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1.1.21\Departament Financial\Робота 2023 року\Оплата праці\# Доступ до інформації\"/>
    </mc:Choice>
  </mc:AlternateContent>
  <bookViews>
    <workbookView xWindow="0" yWindow="0" windowWidth="28800" windowHeight="11400" firstSheet="4" activeTab="4"/>
  </bookViews>
  <sheets>
    <sheet name="до перерозподілу 40%" sheetId="10" state="hidden" r:id="rId1"/>
    <sheet name="статистика за 9 місяців" sheetId="12" state="hidden" r:id="rId2"/>
    <sheet name="рейтинг 1" sheetId="15" state="hidden" r:id="rId3"/>
    <sheet name="60% 1" sheetId="11" state="hidden" r:id="rId4"/>
    <sheet name="ВРП" sheetId="24" r:id="rId5"/>
    <sheet name="Лист2" sheetId="17" state="hidden" r:id="rId6"/>
    <sheet name="на робочу групу" sheetId="20" state="hidden" r:id="rId7"/>
  </sheets>
  <definedNames>
    <definedName name="_xlnm._FilterDatabase" localSheetId="3" hidden="1">'60% 1'!$B$15:$AM$1014</definedName>
    <definedName name="_xlnm._FilterDatabase" localSheetId="4" hidden="1">ВРП!$C$16:$AN$1013</definedName>
    <definedName name="_xlnm._FilterDatabase" localSheetId="0" hidden="1">'до перерозподілу 40%'!$B$9:$AL$1007</definedName>
    <definedName name="_xlnm._FilterDatabase" localSheetId="2" hidden="1">'рейтинг 1'!$A$4:$F$118</definedName>
    <definedName name="_xlnm.Print_Area" localSheetId="0">'до перерозподілу 40%'!$A$1:$AB$1009</definedName>
  </definedNames>
  <calcPr calcId="162913"/>
</workbook>
</file>

<file path=xl/calcChain.xml><?xml version="1.0" encoding="utf-8"?>
<calcChain xmlns="http://schemas.openxmlformats.org/spreadsheetml/2006/main">
  <c r="AM847" i="24" l="1"/>
  <c r="AM848" i="24"/>
  <c r="AM850" i="24"/>
  <c r="AM851" i="24"/>
  <c r="AM852" i="24"/>
  <c r="AM854" i="24"/>
  <c r="AM855" i="24"/>
  <c r="AM857" i="24"/>
  <c r="AM858" i="24"/>
  <c r="AM860" i="24"/>
  <c r="AM861" i="24"/>
  <c r="AM863" i="24"/>
  <c r="AM864" i="24"/>
  <c r="AM866" i="24"/>
  <c r="AM846" i="24"/>
  <c r="W1011" i="20" l="1"/>
  <c r="W1010" i="20"/>
  <c r="W1008" i="20"/>
  <c r="W1006" i="20"/>
  <c r="W1005" i="20"/>
  <c r="W1003" i="20"/>
  <c r="W1002" i="20"/>
  <c r="W1000" i="20"/>
  <c r="W998" i="20"/>
  <c r="W997" i="20"/>
  <c r="W994" i="20"/>
  <c r="W992" i="20"/>
  <c r="W991" i="20"/>
  <c r="W989" i="20"/>
  <c r="W988" i="20"/>
  <c r="W986" i="20"/>
  <c r="W985" i="20"/>
  <c r="W984" i="20"/>
  <c r="W982" i="20"/>
  <c r="W981" i="20"/>
  <c r="W979" i="20"/>
  <c r="W978" i="20"/>
  <c r="W976" i="20"/>
  <c r="W975" i="20"/>
  <c r="W973" i="20"/>
  <c r="W972" i="20"/>
  <c r="W971" i="20"/>
  <c r="W969" i="20"/>
  <c r="W968" i="20"/>
  <c r="W966" i="20"/>
  <c r="W965" i="20"/>
  <c r="W963" i="20"/>
  <c r="W962" i="20"/>
  <c r="W960" i="20"/>
  <c r="W959" i="20"/>
  <c r="W956" i="20"/>
  <c r="W954" i="20"/>
  <c r="W953" i="20"/>
  <c r="W951" i="20"/>
  <c r="W950" i="20"/>
  <c r="W949" i="20"/>
  <c r="W947" i="20"/>
  <c r="W946" i="20"/>
  <c r="W945" i="20"/>
  <c r="W943" i="20"/>
  <c r="W942" i="20"/>
  <c r="W941" i="20"/>
  <c r="W939" i="20"/>
  <c r="W938" i="20"/>
  <c r="W936" i="20"/>
  <c r="W935" i="20"/>
  <c r="W932" i="20"/>
  <c r="W930" i="20"/>
  <c r="W929" i="20"/>
  <c r="W928" i="20"/>
  <c r="W927" i="20"/>
  <c r="W925" i="20"/>
  <c r="W924" i="20"/>
  <c r="W923" i="20"/>
  <c r="W921" i="20"/>
  <c r="W920" i="20"/>
  <c r="W919" i="20"/>
  <c r="W917" i="20"/>
  <c r="W916" i="20"/>
  <c r="W915" i="20"/>
  <c r="W913" i="20"/>
  <c r="W912" i="20"/>
  <c r="W910" i="20"/>
  <c r="W909" i="20"/>
  <c r="W908" i="20"/>
  <c r="W907" i="20"/>
  <c r="W905" i="20"/>
  <c r="W904" i="20"/>
  <c r="W903" i="20"/>
  <c r="W902" i="20"/>
  <c r="W899" i="20"/>
  <c r="W897" i="20"/>
  <c r="W896" i="20"/>
  <c r="W895" i="20"/>
  <c r="W893" i="20"/>
  <c r="W892" i="20"/>
  <c r="W890" i="20"/>
  <c r="W889" i="20"/>
  <c r="W887" i="20"/>
  <c r="W886" i="20"/>
  <c r="W884" i="20"/>
  <c r="W883" i="20"/>
  <c r="W881" i="20"/>
  <c r="W880" i="20"/>
  <c r="W879" i="20"/>
  <c r="W877" i="20"/>
  <c r="W876" i="20"/>
  <c r="W874" i="20"/>
  <c r="W873" i="20"/>
  <c r="W872" i="20"/>
  <c r="W870" i="20"/>
  <c r="W869" i="20"/>
  <c r="W866" i="20"/>
  <c r="W864" i="20"/>
  <c r="W862" i="20"/>
  <c r="W861" i="20"/>
  <c r="W859" i="20"/>
  <c r="W858" i="20"/>
  <c r="W856" i="20"/>
  <c r="W855" i="20"/>
  <c r="W853" i="20"/>
  <c r="W852" i="20"/>
  <c r="W850" i="20"/>
  <c r="W849" i="20"/>
  <c r="W848" i="20"/>
  <c r="W846" i="20"/>
  <c r="W845" i="20"/>
  <c r="W844" i="20"/>
  <c r="W842" i="20"/>
  <c r="W841" i="20"/>
  <c r="W840" i="20"/>
  <c r="W839" i="20"/>
  <c r="W837" i="20"/>
  <c r="W834" i="20"/>
  <c r="W832" i="20"/>
  <c r="W831" i="20"/>
  <c r="W829" i="20"/>
  <c r="W828" i="20"/>
  <c r="W826" i="20"/>
  <c r="W825" i="20"/>
  <c r="W823" i="20"/>
  <c r="W822" i="20"/>
  <c r="W821" i="20"/>
  <c r="W819" i="20"/>
  <c r="W818" i="20"/>
  <c r="W816" i="20"/>
  <c r="W815" i="20"/>
  <c r="W813" i="20"/>
  <c r="W812" i="20"/>
  <c r="W811" i="20"/>
  <c r="W809" i="20"/>
  <c r="W808" i="20"/>
  <c r="W807" i="20"/>
  <c r="W805" i="20"/>
  <c r="W804" i="20"/>
  <c r="W803" i="20"/>
  <c r="W802" i="20"/>
  <c r="W800" i="20"/>
  <c r="W799" i="20"/>
  <c r="W798" i="20"/>
  <c r="W796" i="20"/>
  <c r="W795" i="20"/>
  <c r="W793" i="20"/>
  <c r="W792" i="20"/>
  <c r="W790" i="20"/>
  <c r="W789" i="20"/>
  <c r="W788" i="20"/>
  <c r="W786" i="20"/>
  <c r="W785" i="20"/>
  <c r="W783" i="20"/>
  <c r="W782" i="20"/>
  <c r="W779" i="20"/>
  <c r="W777" i="20"/>
  <c r="W776" i="20"/>
  <c r="W775" i="20"/>
  <c r="W773" i="20"/>
  <c r="W772" i="20"/>
  <c r="W771" i="20"/>
  <c r="W769" i="20"/>
  <c r="W768" i="20"/>
  <c r="W766" i="20"/>
  <c r="W765" i="20"/>
  <c r="W764" i="20"/>
  <c r="W762" i="20"/>
  <c r="W761" i="20"/>
  <c r="W759" i="20"/>
  <c r="W758" i="20"/>
  <c r="W757" i="20"/>
  <c r="W756" i="20"/>
  <c r="W753" i="20"/>
  <c r="W751" i="20"/>
  <c r="W750" i="20"/>
  <c r="W748" i="20"/>
  <c r="W747" i="20"/>
  <c r="W746" i="20"/>
  <c r="W744" i="20"/>
  <c r="W743" i="20"/>
  <c r="W742" i="20"/>
  <c r="W741" i="20"/>
  <c r="W739" i="20"/>
  <c r="W738" i="20"/>
  <c r="W737" i="20"/>
  <c r="W735" i="20"/>
  <c r="W734" i="20"/>
  <c r="W733" i="20"/>
  <c r="W731" i="20"/>
  <c r="W730" i="20"/>
  <c r="W728" i="20"/>
  <c r="W727" i="20"/>
  <c r="W726" i="20"/>
  <c r="W723" i="20"/>
  <c r="W721" i="20"/>
  <c r="W720" i="20"/>
  <c r="W718" i="20"/>
  <c r="W717" i="20"/>
  <c r="W715" i="20"/>
  <c r="W714" i="20"/>
  <c r="W712" i="20"/>
  <c r="W711" i="20"/>
  <c r="W709" i="20"/>
  <c r="W708" i="20"/>
  <c r="W706" i="20"/>
  <c r="W705" i="20"/>
  <c r="W704" i="20"/>
  <c r="W703" i="20"/>
  <c r="W701" i="20"/>
  <c r="W700" i="20"/>
  <c r="W698" i="20"/>
  <c r="W697" i="20"/>
  <c r="W694" i="20"/>
  <c r="W692" i="20"/>
  <c r="W691" i="20"/>
  <c r="W689" i="20"/>
  <c r="W688" i="20"/>
  <c r="W687" i="20"/>
  <c r="W685" i="20"/>
  <c r="W684" i="20"/>
  <c r="W683" i="20"/>
  <c r="W681" i="20"/>
  <c r="W680" i="20"/>
  <c r="W679" i="20"/>
  <c r="W677" i="20"/>
  <c r="W676" i="20"/>
  <c r="W675" i="20"/>
  <c r="W673" i="20"/>
  <c r="W672" i="20"/>
  <c r="W671" i="20"/>
  <c r="W669" i="20"/>
  <c r="W668" i="20"/>
  <c r="W666" i="20"/>
  <c r="W665" i="20"/>
  <c r="W664" i="20"/>
  <c r="W662" i="20"/>
  <c r="W661" i="20"/>
  <c r="W659" i="20"/>
  <c r="W658" i="20"/>
  <c r="W656" i="20"/>
  <c r="W655" i="20"/>
  <c r="W654" i="20"/>
  <c r="W652" i="20"/>
  <c r="W651" i="20"/>
  <c r="W646" i="20"/>
  <c r="W645" i="20"/>
  <c r="W644" i="20"/>
  <c r="W643" i="20"/>
  <c r="W642" i="20"/>
  <c r="W641" i="20"/>
  <c r="W639" i="20"/>
  <c r="W638" i="20"/>
  <c r="W636" i="20"/>
  <c r="W635" i="20"/>
  <c r="W634" i="20"/>
  <c r="W632" i="20"/>
  <c r="W631" i="20"/>
  <c r="W630" i="20"/>
  <c r="W629" i="20"/>
  <c r="W627" i="20"/>
  <c r="W626" i="20"/>
  <c r="W624" i="20"/>
  <c r="W623" i="20"/>
  <c r="W622" i="20"/>
  <c r="W620" i="20"/>
  <c r="W619" i="20"/>
  <c r="W617" i="20"/>
  <c r="W616" i="20"/>
  <c r="W615" i="20"/>
  <c r="W613" i="20"/>
  <c r="W612" i="20"/>
  <c r="W611" i="20"/>
  <c r="W610" i="20"/>
  <c r="W608" i="20"/>
  <c r="W607" i="20"/>
  <c r="W606" i="20"/>
  <c r="W605" i="20"/>
  <c r="W602" i="20"/>
  <c r="W600" i="20"/>
  <c r="W599" i="20"/>
  <c r="W598" i="20"/>
  <c r="W596" i="20"/>
  <c r="W595" i="20"/>
  <c r="W593" i="20"/>
  <c r="W592" i="20"/>
  <c r="W591" i="20"/>
  <c r="W589" i="20"/>
  <c r="W588" i="20"/>
  <c r="W587" i="20"/>
  <c r="W585" i="20"/>
  <c r="W584" i="20"/>
  <c r="W583" i="20"/>
  <c r="W582" i="20"/>
  <c r="W580" i="20"/>
  <c r="W579" i="20"/>
  <c r="W578" i="20"/>
  <c r="W576" i="20"/>
  <c r="W575" i="20"/>
  <c r="W574" i="20"/>
  <c r="W572" i="20"/>
  <c r="W571" i="20"/>
  <c r="W570" i="20"/>
  <c r="W565" i="20"/>
  <c r="W564" i="20"/>
  <c r="W562" i="20"/>
  <c r="W561" i="20"/>
  <c r="W559" i="20"/>
  <c r="W558" i="20"/>
  <c r="W556" i="20"/>
  <c r="W555" i="20"/>
  <c r="W553" i="20"/>
  <c r="W552" i="20"/>
  <c r="W550" i="20"/>
  <c r="W549" i="20"/>
  <c r="W548" i="20"/>
  <c r="W546" i="20"/>
  <c r="W545" i="20"/>
  <c r="W544" i="20"/>
  <c r="W543" i="20"/>
  <c r="W541" i="20"/>
  <c r="W540" i="20"/>
  <c r="W538" i="20"/>
  <c r="W537" i="20"/>
  <c r="W536" i="20"/>
  <c r="W535" i="20"/>
  <c r="W533" i="20"/>
  <c r="W532" i="20"/>
  <c r="W531" i="20"/>
  <c r="W529" i="20"/>
  <c r="W528" i="20"/>
  <c r="W527" i="20"/>
  <c r="W524" i="20"/>
  <c r="W522" i="20"/>
  <c r="W521" i="20"/>
  <c r="W519" i="20"/>
  <c r="W518" i="20"/>
  <c r="W516" i="20"/>
  <c r="W515" i="20"/>
  <c r="W513" i="20"/>
  <c r="W512" i="20"/>
  <c r="W510" i="20"/>
  <c r="W509" i="20"/>
  <c r="W507" i="20"/>
  <c r="W506" i="20"/>
  <c r="W505" i="20"/>
  <c r="W503" i="20"/>
  <c r="W502" i="20"/>
  <c r="W499" i="20"/>
  <c r="W497" i="20"/>
  <c r="W496" i="20"/>
  <c r="W494" i="20"/>
  <c r="W493" i="20"/>
  <c r="W491" i="20"/>
  <c r="W490" i="20"/>
  <c r="W488" i="20"/>
  <c r="W487" i="20"/>
  <c r="W485" i="20"/>
  <c r="W484" i="20"/>
  <c r="W482" i="20"/>
  <c r="W481" i="20"/>
  <c r="W480" i="20"/>
  <c r="W478" i="20"/>
  <c r="W477" i="20"/>
  <c r="W475" i="20"/>
  <c r="W474" i="20"/>
  <c r="W473" i="20"/>
  <c r="W471" i="20"/>
  <c r="W470" i="20"/>
  <c r="W469" i="20"/>
  <c r="W467" i="20"/>
  <c r="W466" i="20"/>
  <c r="W463" i="20"/>
  <c r="W461" i="20"/>
  <c r="W460" i="20"/>
  <c r="W458" i="20"/>
  <c r="W457" i="20"/>
  <c r="W456" i="20"/>
  <c r="W455" i="20"/>
  <c r="W454" i="20"/>
  <c r="W452" i="20"/>
  <c r="W451" i="20"/>
  <c r="W450" i="20"/>
  <c r="W448" i="20"/>
  <c r="W447" i="20"/>
  <c r="W446" i="20"/>
  <c r="W445" i="20"/>
  <c r="W444" i="20"/>
  <c r="W443" i="20"/>
  <c r="W441" i="20"/>
  <c r="W440" i="20"/>
  <c r="W439" i="20"/>
  <c r="W437" i="20"/>
  <c r="W436" i="20"/>
  <c r="W435" i="20"/>
  <c r="W433" i="20"/>
  <c r="W432" i="20"/>
  <c r="W431" i="20"/>
  <c r="W429" i="20"/>
  <c r="W428" i="20"/>
  <c r="W427" i="20"/>
  <c r="W422" i="20"/>
  <c r="W421" i="20"/>
  <c r="W419" i="20"/>
  <c r="W418" i="20"/>
  <c r="W417" i="20"/>
  <c r="W415" i="20"/>
  <c r="W413" i="20"/>
  <c r="W412" i="20"/>
  <c r="W410" i="20"/>
  <c r="W408" i="20"/>
  <c r="W406" i="20"/>
  <c r="W405" i="20"/>
  <c r="W404" i="20"/>
  <c r="W402" i="20"/>
  <c r="W401" i="20"/>
  <c r="W399" i="20"/>
  <c r="W398" i="20"/>
  <c r="W395" i="20"/>
  <c r="W393" i="20"/>
  <c r="W392" i="20"/>
  <c r="W390" i="20"/>
  <c r="W389" i="20"/>
  <c r="W387" i="20"/>
  <c r="W386" i="20"/>
  <c r="W384" i="20"/>
  <c r="W383" i="20"/>
  <c r="W381" i="20"/>
  <c r="W380" i="20"/>
  <c r="W378" i="20"/>
  <c r="W377" i="20"/>
  <c r="W375" i="20"/>
  <c r="W374" i="20"/>
  <c r="W373" i="20"/>
  <c r="W371" i="20"/>
  <c r="W370" i="20"/>
  <c r="W368" i="20"/>
  <c r="W367" i="20"/>
  <c r="W366" i="20"/>
  <c r="W364" i="20"/>
  <c r="W363" i="20"/>
  <c r="W362" i="20"/>
  <c r="W360" i="20"/>
  <c r="W359" i="20"/>
  <c r="W357" i="20"/>
  <c r="W356" i="20"/>
  <c r="W352" i="20"/>
  <c r="W350" i="20"/>
  <c r="W349" i="20"/>
  <c r="W347" i="20"/>
  <c r="W346" i="20"/>
  <c r="W345" i="20"/>
  <c r="W343" i="20"/>
  <c r="W342" i="20"/>
  <c r="W340" i="20"/>
  <c r="W339" i="20"/>
  <c r="W337" i="20"/>
  <c r="W336" i="20"/>
  <c r="W334" i="20"/>
  <c r="W333" i="20"/>
  <c r="W330" i="20"/>
  <c r="W328" i="20"/>
  <c r="W327" i="20"/>
  <c r="W326" i="20"/>
  <c r="W324" i="20"/>
  <c r="W323" i="20"/>
  <c r="W321" i="20"/>
  <c r="W320" i="20"/>
  <c r="W319" i="20"/>
  <c r="W317" i="20"/>
  <c r="W316" i="20"/>
  <c r="W314" i="20"/>
  <c r="W313" i="20"/>
  <c r="W311" i="20"/>
  <c r="W310" i="20"/>
  <c r="W308" i="20"/>
  <c r="W307" i="20"/>
  <c r="W305" i="20"/>
  <c r="W304" i="20"/>
  <c r="W302" i="20"/>
  <c r="W301" i="20"/>
  <c r="W299" i="20"/>
  <c r="W298" i="20"/>
  <c r="W296" i="20"/>
  <c r="W295" i="20"/>
  <c r="W293" i="20"/>
  <c r="W288" i="20"/>
  <c r="W287" i="20"/>
  <c r="W286" i="20"/>
  <c r="W284" i="20"/>
  <c r="W283" i="20"/>
  <c r="W281" i="20"/>
  <c r="W280" i="20"/>
  <c r="W278" i="20"/>
  <c r="W277" i="20"/>
  <c r="W276" i="20"/>
  <c r="W275" i="20"/>
  <c r="W274" i="20"/>
  <c r="W272" i="20"/>
  <c r="W271" i="20"/>
  <c r="W270" i="20"/>
  <c r="W269" i="20"/>
  <c r="W267" i="20"/>
  <c r="W266" i="20"/>
  <c r="W265" i="20"/>
  <c r="W263" i="20"/>
  <c r="W262" i="20"/>
  <c r="W260" i="20"/>
  <c r="W259" i="20"/>
  <c r="W257" i="20"/>
  <c r="W253" i="20"/>
  <c r="W252" i="20"/>
  <c r="W251" i="20"/>
  <c r="W249" i="20"/>
  <c r="W248" i="20"/>
  <c r="W247" i="20"/>
  <c r="W245" i="20"/>
  <c r="W244" i="20"/>
  <c r="W243" i="20"/>
  <c r="W241" i="20"/>
  <c r="W240" i="20"/>
  <c r="W238" i="20"/>
  <c r="W237" i="20"/>
  <c r="W235" i="20"/>
  <c r="W234" i="20"/>
  <c r="W232" i="20"/>
  <c r="W231" i="20"/>
  <c r="W229" i="20"/>
  <c r="W228" i="20"/>
  <c r="W226" i="20"/>
  <c r="W225" i="20"/>
  <c r="W223" i="20"/>
  <c r="W222" i="20"/>
  <c r="W221" i="20"/>
  <c r="W219" i="20"/>
  <c r="W218" i="20"/>
  <c r="W217" i="20"/>
  <c r="W215" i="20"/>
  <c r="W214" i="20"/>
  <c r="W213" i="20"/>
  <c r="W211" i="20"/>
  <c r="W210" i="20"/>
  <c r="W209" i="20"/>
  <c r="W207" i="20"/>
  <c r="W206" i="20"/>
  <c r="W205" i="20"/>
  <c r="W203" i="20"/>
  <c r="W202" i="20"/>
  <c r="W201" i="20"/>
  <c r="W200" i="20"/>
  <c r="W199" i="20"/>
  <c r="W197" i="20"/>
  <c r="W196" i="20"/>
  <c r="W195" i="20"/>
  <c r="W193" i="20"/>
  <c r="W192" i="20"/>
  <c r="W189" i="20"/>
  <c r="W187" i="20"/>
  <c r="W186" i="20"/>
  <c r="W184" i="20"/>
  <c r="W183" i="20"/>
  <c r="W181" i="20"/>
  <c r="W180" i="20"/>
  <c r="W178" i="20"/>
  <c r="W177" i="20"/>
  <c r="W176" i="20"/>
  <c r="W174" i="20"/>
  <c r="W173" i="20"/>
  <c r="W171" i="20"/>
  <c r="W170" i="20"/>
  <c r="W168" i="20"/>
  <c r="W167" i="20"/>
  <c r="W165" i="20"/>
  <c r="W164" i="20"/>
  <c r="W159" i="20"/>
  <c r="W158" i="20"/>
  <c r="W156" i="20"/>
  <c r="W155" i="20"/>
  <c r="W153" i="20"/>
  <c r="W152" i="20"/>
  <c r="W150" i="20"/>
  <c r="W149" i="20"/>
  <c r="W147" i="20"/>
  <c r="W146" i="20"/>
  <c r="W145" i="20"/>
  <c r="W143" i="20"/>
  <c r="W142" i="20"/>
  <c r="W140" i="20"/>
  <c r="W139" i="20"/>
  <c r="W137" i="20"/>
  <c r="W136" i="20"/>
  <c r="W135" i="20"/>
  <c r="W134" i="20"/>
  <c r="W132" i="20"/>
  <c r="W131" i="20"/>
  <c r="W129" i="20"/>
  <c r="W128" i="20"/>
  <c r="W127" i="20"/>
  <c r="W125" i="20"/>
  <c r="W124" i="20"/>
  <c r="W122" i="20"/>
  <c r="W121" i="20"/>
  <c r="W120" i="20"/>
  <c r="W117" i="20"/>
  <c r="W114" i="20"/>
  <c r="W113" i="20"/>
  <c r="W112" i="20"/>
  <c r="W111" i="20"/>
  <c r="W110" i="20"/>
  <c r="W109" i="20"/>
  <c r="W108" i="20"/>
  <c r="W107" i="20"/>
  <c r="W105" i="20"/>
  <c r="W104" i="20"/>
  <c r="W103" i="20"/>
  <c r="W102" i="20"/>
  <c r="W101" i="20"/>
  <c r="W100" i="20"/>
  <c r="W99" i="20"/>
  <c r="W97" i="20"/>
  <c r="W96" i="20"/>
  <c r="W95" i="20"/>
  <c r="W94" i="20"/>
  <c r="W93" i="20"/>
  <c r="W92" i="20"/>
  <c r="W91" i="20"/>
  <c r="W90" i="20"/>
  <c r="W89" i="20"/>
  <c r="W88" i="20"/>
  <c r="W87" i="20"/>
  <c r="W86" i="20"/>
  <c r="W85" i="20"/>
  <c r="W84" i="20"/>
  <c r="W83" i="20"/>
  <c r="W82" i="20"/>
  <c r="W81" i="20"/>
  <c r="W80" i="20"/>
  <c r="W79" i="20"/>
  <c r="W78" i="20"/>
  <c r="W77" i="20"/>
  <c r="W76" i="20"/>
  <c r="W75" i="20"/>
  <c r="W74" i="20"/>
  <c r="W72" i="20"/>
  <c r="W71" i="20"/>
  <c r="W70" i="20"/>
  <c r="W69" i="20"/>
  <c r="W68" i="20"/>
  <c r="W67" i="20"/>
  <c r="W66" i="20"/>
  <c r="W65" i="20"/>
  <c r="W64" i="20"/>
  <c r="W63" i="20"/>
  <c r="W62" i="20"/>
  <c r="W61" i="20"/>
  <c r="W60" i="20"/>
  <c r="W59" i="20"/>
  <c r="W58" i="20"/>
  <c r="W57" i="20"/>
  <c r="W56" i="20"/>
  <c r="W55" i="20"/>
  <c r="W54" i="20"/>
  <c r="W53" i="20"/>
  <c r="W52" i="20"/>
  <c r="W51" i="20"/>
  <c r="W50" i="20"/>
  <c r="W25" i="20"/>
  <c r="W26" i="20"/>
  <c r="W27" i="20"/>
  <c r="W28" i="20"/>
  <c r="W29" i="20"/>
  <c r="W30" i="20"/>
  <c r="W31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24" i="20"/>
  <c r="U17" i="20"/>
  <c r="V23" i="20"/>
  <c r="V49" i="20"/>
  <c r="V73" i="20"/>
  <c r="V98" i="20"/>
  <c r="V106" i="20"/>
  <c r="U117" i="20"/>
  <c r="V119" i="20"/>
  <c r="V118" i="20" s="1"/>
  <c r="V123" i="20"/>
  <c r="V126" i="20"/>
  <c r="V130" i="20"/>
  <c r="V133" i="20"/>
  <c r="V138" i="20"/>
  <c r="V141" i="20"/>
  <c r="V144" i="20"/>
  <c r="V148" i="20"/>
  <c r="V151" i="20"/>
  <c r="V154" i="20"/>
  <c r="V157" i="20"/>
  <c r="U161" i="20"/>
  <c r="V163" i="20"/>
  <c r="V166" i="20"/>
  <c r="V169" i="20"/>
  <c r="V172" i="20"/>
  <c r="V175" i="20"/>
  <c r="V179" i="20"/>
  <c r="V182" i="20"/>
  <c r="V185" i="20"/>
  <c r="U189" i="20"/>
  <c r="V191" i="20"/>
  <c r="V190" i="20" s="1"/>
  <c r="V188" i="20" s="1"/>
  <c r="V194" i="20"/>
  <c r="V198" i="20"/>
  <c r="V204" i="20"/>
  <c r="V208" i="20"/>
  <c r="V212" i="20"/>
  <c r="V216" i="20"/>
  <c r="V220" i="20"/>
  <c r="V224" i="20"/>
  <c r="V227" i="20"/>
  <c r="V230" i="20"/>
  <c r="V233" i="20"/>
  <c r="V236" i="20"/>
  <c r="V239" i="20"/>
  <c r="V242" i="20"/>
  <c r="V246" i="20"/>
  <c r="V250" i="20"/>
  <c r="U255" i="20"/>
  <c r="V258" i="20"/>
  <c r="V261" i="20"/>
  <c r="V264" i="20"/>
  <c r="V268" i="20"/>
  <c r="V273" i="20"/>
  <c r="V279" i="20"/>
  <c r="V282" i="20"/>
  <c r="V285" i="20"/>
  <c r="U290" i="20"/>
  <c r="V292" i="20"/>
  <c r="V294" i="20"/>
  <c r="V297" i="20"/>
  <c r="V300" i="20"/>
  <c r="V303" i="20"/>
  <c r="V306" i="20"/>
  <c r="V309" i="20"/>
  <c r="V312" i="20"/>
  <c r="V315" i="20"/>
  <c r="V318" i="20"/>
  <c r="V322" i="20"/>
  <c r="V325" i="20"/>
  <c r="U330" i="20"/>
  <c r="V332" i="20"/>
  <c r="V335" i="20"/>
  <c r="V338" i="20"/>
  <c r="V341" i="20"/>
  <c r="V344" i="20"/>
  <c r="V348" i="20"/>
  <c r="U352" i="20"/>
  <c r="V355" i="20"/>
  <c r="V358" i="20"/>
  <c r="V361" i="20"/>
  <c r="V365" i="20"/>
  <c r="V369" i="20"/>
  <c r="V372" i="20"/>
  <c r="V376" i="20"/>
  <c r="V379" i="20"/>
  <c r="V382" i="20"/>
  <c r="V385" i="20"/>
  <c r="V388" i="20"/>
  <c r="V391" i="20"/>
  <c r="V394" i="20"/>
  <c r="U395" i="20"/>
  <c r="V397" i="20"/>
  <c r="V400" i="20"/>
  <c r="V403" i="20"/>
  <c r="V407" i="20"/>
  <c r="V409" i="20"/>
  <c r="V411" i="20"/>
  <c r="V414" i="20"/>
  <c r="V416" i="20"/>
  <c r="V420" i="20"/>
  <c r="V426" i="20"/>
  <c r="V430" i="20"/>
  <c r="V434" i="20"/>
  <c r="V438" i="20"/>
  <c r="V442" i="20"/>
  <c r="V449" i="20"/>
  <c r="V453" i="20"/>
  <c r="V459" i="20"/>
  <c r="U463" i="20"/>
  <c r="V465" i="20"/>
  <c r="V468" i="20"/>
  <c r="V472" i="20"/>
  <c r="V476" i="20"/>
  <c r="V479" i="20"/>
  <c r="V483" i="20"/>
  <c r="V486" i="20"/>
  <c r="V489" i="20"/>
  <c r="V492" i="20"/>
  <c r="V495" i="20"/>
  <c r="V498" i="20"/>
  <c r="U499" i="20"/>
  <c r="V501" i="20"/>
  <c r="V504" i="20"/>
  <c r="V508" i="20"/>
  <c r="V511" i="20"/>
  <c r="V514" i="20"/>
  <c r="V517" i="20"/>
  <c r="V520" i="20"/>
  <c r="U524" i="20"/>
  <c r="V526" i="20"/>
  <c r="V530" i="20"/>
  <c r="V534" i="20"/>
  <c r="V539" i="20"/>
  <c r="V542" i="20"/>
  <c r="V547" i="20"/>
  <c r="V551" i="20"/>
  <c r="V554" i="20"/>
  <c r="V557" i="20"/>
  <c r="V560" i="20"/>
  <c r="V563" i="20"/>
  <c r="U567" i="20"/>
  <c r="V569" i="20"/>
  <c r="V573" i="20"/>
  <c r="V568" i="20" s="1"/>
  <c r="V577" i="20"/>
  <c r="V581" i="20"/>
  <c r="V586" i="20"/>
  <c r="V590" i="20"/>
  <c r="V594" i="20"/>
  <c r="V597" i="20"/>
  <c r="U602" i="20"/>
  <c r="V604" i="20"/>
  <c r="V609" i="20"/>
  <c r="V614" i="20"/>
  <c r="V618" i="20"/>
  <c r="V621" i="20"/>
  <c r="V625" i="20"/>
  <c r="V628" i="20"/>
  <c r="V633" i="20"/>
  <c r="V637" i="20"/>
  <c r="V640" i="20"/>
  <c r="U648" i="20"/>
  <c r="V650" i="20"/>
  <c r="V653" i="20"/>
  <c r="V657" i="20"/>
  <c r="V660" i="20"/>
  <c r="V663" i="20"/>
  <c r="V667" i="20"/>
  <c r="V670" i="20"/>
  <c r="V674" i="20"/>
  <c r="V678" i="20"/>
  <c r="V682" i="20"/>
  <c r="V686" i="20"/>
  <c r="V690" i="20"/>
  <c r="U694" i="20"/>
  <c r="V696" i="20"/>
  <c r="V699" i="20"/>
  <c r="V702" i="20"/>
  <c r="V707" i="20"/>
  <c r="V710" i="20"/>
  <c r="V713" i="20"/>
  <c r="V716" i="20"/>
  <c r="V719" i="20"/>
  <c r="U723" i="20"/>
  <c r="V725" i="20"/>
  <c r="V729" i="20"/>
  <c r="V732" i="20"/>
  <c r="V736" i="20"/>
  <c r="V740" i="20"/>
  <c r="V745" i="20"/>
  <c r="V749" i="20"/>
  <c r="U753" i="20"/>
  <c r="V755" i="20"/>
  <c r="V760" i="20"/>
  <c r="V754" i="20" s="1"/>
  <c r="V763" i="20"/>
  <c r="V767" i="20"/>
  <c r="V770" i="20"/>
  <c r="V774" i="20"/>
  <c r="U779" i="20"/>
  <c r="V781" i="20"/>
  <c r="V784" i="20"/>
  <c r="V780" i="20" s="1"/>
  <c r="V787" i="20"/>
  <c r="V791" i="20"/>
  <c r="V794" i="20"/>
  <c r="V797" i="20"/>
  <c r="V801" i="20"/>
  <c r="V806" i="20"/>
  <c r="V810" i="20"/>
  <c r="V814" i="20"/>
  <c r="V817" i="20"/>
  <c r="V820" i="20"/>
  <c r="V824" i="20"/>
  <c r="V827" i="20"/>
  <c r="V830" i="20"/>
  <c r="U834" i="20"/>
  <c r="V836" i="20"/>
  <c r="V838" i="20"/>
  <c r="V843" i="20"/>
  <c r="V847" i="20"/>
  <c r="V851" i="20"/>
  <c r="V854" i="20"/>
  <c r="V857" i="20"/>
  <c r="V860" i="20"/>
  <c r="V863" i="20"/>
  <c r="U866" i="20"/>
  <c r="V868" i="20"/>
  <c r="V867" i="20" s="1"/>
  <c r="V871" i="20"/>
  <c r="V875" i="20"/>
  <c r="V878" i="20"/>
  <c r="V882" i="20"/>
  <c r="V885" i="20"/>
  <c r="V888" i="20"/>
  <c r="V891" i="20"/>
  <c r="V894" i="20"/>
  <c r="U899" i="20"/>
  <c r="V901" i="20"/>
  <c r="V906" i="20"/>
  <c r="V911" i="20"/>
  <c r="V914" i="20"/>
  <c r="V918" i="20"/>
  <c r="V922" i="20"/>
  <c r="V926" i="20"/>
  <c r="U932" i="20"/>
  <c r="V934" i="20"/>
  <c r="V933" i="20" s="1"/>
  <c r="V931" i="20" s="1"/>
  <c r="V937" i="20"/>
  <c r="V940" i="20"/>
  <c r="V944" i="20"/>
  <c r="V948" i="20"/>
  <c r="V952" i="20"/>
  <c r="U956" i="20"/>
  <c r="V958" i="20"/>
  <c r="V961" i="20"/>
  <c r="V964" i="20"/>
  <c r="V967" i="20"/>
  <c r="V970" i="20"/>
  <c r="V974" i="20"/>
  <c r="V977" i="20"/>
  <c r="V980" i="20"/>
  <c r="V983" i="20"/>
  <c r="V987" i="20"/>
  <c r="V990" i="20"/>
  <c r="U994" i="20"/>
  <c r="V996" i="20"/>
  <c r="V999" i="20"/>
  <c r="V1001" i="20"/>
  <c r="V1004" i="20"/>
  <c r="V1007" i="20"/>
  <c r="V1009" i="20"/>
  <c r="X690" i="20"/>
  <c r="X686" i="20"/>
  <c r="X682" i="20"/>
  <c r="X678" i="20"/>
  <c r="X674" i="20"/>
  <c r="X670" i="20"/>
  <c r="X667" i="20"/>
  <c r="X663" i="20"/>
  <c r="X660" i="20"/>
  <c r="X657" i="20"/>
  <c r="X653" i="20"/>
  <c r="X650" i="20"/>
  <c r="X648" i="20"/>
  <c r="W648" i="20" s="1"/>
  <c r="X567" i="20"/>
  <c r="W567" i="20" s="1"/>
  <c r="X563" i="20"/>
  <c r="X560" i="20"/>
  <c r="X557" i="20"/>
  <c r="X554" i="20"/>
  <c r="X551" i="20"/>
  <c r="X547" i="20"/>
  <c r="X542" i="20"/>
  <c r="X539" i="20"/>
  <c r="X534" i="20"/>
  <c r="X530" i="20"/>
  <c r="X354" i="20"/>
  <c r="W354" i="20" s="1"/>
  <c r="X290" i="20"/>
  <c r="W290" i="20" s="1"/>
  <c r="X255" i="20"/>
  <c r="W255" i="20" s="1"/>
  <c r="X250" i="20"/>
  <c r="X246" i="20"/>
  <c r="X242" i="20"/>
  <c r="X239" i="20"/>
  <c r="X236" i="20"/>
  <c r="X233" i="20"/>
  <c r="X230" i="20"/>
  <c r="X227" i="20"/>
  <c r="X224" i="20"/>
  <c r="X220" i="20"/>
  <c r="X216" i="20"/>
  <c r="X212" i="20"/>
  <c r="X208" i="20"/>
  <c r="X204" i="20"/>
  <c r="X198" i="20"/>
  <c r="X194" i="20"/>
  <c r="X191" i="20"/>
  <c r="W17" i="20"/>
  <c r="V900" i="20" l="1"/>
  <c r="V898" i="20" s="1"/>
  <c r="V603" i="20"/>
  <c r="V649" i="20"/>
  <c r="V353" i="20"/>
  <c r="V724" i="20"/>
  <c r="V291" i="20"/>
  <c r="V464" i="20"/>
  <c r="V256" i="20"/>
  <c r="V254" i="20" s="1"/>
  <c r="V995" i="20"/>
  <c r="V993" i="20" s="1"/>
  <c r="V957" i="20"/>
  <c r="V955" i="20" s="1"/>
  <c r="V331" i="20"/>
  <c r="V329" i="20" s="1"/>
  <c r="V525" i="20"/>
  <c r="V425" i="20"/>
  <c r="V162" i="20"/>
  <c r="V566" i="20"/>
  <c r="V523" i="20"/>
  <c r="V423" i="20"/>
  <c r="V160" i="20"/>
  <c r="V462" i="20"/>
  <c r="V865" i="20"/>
  <c r="V601" i="20"/>
  <c r="V778" i="20"/>
  <c r="V647" i="20"/>
  <c r="V351" i="20"/>
  <c r="V116" i="20"/>
  <c r="V722" i="20"/>
  <c r="V752" i="20"/>
  <c r="V289" i="20"/>
  <c r="V695" i="20"/>
  <c r="V835" i="20"/>
  <c r="X649" i="20"/>
  <c r="V115" i="20" l="1"/>
  <c r="V693" i="20"/>
  <c r="V833" i="20"/>
  <c r="AE24" i="20"/>
  <c r="AD24" i="20"/>
  <c r="AD16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9" i="20"/>
  <c r="AD100" i="20"/>
  <c r="AD101" i="20"/>
  <c r="AD102" i="20"/>
  <c r="AD103" i="20"/>
  <c r="AD104" i="20"/>
  <c r="AD105" i="20"/>
  <c r="AD107" i="20"/>
  <c r="AD108" i="20"/>
  <c r="AD109" i="20"/>
  <c r="AD110" i="20"/>
  <c r="AD111" i="20"/>
  <c r="AD112" i="20"/>
  <c r="AD113" i="20"/>
  <c r="AD114" i="20"/>
  <c r="AD117" i="20"/>
  <c r="AD120" i="20"/>
  <c r="AD121" i="20"/>
  <c r="AD122" i="20"/>
  <c r="AD124" i="20"/>
  <c r="AD125" i="20"/>
  <c r="AD127" i="20"/>
  <c r="AD128" i="20"/>
  <c r="AD129" i="20"/>
  <c r="AD131" i="20"/>
  <c r="AD132" i="20"/>
  <c r="AD130" i="20" s="1"/>
  <c r="AD134" i="20"/>
  <c r="AD135" i="20"/>
  <c r="AD136" i="20"/>
  <c r="AD137" i="20"/>
  <c r="AD139" i="20"/>
  <c r="AD140" i="20"/>
  <c r="AD142" i="20"/>
  <c r="AD143" i="20"/>
  <c r="AD141" i="20" s="1"/>
  <c r="AD145" i="20"/>
  <c r="AD146" i="20"/>
  <c r="AD147" i="20"/>
  <c r="AD149" i="20"/>
  <c r="AD148" i="20" s="1"/>
  <c r="AD150" i="20"/>
  <c r="AD152" i="20"/>
  <c r="AD153" i="20"/>
  <c r="AD155" i="20"/>
  <c r="AD156" i="20"/>
  <c r="AD158" i="20"/>
  <c r="AD159" i="20"/>
  <c r="AD164" i="20"/>
  <c r="AD165" i="20"/>
  <c r="AD167" i="20"/>
  <c r="AD166" i="20" s="1"/>
  <c r="AD168" i="20"/>
  <c r="AD170" i="20"/>
  <c r="AD171" i="20"/>
  <c r="AD173" i="20"/>
  <c r="AD174" i="20"/>
  <c r="AD176" i="20"/>
  <c r="AD177" i="20"/>
  <c r="AD178" i="20"/>
  <c r="AD180" i="20"/>
  <c r="AD181" i="20"/>
  <c r="AD183" i="20"/>
  <c r="AD184" i="20"/>
  <c r="AD186" i="20"/>
  <c r="AD187" i="20"/>
  <c r="AD189" i="20"/>
  <c r="AD192" i="20"/>
  <c r="AD193" i="20"/>
  <c r="AD195" i="20"/>
  <c r="AD196" i="20"/>
  <c r="AD197" i="20"/>
  <c r="AD199" i="20"/>
  <c r="AD200" i="20"/>
  <c r="AD201" i="20"/>
  <c r="AD202" i="20"/>
  <c r="AD203" i="20"/>
  <c r="AD205" i="20"/>
  <c r="AD206" i="20"/>
  <c r="AD207" i="20"/>
  <c r="AD209" i="20"/>
  <c r="AD210" i="20"/>
  <c r="AD211" i="20"/>
  <c r="AD213" i="20"/>
  <c r="AD214" i="20"/>
  <c r="AD215" i="20"/>
  <c r="AD217" i="20"/>
  <c r="AD218" i="20"/>
  <c r="AD219" i="20"/>
  <c r="AD221" i="20"/>
  <c r="AD220" i="20" s="1"/>
  <c r="AD222" i="20"/>
  <c r="AD223" i="20"/>
  <c r="AD225" i="20"/>
  <c r="AD226" i="20"/>
  <c r="AD228" i="20"/>
  <c r="AD229" i="20"/>
  <c r="AD231" i="20"/>
  <c r="AD232" i="20"/>
  <c r="AD234" i="20"/>
  <c r="AD235" i="20"/>
  <c r="AD237" i="20"/>
  <c r="AD238" i="20"/>
  <c r="AD240" i="20"/>
  <c r="AD241" i="20"/>
  <c r="AD243" i="20"/>
  <c r="AD244" i="20"/>
  <c r="AD245" i="20"/>
  <c r="AD247" i="20"/>
  <c r="AD248" i="20"/>
  <c r="AD249" i="20"/>
  <c r="AD251" i="20"/>
  <c r="AD252" i="20"/>
  <c r="AD253" i="20"/>
  <c r="AD255" i="20"/>
  <c r="AD257" i="20"/>
  <c r="AD259" i="20"/>
  <c r="AD260" i="20"/>
  <c r="AD262" i="20"/>
  <c r="AD261" i="20" s="1"/>
  <c r="AD263" i="20"/>
  <c r="AD265" i="20"/>
  <c r="AD266" i="20"/>
  <c r="AD267" i="20"/>
  <c r="AD269" i="20"/>
  <c r="AD270" i="20"/>
  <c r="AD271" i="20"/>
  <c r="AD272" i="20"/>
  <c r="AD274" i="20"/>
  <c r="AD275" i="20"/>
  <c r="AD276" i="20"/>
  <c r="AD277" i="20"/>
  <c r="AD278" i="20"/>
  <c r="AD280" i="20"/>
  <c r="AD281" i="20"/>
  <c r="AD283" i="20"/>
  <c r="AD284" i="20"/>
  <c r="AD286" i="20"/>
  <c r="AD287" i="20"/>
  <c r="AD288" i="20"/>
  <c r="AD290" i="20"/>
  <c r="AD293" i="20"/>
  <c r="AD292" i="20" s="1"/>
  <c r="AD295" i="20"/>
  <c r="AD296" i="20"/>
  <c r="AD298" i="20"/>
  <c r="AD299" i="20"/>
  <c r="AD301" i="20"/>
  <c r="AD302" i="20"/>
  <c r="AD304" i="20"/>
  <c r="AD303" i="20" s="1"/>
  <c r="AD305" i="20"/>
  <c r="AD307" i="20"/>
  <c r="AD308" i="20"/>
  <c r="AD310" i="20"/>
  <c r="AD311" i="20"/>
  <c r="AD313" i="20"/>
  <c r="AD314" i="20"/>
  <c r="AD316" i="20"/>
  <c r="AD317" i="20"/>
  <c r="AD319" i="20"/>
  <c r="AD320" i="20"/>
  <c r="AD321" i="20"/>
  <c r="AD323" i="20"/>
  <c r="AD322" i="20" s="1"/>
  <c r="AD324" i="20"/>
  <c r="AD326" i="20"/>
  <c r="AD327" i="20"/>
  <c r="AD328" i="20"/>
  <c r="AD330" i="20"/>
  <c r="AD333" i="20"/>
  <c r="AD332" i="20" s="1"/>
  <c r="AD334" i="20"/>
  <c r="AD336" i="20"/>
  <c r="AD337" i="20"/>
  <c r="AD339" i="20"/>
  <c r="AD340" i="20"/>
  <c r="AD342" i="20"/>
  <c r="AD341" i="20" s="1"/>
  <c r="AD343" i="20"/>
  <c r="AD345" i="20"/>
  <c r="AD346" i="20"/>
  <c r="AD347" i="20"/>
  <c r="AD349" i="20"/>
  <c r="AD350" i="20"/>
  <c r="AD354" i="20"/>
  <c r="AD356" i="20"/>
  <c r="AD357" i="20"/>
  <c r="AD359" i="20"/>
  <c r="AD360" i="20"/>
  <c r="AD362" i="20"/>
  <c r="AD363" i="20"/>
  <c r="AD364" i="20"/>
  <c r="AD366" i="20"/>
  <c r="AD367" i="20"/>
  <c r="AD368" i="20"/>
  <c r="AD370" i="20"/>
  <c r="AD371" i="20"/>
  <c r="AD373" i="20"/>
  <c r="AD374" i="20"/>
  <c r="AD375" i="20"/>
  <c r="AD377" i="20"/>
  <c r="AD378" i="20"/>
  <c r="AD380" i="20"/>
  <c r="AD381" i="20"/>
  <c r="AD383" i="20"/>
  <c r="AD384" i="20"/>
  <c r="AD386" i="20"/>
  <c r="AD387" i="20"/>
  <c r="AD389" i="20"/>
  <c r="AD390" i="20"/>
  <c r="AD392" i="20"/>
  <c r="AD393" i="20"/>
  <c r="AD391" i="20" s="1"/>
  <c r="AD395" i="20"/>
  <c r="AD398" i="20"/>
  <c r="AD399" i="20"/>
  <c r="AD401" i="20"/>
  <c r="AD402" i="20"/>
  <c r="AD404" i="20"/>
  <c r="AD405" i="20"/>
  <c r="AD406" i="20"/>
  <c r="AD408" i="20"/>
  <c r="AD407" i="20" s="1"/>
  <c r="AD410" i="20"/>
  <c r="AD409" i="20" s="1"/>
  <c r="AD412" i="20"/>
  <c r="AD413" i="20"/>
  <c r="AD415" i="20"/>
  <c r="AD414" i="20" s="1"/>
  <c r="AD417" i="20"/>
  <c r="AD418" i="20"/>
  <c r="AD419" i="20"/>
  <c r="AD421" i="20"/>
  <c r="AD422" i="20"/>
  <c r="AD427" i="20"/>
  <c r="AD428" i="20"/>
  <c r="AD429" i="20"/>
  <c r="AD431" i="20"/>
  <c r="AD432" i="20"/>
  <c r="AD433" i="20"/>
  <c r="AD435" i="20"/>
  <c r="AD436" i="20"/>
  <c r="AD437" i="20"/>
  <c r="AD439" i="20"/>
  <c r="AD440" i="20"/>
  <c r="AD441" i="20"/>
  <c r="AD443" i="20"/>
  <c r="AD444" i="20"/>
  <c r="AD445" i="20"/>
  <c r="AD446" i="20"/>
  <c r="AD447" i="20"/>
  <c r="AD448" i="20"/>
  <c r="AD450" i="20"/>
  <c r="AD451" i="20"/>
  <c r="AD452" i="20"/>
  <c r="AD454" i="20"/>
  <c r="AD455" i="20"/>
  <c r="AD456" i="20"/>
  <c r="AD457" i="20"/>
  <c r="AD458" i="20"/>
  <c r="AD460" i="20"/>
  <c r="AD461" i="20"/>
  <c r="AD463" i="20"/>
  <c r="AD466" i="20"/>
  <c r="AD467" i="20"/>
  <c r="AD469" i="20"/>
  <c r="AD470" i="20"/>
  <c r="AD471" i="20"/>
  <c r="AD473" i="20"/>
  <c r="AD474" i="20"/>
  <c r="AD475" i="20"/>
  <c r="AD477" i="20"/>
  <c r="AD476" i="20" s="1"/>
  <c r="AD478" i="20"/>
  <c r="AD480" i="20"/>
  <c r="AD481" i="20"/>
  <c r="AD482" i="20"/>
  <c r="AD484" i="20"/>
  <c r="AD485" i="20"/>
  <c r="AD487" i="20"/>
  <c r="AD488" i="20"/>
  <c r="AD490" i="20"/>
  <c r="AD491" i="20"/>
  <c r="AD493" i="20"/>
  <c r="AD494" i="20"/>
  <c r="AD496" i="20"/>
  <c r="AD497" i="20"/>
  <c r="AD499" i="20"/>
  <c r="AD502" i="20"/>
  <c r="AD503" i="20"/>
  <c r="AD505" i="20"/>
  <c r="AD506" i="20"/>
  <c r="AD507" i="20"/>
  <c r="AD509" i="20"/>
  <c r="AD510" i="20"/>
  <c r="AD512" i="20"/>
  <c r="AD513" i="20"/>
  <c r="AD515" i="20"/>
  <c r="AD516" i="20"/>
  <c r="AD518" i="20"/>
  <c r="AD519" i="20"/>
  <c r="AD521" i="20"/>
  <c r="AD520" i="20" s="1"/>
  <c r="AD522" i="20"/>
  <c r="AD524" i="20"/>
  <c r="AD527" i="20"/>
  <c r="AD528" i="20"/>
  <c r="AD529" i="20"/>
  <c r="AD531" i="20"/>
  <c r="AD532" i="20"/>
  <c r="AD533" i="20"/>
  <c r="AD535" i="20"/>
  <c r="AD536" i="20"/>
  <c r="AD537" i="20"/>
  <c r="AD538" i="20"/>
  <c r="AD540" i="20"/>
  <c r="AD541" i="20"/>
  <c r="AD543" i="20"/>
  <c r="AD544" i="20"/>
  <c r="AD545" i="20"/>
  <c r="AD546" i="20"/>
  <c r="AD548" i="20"/>
  <c r="AD549" i="20"/>
  <c r="AD550" i="20"/>
  <c r="AD552" i="20"/>
  <c r="AD553" i="20"/>
  <c r="AD555" i="20"/>
  <c r="AD556" i="20"/>
  <c r="AD558" i="20"/>
  <c r="AD559" i="20"/>
  <c r="AD561" i="20"/>
  <c r="AD562" i="20"/>
  <c r="AD564" i="20"/>
  <c r="AD565" i="20"/>
  <c r="AD567" i="20"/>
  <c r="AD570" i="20"/>
  <c r="AD571" i="20"/>
  <c r="AD572" i="20"/>
  <c r="AD574" i="20"/>
  <c r="AD575" i="20"/>
  <c r="AD576" i="20"/>
  <c r="AD578" i="20"/>
  <c r="AD579" i="20"/>
  <c r="AD580" i="20"/>
  <c r="AD582" i="20"/>
  <c r="AD583" i="20"/>
  <c r="AD584" i="20"/>
  <c r="AD585" i="20"/>
  <c r="AD587" i="20"/>
  <c r="AD588" i="20"/>
  <c r="AD589" i="20"/>
  <c r="AD591" i="20"/>
  <c r="AD592" i="20"/>
  <c r="AD593" i="20"/>
  <c r="AD595" i="20"/>
  <c r="AD596" i="20"/>
  <c r="AD598" i="20"/>
  <c r="AD599" i="20"/>
  <c r="AD600" i="20"/>
  <c r="AD602" i="20"/>
  <c r="AD605" i="20"/>
  <c r="AD606" i="20"/>
  <c r="AD607" i="20"/>
  <c r="AD608" i="20"/>
  <c r="AD610" i="20"/>
  <c r="AD611" i="20"/>
  <c r="AD612" i="20"/>
  <c r="AD613" i="20"/>
  <c r="AD615" i="20"/>
  <c r="AD616" i="20"/>
  <c r="AD617" i="20"/>
  <c r="AD619" i="20"/>
  <c r="AD620" i="20"/>
  <c r="AD622" i="20"/>
  <c r="AD623" i="20"/>
  <c r="AD624" i="20"/>
  <c r="AD626" i="20"/>
  <c r="AD627" i="20"/>
  <c r="AD629" i="20"/>
  <c r="AD630" i="20"/>
  <c r="AD631" i="20"/>
  <c r="AD632" i="20"/>
  <c r="AD634" i="20"/>
  <c r="AD635" i="20"/>
  <c r="AD636" i="20"/>
  <c r="AD638" i="20"/>
  <c r="AD639" i="20"/>
  <c r="AD641" i="20"/>
  <c r="AD640" i="20" s="1"/>
  <c r="AD642" i="20"/>
  <c r="AD643" i="20"/>
  <c r="AD644" i="20"/>
  <c r="AD645" i="20"/>
  <c r="AD646" i="20"/>
  <c r="AD651" i="20"/>
  <c r="AD652" i="20"/>
  <c r="AD654" i="20"/>
  <c r="AD655" i="20"/>
  <c r="AD656" i="20"/>
  <c r="AD658" i="20"/>
  <c r="AD659" i="20"/>
  <c r="AD661" i="20"/>
  <c r="AD662" i="20"/>
  <c r="AD664" i="20"/>
  <c r="AD665" i="20"/>
  <c r="AD666" i="20"/>
  <c r="AD668" i="20"/>
  <c r="AD669" i="20"/>
  <c r="AD671" i="20"/>
  <c r="AD672" i="20"/>
  <c r="AD673" i="20"/>
  <c r="AD675" i="20"/>
  <c r="AD676" i="20"/>
  <c r="AD677" i="20"/>
  <c r="AD679" i="20"/>
  <c r="AD678" i="20" s="1"/>
  <c r="AD680" i="20"/>
  <c r="AD681" i="20"/>
  <c r="AD683" i="20"/>
  <c r="AD684" i="20"/>
  <c r="AD685" i="20"/>
  <c r="AD687" i="20"/>
  <c r="AD688" i="20"/>
  <c r="AD689" i="20"/>
  <c r="AD691" i="20"/>
  <c r="AD692" i="20"/>
  <c r="AD694" i="20"/>
  <c r="AD697" i="20"/>
  <c r="AD696" i="20" s="1"/>
  <c r="AD698" i="20"/>
  <c r="AD700" i="20"/>
  <c r="AD701" i="20"/>
  <c r="AD703" i="20"/>
  <c r="AD704" i="20"/>
  <c r="AD705" i="20"/>
  <c r="AD706" i="20"/>
  <c r="AD708" i="20"/>
  <c r="AD709" i="20"/>
  <c r="AD711" i="20"/>
  <c r="AD712" i="20"/>
  <c r="AD714" i="20"/>
  <c r="AD715" i="20"/>
  <c r="AD717" i="20"/>
  <c r="AD718" i="20"/>
  <c r="AD720" i="20"/>
  <c r="AD721" i="20"/>
  <c r="AD723" i="20"/>
  <c r="AD726" i="20"/>
  <c r="AD727" i="20"/>
  <c r="AD728" i="20"/>
  <c r="AD730" i="20"/>
  <c r="AD729" i="20" s="1"/>
  <c r="AD731" i="20"/>
  <c r="AD733" i="20"/>
  <c r="AD732" i="20" s="1"/>
  <c r="AD734" i="20"/>
  <c r="AD735" i="20"/>
  <c r="AD737" i="20"/>
  <c r="AD738" i="20"/>
  <c r="AD739" i="20"/>
  <c r="AD741" i="20"/>
  <c r="AD742" i="20"/>
  <c r="AD743" i="20"/>
  <c r="AD744" i="20"/>
  <c r="AD746" i="20"/>
  <c r="AD747" i="20"/>
  <c r="AD748" i="20"/>
  <c r="AD750" i="20"/>
  <c r="AD751" i="20"/>
  <c r="AD753" i="20"/>
  <c r="AD756" i="20"/>
  <c r="AD757" i="20"/>
  <c r="AD758" i="20"/>
  <c r="AD759" i="20"/>
  <c r="AD761" i="20"/>
  <c r="AD762" i="20"/>
  <c r="AD764" i="20"/>
  <c r="AD765" i="20"/>
  <c r="AD766" i="20"/>
  <c r="AD768" i="20"/>
  <c r="AD769" i="20"/>
  <c r="AD771" i="20"/>
  <c r="AD772" i="20"/>
  <c r="AD773" i="20"/>
  <c r="AD775" i="20"/>
  <c r="AD776" i="20"/>
  <c r="AD777" i="20"/>
  <c r="AD779" i="20"/>
  <c r="AD782" i="20"/>
  <c r="AD783" i="20"/>
  <c r="AD785" i="20"/>
  <c r="AD786" i="20"/>
  <c r="AD788" i="20"/>
  <c r="AD789" i="20"/>
  <c r="AD790" i="20"/>
  <c r="AD792" i="20"/>
  <c r="AD793" i="20"/>
  <c r="AD795" i="20"/>
  <c r="AD796" i="20"/>
  <c r="AD798" i="20"/>
  <c r="AD799" i="20"/>
  <c r="AD800" i="20"/>
  <c r="AD802" i="20"/>
  <c r="AD803" i="20"/>
  <c r="AD804" i="20"/>
  <c r="AD805" i="20"/>
  <c r="AD807" i="20"/>
  <c r="AD808" i="20"/>
  <c r="AD809" i="20"/>
  <c r="AD811" i="20"/>
  <c r="AD812" i="20"/>
  <c r="AD813" i="20"/>
  <c r="AD815" i="20"/>
  <c r="AD816" i="20"/>
  <c r="AD818" i="20"/>
  <c r="AD819" i="20"/>
  <c r="AD821" i="20"/>
  <c r="AD822" i="20"/>
  <c r="AD823" i="20"/>
  <c r="AD825" i="20"/>
  <c r="AD826" i="20"/>
  <c r="AD828" i="20"/>
  <c r="AD829" i="20"/>
  <c r="AD831" i="20"/>
  <c r="AD832" i="20"/>
  <c r="AD837" i="20"/>
  <c r="AD836" i="20" s="1"/>
  <c r="AD839" i="20"/>
  <c r="AD840" i="20"/>
  <c r="AD841" i="20"/>
  <c r="AD842" i="20"/>
  <c r="AD844" i="20"/>
  <c r="AD845" i="20"/>
  <c r="AD846" i="20"/>
  <c r="AD848" i="20"/>
  <c r="AD849" i="20"/>
  <c r="AD850" i="20"/>
  <c r="AD852" i="20"/>
  <c r="AD853" i="20"/>
  <c r="AD855" i="20"/>
  <c r="AD856" i="20"/>
  <c r="AD858" i="20"/>
  <c r="AD859" i="20"/>
  <c r="AD861" i="20"/>
  <c r="AD862" i="20"/>
  <c r="AD864" i="20"/>
  <c r="AD863" i="20" s="1"/>
  <c r="AD866" i="20"/>
  <c r="AD869" i="20"/>
  <c r="AD870" i="20"/>
  <c r="AD872" i="20"/>
  <c r="AD873" i="20"/>
  <c r="AD874" i="20"/>
  <c r="AD876" i="20"/>
  <c r="AD877" i="20"/>
  <c r="AD879" i="20"/>
  <c r="AD880" i="20"/>
  <c r="AD881" i="20"/>
  <c r="AD883" i="20"/>
  <c r="AD884" i="20"/>
  <c r="AD886" i="20"/>
  <c r="AD887" i="20"/>
  <c r="AD889" i="20"/>
  <c r="AD890" i="20"/>
  <c r="AD892" i="20"/>
  <c r="AD893" i="20"/>
  <c r="AD895" i="20"/>
  <c r="AD896" i="20"/>
  <c r="AD897" i="20"/>
  <c r="AD899" i="20"/>
  <c r="AD902" i="20"/>
  <c r="AD903" i="20"/>
  <c r="AD904" i="20"/>
  <c r="AD905" i="20"/>
  <c r="AD907" i="20"/>
  <c r="AD908" i="20"/>
  <c r="AD909" i="20"/>
  <c r="AD910" i="20"/>
  <c r="AD912" i="20"/>
  <c r="AD913" i="20"/>
  <c r="AD915" i="20"/>
  <c r="AD916" i="20"/>
  <c r="AD917" i="20"/>
  <c r="AD919" i="20"/>
  <c r="AD920" i="20"/>
  <c r="AD921" i="20"/>
  <c r="AD923" i="20"/>
  <c r="AD924" i="20"/>
  <c r="AD925" i="20"/>
  <c r="AD927" i="20"/>
  <c r="AD928" i="20"/>
  <c r="AD929" i="20"/>
  <c r="AD930" i="20"/>
  <c r="AD932" i="20"/>
  <c r="AD935" i="20"/>
  <c r="AD936" i="20"/>
  <c r="AD938" i="20"/>
  <c r="AD939" i="20"/>
  <c r="AD941" i="20"/>
  <c r="AD942" i="20"/>
  <c r="AD943" i="20"/>
  <c r="AD945" i="20"/>
  <c r="AD946" i="20"/>
  <c r="AD947" i="20"/>
  <c r="AD949" i="20"/>
  <c r="AD950" i="20"/>
  <c r="AD951" i="20"/>
  <c r="AD953" i="20"/>
  <c r="AD954" i="20"/>
  <c r="AD956" i="20"/>
  <c r="AD959" i="20"/>
  <c r="AD958" i="20" s="1"/>
  <c r="AD960" i="20"/>
  <c r="AD962" i="20"/>
  <c r="AD963" i="20"/>
  <c r="AD965" i="20"/>
  <c r="AD966" i="20"/>
  <c r="AD968" i="20"/>
  <c r="AD969" i="20"/>
  <c r="AD971" i="20"/>
  <c r="AD972" i="20"/>
  <c r="AD973" i="20"/>
  <c r="AD975" i="20"/>
  <c r="AD976" i="20"/>
  <c r="AD978" i="20"/>
  <c r="AD979" i="20"/>
  <c r="AD981" i="20"/>
  <c r="AD982" i="20"/>
  <c r="AD984" i="20"/>
  <c r="AD985" i="20"/>
  <c r="AD986" i="20"/>
  <c r="AD988" i="20"/>
  <c r="AD989" i="20"/>
  <c r="AD991" i="20"/>
  <c r="AD992" i="20"/>
  <c r="AD997" i="20"/>
  <c r="AD996" i="20" s="1"/>
  <c r="AD998" i="20"/>
  <c r="AD1000" i="20"/>
  <c r="AD999" i="20" s="1"/>
  <c r="AD1002" i="20"/>
  <c r="AD1003" i="20"/>
  <c r="AD1005" i="20"/>
  <c r="AD1006" i="20"/>
  <c r="AD1008" i="20"/>
  <c r="AD1007" i="20" s="1"/>
  <c r="AD1010" i="20"/>
  <c r="AD1011" i="20"/>
  <c r="AD563" i="20" l="1"/>
  <c r="AD511" i="20"/>
  <c r="AD710" i="20"/>
  <c r="AD250" i="20"/>
  <c r="AD182" i="20"/>
  <c r="AD990" i="20"/>
  <c r="AD760" i="20"/>
  <c r="V22" i="20"/>
  <c r="AD810" i="20"/>
  <c r="AD987" i="20"/>
  <c r="AD970" i="20"/>
  <c r="AD934" i="20"/>
  <c r="AD882" i="20"/>
  <c r="AD335" i="20"/>
  <c r="AD279" i="20"/>
  <c r="AD264" i="20"/>
  <c r="AD123" i="20"/>
  <c r="AD637" i="20"/>
  <c r="AD794" i="20"/>
  <c r="AD736" i="20"/>
  <c r="AD682" i="20"/>
  <c r="AD667" i="20"/>
  <c r="AD154" i="20"/>
  <c r="AD885" i="20"/>
  <c r="AD258" i="20"/>
  <c r="AD191" i="20"/>
  <c r="AD172" i="20"/>
  <c r="AD868" i="20"/>
  <c r="AD817" i="20"/>
  <c r="AD784" i="20"/>
  <c r="AD814" i="20"/>
  <c r="AD781" i="20"/>
  <c r="AD625" i="20"/>
  <c r="AD940" i="20"/>
  <c r="AD906" i="20"/>
  <c r="AD416" i="20"/>
  <c r="AD285" i="20"/>
  <c r="AD163" i="20"/>
  <c r="AD901" i="20"/>
  <c r="AD847" i="20"/>
  <c r="AD653" i="20"/>
  <c r="AD557" i="20"/>
  <c r="AD517" i="20"/>
  <c r="AD400" i="20"/>
  <c r="AD388" i="20"/>
  <c r="AD369" i="20"/>
  <c r="AD372" i="20"/>
  <c r="AD194" i="20"/>
  <c r="AD977" i="20"/>
  <c r="AD922" i="20"/>
  <c r="AD888" i="20"/>
  <c r="AD801" i="20"/>
  <c r="AD663" i="20"/>
  <c r="AD526" i="20"/>
  <c r="AD315" i="20"/>
  <c r="AD297" i="20"/>
  <c r="AD227" i="20"/>
  <c r="AD937" i="20"/>
  <c r="AD745" i="20"/>
  <c r="AD660" i="20"/>
  <c r="AD577" i="20"/>
  <c r="AD508" i="20"/>
  <c r="AD420" i="20"/>
  <c r="AD348" i="20"/>
  <c r="AD224" i="20"/>
  <c r="AD208" i="20"/>
  <c r="AD151" i="20"/>
  <c r="AD119" i="20"/>
  <c r="AD133" i="20"/>
  <c r="AD1009" i="20"/>
  <c r="AD952" i="20"/>
  <c r="AD918" i="20"/>
  <c r="AD486" i="20"/>
  <c r="AD382" i="20"/>
  <c r="AD365" i="20"/>
  <c r="AD169" i="20"/>
  <c r="AD670" i="20"/>
  <c r="AD604" i="20"/>
  <c r="AD586" i="20"/>
  <c r="AD967" i="20"/>
  <c r="AD483" i="20"/>
  <c r="AD449" i="20"/>
  <c r="AD434" i="20"/>
  <c r="AD397" i="20"/>
  <c r="AD379" i="20"/>
  <c r="AD306" i="20"/>
  <c r="AD376" i="20"/>
  <c r="AD268" i="20"/>
  <c r="AD843" i="20"/>
  <c r="AD534" i="20"/>
  <c r="AD878" i="20"/>
  <c r="AD964" i="20"/>
  <c r="AD787" i="20"/>
  <c r="AD650" i="20"/>
  <c r="AD547" i="20"/>
  <c r="AD514" i="20"/>
  <c r="AD430" i="20"/>
  <c r="AD358" i="20"/>
  <c r="AD338" i="20"/>
  <c r="AD282" i="20"/>
  <c r="AD1001" i="20"/>
  <c r="AD894" i="20"/>
  <c r="AD961" i="20"/>
  <c r="AD891" i="20"/>
  <c r="AD820" i="20"/>
  <c r="AD459" i="20"/>
  <c r="AD355" i="20"/>
  <c r="AD300" i="20"/>
  <c r="AD230" i="20"/>
  <c r="AD179" i="20"/>
  <c r="AD23" i="20"/>
  <c r="AD926" i="20"/>
  <c r="AD740" i="20"/>
  <c r="AD686" i="20"/>
  <c r="AD590" i="20"/>
  <c r="AD542" i="20"/>
  <c r="AD495" i="20"/>
  <c r="AD442" i="20"/>
  <c r="AD216" i="20"/>
  <c r="AD830" i="20"/>
  <c r="AD702" i="20"/>
  <c r="AD621" i="20"/>
  <c r="AD573" i="20"/>
  <c r="AD554" i="20"/>
  <c r="AD539" i="20"/>
  <c r="AD492" i="20"/>
  <c r="AD472" i="20"/>
  <c r="AD361" i="20"/>
  <c r="AD325" i="20"/>
  <c r="AD312" i="20"/>
  <c r="AD294" i="20"/>
  <c r="AD246" i="20"/>
  <c r="AD426" i="20"/>
  <c r="AD212" i="20"/>
  <c r="AD198" i="20"/>
  <c r="AD49" i="20"/>
  <c r="AD716" i="20"/>
  <c r="AD699" i="20"/>
  <c r="AD633" i="20"/>
  <c r="AD618" i="20"/>
  <c r="AD551" i="20"/>
  <c r="AD489" i="20"/>
  <c r="AD403" i="20"/>
  <c r="AD344" i="20"/>
  <c r="AD309" i="20"/>
  <c r="AD73" i="20"/>
  <c r="AD948" i="20"/>
  <c r="AD763" i="20"/>
  <c r="AD569" i="20"/>
  <c r="AD453" i="20"/>
  <c r="AD438" i="20"/>
  <c r="AD273" i="20"/>
  <c r="AD242" i="20"/>
  <c r="AD175" i="20"/>
  <c r="AD157" i="20"/>
  <c r="AD144" i="20"/>
  <c r="AD98" i="20"/>
  <c r="AD628" i="20"/>
  <c r="AD857" i="20"/>
  <c r="AD614" i="20"/>
  <c r="AD597" i="20"/>
  <c r="AD581" i="20"/>
  <c r="AD504" i="20"/>
  <c r="AD468" i="20"/>
  <c r="AD385" i="20"/>
  <c r="AD239" i="20"/>
  <c r="AD126" i="20"/>
  <c r="AD914" i="20"/>
  <c r="AD871" i="20"/>
  <c r="AD854" i="20"/>
  <c r="AD806" i="20"/>
  <c r="AD690" i="20"/>
  <c r="AD674" i="20"/>
  <c r="AD594" i="20"/>
  <c r="AD530" i="20"/>
  <c r="AD501" i="20"/>
  <c r="AD465" i="20"/>
  <c r="AD236" i="20"/>
  <c r="AD106" i="20"/>
  <c r="AD944" i="20"/>
  <c r="AD838" i="20"/>
  <c r="AD774" i="20"/>
  <c r="AD707" i="20"/>
  <c r="AD657" i="20"/>
  <c r="AD560" i="20"/>
  <c r="AD318" i="20"/>
  <c r="AD204" i="20"/>
  <c r="AD138" i="20"/>
  <c r="AD725" i="20"/>
  <c r="AD609" i="20"/>
  <c r="AD479" i="20"/>
  <c r="AD411" i="20"/>
  <c r="AD233" i="20"/>
  <c r="AD185" i="20"/>
  <c r="AD911" i="20"/>
  <c r="AD980" i="20"/>
  <c r="AD824" i="20"/>
  <c r="AD770" i="20"/>
  <c r="AD797" i="20"/>
  <c r="AD755" i="20"/>
  <c r="AD860" i="20"/>
  <c r="AD1004" i="20"/>
  <c r="AD767" i="20"/>
  <c r="AD983" i="20"/>
  <c r="AD875" i="20"/>
  <c r="AD827" i="20"/>
  <c r="AD713" i="20"/>
  <c r="AD791" i="20"/>
  <c r="AD749" i="20"/>
  <c r="AD719" i="20"/>
  <c r="AD974" i="20"/>
  <c r="AD851" i="20"/>
  <c r="AF1011" i="20"/>
  <c r="AG1011" i="20" s="1"/>
  <c r="AE1011" i="20"/>
  <c r="AB1011" i="20"/>
  <c r="AF1010" i="20"/>
  <c r="AG1010" i="20" s="1"/>
  <c r="AE1010" i="20"/>
  <c r="AB1010" i="20"/>
  <c r="AF1009" i="20"/>
  <c r="AC1009" i="20"/>
  <c r="AA1009" i="20"/>
  <c r="Z1009" i="20"/>
  <c r="Y1009" i="20"/>
  <c r="X1009" i="20"/>
  <c r="W1009" i="20" s="1"/>
  <c r="T1009" i="20"/>
  <c r="S1009" i="20"/>
  <c r="R1009" i="20"/>
  <c r="Q1009" i="20"/>
  <c r="P1009" i="20"/>
  <c r="O1009" i="20"/>
  <c r="N1009" i="20"/>
  <c r="M1009" i="20"/>
  <c r="K1009" i="20"/>
  <c r="I1009" i="20"/>
  <c r="H1009" i="20"/>
  <c r="U1009" i="20" s="1"/>
  <c r="G1009" i="20"/>
  <c r="F1009" i="20"/>
  <c r="E1009" i="20"/>
  <c r="AF1008" i="20"/>
  <c r="AG1008" i="20" s="1"/>
  <c r="AG1007" i="20" s="1"/>
  <c r="AE1008" i="20"/>
  <c r="AE1007" i="20" s="1"/>
  <c r="AB1008" i="20"/>
  <c r="AF1007" i="20"/>
  <c r="AC1007" i="20"/>
  <c r="AA1007" i="20"/>
  <c r="Z1007" i="20"/>
  <c r="Y1007" i="20"/>
  <c r="X1007" i="20"/>
  <c r="T1007" i="20"/>
  <c r="S1007" i="20"/>
  <c r="R1007" i="20"/>
  <c r="Q1007" i="20"/>
  <c r="P1007" i="20"/>
  <c r="O1007" i="20"/>
  <c r="N1007" i="20"/>
  <c r="M1007" i="20"/>
  <c r="K1007" i="20"/>
  <c r="I1007" i="20"/>
  <c r="H1007" i="20"/>
  <c r="U1007" i="20" s="1"/>
  <c r="G1007" i="20"/>
  <c r="F1007" i="20"/>
  <c r="E1007" i="20"/>
  <c r="AF1006" i="20"/>
  <c r="AG1006" i="20" s="1"/>
  <c r="AE1006" i="20"/>
  <c r="AB1006" i="20"/>
  <c r="AF1005" i="20"/>
  <c r="AG1005" i="20" s="1"/>
  <c r="AE1005" i="20"/>
  <c r="AB1005" i="20"/>
  <c r="AF1004" i="20"/>
  <c r="AC1004" i="20"/>
  <c r="AA1004" i="20"/>
  <c r="Z1004" i="20"/>
  <c r="Y1004" i="20"/>
  <c r="X1004" i="20"/>
  <c r="W1004" i="20" s="1"/>
  <c r="T1004" i="20"/>
  <c r="S1004" i="20"/>
  <c r="R1004" i="20"/>
  <c r="Q1004" i="20"/>
  <c r="P1004" i="20"/>
  <c r="O1004" i="20"/>
  <c r="N1004" i="20"/>
  <c r="M1004" i="20"/>
  <c r="K1004" i="20"/>
  <c r="I1004" i="20"/>
  <c r="H1004" i="20"/>
  <c r="U1004" i="20" s="1"/>
  <c r="G1004" i="20"/>
  <c r="F1004" i="20"/>
  <c r="E1004" i="20"/>
  <c r="AF1003" i="20"/>
  <c r="AG1003" i="20" s="1"/>
  <c r="AE1003" i="20"/>
  <c r="AB1003" i="20"/>
  <c r="AF1002" i="20"/>
  <c r="AG1002" i="20" s="1"/>
  <c r="AE1002" i="20"/>
  <c r="AB1002" i="20"/>
  <c r="AF1001" i="20"/>
  <c r="AC1001" i="20"/>
  <c r="AA1001" i="20"/>
  <c r="Z1001" i="20"/>
  <c r="Y1001" i="20"/>
  <c r="X1001" i="20"/>
  <c r="W1001" i="20" s="1"/>
  <c r="T1001" i="20"/>
  <c r="S1001" i="20"/>
  <c r="R1001" i="20"/>
  <c r="Q1001" i="20"/>
  <c r="P1001" i="20"/>
  <c r="O1001" i="20"/>
  <c r="N1001" i="20"/>
  <c r="M1001" i="20"/>
  <c r="K1001" i="20"/>
  <c r="I1001" i="20"/>
  <c r="H1001" i="20"/>
  <c r="U1001" i="20" s="1"/>
  <c r="G1001" i="20"/>
  <c r="F1001" i="20"/>
  <c r="E1001" i="20"/>
  <c r="AF1000" i="20"/>
  <c r="AG1000" i="20" s="1"/>
  <c r="AG999" i="20" s="1"/>
  <c r="AE1000" i="20"/>
  <c r="AE999" i="20" s="1"/>
  <c r="AB1000" i="20"/>
  <c r="AF999" i="20"/>
  <c r="AC999" i="20"/>
  <c r="AA999" i="20"/>
  <c r="Z999" i="20"/>
  <c r="Y999" i="20"/>
  <c r="X999" i="20"/>
  <c r="W999" i="20" s="1"/>
  <c r="T999" i="20"/>
  <c r="S999" i="20"/>
  <c r="R999" i="20"/>
  <c r="Q999" i="20"/>
  <c r="P999" i="20"/>
  <c r="O999" i="20"/>
  <c r="N999" i="20"/>
  <c r="M999" i="20"/>
  <c r="K999" i="20"/>
  <c r="I999" i="20"/>
  <c r="H999" i="20"/>
  <c r="U999" i="20" s="1"/>
  <c r="G999" i="20"/>
  <c r="F999" i="20"/>
  <c r="E999" i="20"/>
  <c r="AF998" i="20"/>
  <c r="AG998" i="20" s="1"/>
  <c r="AE998" i="20"/>
  <c r="AB998" i="20"/>
  <c r="AF997" i="20"/>
  <c r="AG997" i="20" s="1"/>
  <c r="AE997" i="20"/>
  <c r="AB997" i="20"/>
  <c r="AF996" i="20"/>
  <c r="AC996" i="20"/>
  <c r="AA996" i="20"/>
  <c r="Z996" i="20"/>
  <c r="Y996" i="20"/>
  <c r="X996" i="20"/>
  <c r="W996" i="20" s="1"/>
  <c r="T996" i="20"/>
  <c r="S996" i="20"/>
  <c r="R996" i="20"/>
  <c r="Q996" i="20"/>
  <c r="P996" i="20"/>
  <c r="O996" i="20"/>
  <c r="N996" i="20"/>
  <c r="M996" i="20"/>
  <c r="K996" i="20"/>
  <c r="I996" i="20"/>
  <c r="H996" i="20"/>
  <c r="U996" i="20" s="1"/>
  <c r="G996" i="20"/>
  <c r="F996" i="20"/>
  <c r="E996" i="20"/>
  <c r="AF995" i="20"/>
  <c r="AF994" i="20"/>
  <c r="AG994" i="20" s="1"/>
  <c r="AE994" i="20"/>
  <c r="J994" i="20"/>
  <c r="AF993" i="20"/>
  <c r="AF992" i="20"/>
  <c r="AG992" i="20" s="1"/>
  <c r="AE992" i="20"/>
  <c r="AB992" i="20"/>
  <c r="AF991" i="20"/>
  <c r="AG991" i="20" s="1"/>
  <c r="AE991" i="20"/>
  <c r="AB991" i="20"/>
  <c r="AF990" i="20"/>
  <c r="AC990" i="20"/>
  <c r="AA990" i="20"/>
  <c r="Z990" i="20"/>
  <c r="Y990" i="20"/>
  <c r="X990" i="20"/>
  <c r="W990" i="20" s="1"/>
  <c r="T990" i="20"/>
  <c r="S990" i="20"/>
  <c r="R990" i="20"/>
  <c r="Q990" i="20"/>
  <c r="P990" i="20"/>
  <c r="O990" i="20"/>
  <c r="N990" i="20"/>
  <c r="M990" i="20"/>
  <c r="K990" i="20"/>
  <c r="I990" i="20"/>
  <c r="H990" i="20"/>
  <c r="U990" i="20" s="1"/>
  <c r="G990" i="20"/>
  <c r="F990" i="20"/>
  <c r="E990" i="20"/>
  <c r="AF989" i="20"/>
  <c r="AG989" i="20" s="1"/>
  <c r="AE989" i="20"/>
  <c r="AB989" i="20"/>
  <c r="AF988" i="20"/>
  <c r="AG988" i="20" s="1"/>
  <c r="AE988" i="20"/>
  <c r="AB988" i="20"/>
  <c r="AF987" i="20"/>
  <c r="AC987" i="20"/>
  <c r="AA987" i="20"/>
  <c r="Z987" i="20"/>
  <c r="Y987" i="20"/>
  <c r="X987" i="20"/>
  <c r="W987" i="20" s="1"/>
  <c r="T987" i="20"/>
  <c r="S987" i="20"/>
  <c r="R987" i="20"/>
  <c r="Q987" i="20"/>
  <c r="P987" i="20"/>
  <c r="O987" i="20"/>
  <c r="N987" i="20"/>
  <c r="M987" i="20"/>
  <c r="K987" i="20"/>
  <c r="I987" i="20"/>
  <c r="H987" i="20"/>
  <c r="U987" i="20" s="1"/>
  <c r="G987" i="20"/>
  <c r="F987" i="20"/>
  <c r="E987" i="20"/>
  <c r="AF986" i="20"/>
  <c r="AG986" i="20" s="1"/>
  <c r="AE986" i="20"/>
  <c r="AB986" i="20"/>
  <c r="AF985" i="20"/>
  <c r="AG985" i="20" s="1"/>
  <c r="AE985" i="20"/>
  <c r="AB985" i="20"/>
  <c r="AF984" i="20"/>
  <c r="AG984" i="20" s="1"/>
  <c r="AE984" i="20"/>
  <c r="AB984" i="20"/>
  <c r="AF983" i="20"/>
  <c r="AC983" i="20"/>
  <c r="AA983" i="20"/>
  <c r="Z983" i="20"/>
  <c r="Y983" i="20"/>
  <c r="X983" i="20"/>
  <c r="W983" i="20" s="1"/>
  <c r="T983" i="20"/>
  <c r="S983" i="20"/>
  <c r="R983" i="20"/>
  <c r="Q983" i="20"/>
  <c r="P983" i="20"/>
  <c r="O983" i="20"/>
  <c r="N983" i="20"/>
  <c r="M983" i="20"/>
  <c r="K983" i="20"/>
  <c r="I983" i="20"/>
  <c r="H983" i="20"/>
  <c r="U983" i="20" s="1"/>
  <c r="G983" i="20"/>
  <c r="F983" i="20"/>
  <c r="E983" i="20"/>
  <c r="AF982" i="20"/>
  <c r="AG982" i="20" s="1"/>
  <c r="AE982" i="20"/>
  <c r="AB982" i="20"/>
  <c r="AF981" i="20"/>
  <c r="AG981" i="20" s="1"/>
  <c r="AE981" i="20"/>
  <c r="AB981" i="20"/>
  <c r="AF980" i="20"/>
  <c r="AC980" i="20"/>
  <c r="AA980" i="20"/>
  <c r="Z980" i="20"/>
  <c r="Y980" i="20"/>
  <c r="X980" i="20"/>
  <c r="W980" i="20" s="1"/>
  <c r="T980" i="20"/>
  <c r="S980" i="20"/>
  <c r="R980" i="20"/>
  <c r="Q980" i="20"/>
  <c r="P980" i="20"/>
  <c r="O980" i="20"/>
  <c r="N980" i="20"/>
  <c r="M980" i="20"/>
  <c r="K980" i="20"/>
  <c r="I980" i="20"/>
  <c r="H980" i="20"/>
  <c r="G980" i="20"/>
  <c r="F980" i="20"/>
  <c r="E980" i="20"/>
  <c r="AF979" i="20"/>
  <c r="AG979" i="20" s="1"/>
  <c r="AE979" i="20"/>
  <c r="AB979" i="20"/>
  <c r="AF978" i="20"/>
  <c r="AG978" i="20" s="1"/>
  <c r="AE978" i="20"/>
  <c r="AB978" i="20"/>
  <c r="AF977" i="20"/>
  <c r="AC977" i="20"/>
  <c r="AA977" i="20"/>
  <c r="Z977" i="20"/>
  <c r="Y977" i="20"/>
  <c r="X977" i="20"/>
  <c r="W977" i="20" s="1"/>
  <c r="T977" i="20"/>
  <c r="S977" i="20"/>
  <c r="R977" i="20"/>
  <c r="Q977" i="20"/>
  <c r="P977" i="20"/>
  <c r="O977" i="20"/>
  <c r="N977" i="20"/>
  <c r="M977" i="20"/>
  <c r="K977" i="20"/>
  <c r="I977" i="20"/>
  <c r="H977" i="20"/>
  <c r="U977" i="20" s="1"/>
  <c r="G977" i="20"/>
  <c r="F977" i="20"/>
  <c r="E977" i="20"/>
  <c r="AF976" i="20"/>
  <c r="AG976" i="20" s="1"/>
  <c r="AE976" i="20"/>
  <c r="AB976" i="20"/>
  <c r="AF975" i="20"/>
  <c r="AG975" i="20" s="1"/>
  <c r="AE975" i="20"/>
  <c r="AB975" i="20"/>
  <c r="AF974" i="20"/>
  <c r="AC974" i="20"/>
  <c r="AA974" i="20"/>
  <c r="Z974" i="20"/>
  <c r="Y974" i="20"/>
  <c r="X974" i="20"/>
  <c r="W974" i="20" s="1"/>
  <c r="T974" i="20"/>
  <c r="S974" i="20"/>
  <c r="R974" i="20"/>
  <c r="Q974" i="20"/>
  <c r="P974" i="20"/>
  <c r="O974" i="20"/>
  <c r="N974" i="20"/>
  <c r="M974" i="20"/>
  <c r="K974" i="20"/>
  <c r="I974" i="20"/>
  <c r="H974" i="20"/>
  <c r="U974" i="20" s="1"/>
  <c r="G974" i="20"/>
  <c r="F974" i="20"/>
  <c r="E974" i="20"/>
  <c r="AF973" i="20"/>
  <c r="AG973" i="20" s="1"/>
  <c r="AE973" i="20"/>
  <c r="AB973" i="20"/>
  <c r="AF972" i="20"/>
  <c r="AG972" i="20" s="1"/>
  <c r="AE972" i="20"/>
  <c r="AB972" i="20"/>
  <c r="AF971" i="20"/>
  <c r="AG971" i="20" s="1"/>
  <c r="AE971" i="20"/>
  <c r="AB971" i="20"/>
  <c r="AF970" i="20"/>
  <c r="AC970" i="20"/>
  <c r="AA970" i="20"/>
  <c r="Z970" i="20"/>
  <c r="Y970" i="20"/>
  <c r="X970" i="20"/>
  <c r="W970" i="20" s="1"/>
  <c r="T970" i="20"/>
  <c r="S970" i="20"/>
  <c r="R970" i="20"/>
  <c r="Q970" i="20"/>
  <c r="P970" i="20"/>
  <c r="O970" i="20"/>
  <c r="N970" i="20"/>
  <c r="M970" i="20"/>
  <c r="K970" i="20"/>
  <c r="I970" i="20"/>
  <c r="H970" i="20"/>
  <c r="U970" i="20" s="1"/>
  <c r="G970" i="20"/>
  <c r="F970" i="20"/>
  <c r="E970" i="20"/>
  <c r="AF969" i="20"/>
  <c r="AG969" i="20" s="1"/>
  <c r="AE969" i="20"/>
  <c r="AB969" i="20"/>
  <c r="AF968" i="20"/>
  <c r="AG968" i="20" s="1"/>
  <c r="AE968" i="20"/>
  <c r="AB968" i="20"/>
  <c r="AF967" i="20"/>
  <c r="AC967" i="20"/>
  <c r="AA967" i="20"/>
  <c r="Z967" i="20"/>
  <c r="Y967" i="20"/>
  <c r="X967" i="20"/>
  <c r="W967" i="20" s="1"/>
  <c r="T967" i="20"/>
  <c r="S967" i="20"/>
  <c r="R967" i="20"/>
  <c r="Q967" i="20"/>
  <c r="P967" i="20"/>
  <c r="O967" i="20"/>
  <c r="N967" i="20"/>
  <c r="M967" i="20"/>
  <c r="K967" i="20"/>
  <c r="I967" i="20"/>
  <c r="H967" i="20"/>
  <c r="U967" i="20" s="1"/>
  <c r="G967" i="20"/>
  <c r="F967" i="20"/>
  <c r="E967" i="20"/>
  <c r="AF966" i="20"/>
  <c r="AG966" i="20" s="1"/>
  <c r="AE966" i="20"/>
  <c r="AB966" i="20"/>
  <c r="AF965" i="20"/>
  <c r="AG965" i="20" s="1"/>
  <c r="AE965" i="20"/>
  <c r="AB965" i="20"/>
  <c r="AF964" i="20"/>
  <c r="AC964" i="20"/>
  <c r="AA964" i="20"/>
  <c r="Z964" i="20"/>
  <c r="Y964" i="20"/>
  <c r="X964" i="20"/>
  <c r="W964" i="20" s="1"/>
  <c r="T964" i="20"/>
  <c r="S964" i="20"/>
  <c r="R964" i="20"/>
  <c r="Q964" i="20"/>
  <c r="P964" i="20"/>
  <c r="O964" i="20"/>
  <c r="N964" i="20"/>
  <c r="M964" i="20"/>
  <c r="K964" i="20"/>
  <c r="I964" i="20"/>
  <c r="H964" i="20"/>
  <c r="U964" i="20" s="1"/>
  <c r="G964" i="20"/>
  <c r="F964" i="20"/>
  <c r="E964" i="20"/>
  <c r="AF963" i="20"/>
  <c r="AG963" i="20" s="1"/>
  <c r="AE963" i="20"/>
  <c r="AB963" i="20"/>
  <c r="AF962" i="20"/>
  <c r="AG962" i="20" s="1"/>
  <c r="AE962" i="20"/>
  <c r="AB962" i="20"/>
  <c r="AF961" i="20"/>
  <c r="AC961" i="20"/>
  <c r="AA961" i="20"/>
  <c r="Z961" i="20"/>
  <c r="Y961" i="20"/>
  <c r="X961" i="20"/>
  <c r="W961" i="20" s="1"/>
  <c r="T961" i="20"/>
  <c r="S961" i="20"/>
  <c r="R961" i="20"/>
  <c r="Q961" i="20"/>
  <c r="P961" i="20"/>
  <c r="O961" i="20"/>
  <c r="N961" i="20"/>
  <c r="M961" i="20"/>
  <c r="K961" i="20"/>
  <c r="I961" i="20"/>
  <c r="H961" i="20"/>
  <c r="U961" i="20" s="1"/>
  <c r="G961" i="20"/>
  <c r="F961" i="20"/>
  <c r="E961" i="20"/>
  <c r="AF960" i="20"/>
  <c r="AG960" i="20" s="1"/>
  <c r="AE960" i="20"/>
  <c r="AB960" i="20"/>
  <c r="AF959" i="20"/>
  <c r="AG959" i="20" s="1"/>
  <c r="AE959" i="20"/>
  <c r="AB959" i="20"/>
  <c r="AF958" i="20"/>
  <c r="AC958" i="20"/>
  <c r="AA958" i="20"/>
  <c r="Z958" i="20"/>
  <c r="Y958" i="20"/>
  <c r="X958" i="20"/>
  <c r="W958" i="20" s="1"/>
  <c r="T958" i="20"/>
  <c r="S958" i="20"/>
  <c r="R958" i="20"/>
  <c r="Q958" i="20"/>
  <c r="P958" i="20"/>
  <c r="O958" i="20"/>
  <c r="N958" i="20"/>
  <c r="M958" i="20"/>
  <c r="K958" i="20"/>
  <c r="I958" i="20"/>
  <c r="H958" i="20"/>
  <c r="U958" i="20" s="1"/>
  <c r="G958" i="20"/>
  <c r="F958" i="20"/>
  <c r="E958" i="20"/>
  <c r="AF957" i="20"/>
  <c r="AF956" i="20"/>
  <c r="AG956" i="20" s="1"/>
  <c r="AE956" i="20"/>
  <c r="AB956" i="20"/>
  <c r="J956" i="20"/>
  <c r="AF955" i="20"/>
  <c r="AF954" i="20"/>
  <c r="AG954" i="20" s="1"/>
  <c r="AE954" i="20"/>
  <c r="AB954" i="20"/>
  <c r="AF953" i="20"/>
  <c r="AG953" i="20" s="1"/>
  <c r="AE953" i="20"/>
  <c r="AB953" i="20"/>
  <c r="AF952" i="20"/>
  <c r="AC952" i="20"/>
  <c r="AA952" i="20"/>
  <c r="Z952" i="20"/>
  <c r="Y952" i="20"/>
  <c r="X952" i="20"/>
  <c r="T952" i="20"/>
  <c r="S952" i="20"/>
  <c r="R952" i="20"/>
  <c r="Q952" i="20"/>
  <c r="P952" i="20"/>
  <c r="O952" i="20"/>
  <c r="N952" i="20"/>
  <c r="M952" i="20"/>
  <c r="K952" i="20"/>
  <c r="I952" i="20"/>
  <c r="H952" i="20"/>
  <c r="U952" i="20" s="1"/>
  <c r="G952" i="20"/>
  <c r="F952" i="20"/>
  <c r="E952" i="20"/>
  <c r="AF951" i="20"/>
  <c r="AG951" i="20" s="1"/>
  <c r="AE951" i="20"/>
  <c r="AB951" i="20"/>
  <c r="AF950" i="20"/>
  <c r="AG950" i="20" s="1"/>
  <c r="AE950" i="20"/>
  <c r="AB950" i="20"/>
  <c r="AF949" i="20"/>
  <c r="AG949" i="20" s="1"/>
  <c r="AE949" i="20"/>
  <c r="AB949" i="20"/>
  <c r="AF948" i="20"/>
  <c r="AC948" i="20"/>
  <c r="AA948" i="20"/>
  <c r="Z948" i="20"/>
  <c r="Y948" i="20"/>
  <c r="X948" i="20"/>
  <c r="T948" i="20"/>
  <c r="S948" i="20"/>
  <c r="R948" i="20"/>
  <c r="Q948" i="20"/>
  <c r="P948" i="20"/>
  <c r="O948" i="20"/>
  <c r="N948" i="20"/>
  <c r="M948" i="20"/>
  <c r="K948" i="20"/>
  <c r="I948" i="20"/>
  <c r="H948" i="20"/>
  <c r="U948" i="20" s="1"/>
  <c r="G948" i="20"/>
  <c r="F948" i="20"/>
  <c r="E948" i="20"/>
  <c r="AF947" i="20"/>
  <c r="AG947" i="20" s="1"/>
  <c r="AE947" i="20"/>
  <c r="AB947" i="20"/>
  <c r="AF946" i="20"/>
  <c r="AG946" i="20" s="1"/>
  <c r="AE946" i="20"/>
  <c r="AB946" i="20"/>
  <c r="AF945" i="20"/>
  <c r="AG945" i="20" s="1"/>
  <c r="AE945" i="20"/>
  <c r="AB945" i="20"/>
  <c r="AF944" i="20"/>
  <c r="AC944" i="20"/>
  <c r="AA944" i="20"/>
  <c r="Z944" i="20"/>
  <c r="Y944" i="20"/>
  <c r="X944" i="20"/>
  <c r="W944" i="20" s="1"/>
  <c r="T944" i="20"/>
  <c r="S944" i="20"/>
  <c r="R944" i="20"/>
  <c r="Q944" i="20"/>
  <c r="P944" i="20"/>
  <c r="O944" i="20"/>
  <c r="N944" i="20"/>
  <c r="M944" i="20"/>
  <c r="K944" i="20"/>
  <c r="I944" i="20"/>
  <c r="H944" i="20"/>
  <c r="U944" i="20" s="1"/>
  <c r="G944" i="20"/>
  <c r="F944" i="20"/>
  <c r="E944" i="20"/>
  <c r="AF943" i="20"/>
  <c r="AG943" i="20" s="1"/>
  <c r="AE943" i="20"/>
  <c r="AB943" i="20"/>
  <c r="AF942" i="20"/>
  <c r="AG942" i="20" s="1"/>
  <c r="AE942" i="20"/>
  <c r="AB942" i="20"/>
  <c r="AF941" i="20"/>
  <c r="AG941" i="20" s="1"/>
  <c r="AE941" i="20"/>
  <c r="AB941" i="20"/>
  <c r="AF940" i="20"/>
  <c r="AC940" i="20"/>
  <c r="AA940" i="20"/>
  <c r="Z940" i="20"/>
  <c r="Y940" i="20"/>
  <c r="X940" i="20"/>
  <c r="W940" i="20" s="1"/>
  <c r="T940" i="20"/>
  <c r="S940" i="20"/>
  <c r="R940" i="20"/>
  <c r="Q940" i="20"/>
  <c r="P940" i="20"/>
  <c r="O940" i="20"/>
  <c r="N940" i="20"/>
  <c r="M940" i="20"/>
  <c r="K940" i="20"/>
  <c r="I940" i="20"/>
  <c r="H940" i="20"/>
  <c r="G940" i="20"/>
  <c r="F940" i="20"/>
  <c r="E940" i="20"/>
  <c r="AF939" i="20"/>
  <c r="AG939" i="20" s="1"/>
  <c r="AE939" i="20"/>
  <c r="AB939" i="20"/>
  <c r="AF938" i="20"/>
  <c r="AG938" i="20" s="1"/>
  <c r="AE938" i="20"/>
  <c r="AB938" i="20"/>
  <c r="AF937" i="20"/>
  <c r="AC937" i="20"/>
  <c r="AA937" i="20"/>
  <c r="Z937" i="20"/>
  <c r="Y937" i="20"/>
  <c r="X937" i="20"/>
  <c r="W937" i="20" s="1"/>
  <c r="T937" i="20"/>
  <c r="S937" i="20"/>
  <c r="R937" i="20"/>
  <c r="Q937" i="20"/>
  <c r="P937" i="20"/>
  <c r="O937" i="20"/>
  <c r="N937" i="20"/>
  <c r="M937" i="20"/>
  <c r="K937" i="20"/>
  <c r="I937" i="20"/>
  <c r="H937" i="20"/>
  <c r="U937" i="20" s="1"/>
  <c r="G937" i="20"/>
  <c r="F937" i="20"/>
  <c r="E937" i="20"/>
  <c r="AF936" i="20"/>
  <c r="AG936" i="20" s="1"/>
  <c r="AE936" i="20"/>
  <c r="AB936" i="20"/>
  <c r="AF935" i="20"/>
  <c r="AG935" i="20" s="1"/>
  <c r="AE935" i="20"/>
  <c r="AB935" i="20"/>
  <c r="AF934" i="20"/>
  <c r="AC934" i="20"/>
  <c r="AA934" i="20"/>
  <c r="Z934" i="20"/>
  <c r="Y934" i="20"/>
  <c r="X934" i="20"/>
  <c r="W934" i="20" s="1"/>
  <c r="T934" i="20"/>
  <c r="S934" i="20"/>
  <c r="R934" i="20"/>
  <c r="Q934" i="20"/>
  <c r="P934" i="20"/>
  <c r="O934" i="20"/>
  <c r="N934" i="20"/>
  <c r="M934" i="20"/>
  <c r="K934" i="20"/>
  <c r="I934" i="20"/>
  <c r="H934" i="20"/>
  <c r="U934" i="20" s="1"/>
  <c r="G934" i="20"/>
  <c r="F934" i="20"/>
  <c r="E934" i="20"/>
  <c r="AF933" i="20"/>
  <c r="AF932" i="20"/>
  <c r="AG932" i="20" s="1"/>
  <c r="AE932" i="20"/>
  <c r="AB932" i="20"/>
  <c r="J932" i="20"/>
  <c r="AF931" i="20"/>
  <c r="AF930" i="20"/>
  <c r="AG930" i="20" s="1"/>
  <c r="AE930" i="20"/>
  <c r="AB930" i="20"/>
  <c r="AF929" i="20"/>
  <c r="AG929" i="20" s="1"/>
  <c r="AE929" i="20"/>
  <c r="AB929" i="20"/>
  <c r="AF928" i="20"/>
  <c r="AG928" i="20" s="1"/>
  <c r="AE928" i="20"/>
  <c r="AB928" i="20"/>
  <c r="AF927" i="20"/>
  <c r="AG927" i="20" s="1"/>
  <c r="AE927" i="20"/>
  <c r="AB927" i="20"/>
  <c r="AF926" i="20"/>
  <c r="AC926" i="20"/>
  <c r="AA926" i="20"/>
  <c r="Z926" i="20"/>
  <c r="Y926" i="20"/>
  <c r="T926" i="20"/>
  <c r="S926" i="20"/>
  <c r="R926" i="20"/>
  <c r="Q926" i="20"/>
  <c r="P926" i="20"/>
  <c r="O926" i="20"/>
  <c r="N926" i="20"/>
  <c r="M926" i="20"/>
  <c r="K926" i="20"/>
  <c r="I926" i="20"/>
  <c r="H926" i="20"/>
  <c r="G926" i="20"/>
  <c r="F926" i="20"/>
  <c r="E926" i="20"/>
  <c r="AF925" i="20"/>
  <c r="AG925" i="20" s="1"/>
  <c r="AE925" i="20"/>
  <c r="AB925" i="20"/>
  <c r="AF924" i="20"/>
  <c r="AG924" i="20" s="1"/>
  <c r="AE924" i="20"/>
  <c r="AB924" i="20"/>
  <c r="AF923" i="20"/>
  <c r="AG923" i="20" s="1"/>
  <c r="AE923" i="20"/>
  <c r="AB923" i="20"/>
  <c r="AF922" i="20"/>
  <c r="AC922" i="20"/>
  <c r="AA922" i="20"/>
  <c r="Z922" i="20"/>
  <c r="Y922" i="20"/>
  <c r="T922" i="20"/>
  <c r="S922" i="20"/>
  <c r="R922" i="20"/>
  <c r="Q922" i="20"/>
  <c r="P922" i="20"/>
  <c r="O922" i="20"/>
  <c r="N922" i="20"/>
  <c r="M922" i="20"/>
  <c r="K922" i="20"/>
  <c r="I922" i="20"/>
  <c r="H922" i="20"/>
  <c r="G922" i="20"/>
  <c r="F922" i="20"/>
  <c r="E922" i="20"/>
  <c r="AF921" i="20"/>
  <c r="AG921" i="20" s="1"/>
  <c r="AE921" i="20"/>
  <c r="AB921" i="20"/>
  <c r="AF920" i="20"/>
  <c r="AG920" i="20" s="1"/>
  <c r="AE920" i="20"/>
  <c r="AB920" i="20"/>
  <c r="AF919" i="20"/>
  <c r="AG919" i="20" s="1"/>
  <c r="AE919" i="20"/>
  <c r="AB919" i="20"/>
  <c r="AF918" i="20"/>
  <c r="AC918" i="20"/>
  <c r="AA918" i="20"/>
  <c r="Z918" i="20"/>
  <c r="Y918" i="20"/>
  <c r="T918" i="20"/>
  <c r="S918" i="20"/>
  <c r="R918" i="20"/>
  <c r="Q918" i="20"/>
  <c r="P918" i="20"/>
  <c r="O918" i="20"/>
  <c r="N918" i="20"/>
  <c r="M918" i="20"/>
  <c r="K918" i="20"/>
  <c r="I918" i="20"/>
  <c r="H918" i="20"/>
  <c r="G918" i="20"/>
  <c r="F918" i="20"/>
  <c r="E918" i="20"/>
  <c r="AF917" i="20"/>
  <c r="AG917" i="20" s="1"/>
  <c r="AE917" i="20"/>
  <c r="AB917" i="20"/>
  <c r="AF916" i="20"/>
  <c r="AG916" i="20" s="1"/>
  <c r="AE916" i="20"/>
  <c r="AB916" i="20"/>
  <c r="AF915" i="20"/>
  <c r="AG915" i="20" s="1"/>
  <c r="AE915" i="20"/>
  <c r="AB915" i="20"/>
  <c r="AF914" i="20"/>
  <c r="AC914" i="20"/>
  <c r="AA914" i="20"/>
  <c r="Z914" i="20"/>
  <c r="Y914" i="20"/>
  <c r="T914" i="20"/>
  <c r="S914" i="20"/>
  <c r="R914" i="20"/>
  <c r="Q914" i="20"/>
  <c r="P914" i="20"/>
  <c r="O914" i="20"/>
  <c r="N914" i="20"/>
  <c r="M914" i="20"/>
  <c r="K914" i="20"/>
  <c r="I914" i="20"/>
  <c r="H914" i="20"/>
  <c r="G914" i="20"/>
  <c r="F914" i="20"/>
  <c r="E914" i="20"/>
  <c r="AF913" i="20"/>
  <c r="AG913" i="20" s="1"/>
  <c r="AE913" i="20"/>
  <c r="AB913" i="20"/>
  <c r="AF912" i="20"/>
  <c r="AG912" i="20" s="1"/>
  <c r="AE912" i="20"/>
  <c r="AB912" i="20"/>
  <c r="AF911" i="20"/>
  <c r="AC911" i="20"/>
  <c r="AA911" i="20"/>
  <c r="Z911" i="20"/>
  <c r="Y911" i="20"/>
  <c r="T911" i="20"/>
  <c r="S911" i="20"/>
  <c r="R911" i="20"/>
  <c r="Q911" i="20"/>
  <c r="P911" i="20"/>
  <c r="O911" i="20"/>
  <c r="N911" i="20"/>
  <c r="M911" i="20"/>
  <c r="K911" i="20"/>
  <c r="I911" i="20"/>
  <c r="H911" i="20"/>
  <c r="G911" i="20"/>
  <c r="F911" i="20"/>
  <c r="E911" i="20"/>
  <c r="AF910" i="20"/>
  <c r="AG910" i="20" s="1"/>
  <c r="AE910" i="20"/>
  <c r="AB910" i="20"/>
  <c r="AF909" i="20"/>
  <c r="AG909" i="20" s="1"/>
  <c r="AE909" i="20"/>
  <c r="AB909" i="20"/>
  <c r="AF908" i="20"/>
  <c r="AG908" i="20" s="1"/>
  <c r="AE908" i="20"/>
  <c r="AB908" i="20"/>
  <c r="AF907" i="20"/>
  <c r="AG907" i="20" s="1"/>
  <c r="AE907" i="20"/>
  <c r="AB907" i="20"/>
  <c r="AF906" i="20"/>
  <c r="AC906" i="20"/>
  <c r="AA906" i="20"/>
  <c r="Z906" i="20"/>
  <c r="Y906" i="20"/>
  <c r="T906" i="20"/>
  <c r="S906" i="20"/>
  <c r="R906" i="20"/>
  <c r="Q906" i="20"/>
  <c r="P906" i="20"/>
  <c r="O906" i="20"/>
  <c r="N906" i="20"/>
  <c r="M906" i="20"/>
  <c r="K906" i="20"/>
  <c r="I906" i="20"/>
  <c r="H906" i="20"/>
  <c r="G906" i="20"/>
  <c r="F906" i="20"/>
  <c r="E906" i="20"/>
  <c r="AF905" i="20"/>
  <c r="AG905" i="20" s="1"/>
  <c r="AE905" i="20"/>
  <c r="AB905" i="20"/>
  <c r="AF904" i="20"/>
  <c r="AG904" i="20" s="1"/>
  <c r="AE904" i="20"/>
  <c r="AB904" i="20"/>
  <c r="AF903" i="20"/>
  <c r="AG903" i="20" s="1"/>
  <c r="AE903" i="20"/>
  <c r="AB903" i="20"/>
  <c r="AF902" i="20"/>
  <c r="AG902" i="20" s="1"/>
  <c r="AE902" i="20"/>
  <c r="AB902" i="20"/>
  <c r="AF901" i="20"/>
  <c r="AC901" i="20"/>
  <c r="AA901" i="20"/>
  <c r="Z901" i="20"/>
  <c r="Y901" i="20"/>
  <c r="T901" i="20"/>
  <c r="S901" i="20"/>
  <c r="R901" i="20"/>
  <c r="Q901" i="20"/>
  <c r="P901" i="20"/>
  <c r="O901" i="20"/>
  <c r="N901" i="20"/>
  <c r="M901" i="20"/>
  <c r="K901" i="20"/>
  <c r="I901" i="20"/>
  <c r="H901" i="20"/>
  <c r="G901" i="20"/>
  <c r="F901" i="20"/>
  <c r="E901" i="20"/>
  <c r="AF900" i="20"/>
  <c r="AF899" i="20"/>
  <c r="AG899" i="20" s="1"/>
  <c r="AE899" i="20"/>
  <c r="AB899" i="20"/>
  <c r="J899" i="20"/>
  <c r="AF898" i="20"/>
  <c r="AF897" i="20"/>
  <c r="AG897" i="20" s="1"/>
  <c r="AE897" i="20"/>
  <c r="AB897" i="20"/>
  <c r="AF896" i="20"/>
  <c r="AG896" i="20" s="1"/>
  <c r="AE896" i="20"/>
  <c r="AB896" i="20"/>
  <c r="AF895" i="20"/>
  <c r="AG895" i="20" s="1"/>
  <c r="AE895" i="20"/>
  <c r="AB895" i="20"/>
  <c r="AF894" i="20"/>
  <c r="AC894" i="20"/>
  <c r="AA894" i="20"/>
  <c r="Z894" i="20"/>
  <c r="Y894" i="20"/>
  <c r="X894" i="20"/>
  <c r="W894" i="20" s="1"/>
  <c r="T894" i="20"/>
  <c r="S894" i="20"/>
  <c r="R894" i="20"/>
  <c r="Q894" i="20"/>
  <c r="P894" i="20"/>
  <c r="O894" i="20"/>
  <c r="N894" i="20"/>
  <c r="M894" i="20"/>
  <c r="K894" i="20"/>
  <c r="I894" i="20"/>
  <c r="H894" i="20"/>
  <c r="U894" i="20" s="1"/>
  <c r="G894" i="20"/>
  <c r="F894" i="20"/>
  <c r="E894" i="20"/>
  <c r="AF893" i="20"/>
  <c r="AG893" i="20" s="1"/>
  <c r="AE893" i="20"/>
  <c r="AB893" i="20"/>
  <c r="AF892" i="20"/>
  <c r="AG892" i="20" s="1"/>
  <c r="AE892" i="20"/>
  <c r="AB892" i="20"/>
  <c r="AF891" i="20"/>
  <c r="AC891" i="20"/>
  <c r="AA891" i="20"/>
  <c r="Z891" i="20"/>
  <c r="Y891" i="20"/>
  <c r="X891" i="20"/>
  <c r="T891" i="20"/>
  <c r="S891" i="20"/>
  <c r="R891" i="20"/>
  <c r="Q891" i="20"/>
  <c r="P891" i="20"/>
  <c r="O891" i="20"/>
  <c r="N891" i="20"/>
  <c r="M891" i="20"/>
  <c r="K891" i="20"/>
  <c r="I891" i="20"/>
  <c r="H891" i="20"/>
  <c r="U891" i="20" s="1"/>
  <c r="G891" i="20"/>
  <c r="F891" i="20"/>
  <c r="E891" i="20"/>
  <c r="AF890" i="20"/>
  <c r="AG890" i="20" s="1"/>
  <c r="AE890" i="20"/>
  <c r="AB890" i="20"/>
  <c r="AF889" i="20"/>
  <c r="AG889" i="20" s="1"/>
  <c r="AE889" i="20"/>
  <c r="AB889" i="20"/>
  <c r="AF888" i="20"/>
  <c r="AC888" i="20"/>
  <c r="AA888" i="20"/>
  <c r="Z888" i="20"/>
  <c r="Y888" i="20"/>
  <c r="X888" i="20"/>
  <c r="W888" i="20" s="1"/>
  <c r="T888" i="20"/>
  <c r="S888" i="20"/>
  <c r="R888" i="20"/>
  <c r="Q888" i="20"/>
  <c r="P888" i="20"/>
  <c r="O888" i="20"/>
  <c r="N888" i="20"/>
  <c r="M888" i="20"/>
  <c r="K888" i="20"/>
  <c r="I888" i="20"/>
  <c r="H888" i="20"/>
  <c r="U888" i="20" s="1"/>
  <c r="G888" i="20"/>
  <c r="F888" i="20"/>
  <c r="E888" i="20"/>
  <c r="AF887" i="20"/>
  <c r="AG887" i="20" s="1"/>
  <c r="AE887" i="20"/>
  <c r="AB887" i="20"/>
  <c r="AF886" i="20"/>
  <c r="AG886" i="20" s="1"/>
  <c r="AE886" i="20"/>
  <c r="AB886" i="20"/>
  <c r="AF885" i="20"/>
  <c r="AC885" i="20"/>
  <c r="AA885" i="20"/>
  <c r="Z885" i="20"/>
  <c r="Y885" i="20"/>
  <c r="X885" i="20"/>
  <c r="T885" i="20"/>
  <c r="S885" i="20"/>
  <c r="R885" i="20"/>
  <c r="Q885" i="20"/>
  <c r="P885" i="20"/>
  <c r="O885" i="20"/>
  <c r="N885" i="20"/>
  <c r="M885" i="20"/>
  <c r="K885" i="20"/>
  <c r="I885" i="20"/>
  <c r="H885" i="20"/>
  <c r="U885" i="20" s="1"/>
  <c r="G885" i="20"/>
  <c r="F885" i="20"/>
  <c r="E885" i="20"/>
  <c r="AF884" i="20"/>
  <c r="AG884" i="20" s="1"/>
  <c r="AE884" i="20"/>
  <c r="AB884" i="20"/>
  <c r="AF883" i="20"/>
  <c r="AG883" i="20" s="1"/>
  <c r="AE883" i="20"/>
  <c r="AB883" i="20"/>
  <c r="AF882" i="20"/>
  <c r="AC882" i="20"/>
  <c r="AA882" i="20"/>
  <c r="Z882" i="20"/>
  <c r="Y882" i="20"/>
  <c r="X882" i="20"/>
  <c r="T882" i="20"/>
  <c r="S882" i="20"/>
  <c r="R882" i="20"/>
  <c r="Q882" i="20"/>
  <c r="P882" i="20"/>
  <c r="O882" i="20"/>
  <c r="N882" i="20"/>
  <c r="M882" i="20"/>
  <c r="K882" i="20"/>
  <c r="I882" i="20"/>
  <c r="H882" i="20"/>
  <c r="U882" i="20" s="1"/>
  <c r="G882" i="20"/>
  <c r="F882" i="20"/>
  <c r="E882" i="20"/>
  <c r="AF881" i="20"/>
  <c r="AG881" i="20" s="1"/>
  <c r="AE881" i="20"/>
  <c r="AB881" i="20"/>
  <c r="AF880" i="20"/>
  <c r="AG880" i="20" s="1"/>
  <c r="AE880" i="20"/>
  <c r="AB880" i="20"/>
  <c r="AF879" i="20"/>
  <c r="AG879" i="20" s="1"/>
  <c r="AE879" i="20"/>
  <c r="AB879" i="20"/>
  <c r="AF878" i="20"/>
  <c r="AC878" i="20"/>
  <c r="AA878" i="20"/>
  <c r="Z878" i="20"/>
  <c r="Y878" i="20"/>
  <c r="X878" i="20"/>
  <c r="T878" i="20"/>
  <c r="S878" i="20"/>
  <c r="R878" i="20"/>
  <c r="Q878" i="20"/>
  <c r="P878" i="20"/>
  <c r="O878" i="20"/>
  <c r="N878" i="20"/>
  <c r="M878" i="20"/>
  <c r="K878" i="20"/>
  <c r="I878" i="20"/>
  <c r="H878" i="20"/>
  <c r="U878" i="20" s="1"/>
  <c r="G878" i="20"/>
  <c r="F878" i="20"/>
  <c r="E878" i="20"/>
  <c r="AF877" i="20"/>
  <c r="AG877" i="20" s="1"/>
  <c r="AE877" i="20"/>
  <c r="AB877" i="20"/>
  <c r="AF876" i="20"/>
  <c r="AG876" i="20" s="1"/>
  <c r="AE876" i="20"/>
  <c r="AB876" i="20"/>
  <c r="AF875" i="20"/>
  <c r="AC875" i="20"/>
  <c r="AA875" i="20"/>
  <c r="Z875" i="20"/>
  <c r="Y875" i="20"/>
  <c r="X875" i="20"/>
  <c r="W875" i="20" s="1"/>
  <c r="T875" i="20"/>
  <c r="S875" i="20"/>
  <c r="R875" i="20"/>
  <c r="Q875" i="20"/>
  <c r="P875" i="20"/>
  <c r="O875" i="20"/>
  <c r="N875" i="20"/>
  <c r="M875" i="20"/>
  <c r="K875" i="20"/>
  <c r="I875" i="20"/>
  <c r="H875" i="20"/>
  <c r="U875" i="20" s="1"/>
  <c r="G875" i="20"/>
  <c r="F875" i="20"/>
  <c r="E875" i="20"/>
  <c r="AF874" i="20"/>
  <c r="AG874" i="20" s="1"/>
  <c r="AE874" i="20"/>
  <c r="AB874" i="20"/>
  <c r="AF873" i="20"/>
  <c r="AG873" i="20" s="1"/>
  <c r="AE873" i="20"/>
  <c r="AB873" i="20"/>
  <c r="AF872" i="20"/>
  <c r="AG872" i="20" s="1"/>
  <c r="AE872" i="20"/>
  <c r="AB872" i="20"/>
  <c r="AF871" i="20"/>
  <c r="AC871" i="20"/>
  <c r="AA871" i="20"/>
  <c r="Z871" i="20"/>
  <c r="Y871" i="20"/>
  <c r="X871" i="20"/>
  <c r="T871" i="20"/>
  <c r="S871" i="20"/>
  <c r="R871" i="20"/>
  <c r="Q871" i="20"/>
  <c r="P871" i="20"/>
  <c r="O871" i="20"/>
  <c r="N871" i="20"/>
  <c r="M871" i="20"/>
  <c r="K871" i="20"/>
  <c r="I871" i="20"/>
  <c r="H871" i="20"/>
  <c r="U871" i="20" s="1"/>
  <c r="G871" i="20"/>
  <c r="F871" i="20"/>
  <c r="E871" i="20"/>
  <c r="AF870" i="20"/>
  <c r="AG870" i="20" s="1"/>
  <c r="AE870" i="20"/>
  <c r="AB870" i="20"/>
  <c r="AF869" i="20"/>
  <c r="AG869" i="20" s="1"/>
  <c r="AE869" i="20"/>
  <c r="AB869" i="20"/>
  <c r="AF868" i="20"/>
  <c r="AC868" i="20"/>
  <c r="AA868" i="20"/>
  <c r="Z868" i="20"/>
  <c r="Y868" i="20"/>
  <c r="X868" i="20"/>
  <c r="W868" i="20" s="1"/>
  <c r="T868" i="20"/>
  <c r="S868" i="20"/>
  <c r="R868" i="20"/>
  <c r="Q868" i="20"/>
  <c r="P868" i="20"/>
  <c r="O868" i="20"/>
  <c r="N868" i="20"/>
  <c r="M868" i="20"/>
  <c r="K868" i="20"/>
  <c r="I868" i="20"/>
  <c r="H868" i="20"/>
  <c r="U868" i="20" s="1"/>
  <c r="G868" i="20"/>
  <c r="F868" i="20"/>
  <c r="E868" i="20"/>
  <c r="AF867" i="20"/>
  <c r="AF866" i="20"/>
  <c r="AG866" i="20" s="1"/>
  <c r="AE866" i="20"/>
  <c r="AB866" i="20"/>
  <c r="J866" i="20"/>
  <c r="AF865" i="20"/>
  <c r="AF864" i="20"/>
  <c r="AG864" i="20" s="1"/>
  <c r="AG863" i="20" s="1"/>
  <c r="AE864" i="20"/>
  <c r="AE863" i="20" s="1"/>
  <c r="AB864" i="20"/>
  <c r="AB863" i="20" s="1"/>
  <c r="AF863" i="20"/>
  <c r="AC863" i="20"/>
  <c r="AA863" i="20"/>
  <c r="Z863" i="20"/>
  <c r="Y863" i="20"/>
  <c r="X863" i="20"/>
  <c r="W863" i="20" s="1"/>
  <c r="T863" i="20"/>
  <c r="S863" i="20"/>
  <c r="R863" i="20"/>
  <c r="Q863" i="20"/>
  <c r="P863" i="20"/>
  <c r="O863" i="20"/>
  <c r="N863" i="20"/>
  <c r="M863" i="20"/>
  <c r="K863" i="20"/>
  <c r="I863" i="20"/>
  <c r="H863" i="20"/>
  <c r="U863" i="20" s="1"/>
  <c r="G863" i="20"/>
  <c r="F863" i="20"/>
  <c r="E863" i="20"/>
  <c r="AF862" i="20"/>
  <c r="AG862" i="20" s="1"/>
  <c r="AE862" i="20"/>
  <c r="AB862" i="20"/>
  <c r="AF861" i="20"/>
  <c r="AG861" i="20" s="1"/>
  <c r="AE861" i="20"/>
  <c r="AB861" i="20"/>
  <c r="AF860" i="20"/>
  <c r="AC860" i="20"/>
  <c r="AA860" i="20"/>
  <c r="Z860" i="20"/>
  <c r="Y860" i="20"/>
  <c r="X860" i="20"/>
  <c r="W860" i="20" s="1"/>
  <c r="T860" i="20"/>
  <c r="S860" i="20"/>
  <c r="R860" i="20"/>
  <c r="Q860" i="20"/>
  <c r="P860" i="20"/>
  <c r="O860" i="20"/>
  <c r="N860" i="20"/>
  <c r="M860" i="20"/>
  <c r="K860" i="20"/>
  <c r="I860" i="20"/>
  <c r="H860" i="20"/>
  <c r="U860" i="20" s="1"/>
  <c r="G860" i="20"/>
  <c r="F860" i="20"/>
  <c r="E860" i="20"/>
  <c r="AF859" i="20"/>
  <c r="AG859" i="20" s="1"/>
  <c r="AE859" i="20"/>
  <c r="AB859" i="20"/>
  <c r="AF858" i="20"/>
  <c r="AG858" i="20" s="1"/>
  <c r="AE858" i="20"/>
  <c r="AB858" i="20"/>
  <c r="AF857" i="20"/>
  <c r="AC857" i="20"/>
  <c r="AA857" i="20"/>
  <c r="Z857" i="20"/>
  <c r="Y857" i="20"/>
  <c r="X857" i="20"/>
  <c r="T857" i="20"/>
  <c r="S857" i="20"/>
  <c r="R857" i="20"/>
  <c r="Q857" i="20"/>
  <c r="P857" i="20"/>
  <c r="O857" i="20"/>
  <c r="N857" i="20"/>
  <c r="M857" i="20"/>
  <c r="K857" i="20"/>
  <c r="I857" i="20"/>
  <c r="H857" i="20"/>
  <c r="G857" i="20"/>
  <c r="F857" i="20"/>
  <c r="E857" i="20"/>
  <c r="AF856" i="20"/>
  <c r="AG856" i="20" s="1"/>
  <c r="AE856" i="20"/>
  <c r="AB856" i="20"/>
  <c r="AF855" i="20"/>
  <c r="AG855" i="20" s="1"/>
  <c r="AE855" i="20"/>
  <c r="AB855" i="20"/>
  <c r="AF854" i="20"/>
  <c r="AC854" i="20"/>
  <c r="AA854" i="20"/>
  <c r="Z854" i="20"/>
  <c r="Y854" i="20"/>
  <c r="X854" i="20"/>
  <c r="W854" i="20" s="1"/>
  <c r="T854" i="20"/>
  <c r="S854" i="20"/>
  <c r="R854" i="20"/>
  <c r="Q854" i="20"/>
  <c r="P854" i="20"/>
  <c r="O854" i="20"/>
  <c r="N854" i="20"/>
  <c r="M854" i="20"/>
  <c r="K854" i="20"/>
  <c r="I854" i="20"/>
  <c r="H854" i="20"/>
  <c r="U854" i="20" s="1"/>
  <c r="G854" i="20"/>
  <c r="F854" i="20"/>
  <c r="E854" i="20"/>
  <c r="AF853" i="20"/>
  <c r="AG853" i="20" s="1"/>
  <c r="AE853" i="20"/>
  <c r="AB853" i="20"/>
  <c r="AF852" i="20"/>
  <c r="AG852" i="20" s="1"/>
  <c r="AE852" i="20"/>
  <c r="AB852" i="20"/>
  <c r="AF851" i="20"/>
  <c r="AC851" i="20"/>
  <c r="AA851" i="20"/>
  <c r="Z851" i="20"/>
  <c r="Y851" i="20"/>
  <c r="X851" i="20"/>
  <c r="W851" i="20" s="1"/>
  <c r="T851" i="20"/>
  <c r="S851" i="20"/>
  <c r="R851" i="20"/>
  <c r="Q851" i="20"/>
  <c r="P851" i="20"/>
  <c r="O851" i="20"/>
  <c r="N851" i="20"/>
  <c r="M851" i="20"/>
  <c r="K851" i="20"/>
  <c r="I851" i="20"/>
  <c r="H851" i="20"/>
  <c r="U851" i="20" s="1"/>
  <c r="G851" i="20"/>
  <c r="F851" i="20"/>
  <c r="AF850" i="20"/>
  <c r="AG850" i="20" s="1"/>
  <c r="AE850" i="20"/>
  <c r="AB850" i="20"/>
  <c r="AF849" i="20"/>
  <c r="AG849" i="20" s="1"/>
  <c r="AE849" i="20"/>
  <c r="AB849" i="20"/>
  <c r="AF848" i="20"/>
  <c r="AG848" i="20" s="1"/>
  <c r="AE848" i="20"/>
  <c r="AB848" i="20"/>
  <c r="AF847" i="20"/>
  <c r="AC847" i="20"/>
  <c r="AA847" i="20"/>
  <c r="Z847" i="20"/>
  <c r="Y847" i="20"/>
  <c r="X847" i="20"/>
  <c r="W847" i="20" s="1"/>
  <c r="T847" i="20"/>
  <c r="S847" i="20"/>
  <c r="R847" i="20"/>
  <c r="Q847" i="20"/>
  <c r="P847" i="20"/>
  <c r="O847" i="20"/>
  <c r="N847" i="20"/>
  <c r="M847" i="20"/>
  <c r="K847" i="20"/>
  <c r="I847" i="20"/>
  <c r="H847" i="20"/>
  <c r="U847" i="20" s="1"/>
  <c r="G847" i="20"/>
  <c r="F847" i="20"/>
  <c r="E847" i="20"/>
  <c r="AF846" i="20"/>
  <c r="AG846" i="20" s="1"/>
  <c r="AE846" i="20"/>
  <c r="AB846" i="20"/>
  <c r="AF845" i="20"/>
  <c r="AG845" i="20" s="1"/>
  <c r="AE845" i="20"/>
  <c r="AB845" i="20"/>
  <c r="AF844" i="20"/>
  <c r="AG844" i="20" s="1"/>
  <c r="AE844" i="20"/>
  <c r="AB844" i="20"/>
  <c r="AF843" i="20"/>
  <c r="AC843" i="20"/>
  <c r="AA843" i="20"/>
  <c r="Z843" i="20"/>
  <c r="Y843" i="20"/>
  <c r="X843" i="20"/>
  <c r="T843" i="20"/>
  <c r="S843" i="20"/>
  <c r="R843" i="20"/>
  <c r="Q843" i="20"/>
  <c r="P843" i="20"/>
  <c r="O843" i="20"/>
  <c r="N843" i="20"/>
  <c r="M843" i="20"/>
  <c r="K843" i="20"/>
  <c r="I843" i="20"/>
  <c r="H843" i="20"/>
  <c r="U843" i="20" s="1"/>
  <c r="G843" i="20"/>
  <c r="F843" i="20"/>
  <c r="E843" i="20"/>
  <c r="AF842" i="20"/>
  <c r="AG842" i="20" s="1"/>
  <c r="AE842" i="20"/>
  <c r="AB842" i="20"/>
  <c r="AF841" i="20"/>
  <c r="AG841" i="20" s="1"/>
  <c r="AE841" i="20"/>
  <c r="AB841" i="20"/>
  <c r="AF840" i="20"/>
  <c r="AG840" i="20" s="1"/>
  <c r="AE840" i="20"/>
  <c r="AB840" i="20"/>
  <c r="AF839" i="20"/>
  <c r="AG839" i="20" s="1"/>
  <c r="AE839" i="20"/>
  <c r="AB839" i="20"/>
  <c r="AF838" i="20"/>
  <c r="AC838" i="20"/>
  <c r="AA838" i="20"/>
  <c r="Z838" i="20"/>
  <c r="Y838" i="20"/>
  <c r="X838" i="20"/>
  <c r="T838" i="20"/>
  <c r="S838" i="20"/>
  <c r="R838" i="20"/>
  <c r="Q838" i="20"/>
  <c r="P838" i="20"/>
  <c r="O838" i="20"/>
  <c r="N838" i="20"/>
  <c r="M838" i="20"/>
  <c r="K838" i="20"/>
  <c r="I838" i="20"/>
  <c r="H838" i="20"/>
  <c r="G838" i="20"/>
  <c r="F838" i="20"/>
  <c r="E838" i="20"/>
  <c r="AF837" i="20"/>
  <c r="AG837" i="20" s="1"/>
  <c r="AG836" i="20" s="1"/>
  <c r="AE837" i="20"/>
  <c r="AE836" i="20" s="1"/>
  <c r="AB837" i="20"/>
  <c r="AF836" i="20"/>
  <c r="AC836" i="20"/>
  <c r="AA836" i="20"/>
  <c r="Z836" i="20"/>
  <c r="Y836" i="20"/>
  <c r="X836" i="20"/>
  <c r="W836" i="20" s="1"/>
  <c r="T836" i="20"/>
  <c r="S836" i="20"/>
  <c r="R836" i="20"/>
  <c r="Q836" i="20"/>
  <c r="P836" i="20"/>
  <c r="O836" i="20"/>
  <c r="N836" i="20"/>
  <c r="M836" i="20"/>
  <c r="K836" i="20"/>
  <c r="I836" i="20"/>
  <c r="H836" i="20"/>
  <c r="U836" i="20" s="1"/>
  <c r="G836" i="20"/>
  <c r="F836" i="20"/>
  <c r="E836" i="20"/>
  <c r="AF835" i="20"/>
  <c r="AF834" i="20"/>
  <c r="AG834" i="20" s="1"/>
  <c r="AE834" i="20"/>
  <c r="J834" i="20"/>
  <c r="AF833" i="20"/>
  <c r="AF832" i="20"/>
  <c r="AG832" i="20" s="1"/>
  <c r="AE832" i="20"/>
  <c r="AB832" i="20"/>
  <c r="AF831" i="20"/>
  <c r="AG831" i="20" s="1"/>
  <c r="AE831" i="20"/>
  <c r="AB831" i="20"/>
  <c r="AF830" i="20"/>
  <c r="AC830" i="20"/>
  <c r="AA830" i="20"/>
  <c r="Z830" i="20"/>
  <c r="Y830" i="20"/>
  <c r="X830" i="20"/>
  <c r="W830" i="20" s="1"/>
  <c r="T830" i="20"/>
  <c r="S830" i="20"/>
  <c r="R830" i="20"/>
  <c r="Q830" i="20"/>
  <c r="P830" i="20"/>
  <c r="O830" i="20"/>
  <c r="N830" i="20"/>
  <c r="M830" i="20"/>
  <c r="K830" i="20"/>
  <c r="I830" i="20"/>
  <c r="H830" i="20"/>
  <c r="U830" i="20" s="1"/>
  <c r="G830" i="20"/>
  <c r="F830" i="20"/>
  <c r="E830" i="20"/>
  <c r="AF829" i="20"/>
  <c r="AG829" i="20" s="1"/>
  <c r="AE829" i="20"/>
  <c r="AB829" i="20"/>
  <c r="AF828" i="20"/>
  <c r="AG828" i="20" s="1"/>
  <c r="AE828" i="20"/>
  <c r="AB828" i="20"/>
  <c r="AF827" i="20"/>
  <c r="AC827" i="20"/>
  <c r="AA827" i="20"/>
  <c r="Z827" i="20"/>
  <c r="Y827" i="20"/>
  <c r="X827" i="20"/>
  <c r="T827" i="20"/>
  <c r="S827" i="20"/>
  <c r="R827" i="20"/>
  <c r="Q827" i="20"/>
  <c r="P827" i="20"/>
  <c r="O827" i="20"/>
  <c r="N827" i="20"/>
  <c r="M827" i="20"/>
  <c r="K827" i="20"/>
  <c r="I827" i="20"/>
  <c r="H827" i="20"/>
  <c r="U827" i="20" s="1"/>
  <c r="G827" i="20"/>
  <c r="F827" i="20"/>
  <c r="E827" i="20"/>
  <c r="AF826" i="20"/>
  <c r="AG826" i="20" s="1"/>
  <c r="AE826" i="20"/>
  <c r="AB826" i="20"/>
  <c r="AF825" i="20"/>
  <c r="AG825" i="20" s="1"/>
  <c r="AE825" i="20"/>
  <c r="AB825" i="20"/>
  <c r="AF824" i="20"/>
  <c r="AC824" i="20"/>
  <c r="AA824" i="20"/>
  <c r="Z824" i="20"/>
  <c r="Y824" i="20"/>
  <c r="X824" i="20"/>
  <c r="W824" i="20" s="1"/>
  <c r="T824" i="20"/>
  <c r="S824" i="20"/>
  <c r="R824" i="20"/>
  <c r="Q824" i="20"/>
  <c r="P824" i="20"/>
  <c r="O824" i="20"/>
  <c r="N824" i="20"/>
  <c r="M824" i="20"/>
  <c r="K824" i="20"/>
  <c r="I824" i="20"/>
  <c r="H824" i="20"/>
  <c r="U824" i="20" s="1"/>
  <c r="G824" i="20"/>
  <c r="F824" i="20"/>
  <c r="E824" i="20"/>
  <c r="AF823" i="20"/>
  <c r="AG823" i="20" s="1"/>
  <c r="AE823" i="20"/>
  <c r="AB823" i="20"/>
  <c r="AF822" i="20"/>
  <c r="AG822" i="20" s="1"/>
  <c r="AE822" i="20"/>
  <c r="AB822" i="20"/>
  <c r="AF821" i="20"/>
  <c r="AG821" i="20" s="1"/>
  <c r="AE821" i="20"/>
  <c r="AB821" i="20"/>
  <c r="AF820" i="20"/>
  <c r="AC820" i="20"/>
  <c r="AA820" i="20"/>
  <c r="Z820" i="20"/>
  <c r="Y820" i="20"/>
  <c r="X820" i="20"/>
  <c r="W820" i="20" s="1"/>
  <c r="T820" i="20"/>
  <c r="S820" i="20"/>
  <c r="R820" i="20"/>
  <c r="Q820" i="20"/>
  <c r="P820" i="20"/>
  <c r="O820" i="20"/>
  <c r="N820" i="20"/>
  <c r="M820" i="20"/>
  <c r="K820" i="20"/>
  <c r="I820" i="20"/>
  <c r="H820" i="20"/>
  <c r="U820" i="20" s="1"/>
  <c r="G820" i="20"/>
  <c r="F820" i="20"/>
  <c r="E820" i="20"/>
  <c r="AF819" i="20"/>
  <c r="AG819" i="20" s="1"/>
  <c r="AE819" i="20"/>
  <c r="AB819" i="20"/>
  <c r="AF818" i="20"/>
  <c r="AG818" i="20" s="1"/>
  <c r="AE818" i="20"/>
  <c r="AB818" i="20"/>
  <c r="AF817" i="20"/>
  <c r="AC817" i="20"/>
  <c r="AA817" i="20"/>
  <c r="Z817" i="20"/>
  <c r="Y817" i="20"/>
  <c r="X817" i="20"/>
  <c r="T817" i="20"/>
  <c r="S817" i="20"/>
  <c r="R817" i="20"/>
  <c r="Q817" i="20"/>
  <c r="P817" i="20"/>
  <c r="O817" i="20"/>
  <c r="N817" i="20"/>
  <c r="M817" i="20"/>
  <c r="K817" i="20"/>
  <c r="I817" i="20"/>
  <c r="H817" i="20"/>
  <c r="U817" i="20" s="1"/>
  <c r="G817" i="20"/>
  <c r="F817" i="20"/>
  <c r="E817" i="20"/>
  <c r="AF816" i="20"/>
  <c r="AG816" i="20" s="1"/>
  <c r="AE816" i="20"/>
  <c r="AB816" i="20"/>
  <c r="AF815" i="20"/>
  <c r="AG815" i="20" s="1"/>
  <c r="AE815" i="20"/>
  <c r="AB815" i="20"/>
  <c r="AF814" i="20"/>
  <c r="AC814" i="20"/>
  <c r="AA814" i="20"/>
  <c r="Z814" i="20"/>
  <c r="Y814" i="20"/>
  <c r="X814" i="20"/>
  <c r="T814" i="20"/>
  <c r="S814" i="20"/>
  <c r="R814" i="20"/>
  <c r="Q814" i="20"/>
  <c r="P814" i="20"/>
  <c r="O814" i="20"/>
  <c r="N814" i="20"/>
  <c r="M814" i="20"/>
  <c r="K814" i="20"/>
  <c r="I814" i="20"/>
  <c r="H814" i="20"/>
  <c r="U814" i="20" s="1"/>
  <c r="G814" i="20"/>
  <c r="F814" i="20"/>
  <c r="E814" i="20"/>
  <c r="AF813" i="20"/>
  <c r="AG813" i="20" s="1"/>
  <c r="AE813" i="20"/>
  <c r="AB813" i="20"/>
  <c r="AF812" i="20"/>
  <c r="AG812" i="20" s="1"/>
  <c r="AE812" i="20"/>
  <c r="AB812" i="20"/>
  <c r="AF811" i="20"/>
  <c r="AG811" i="20" s="1"/>
  <c r="AE811" i="20"/>
  <c r="AB811" i="20"/>
  <c r="AF810" i="20"/>
  <c r="AC810" i="20"/>
  <c r="AA810" i="20"/>
  <c r="Z810" i="20"/>
  <c r="Y810" i="20"/>
  <c r="X810" i="20"/>
  <c r="W810" i="20" s="1"/>
  <c r="T810" i="20"/>
  <c r="S810" i="20"/>
  <c r="R810" i="20"/>
  <c r="Q810" i="20"/>
  <c r="P810" i="20"/>
  <c r="O810" i="20"/>
  <c r="N810" i="20"/>
  <c r="M810" i="20"/>
  <c r="K810" i="20"/>
  <c r="I810" i="20"/>
  <c r="H810" i="20"/>
  <c r="U810" i="20" s="1"/>
  <c r="G810" i="20"/>
  <c r="F810" i="20"/>
  <c r="E810" i="20"/>
  <c r="AF809" i="20"/>
  <c r="AG809" i="20" s="1"/>
  <c r="AE809" i="20"/>
  <c r="AB809" i="20"/>
  <c r="AF808" i="20"/>
  <c r="AG808" i="20" s="1"/>
  <c r="AE808" i="20"/>
  <c r="AB808" i="20"/>
  <c r="AF807" i="20"/>
  <c r="AG807" i="20" s="1"/>
  <c r="AE807" i="20"/>
  <c r="AB807" i="20"/>
  <c r="AF806" i="20"/>
  <c r="AC806" i="20"/>
  <c r="AA806" i="20"/>
  <c r="Z806" i="20"/>
  <c r="Y806" i="20"/>
  <c r="X806" i="20"/>
  <c r="W806" i="20" s="1"/>
  <c r="T806" i="20"/>
  <c r="S806" i="20"/>
  <c r="R806" i="20"/>
  <c r="Q806" i="20"/>
  <c r="P806" i="20"/>
  <c r="O806" i="20"/>
  <c r="N806" i="20"/>
  <c r="M806" i="20"/>
  <c r="K806" i="20"/>
  <c r="I806" i="20"/>
  <c r="H806" i="20"/>
  <c r="G806" i="20"/>
  <c r="F806" i="20"/>
  <c r="E806" i="20"/>
  <c r="AF805" i="20"/>
  <c r="AG805" i="20" s="1"/>
  <c r="AE805" i="20"/>
  <c r="AB805" i="20"/>
  <c r="AF804" i="20"/>
  <c r="AG804" i="20" s="1"/>
  <c r="AE804" i="20"/>
  <c r="AB804" i="20"/>
  <c r="AF803" i="20"/>
  <c r="AG803" i="20" s="1"/>
  <c r="AE803" i="20"/>
  <c r="AB803" i="20"/>
  <c r="AF802" i="20"/>
  <c r="AG802" i="20" s="1"/>
  <c r="AE802" i="20"/>
  <c r="AB802" i="20"/>
  <c r="AF801" i="20"/>
  <c r="AC801" i="20"/>
  <c r="AA801" i="20"/>
  <c r="Z801" i="20"/>
  <c r="Y801" i="20"/>
  <c r="X801" i="20"/>
  <c r="W801" i="20" s="1"/>
  <c r="T801" i="20"/>
  <c r="S801" i="20"/>
  <c r="R801" i="20"/>
  <c r="Q801" i="20"/>
  <c r="P801" i="20"/>
  <c r="O801" i="20"/>
  <c r="N801" i="20"/>
  <c r="M801" i="20"/>
  <c r="K801" i="20"/>
  <c r="I801" i="20"/>
  <c r="H801" i="20"/>
  <c r="U801" i="20" s="1"/>
  <c r="G801" i="20"/>
  <c r="F801" i="20"/>
  <c r="E801" i="20"/>
  <c r="AF800" i="20"/>
  <c r="AG800" i="20" s="1"/>
  <c r="AE800" i="20"/>
  <c r="AB800" i="20"/>
  <c r="AF799" i="20"/>
  <c r="AG799" i="20" s="1"/>
  <c r="AE799" i="20"/>
  <c r="AB799" i="20"/>
  <c r="AF798" i="20"/>
  <c r="AG798" i="20" s="1"/>
  <c r="AE798" i="20"/>
  <c r="AB798" i="20"/>
  <c r="AF797" i="20"/>
  <c r="AC797" i="20"/>
  <c r="AA797" i="20"/>
  <c r="Z797" i="20"/>
  <c r="Y797" i="20"/>
  <c r="X797" i="20"/>
  <c r="T797" i="20"/>
  <c r="S797" i="20"/>
  <c r="R797" i="20"/>
  <c r="Q797" i="20"/>
  <c r="P797" i="20"/>
  <c r="O797" i="20"/>
  <c r="N797" i="20"/>
  <c r="M797" i="20"/>
  <c r="K797" i="20"/>
  <c r="I797" i="20"/>
  <c r="H797" i="20"/>
  <c r="U797" i="20" s="1"/>
  <c r="G797" i="20"/>
  <c r="F797" i="20"/>
  <c r="E797" i="20"/>
  <c r="AF796" i="20"/>
  <c r="AG796" i="20" s="1"/>
  <c r="AE796" i="20"/>
  <c r="AB796" i="20"/>
  <c r="AF795" i="20"/>
  <c r="AG795" i="20" s="1"/>
  <c r="AE795" i="20"/>
  <c r="AB795" i="20"/>
  <c r="AF794" i="20"/>
  <c r="AC794" i="20"/>
  <c r="AA794" i="20"/>
  <c r="Z794" i="20"/>
  <c r="Y794" i="20"/>
  <c r="X794" i="20"/>
  <c r="T794" i="20"/>
  <c r="S794" i="20"/>
  <c r="R794" i="20"/>
  <c r="Q794" i="20"/>
  <c r="P794" i="20"/>
  <c r="O794" i="20"/>
  <c r="N794" i="20"/>
  <c r="M794" i="20"/>
  <c r="K794" i="20"/>
  <c r="I794" i="20"/>
  <c r="H794" i="20"/>
  <c r="U794" i="20" s="1"/>
  <c r="G794" i="20"/>
  <c r="F794" i="20"/>
  <c r="E794" i="20"/>
  <c r="AF793" i="20"/>
  <c r="AG793" i="20" s="1"/>
  <c r="AE793" i="20"/>
  <c r="AB793" i="20"/>
  <c r="AF792" i="20"/>
  <c r="AG792" i="20" s="1"/>
  <c r="AE792" i="20"/>
  <c r="AB792" i="20"/>
  <c r="AF791" i="20"/>
  <c r="AC791" i="20"/>
  <c r="AA791" i="20"/>
  <c r="Z791" i="20"/>
  <c r="Y791" i="20"/>
  <c r="X791" i="20"/>
  <c r="W791" i="20" s="1"/>
  <c r="T791" i="20"/>
  <c r="S791" i="20"/>
  <c r="R791" i="20"/>
  <c r="Q791" i="20"/>
  <c r="P791" i="20"/>
  <c r="O791" i="20"/>
  <c r="N791" i="20"/>
  <c r="M791" i="20"/>
  <c r="K791" i="20"/>
  <c r="I791" i="20"/>
  <c r="H791" i="20"/>
  <c r="G791" i="20"/>
  <c r="F791" i="20"/>
  <c r="E791" i="20"/>
  <c r="AF790" i="20"/>
  <c r="AG790" i="20" s="1"/>
  <c r="AE790" i="20"/>
  <c r="AB790" i="20"/>
  <c r="AF789" i="20"/>
  <c r="AG789" i="20" s="1"/>
  <c r="AE789" i="20"/>
  <c r="AB789" i="20"/>
  <c r="AF788" i="20"/>
  <c r="AG788" i="20" s="1"/>
  <c r="AE788" i="20"/>
  <c r="AB788" i="20"/>
  <c r="AF787" i="20"/>
  <c r="AC787" i="20"/>
  <c r="AA787" i="20"/>
  <c r="Z787" i="20"/>
  <c r="Y787" i="20"/>
  <c r="X787" i="20"/>
  <c r="T787" i="20"/>
  <c r="S787" i="20"/>
  <c r="R787" i="20"/>
  <c r="Q787" i="20"/>
  <c r="P787" i="20"/>
  <c r="O787" i="20"/>
  <c r="N787" i="20"/>
  <c r="M787" i="20"/>
  <c r="K787" i="20"/>
  <c r="I787" i="20"/>
  <c r="H787" i="20"/>
  <c r="U787" i="20" s="1"/>
  <c r="G787" i="20"/>
  <c r="F787" i="20"/>
  <c r="E787" i="20"/>
  <c r="AF786" i="20"/>
  <c r="AG786" i="20" s="1"/>
  <c r="AE786" i="20"/>
  <c r="AB786" i="20"/>
  <c r="AF785" i="20"/>
  <c r="AG785" i="20" s="1"/>
  <c r="AE785" i="20"/>
  <c r="AB785" i="20"/>
  <c r="AF784" i="20"/>
  <c r="AC784" i="20"/>
  <c r="AA784" i="20"/>
  <c r="Z784" i="20"/>
  <c r="Y784" i="20"/>
  <c r="X784" i="20"/>
  <c r="T784" i="20"/>
  <c r="S784" i="20"/>
  <c r="R784" i="20"/>
  <c r="Q784" i="20"/>
  <c r="P784" i="20"/>
  <c r="O784" i="20"/>
  <c r="N784" i="20"/>
  <c r="M784" i="20"/>
  <c r="K784" i="20"/>
  <c r="I784" i="20"/>
  <c r="H784" i="20"/>
  <c r="G784" i="20"/>
  <c r="F784" i="20"/>
  <c r="E784" i="20"/>
  <c r="AF783" i="20"/>
  <c r="AG783" i="20" s="1"/>
  <c r="AE783" i="20"/>
  <c r="AB783" i="20"/>
  <c r="AF782" i="20"/>
  <c r="AG782" i="20" s="1"/>
  <c r="AE782" i="20"/>
  <c r="AB782" i="20"/>
  <c r="AF781" i="20"/>
  <c r="AC781" i="20"/>
  <c r="AA781" i="20"/>
  <c r="Z781" i="20"/>
  <c r="Y781" i="20"/>
  <c r="X781" i="20"/>
  <c r="T781" i="20"/>
  <c r="S781" i="20"/>
  <c r="R781" i="20"/>
  <c r="Q781" i="20"/>
  <c r="P781" i="20"/>
  <c r="O781" i="20"/>
  <c r="N781" i="20"/>
  <c r="M781" i="20"/>
  <c r="K781" i="20"/>
  <c r="I781" i="20"/>
  <c r="H781" i="20"/>
  <c r="U781" i="20" s="1"/>
  <c r="G781" i="20"/>
  <c r="F781" i="20"/>
  <c r="E781" i="20"/>
  <c r="AF780" i="20"/>
  <c r="AF779" i="20"/>
  <c r="AG779" i="20" s="1"/>
  <c r="AE779" i="20"/>
  <c r="AB779" i="20"/>
  <c r="J779" i="20"/>
  <c r="AF778" i="20"/>
  <c r="AF777" i="20"/>
  <c r="AG777" i="20" s="1"/>
  <c r="AE777" i="20"/>
  <c r="AB777" i="20"/>
  <c r="AF776" i="20"/>
  <c r="AG776" i="20" s="1"/>
  <c r="AE776" i="20"/>
  <c r="AB776" i="20"/>
  <c r="AF775" i="20"/>
  <c r="AG775" i="20" s="1"/>
  <c r="AE775" i="20"/>
  <c r="AB775" i="20"/>
  <c r="AF774" i="20"/>
  <c r="AC774" i="20"/>
  <c r="AA774" i="20"/>
  <c r="Z774" i="20"/>
  <c r="Y774" i="20"/>
  <c r="X774" i="20"/>
  <c r="T774" i="20"/>
  <c r="S774" i="20"/>
  <c r="R774" i="20"/>
  <c r="Q774" i="20"/>
  <c r="P774" i="20"/>
  <c r="O774" i="20"/>
  <c r="N774" i="20"/>
  <c r="M774" i="20"/>
  <c r="K774" i="20"/>
  <c r="I774" i="20"/>
  <c r="H774" i="20"/>
  <c r="U774" i="20" s="1"/>
  <c r="G774" i="20"/>
  <c r="F774" i="20"/>
  <c r="E774" i="20"/>
  <c r="AF773" i="20"/>
  <c r="AG773" i="20" s="1"/>
  <c r="AE773" i="20"/>
  <c r="AB773" i="20"/>
  <c r="AF772" i="20"/>
  <c r="AG772" i="20" s="1"/>
  <c r="AE772" i="20"/>
  <c r="AB772" i="20"/>
  <c r="AF771" i="20"/>
  <c r="AG771" i="20" s="1"/>
  <c r="AE771" i="20"/>
  <c r="AB771" i="20"/>
  <c r="AF770" i="20"/>
  <c r="AC770" i="20"/>
  <c r="AA770" i="20"/>
  <c r="Z770" i="20"/>
  <c r="Y770" i="20"/>
  <c r="X770" i="20"/>
  <c r="W770" i="20" s="1"/>
  <c r="T770" i="20"/>
  <c r="S770" i="20"/>
  <c r="R770" i="20"/>
  <c r="Q770" i="20"/>
  <c r="P770" i="20"/>
  <c r="O770" i="20"/>
  <c r="N770" i="20"/>
  <c r="M770" i="20"/>
  <c r="K770" i="20"/>
  <c r="I770" i="20"/>
  <c r="H770" i="20"/>
  <c r="U770" i="20" s="1"/>
  <c r="G770" i="20"/>
  <c r="F770" i="20"/>
  <c r="E770" i="20"/>
  <c r="AF769" i="20"/>
  <c r="AG769" i="20" s="1"/>
  <c r="AE769" i="20"/>
  <c r="AB769" i="20"/>
  <c r="AF768" i="20"/>
  <c r="AG768" i="20" s="1"/>
  <c r="AE768" i="20"/>
  <c r="AB768" i="20"/>
  <c r="AF767" i="20"/>
  <c r="AC767" i="20"/>
  <c r="AA767" i="20"/>
  <c r="Z767" i="20"/>
  <c r="Y767" i="20"/>
  <c r="X767" i="20"/>
  <c r="W767" i="20" s="1"/>
  <c r="T767" i="20"/>
  <c r="S767" i="20"/>
  <c r="R767" i="20"/>
  <c r="Q767" i="20"/>
  <c r="P767" i="20"/>
  <c r="O767" i="20"/>
  <c r="N767" i="20"/>
  <c r="M767" i="20"/>
  <c r="K767" i="20"/>
  <c r="I767" i="20"/>
  <c r="H767" i="20"/>
  <c r="U767" i="20" s="1"/>
  <c r="G767" i="20"/>
  <c r="F767" i="20"/>
  <c r="E767" i="20"/>
  <c r="AF766" i="20"/>
  <c r="AG766" i="20" s="1"/>
  <c r="AE766" i="20"/>
  <c r="AB766" i="20"/>
  <c r="AF765" i="20"/>
  <c r="AG765" i="20" s="1"/>
  <c r="AE765" i="20"/>
  <c r="AB765" i="20"/>
  <c r="AF764" i="20"/>
  <c r="AG764" i="20" s="1"/>
  <c r="AE764" i="20"/>
  <c r="AB764" i="20"/>
  <c r="AF763" i="20"/>
  <c r="AC763" i="20"/>
  <c r="AA763" i="20"/>
  <c r="Z763" i="20"/>
  <c r="Y763" i="20"/>
  <c r="X763" i="20"/>
  <c r="W763" i="20" s="1"/>
  <c r="T763" i="20"/>
  <c r="S763" i="20"/>
  <c r="R763" i="20"/>
  <c r="Q763" i="20"/>
  <c r="P763" i="20"/>
  <c r="O763" i="20"/>
  <c r="N763" i="20"/>
  <c r="M763" i="20"/>
  <c r="K763" i="20"/>
  <c r="I763" i="20"/>
  <c r="H763" i="20"/>
  <c r="U763" i="20" s="1"/>
  <c r="G763" i="20"/>
  <c r="F763" i="20"/>
  <c r="E763" i="20"/>
  <c r="AF762" i="20"/>
  <c r="AG762" i="20" s="1"/>
  <c r="AE762" i="20"/>
  <c r="AB762" i="20"/>
  <c r="AF761" i="20"/>
  <c r="AG761" i="20" s="1"/>
  <c r="AE761" i="20"/>
  <c r="AB761" i="20"/>
  <c r="AF760" i="20"/>
  <c r="AC760" i="20"/>
  <c r="AA760" i="20"/>
  <c r="Z760" i="20"/>
  <c r="Y760" i="20"/>
  <c r="X760" i="20"/>
  <c r="T760" i="20"/>
  <c r="S760" i="20"/>
  <c r="R760" i="20"/>
  <c r="Q760" i="20"/>
  <c r="P760" i="20"/>
  <c r="O760" i="20"/>
  <c r="N760" i="20"/>
  <c r="M760" i="20"/>
  <c r="K760" i="20"/>
  <c r="I760" i="20"/>
  <c r="H760" i="20"/>
  <c r="U760" i="20" s="1"/>
  <c r="G760" i="20"/>
  <c r="F760" i="20"/>
  <c r="E760" i="20"/>
  <c r="AF759" i="20"/>
  <c r="AG759" i="20" s="1"/>
  <c r="AE759" i="20"/>
  <c r="AB759" i="20"/>
  <c r="AF758" i="20"/>
  <c r="AG758" i="20" s="1"/>
  <c r="AE758" i="20"/>
  <c r="AB758" i="20"/>
  <c r="AF757" i="20"/>
  <c r="AG757" i="20" s="1"/>
  <c r="AE757" i="20"/>
  <c r="AB757" i="20"/>
  <c r="AF756" i="20"/>
  <c r="AG756" i="20" s="1"/>
  <c r="AE756" i="20"/>
  <c r="AB756" i="20"/>
  <c r="AF755" i="20"/>
  <c r="AC755" i="20"/>
  <c r="AA755" i="20"/>
  <c r="Z755" i="20"/>
  <c r="Y755" i="20"/>
  <c r="X755" i="20"/>
  <c r="W755" i="20" s="1"/>
  <c r="T755" i="20"/>
  <c r="S755" i="20"/>
  <c r="R755" i="20"/>
  <c r="Q755" i="20"/>
  <c r="P755" i="20"/>
  <c r="O755" i="20"/>
  <c r="N755" i="20"/>
  <c r="M755" i="20"/>
  <c r="K755" i="20"/>
  <c r="I755" i="20"/>
  <c r="H755" i="20"/>
  <c r="G755" i="20"/>
  <c r="F755" i="20"/>
  <c r="E755" i="20"/>
  <c r="AF754" i="20"/>
  <c r="AF753" i="20"/>
  <c r="AG753" i="20" s="1"/>
  <c r="AE753" i="20"/>
  <c r="AB753" i="20"/>
  <c r="J753" i="20"/>
  <c r="AF752" i="20"/>
  <c r="AF751" i="20"/>
  <c r="AG751" i="20" s="1"/>
  <c r="AE751" i="20"/>
  <c r="AB751" i="20"/>
  <c r="AF750" i="20"/>
  <c r="AG750" i="20" s="1"/>
  <c r="AE750" i="20"/>
  <c r="AB750" i="20"/>
  <c r="AF749" i="20"/>
  <c r="AC749" i="20"/>
  <c r="AA749" i="20"/>
  <c r="Z749" i="20"/>
  <c r="Y749" i="20"/>
  <c r="X749" i="20"/>
  <c r="T749" i="20"/>
  <c r="S749" i="20"/>
  <c r="R749" i="20"/>
  <c r="Q749" i="20"/>
  <c r="P749" i="20"/>
  <c r="O749" i="20"/>
  <c r="N749" i="20"/>
  <c r="M749" i="20"/>
  <c r="K749" i="20"/>
  <c r="I749" i="20"/>
  <c r="H749" i="20"/>
  <c r="U749" i="20" s="1"/>
  <c r="G749" i="20"/>
  <c r="F749" i="20"/>
  <c r="E749" i="20"/>
  <c r="AF748" i="20"/>
  <c r="AG748" i="20" s="1"/>
  <c r="AE748" i="20"/>
  <c r="AB748" i="20"/>
  <c r="AF747" i="20"/>
  <c r="AG747" i="20" s="1"/>
  <c r="AE747" i="20"/>
  <c r="AB747" i="20"/>
  <c r="AF746" i="20"/>
  <c r="AG746" i="20" s="1"/>
  <c r="AE746" i="20"/>
  <c r="AB746" i="20"/>
  <c r="AF745" i="20"/>
  <c r="AC745" i="20"/>
  <c r="AA745" i="20"/>
  <c r="Z745" i="20"/>
  <c r="Y745" i="20"/>
  <c r="X745" i="20"/>
  <c r="T745" i="20"/>
  <c r="S745" i="20"/>
  <c r="R745" i="20"/>
  <c r="Q745" i="20"/>
  <c r="P745" i="20"/>
  <c r="O745" i="20"/>
  <c r="N745" i="20"/>
  <c r="M745" i="20"/>
  <c r="K745" i="20"/>
  <c r="I745" i="20"/>
  <c r="H745" i="20"/>
  <c r="U745" i="20" s="1"/>
  <c r="G745" i="20"/>
  <c r="F745" i="20"/>
  <c r="E745" i="20"/>
  <c r="AF744" i="20"/>
  <c r="AG744" i="20" s="1"/>
  <c r="AE744" i="20"/>
  <c r="AB744" i="20"/>
  <c r="AF743" i="20"/>
  <c r="AG743" i="20" s="1"/>
  <c r="AE743" i="20"/>
  <c r="AB743" i="20"/>
  <c r="AF742" i="20"/>
  <c r="AG742" i="20" s="1"/>
  <c r="AE742" i="20"/>
  <c r="AB742" i="20"/>
  <c r="AF741" i="20"/>
  <c r="AG741" i="20" s="1"/>
  <c r="AE741" i="20"/>
  <c r="AB741" i="20"/>
  <c r="AF740" i="20"/>
  <c r="AC740" i="20"/>
  <c r="AA740" i="20"/>
  <c r="Z740" i="20"/>
  <c r="Y740" i="20"/>
  <c r="X740" i="20"/>
  <c r="T740" i="20"/>
  <c r="S740" i="20"/>
  <c r="R740" i="20"/>
  <c r="Q740" i="20"/>
  <c r="P740" i="20"/>
  <c r="O740" i="20"/>
  <c r="N740" i="20"/>
  <c r="M740" i="20"/>
  <c r="K740" i="20"/>
  <c r="I740" i="20"/>
  <c r="H740" i="20"/>
  <c r="U740" i="20" s="1"/>
  <c r="G740" i="20"/>
  <c r="F740" i="20"/>
  <c r="E740" i="20"/>
  <c r="AF739" i="20"/>
  <c r="AG739" i="20" s="1"/>
  <c r="AE739" i="20"/>
  <c r="AB739" i="20"/>
  <c r="AF738" i="20"/>
  <c r="AG738" i="20" s="1"/>
  <c r="AE738" i="20"/>
  <c r="AB738" i="20"/>
  <c r="AF737" i="20"/>
  <c r="AG737" i="20" s="1"/>
  <c r="AE737" i="20"/>
  <c r="AB737" i="20"/>
  <c r="AF736" i="20"/>
  <c r="AC736" i="20"/>
  <c r="AA736" i="20"/>
  <c r="Z736" i="20"/>
  <c r="Y736" i="20"/>
  <c r="X736" i="20"/>
  <c r="W736" i="20" s="1"/>
  <c r="T736" i="20"/>
  <c r="S736" i="20"/>
  <c r="R736" i="20"/>
  <c r="Q736" i="20"/>
  <c r="P736" i="20"/>
  <c r="O736" i="20"/>
  <c r="N736" i="20"/>
  <c r="M736" i="20"/>
  <c r="K736" i="20"/>
  <c r="I736" i="20"/>
  <c r="H736" i="20"/>
  <c r="U736" i="20" s="1"/>
  <c r="G736" i="20"/>
  <c r="F736" i="20"/>
  <c r="E736" i="20"/>
  <c r="AF735" i="20"/>
  <c r="AG735" i="20" s="1"/>
  <c r="AE735" i="20"/>
  <c r="AB735" i="20"/>
  <c r="AF734" i="20"/>
  <c r="AG734" i="20" s="1"/>
  <c r="AE734" i="20"/>
  <c r="AB734" i="20"/>
  <c r="AF733" i="20"/>
  <c r="AG733" i="20" s="1"/>
  <c r="AE733" i="20"/>
  <c r="AB733" i="20"/>
  <c r="AF732" i="20"/>
  <c r="AC732" i="20"/>
  <c r="AA732" i="20"/>
  <c r="Z732" i="20"/>
  <c r="Y732" i="20"/>
  <c r="X732" i="20"/>
  <c r="T732" i="20"/>
  <c r="S732" i="20"/>
  <c r="R732" i="20"/>
  <c r="Q732" i="20"/>
  <c r="P732" i="20"/>
  <c r="O732" i="20"/>
  <c r="N732" i="20"/>
  <c r="M732" i="20"/>
  <c r="K732" i="20"/>
  <c r="I732" i="20"/>
  <c r="H732" i="20"/>
  <c r="U732" i="20" s="1"/>
  <c r="G732" i="20"/>
  <c r="F732" i="20"/>
  <c r="E732" i="20"/>
  <c r="AF731" i="20"/>
  <c r="AG731" i="20" s="1"/>
  <c r="AE731" i="20"/>
  <c r="AB731" i="20"/>
  <c r="AF730" i="20"/>
  <c r="AG730" i="20" s="1"/>
  <c r="AE730" i="20"/>
  <c r="AB730" i="20"/>
  <c r="AF729" i="20"/>
  <c r="AC729" i="20"/>
  <c r="AA729" i="20"/>
  <c r="Z729" i="20"/>
  <c r="Y729" i="20"/>
  <c r="X729" i="20"/>
  <c r="T729" i="20"/>
  <c r="S729" i="20"/>
  <c r="R729" i="20"/>
  <c r="Q729" i="20"/>
  <c r="P729" i="20"/>
  <c r="O729" i="20"/>
  <c r="N729" i="20"/>
  <c r="M729" i="20"/>
  <c r="K729" i="20"/>
  <c r="I729" i="20"/>
  <c r="H729" i="20"/>
  <c r="U729" i="20" s="1"/>
  <c r="G729" i="20"/>
  <c r="F729" i="20"/>
  <c r="E729" i="20"/>
  <c r="AF728" i="20"/>
  <c r="AG728" i="20" s="1"/>
  <c r="AE728" i="20"/>
  <c r="AB728" i="20"/>
  <c r="AF727" i="20"/>
  <c r="AG727" i="20" s="1"/>
  <c r="AE727" i="20"/>
  <c r="AB727" i="20"/>
  <c r="AF726" i="20"/>
  <c r="AG726" i="20" s="1"/>
  <c r="AE726" i="20"/>
  <c r="AB726" i="20"/>
  <c r="AF725" i="20"/>
  <c r="AC725" i="20"/>
  <c r="AA725" i="20"/>
  <c r="Z725" i="20"/>
  <c r="Y725" i="20"/>
  <c r="X725" i="20"/>
  <c r="T725" i="20"/>
  <c r="S725" i="20"/>
  <c r="R725" i="20"/>
  <c r="Q725" i="20"/>
  <c r="P725" i="20"/>
  <c r="O725" i="20"/>
  <c r="N725" i="20"/>
  <c r="M725" i="20"/>
  <c r="K725" i="20"/>
  <c r="I725" i="20"/>
  <c r="H725" i="20"/>
  <c r="U725" i="20" s="1"/>
  <c r="G725" i="20"/>
  <c r="F725" i="20"/>
  <c r="E725" i="20"/>
  <c r="AF724" i="20"/>
  <c r="AF723" i="20"/>
  <c r="AG723" i="20" s="1"/>
  <c r="AE723" i="20"/>
  <c r="AB723" i="20"/>
  <c r="J723" i="20"/>
  <c r="AF722" i="20"/>
  <c r="AF721" i="20"/>
  <c r="AG721" i="20" s="1"/>
  <c r="AE721" i="20"/>
  <c r="AB721" i="20"/>
  <c r="AF720" i="20"/>
  <c r="AG720" i="20" s="1"/>
  <c r="AE720" i="20"/>
  <c r="AB720" i="20"/>
  <c r="AF719" i="20"/>
  <c r="AC719" i="20"/>
  <c r="AA719" i="20"/>
  <c r="Z719" i="20"/>
  <c r="Y719" i="20"/>
  <c r="X719" i="20"/>
  <c r="W719" i="20" s="1"/>
  <c r="T719" i="20"/>
  <c r="S719" i="20"/>
  <c r="R719" i="20"/>
  <c r="Q719" i="20"/>
  <c r="P719" i="20"/>
  <c r="O719" i="20"/>
  <c r="N719" i="20"/>
  <c r="M719" i="20"/>
  <c r="K719" i="20"/>
  <c r="I719" i="20"/>
  <c r="H719" i="20"/>
  <c r="U719" i="20" s="1"/>
  <c r="G719" i="20"/>
  <c r="F719" i="20"/>
  <c r="E719" i="20"/>
  <c r="AF718" i="20"/>
  <c r="AG718" i="20" s="1"/>
  <c r="AE718" i="20"/>
  <c r="AB718" i="20"/>
  <c r="AF717" i="20"/>
  <c r="AG717" i="20" s="1"/>
  <c r="AE717" i="20"/>
  <c r="AB717" i="20"/>
  <c r="AF716" i="20"/>
  <c r="AC716" i="20"/>
  <c r="AA716" i="20"/>
  <c r="Z716" i="20"/>
  <c r="Y716" i="20"/>
  <c r="X716" i="20"/>
  <c r="T716" i="20"/>
  <c r="S716" i="20"/>
  <c r="R716" i="20"/>
  <c r="Q716" i="20"/>
  <c r="P716" i="20"/>
  <c r="O716" i="20"/>
  <c r="N716" i="20"/>
  <c r="M716" i="20"/>
  <c r="K716" i="20"/>
  <c r="I716" i="20"/>
  <c r="H716" i="20"/>
  <c r="U716" i="20" s="1"/>
  <c r="G716" i="20"/>
  <c r="F716" i="20"/>
  <c r="E716" i="20"/>
  <c r="AF715" i="20"/>
  <c r="AG715" i="20" s="1"/>
  <c r="AE715" i="20"/>
  <c r="AB715" i="20"/>
  <c r="AF714" i="20"/>
  <c r="AG714" i="20" s="1"/>
  <c r="AE714" i="20"/>
  <c r="AB714" i="20"/>
  <c r="AF713" i="20"/>
  <c r="AC713" i="20"/>
  <c r="AA713" i="20"/>
  <c r="Z713" i="20"/>
  <c r="Y713" i="20"/>
  <c r="X713" i="20"/>
  <c r="T713" i="20"/>
  <c r="S713" i="20"/>
  <c r="R713" i="20"/>
  <c r="Q713" i="20"/>
  <c r="P713" i="20"/>
  <c r="O713" i="20"/>
  <c r="N713" i="20"/>
  <c r="M713" i="20"/>
  <c r="K713" i="20"/>
  <c r="I713" i="20"/>
  <c r="H713" i="20"/>
  <c r="U713" i="20" s="1"/>
  <c r="G713" i="20"/>
  <c r="F713" i="20"/>
  <c r="E713" i="20"/>
  <c r="AF712" i="20"/>
  <c r="AG712" i="20" s="1"/>
  <c r="AE712" i="20"/>
  <c r="AB712" i="20"/>
  <c r="AF711" i="20"/>
  <c r="AG711" i="20" s="1"/>
  <c r="AE711" i="20"/>
  <c r="AB711" i="20"/>
  <c r="AF710" i="20"/>
  <c r="AC710" i="20"/>
  <c r="AA710" i="20"/>
  <c r="Z710" i="20"/>
  <c r="Y710" i="20"/>
  <c r="X710" i="20"/>
  <c r="T710" i="20"/>
  <c r="S710" i="20"/>
  <c r="R710" i="20"/>
  <c r="Q710" i="20"/>
  <c r="P710" i="20"/>
  <c r="O710" i="20"/>
  <c r="N710" i="20"/>
  <c r="M710" i="20"/>
  <c r="K710" i="20"/>
  <c r="I710" i="20"/>
  <c r="H710" i="20"/>
  <c r="U710" i="20" s="1"/>
  <c r="G710" i="20"/>
  <c r="F710" i="20"/>
  <c r="E710" i="20"/>
  <c r="AF709" i="20"/>
  <c r="AG709" i="20" s="1"/>
  <c r="AE709" i="20"/>
  <c r="AB709" i="20"/>
  <c r="AF708" i="20"/>
  <c r="AG708" i="20" s="1"/>
  <c r="AE708" i="20"/>
  <c r="AB708" i="20"/>
  <c r="AF707" i="20"/>
  <c r="AC707" i="20"/>
  <c r="AA707" i="20"/>
  <c r="Z707" i="20"/>
  <c r="Y707" i="20"/>
  <c r="X707" i="20"/>
  <c r="W707" i="20" s="1"/>
  <c r="T707" i="20"/>
  <c r="S707" i="20"/>
  <c r="R707" i="20"/>
  <c r="Q707" i="20"/>
  <c r="P707" i="20"/>
  <c r="O707" i="20"/>
  <c r="N707" i="20"/>
  <c r="M707" i="20"/>
  <c r="K707" i="20"/>
  <c r="I707" i="20"/>
  <c r="H707" i="20"/>
  <c r="U707" i="20" s="1"/>
  <c r="G707" i="20"/>
  <c r="F707" i="20"/>
  <c r="E707" i="20"/>
  <c r="AF706" i="20"/>
  <c r="AG706" i="20" s="1"/>
  <c r="AE706" i="20"/>
  <c r="AB706" i="20"/>
  <c r="AF705" i="20"/>
  <c r="AG705" i="20" s="1"/>
  <c r="AE705" i="20"/>
  <c r="AB705" i="20"/>
  <c r="AF704" i="20"/>
  <c r="AG704" i="20" s="1"/>
  <c r="AE704" i="20"/>
  <c r="AB704" i="20"/>
  <c r="AF703" i="20"/>
  <c r="AG703" i="20" s="1"/>
  <c r="AE703" i="20"/>
  <c r="AB703" i="20"/>
  <c r="AF702" i="20"/>
  <c r="AC702" i="20"/>
  <c r="AA702" i="20"/>
  <c r="Z702" i="20"/>
  <c r="Y702" i="20"/>
  <c r="X702" i="20"/>
  <c r="T702" i="20"/>
  <c r="S702" i="20"/>
  <c r="R702" i="20"/>
  <c r="Q702" i="20"/>
  <c r="P702" i="20"/>
  <c r="O702" i="20"/>
  <c r="N702" i="20"/>
  <c r="M702" i="20"/>
  <c r="K702" i="20"/>
  <c r="I702" i="20"/>
  <c r="H702" i="20"/>
  <c r="U702" i="20" s="1"/>
  <c r="G702" i="20"/>
  <c r="F702" i="20"/>
  <c r="E702" i="20"/>
  <c r="AF701" i="20"/>
  <c r="AG701" i="20" s="1"/>
  <c r="AE701" i="20"/>
  <c r="AB701" i="20"/>
  <c r="AF700" i="20"/>
  <c r="AG700" i="20" s="1"/>
  <c r="AE700" i="20"/>
  <c r="AB700" i="20"/>
  <c r="AF699" i="20"/>
  <c r="AC699" i="20"/>
  <c r="AA699" i="20"/>
  <c r="Z699" i="20"/>
  <c r="Y699" i="20"/>
  <c r="X699" i="20"/>
  <c r="T699" i="20"/>
  <c r="S699" i="20"/>
  <c r="R699" i="20"/>
  <c r="Q699" i="20"/>
  <c r="P699" i="20"/>
  <c r="O699" i="20"/>
  <c r="N699" i="20"/>
  <c r="M699" i="20"/>
  <c r="K699" i="20"/>
  <c r="I699" i="20"/>
  <c r="H699" i="20"/>
  <c r="U699" i="20" s="1"/>
  <c r="G699" i="20"/>
  <c r="F699" i="20"/>
  <c r="E699" i="20"/>
  <c r="AF698" i="20"/>
  <c r="AG698" i="20" s="1"/>
  <c r="AE698" i="20"/>
  <c r="AB698" i="20"/>
  <c r="AF697" i="20"/>
  <c r="AG697" i="20" s="1"/>
  <c r="AE697" i="20"/>
  <c r="AB697" i="20"/>
  <c r="AF696" i="20"/>
  <c r="AC696" i="20"/>
  <c r="AA696" i="20"/>
  <c r="Z696" i="20"/>
  <c r="Y696" i="20"/>
  <c r="X696" i="20"/>
  <c r="T696" i="20"/>
  <c r="S696" i="20"/>
  <c r="R696" i="20"/>
  <c r="Q696" i="20"/>
  <c r="P696" i="20"/>
  <c r="O696" i="20"/>
  <c r="N696" i="20"/>
  <c r="M696" i="20"/>
  <c r="K696" i="20"/>
  <c r="I696" i="20"/>
  <c r="H696" i="20"/>
  <c r="U696" i="20" s="1"/>
  <c r="G696" i="20"/>
  <c r="F696" i="20"/>
  <c r="E696" i="20"/>
  <c r="AF695" i="20"/>
  <c r="AF694" i="20"/>
  <c r="AG694" i="20" s="1"/>
  <c r="AE694" i="20"/>
  <c r="AB694" i="20"/>
  <c r="J694" i="20"/>
  <c r="AF693" i="20"/>
  <c r="AF692" i="20"/>
  <c r="AG692" i="20" s="1"/>
  <c r="AE692" i="20"/>
  <c r="AB692" i="20"/>
  <c r="AF691" i="20"/>
  <c r="AG691" i="20" s="1"/>
  <c r="AE691" i="20"/>
  <c r="AB691" i="20"/>
  <c r="AF690" i="20"/>
  <c r="AC690" i="20"/>
  <c r="AA690" i="20"/>
  <c r="Z690" i="20"/>
  <c r="Y690" i="20"/>
  <c r="T690" i="20"/>
  <c r="S690" i="20"/>
  <c r="R690" i="20"/>
  <c r="Q690" i="20"/>
  <c r="P690" i="20"/>
  <c r="O690" i="20"/>
  <c r="N690" i="20"/>
  <c r="M690" i="20"/>
  <c r="K690" i="20"/>
  <c r="I690" i="20"/>
  <c r="H690" i="20"/>
  <c r="W690" i="20" s="1"/>
  <c r="G690" i="20"/>
  <c r="F690" i="20"/>
  <c r="E690" i="20"/>
  <c r="AF689" i="20"/>
  <c r="AG689" i="20" s="1"/>
  <c r="AE689" i="20"/>
  <c r="AB689" i="20"/>
  <c r="AF688" i="20"/>
  <c r="AG688" i="20" s="1"/>
  <c r="AE688" i="20"/>
  <c r="AB688" i="20"/>
  <c r="AF687" i="20"/>
  <c r="AG687" i="20" s="1"/>
  <c r="AE687" i="20"/>
  <c r="AB687" i="20"/>
  <c r="AF686" i="20"/>
  <c r="AC686" i="20"/>
  <c r="AA686" i="20"/>
  <c r="Z686" i="20"/>
  <c r="Y686" i="20"/>
  <c r="T686" i="20"/>
  <c r="S686" i="20"/>
  <c r="R686" i="20"/>
  <c r="Q686" i="20"/>
  <c r="P686" i="20"/>
  <c r="O686" i="20"/>
  <c r="N686" i="20"/>
  <c r="M686" i="20"/>
  <c r="K686" i="20"/>
  <c r="I686" i="20"/>
  <c r="H686" i="20"/>
  <c r="G686" i="20"/>
  <c r="F686" i="20"/>
  <c r="E686" i="20"/>
  <c r="AF685" i="20"/>
  <c r="AG685" i="20" s="1"/>
  <c r="AE685" i="20"/>
  <c r="AB685" i="20"/>
  <c r="AF684" i="20"/>
  <c r="AG684" i="20" s="1"/>
  <c r="AE684" i="20"/>
  <c r="AB684" i="20"/>
  <c r="AF683" i="20"/>
  <c r="AG683" i="20" s="1"/>
  <c r="AE683" i="20"/>
  <c r="AB683" i="20"/>
  <c r="AF682" i="20"/>
  <c r="AC682" i="20"/>
  <c r="AA682" i="20"/>
  <c r="Z682" i="20"/>
  <c r="Y682" i="20"/>
  <c r="T682" i="20"/>
  <c r="S682" i="20"/>
  <c r="R682" i="20"/>
  <c r="Q682" i="20"/>
  <c r="P682" i="20"/>
  <c r="O682" i="20"/>
  <c r="N682" i="20"/>
  <c r="M682" i="20"/>
  <c r="K682" i="20"/>
  <c r="I682" i="20"/>
  <c r="H682" i="20"/>
  <c r="G682" i="20"/>
  <c r="F682" i="20"/>
  <c r="E682" i="20"/>
  <c r="AF681" i="20"/>
  <c r="AG681" i="20" s="1"/>
  <c r="AE681" i="20"/>
  <c r="AB681" i="20"/>
  <c r="AF680" i="20"/>
  <c r="AG680" i="20" s="1"/>
  <c r="AE680" i="20"/>
  <c r="AB680" i="20"/>
  <c r="AF679" i="20"/>
  <c r="AG679" i="20" s="1"/>
  <c r="AE679" i="20"/>
  <c r="AB679" i="20"/>
  <c r="AF678" i="20"/>
  <c r="AC678" i="20"/>
  <c r="AA678" i="20"/>
  <c r="Z678" i="20"/>
  <c r="Y678" i="20"/>
  <c r="T678" i="20"/>
  <c r="S678" i="20"/>
  <c r="R678" i="20"/>
  <c r="Q678" i="20"/>
  <c r="P678" i="20"/>
  <c r="O678" i="20"/>
  <c r="N678" i="20"/>
  <c r="M678" i="20"/>
  <c r="K678" i="20"/>
  <c r="I678" i="20"/>
  <c r="H678" i="20"/>
  <c r="G678" i="20"/>
  <c r="F678" i="20"/>
  <c r="E678" i="20"/>
  <c r="AF677" i="20"/>
  <c r="AG677" i="20" s="1"/>
  <c r="AE677" i="20"/>
  <c r="AB677" i="20"/>
  <c r="AF676" i="20"/>
  <c r="AG676" i="20" s="1"/>
  <c r="AE676" i="20"/>
  <c r="AB676" i="20"/>
  <c r="AF675" i="20"/>
  <c r="AG675" i="20" s="1"/>
  <c r="AE675" i="20"/>
  <c r="AB675" i="20"/>
  <c r="AF674" i="20"/>
  <c r="AC674" i="20"/>
  <c r="AA674" i="20"/>
  <c r="Z674" i="20"/>
  <c r="Y674" i="20"/>
  <c r="T674" i="20"/>
  <c r="S674" i="20"/>
  <c r="R674" i="20"/>
  <c r="Q674" i="20"/>
  <c r="P674" i="20"/>
  <c r="O674" i="20"/>
  <c r="N674" i="20"/>
  <c r="M674" i="20"/>
  <c r="K674" i="20"/>
  <c r="I674" i="20"/>
  <c r="H674" i="20"/>
  <c r="G674" i="20"/>
  <c r="F674" i="20"/>
  <c r="E674" i="20"/>
  <c r="AF673" i="20"/>
  <c r="AG673" i="20" s="1"/>
  <c r="AE673" i="20"/>
  <c r="AB673" i="20"/>
  <c r="AF672" i="20"/>
  <c r="AG672" i="20" s="1"/>
  <c r="AE672" i="20"/>
  <c r="AB672" i="20"/>
  <c r="AF671" i="20"/>
  <c r="AG671" i="20" s="1"/>
  <c r="AE671" i="20"/>
  <c r="AB671" i="20"/>
  <c r="AF670" i="20"/>
  <c r="AC670" i="20"/>
  <c r="AA670" i="20"/>
  <c r="Z670" i="20"/>
  <c r="Y670" i="20"/>
  <c r="T670" i="20"/>
  <c r="S670" i="20"/>
  <c r="R670" i="20"/>
  <c r="Q670" i="20"/>
  <c r="P670" i="20"/>
  <c r="O670" i="20"/>
  <c r="N670" i="20"/>
  <c r="M670" i="20"/>
  <c r="K670" i="20"/>
  <c r="I670" i="20"/>
  <c r="H670" i="20"/>
  <c r="G670" i="20"/>
  <c r="F670" i="20"/>
  <c r="E670" i="20"/>
  <c r="AF669" i="20"/>
  <c r="AG669" i="20" s="1"/>
  <c r="AE669" i="20"/>
  <c r="AB669" i="20"/>
  <c r="AF668" i="20"/>
  <c r="AG668" i="20" s="1"/>
  <c r="AE668" i="20"/>
  <c r="AB668" i="20"/>
  <c r="AF667" i="20"/>
  <c r="AC667" i="20"/>
  <c r="AA667" i="20"/>
  <c r="Z667" i="20"/>
  <c r="Y667" i="20"/>
  <c r="T667" i="20"/>
  <c r="S667" i="20"/>
  <c r="R667" i="20"/>
  <c r="Q667" i="20"/>
  <c r="P667" i="20"/>
  <c r="O667" i="20"/>
  <c r="N667" i="20"/>
  <c r="M667" i="20"/>
  <c r="K667" i="20"/>
  <c r="I667" i="20"/>
  <c r="H667" i="20"/>
  <c r="G667" i="20"/>
  <c r="F667" i="20"/>
  <c r="E667" i="20"/>
  <c r="AF666" i="20"/>
  <c r="AG666" i="20" s="1"/>
  <c r="AE666" i="20"/>
  <c r="AB666" i="20"/>
  <c r="AF665" i="20"/>
  <c r="AG665" i="20" s="1"/>
  <c r="AE665" i="20"/>
  <c r="AB665" i="20"/>
  <c r="AF664" i="20"/>
  <c r="AG664" i="20" s="1"/>
  <c r="AE664" i="20"/>
  <c r="AB664" i="20"/>
  <c r="AF663" i="20"/>
  <c r="AC663" i="20"/>
  <c r="AA663" i="20"/>
  <c r="Z663" i="20"/>
  <c r="Y663" i="20"/>
  <c r="T663" i="20"/>
  <c r="S663" i="20"/>
  <c r="R663" i="20"/>
  <c r="Q663" i="20"/>
  <c r="P663" i="20"/>
  <c r="O663" i="20"/>
  <c r="N663" i="20"/>
  <c r="M663" i="20"/>
  <c r="K663" i="20"/>
  <c r="I663" i="20"/>
  <c r="H663" i="20"/>
  <c r="G663" i="20"/>
  <c r="F663" i="20"/>
  <c r="E663" i="20"/>
  <c r="AF662" i="20"/>
  <c r="AG662" i="20" s="1"/>
  <c r="AE662" i="20"/>
  <c r="AB662" i="20"/>
  <c r="AF661" i="20"/>
  <c r="AG661" i="20" s="1"/>
  <c r="AE661" i="20"/>
  <c r="AB661" i="20"/>
  <c r="AF660" i="20"/>
  <c r="AC660" i="20"/>
  <c r="AA660" i="20"/>
  <c r="Z660" i="20"/>
  <c r="Y660" i="20"/>
  <c r="T660" i="20"/>
  <c r="S660" i="20"/>
  <c r="R660" i="20"/>
  <c r="Q660" i="20"/>
  <c r="P660" i="20"/>
  <c r="O660" i="20"/>
  <c r="N660" i="20"/>
  <c r="M660" i="20"/>
  <c r="K660" i="20"/>
  <c r="I660" i="20"/>
  <c r="H660" i="20"/>
  <c r="G660" i="20"/>
  <c r="F660" i="20"/>
  <c r="E660" i="20"/>
  <c r="AF659" i="20"/>
  <c r="AG659" i="20" s="1"/>
  <c r="AE659" i="20"/>
  <c r="AB659" i="20"/>
  <c r="AF658" i="20"/>
  <c r="AG658" i="20" s="1"/>
  <c r="AE658" i="20"/>
  <c r="AB658" i="20"/>
  <c r="AF657" i="20"/>
  <c r="AC657" i="20"/>
  <c r="AA657" i="20"/>
  <c r="Z657" i="20"/>
  <c r="Y657" i="20"/>
  <c r="T657" i="20"/>
  <c r="S657" i="20"/>
  <c r="R657" i="20"/>
  <c r="Q657" i="20"/>
  <c r="P657" i="20"/>
  <c r="O657" i="20"/>
  <c r="N657" i="20"/>
  <c r="M657" i="20"/>
  <c r="K657" i="20"/>
  <c r="I657" i="20"/>
  <c r="H657" i="20"/>
  <c r="W657" i="20" s="1"/>
  <c r="G657" i="20"/>
  <c r="F657" i="20"/>
  <c r="E657" i="20"/>
  <c r="AF656" i="20"/>
  <c r="AG656" i="20" s="1"/>
  <c r="AE656" i="20"/>
  <c r="AB656" i="20"/>
  <c r="AF655" i="20"/>
  <c r="AG655" i="20" s="1"/>
  <c r="AE655" i="20"/>
  <c r="AB655" i="20"/>
  <c r="AF654" i="20"/>
  <c r="AG654" i="20" s="1"/>
  <c r="AE654" i="20"/>
  <c r="AB654" i="20"/>
  <c r="AF653" i="20"/>
  <c r="AC653" i="20"/>
  <c r="AA653" i="20"/>
  <c r="Z653" i="20"/>
  <c r="Y653" i="20"/>
  <c r="T653" i="20"/>
  <c r="S653" i="20"/>
  <c r="R653" i="20"/>
  <c r="Q653" i="20"/>
  <c r="P653" i="20"/>
  <c r="O653" i="20"/>
  <c r="N653" i="20"/>
  <c r="M653" i="20"/>
  <c r="K653" i="20"/>
  <c r="I653" i="20"/>
  <c r="H653" i="20"/>
  <c r="W653" i="20" s="1"/>
  <c r="G653" i="20"/>
  <c r="F653" i="20"/>
  <c r="E653" i="20"/>
  <c r="AF652" i="20"/>
  <c r="AG652" i="20" s="1"/>
  <c r="AE652" i="20"/>
  <c r="AB652" i="20"/>
  <c r="AF651" i="20"/>
  <c r="AG651" i="20" s="1"/>
  <c r="AE651" i="20"/>
  <c r="AB651" i="20"/>
  <c r="AF650" i="20"/>
  <c r="AC650" i="20"/>
  <c r="AA650" i="20"/>
  <c r="Z650" i="20"/>
  <c r="Y650" i="20"/>
  <c r="T650" i="20"/>
  <c r="S650" i="20"/>
  <c r="R650" i="20"/>
  <c r="Q650" i="20"/>
  <c r="P650" i="20"/>
  <c r="O650" i="20"/>
  <c r="N650" i="20"/>
  <c r="M650" i="20"/>
  <c r="K650" i="20"/>
  <c r="I650" i="20"/>
  <c r="H650" i="20"/>
  <c r="G650" i="20"/>
  <c r="F650" i="20"/>
  <c r="E650" i="20"/>
  <c r="AF649" i="20"/>
  <c r="AF648" i="20"/>
  <c r="AG648" i="20" s="1"/>
  <c r="AE648" i="20"/>
  <c r="J648" i="20"/>
  <c r="AF647" i="20"/>
  <c r="AF646" i="20"/>
  <c r="AG646" i="20" s="1"/>
  <c r="AE646" i="20"/>
  <c r="AB646" i="20"/>
  <c r="AF645" i="20"/>
  <c r="AG645" i="20" s="1"/>
  <c r="AE645" i="20"/>
  <c r="AB645" i="20"/>
  <c r="AF644" i="20"/>
  <c r="AG644" i="20" s="1"/>
  <c r="AE644" i="20"/>
  <c r="AB644" i="20"/>
  <c r="AF643" i="20"/>
  <c r="AG643" i="20" s="1"/>
  <c r="AE643" i="20"/>
  <c r="AB643" i="20"/>
  <c r="AF642" i="20"/>
  <c r="AG642" i="20" s="1"/>
  <c r="AE642" i="20"/>
  <c r="AB642" i="20"/>
  <c r="AF641" i="20"/>
  <c r="AG641" i="20" s="1"/>
  <c r="AE641" i="20"/>
  <c r="AB641" i="20"/>
  <c r="AF640" i="20"/>
  <c r="AC640" i="20"/>
  <c r="AA640" i="20"/>
  <c r="Z640" i="20"/>
  <c r="Y640" i="20"/>
  <c r="X640" i="20"/>
  <c r="T640" i="20"/>
  <c r="S640" i="20"/>
  <c r="R640" i="20"/>
  <c r="Q640" i="20"/>
  <c r="P640" i="20"/>
  <c r="O640" i="20"/>
  <c r="N640" i="20"/>
  <c r="M640" i="20"/>
  <c r="K640" i="20"/>
  <c r="I640" i="20"/>
  <c r="H640" i="20"/>
  <c r="U640" i="20" s="1"/>
  <c r="G640" i="20"/>
  <c r="F640" i="20"/>
  <c r="E640" i="20"/>
  <c r="AF639" i="20"/>
  <c r="AG639" i="20" s="1"/>
  <c r="AE639" i="20"/>
  <c r="AB639" i="20"/>
  <c r="AF638" i="20"/>
  <c r="AG638" i="20" s="1"/>
  <c r="AE638" i="20"/>
  <c r="AB638" i="20"/>
  <c r="AF637" i="20"/>
  <c r="AC637" i="20"/>
  <c r="AA637" i="20"/>
  <c r="Z637" i="20"/>
  <c r="Y637" i="20"/>
  <c r="X637" i="20"/>
  <c r="W637" i="20" s="1"/>
  <c r="T637" i="20"/>
  <c r="S637" i="20"/>
  <c r="R637" i="20"/>
  <c r="Q637" i="20"/>
  <c r="P637" i="20"/>
  <c r="O637" i="20"/>
  <c r="N637" i="20"/>
  <c r="M637" i="20"/>
  <c r="K637" i="20"/>
  <c r="I637" i="20"/>
  <c r="H637" i="20"/>
  <c r="G637" i="20"/>
  <c r="F637" i="20"/>
  <c r="E637" i="20"/>
  <c r="AF636" i="20"/>
  <c r="AG636" i="20" s="1"/>
  <c r="AE636" i="20"/>
  <c r="AB636" i="20"/>
  <c r="AF635" i="20"/>
  <c r="AG635" i="20" s="1"/>
  <c r="AE635" i="20"/>
  <c r="AB635" i="20"/>
  <c r="AF634" i="20"/>
  <c r="AG634" i="20" s="1"/>
  <c r="AE634" i="20"/>
  <c r="AB634" i="20"/>
  <c r="AF633" i="20"/>
  <c r="AC633" i="20"/>
  <c r="AA633" i="20"/>
  <c r="Z633" i="20"/>
  <c r="Y633" i="20"/>
  <c r="X633" i="20"/>
  <c r="W633" i="20" s="1"/>
  <c r="T633" i="20"/>
  <c r="S633" i="20"/>
  <c r="R633" i="20"/>
  <c r="Q633" i="20"/>
  <c r="P633" i="20"/>
  <c r="O633" i="20"/>
  <c r="N633" i="20"/>
  <c r="M633" i="20"/>
  <c r="K633" i="20"/>
  <c r="I633" i="20"/>
  <c r="H633" i="20"/>
  <c r="U633" i="20" s="1"/>
  <c r="G633" i="20"/>
  <c r="F633" i="20"/>
  <c r="E633" i="20"/>
  <c r="AF632" i="20"/>
  <c r="AG632" i="20" s="1"/>
  <c r="AE632" i="20"/>
  <c r="AB632" i="20"/>
  <c r="AF631" i="20"/>
  <c r="AG631" i="20" s="1"/>
  <c r="AE631" i="20"/>
  <c r="AB631" i="20"/>
  <c r="AF630" i="20"/>
  <c r="AG630" i="20" s="1"/>
  <c r="AE630" i="20"/>
  <c r="AB630" i="20"/>
  <c r="AF629" i="20"/>
  <c r="AG629" i="20" s="1"/>
  <c r="AE629" i="20"/>
  <c r="AB629" i="20"/>
  <c r="AF628" i="20"/>
  <c r="AC628" i="20"/>
  <c r="AA628" i="20"/>
  <c r="Z628" i="20"/>
  <c r="Y628" i="20"/>
  <c r="X628" i="20"/>
  <c r="T628" i="20"/>
  <c r="S628" i="20"/>
  <c r="R628" i="20"/>
  <c r="Q628" i="20"/>
  <c r="P628" i="20"/>
  <c r="O628" i="20"/>
  <c r="N628" i="20"/>
  <c r="M628" i="20"/>
  <c r="K628" i="20"/>
  <c r="I628" i="20"/>
  <c r="H628" i="20"/>
  <c r="U628" i="20" s="1"/>
  <c r="G628" i="20"/>
  <c r="F628" i="20"/>
  <c r="E628" i="20"/>
  <c r="AF627" i="20"/>
  <c r="AG627" i="20" s="1"/>
  <c r="AE627" i="20"/>
  <c r="AB627" i="20"/>
  <c r="AF626" i="20"/>
  <c r="AG626" i="20" s="1"/>
  <c r="AE626" i="20"/>
  <c r="AB626" i="20"/>
  <c r="AF625" i="20"/>
  <c r="AC625" i="20"/>
  <c r="AA625" i="20"/>
  <c r="Z625" i="20"/>
  <c r="Y625" i="20"/>
  <c r="X625" i="20"/>
  <c r="T625" i="20"/>
  <c r="S625" i="20"/>
  <c r="R625" i="20"/>
  <c r="Q625" i="20"/>
  <c r="P625" i="20"/>
  <c r="O625" i="20"/>
  <c r="N625" i="20"/>
  <c r="M625" i="20"/>
  <c r="K625" i="20"/>
  <c r="I625" i="20"/>
  <c r="H625" i="20"/>
  <c r="U625" i="20" s="1"/>
  <c r="G625" i="20"/>
  <c r="F625" i="20"/>
  <c r="E625" i="20"/>
  <c r="AF624" i="20"/>
  <c r="AG624" i="20" s="1"/>
  <c r="AE624" i="20"/>
  <c r="AB624" i="20"/>
  <c r="AF623" i="20"/>
  <c r="AG623" i="20" s="1"/>
  <c r="AE623" i="20"/>
  <c r="AB623" i="20"/>
  <c r="AF622" i="20"/>
  <c r="AG622" i="20" s="1"/>
  <c r="AE622" i="20"/>
  <c r="AB622" i="20"/>
  <c r="AF621" i="20"/>
  <c r="AC621" i="20"/>
  <c r="AA621" i="20"/>
  <c r="Z621" i="20"/>
  <c r="Y621" i="20"/>
  <c r="X621" i="20"/>
  <c r="W621" i="20" s="1"/>
  <c r="T621" i="20"/>
  <c r="S621" i="20"/>
  <c r="R621" i="20"/>
  <c r="Q621" i="20"/>
  <c r="P621" i="20"/>
  <c r="O621" i="20"/>
  <c r="N621" i="20"/>
  <c r="M621" i="20"/>
  <c r="K621" i="20"/>
  <c r="I621" i="20"/>
  <c r="H621" i="20"/>
  <c r="U621" i="20" s="1"/>
  <c r="G621" i="20"/>
  <c r="F621" i="20"/>
  <c r="E621" i="20"/>
  <c r="AF620" i="20"/>
  <c r="AG620" i="20" s="1"/>
  <c r="AE620" i="20"/>
  <c r="AB620" i="20"/>
  <c r="AF619" i="20"/>
  <c r="AG619" i="20" s="1"/>
  <c r="AE619" i="20"/>
  <c r="AB619" i="20"/>
  <c r="AF618" i="20"/>
  <c r="AC618" i="20"/>
  <c r="AA618" i="20"/>
  <c r="Z618" i="20"/>
  <c r="Y618" i="20"/>
  <c r="X618" i="20"/>
  <c r="W618" i="20" s="1"/>
  <c r="T618" i="20"/>
  <c r="S618" i="20"/>
  <c r="R618" i="20"/>
  <c r="Q618" i="20"/>
  <c r="P618" i="20"/>
  <c r="O618" i="20"/>
  <c r="N618" i="20"/>
  <c r="M618" i="20"/>
  <c r="K618" i="20"/>
  <c r="I618" i="20"/>
  <c r="H618" i="20"/>
  <c r="U618" i="20" s="1"/>
  <c r="G618" i="20"/>
  <c r="F618" i="20"/>
  <c r="E618" i="20"/>
  <c r="AF617" i="20"/>
  <c r="AG617" i="20" s="1"/>
  <c r="AE617" i="20"/>
  <c r="AB617" i="20"/>
  <c r="AF616" i="20"/>
  <c r="AG616" i="20" s="1"/>
  <c r="AE616" i="20"/>
  <c r="AB616" i="20"/>
  <c r="AF615" i="20"/>
  <c r="AG615" i="20" s="1"/>
  <c r="AE615" i="20"/>
  <c r="AB615" i="20"/>
  <c r="AF614" i="20"/>
  <c r="AC614" i="20"/>
  <c r="AA614" i="20"/>
  <c r="Z614" i="20"/>
  <c r="Y614" i="20"/>
  <c r="X614" i="20"/>
  <c r="T614" i="20"/>
  <c r="S614" i="20"/>
  <c r="R614" i="20"/>
  <c r="Q614" i="20"/>
  <c r="P614" i="20"/>
  <c r="O614" i="20"/>
  <c r="N614" i="20"/>
  <c r="M614" i="20"/>
  <c r="K614" i="20"/>
  <c r="I614" i="20"/>
  <c r="H614" i="20"/>
  <c r="U614" i="20" s="1"/>
  <c r="G614" i="20"/>
  <c r="F614" i="20"/>
  <c r="E614" i="20"/>
  <c r="AF613" i="20"/>
  <c r="AG613" i="20" s="1"/>
  <c r="AE613" i="20"/>
  <c r="AB613" i="20"/>
  <c r="AF612" i="20"/>
  <c r="AG612" i="20" s="1"/>
  <c r="AE612" i="20"/>
  <c r="AB612" i="20"/>
  <c r="AF611" i="20"/>
  <c r="AG611" i="20" s="1"/>
  <c r="AE611" i="20"/>
  <c r="AB611" i="20"/>
  <c r="AF610" i="20"/>
  <c r="AG610" i="20" s="1"/>
  <c r="AE610" i="20"/>
  <c r="AB610" i="20"/>
  <c r="AF609" i="20"/>
  <c r="AC609" i="20"/>
  <c r="AA609" i="20"/>
  <c r="Z609" i="20"/>
  <c r="Y609" i="20"/>
  <c r="X609" i="20"/>
  <c r="T609" i="20"/>
  <c r="S609" i="20"/>
  <c r="R609" i="20"/>
  <c r="Q609" i="20"/>
  <c r="P609" i="20"/>
  <c r="O609" i="20"/>
  <c r="N609" i="20"/>
  <c r="M609" i="20"/>
  <c r="K609" i="20"/>
  <c r="I609" i="20"/>
  <c r="H609" i="20"/>
  <c r="U609" i="20" s="1"/>
  <c r="G609" i="20"/>
  <c r="F609" i="20"/>
  <c r="E609" i="20"/>
  <c r="AF608" i="20"/>
  <c r="AG608" i="20" s="1"/>
  <c r="AE608" i="20"/>
  <c r="AB608" i="20"/>
  <c r="AF607" i="20"/>
  <c r="AG607" i="20" s="1"/>
  <c r="AE607" i="20"/>
  <c r="AB607" i="20"/>
  <c r="AF606" i="20"/>
  <c r="AG606" i="20" s="1"/>
  <c r="AE606" i="20"/>
  <c r="AB606" i="20"/>
  <c r="AF605" i="20"/>
  <c r="AG605" i="20" s="1"/>
  <c r="AE605" i="20"/>
  <c r="AB605" i="20"/>
  <c r="AF604" i="20"/>
  <c r="AC604" i="20"/>
  <c r="AA604" i="20"/>
  <c r="Z604" i="20"/>
  <c r="Y604" i="20"/>
  <c r="X604" i="20"/>
  <c r="W604" i="20" s="1"/>
  <c r="T604" i="20"/>
  <c r="S604" i="20"/>
  <c r="R604" i="20"/>
  <c r="Q604" i="20"/>
  <c r="P604" i="20"/>
  <c r="O604" i="20"/>
  <c r="N604" i="20"/>
  <c r="M604" i="20"/>
  <c r="K604" i="20"/>
  <c r="I604" i="20"/>
  <c r="H604" i="20"/>
  <c r="U604" i="20" s="1"/>
  <c r="G604" i="20"/>
  <c r="F604" i="20"/>
  <c r="E604" i="20"/>
  <c r="AF603" i="20"/>
  <c r="AF602" i="20"/>
  <c r="AG602" i="20" s="1"/>
  <c r="AE602" i="20"/>
  <c r="AB602" i="20"/>
  <c r="J602" i="20"/>
  <c r="AF601" i="20"/>
  <c r="AF600" i="20"/>
  <c r="AG600" i="20" s="1"/>
  <c r="AE600" i="20"/>
  <c r="AB600" i="20"/>
  <c r="AF599" i="20"/>
  <c r="AG599" i="20" s="1"/>
  <c r="AE599" i="20"/>
  <c r="AB599" i="20"/>
  <c r="AF598" i="20"/>
  <c r="AG598" i="20" s="1"/>
  <c r="AE598" i="20"/>
  <c r="AB598" i="20"/>
  <c r="AF597" i="20"/>
  <c r="AC597" i="20"/>
  <c r="AA597" i="20"/>
  <c r="Z597" i="20"/>
  <c r="Y597" i="20"/>
  <c r="X597" i="20"/>
  <c r="T597" i="20"/>
  <c r="S597" i="20"/>
  <c r="R597" i="20"/>
  <c r="Q597" i="20"/>
  <c r="P597" i="20"/>
  <c r="O597" i="20"/>
  <c r="N597" i="20"/>
  <c r="M597" i="20"/>
  <c r="K597" i="20"/>
  <c r="I597" i="20"/>
  <c r="H597" i="20"/>
  <c r="G597" i="20"/>
  <c r="F597" i="20"/>
  <c r="E597" i="20"/>
  <c r="AF596" i="20"/>
  <c r="AG596" i="20" s="1"/>
  <c r="AE596" i="20"/>
  <c r="AB596" i="20"/>
  <c r="AF595" i="20"/>
  <c r="AG595" i="20" s="1"/>
  <c r="AE595" i="20"/>
  <c r="AB595" i="20"/>
  <c r="AF594" i="20"/>
  <c r="AC594" i="20"/>
  <c r="AA594" i="20"/>
  <c r="Z594" i="20"/>
  <c r="Y594" i="20"/>
  <c r="X594" i="20"/>
  <c r="T594" i="20"/>
  <c r="S594" i="20"/>
  <c r="R594" i="20"/>
  <c r="Q594" i="20"/>
  <c r="P594" i="20"/>
  <c r="O594" i="20"/>
  <c r="N594" i="20"/>
  <c r="M594" i="20"/>
  <c r="K594" i="20"/>
  <c r="I594" i="20"/>
  <c r="H594" i="20"/>
  <c r="U594" i="20" s="1"/>
  <c r="G594" i="20"/>
  <c r="F594" i="20"/>
  <c r="E594" i="20"/>
  <c r="AF593" i="20"/>
  <c r="AG593" i="20" s="1"/>
  <c r="AE593" i="20"/>
  <c r="AB593" i="20"/>
  <c r="AF592" i="20"/>
  <c r="AG592" i="20" s="1"/>
  <c r="AE592" i="20"/>
  <c r="AB592" i="20"/>
  <c r="AF591" i="20"/>
  <c r="AG591" i="20" s="1"/>
  <c r="AE591" i="20"/>
  <c r="AB591" i="20"/>
  <c r="AF590" i="20"/>
  <c r="AC590" i="20"/>
  <c r="AA590" i="20"/>
  <c r="Z590" i="20"/>
  <c r="Y590" i="20"/>
  <c r="X590" i="20"/>
  <c r="W590" i="20" s="1"/>
  <c r="T590" i="20"/>
  <c r="S590" i="20"/>
  <c r="R590" i="20"/>
  <c r="Q590" i="20"/>
  <c r="P590" i="20"/>
  <c r="O590" i="20"/>
  <c r="N590" i="20"/>
  <c r="M590" i="20"/>
  <c r="K590" i="20"/>
  <c r="I590" i="20"/>
  <c r="H590" i="20"/>
  <c r="U590" i="20" s="1"/>
  <c r="G590" i="20"/>
  <c r="F590" i="20"/>
  <c r="E590" i="20"/>
  <c r="AF589" i="20"/>
  <c r="AG589" i="20" s="1"/>
  <c r="AE589" i="20"/>
  <c r="AB589" i="20"/>
  <c r="AF588" i="20"/>
  <c r="AG588" i="20" s="1"/>
  <c r="AE588" i="20"/>
  <c r="AB588" i="20"/>
  <c r="AF587" i="20"/>
  <c r="AG587" i="20" s="1"/>
  <c r="AE587" i="20"/>
  <c r="AB587" i="20"/>
  <c r="AF586" i="20"/>
  <c r="AC586" i="20"/>
  <c r="AA586" i="20"/>
  <c r="Z586" i="20"/>
  <c r="Y586" i="20"/>
  <c r="X586" i="20"/>
  <c r="W586" i="20" s="1"/>
  <c r="T586" i="20"/>
  <c r="S586" i="20"/>
  <c r="R586" i="20"/>
  <c r="Q586" i="20"/>
  <c r="P586" i="20"/>
  <c r="O586" i="20"/>
  <c r="N586" i="20"/>
  <c r="M586" i="20"/>
  <c r="K586" i="20"/>
  <c r="I586" i="20"/>
  <c r="H586" i="20"/>
  <c r="U586" i="20" s="1"/>
  <c r="G586" i="20"/>
  <c r="F586" i="20"/>
  <c r="E586" i="20"/>
  <c r="AF585" i="20"/>
  <c r="AG585" i="20" s="1"/>
  <c r="AE585" i="20"/>
  <c r="AB585" i="20"/>
  <c r="AF584" i="20"/>
  <c r="AG584" i="20" s="1"/>
  <c r="AE584" i="20"/>
  <c r="AB584" i="20"/>
  <c r="AF583" i="20"/>
  <c r="AG583" i="20" s="1"/>
  <c r="AE583" i="20"/>
  <c r="AB583" i="20"/>
  <c r="AF582" i="20"/>
  <c r="AG582" i="20" s="1"/>
  <c r="AE582" i="20"/>
  <c r="AB582" i="20"/>
  <c r="AF581" i="20"/>
  <c r="AC581" i="20"/>
  <c r="AA581" i="20"/>
  <c r="Z581" i="20"/>
  <c r="Y581" i="20"/>
  <c r="X581" i="20"/>
  <c r="W581" i="20" s="1"/>
  <c r="T581" i="20"/>
  <c r="S581" i="20"/>
  <c r="R581" i="20"/>
  <c r="Q581" i="20"/>
  <c r="P581" i="20"/>
  <c r="O581" i="20"/>
  <c r="N581" i="20"/>
  <c r="M581" i="20"/>
  <c r="K581" i="20"/>
  <c r="I581" i="20"/>
  <c r="H581" i="20"/>
  <c r="U581" i="20" s="1"/>
  <c r="G581" i="20"/>
  <c r="F581" i="20"/>
  <c r="E581" i="20"/>
  <c r="AF580" i="20"/>
  <c r="AG580" i="20" s="1"/>
  <c r="AE580" i="20"/>
  <c r="AB580" i="20"/>
  <c r="AF579" i="20"/>
  <c r="AG579" i="20" s="1"/>
  <c r="AE579" i="20"/>
  <c r="AB579" i="20"/>
  <c r="AF578" i="20"/>
  <c r="AG578" i="20" s="1"/>
  <c r="AE578" i="20"/>
  <c r="AB578" i="20"/>
  <c r="AF577" i="20"/>
  <c r="AC577" i="20"/>
  <c r="AA577" i="20"/>
  <c r="Z577" i="20"/>
  <c r="Y577" i="20"/>
  <c r="X577" i="20"/>
  <c r="W577" i="20" s="1"/>
  <c r="T577" i="20"/>
  <c r="S577" i="20"/>
  <c r="R577" i="20"/>
  <c r="Q577" i="20"/>
  <c r="P577" i="20"/>
  <c r="O577" i="20"/>
  <c r="N577" i="20"/>
  <c r="M577" i="20"/>
  <c r="K577" i="20"/>
  <c r="I577" i="20"/>
  <c r="H577" i="20"/>
  <c r="U577" i="20" s="1"/>
  <c r="G577" i="20"/>
  <c r="F577" i="20"/>
  <c r="E577" i="20"/>
  <c r="AF576" i="20"/>
  <c r="AG576" i="20" s="1"/>
  <c r="AE576" i="20"/>
  <c r="AB576" i="20"/>
  <c r="AF575" i="20"/>
  <c r="AG575" i="20" s="1"/>
  <c r="AE575" i="20"/>
  <c r="AB575" i="20"/>
  <c r="AF574" i="20"/>
  <c r="AG574" i="20" s="1"/>
  <c r="AE574" i="20"/>
  <c r="AB574" i="20"/>
  <c r="AF573" i="20"/>
  <c r="AC573" i="20"/>
  <c r="AA573" i="20"/>
  <c r="Z573" i="20"/>
  <c r="Y573" i="20"/>
  <c r="X573" i="20"/>
  <c r="W573" i="20" s="1"/>
  <c r="T573" i="20"/>
  <c r="S573" i="20"/>
  <c r="R573" i="20"/>
  <c r="Q573" i="20"/>
  <c r="P573" i="20"/>
  <c r="O573" i="20"/>
  <c r="N573" i="20"/>
  <c r="M573" i="20"/>
  <c r="K573" i="20"/>
  <c r="I573" i="20"/>
  <c r="H573" i="20"/>
  <c r="U573" i="20" s="1"/>
  <c r="G573" i="20"/>
  <c r="F573" i="20"/>
  <c r="E573" i="20"/>
  <c r="AF572" i="20"/>
  <c r="AG572" i="20" s="1"/>
  <c r="AE572" i="20"/>
  <c r="AB572" i="20"/>
  <c r="AF571" i="20"/>
  <c r="AG571" i="20" s="1"/>
  <c r="AE571" i="20"/>
  <c r="AB571" i="20"/>
  <c r="AF570" i="20"/>
  <c r="AG570" i="20" s="1"/>
  <c r="AE570" i="20"/>
  <c r="AB570" i="20"/>
  <c r="AF569" i="20"/>
  <c r="AC569" i="20"/>
  <c r="AA569" i="20"/>
  <c r="Z569" i="20"/>
  <c r="Y569" i="20"/>
  <c r="X569" i="20"/>
  <c r="W569" i="20" s="1"/>
  <c r="T569" i="20"/>
  <c r="S569" i="20"/>
  <c r="R569" i="20"/>
  <c r="Q569" i="20"/>
  <c r="P569" i="20"/>
  <c r="O569" i="20"/>
  <c r="N569" i="20"/>
  <c r="M569" i="20"/>
  <c r="K569" i="20"/>
  <c r="I569" i="20"/>
  <c r="H569" i="20"/>
  <c r="U569" i="20" s="1"/>
  <c r="G569" i="20"/>
  <c r="F569" i="20"/>
  <c r="E569" i="20"/>
  <c r="AF568" i="20"/>
  <c r="AF567" i="20"/>
  <c r="AG567" i="20" s="1"/>
  <c r="AE567" i="20"/>
  <c r="AB567" i="20"/>
  <c r="J567" i="20"/>
  <c r="AF566" i="20"/>
  <c r="AF565" i="20"/>
  <c r="AG565" i="20" s="1"/>
  <c r="AE565" i="20"/>
  <c r="AB565" i="20"/>
  <c r="AF564" i="20"/>
  <c r="AG564" i="20" s="1"/>
  <c r="AE564" i="20"/>
  <c r="AB564" i="20"/>
  <c r="AF563" i="20"/>
  <c r="AC563" i="20"/>
  <c r="AA563" i="20"/>
  <c r="Z563" i="20"/>
  <c r="Y563" i="20"/>
  <c r="T563" i="20"/>
  <c r="S563" i="20"/>
  <c r="R563" i="20"/>
  <c r="Q563" i="20"/>
  <c r="P563" i="20"/>
  <c r="O563" i="20"/>
  <c r="N563" i="20"/>
  <c r="M563" i="20"/>
  <c r="K563" i="20"/>
  <c r="I563" i="20"/>
  <c r="H563" i="20"/>
  <c r="G563" i="20"/>
  <c r="F563" i="20"/>
  <c r="E563" i="20"/>
  <c r="AF562" i="20"/>
  <c r="AG562" i="20" s="1"/>
  <c r="AE562" i="20"/>
  <c r="AB562" i="20"/>
  <c r="AF561" i="20"/>
  <c r="AG561" i="20" s="1"/>
  <c r="AE561" i="20"/>
  <c r="AB561" i="20"/>
  <c r="AF560" i="20"/>
  <c r="AC560" i="20"/>
  <c r="AA560" i="20"/>
  <c r="Z560" i="20"/>
  <c r="Y560" i="20"/>
  <c r="T560" i="20"/>
  <c r="S560" i="20"/>
  <c r="R560" i="20"/>
  <c r="Q560" i="20"/>
  <c r="P560" i="20"/>
  <c r="O560" i="20"/>
  <c r="N560" i="20"/>
  <c r="M560" i="20"/>
  <c r="K560" i="20"/>
  <c r="I560" i="20"/>
  <c r="H560" i="20"/>
  <c r="G560" i="20"/>
  <c r="F560" i="20"/>
  <c r="E560" i="20"/>
  <c r="AF559" i="20"/>
  <c r="AG559" i="20" s="1"/>
  <c r="AE559" i="20"/>
  <c r="AB559" i="20"/>
  <c r="AF558" i="20"/>
  <c r="AG558" i="20" s="1"/>
  <c r="AE558" i="20"/>
  <c r="AB558" i="20"/>
  <c r="AF557" i="20"/>
  <c r="AC557" i="20"/>
  <c r="AA557" i="20"/>
  <c r="Z557" i="20"/>
  <c r="Y557" i="20"/>
  <c r="T557" i="20"/>
  <c r="S557" i="20"/>
  <c r="R557" i="20"/>
  <c r="Q557" i="20"/>
  <c r="P557" i="20"/>
  <c r="O557" i="20"/>
  <c r="N557" i="20"/>
  <c r="M557" i="20"/>
  <c r="K557" i="20"/>
  <c r="I557" i="20"/>
  <c r="H557" i="20"/>
  <c r="G557" i="20"/>
  <c r="F557" i="20"/>
  <c r="E557" i="20"/>
  <c r="AF556" i="20"/>
  <c r="AG556" i="20" s="1"/>
  <c r="AE556" i="20"/>
  <c r="AB556" i="20"/>
  <c r="AF555" i="20"/>
  <c r="AG555" i="20" s="1"/>
  <c r="AE555" i="20"/>
  <c r="AB555" i="20"/>
  <c r="AF554" i="20"/>
  <c r="AC554" i="20"/>
  <c r="AA554" i="20"/>
  <c r="Z554" i="20"/>
  <c r="Y554" i="20"/>
  <c r="T554" i="20"/>
  <c r="S554" i="20"/>
  <c r="R554" i="20"/>
  <c r="Q554" i="20"/>
  <c r="P554" i="20"/>
  <c r="O554" i="20"/>
  <c r="N554" i="20"/>
  <c r="M554" i="20"/>
  <c r="K554" i="20"/>
  <c r="I554" i="20"/>
  <c r="H554" i="20"/>
  <c r="G554" i="20"/>
  <c r="F554" i="20"/>
  <c r="E554" i="20"/>
  <c r="AF553" i="20"/>
  <c r="AG553" i="20" s="1"/>
  <c r="AE553" i="20"/>
  <c r="AB553" i="20"/>
  <c r="AF552" i="20"/>
  <c r="AG552" i="20" s="1"/>
  <c r="AE552" i="20"/>
  <c r="AB552" i="20"/>
  <c r="AF551" i="20"/>
  <c r="AC551" i="20"/>
  <c r="AA551" i="20"/>
  <c r="Z551" i="20"/>
  <c r="Y551" i="20"/>
  <c r="T551" i="20"/>
  <c r="S551" i="20"/>
  <c r="R551" i="20"/>
  <c r="Q551" i="20"/>
  <c r="P551" i="20"/>
  <c r="O551" i="20"/>
  <c r="N551" i="20"/>
  <c r="M551" i="20"/>
  <c r="K551" i="20"/>
  <c r="I551" i="20"/>
  <c r="H551" i="20"/>
  <c r="G551" i="20"/>
  <c r="F551" i="20"/>
  <c r="E551" i="20"/>
  <c r="AF550" i="20"/>
  <c r="AG550" i="20" s="1"/>
  <c r="AE550" i="20"/>
  <c r="AB550" i="20"/>
  <c r="AF549" i="20"/>
  <c r="AG549" i="20" s="1"/>
  <c r="AE549" i="20"/>
  <c r="AB549" i="20"/>
  <c r="AF548" i="20"/>
  <c r="AG548" i="20" s="1"/>
  <c r="AE548" i="20"/>
  <c r="AB548" i="20"/>
  <c r="AF547" i="20"/>
  <c r="AC547" i="20"/>
  <c r="AA547" i="20"/>
  <c r="Z547" i="20"/>
  <c r="Y547" i="20"/>
  <c r="T547" i="20"/>
  <c r="S547" i="20"/>
  <c r="R547" i="20"/>
  <c r="Q547" i="20"/>
  <c r="P547" i="20"/>
  <c r="O547" i="20"/>
  <c r="N547" i="20"/>
  <c r="M547" i="20"/>
  <c r="K547" i="20"/>
  <c r="I547" i="20"/>
  <c r="H547" i="20"/>
  <c r="G547" i="20"/>
  <c r="F547" i="20"/>
  <c r="E547" i="20"/>
  <c r="AF546" i="20"/>
  <c r="AG546" i="20" s="1"/>
  <c r="AE546" i="20"/>
  <c r="AB546" i="20"/>
  <c r="AF545" i="20"/>
  <c r="AG545" i="20" s="1"/>
  <c r="AE545" i="20"/>
  <c r="AB545" i="20"/>
  <c r="AF544" i="20"/>
  <c r="AG544" i="20" s="1"/>
  <c r="AE544" i="20"/>
  <c r="AB544" i="20"/>
  <c r="AF543" i="20"/>
  <c r="AG543" i="20" s="1"/>
  <c r="AE543" i="20"/>
  <c r="AB543" i="20"/>
  <c r="AF542" i="20"/>
  <c r="AC542" i="20"/>
  <c r="AA542" i="20"/>
  <c r="Z542" i="20"/>
  <c r="Y542" i="20"/>
  <c r="T542" i="20"/>
  <c r="S542" i="20"/>
  <c r="R542" i="20"/>
  <c r="Q542" i="20"/>
  <c r="P542" i="20"/>
  <c r="O542" i="20"/>
  <c r="N542" i="20"/>
  <c r="M542" i="20"/>
  <c r="K542" i="20"/>
  <c r="I542" i="20"/>
  <c r="H542" i="20"/>
  <c r="G542" i="20"/>
  <c r="F542" i="20"/>
  <c r="E542" i="20"/>
  <c r="AF541" i="20"/>
  <c r="AG541" i="20" s="1"/>
  <c r="AE541" i="20"/>
  <c r="AB541" i="20"/>
  <c r="AF540" i="20"/>
  <c r="AG540" i="20" s="1"/>
  <c r="AE540" i="20"/>
  <c r="AB540" i="20"/>
  <c r="AF539" i="20"/>
  <c r="AC539" i="20"/>
  <c r="AA539" i="20"/>
  <c r="Z539" i="20"/>
  <c r="Y539" i="20"/>
  <c r="T539" i="20"/>
  <c r="S539" i="20"/>
  <c r="R539" i="20"/>
  <c r="Q539" i="20"/>
  <c r="P539" i="20"/>
  <c r="O539" i="20"/>
  <c r="N539" i="20"/>
  <c r="M539" i="20"/>
  <c r="K539" i="20"/>
  <c r="I539" i="20"/>
  <c r="H539" i="20"/>
  <c r="G539" i="20"/>
  <c r="F539" i="20"/>
  <c r="E539" i="20"/>
  <c r="AF538" i="20"/>
  <c r="AG538" i="20" s="1"/>
  <c r="AE538" i="20"/>
  <c r="AB538" i="20"/>
  <c r="AF537" i="20"/>
  <c r="AG537" i="20" s="1"/>
  <c r="AE537" i="20"/>
  <c r="AB537" i="20"/>
  <c r="AF536" i="20"/>
  <c r="AG536" i="20" s="1"/>
  <c r="AE536" i="20"/>
  <c r="AB536" i="20"/>
  <c r="AF535" i="20"/>
  <c r="AG535" i="20" s="1"/>
  <c r="AE535" i="20"/>
  <c r="AB535" i="20"/>
  <c r="AF534" i="20"/>
  <c r="AC534" i="20"/>
  <c r="AA534" i="20"/>
  <c r="Z534" i="20"/>
  <c r="Y534" i="20"/>
  <c r="T534" i="20"/>
  <c r="S534" i="20"/>
  <c r="R534" i="20"/>
  <c r="Q534" i="20"/>
  <c r="P534" i="20"/>
  <c r="O534" i="20"/>
  <c r="N534" i="20"/>
  <c r="M534" i="20"/>
  <c r="K534" i="20"/>
  <c r="I534" i="20"/>
  <c r="H534" i="20"/>
  <c r="G534" i="20"/>
  <c r="F534" i="20"/>
  <c r="E534" i="20"/>
  <c r="AF533" i="20"/>
  <c r="AG533" i="20" s="1"/>
  <c r="AE533" i="20"/>
  <c r="AB533" i="20"/>
  <c r="AF532" i="20"/>
  <c r="AG532" i="20" s="1"/>
  <c r="AE532" i="20"/>
  <c r="AB532" i="20"/>
  <c r="AF531" i="20"/>
  <c r="AG531" i="20" s="1"/>
  <c r="AE531" i="20"/>
  <c r="AB531" i="20"/>
  <c r="AF530" i="20"/>
  <c r="AC530" i="20"/>
  <c r="AA530" i="20"/>
  <c r="Z530" i="20"/>
  <c r="Y530" i="20"/>
  <c r="T530" i="20"/>
  <c r="S530" i="20"/>
  <c r="R530" i="20"/>
  <c r="Q530" i="20"/>
  <c r="P530" i="20"/>
  <c r="O530" i="20"/>
  <c r="N530" i="20"/>
  <c r="M530" i="20"/>
  <c r="K530" i="20"/>
  <c r="I530" i="20"/>
  <c r="H530" i="20"/>
  <c r="G530" i="20"/>
  <c r="F530" i="20"/>
  <c r="E530" i="20"/>
  <c r="AF529" i="20"/>
  <c r="AG529" i="20" s="1"/>
  <c r="AE529" i="20"/>
  <c r="AB529" i="20"/>
  <c r="AF528" i="20"/>
  <c r="AG528" i="20" s="1"/>
  <c r="AE528" i="20"/>
  <c r="AB528" i="20"/>
  <c r="AF527" i="20"/>
  <c r="AG527" i="20" s="1"/>
  <c r="AE527" i="20"/>
  <c r="AB527" i="20"/>
  <c r="AF526" i="20"/>
  <c r="AC526" i="20"/>
  <c r="AA526" i="20"/>
  <c r="Z526" i="20"/>
  <c r="Y526" i="20"/>
  <c r="X526" i="20"/>
  <c r="W526" i="20" s="1"/>
  <c r="T526" i="20"/>
  <c r="S526" i="20"/>
  <c r="R526" i="20"/>
  <c r="Q526" i="20"/>
  <c r="P526" i="20"/>
  <c r="O526" i="20"/>
  <c r="N526" i="20"/>
  <c r="M526" i="20"/>
  <c r="K526" i="20"/>
  <c r="I526" i="20"/>
  <c r="H526" i="20"/>
  <c r="U526" i="20" s="1"/>
  <c r="G526" i="20"/>
  <c r="F526" i="20"/>
  <c r="E526" i="20"/>
  <c r="AF525" i="20"/>
  <c r="AF524" i="20"/>
  <c r="AG524" i="20" s="1"/>
  <c r="AE524" i="20"/>
  <c r="AB524" i="20"/>
  <c r="J524" i="20"/>
  <c r="AF523" i="20"/>
  <c r="AF522" i="20"/>
  <c r="AG522" i="20" s="1"/>
  <c r="AE522" i="20"/>
  <c r="AB522" i="20"/>
  <c r="AF521" i="20"/>
  <c r="AG521" i="20" s="1"/>
  <c r="AE521" i="20"/>
  <c r="AB521" i="20"/>
  <c r="AF520" i="20"/>
  <c r="AC520" i="20"/>
  <c r="AA520" i="20"/>
  <c r="Z520" i="20"/>
  <c r="Y520" i="20"/>
  <c r="X520" i="20"/>
  <c r="W520" i="20" s="1"/>
  <c r="T520" i="20"/>
  <c r="S520" i="20"/>
  <c r="R520" i="20"/>
  <c r="Q520" i="20"/>
  <c r="P520" i="20"/>
  <c r="O520" i="20"/>
  <c r="N520" i="20"/>
  <c r="M520" i="20"/>
  <c r="K520" i="20"/>
  <c r="I520" i="20"/>
  <c r="H520" i="20"/>
  <c r="U520" i="20" s="1"/>
  <c r="G520" i="20"/>
  <c r="F520" i="20"/>
  <c r="E520" i="20"/>
  <c r="AF519" i="20"/>
  <c r="AG519" i="20" s="1"/>
  <c r="AE519" i="20"/>
  <c r="AB519" i="20"/>
  <c r="AF518" i="20"/>
  <c r="AG518" i="20" s="1"/>
  <c r="AE518" i="20"/>
  <c r="AB518" i="20"/>
  <c r="AF517" i="20"/>
  <c r="AC517" i="20"/>
  <c r="AA517" i="20"/>
  <c r="Z517" i="20"/>
  <c r="Y517" i="20"/>
  <c r="X517" i="20"/>
  <c r="T517" i="20"/>
  <c r="S517" i="20"/>
  <c r="R517" i="20"/>
  <c r="Q517" i="20"/>
  <c r="P517" i="20"/>
  <c r="O517" i="20"/>
  <c r="N517" i="20"/>
  <c r="M517" i="20"/>
  <c r="K517" i="20"/>
  <c r="I517" i="20"/>
  <c r="H517" i="20"/>
  <c r="U517" i="20" s="1"/>
  <c r="G517" i="20"/>
  <c r="F517" i="20"/>
  <c r="E517" i="20"/>
  <c r="AF516" i="20"/>
  <c r="AG516" i="20" s="1"/>
  <c r="AE516" i="20"/>
  <c r="AB516" i="20"/>
  <c r="AF515" i="20"/>
  <c r="AG515" i="20" s="1"/>
  <c r="AE515" i="20"/>
  <c r="AB515" i="20"/>
  <c r="AF514" i="20"/>
  <c r="AC514" i="20"/>
  <c r="AA514" i="20"/>
  <c r="Z514" i="20"/>
  <c r="Y514" i="20"/>
  <c r="X514" i="20"/>
  <c r="T514" i="20"/>
  <c r="S514" i="20"/>
  <c r="R514" i="20"/>
  <c r="Q514" i="20"/>
  <c r="P514" i="20"/>
  <c r="O514" i="20"/>
  <c r="N514" i="20"/>
  <c r="M514" i="20"/>
  <c r="K514" i="20"/>
  <c r="I514" i="20"/>
  <c r="H514" i="20"/>
  <c r="U514" i="20" s="1"/>
  <c r="G514" i="20"/>
  <c r="F514" i="20"/>
  <c r="E514" i="20"/>
  <c r="AF513" i="20"/>
  <c r="AG513" i="20" s="1"/>
  <c r="AE513" i="20"/>
  <c r="AB513" i="20"/>
  <c r="AF512" i="20"/>
  <c r="AG512" i="20" s="1"/>
  <c r="AE512" i="20"/>
  <c r="AB512" i="20"/>
  <c r="AF511" i="20"/>
  <c r="AC511" i="20"/>
  <c r="AA511" i="20"/>
  <c r="Z511" i="20"/>
  <c r="Y511" i="20"/>
  <c r="X511" i="20"/>
  <c r="T511" i="20"/>
  <c r="S511" i="20"/>
  <c r="R511" i="20"/>
  <c r="Q511" i="20"/>
  <c r="P511" i="20"/>
  <c r="O511" i="20"/>
  <c r="N511" i="20"/>
  <c r="M511" i="20"/>
  <c r="K511" i="20"/>
  <c r="I511" i="20"/>
  <c r="H511" i="20"/>
  <c r="U511" i="20" s="1"/>
  <c r="G511" i="20"/>
  <c r="F511" i="20"/>
  <c r="E511" i="20"/>
  <c r="AF510" i="20"/>
  <c r="AG510" i="20" s="1"/>
  <c r="AE510" i="20"/>
  <c r="AB510" i="20"/>
  <c r="AF509" i="20"/>
  <c r="AG509" i="20" s="1"/>
  <c r="AE509" i="20"/>
  <c r="AB509" i="20"/>
  <c r="AF508" i="20"/>
  <c r="AC508" i="20"/>
  <c r="AA508" i="20"/>
  <c r="Z508" i="20"/>
  <c r="Y508" i="20"/>
  <c r="X508" i="20"/>
  <c r="T508" i="20"/>
  <c r="S508" i="20"/>
  <c r="R508" i="20"/>
  <c r="Q508" i="20"/>
  <c r="P508" i="20"/>
  <c r="O508" i="20"/>
  <c r="N508" i="20"/>
  <c r="M508" i="20"/>
  <c r="K508" i="20"/>
  <c r="I508" i="20"/>
  <c r="H508" i="20"/>
  <c r="U508" i="20" s="1"/>
  <c r="G508" i="20"/>
  <c r="F508" i="20"/>
  <c r="E508" i="20"/>
  <c r="AF507" i="20"/>
  <c r="AG507" i="20" s="1"/>
  <c r="AE507" i="20"/>
  <c r="AB507" i="20"/>
  <c r="AF506" i="20"/>
  <c r="AG506" i="20" s="1"/>
  <c r="AE506" i="20"/>
  <c r="AB506" i="20"/>
  <c r="AF505" i="20"/>
  <c r="AG505" i="20" s="1"/>
  <c r="AE505" i="20"/>
  <c r="AB505" i="20"/>
  <c r="AF504" i="20"/>
  <c r="AC504" i="20"/>
  <c r="AA504" i="20"/>
  <c r="Z504" i="20"/>
  <c r="Y504" i="20"/>
  <c r="X504" i="20"/>
  <c r="T504" i="20"/>
  <c r="S504" i="20"/>
  <c r="R504" i="20"/>
  <c r="Q504" i="20"/>
  <c r="P504" i="20"/>
  <c r="O504" i="20"/>
  <c r="N504" i="20"/>
  <c r="M504" i="20"/>
  <c r="K504" i="20"/>
  <c r="I504" i="20"/>
  <c r="H504" i="20"/>
  <c r="U504" i="20" s="1"/>
  <c r="G504" i="20"/>
  <c r="F504" i="20"/>
  <c r="E504" i="20"/>
  <c r="AF503" i="20"/>
  <c r="AG503" i="20" s="1"/>
  <c r="AE503" i="20"/>
  <c r="AB503" i="20"/>
  <c r="AF502" i="20"/>
  <c r="AG502" i="20" s="1"/>
  <c r="AE502" i="20"/>
  <c r="AB502" i="20"/>
  <c r="AF501" i="20"/>
  <c r="AC501" i="20"/>
  <c r="AA501" i="20"/>
  <c r="Z501" i="20"/>
  <c r="Y501" i="20"/>
  <c r="X501" i="20"/>
  <c r="T501" i="20"/>
  <c r="S501" i="20"/>
  <c r="R501" i="20"/>
  <c r="Q501" i="20"/>
  <c r="P501" i="20"/>
  <c r="O501" i="20"/>
  <c r="N501" i="20"/>
  <c r="M501" i="20"/>
  <c r="K501" i="20"/>
  <c r="I501" i="20"/>
  <c r="H501" i="20"/>
  <c r="U501" i="20" s="1"/>
  <c r="G501" i="20"/>
  <c r="F501" i="20"/>
  <c r="E501" i="20"/>
  <c r="AF500" i="20"/>
  <c r="AF499" i="20"/>
  <c r="AG499" i="20" s="1"/>
  <c r="AE499" i="20"/>
  <c r="AB499" i="20"/>
  <c r="J499" i="20"/>
  <c r="AF498" i="20"/>
  <c r="AF497" i="20"/>
  <c r="AG497" i="20" s="1"/>
  <c r="AE497" i="20"/>
  <c r="AB497" i="20"/>
  <c r="AF496" i="20"/>
  <c r="AG496" i="20" s="1"/>
  <c r="AE496" i="20"/>
  <c r="AB496" i="20"/>
  <c r="AF495" i="20"/>
  <c r="AC495" i="20"/>
  <c r="AA495" i="20"/>
  <c r="Z495" i="20"/>
  <c r="Y495" i="20"/>
  <c r="X495" i="20"/>
  <c r="W495" i="20" s="1"/>
  <c r="T495" i="20"/>
  <c r="S495" i="20"/>
  <c r="R495" i="20"/>
  <c r="Q495" i="20"/>
  <c r="P495" i="20"/>
  <c r="O495" i="20"/>
  <c r="N495" i="20"/>
  <c r="M495" i="20"/>
  <c r="K495" i="20"/>
  <c r="I495" i="20"/>
  <c r="H495" i="20"/>
  <c r="U495" i="20" s="1"/>
  <c r="G495" i="20"/>
  <c r="F495" i="20"/>
  <c r="E495" i="20"/>
  <c r="AF494" i="20"/>
  <c r="AG494" i="20" s="1"/>
  <c r="AE494" i="20"/>
  <c r="AB494" i="20"/>
  <c r="AF493" i="20"/>
  <c r="AG493" i="20" s="1"/>
  <c r="AE493" i="20"/>
  <c r="AB493" i="20"/>
  <c r="AF492" i="20"/>
  <c r="AC492" i="20"/>
  <c r="AA492" i="20"/>
  <c r="Z492" i="20"/>
  <c r="Y492" i="20"/>
  <c r="X492" i="20"/>
  <c r="T492" i="20"/>
  <c r="S492" i="20"/>
  <c r="R492" i="20"/>
  <c r="Q492" i="20"/>
  <c r="P492" i="20"/>
  <c r="O492" i="20"/>
  <c r="N492" i="20"/>
  <c r="M492" i="20"/>
  <c r="K492" i="20"/>
  <c r="I492" i="20"/>
  <c r="H492" i="20"/>
  <c r="U492" i="20" s="1"/>
  <c r="G492" i="20"/>
  <c r="F492" i="20"/>
  <c r="E492" i="20"/>
  <c r="AF491" i="20"/>
  <c r="AG491" i="20" s="1"/>
  <c r="AE491" i="20"/>
  <c r="AB491" i="20"/>
  <c r="AF490" i="20"/>
  <c r="AG490" i="20" s="1"/>
  <c r="AE490" i="20"/>
  <c r="AB490" i="20"/>
  <c r="AF489" i="20"/>
  <c r="AC489" i="20"/>
  <c r="AA489" i="20"/>
  <c r="Z489" i="20"/>
  <c r="Y489" i="20"/>
  <c r="X489" i="20"/>
  <c r="W489" i="20" s="1"/>
  <c r="T489" i="20"/>
  <c r="S489" i="20"/>
  <c r="R489" i="20"/>
  <c r="Q489" i="20"/>
  <c r="P489" i="20"/>
  <c r="O489" i="20"/>
  <c r="N489" i="20"/>
  <c r="M489" i="20"/>
  <c r="K489" i="20"/>
  <c r="I489" i="20"/>
  <c r="H489" i="20"/>
  <c r="U489" i="20" s="1"/>
  <c r="G489" i="20"/>
  <c r="F489" i="20"/>
  <c r="E489" i="20"/>
  <c r="AF488" i="20"/>
  <c r="AG488" i="20" s="1"/>
  <c r="AE488" i="20"/>
  <c r="AB488" i="20"/>
  <c r="AF487" i="20"/>
  <c r="AG487" i="20" s="1"/>
  <c r="AE487" i="20"/>
  <c r="AB487" i="20"/>
  <c r="AF486" i="20"/>
  <c r="AC486" i="20"/>
  <c r="AA486" i="20"/>
  <c r="Z486" i="20"/>
  <c r="Y486" i="20"/>
  <c r="X486" i="20"/>
  <c r="W486" i="20" s="1"/>
  <c r="T486" i="20"/>
  <c r="S486" i="20"/>
  <c r="R486" i="20"/>
  <c r="Q486" i="20"/>
  <c r="P486" i="20"/>
  <c r="O486" i="20"/>
  <c r="N486" i="20"/>
  <c r="M486" i="20"/>
  <c r="K486" i="20"/>
  <c r="I486" i="20"/>
  <c r="H486" i="20"/>
  <c r="U486" i="20" s="1"/>
  <c r="G486" i="20"/>
  <c r="F486" i="20"/>
  <c r="E486" i="20"/>
  <c r="AF485" i="20"/>
  <c r="AG485" i="20" s="1"/>
  <c r="AE485" i="20"/>
  <c r="AB485" i="20"/>
  <c r="AF484" i="20"/>
  <c r="AG484" i="20" s="1"/>
  <c r="AE484" i="20"/>
  <c r="AB484" i="20"/>
  <c r="AF483" i="20"/>
  <c r="AC483" i="20"/>
  <c r="AA483" i="20"/>
  <c r="Z483" i="20"/>
  <c r="Y483" i="20"/>
  <c r="X483" i="20"/>
  <c r="T483" i="20"/>
  <c r="S483" i="20"/>
  <c r="R483" i="20"/>
  <c r="Q483" i="20"/>
  <c r="P483" i="20"/>
  <c r="O483" i="20"/>
  <c r="N483" i="20"/>
  <c r="M483" i="20"/>
  <c r="K483" i="20"/>
  <c r="I483" i="20"/>
  <c r="H483" i="20"/>
  <c r="U483" i="20" s="1"/>
  <c r="G483" i="20"/>
  <c r="F483" i="20"/>
  <c r="E483" i="20"/>
  <c r="AF482" i="20"/>
  <c r="AG482" i="20" s="1"/>
  <c r="AE482" i="20"/>
  <c r="AB482" i="20"/>
  <c r="AF481" i="20"/>
  <c r="AG481" i="20" s="1"/>
  <c r="AE481" i="20"/>
  <c r="AB481" i="20"/>
  <c r="AF480" i="20"/>
  <c r="AG480" i="20" s="1"/>
  <c r="AE480" i="20"/>
  <c r="AB480" i="20"/>
  <c r="AF479" i="20"/>
  <c r="AC479" i="20"/>
  <c r="AA479" i="20"/>
  <c r="Z479" i="20"/>
  <c r="Y479" i="20"/>
  <c r="X479" i="20"/>
  <c r="T479" i="20"/>
  <c r="S479" i="20"/>
  <c r="R479" i="20"/>
  <c r="Q479" i="20"/>
  <c r="P479" i="20"/>
  <c r="O479" i="20"/>
  <c r="N479" i="20"/>
  <c r="M479" i="20"/>
  <c r="K479" i="20"/>
  <c r="I479" i="20"/>
  <c r="H479" i="20"/>
  <c r="U479" i="20" s="1"/>
  <c r="G479" i="20"/>
  <c r="F479" i="20"/>
  <c r="E479" i="20"/>
  <c r="AF478" i="20"/>
  <c r="AG478" i="20" s="1"/>
  <c r="AE478" i="20"/>
  <c r="AB478" i="20"/>
  <c r="AF477" i="20"/>
  <c r="AG477" i="20" s="1"/>
  <c r="AE477" i="20"/>
  <c r="AB477" i="20"/>
  <c r="AF476" i="20"/>
  <c r="AC476" i="20"/>
  <c r="AA476" i="20"/>
  <c r="Z476" i="20"/>
  <c r="Y476" i="20"/>
  <c r="X476" i="20"/>
  <c r="T476" i="20"/>
  <c r="S476" i="20"/>
  <c r="R476" i="20"/>
  <c r="Q476" i="20"/>
  <c r="P476" i="20"/>
  <c r="O476" i="20"/>
  <c r="N476" i="20"/>
  <c r="M476" i="20"/>
  <c r="K476" i="20"/>
  <c r="I476" i="20"/>
  <c r="H476" i="20"/>
  <c r="U476" i="20" s="1"/>
  <c r="G476" i="20"/>
  <c r="F476" i="20"/>
  <c r="E476" i="20"/>
  <c r="AF475" i="20"/>
  <c r="AG475" i="20" s="1"/>
  <c r="AE475" i="20"/>
  <c r="AB475" i="20"/>
  <c r="AF474" i="20"/>
  <c r="AG474" i="20" s="1"/>
  <c r="AE474" i="20"/>
  <c r="AB474" i="20"/>
  <c r="AF473" i="20"/>
  <c r="AG473" i="20" s="1"/>
  <c r="AE473" i="20"/>
  <c r="AB473" i="20"/>
  <c r="AF472" i="20"/>
  <c r="AC472" i="20"/>
  <c r="AA472" i="20"/>
  <c r="Z472" i="20"/>
  <c r="Y472" i="20"/>
  <c r="X472" i="20"/>
  <c r="T472" i="20"/>
  <c r="S472" i="20"/>
  <c r="R472" i="20"/>
  <c r="Q472" i="20"/>
  <c r="P472" i="20"/>
  <c r="O472" i="20"/>
  <c r="N472" i="20"/>
  <c r="M472" i="20"/>
  <c r="K472" i="20"/>
  <c r="I472" i="20"/>
  <c r="H472" i="20"/>
  <c r="U472" i="20" s="1"/>
  <c r="G472" i="20"/>
  <c r="F472" i="20"/>
  <c r="E472" i="20"/>
  <c r="AF471" i="20"/>
  <c r="AG471" i="20" s="1"/>
  <c r="AE471" i="20"/>
  <c r="AB471" i="20"/>
  <c r="AF470" i="20"/>
  <c r="AG470" i="20" s="1"/>
  <c r="AE470" i="20"/>
  <c r="AB470" i="20"/>
  <c r="AF469" i="20"/>
  <c r="AG469" i="20" s="1"/>
  <c r="AE469" i="20"/>
  <c r="AB469" i="20"/>
  <c r="AF468" i="20"/>
  <c r="AC468" i="20"/>
  <c r="AA468" i="20"/>
  <c r="Z468" i="20"/>
  <c r="Y468" i="20"/>
  <c r="X468" i="20"/>
  <c r="T468" i="20"/>
  <c r="S468" i="20"/>
  <c r="R468" i="20"/>
  <c r="Q468" i="20"/>
  <c r="P468" i="20"/>
  <c r="O468" i="20"/>
  <c r="N468" i="20"/>
  <c r="M468" i="20"/>
  <c r="K468" i="20"/>
  <c r="I468" i="20"/>
  <c r="H468" i="20"/>
  <c r="U468" i="20" s="1"/>
  <c r="G468" i="20"/>
  <c r="F468" i="20"/>
  <c r="E468" i="20"/>
  <c r="AF467" i="20"/>
  <c r="AG467" i="20" s="1"/>
  <c r="AE467" i="20"/>
  <c r="AB467" i="20"/>
  <c r="AF466" i="20"/>
  <c r="AG466" i="20" s="1"/>
  <c r="AE466" i="20"/>
  <c r="AB466" i="20"/>
  <c r="AF465" i="20"/>
  <c r="AC465" i="20"/>
  <c r="AA465" i="20"/>
  <c r="Z465" i="20"/>
  <c r="Y465" i="20"/>
  <c r="X465" i="20"/>
  <c r="W465" i="20" s="1"/>
  <c r="T465" i="20"/>
  <c r="S465" i="20"/>
  <c r="R465" i="20"/>
  <c r="Q465" i="20"/>
  <c r="P465" i="20"/>
  <c r="O465" i="20"/>
  <c r="N465" i="20"/>
  <c r="M465" i="20"/>
  <c r="K465" i="20"/>
  <c r="I465" i="20"/>
  <c r="H465" i="20"/>
  <c r="U465" i="20" s="1"/>
  <c r="G465" i="20"/>
  <c r="F465" i="20"/>
  <c r="E465" i="20"/>
  <c r="AF464" i="20"/>
  <c r="AF463" i="20"/>
  <c r="AG463" i="20" s="1"/>
  <c r="AE463" i="20"/>
  <c r="AB463" i="20"/>
  <c r="J463" i="20"/>
  <c r="AF462" i="20"/>
  <c r="AF461" i="20"/>
  <c r="AG461" i="20" s="1"/>
  <c r="AE461" i="20"/>
  <c r="AB461" i="20"/>
  <c r="AF460" i="20"/>
  <c r="AG460" i="20" s="1"/>
  <c r="AE460" i="20"/>
  <c r="AB460" i="20"/>
  <c r="AF459" i="20"/>
  <c r="AC459" i="20"/>
  <c r="AA459" i="20"/>
  <c r="Z459" i="20"/>
  <c r="Y459" i="20"/>
  <c r="X459" i="20"/>
  <c r="T459" i="20"/>
  <c r="S459" i="20"/>
  <c r="R459" i="20"/>
  <c r="Q459" i="20"/>
  <c r="P459" i="20"/>
  <c r="O459" i="20"/>
  <c r="N459" i="20"/>
  <c r="M459" i="20"/>
  <c r="K459" i="20"/>
  <c r="I459" i="20"/>
  <c r="H459" i="20"/>
  <c r="G459" i="20"/>
  <c r="F459" i="20"/>
  <c r="E459" i="20"/>
  <c r="AF458" i="20"/>
  <c r="AG458" i="20" s="1"/>
  <c r="AE458" i="20"/>
  <c r="AF457" i="20"/>
  <c r="AG457" i="20" s="1"/>
  <c r="AE457" i="20"/>
  <c r="AB457" i="20"/>
  <c r="AF456" i="20"/>
  <c r="AG456" i="20" s="1"/>
  <c r="AE456" i="20"/>
  <c r="AB456" i="20"/>
  <c r="AF455" i="20"/>
  <c r="AG455" i="20" s="1"/>
  <c r="AE455" i="20"/>
  <c r="AB455" i="20"/>
  <c r="AF454" i="20"/>
  <c r="AG454" i="20" s="1"/>
  <c r="AE454" i="20"/>
  <c r="AB454" i="20"/>
  <c r="AF453" i="20"/>
  <c r="AC453" i="20"/>
  <c r="AA453" i="20"/>
  <c r="Z453" i="20"/>
  <c r="Y453" i="20"/>
  <c r="X453" i="20"/>
  <c r="W453" i="20" s="1"/>
  <c r="T453" i="20"/>
  <c r="S453" i="20"/>
  <c r="R453" i="20"/>
  <c r="Q453" i="20"/>
  <c r="P453" i="20"/>
  <c r="O453" i="20"/>
  <c r="N453" i="20"/>
  <c r="M453" i="20"/>
  <c r="K453" i="20"/>
  <c r="I453" i="20"/>
  <c r="H453" i="20"/>
  <c r="G453" i="20"/>
  <c r="F453" i="20"/>
  <c r="E453" i="20"/>
  <c r="AF452" i="20"/>
  <c r="AG452" i="20" s="1"/>
  <c r="AE452" i="20"/>
  <c r="AB452" i="20"/>
  <c r="AF451" i="20"/>
  <c r="AG451" i="20" s="1"/>
  <c r="AE451" i="20"/>
  <c r="AB451" i="20"/>
  <c r="AF450" i="20"/>
  <c r="AG450" i="20" s="1"/>
  <c r="AE450" i="20"/>
  <c r="AB450" i="20"/>
  <c r="AF449" i="20"/>
  <c r="AC449" i="20"/>
  <c r="AA449" i="20"/>
  <c r="Z449" i="20"/>
  <c r="Y449" i="20"/>
  <c r="X449" i="20"/>
  <c r="W449" i="20" s="1"/>
  <c r="T449" i="20"/>
  <c r="S449" i="20"/>
  <c r="R449" i="20"/>
  <c r="Q449" i="20"/>
  <c r="P449" i="20"/>
  <c r="O449" i="20"/>
  <c r="N449" i="20"/>
  <c r="M449" i="20"/>
  <c r="K449" i="20"/>
  <c r="I449" i="20"/>
  <c r="H449" i="20"/>
  <c r="U449" i="20" s="1"/>
  <c r="G449" i="20"/>
  <c r="F449" i="20"/>
  <c r="E449" i="20"/>
  <c r="AF448" i="20"/>
  <c r="AG448" i="20" s="1"/>
  <c r="AE448" i="20"/>
  <c r="AF447" i="20"/>
  <c r="AG447" i="20" s="1"/>
  <c r="AE447" i="20"/>
  <c r="AF446" i="20"/>
  <c r="AG446" i="20" s="1"/>
  <c r="AE446" i="20"/>
  <c r="AF445" i="20"/>
  <c r="AG445" i="20" s="1"/>
  <c r="AE445" i="20"/>
  <c r="AB445" i="20"/>
  <c r="AF444" i="20"/>
  <c r="AG444" i="20" s="1"/>
  <c r="AE444" i="20"/>
  <c r="AB444" i="20"/>
  <c r="AF443" i="20"/>
  <c r="AG443" i="20" s="1"/>
  <c r="AE443" i="20"/>
  <c r="AB443" i="20"/>
  <c r="AF442" i="20"/>
  <c r="AC442" i="20"/>
  <c r="AA442" i="20"/>
  <c r="Z442" i="20"/>
  <c r="Y442" i="20"/>
  <c r="X442" i="20"/>
  <c r="W442" i="20" s="1"/>
  <c r="T442" i="20"/>
  <c r="S442" i="20"/>
  <c r="R442" i="20"/>
  <c r="Q442" i="20"/>
  <c r="P442" i="20"/>
  <c r="O442" i="20"/>
  <c r="N442" i="20"/>
  <c r="M442" i="20"/>
  <c r="K442" i="20"/>
  <c r="I442" i="20"/>
  <c r="H442" i="20"/>
  <c r="U442" i="20" s="1"/>
  <c r="G442" i="20"/>
  <c r="F442" i="20"/>
  <c r="E442" i="20"/>
  <c r="AF441" i="20"/>
  <c r="AG441" i="20" s="1"/>
  <c r="AE441" i="20"/>
  <c r="AB441" i="20"/>
  <c r="AF440" i="20"/>
  <c r="AG440" i="20" s="1"/>
  <c r="AE440" i="20"/>
  <c r="AB440" i="20"/>
  <c r="AF439" i="20"/>
  <c r="AG439" i="20" s="1"/>
  <c r="AE439" i="20"/>
  <c r="AB439" i="20"/>
  <c r="AF438" i="20"/>
  <c r="AC438" i="20"/>
  <c r="AA438" i="20"/>
  <c r="Z438" i="20"/>
  <c r="Y438" i="20"/>
  <c r="X438" i="20"/>
  <c r="W438" i="20" s="1"/>
  <c r="T438" i="20"/>
  <c r="S438" i="20"/>
  <c r="R438" i="20"/>
  <c r="Q438" i="20"/>
  <c r="P438" i="20"/>
  <c r="O438" i="20"/>
  <c r="N438" i="20"/>
  <c r="M438" i="20"/>
  <c r="K438" i="20"/>
  <c r="I438" i="20"/>
  <c r="H438" i="20"/>
  <c r="U438" i="20" s="1"/>
  <c r="G438" i="20"/>
  <c r="F438" i="20"/>
  <c r="E438" i="20"/>
  <c r="AF437" i="20"/>
  <c r="AG437" i="20" s="1"/>
  <c r="AE437" i="20"/>
  <c r="AF436" i="20"/>
  <c r="AG436" i="20" s="1"/>
  <c r="AE436" i="20"/>
  <c r="AB436" i="20"/>
  <c r="AF435" i="20"/>
  <c r="AG435" i="20" s="1"/>
  <c r="AE435" i="20"/>
  <c r="AB435" i="20"/>
  <c r="AF434" i="20"/>
  <c r="AC434" i="20"/>
  <c r="AA434" i="20"/>
  <c r="Z434" i="20"/>
  <c r="Y434" i="20"/>
  <c r="X434" i="20"/>
  <c r="T434" i="20"/>
  <c r="S434" i="20"/>
  <c r="R434" i="20"/>
  <c r="Q434" i="20"/>
  <c r="P434" i="20"/>
  <c r="O434" i="20"/>
  <c r="N434" i="20"/>
  <c r="M434" i="20"/>
  <c r="K434" i="20"/>
  <c r="I434" i="20"/>
  <c r="H434" i="20"/>
  <c r="U434" i="20" s="1"/>
  <c r="G434" i="20"/>
  <c r="F434" i="20"/>
  <c r="E434" i="20"/>
  <c r="AF433" i="20"/>
  <c r="AG433" i="20" s="1"/>
  <c r="AE433" i="20"/>
  <c r="AF432" i="20"/>
  <c r="AG432" i="20" s="1"/>
  <c r="AE432" i="20"/>
  <c r="AB432" i="20"/>
  <c r="AF431" i="20"/>
  <c r="AG431" i="20" s="1"/>
  <c r="AE431" i="20"/>
  <c r="AB431" i="20"/>
  <c r="AF430" i="20"/>
  <c r="AC430" i="20"/>
  <c r="AA430" i="20"/>
  <c r="Z430" i="20"/>
  <c r="Y430" i="20"/>
  <c r="X430" i="20"/>
  <c r="T430" i="20"/>
  <c r="S430" i="20"/>
  <c r="R430" i="20"/>
  <c r="Q430" i="20"/>
  <c r="P430" i="20"/>
  <c r="O430" i="20"/>
  <c r="N430" i="20"/>
  <c r="M430" i="20"/>
  <c r="K430" i="20"/>
  <c r="I430" i="20"/>
  <c r="H430" i="20"/>
  <c r="U430" i="20" s="1"/>
  <c r="G430" i="20"/>
  <c r="F430" i="20"/>
  <c r="E430" i="20"/>
  <c r="AF429" i="20"/>
  <c r="AG429" i="20" s="1"/>
  <c r="AE429" i="20"/>
  <c r="AB429" i="20"/>
  <c r="AF428" i="20"/>
  <c r="AG428" i="20" s="1"/>
  <c r="AE428" i="20"/>
  <c r="AB428" i="20"/>
  <c r="AF427" i="20"/>
  <c r="AG427" i="20" s="1"/>
  <c r="AE427" i="20"/>
  <c r="AB427" i="20"/>
  <c r="AF426" i="20"/>
  <c r="AC426" i="20"/>
  <c r="AA426" i="20"/>
  <c r="Z426" i="20"/>
  <c r="Y426" i="20"/>
  <c r="X426" i="20"/>
  <c r="T426" i="20"/>
  <c r="S426" i="20"/>
  <c r="R426" i="20"/>
  <c r="Q426" i="20"/>
  <c r="P426" i="20"/>
  <c r="O426" i="20"/>
  <c r="N426" i="20"/>
  <c r="M426" i="20"/>
  <c r="K426" i="20"/>
  <c r="I426" i="20"/>
  <c r="H426" i="20"/>
  <c r="U426" i="20" s="1"/>
  <c r="G426" i="20"/>
  <c r="F426" i="20"/>
  <c r="E426" i="20"/>
  <c r="AF425" i="20"/>
  <c r="AF424" i="20"/>
  <c r="X424" i="20"/>
  <c r="W424" i="20" s="1"/>
  <c r="H424" i="20"/>
  <c r="U424" i="20" s="1"/>
  <c r="AF423" i="20"/>
  <c r="AF422" i="20"/>
  <c r="AG422" i="20" s="1"/>
  <c r="AE422" i="20"/>
  <c r="AB422" i="20"/>
  <c r="AF421" i="20"/>
  <c r="AG421" i="20" s="1"/>
  <c r="AE421" i="20"/>
  <c r="AB421" i="20"/>
  <c r="AF420" i="20"/>
  <c r="AC420" i="20"/>
  <c r="AA420" i="20"/>
  <c r="Z420" i="20"/>
  <c r="Y420" i="20"/>
  <c r="X420" i="20"/>
  <c r="W420" i="20" s="1"/>
  <c r="T420" i="20"/>
  <c r="S420" i="20"/>
  <c r="R420" i="20"/>
  <c r="Q420" i="20"/>
  <c r="P420" i="20"/>
  <c r="O420" i="20"/>
  <c r="N420" i="20"/>
  <c r="M420" i="20"/>
  <c r="K420" i="20"/>
  <c r="I420" i="20"/>
  <c r="H420" i="20"/>
  <c r="U420" i="20" s="1"/>
  <c r="G420" i="20"/>
  <c r="F420" i="20"/>
  <c r="E420" i="20"/>
  <c r="AF419" i="20"/>
  <c r="AG419" i="20" s="1"/>
  <c r="AE419" i="20"/>
  <c r="AB419" i="20"/>
  <c r="AF418" i="20"/>
  <c r="AG418" i="20" s="1"/>
  <c r="AE418" i="20"/>
  <c r="AB418" i="20"/>
  <c r="AF417" i="20"/>
  <c r="AG417" i="20" s="1"/>
  <c r="AE417" i="20"/>
  <c r="AB417" i="20"/>
  <c r="AF416" i="20"/>
  <c r="AC416" i="20"/>
  <c r="AA416" i="20"/>
  <c r="Z416" i="20"/>
  <c r="Y416" i="20"/>
  <c r="X416" i="20"/>
  <c r="W416" i="20" s="1"/>
  <c r="T416" i="20"/>
  <c r="S416" i="20"/>
  <c r="R416" i="20"/>
  <c r="Q416" i="20"/>
  <c r="P416" i="20"/>
  <c r="O416" i="20"/>
  <c r="N416" i="20"/>
  <c r="M416" i="20"/>
  <c r="K416" i="20"/>
  <c r="I416" i="20"/>
  <c r="H416" i="20"/>
  <c r="U416" i="20" s="1"/>
  <c r="G416" i="20"/>
  <c r="F416" i="20"/>
  <c r="E416" i="20"/>
  <c r="AF415" i="20"/>
  <c r="AG415" i="20" s="1"/>
  <c r="AG414" i="20" s="1"/>
  <c r="AE415" i="20"/>
  <c r="AB415" i="20"/>
  <c r="AF414" i="20"/>
  <c r="AC414" i="20"/>
  <c r="AA414" i="20"/>
  <c r="Z414" i="20"/>
  <c r="Y414" i="20"/>
  <c r="X414" i="20"/>
  <c r="T414" i="20"/>
  <c r="S414" i="20"/>
  <c r="R414" i="20"/>
  <c r="Q414" i="20"/>
  <c r="P414" i="20"/>
  <c r="O414" i="20"/>
  <c r="N414" i="20"/>
  <c r="M414" i="20"/>
  <c r="K414" i="20"/>
  <c r="I414" i="20"/>
  <c r="H414" i="20"/>
  <c r="U414" i="20" s="1"/>
  <c r="G414" i="20"/>
  <c r="F414" i="20"/>
  <c r="E414" i="20"/>
  <c r="AF413" i="20"/>
  <c r="AG413" i="20" s="1"/>
  <c r="AE413" i="20"/>
  <c r="AB413" i="20"/>
  <c r="AF412" i="20"/>
  <c r="AG412" i="20" s="1"/>
  <c r="AE412" i="20"/>
  <c r="AB412" i="20"/>
  <c r="AF411" i="20"/>
  <c r="AC411" i="20"/>
  <c r="AA411" i="20"/>
  <c r="Z411" i="20"/>
  <c r="Y411" i="20"/>
  <c r="X411" i="20"/>
  <c r="W411" i="20" s="1"/>
  <c r="T411" i="20"/>
  <c r="S411" i="20"/>
  <c r="R411" i="20"/>
  <c r="Q411" i="20"/>
  <c r="P411" i="20"/>
  <c r="O411" i="20"/>
  <c r="N411" i="20"/>
  <c r="M411" i="20"/>
  <c r="K411" i="20"/>
  <c r="I411" i="20"/>
  <c r="H411" i="20"/>
  <c r="U411" i="20" s="1"/>
  <c r="G411" i="20"/>
  <c r="F411" i="20"/>
  <c r="E411" i="20"/>
  <c r="AF410" i="20"/>
  <c r="AG410" i="20" s="1"/>
  <c r="AG409" i="20" s="1"/>
  <c r="AE410" i="20"/>
  <c r="AE409" i="20" s="1"/>
  <c r="AB410" i="20"/>
  <c r="AF409" i="20"/>
  <c r="AC409" i="20"/>
  <c r="AA409" i="20"/>
  <c r="Z409" i="20"/>
  <c r="Y409" i="20"/>
  <c r="X409" i="20"/>
  <c r="T409" i="20"/>
  <c r="S409" i="20"/>
  <c r="R409" i="20"/>
  <c r="Q409" i="20"/>
  <c r="P409" i="20"/>
  <c r="O409" i="20"/>
  <c r="N409" i="20"/>
  <c r="M409" i="20"/>
  <c r="K409" i="20"/>
  <c r="I409" i="20"/>
  <c r="H409" i="20"/>
  <c r="U409" i="20" s="1"/>
  <c r="G409" i="20"/>
  <c r="F409" i="20"/>
  <c r="E409" i="20"/>
  <c r="AF408" i="20"/>
  <c r="AG408" i="20" s="1"/>
  <c r="AG407" i="20" s="1"/>
  <c r="AE408" i="20"/>
  <c r="AE407" i="20" s="1"/>
  <c r="AB408" i="20"/>
  <c r="AF407" i="20"/>
  <c r="AC407" i="20"/>
  <c r="AA407" i="20"/>
  <c r="Z407" i="20"/>
  <c r="Y407" i="20"/>
  <c r="X407" i="20"/>
  <c r="T407" i="20"/>
  <c r="S407" i="20"/>
  <c r="R407" i="20"/>
  <c r="Q407" i="20"/>
  <c r="P407" i="20"/>
  <c r="O407" i="20"/>
  <c r="N407" i="20"/>
  <c r="M407" i="20"/>
  <c r="K407" i="20"/>
  <c r="I407" i="20"/>
  <c r="H407" i="20"/>
  <c r="U407" i="20" s="1"/>
  <c r="G407" i="20"/>
  <c r="F407" i="20"/>
  <c r="E407" i="20"/>
  <c r="AF406" i="20"/>
  <c r="AG406" i="20" s="1"/>
  <c r="AE406" i="20"/>
  <c r="AB406" i="20"/>
  <c r="AF405" i="20"/>
  <c r="AG405" i="20" s="1"/>
  <c r="AE405" i="20"/>
  <c r="AB405" i="20"/>
  <c r="AF404" i="20"/>
  <c r="AG404" i="20" s="1"/>
  <c r="AE404" i="20"/>
  <c r="AB404" i="20"/>
  <c r="AF403" i="20"/>
  <c r="AC403" i="20"/>
  <c r="AA403" i="20"/>
  <c r="Z403" i="20"/>
  <c r="Y403" i="20"/>
  <c r="X403" i="20"/>
  <c r="T403" i="20"/>
  <c r="S403" i="20"/>
  <c r="R403" i="20"/>
  <c r="Q403" i="20"/>
  <c r="P403" i="20"/>
  <c r="O403" i="20"/>
  <c r="N403" i="20"/>
  <c r="M403" i="20"/>
  <c r="K403" i="20"/>
  <c r="I403" i="20"/>
  <c r="H403" i="20"/>
  <c r="U403" i="20" s="1"/>
  <c r="G403" i="20"/>
  <c r="F403" i="20"/>
  <c r="E403" i="20"/>
  <c r="AF402" i="20"/>
  <c r="AG402" i="20" s="1"/>
  <c r="AE402" i="20"/>
  <c r="AB402" i="20"/>
  <c r="AF401" i="20"/>
  <c r="AG401" i="20" s="1"/>
  <c r="AE401" i="20"/>
  <c r="AB401" i="20"/>
  <c r="AF400" i="20"/>
  <c r="AC400" i="20"/>
  <c r="AA400" i="20"/>
  <c r="Z400" i="20"/>
  <c r="Y400" i="20"/>
  <c r="X400" i="20"/>
  <c r="W400" i="20" s="1"/>
  <c r="T400" i="20"/>
  <c r="S400" i="20"/>
  <c r="R400" i="20"/>
  <c r="Q400" i="20"/>
  <c r="P400" i="20"/>
  <c r="O400" i="20"/>
  <c r="N400" i="20"/>
  <c r="M400" i="20"/>
  <c r="K400" i="20"/>
  <c r="I400" i="20"/>
  <c r="H400" i="20"/>
  <c r="U400" i="20" s="1"/>
  <c r="G400" i="20"/>
  <c r="F400" i="20"/>
  <c r="E400" i="20"/>
  <c r="AF399" i="20"/>
  <c r="AG399" i="20" s="1"/>
  <c r="AE399" i="20"/>
  <c r="AB399" i="20"/>
  <c r="AF398" i="20"/>
  <c r="AG398" i="20" s="1"/>
  <c r="AE398" i="20"/>
  <c r="AB398" i="20"/>
  <c r="AF397" i="20"/>
  <c r="AC397" i="20"/>
  <c r="AA397" i="20"/>
  <c r="Z397" i="20"/>
  <c r="Y397" i="20"/>
  <c r="X397" i="20"/>
  <c r="W397" i="20" s="1"/>
  <c r="T397" i="20"/>
  <c r="S397" i="20"/>
  <c r="R397" i="20"/>
  <c r="Q397" i="20"/>
  <c r="P397" i="20"/>
  <c r="O397" i="20"/>
  <c r="N397" i="20"/>
  <c r="M397" i="20"/>
  <c r="K397" i="20"/>
  <c r="I397" i="20"/>
  <c r="H397" i="20"/>
  <c r="U397" i="20" s="1"/>
  <c r="G397" i="20"/>
  <c r="F397" i="20"/>
  <c r="E397" i="20"/>
  <c r="AF396" i="20"/>
  <c r="AF395" i="20"/>
  <c r="AG395" i="20" s="1"/>
  <c r="AE395" i="20"/>
  <c r="AB395" i="20"/>
  <c r="J395" i="20"/>
  <c r="AF394" i="20"/>
  <c r="AF393" i="20"/>
  <c r="AG393" i="20" s="1"/>
  <c r="AE393" i="20"/>
  <c r="AB393" i="20"/>
  <c r="AF392" i="20"/>
  <c r="AG392" i="20" s="1"/>
  <c r="AE392" i="20"/>
  <c r="AB392" i="20"/>
  <c r="AF391" i="20"/>
  <c r="AC391" i="20"/>
  <c r="AA391" i="20"/>
  <c r="Z391" i="20"/>
  <c r="Y391" i="20"/>
  <c r="X391" i="20"/>
  <c r="T391" i="20"/>
  <c r="S391" i="20"/>
  <c r="R391" i="20"/>
  <c r="Q391" i="20"/>
  <c r="P391" i="20"/>
  <c r="O391" i="20"/>
  <c r="N391" i="20"/>
  <c r="M391" i="20"/>
  <c r="K391" i="20"/>
  <c r="I391" i="20"/>
  <c r="H391" i="20"/>
  <c r="U391" i="20" s="1"/>
  <c r="G391" i="20"/>
  <c r="F391" i="20"/>
  <c r="E391" i="20"/>
  <c r="AF390" i="20"/>
  <c r="AG390" i="20" s="1"/>
  <c r="AE390" i="20"/>
  <c r="AB390" i="20"/>
  <c r="AF389" i="20"/>
  <c r="AG389" i="20" s="1"/>
  <c r="AE389" i="20"/>
  <c r="AB389" i="20"/>
  <c r="AF388" i="20"/>
  <c r="AC388" i="20"/>
  <c r="AA388" i="20"/>
  <c r="Z388" i="20"/>
  <c r="Y388" i="20"/>
  <c r="X388" i="20"/>
  <c r="T388" i="20"/>
  <c r="S388" i="20"/>
  <c r="R388" i="20"/>
  <c r="Q388" i="20"/>
  <c r="P388" i="20"/>
  <c r="O388" i="20"/>
  <c r="N388" i="20"/>
  <c r="M388" i="20"/>
  <c r="K388" i="20"/>
  <c r="I388" i="20"/>
  <c r="H388" i="20"/>
  <c r="U388" i="20" s="1"/>
  <c r="G388" i="20"/>
  <c r="F388" i="20"/>
  <c r="E388" i="20"/>
  <c r="AF387" i="20"/>
  <c r="AG387" i="20" s="1"/>
  <c r="AE387" i="20"/>
  <c r="AB387" i="20"/>
  <c r="AF386" i="20"/>
  <c r="AG386" i="20" s="1"/>
  <c r="AE386" i="20"/>
  <c r="AB386" i="20"/>
  <c r="AF385" i="20"/>
  <c r="AC385" i="20"/>
  <c r="AA385" i="20"/>
  <c r="Z385" i="20"/>
  <c r="Y385" i="20"/>
  <c r="X385" i="20"/>
  <c r="T385" i="20"/>
  <c r="S385" i="20"/>
  <c r="R385" i="20"/>
  <c r="Q385" i="20"/>
  <c r="P385" i="20"/>
  <c r="O385" i="20"/>
  <c r="N385" i="20"/>
  <c r="M385" i="20"/>
  <c r="K385" i="20"/>
  <c r="I385" i="20"/>
  <c r="H385" i="20"/>
  <c r="U385" i="20" s="1"/>
  <c r="G385" i="20"/>
  <c r="F385" i="20"/>
  <c r="E385" i="20"/>
  <c r="AF384" i="20"/>
  <c r="AG384" i="20" s="1"/>
  <c r="AE384" i="20"/>
  <c r="AB384" i="20"/>
  <c r="AF383" i="20"/>
  <c r="AG383" i="20" s="1"/>
  <c r="AE383" i="20"/>
  <c r="AB383" i="20"/>
  <c r="AF382" i="20"/>
  <c r="AC382" i="20"/>
  <c r="AA382" i="20"/>
  <c r="Z382" i="20"/>
  <c r="Y382" i="20"/>
  <c r="X382" i="20"/>
  <c r="T382" i="20"/>
  <c r="S382" i="20"/>
  <c r="R382" i="20"/>
  <c r="Q382" i="20"/>
  <c r="P382" i="20"/>
  <c r="O382" i="20"/>
  <c r="N382" i="20"/>
  <c r="M382" i="20"/>
  <c r="K382" i="20"/>
  <c r="I382" i="20"/>
  <c r="H382" i="20"/>
  <c r="U382" i="20" s="1"/>
  <c r="G382" i="20"/>
  <c r="F382" i="20"/>
  <c r="E382" i="20"/>
  <c r="AF381" i="20"/>
  <c r="AG381" i="20" s="1"/>
  <c r="AE381" i="20"/>
  <c r="AB381" i="20"/>
  <c r="AF380" i="20"/>
  <c r="AG380" i="20" s="1"/>
  <c r="AE380" i="20"/>
  <c r="AB380" i="20"/>
  <c r="AF379" i="20"/>
  <c r="AC379" i="20"/>
  <c r="AA379" i="20"/>
  <c r="Z379" i="20"/>
  <c r="Y379" i="20"/>
  <c r="X379" i="20"/>
  <c r="T379" i="20"/>
  <c r="S379" i="20"/>
  <c r="R379" i="20"/>
  <c r="Q379" i="20"/>
  <c r="P379" i="20"/>
  <c r="O379" i="20"/>
  <c r="N379" i="20"/>
  <c r="M379" i="20"/>
  <c r="K379" i="20"/>
  <c r="I379" i="20"/>
  <c r="H379" i="20"/>
  <c r="U379" i="20" s="1"/>
  <c r="G379" i="20"/>
  <c r="F379" i="20"/>
  <c r="E379" i="20"/>
  <c r="AF378" i="20"/>
  <c r="AG378" i="20" s="1"/>
  <c r="AE378" i="20"/>
  <c r="AB378" i="20"/>
  <c r="AF377" i="20"/>
  <c r="AG377" i="20" s="1"/>
  <c r="AE377" i="20"/>
  <c r="AB377" i="20"/>
  <c r="AF376" i="20"/>
  <c r="AC376" i="20"/>
  <c r="AA376" i="20"/>
  <c r="Z376" i="20"/>
  <c r="Y376" i="20"/>
  <c r="X376" i="20"/>
  <c r="T376" i="20"/>
  <c r="S376" i="20"/>
  <c r="R376" i="20"/>
  <c r="Q376" i="20"/>
  <c r="P376" i="20"/>
  <c r="O376" i="20"/>
  <c r="N376" i="20"/>
  <c r="M376" i="20"/>
  <c r="K376" i="20"/>
  <c r="I376" i="20"/>
  <c r="H376" i="20"/>
  <c r="U376" i="20" s="1"/>
  <c r="G376" i="20"/>
  <c r="F376" i="20"/>
  <c r="E376" i="20"/>
  <c r="AF375" i="20"/>
  <c r="AG375" i="20" s="1"/>
  <c r="AE375" i="20"/>
  <c r="AB375" i="20"/>
  <c r="AF374" i="20"/>
  <c r="AG374" i="20" s="1"/>
  <c r="AE374" i="20"/>
  <c r="AB374" i="20"/>
  <c r="AF373" i="20"/>
  <c r="AG373" i="20" s="1"/>
  <c r="AE373" i="20"/>
  <c r="AB373" i="20"/>
  <c r="AF372" i="20"/>
  <c r="AC372" i="20"/>
  <c r="AA372" i="20"/>
  <c r="Z372" i="20"/>
  <c r="Y372" i="20"/>
  <c r="X372" i="20"/>
  <c r="W372" i="20" s="1"/>
  <c r="T372" i="20"/>
  <c r="S372" i="20"/>
  <c r="R372" i="20"/>
  <c r="Q372" i="20"/>
  <c r="P372" i="20"/>
  <c r="O372" i="20"/>
  <c r="N372" i="20"/>
  <c r="M372" i="20"/>
  <c r="K372" i="20"/>
  <c r="I372" i="20"/>
  <c r="H372" i="20"/>
  <c r="U372" i="20" s="1"/>
  <c r="G372" i="20"/>
  <c r="F372" i="20"/>
  <c r="E372" i="20"/>
  <c r="AF371" i="20"/>
  <c r="AG371" i="20" s="1"/>
  <c r="AE371" i="20"/>
  <c r="AB371" i="20"/>
  <c r="AF370" i="20"/>
  <c r="AG370" i="20" s="1"/>
  <c r="AE370" i="20"/>
  <c r="AB370" i="20"/>
  <c r="AF369" i="20"/>
  <c r="AC369" i="20"/>
  <c r="AA369" i="20"/>
  <c r="Z369" i="20"/>
  <c r="Y369" i="20"/>
  <c r="X369" i="20"/>
  <c r="T369" i="20"/>
  <c r="S369" i="20"/>
  <c r="R369" i="20"/>
  <c r="Q369" i="20"/>
  <c r="P369" i="20"/>
  <c r="O369" i="20"/>
  <c r="N369" i="20"/>
  <c r="M369" i="20"/>
  <c r="K369" i="20"/>
  <c r="I369" i="20"/>
  <c r="H369" i="20"/>
  <c r="U369" i="20" s="1"/>
  <c r="G369" i="20"/>
  <c r="F369" i="20"/>
  <c r="E369" i="20"/>
  <c r="AF368" i="20"/>
  <c r="AG368" i="20" s="1"/>
  <c r="AE368" i="20"/>
  <c r="AB368" i="20"/>
  <c r="AF367" i="20"/>
  <c r="AG367" i="20" s="1"/>
  <c r="AE367" i="20"/>
  <c r="AB367" i="20"/>
  <c r="AF366" i="20"/>
  <c r="AG366" i="20" s="1"/>
  <c r="AE366" i="20"/>
  <c r="AB366" i="20"/>
  <c r="AF365" i="20"/>
  <c r="AC365" i="20"/>
  <c r="AA365" i="20"/>
  <c r="Z365" i="20"/>
  <c r="Y365" i="20"/>
  <c r="X365" i="20"/>
  <c r="W365" i="20" s="1"/>
  <c r="T365" i="20"/>
  <c r="S365" i="20"/>
  <c r="R365" i="20"/>
  <c r="Q365" i="20"/>
  <c r="P365" i="20"/>
  <c r="O365" i="20"/>
  <c r="N365" i="20"/>
  <c r="M365" i="20"/>
  <c r="K365" i="20"/>
  <c r="I365" i="20"/>
  <c r="H365" i="20"/>
  <c r="U365" i="20" s="1"/>
  <c r="G365" i="20"/>
  <c r="F365" i="20"/>
  <c r="E365" i="20"/>
  <c r="AF364" i="20"/>
  <c r="AG364" i="20" s="1"/>
  <c r="AE364" i="20"/>
  <c r="AB364" i="20"/>
  <c r="AF363" i="20"/>
  <c r="AG363" i="20" s="1"/>
  <c r="AE363" i="20"/>
  <c r="AB363" i="20"/>
  <c r="AF362" i="20"/>
  <c r="AG362" i="20" s="1"/>
  <c r="AE362" i="20"/>
  <c r="AB362" i="20"/>
  <c r="AF361" i="20"/>
  <c r="AC361" i="20"/>
  <c r="AA361" i="20"/>
  <c r="Z361" i="20"/>
  <c r="Y361" i="20"/>
  <c r="X361" i="20"/>
  <c r="W361" i="20" s="1"/>
  <c r="T361" i="20"/>
  <c r="S361" i="20"/>
  <c r="R361" i="20"/>
  <c r="Q361" i="20"/>
  <c r="P361" i="20"/>
  <c r="O361" i="20"/>
  <c r="N361" i="20"/>
  <c r="M361" i="20"/>
  <c r="K361" i="20"/>
  <c r="I361" i="20"/>
  <c r="H361" i="20"/>
  <c r="U361" i="20" s="1"/>
  <c r="G361" i="20"/>
  <c r="F361" i="20"/>
  <c r="E361" i="20"/>
  <c r="AF360" i="20"/>
  <c r="AG360" i="20" s="1"/>
  <c r="AE360" i="20"/>
  <c r="AB360" i="20"/>
  <c r="AF359" i="20"/>
  <c r="AG359" i="20" s="1"/>
  <c r="AE359" i="20"/>
  <c r="AB359" i="20"/>
  <c r="AF358" i="20"/>
  <c r="AC358" i="20"/>
  <c r="AA358" i="20"/>
  <c r="Z358" i="20"/>
  <c r="Y358" i="20"/>
  <c r="X358" i="20"/>
  <c r="T358" i="20"/>
  <c r="S358" i="20"/>
  <c r="R358" i="20"/>
  <c r="Q358" i="20"/>
  <c r="P358" i="20"/>
  <c r="O358" i="20"/>
  <c r="N358" i="20"/>
  <c r="M358" i="20"/>
  <c r="K358" i="20"/>
  <c r="I358" i="20"/>
  <c r="H358" i="20"/>
  <c r="U358" i="20" s="1"/>
  <c r="G358" i="20"/>
  <c r="F358" i="20"/>
  <c r="E358" i="20"/>
  <c r="AF357" i="20"/>
  <c r="AG357" i="20" s="1"/>
  <c r="AE357" i="20"/>
  <c r="AB357" i="20"/>
  <c r="AF356" i="20"/>
  <c r="AG356" i="20" s="1"/>
  <c r="AE356" i="20"/>
  <c r="AB356" i="20"/>
  <c r="AF355" i="20"/>
  <c r="AC355" i="20"/>
  <c r="AA355" i="20"/>
  <c r="Z355" i="20"/>
  <c r="Y355" i="20"/>
  <c r="X355" i="20"/>
  <c r="W355" i="20" s="1"/>
  <c r="T355" i="20"/>
  <c r="S355" i="20"/>
  <c r="R355" i="20"/>
  <c r="Q355" i="20"/>
  <c r="P355" i="20"/>
  <c r="O355" i="20"/>
  <c r="N355" i="20"/>
  <c r="M355" i="20"/>
  <c r="K355" i="20"/>
  <c r="I355" i="20"/>
  <c r="H355" i="20"/>
  <c r="U355" i="20" s="1"/>
  <c r="G355" i="20"/>
  <c r="F355" i="20"/>
  <c r="E355" i="20"/>
  <c r="AF354" i="20"/>
  <c r="AG354" i="20" s="1"/>
  <c r="AE354" i="20"/>
  <c r="AF353" i="20"/>
  <c r="AF352" i="20"/>
  <c r="AG352" i="20" s="1"/>
  <c r="AE352" i="20"/>
  <c r="J352" i="20"/>
  <c r="AF351" i="20"/>
  <c r="AF350" i="20"/>
  <c r="AG350" i="20" s="1"/>
  <c r="AE350" i="20"/>
  <c r="AB350" i="20"/>
  <c r="AF349" i="20"/>
  <c r="AG349" i="20" s="1"/>
  <c r="AE349" i="20"/>
  <c r="AB349" i="20"/>
  <c r="AF348" i="20"/>
  <c r="AC348" i="20"/>
  <c r="AA348" i="20"/>
  <c r="Z348" i="20"/>
  <c r="Y348" i="20"/>
  <c r="X348" i="20"/>
  <c r="T348" i="20"/>
  <c r="S348" i="20"/>
  <c r="R348" i="20"/>
  <c r="Q348" i="20"/>
  <c r="P348" i="20"/>
  <c r="O348" i="20"/>
  <c r="N348" i="20"/>
  <c r="M348" i="20"/>
  <c r="K348" i="20"/>
  <c r="I348" i="20"/>
  <c r="H348" i="20"/>
  <c r="U348" i="20" s="1"/>
  <c r="G348" i="20"/>
  <c r="F348" i="20"/>
  <c r="E348" i="20"/>
  <c r="AF347" i="20"/>
  <c r="AG347" i="20" s="1"/>
  <c r="AE347" i="20"/>
  <c r="AF346" i="20"/>
  <c r="AG346" i="20" s="1"/>
  <c r="AE346" i="20"/>
  <c r="AB346" i="20"/>
  <c r="AF345" i="20"/>
  <c r="AG345" i="20" s="1"/>
  <c r="AE345" i="20"/>
  <c r="AB345" i="20"/>
  <c r="AF344" i="20"/>
  <c r="AC344" i="20"/>
  <c r="AA344" i="20"/>
  <c r="Z344" i="20"/>
  <c r="Y344" i="20"/>
  <c r="X344" i="20"/>
  <c r="W344" i="20" s="1"/>
  <c r="T344" i="20"/>
  <c r="S344" i="20"/>
  <c r="R344" i="20"/>
  <c r="Q344" i="20"/>
  <c r="P344" i="20"/>
  <c r="O344" i="20"/>
  <c r="N344" i="20"/>
  <c r="M344" i="20"/>
  <c r="K344" i="20"/>
  <c r="I344" i="20"/>
  <c r="H344" i="20"/>
  <c r="U344" i="20" s="1"/>
  <c r="G344" i="20"/>
  <c r="F344" i="20"/>
  <c r="E344" i="20"/>
  <c r="AF343" i="20"/>
  <c r="AG343" i="20" s="1"/>
  <c r="AE343" i="20"/>
  <c r="AB343" i="20"/>
  <c r="AF342" i="20"/>
  <c r="AG342" i="20" s="1"/>
  <c r="AE342" i="20"/>
  <c r="AB342" i="20"/>
  <c r="AF341" i="20"/>
  <c r="AC341" i="20"/>
  <c r="AA341" i="20"/>
  <c r="Z341" i="20"/>
  <c r="Y341" i="20"/>
  <c r="X341" i="20"/>
  <c r="T341" i="20"/>
  <c r="S341" i="20"/>
  <c r="R341" i="20"/>
  <c r="Q341" i="20"/>
  <c r="P341" i="20"/>
  <c r="O341" i="20"/>
  <c r="N341" i="20"/>
  <c r="M341" i="20"/>
  <c r="K341" i="20"/>
  <c r="I341" i="20"/>
  <c r="H341" i="20"/>
  <c r="U341" i="20" s="1"/>
  <c r="G341" i="20"/>
  <c r="F341" i="20"/>
  <c r="E341" i="20"/>
  <c r="AF340" i="20"/>
  <c r="AG340" i="20" s="1"/>
  <c r="AE340" i="20"/>
  <c r="AB340" i="20"/>
  <c r="AF339" i="20"/>
  <c r="AG339" i="20" s="1"/>
  <c r="AE339" i="20"/>
  <c r="AB339" i="20"/>
  <c r="AF338" i="20"/>
  <c r="AC338" i="20"/>
  <c r="AA338" i="20"/>
  <c r="Z338" i="20"/>
  <c r="Y338" i="20"/>
  <c r="X338" i="20"/>
  <c r="T338" i="20"/>
  <c r="S338" i="20"/>
  <c r="R338" i="20"/>
  <c r="Q338" i="20"/>
  <c r="P338" i="20"/>
  <c r="O338" i="20"/>
  <c r="N338" i="20"/>
  <c r="M338" i="20"/>
  <c r="K338" i="20"/>
  <c r="I338" i="20"/>
  <c r="H338" i="20"/>
  <c r="U338" i="20" s="1"/>
  <c r="G338" i="20"/>
  <c r="F338" i="20"/>
  <c r="E338" i="20"/>
  <c r="AF337" i="20"/>
  <c r="AG337" i="20" s="1"/>
  <c r="AE337" i="20"/>
  <c r="AB337" i="20"/>
  <c r="AF336" i="20"/>
  <c r="AG336" i="20" s="1"/>
  <c r="AE336" i="20"/>
  <c r="AB336" i="20"/>
  <c r="AF335" i="20"/>
  <c r="AC335" i="20"/>
  <c r="AA335" i="20"/>
  <c r="Z335" i="20"/>
  <c r="Y335" i="20"/>
  <c r="X335" i="20"/>
  <c r="W335" i="20" s="1"/>
  <c r="T335" i="20"/>
  <c r="S335" i="20"/>
  <c r="R335" i="20"/>
  <c r="Q335" i="20"/>
  <c r="P335" i="20"/>
  <c r="O335" i="20"/>
  <c r="N335" i="20"/>
  <c r="M335" i="20"/>
  <c r="K335" i="20"/>
  <c r="I335" i="20"/>
  <c r="H335" i="20"/>
  <c r="U335" i="20" s="1"/>
  <c r="G335" i="20"/>
  <c r="F335" i="20"/>
  <c r="E335" i="20"/>
  <c r="AF334" i="20"/>
  <c r="AG334" i="20" s="1"/>
  <c r="AE334" i="20"/>
  <c r="AB334" i="20"/>
  <c r="AF333" i="20"/>
  <c r="AG333" i="20" s="1"/>
  <c r="AE333" i="20"/>
  <c r="AB333" i="20"/>
  <c r="AF332" i="20"/>
  <c r="AC332" i="20"/>
  <c r="AA332" i="20"/>
  <c r="Z332" i="20"/>
  <c r="Y332" i="20"/>
  <c r="X332" i="20"/>
  <c r="T332" i="20"/>
  <c r="S332" i="20"/>
  <c r="R332" i="20"/>
  <c r="Q332" i="20"/>
  <c r="P332" i="20"/>
  <c r="O332" i="20"/>
  <c r="N332" i="20"/>
  <c r="M332" i="20"/>
  <c r="K332" i="20"/>
  <c r="I332" i="20"/>
  <c r="H332" i="20"/>
  <c r="U332" i="20" s="1"/>
  <c r="G332" i="20"/>
  <c r="F332" i="20"/>
  <c r="E332" i="20"/>
  <c r="AF331" i="20"/>
  <c r="AF330" i="20"/>
  <c r="AG330" i="20" s="1"/>
  <c r="AE330" i="20"/>
  <c r="AB330" i="20"/>
  <c r="J330" i="20"/>
  <c r="AF329" i="20"/>
  <c r="AF328" i="20"/>
  <c r="AG328" i="20" s="1"/>
  <c r="AE328" i="20"/>
  <c r="AB328" i="20"/>
  <c r="AF327" i="20"/>
  <c r="AG327" i="20" s="1"/>
  <c r="AE327" i="20"/>
  <c r="AB327" i="20"/>
  <c r="AF326" i="20"/>
  <c r="AG326" i="20" s="1"/>
  <c r="AE326" i="20"/>
  <c r="AB326" i="20"/>
  <c r="AF325" i="20"/>
  <c r="AC325" i="20"/>
  <c r="AA325" i="20"/>
  <c r="Z325" i="20"/>
  <c r="Y325" i="20"/>
  <c r="X325" i="20"/>
  <c r="T325" i="20"/>
  <c r="S325" i="20"/>
  <c r="R325" i="20"/>
  <c r="Q325" i="20"/>
  <c r="P325" i="20"/>
  <c r="O325" i="20"/>
  <c r="N325" i="20"/>
  <c r="M325" i="20"/>
  <c r="K325" i="20"/>
  <c r="I325" i="20"/>
  <c r="H325" i="20"/>
  <c r="U325" i="20" s="1"/>
  <c r="G325" i="20"/>
  <c r="F325" i="20"/>
  <c r="E325" i="20"/>
  <c r="AF324" i="20"/>
  <c r="AG324" i="20" s="1"/>
  <c r="AE324" i="20"/>
  <c r="AB324" i="20"/>
  <c r="AF323" i="20"/>
  <c r="AG323" i="20" s="1"/>
  <c r="AE323" i="20"/>
  <c r="AB323" i="20"/>
  <c r="AF322" i="20"/>
  <c r="AC322" i="20"/>
  <c r="AA322" i="20"/>
  <c r="Z322" i="20"/>
  <c r="Y322" i="20"/>
  <c r="X322" i="20"/>
  <c r="T322" i="20"/>
  <c r="S322" i="20"/>
  <c r="R322" i="20"/>
  <c r="Q322" i="20"/>
  <c r="P322" i="20"/>
  <c r="O322" i="20"/>
  <c r="N322" i="20"/>
  <c r="M322" i="20"/>
  <c r="K322" i="20"/>
  <c r="I322" i="20"/>
  <c r="H322" i="20"/>
  <c r="U322" i="20" s="1"/>
  <c r="G322" i="20"/>
  <c r="F322" i="20"/>
  <c r="E322" i="20"/>
  <c r="AF321" i="20"/>
  <c r="AG321" i="20" s="1"/>
  <c r="AE321" i="20"/>
  <c r="AB321" i="20"/>
  <c r="AF320" i="20"/>
  <c r="AG320" i="20" s="1"/>
  <c r="AE320" i="20"/>
  <c r="AB320" i="20"/>
  <c r="AF319" i="20"/>
  <c r="AG319" i="20" s="1"/>
  <c r="AE319" i="20"/>
  <c r="AB319" i="20"/>
  <c r="AF318" i="20"/>
  <c r="AC318" i="20"/>
  <c r="AA318" i="20"/>
  <c r="Z318" i="20"/>
  <c r="Y318" i="20"/>
  <c r="X318" i="20"/>
  <c r="W318" i="20" s="1"/>
  <c r="T318" i="20"/>
  <c r="S318" i="20"/>
  <c r="R318" i="20"/>
  <c r="Q318" i="20"/>
  <c r="P318" i="20"/>
  <c r="O318" i="20"/>
  <c r="N318" i="20"/>
  <c r="M318" i="20"/>
  <c r="K318" i="20"/>
  <c r="I318" i="20"/>
  <c r="H318" i="20"/>
  <c r="U318" i="20" s="1"/>
  <c r="G318" i="20"/>
  <c r="F318" i="20"/>
  <c r="E318" i="20"/>
  <c r="AF317" i="20"/>
  <c r="AG317" i="20" s="1"/>
  <c r="AE317" i="20"/>
  <c r="AB317" i="20"/>
  <c r="AF316" i="20"/>
  <c r="AG316" i="20" s="1"/>
  <c r="AE316" i="20"/>
  <c r="AB316" i="20"/>
  <c r="AF315" i="20"/>
  <c r="AC315" i="20"/>
  <c r="AA315" i="20"/>
  <c r="Z315" i="20"/>
  <c r="Y315" i="20"/>
  <c r="X315" i="20"/>
  <c r="T315" i="20"/>
  <c r="S315" i="20"/>
  <c r="R315" i="20"/>
  <c r="Q315" i="20"/>
  <c r="P315" i="20"/>
  <c r="O315" i="20"/>
  <c r="N315" i="20"/>
  <c r="M315" i="20"/>
  <c r="K315" i="20"/>
  <c r="I315" i="20"/>
  <c r="H315" i="20"/>
  <c r="U315" i="20" s="1"/>
  <c r="G315" i="20"/>
  <c r="F315" i="20"/>
  <c r="E315" i="20"/>
  <c r="AF314" i="20"/>
  <c r="AG314" i="20" s="1"/>
  <c r="AE314" i="20"/>
  <c r="AB314" i="20"/>
  <c r="AF313" i="20"/>
  <c r="AG313" i="20" s="1"/>
  <c r="AE313" i="20"/>
  <c r="AB313" i="20"/>
  <c r="AF312" i="20"/>
  <c r="AC312" i="20"/>
  <c r="AA312" i="20"/>
  <c r="Z312" i="20"/>
  <c r="Y312" i="20"/>
  <c r="X312" i="20"/>
  <c r="T312" i="20"/>
  <c r="S312" i="20"/>
  <c r="R312" i="20"/>
  <c r="Q312" i="20"/>
  <c r="P312" i="20"/>
  <c r="O312" i="20"/>
  <c r="N312" i="20"/>
  <c r="M312" i="20"/>
  <c r="K312" i="20"/>
  <c r="I312" i="20"/>
  <c r="H312" i="20"/>
  <c r="U312" i="20" s="1"/>
  <c r="G312" i="20"/>
  <c r="F312" i="20"/>
  <c r="E312" i="20"/>
  <c r="AF311" i="20"/>
  <c r="AG311" i="20" s="1"/>
  <c r="AE311" i="20"/>
  <c r="AB311" i="20"/>
  <c r="AF310" i="20"/>
  <c r="AG310" i="20" s="1"/>
  <c r="AE310" i="20"/>
  <c r="AB310" i="20"/>
  <c r="AF309" i="20"/>
  <c r="AC309" i="20"/>
  <c r="AA309" i="20"/>
  <c r="Z309" i="20"/>
  <c r="Y309" i="20"/>
  <c r="X309" i="20"/>
  <c r="T309" i="20"/>
  <c r="S309" i="20"/>
  <c r="R309" i="20"/>
  <c r="Q309" i="20"/>
  <c r="P309" i="20"/>
  <c r="O309" i="20"/>
  <c r="N309" i="20"/>
  <c r="M309" i="20"/>
  <c r="K309" i="20"/>
  <c r="I309" i="20"/>
  <c r="H309" i="20"/>
  <c r="U309" i="20" s="1"/>
  <c r="G309" i="20"/>
  <c r="F309" i="20"/>
  <c r="E309" i="20"/>
  <c r="AF308" i="20"/>
  <c r="AG308" i="20" s="1"/>
  <c r="AE308" i="20"/>
  <c r="AB308" i="20"/>
  <c r="AF307" i="20"/>
  <c r="AG307" i="20" s="1"/>
  <c r="AE307" i="20"/>
  <c r="AB307" i="20"/>
  <c r="AF306" i="20"/>
  <c r="AC306" i="20"/>
  <c r="AA306" i="20"/>
  <c r="Z306" i="20"/>
  <c r="Y306" i="20"/>
  <c r="X306" i="20"/>
  <c r="W306" i="20" s="1"/>
  <c r="T306" i="20"/>
  <c r="S306" i="20"/>
  <c r="R306" i="20"/>
  <c r="Q306" i="20"/>
  <c r="P306" i="20"/>
  <c r="O306" i="20"/>
  <c r="N306" i="20"/>
  <c r="M306" i="20"/>
  <c r="K306" i="20"/>
  <c r="I306" i="20"/>
  <c r="H306" i="20"/>
  <c r="U306" i="20" s="1"/>
  <c r="G306" i="20"/>
  <c r="F306" i="20"/>
  <c r="E306" i="20"/>
  <c r="AF305" i="20"/>
  <c r="AG305" i="20" s="1"/>
  <c r="AE305" i="20"/>
  <c r="AB305" i="20"/>
  <c r="AF304" i="20"/>
  <c r="AG304" i="20" s="1"/>
  <c r="AE304" i="20"/>
  <c r="AB304" i="20"/>
  <c r="AF303" i="20"/>
  <c r="AC303" i="20"/>
  <c r="AA303" i="20"/>
  <c r="Z303" i="20"/>
  <c r="Y303" i="20"/>
  <c r="X303" i="20"/>
  <c r="T303" i="20"/>
  <c r="S303" i="20"/>
  <c r="R303" i="20"/>
  <c r="Q303" i="20"/>
  <c r="P303" i="20"/>
  <c r="O303" i="20"/>
  <c r="N303" i="20"/>
  <c r="M303" i="20"/>
  <c r="K303" i="20"/>
  <c r="I303" i="20"/>
  <c r="H303" i="20"/>
  <c r="U303" i="20" s="1"/>
  <c r="G303" i="20"/>
  <c r="F303" i="20"/>
  <c r="E303" i="20"/>
  <c r="AF302" i="20"/>
  <c r="AG302" i="20" s="1"/>
  <c r="AE302" i="20"/>
  <c r="AB302" i="20"/>
  <c r="AF301" i="20"/>
  <c r="AG301" i="20" s="1"/>
  <c r="AE301" i="20"/>
  <c r="AB301" i="20"/>
  <c r="AF300" i="20"/>
  <c r="AC300" i="20"/>
  <c r="AA300" i="20"/>
  <c r="Z300" i="20"/>
  <c r="Y300" i="20"/>
  <c r="X300" i="20"/>
  <c r="W300" i="20" s="1"/>
  <c r="T300" i="20"/>
  <c r="S300" i="20"/>
  <c r="R300" i="20"/>
  <c r="Q300" i="20"/>
  <c r="P300" i="20"/>
  <c r="O300" i="20"/>
  <c r="N300" i="20"/>
  <c r="M300" i="20"/>
  <c r="K300" i="20"/>
  <c r="I300" i="20"/>
  <c r="H300" i="20"/>
  <c r="U300" i="20" s="1"/>
  <c r="G300" i="20"/>
  <c r="F300" i="20"/>
  <c r="E300" i="20"/>
  <c r="AF299" i="20"/>
  <c r="AG299" i="20" s="1"/>
  <c r="AE299" i="20"/>
  <c r="AB299" i="20"/>
  <c r="AF298" i="20"/>
  <c r="AG298" i="20" s="1"/>
  <c r="AE298" i="20"/>
  <c r="AB298" i="20"/>
  <c r="AF297" i="20"/>
  <c r="AC297" i="20"/>
  <c r="AA297" i="20"/>
  <c r="Z297" i="20"/>
  <c r="Y297" i="20"/>
  <c r="X297" i="20"/>
  <c r="T297" i="20"/>
  <c r="S297" i="20"/>
  <c r="R297" i="20"/>
  <c r="Q297" i="20"/>
  <c r="P297" i="20"/>
  <c r="O297" i="20"/>
  <c r="N297" i="20"/>
  <c r="M297" i="20"/>
  <c r="K297" i="20"/>
  <c r="I297" i="20"/>
  <c r="H297" i="20"/>
  <c r="U297" i="20" s="1"/>
  <c r="G297" i="20"/>
  <c r="F297" i="20"/>
  <c r="E297" i="20"/>
  <c r="AF296" i="20"/>
  <c r="AG296" i="20" s="1"/>
  <c r="AE296" i="20"/>
  <c r="AB296" i="20"/>
  <c r="AF295" i="20"/>
  <c r="AG295" i="20" s="1"/>
  <c r="AE295" i="20"/>
  <c r="AB295" i="20"/>
  <c r="AF294" i="20"/>
  <c r="AC294" i="20"/>
  <c r="AA294" i="20"/>
  <c r="Z294" i="20"/>
  <c r="Y294" i="20"/>
  <c r="X294" i="20"/>
  <c r="W294" i="20" s="1"/>
  <c r="T294" i="20"/>
  <c r="S294" i="20"/>
  <c r="R294" i="20"/>
  <c r="Q294" i="20"/>
  <c r="P294" i="20"/>
  <c r="O294" i="20"/>
  <c r="N294" i="20"/>
  <c r="M294" i="20"/>
  <c r="K294" i="20"/>
  <c r="I294" i="20"/>
  <c r="H294" i="20"/>
  <c r="U294" i="20" s="1"/>
  <c r="G294" i="20"/>
  <c r="F294" i="20"/>
  <c r="E294" i="20"/>
  <c r="AF293" i="20"/>
  <c r="AG293" i="20" s="1"/>
  <c r="AG292" i="20" s="1"/>
  <c r="AE293" i="20"/>
  <c r="AB293" i="20"/>
  <c r="AF292" i="20"/>
  <c r="AC292" i="20"/>
  <c r="AA292" i="20"/>
  <c r="Z292" i="20"/>
  <c r="Y292" i="20"/>
  <c r="X292" i="20"/>
  <c r="T292" i="20"/>
  <c r="S292" i="20"/>
  <c r="R292" i="20"/>
  <c r="Q292" i="20"/>
  <c r="P292" i="20"/>
  <c r="O292" i="20"/>
  <c r="N292" i="20"/>
  <c r="M292" i="20"/>
  <c r="K292" i="20"/>
  <c r="I292" i="20"/>
  <c r="H292" i="20"/>
  <c r="U292" i="20" s="1"/>
  <c r="G292" i="20"/>
  <c r="F292" i="20"/>
  <c r="E292" i="20"/>
  <c r="AF291" i="20"/>
  <c r="AF290" i="20"/>
  <c r="AG290" i="20" s="1"/>
  <c r="AE290" i="20"/>
  <c r="AB290" i="20"/>
  <c r="J290" i="20"/>
  <c r="AF289" i="20"/>
  <c r="AF288" i="20"/>
  <c r="AG288" i="20" s="1"/>
  <c r="AE288" i="20"/>
  <c r="AB288" i="20"/>
  <c r="AF287" i="20"/>
  <c r="AG287" i="20" s="1"/>
  <c r="AE287" i="20"/>
  <c r="AB287" i="20"/>
  <c r="AF286" i="20"/>
  <c r="AG286" i="20" s="1"/>
  <c r="AE286" i="20"/>
  <c r="AB286" i="20"/>
  <c r="AF285" i="20"/>
  <c r="AC285" i="20"/>
  <c r="AA285" i="20"/>
  <c r="Z285" i="20"/>
  <c r="Y285" i="20"/>
  <c r="X285" i="20"/>
  <c r="T285" i="20"/>
  <c r="S285" i="20"/>
  <c r="R285" i="20"/>
  <c r="Q285" i="20"/>
  <c r="P285" i="20"/>
  <c r="O285" i="20"/>
  <c r="N285" i="20"/>
  <c r="M285" i="20"/>
  <c r="K285" i="20"/>
  <c r="I285" i="20"/>
  <c r="H285" i="20"/>
  <c r="U285" i="20" s="1"/>
  <c r="G285" i="20"/>
  <c r="F285" i="20"/>
  <c r="E285" i="20"/>
  <c r="AF284" i="20"/>
  <c r="AG284" i="20" s="1"/>
  <c r="AE284" i="20"/>
  <c r="AB284" i="20"/>
  <c r="AF283" i="20"/>
  <c r="AG283" i="20" s="1"/>
  <c r="AE283" i="20"/>
  <c r="AB283" i="20"/>
  <c r="AF282" i="20"/>
  <c r="AC282" i="20"/>
  <c r="AA282" i="20"/>
  <c r="Z282" i="20"/>
  <c r="Y282" i="20"/>
  <c r="X282" i="20"/>
  <c r="W282" i="20" s="1"/>
  <c r="T282" i="20"/>
  <c r="S282" i="20"/>
  <c r="R282" i="20"/>
  <c r="Q282" i="20"/>
  <c r="P282" i="20"/>
  <c r="O282" i="20"/>
  <c r="N282" i="20"/>
  <c r="M282" i="20"/>
  <c r="K282" i="20"/>
  <c r="I282" i="20"/>
  <c r="H282" i="20"/>
  <c r="U282" i="20" s="1"/>
  <c r="G282" i="20"/>
  <c r="F282" i="20"/>
  <c r="E282" i="20"/>
  <c r="AF281" i="20"/>
  <c r="AG281" i="20" s="1"/>
  <c r="AE281" i="20"/>
  <c r="AB281" i="20"/>
  <c r="AF280" i="20"/>
  <c r="AG280" i="20" s="1"/>
  <c r="AE280" i="20"/>
  <c r="AB280" i="20"/>
  <c r="AF279" i="20"/>
  <c r="AC279" i="20"/>
  <c r="AA279" i="20"/>
  <c r="Z279" i="20"/>
  <c r="Y279" i="20"/>
  <c r="X279" i="20"/>
  <c r="T279" i="20"/>
  <c r="S279" i="20"/>
  <c r="R279" i="20"/>
  <c r="Q279" i="20"/>
  <c r="P279" i="20"/>
  <c r="O279" i="20"/>
  <c r="N279" i="20"/>
  <c r="M279" i="20"/>
  <c r="K279" i="20"/>
  <c r="I279" i="20"/>
  <c r="H279" i="20"/>
  <c r="U279" i="20" s="1"/>
  <c r="G279" i="20"/>
  <c r="F279" i="20"/>
  <c r="E279" i="20"/>
  <c r="AF278" i="20"/>
  <c r="AG278" i="20" s="1"/>
  <c r="AE278" i="20"/>
  <c r="AB278" i="20"/>
  <c r="AF277" i="20"/>
  <c r="AG277" i="20" s="1"/>
  <c r="AE277" i="20"/>
  <c r="AB277" i="20"/>
  <c r="AF276" i="20"/>
  <c r="AG276" i="20" s="1"/>
  <c r="AE276" i="20"/>
  <c r="AB276" i="20"/>
  <c r="AF275" i="20"/>
  <c r="AG275" i="20" s="1"/>
  <c r="AE275" i="20"/>
  <c r="AB275" i="20"/>
  <c r="AF274" i="20"/>
  <c r="AG274" i="20" s="1"/>
  <c r="AE274" i="20"/>
  <c r="AB274" i="20"/>
  <c r="AF273" i="20"/>
  <c r="AC273" i="20"/>
  <c r="AA273" i="20"/>
  <c r="Z273" i="20"/>
  <c r="Y273" i="20"/>
  <c r="X273" i="20"/>
  <c r="T273" i="20"/>
  <c r="S273" i="20"/>
  <c r="R273" i="20"/>
  <c r="Q273" i="20"/>
  <c r="P273" i="20"/>
  <c r="O273" i="20"/>
  <c r="N273" i="20"/>
  <c r="M273" i="20"/>
  <c r="K273" i="20"/>
  <c r="I273" i="20"/>
  <c r="H273" i="20"/>
  <c r="U273" i="20" s="1"/>
  <c r="G273" i="20"/>
  <c r="F273" i="20"/>
  <c r="E273" i="20"/>
  <c r="AF272" i="20"/>
  <c r="AG272" i="20" s="1"/>
  <c r="AE272" i="20"/>
  <c r="AF271" i="20"/>
  <c r="AG271" i="20" s="1"/>
  <c r="AE271" i="20"/>
  <c r="AB271" i="20"/>
  <c r="AF270" i="20"/>
  <c r="AG270" i="20" s="1"/>
  <c r="AE270" i="20"/>
  <c r="AB270" i="20"/>
  <c r="AF269" i="20"/>
  <c r="AG269" i="20" s="1"/>
  <c r="AE269" i="20"/>
  <c r="AB269" i="20"/>
  <c r="AF268" i="20"/>
  <c r="AC268" i="20"/>
  <c r="AA268" i="20"/>
  <c r="Z268" i="20"/>
  <c r="Y268" i="20"/>
  <c r="X268" i="20"/>
  <c r="T268" i="20"/>
  <c r="S268" i="20"/>
  <c r="R268" i="20"/>
  <c r="Q268" i="20"/>
  <c r="P268" i="20"/>
  <c r="O268" i="20"/>
  <c r="N268" i="20"/>
  <c r="M268" i="20"/>
  <c r="K268" i="20"/>
  <c r="I268" i="20"/>
  <c r="H268" i="20"/>
  <c r="G268" i="20"/>
  <c r="F268" i="20"/>
  <c r="E268" i="20"/>
  <c r="AF267" i="20"/>
  <c r="AG267" i="20" s="1"/>
  <c r="AE267" i="20"/>
  <c r="AB267" i="20"/>
  <c r="AF266" i="20"/>
  <c r="AG266" i="20" s="1"/>
  <c r="AE266" i="20"/>
  <c r="AB266" i="20"/>
  <c r="AF265" i="20"/>
  <c r="AG265" i="20" s="1"/>
  <c r="AE265" i="20"/>
  <c r="AB265" i="20"/>
  <c r="AF264" i="20"/>
  <c r="AC264" i="20"/>
  <c r="AA264" i="20"/>
  <c r="Z264" i="20"/>
  <c r="Y264" i="20"/>
  <c r="X264" i="20"/>
  <c r="T264" i="20"/>
  <c r="S264" i="20"/>
  <c r="R264" i="20"/>
  <c r="Q264" i="20"/>
  <c r="P264" i="20"/>
  <c r="O264" i="20"/>
  <c r="N264" i="20"/>
  <c r="M264" i="20"/>
  <c r="K264" i="20"/>
  <c r="I264" i="20"/>
  <c r="H264" i="20"/>
  <c r="U264" i="20" s="1"/>
  <c r="G264" i="20"/>
  <c r="F264" i="20"/>
  <c r="E264" i="20"/>
  <c r="AF263" i="20"/>
  <c r="AG263" i="20" s="1"/>
  <c r="AE263" i="20"/>
  <c r="AB263" i="20"/>
  <c r="AF262" i="20"/>
  <c r="AG262" i="20" s="1"/>
  <c r="AE262" i="20"/>
  <c r="AB262" i="20"/>
  <c r="AF261" i="20"/>
  <c r="AC261" i="20"/>
  <c r="AA261" i="20"/>
  <c r="Z261" i="20"/>
  <c r="Y261" i="20"/>
  <c r="X261" i="20"/>
  <c r="W261" i="20" s="1"/>
  <c r="T261" i="20"/>
  <c r="S261" i="20"/>
  <c r="R261" i="20"/>
  <c r="Q261" i="20"/>
  <c r="P261" i="20"/>
  <c r="O261" i="20"/>
  <c r="N261" i="20"/>
  <c r="M261" i="20"/>
  <c r="K261" i="20"/>
  <c r="I261" i="20"/>
  <c r="H261" i="20"/>
  <c r="U261" i="20" s="1"/>
  <c r="G261" i="20"/>
  <c r="F261" i="20"/>
  <c r="E261" i="20"/>
  <c r="AF260" i="20"/>
  <c r="AG260" i="20" s="1"/>
  <c r="AE260" i="20"/>
  <c r="AB260" i="20"/>
  <c r="AF259" i="20"/>
  <c r="AG259" i="20" s="1"/>
  <c r="AE259" i="20"/>
  <c r="AB259" i="20"/>
  <c r="AF258" i="20"/>
  <c r="AC258" i="20"/>
  <c r="AA258" i="20"/>
  <c r="Z258" i="20"/>
  <c r="Y258" i="20"/>
  <c r="X258" i="20"/>
  <c r="T258" i="20"/>
  <c r="S258" i="20"/>
  <c r="R258" i="20"/>
  <c r="Q258" i="20"/>
  <c r="P258" i="20"/>
  <c r="O258" i="20"/>
  <c r="N258" i="20"/>
  <c r="M258" i="20"/>
  <c r="K258" i="20"/>
  <c r="I258" i="20"/>
  <c r="H258" i="20"/>
  <c r="G258" i="20"/>
  <c r="F258" i="20"/>
  <c r="E258" i="20"/>
  <c r="AF257" i="20"/>
  <c r="AG257" i="20" s="1"/>
  <c r="AE257" i="20"/>
  <c r="AF256" i="20"/>
  <c r="AF255" i="20"/>
  <c r="AG255" i="20" s="1"/>
  <c r="AE255" i="20"/>
  <c r="AB255" i="20"/>
  <c r="J255" i="20"/>
  <c r="AF254" i="20"/>
  <c r="AF253" i="20"/>
  <c r="AG253" i="20" s="1"/>
  <c r="AE253" i="20"/>
  <c r="AB253" i="20"/>
  <c r="AF252" i="20"/>
  <c r="AG252" i="20" s="1"/>
  <c r="AE252" i="20"/>
  <c r="AB252" i="20"/>
  <c r="AF251" i="20"/>
  <c r="AG251" i="20" s="1"/>
  <c r="AE251" i="20"/>
  <c r="AB251" i="20"/>
  <c r="AF250" i="20"/>
  <c r="AC250" i="20"/>
  <c r="AA250" i="20"/>
  <c r="Z250" i="20"/>
  <c r="Y250" i="20"/>
  <c r="T250" i="20"/>
  <c r="S250" i="20"/>
  <c r="R250" i="20"/>
  <c r="Q250" i="20"/>
  <c r="P250" i="20"/>
  <c r="O250" i="20"/>
  <c r="N250" i="20"/>
  <c r="M250" i="20"/>
  <c r="K250" i="20"/>
  <c r="I250" i="20"/>
  <c r="H250" i="20"/>
  <c r="G250" i="20"/>
  <c r="F250" i="20"/>
  <c r="E250" i="20"/>
  <c r="AF249" i="20"/>
  <c r="AG249" i="20" s="1"/>
  <c r="AE249" i="20"/>
  <c r="AB249" i="20"/>
  <c r="AF248" i="20"/>
  <c r="AG248" i="20" s="1"/>
  <c r="AE248" i="20"/>
  <c r="AB248" i="20"/>
  <c r="AF247" i="20"/>
  <c r="AG247" i="20" s="1"/>
  <c r="AE247" i="20"/>
  <c r="AB247" i="20"/>
  <c r="AF246" i="20"/>
  <c r="AC246" i="20"/>
  <c r="AA246" i="20"/>
  <c r="Z246" i="20"/>
  <c r="Y246" i="20"/>
  <c r="T246" i="20"/>
  <c r="S246" i="20"/>
  <c r="R246" i="20"/>
  <c r="Q246" i="20"/>
  <c r="P246" i="20"/>
  <c r="O246" i="20"/>
  <c r="N246" i="20"/>
  <c r="M246" i="20"/>
  <c r="K246" i="20"/>
  <c r="I246" i="20"/>
  <c r="H246" i="20"/>
  <c r="G246" i="20"/>
  <c r="F246" i="20"/>
  <c r="E246" i="20"/>
  <c r="AF245" i="20"/>
  <c r="AG245" i="20" s="1"/>
  <c r="AE245" i="20"/>
  <c r="AB245" i="20"/>
  <c r="AF244" i="20"/>
  <c r="AG244" i="20" s="1"/>
  <c r="AE244" i="20"/>
  <c r="AB244" i="20"/>
  <c r="AF243" i="20"/>
  <c r="AG243" i="20" s="1"/>
  <c r="AE243" i="20"/>
  <c r="AB243" i="20"/>
  <c r="AF242" i="20"/>
  <c r="AC242" i="20"/>
  <c r="AA242" i="20"/>
  <c r="Z242" i="20"/>
  <c r="Y242" i="20"/>
  <c r="T242" i="20"/>
  <c r="S242" i="20"/>
  <c r="R242" i="20"/>
  <c r="Q242" i="20"/>
  <c r="P242" i="20"/>
  <c r="O242" i="20"/>
  <c r="N242" i="20"/>
  <c r="M242" i="20"/>
  <c r="K242" i="20"/>
  <c r="I242" i="20"/>
  <c r="H242" i="20"/>
  <c r="G242" i="20"/>
  <c r="F242" i="20"/>
  <c r="E242" i="20"/>
  <c r="AF241" i="20"/>
  <c r="AG241" i="20" s="1"/>
  <c r="AE241" i="20"/>
  <c r="AB241" i="20"/>
  <c r="AF240" i="20"/>
  <c r="AG240" i="20" s="1"/>
  <c r="AE240" i="20"/>
  <c r="AB240" i="20"/>
  <c r="AF239" i="20"/>
  <c r="AC239" i="20"/>
  <c r="AA239" i="20"/>
  <c r="Z239" i="20"/>
  <c r="Y239" i="20"/>
  <c r="T239" i="20"/>
  <c r="S239" i="20"/>
  <c r="R239" i="20"/>
  <c r="Q239" i="20"/>
  <c r="P239" i="20"/>
  <c r="O239" i="20"/>
  <c r="N239" i="20"/>
  <c r="M239" i="20"/>
  <c r="K239" i="20"/>
  <c r="I239" i="20"/>
  <c r="H239" i="20"/>
  <c r="G239" i="20"/>
  <c r="F239" i="20"/>
  <c r="E239" i="20"/>
  <c r="AF238" i="20"/>
  <c r="AG238" i="20" s="1"/>
  <c r="AE238" i="20"/>
  <c r="AB238" i="20"/>
  <c r="AF237" i="20"/>
  <c r="AG237" i="20" s="1"/>
  <c r="AE237" i="20"/>
  <c r="AB237" i="20"/>
  <c r="AF236" i="20"/>
  <c r="AC236" i="20"/>
  <c r="AA236" i="20"/>
  <c r="Z236" i="20"/>
  <c r="Y236" i="20"/>
  <c r="T236" i="20"/>
  <c r="S236" i="20"/>
  <c r="R236" i="20"/>
  <c r="Q236" i="20"/>
  <c r="P236" i="20"/>
  <c r="O236" i="20"/>
  <c r="N236" i="20"/>
  <c r="M236" i="20"/>
  <c r="K236" i="20"/>
  <c r="I236" i="20"/>
  <c r="H236" i="20"/>
  <c r="G236" i="20"/>
  <c r="F236" i="20"/>
  <c r="E236" i="20"/>
  <c r="AF235" i="20"/>
  <c r="AG235" i="20" s="1"/>
  <c r="AE235" i="20"/>
  <c r="AB235" i="20"/>
  <c r="AF234" i="20"/>
  <c r="AG234" i="20" s="1"/>
  <c r="AE234" i="20"/>
  <c r="AB234" i="20"/>
  <c r="AF233" i="20"/>
  <c r="AC233" i="20"/>
  <c r="AA233" i="20"/>
  <c r="Z233" i="20"/>
  <c r="Y233" i="20"/>
  <c r="T233" i="20"/>
  <c r="S233" i="20"/>
  <c r="R233" i="20"/>
  <c r="Q233" i="20"/>
  <c r="P233" i="20"/>
  <c r="O233" i="20"/>
  <c r="N233" i="20"/>
  <c r="M233" i="20"/>
  <c r="K233" i="20"/>
  <c r="I233" i="20"/>
  <c r="H233" i="20"/>
  <c r="G233" i="20"/>
  <c r="F233" i="20"/>
  <c r="E233" i="20"/>
  <c r="AF232" i="20"/>
  <c r="AG232" i="20" s="1"/>
  <c r="AE232" i="20"/>
  <c r="AB232" i="20"/>
  <c r="AF231" i="20"/>
  <c r="AG231" i="20" s="1"/>
  <c r="AE231" i="20"/>
  <c r="AB231" i="20"/>
  <c r="AF230" i="20"/>
  <c r="AC230" i="20"/>
  <c r="AA230" i="20"/>
  <c r="Z230" i="20"/>
  <c r="Y230" i="20"/>
  <c r="T230" i="20"/>
  <c r="S230" i="20"/>
  <c r="R230" i="20"/>
  <c r="Q230" i="20"/>
  <c r="P230" i="20"/>
  <c r="O230" i="20"/>
  <c r="N230" i="20"/>
  <c r="M230" i="20"/>
  <c r="K230" i="20"/>
  <c r="I230" i="20"/>
  <c r="H230" i="20"/>
  <c r="G230" i="20"/>
  <c r="F230" i="20"/>
  <c r="E230" i="20"/>
  <c r="AF229" i="20"/>
  <c r="AG229" i="20" s="1"/>
  <c r="AE229" i="20"/>
  <c r="AB229" i="20"/>
  <c r="AF228" i="20"/>
  <c r="AG228" i="20" s="1"/>
  <c r="AE228" i="20"/>
  <c r="AB228" i="20"/>
  <c r="AF227" i="20"/>
  <c r="AC227" i="20"/>
  <c r="AA227" i="20"/>
  <c r="Z227" i="20"/>
  <c r="Y227" i="20"/>
  <c r="T227" i="20"/>
  <c r="S227" i="20"/>
  <c r="R227" i="20"/>
  <c r="Q227" i="20"/>
  <c r="P227" i="20"/>
  <c r="O227" i="20"/>
  <c r="N227" i="20"/>
  <c r="M227" i="20"/>
  <c r="K227" i="20"/>
  <c r="I227" i="20"/>
  <c r="H227" i="20"/>
  <c r="G227" i="20"/>
  <c r="F227" i="20"/>
  <c r="E227" i="20"/>
  <c r="AF226" i="20"/>
  <c r="AG226" i="20" s="1"/>
  <c r="AE226" i="20"/>
  <c r="AB226" i="20"/>
  <c r="AF225" i="20"/>
  <c r="AG225" i="20" s="1"/>
  <c r="AE225" i="20"/>
  <c r="AB225" i="20"/>
  <c r="AF224" i="20"/>
  <c r="AC224" i="20"/>
  <c r="AA224" i="20"/>
  <c r="Z224" i="20"/>
  <c r="Y224" i="20"/>
  <c r="T224" i="20"/>
  <c r="S224" i="20"/>
  <c r="R224" i="20"/>
  <c r="Q224" i="20"/>
  <c r="P224" i="20"/>
  <c r="O224" i="20"/>
  <c r="N224" i="20"/>
  <c r="M224" i="20"/>
  <c r="K224" i="20"/>
  <c r="I224" i="20"/>
  <c r="H224" i="20"/>
  <c r="G224" i="20"/>
  <c r="F224" i="20"/>
  <c r="E224" i="20"/>
  <c r="AF223" i="20"/>
  <c r="AG223" i="20" s="1"/>
  <c r="AE223" i="20"/>
  <c r="AF222" i="20"/>
  <c r="AG222" i="20" s="1"/>
  <c r="AE222" i="20"/>
  <c r="AB222" i="20"/>
  <c r="AF221" i="20"/>
  <c r="AG221" i="20" s="1"/>
  <c r="AE221" i="20"/>
  <c r="AB221" i="20"/>
  <c r="AF220" i="20"/>
  <c r="AC220" i="20"/>
  <c r="AA220" i="20"/>
  <c r="Z220" i="20"/>
  <c r="Y220" i="20"/>
  <c r="T220" i="20"/>
  <c r="S220" i="20"/>
  <c r="R220" i="20"/>
  <c r="Q220" i="20"/>
  <c r="P220" i="20"/>
  <c r="O220" i="20"/>
  <c r="N220" i="20"/>
  <c r="M220" i="20"/>
  <c r="K220" i="20"/>
  <c r="I220" i="20"/>
  <c r="H220" i="20"/>
  <c r="G220" i="20"/>
  <c r="F220" i="20"/>
  <c r="E220" i="20"/>
  <c r="AF219" i="20"/>
  <c r="AG219" i="20" s="1"/>
  <c r="AE219" i="20"/>
  <c r="AB219" i="20"/>
  <c r="AF218" i="20"/>
  <c r="AG218" i="20" s="1"/>
  <c r="AE218" i="20"/>
  <c r="AB218" i="20"/>
  <c r="AF217" i="20"/>
  <c r="AG217" i="20" s="1"/>
  <c r="AE217" i="20"/>
  <c r="AB217" i="20"/>
  <c r="AF216" i="20"/>
  <c r="AC216" i="20"/>
  <c r="AA216" i="20"/>
  <c r="Z216" i="20"/>
  <c r="Y216" i="20"/>
  <c r="T216" i="20"/>
  <c r="S216" i="20"/>
  <c r="R216" i="20"/>
  <c r="Q216" i="20"/>
  <c r="P216" i="20"/>
  <c r="O216" i="20"/>
  <c r="N216" i="20"/>
  <c r="M216" i="20"/>
  <c r="K216" i="20"/>
  <c r="I216" i="20"/>
  <c r="H216" i="20"/>
  <c r="G216" i="20"/>
  <c r="F216" i="20"/>
  <c r="E216" i="20"/>
  <c r="AF215" i="20"/>
  <c r="AG215" i="20" s="1"/>
  <c r="AE215" i="20"/>
  <c r="AB215" i="20"/>
  <c r="AF214" i="20"/>
  <c r="AG214" i="20" s="1"/>
  <c r="AE214" i="20"/>
  <c r="AB214" i="20"/>
  <c r="AF213" i="20"/>
  <c r="AG213" i="20" s="1"/>
  <c r="AE213" i="20"/>
  <c r="AB213" i="20"/>
  <c r="AF212" i="20"/>
  <c r="AC212" i="20"/>
  <c r="AA212" i="20"/>
  <c r="Z212" i="20"/>
  <c r="Y212" i="20"/>
  <c r="T212" i="20"/>
  <c r="S212" i="20"/>
  <c r="R212" i="20"/>
  <c r="Q212" i="20"/>
  <c r="P212" i="20"/>
  <c r="O212" i="20"/>
  <c r="N212" i="20"/>
  <c r="M212" i="20"/>
  <c r="K212" i="20"/>
  <c r="I212" i="20"/>
  <c r="H212" i="20"/>
  <c r="G212" i="20"/>
  <c r="F212" i="20"/>
  <c r="E212" i="20"/>
  <c r="AF211" i="20"/>
  <c r="AG211" i="20" s="1"/>
  <c r="AE211" i="20"/>
  <c r="AB211" i="20"/>
  <c r="AF210" i="20"/>
  <c r="AG210" i="20" s="1"/>
  <c r="AE210" i="20"/>
  <c r="AB210" i="20"/>
  <c r="AF209" i="20"/>
  <c r="AG209" i="20" s="1"/>
  <c r="AE209" i="20"/>
  <c r="AB209" i="20"/>
  <c r="AF208" i="20"/>
  <c r="AC208" i="20"/>
  <c r="AA208" i="20"/>
  <c r="Z208" i="20"/>
  <c r="Y208" i="20"/>
  <c r="T208" i="20"/>
  <c r="S208" i="20"/>
  <c r="R208" i="20"/>
  <c r="Q208" i="20"/>
  <c r="P208" i="20"/>
  <c r="O208" i="20"/>
  <c r="N208" i="20"/>
  <c r="M208" i="20"/>
  <c r="K208" i="20"/>
  <c r="I208" i="20"/>
  <c r="H208" i="20"/>
  <c r="G208" i="20"/>
  <c r="F208" i="20"/>
  <c r="E208" i="20"/>
  <c r="AF207" i="20"/>
  <c r="AG207" i="20" s="1"/>
  <c r="AE207" i="20"/>
  <c r="AB207" i="20"/>
  <c r="AF206" i="20"/>
  <c r="AG206" i="20" s="1"/>
  <c r="AE206" i="20"/>
  <c r="AB206" i="20"/>
  <c r="AF205" i="20"/>
  <c r="AG205" i="20" s="1"/>
  <c r="AE205" i="20"/>
  <c r="AB205" i="20"/>
  <c r="AF204" i="20"/>
  <c r="AC204" i="20"/>
  <c r="AA204" i="20"/>
  <c r="Z204" i="20"/>
  <c r="Y204" i="20"/>
  <c r="T204" i="20"/>
  <c r="S204" i="20"/>
  <c r="R204" i="20"/>
  <c r="Q204" i="20"/>
  <c r="P204" i="20"/>
  <c r="O204" i="20"/>
  <c r="N204" i="20"/>
  <c r="M204" i="20"/>
  <c r="K204" i="20"/>
  <c r="I204" i="20"/>
  <c r="H204" i="20"/>
  <c r="G204" i="20"/>
  <c r="F204" i="20"/>
  <c r="E204" i="20"/>
  <c r="AF203" i="20"/>
  <c r="AG203" i="20" s="1"/>
  <c r="AE203" i="20"/>
  <c r="AF202" i="20"/>
  <c r="AG202" i="20" s="1"/>
  <c r="AE202" i="20"/>
  <c r="AB202" i="20"/>
  <c r="AF201" i="20"/>
  <c r="AG201" i="20" s="1"/>
  <c r="AE201" i="20"/>
  <c r="AB201" i="20"/>
  <c r="AF200" i="20"/>
  <c r="AG200" i="20" s="1"/>
  <c r="AE200" i="20"/>
  <c r="AB200" i="20"/>
  <c r="AF199" i="20"/>
  <c r="AG199" i="20" s="1"/>
  <c r="AE199" i="20"/>
  <c r="AB199" i="20"/>
  <c r="AF198" i="20"/>
  <c r="AC198" i="20"/>
  <c r="AA198" i="20"/>
  <c r="Z198" i="20"/>
  <c r="Y198" i="20"/>
  <c r="T198" i="20"/>
  <c r="S198" i="20"/>
  <c r="R198" i="20"/>
  <c r="Q198" i="20"/>
  <c r="P198" i="20"/>
  <c r="O198" i="20"/>
  <c r="N198" i="20"/>
  <c r="M198" i="20"/>
  <c r="K198" i="20"/>
  <c r="I198" i="20"/>
  <c r="H198" i="20"/>
  <c r="G198" i="20"/>
  <c r="F198" i="20"/>
  <c r="E198" i="20"/>
  <c r="AF197" i="20"/>
  <c r="AG197" i="20" s="1"/>
  <c r="AE197" i="20"/>
  <c r="AB197" i="20"/>
  <c r="AF196" i="20"/>
  <c r="AG196" i="20" s="1"/>
  <c r="AE196" i="20"/>
  <c r="AB196" i="20"/>
  <c r="AF195" i="20"/>
  <c r="AG195" i="20" s="1"/>
  <c r="AE195" i="20"/>
  <c r="AB195" i="20"/>
  <c r="AF194" i="20"/>
  <c r="AC194" i="20"/>
  <c r="AA194" i="20"/>
  <c r="Z194" i="20"/>
  <c r="Y194" i="20"/>
  <c r="T194" i="20"/>
  <c r="S194" i="20"/>
  <c r="R194" i="20"/>
  <c r="Q194" i="20"/>
  <c r="P194" i="20"/>
  <c r="O194" i="20"/>
  <c r="N194" i="20"/>
  <c r="M194" i="20"/>
  <c r="K194" i="20"/>
  <c r="I194" i="20"/>
  <c r="H194" i="20"/>
  <c r="G194" i="20"/>
  <c r="F194" i="20"/>
  <c r="E194" i="20"/>
  <c r="AF193" i="20"/>
  <c r="AG193" i="20" s="1"/>
  <c r="AE193" i="20"/>
  <c r="AB193" i="20"/>
  <c r="AF192" i="20"/>
  <c r="AG192" i="20" s="1"/>
  <c r="AE192" i="20"/>
  <c r="AB192" i="20"/>
  <c r="AF191" i="20"/>
  <c r="AC191" i="20"/>
  <c r="AA191" i="20"/>
  <c r="Z191" i="20"/>
  <c r="Y191" i="20"/>
  <c r="T191" i="20"/>
  <c r="S191" i="20"/>
  <c r="R191" i="20"/>
  <c r="Q191" i="20"/>
  <c r="P191" i="20"/>
  <c r="O191" i="20"/>
  <c r="N191" i="20"/>
  <c r="M191" i="20"/>
  <c r="K191" i="20"/>
  <c r="I191" i="20"/>
  <c r="H191" i="20"/>
  <c r="G191" i="20"/>
  <c r="F191" i="20"/>
  <c r="E191" i="20"/>
  <c r="AF190" i="20"/>
  <c r="AF189" i="20"/>
  <c r="AG189" i="20" s="1"/>
  <c r="AE189" i="20"/>
  <c r="AB189" i="20"/>
  <c r="J189" i="20"/>
  <c r="AF188" i="20"/>
  <c r="AF187" i="20"/>
  <c r="AG187" i="20" s="1"/>
  <c r="AE187" i="20"/>
  <c r="AB187" i="20"/>
  <c r="AF186" i="20"/>
  <c r="AG186" i="20" s="1"/>
  <c r="AE186" i="20"/>
  <c r="AB186" i="20"/>
  <c r="AF185" i="20"/>
  <c r="AC185" i="20"/>
  <c r="AA185" i="20"/>
  <c r="Z185" i="20"/>
  <c r="Y185" i="20"/>
  <c r="X185" i="20"/>
  <c r="W185" i="20" s="1"/>
  <c r="T185" i="20"/>
  <c r="S185" i="20"/>
  <c r="R185" i="20"/>
  <c r="Q185" i="20"/>
  <c r="P185" i="20"/>
  <c r="O185" i="20"/>
  <c r="N185" i="20"/>
  <c r="M185" i="20"/>
  <c r="K185" i="20"/>
  <c r="I185" i="20"/>
  <c r="H185" i="20"/>
  <c r="U185" i="20" s="1"/>
  <c r="G185" i="20"/>
  <c r="F185" i="20"/>
  <c r="E185" i="20"/>
  <c r="AF184" i="20"/>
  <c r="AG184" i="20" s="1"/>
  <c r="AE184" i="20"/>
  <c r="AB184" i="20"/>
  <c r="AF183" i="20"/>
  <c r="AG183" i="20" s="1"/>
  <c r="AE183" i="20"/>
  <c r="AB183" i="20"/>
  <c r="AF182" i="20"/>
  <c r="AC182" i="20"/>
  <c r="AA182" i="20"/>
  <c r="Z182" i="20"/>
  <c r="Y182" i="20"/>
  <c r="X182" i="20"/>
  <c r="T182" i="20"/>
  <c r="S182" i="20"/>
  <c r="R182" i="20"/>
  <c r="Q182" i="20"/>
  <c r="P182" i="20"/>
  <c r="O182" i="20"/>
  <c r="N182" i="20"/>
  <c r="M182" i="20"/>
  <c r="K182" i="20"/>
  <c r="I182" i="20"/>
  <c r="H182" i="20"/>
  <c r="U182" i="20" s="1"/>
  <c r="G182" i="20"/>
  <c r="F182" i="20"/>
  <c r="E182" i="20"/>
  <c r="AF181" i="20"/>
  <c r="AG181" i="20" s="1"/>
  <c r="AE181" i="20"/>
  <c r="AB181" i="20"/>
  <c r="AF180" i="20"/>
  <c r="AG180" i="20" s="1"/>
  <c r="AE180" i="20"/>
  <c r="AB180" i="20"/>
  <c r="AF179" i="20"/>
  <c r="AC179" i="20"/>
  <c r="AA179" i="20"/>
  <c r="Z179" i="20"/>
  <c r="Y179" i="20"/>
  <c r="X179" i="20"/>
  <c r="T179" i="20"/>
  <c r="S179" i="20"/>
  <c r="R179" i="20"/>
  <c r="Q179" i="20"/>
  <c r="P179" i="20"/>
  <c r="O179" i="20"/>
  <c r="N179" i="20"/>
  <c r="M179" i="20"/>
  <c r="K179" i="20"/>
  <c r="I179" i="20"/>
  <c r="H179" i="20"/>
  <c r="U179" i="20" s="1"/>
  <c r="G179" i="20"/>
  <c r="F179" i="20"/>
  <c r="E179" i="20"/>
  <c r="AF178" i="20"/>
  <c r="AG178" i="20" s="1"/>
  <c r="AE178" i="20"/>
  <c r="AF177" i="20"/>
  <c r="AG177" i="20" s="1"/>
  <c r="AE177" i="20"/>
  <c r="AB177" i="20"/>
  <c r="AF176" i="20"/>
  <c r="AG176" i="20" s="1"/>
  <c r="AE176" i="20"/>
  <c r="AB176" i="20"/>
  <c r="AF175" i="20"/>
  <c r="AC175" i="20"/>
  <c r="AA175" i="20"/>
  <c r="Z175" i="20"/>
  <c r="Y175" i="20"/>
  <c r="X175" i="20"/>
  <c r="W175" i="20" s="1"/>
  <c r="T175" i="20"/>
  <c r="S175" i="20"/>
  <c r="R175" i="20"/>
  <c r="Q175" i="20"/>
  <c r="P175" i="20"/>
  <c r="O175" i="20"/>
  <c r="N175" i="20"/>
  <c r="M175" i="20"/>
  <c r="K175" i="20"/>
  <c r="I175" i="20"/>
  <c r="H175" i="20"/>
  <c r="U175" i="20" s="1"/>
  <c r="G175" i="20"/>
  <c r="F175" i="20"/>
  <c r="E175" i="20"/>
  <c r="AF174" i="20"/>
  <c r="AG174" i="20" s="1"/>
  <c r="AE174" i="20"/>
  <c r="AB174" i="20"/>
  <c r="AF173" i="20"/>
  <c r="AG173" i="20" s="1"/>
  <c r="AE173" i="20"/>
  <c r="AB173" i="20"/>
  <c r="AF172" i="20"/>
  <c r="AC172" i="20"/>
  <c r="AA172" i="20"/>
  <c r="Z172" i="20"/>
  <c r="Y172" i="20"/>
  <c r="X172" i="20"/>
  <c r="T172" i="20"/>
  <c r="S172" i="20"/>
  <c r="R172" i="20"/>
  <c r="Q172" i="20"/>
  <c r="P172" i="20"/>
  <c r="O172" i="20"/>
  <c r="N172" i="20"/>
  <c r="M172" i="20"/>
  <c r="K172" i="20"/>
  <c r="I172" i="20"/>
  <c r="H172" i="20"/>
  <c r="U172" i="20" s="1"/>
  <c r="G172" i="20"/>
  <c r="F172" i="20"/>
  <c r="E172" i="20"/>
  <c r="AF171" i="20"/>
  <c r="AG171" i="20" s="1"/>
  <c r="AE171" i="20"/>
  <c r="AB171" i="20"/>
  <c r="AF170" i="20"/>
  <c r="AG170" i="20" s="1"/>
  <c r="AE170" i="20"/>
  <c r="AB170" i="20"/>
  <c r="AF169" i="20"/>
  <c r="AC169" i="20"/>
  <c r="AA169" i="20"/>
  <c r="Z169" i="20"/>
  <c r="Y169" i="20"/>
  <c r="X169" i="20"/>
  <c r="W169" i="20" s="1"/>
  <c r="T169" i="20"/>
  <c r="S169" i="20"/>
  <c r="R169" i="20"/>
  <c r="Q169" i="20"/>
  <c r="P169" i="20"/>
  <c r="O169" i="20"/>
  <c r="N169" i="20"/>
  <c r="M169" i="20"/>
  <c r="K169" i="20"/>
  <c r="I169" i="20"/>
  <c r="H169" i="20"/>
  <c r="U169" i="20" s="1"/>
  <c r="G169" i="20"/>
  <c r="F169" i="20"/>
  <c r="E169" i="20"/>
  <c r="AF168" i="20"/>
  <c r="AG168" i="20" s="1"/>
  <c r="AE168" i="20"/>
  <c r="AB168" i="20"/>
  <c r="AF167" i="20"/>
  <c r="AG167" i="20" s="1"/>
  <c r="AE167" i="20"/>
  <c r="AB167" i="20"/>
  <c r="AF166" i="20"/>
  <c r="AC166" i="20"/>
  <c r="AA166" i="20"/>
  <c r="Z166" i="20"/>
  <c r="Y166" i="20"/>
  <c r="X166" i="20"/>
  <c r="W166" i="20" s="1"/>
  <c r="T166" i="20"/>
  <c r="S166" i="20"/>
  <c r="R166" i="20"/>
  <c r="Q166" i="20"/>
  <c r="P166" i="20"/>
  <c r="O166" i="20"/>
  <c r="N166" i="20"/>
  <c r="M166" i="20"/>
  <c r="K166" i="20"/>
  <c r="I166" i="20"/>
  <c r="H166" i="20"/>
  <c r="U166" i="20" s="1"/>
  <c r="G166" i="20"/>
  <c r="F166" i="20"/>
  <c r="E166" i="20"/>
  <c r="AF165" i="20"/>
  <c r="AG165" i="20" s="1"/>
  <c r="AE165" i="20"/>
  <c r="AB165" i="20"/>
  <c r="AF164" i="20"/>
  <c r="AG164" i="20" s="1"/>
  <c r="AE164" i="20"/>
  <c r="AB164" i="20"/>
  <c r="AF163" i="20"/>
  <c r="AC163" i="20"/>
  <c r="AA163" i="20"/>
  <c r="Z163" i="20"/>
  <c r="Y163" i="20"/>
  <c r="X163" i="20"/>
  <c r="W163" i="20" s="1"/>
  <c r="T163" i="20"/>
  <c r="S163" i="20"/>
  <c r="R163" i="20"/>
  <c r="Q163" i="20"/>
  <c r="P163" i="20"/>
  <c r="O163" i="20"/>
  <c r="N163" i="20"/>
  <c r="M163" i="20"/>
  <c r="K163" i="20"/>
  <c r="I163" i="20"/>
  <c r="H163" i="20"/>
  <c r="U163" i="20" s="1"/>
  <c r="G163" i="20"/>
  <c r="F163" i="20"/>
  <c r="E163" i="20"/>
  <c r="AF162" i="20"/>
  <c r="AF161" i="20"/>
  <c r="AG161" i="20" s="1"/>
  <c r="AE161" i="20"/>
  <c r="X161" i="20"/>
  <c r="W161" i="20" s="1"/>
  <c r="J161" i="20"/>
  <c r="AF160" i="20"/>
  <c r="AF159" i="20"/>
  <c r="AG159" i="20" s="1"/>
  <c r="AE159" i="20"/>
  <c r="AB159" i="20"/>
  <c r="AF158" i="20"/>
  <c r="AG158" i="20" s="1"/>
  <c r="AE158" i="20"/>
  <c r="AB158" i="20"/>
  <c r="AF157" i="20"/>
  <c r="AC157" i="20"/>
  <c r="AA157" i="20"/>
  <c r="Z157" i="20"/>
  <c r="Y157" i="20"/>
  <c r="X157" i="20"/>
  <c r="T157" i="20"/>
  <c r="S157" i="20"/>
  <c r="R157" i="20"/>
  <c r="Q157" i="20"/>
  <c r="P157" i="20"/>
  <c r="O157" i="20"/>
  <c r="N157" i="20"/>
  <c r="M157" i="20"/>
  <c r="K157" i="20"/>
  <c r="I157" i="20"/>
  <c r="H157" i="20"/>
  <c r="U157" i="20" s="1"/>
  <c r="G157" i="20"/>
  <c r="F157" i="20"/>
  <c r="E157" i="20"/>
  <c r="AF156" i="20"/>
  <c r="AG156" i="20" s="1"/>
  <c r="AE156" i="20"/>
  <c r="AB156" i="20"/>
  <c r="AF155" i="20"/>
  <c r="AG155" i="20" s="1"/>
  <c r="AE155" i="20"/>
  <c r="AB155" i="20"/>
  <c r="AF154" i="20"/>
  <c r="AC154" i="20"/>
  <c r="AA154" i="20"/>
  <c r="Z154" i="20"/>
  <c r="Y154" i="20"/>
  <c r="X154" i="20"/>
  <c r="W154" i="20" s="1"/>
  <c r="T154" i="20"/>
  <c r="S154" i="20"/>
  <c r="R154" i="20"/>
  <c r="Q154" i="20"/>
  <c r="P154" i="20"/>
  <c r="O154" i="20"/>
  <c r="N154" i="20"/>
  <c r="M154" i="20"/>
  <c r="K154" i="20"/>
  <c r="I154" i="20"/>
  <c r="H154" i="20"/>
  <c r="U154" i="20" s="1"/>
  <c r="G154" i="20"/>
  <c r="F154" i="20"/>
  <c r="E154" i="20"/>
  <c r="AF153" i="20"/>
  <c r="AG153" i="20" s="1"/>
  <c r="AE153" i="20"/>
  <c r="AB153" i="20"/>
  <c r="AF152" i="20"/>
  <c r="AG152" i="20" s="1"/>
  <c r="AE152" i="20"/>
  <c r="AB152" i="20"/>
  <c r="AF151" i="20"/>
  <c r="AC151" i="20"/>
  <c r="AA151" i="20"/>
  <c r="Z151" i="20"/>
  <c r="Y151" i="20"/>
  <c r="X151" i="20"/>
  <c r="T151" i="20"/>
  <c r="S151" i="20"/>
  <c r="R151" i="20"/>
  <c r="Q151" i="20"/>
  <c r="P151" i="20"/>
  <c r="O151" i="20"/>
  <c r="N151" i="20"/>
  <c r="M151" i="20"/>
  <c r="K151" i="20"/>
  <c r="I151" i="20"/>
  <c r="H151" i="20"/>
  <c r="U151" i="20" s="1"/>
  <c r="G151" i="20"/>
  <c r="F151" i="20"/>
  <c r="E151" i="20"/>
  <c r="AF150" i="20"/>
  <c r="AG150" i="20" s="1"/>
  <c r="AE150" i="20"/>
  <c r="AB150" i="20"/>
  <c r="AF149" i="20"/>
  <c r="AG149" i="20" s="1"/>
  <c r="AE149" i="20"/>
  <c r="AB149" i="20"/>
  <c r="AF148" i="20"/>
  <c r="AC148" i="20"/>
  <c r="AA148" i="20"/>
  <c r="Z148" i="20"/>
  <c r="Y148" i="20"/>
  <c r="X148" i="20"/>
  <c r="W148" i="20" s="1"/>
  <c r="T148" i="20"/>
  <c r="S148" i="20"/>
  <c r="R148" i="20"/>
  <c r="Q148" i="20"/>
  <c r="P148" i="20"/>
  <c r="O148" i="20"/>
  <c r="N148" i="20"/>
  <c r="M148" i="20"/>
  <c r="K148" i="20"/>
  <c r="I148" i="20"/>
  <c r="H148" i="20"/>
  <c r="U148" i="20" s="1"/>
  <c r="G148" i="20"/>
  <c r="F148" i="20"/>
  <c r="E148" i="20"/>
  <c r="AF147" i="20"/>
  <c r="AG147" i="20" s="1"/>
  <c r="AE147" i="20"/>
  <c r="AB147" i="20"/>
  <c r="AF146" i="20"/>
  <c r="AG146" i="20" s="1"/>
  <c r="AE146" i="20"/>
  <c r="AB146" i="20"/>
  <c r="AF145" i="20"/>
  <c r="AG145" i="20" s="1"/>
  <c r="AE145" i="20"/>
  <c r="AB145" i="20"/>
  <c r="AF144" i="20"/>
  <c r="AC144" i="20"/>
  <c r="AA144" i="20"/>
  <c r="Z144" i="20"/>
  <c r="Y144" i="20"/>
  <c r="X144" i="20"/>
  <c r="T144" i="20"/>
  <c r="S144" i="20"/>
  <c r="R144" i="20"/>
  <c r="Q144" i="20"/>
  <c r="P144" i="20"/>
  <c r="O144" i="20"/>
  <c r="N144" i="20"/>
  <c r="M144" i="20"/>
  <c r="K144" i="20"/>
  <c r="I144" i="20"/>
  <c r="H144" i="20"/>
  <c r="U144" i="20" s="1"/>
  <c r="G144" i="20"/>
  <c r="F144" i="20"/>
  <c r="E144" i="20"/>
  <c r="AF143" i="20"/>
  <c r="AG143" i="20" s="1"/>
  <c r="AE143" i="20"/>
  <c r="AB143" i="20"/>
  <c r="AF142" i="20"/>
  <c r="AG142" i="20" s="1"/>
  <c r="AE142" i="20"/>
  <c r="AB142" i="20"/>
  <c r="AF141" i="20"/>
  <c r="AC141" i="20"/>
  <c r="AA141" i="20"/>
  <c r="Z141" i="20"/>
  <c r="Y141" i="20"/>
  <c r="X141" i="20"/>
  <c r="W141" i="20" s="1"/>
  <c r="T141" i="20"/>
  <c r="S141" i="20"/>
  <c r="R141" i="20"/>
  <c r="Q141" i="20"/>
  <c r="P141" i="20"/>
  <c r="O141" i="20"/>
  <c r="N141" i="20"/>
  <c r="M141" i="20"/>
  <c r="K141" i="20"/>
  <c r="I141" i="20"/>
  <c r="H141" i="20"/>
  <c r="U141" i="20" s="1"/>
  <c r="G141" i="20"/>
  <c r="F141" i="20"/>
  <c r="E141" i="20"/>
  <c r="AF140" i="20"/>
  <c r="AG140" i="20" s="1"/>
  <c r="AE140" i="20"/>
  <c r="AB140" i="20"/>
  <c r="AF139" i="20"/>
  <c r="AG139" i="20" s="1"/>
  <c r="AE139" i="20"/>
  <c r="AB139" i="20"/>
  <c r="AF138" i="20"/>
  <c r="AC138" i="20"/>
  <c r="AA138" i="20"/>
  <c r="Z138" i="20"/>
  <c r="Y138" i="20"/>
  <c r="X138" i="20"/>
  <c r="T138" i="20"/>
  <c r="S138" i="20"/>
  <c r="R138" i="20"/>
  <c r="Q138" i="20"/>
  <c r="P138" i="20"/>
  <c r="O138" i="20"/>
  <c r="N138" i="20"/>
  <c r="M138" i="20"/>
  <c r="K138" i="20"/>
  <c r="I138" i="20"/>
  <c r="H138" i="20"/>
  <c r="U138" i="20" s="1"/>
  <c r="G138" i="20"/>
  <c r="F138" i="20"/>
  <c r="E138" i="20"/>
  <c r="AF137" i="20"/>
  <c r="AG137" i="20" s="1"/>
  <c r="AE137" i="20"/>
  <c r="AB137" i="20"/>
  <c r="AF136" i="20"/>
  <c r="AG136" i="20" s="1"/>
  <c r="AE136" i="20"/>
  <c r="AB136" i="20"/>
  <c r="AF135" i="20"/>
  <c r="AG135" i="20" s="1"/>
  <c r="AE135" i="20"/>
  <c r="AB135" i="20"/>
  <c r="AF134" i="20"/>
  <c r="AG134" i="20" s="1"/>
  <c r="AE134" i="20"/>
  <c r="AB134" i="20"/>
  <c r="AF133" i="20"/>
  <c r="AC133" i="20"/>
  <c r="AA133" i="20"/>
  <c r="Z133" i="20"/>
  <c r="Y133" i="20"/>
  <c r="X133" i="20"/>
  <c r="W133" i="20" s="1"/>
  <c r="T133" i="20"/>
  <c r="S133" i="20"/>
  <c r="R133" i="20"/>
  <c r="Q133" i="20"/>
  <c r="P133" i="20"/>
  <c r="O133" i="20"/>
  <c r="N133" i="20"/>
  <c r="M133" i="20"/>
  <c r="K133" i="20"/>
  <c r="I133" i="20"/>
  <c r="H133" i="20"/>
  <c r="U133" i="20" s="1"/>
  <c r="G133" i="20"/>
  <c r="F133" i="20"/>
  <c r="E133" i="20"/>
  <c r="AF132" i="20"/>
  <c r="AG132" i="20" s="1"/>
  <c r="AE132" i="20"/>
  <c r="AB132" i="20"/>
  <c r="AF131" i="20"/>
  <c r="AG131" i="20" s="1"/>
  <c r="AE131" i="20"/>
  <c r="AB131" i="20"/>
  <c r="AF130" i="20"/>
  <c r="AC130" i="20"/>
  <c r="AA130" i="20"/>
  <c r="Z130" i="20"/>
  <c r="Y130" i="20"/>
  <c r="X130" i="20"/>
  <c r="T130" i="20"/>
  <c r="S130" i="20"/>
  <c r="R130" i="20"/>
  <c r="Q130" i="20"/>
  <c r="P130" i="20"/>
  <c r="O130" i="20"/>
  <c r="N130" i="20"/>
  <c r="M130" i="20"/>
  <c r="K130" i="20"/>
  <c r="I130" i="20"/>
  <c r="H130" i="20"/>
  <c r="U130" i="20" s="1"/>
  <c r="G130" i="20"/>
  <c r="F130" i="20"/>
  <c r="E130" i="20"/>
  <c r="AF129" i="20"/>
  <c r="AG129" i="20" s="1"/>
  <c r="AE129" i="20"/>
  <c r="AB129" i="20"/>
  <c r="AF128" i="20"/>
  <c r="AG128" i="20" s="1"/>
  <c r="AE128" i="20"/>
  <c r="AB128" i="20"/>
  <c r="AF127" i="20"/>
  <c r="AG127" i="20" s="1"/>
  <c r="AE127" i="20"/>
  <c r="AB127" i="20"/>
  <c r="AF126" i="20"/>
  <c r="AC126" i="20"/>
  <c r="AA126" i="20"/>
  <c r="Z126" i="20"/>
  <c r="Y126" i="20"/>
  <c r="X126" i="20"/>
  <c r="W126" i="20" s="1"/>
  <c r="T126" i="20"/>
  <c r="S126" i="20"/>
  <c r="R126" i="20"/>
  <c r="Q126" i="20"/>
  <c r="P126" i="20"/>
  <c r="O126" i="20"/>
  <c r="N126" i="20"/>
  <c r="M126" i="20"/>
  <c r="K126" i="20"/>
  <c r="I126" i="20"/>
  <c r="H126" i="20"/>
  <c r="U126" i="20" s="1"/>
  <c r="G126" i="20"/>
  <c r="F126" i="20"/>
  <c r="E126" i="20"/>
  <c r="AF125" i="20"/>
  <c r="AG125" i="20" s="1"/>
  <c r="AE125" i="20"/>
  <c r="AB125" i="20"/>
  <c r="AF124" i="20"/>
  <c r="AG124" i="20" s="1"/>
  <c r="AE124" i="20"/>
  <c r="AB124" i="20"/>
  <c r="AF123" i="20"/>
  <c r="AC123" i="20"/>
  <c r="AA123" i="20"/>
  <c r="Z123" i="20"/>
  <c r="Y123" i="20"/>
  <c r="X123" i="20"/>
  <c r="W123" i="20" s="1"/>
  <c r="T123" i="20"/>
  <c r="S123" i="20"/>
  <c r="R123" i="20"/>
  <c r="Q123" i="20"/>
  <c r="P123" i="20"/>
  <c r="O123" i="20"/>
  <c r="N123" i="20"/>
  <c r="M123" i="20"/>
  <c r="K123" i="20"/>
  <c r="I123" i="20"/>
  <c r="H123" i="20"/>
  <c r="U123" i="20" s="1"/>
  <c r="G123" i="20"/>
  <c r="F123" i="20"/>
  <c r="E123" i="20"/>
  <c r="AF122" i="20"/>
  <c r="AG122" i="20" s="1"/>
  <c r="AE122" i="20"/>
  <c r="AB122" i="20"/>
  <c r="AF121" i="20"/>
  <c r="AG121" i="20" s="1"/>
  <c r="AE121" i="20"/>
  <c r="AB121" i="20"/>
  <c r="AF120" i="20"/>
  <c r="AG120" i="20" s="1"/>
  <c r="AE120" i="20"/>
  <c r="AB120" i="20"/>
  <c r="AF119" i="20"/>
  <c r="AC119" i="20"/>
  <c r="AA119" i="20"/>
  <c r="Z119" i="20"/>
  <c r="Y119" i="20"/>
  <c r="X119" i="20"/>
  <c r="W119" i="20" s="1"/>
  <c r="T119" i="20"/>
  <c r="S119" i="20"/>
  <c r="R119" i="20"/>
  <c r="Q119" i="20"/>
  <c r="P119" i="20"/>
  <c r="O119" i="20"/>
  <c r="N119" i="20"/>
  <c r="M119" i="20"/>
  <c r="K119" i="20"/>
  <c r="I119" i="20"/>
  <c r="H119" i="20"/>
  <c r="U119" i="20" s="1"/>
  <c r="G119" i="20"/>
  <c r="F119" i="20"/>
  <c r="E119" i="20"/>
  <c r="AF118" i="20"/>
  <c r="AF117" i="20"/>
  <c r="AG117" i="20" s="1"/>
  <c r="AE117" i="20"/>
  <c r="AB117" i="20"/>
  <c r="J117" i="20"/>
  <c r="AF116" i="20"/>
  <c r="AF115" i="20"/>
  <c r="AF114" i="20"/>
  <c r="AG114" i="20" s="1"/>
  <c r="AE114" i="20"/>
  <c r="AB114" i="20"/>
  <c r="AF113" i="20"/>
  <c r="AG113" i="20" s="1"/>
  <c r="AE113" i="20"/>
  <c r="AB113" i="20"/>
  <c r="AF112" i="20"/>
  <c r="AG112" i="20" s="1"/>
  <c r="AE112" i="20"/>
  <c r="AB112" i="20"/>
  <c r="AF111" i="20"/>
  <c r="AG111" i="20" s="1"/>
  <c r="AE111" i="20"/>
  <c r="AB111" i="20"/>
  <c r="AF110" i="20"/>
  <c r="AG110" i="20" s="1"/>
  <c r="AE110" i="20"/>
  <c r="AF109" i="20"/>
  <c r="AG109" i="20" s="1"/>
  <c r="AE109" i="20"/>
  <c r="AB109" i="20"/>
  <c r="AF108" i="20"/>
  <c r="AG108" i="20" s="1"/>
  <c r="AE108" i="20"/>
  <c r="AB108" i="20"/>
  <c r="AF107" i="20"/>
  <c r="AG107" i="20" s="1"/>
  <c r="AE107" i="20"/>
  <c r="AB107" i="20"/>
  <c r="AF106" i="20"/>
  <c r="AC106" i="20"/>
  <c r="AA106" i="20"/>
  <c r="Z106" i="20"/>
  <c r="Y106" i="20"/>
  <c r="X106" i="20"/>
  <c r="T106" i="20"/>
  <c r="S106" i="20"/>
  <c r="R106" i="20"/>
  <c r="Q106" i="20"/>
  <c r="P106" i="20"/>
  <c r="O106" i="20"/>
  <c r="M106" i="20"/>
  <c r="K106" i="20"/>
  <c r="I106" i="20"/>
  <c r="H106" i="20"/>
  <c r="U106" i="20" s="1"/>
  <c r="G106" i="20"/>
  <c r="F106" i="20"/>
  <c r="E106" i="20"/>
  <c r="AF105" i="20"/>
  <c r="AG105" i="20" s="1"/>
  <c r="AE105" i="20"/>
  <c r="AB105" i="20"/>
  <c r="AF104" i="20"/>
  <c r="AG104" i="20" s="1"/>
  <c r="AE104" i="20"/>
  <c r="AB104" i="20"/>
  <c r="AF103" i="20"/>
  <c r="AG103" i="20" s="1"/>
  <c r="AE103" i="20"/>
  <c r="AB103" i="20"/>
  <c r="AF102" i="20"/>
  <c r="AG102" i="20" s="1"/>
  <c r="AE102" i="20"/>
  <c r="AB102" i="20"/>
  <c r="AF101" i="20"/>
  <c r="AG101" i="20" s="1"/>
  <c r="AE101" i="20"/>
  <c r="AF100" i="20"/>
  <c r="AG100" i="20" s="1"/>
  <c r="AE100" i="20"/>
  <c r="AB100" i="20"/>
  <c r="AF99" i="20"/>
  <c r="AG99" i="20" s="1"/>
  <c r="AE99" i="20"/>
  <c r="AB99" i="20"/>
  <c r="AF98" i="20"/>
  <c r="AC98" i="20"/>
  <c r="AA98" i="20"/>
  <c r="Z98" i="20"/>
  <c r="Y98" i="20"/>
  <c r="X98" i="20"/>
  <c r="W98" i="20" s="1"/>
  <c r="T98" i="20"/>
  <c r="S98" i="20"/>
  <c r="R98" i="20"/>
  <c r="Q98" i="20"/>
  <c r="P98" i="20"/>
  <c r="O98" i="20"/>
  <c r="M98" i="20"/>
  <c r="K98" i="20"/>
  <c r="I98" i="20"/>
  <c r="H98" i="20"/>
  <c r="U98" i="20" s="1"/>
  <c r="G98" i="20"/>
  <c r="F98" i="20"/>
  <c r="E98" i="20"/>
  <c r="AF97" i="20"/>
  <c r="AG97" i="20" s="1"/>
  <c r="AE97" i="20"/>
  <c r="AB97" i="20"/>
  <c r="AF96" i="20"/>
  <c r="AG96" i="20" s="1"/>
  <c r="AE96" i="20"/>
  <c r="AB96" i="20"/>
  <c r="AF95" i="20"/>
  <c r="AG95" i="20" s="1"/>
  <c r="AE95" i="20"/>
  <c r="AB95" i="20"/>
  <c r="AF94" i="20"/>
  <c r="AG94" i="20" s="1"/>
  <c r="AE94" i="20"/>
  <c r="AB94" i="20"/>
  <c r="AF93" i="20"/>
  <c r="AG93" i="20" s="1"/>
  <c r="AE93" i="20"/>
  <c r="AB93" i="20"/>
  <c r="AF92" i="20"/>
  <c r="AG92" i="20" s="1"/>
  <c r="AE92" i="20"/>
  <c r="AB92" i="20"/>
  <c r="AF91" i="20"/>
  <c r="AG91" i="20" s="1"/>
  <c r="AE91" i="20"/>
  <c r="AB91" i="20"/>
  <c r="AF90" i="20"/>
  <c r="AG90" i="20" s="1"/>
  <c r="AE90" i="20"/>
  <c r="AB90" i="20"/>
  <c r="AF89" i="20"/>
  <c r="AG89" i="20" s="1"/>
  <c r="AE89" i="20"/>
  <c r="AB89" i="20"/>
  <c r="AF88" i="20"/>
  <c r="AG88" i="20" s="1"/>
  <c r="AE88" i="20"/>
  <c r="AB88" i="20"/>
  <c r="AF87" i="20"/>
  <c r="AG87" i="20" s="1"/>
  <c r="AE87" i="20"/>
  <c r="AB87" i="20"/>
  <c r="AF86" i="20"/>
  <c r="AG86" i="20" s="1"/>
  <c r="AE86" i="20"/>
  <c r="AB86" i="20"/>
  <c r="AF85" i="20"/>
  <c r="AG85" i="20" s="1"/>
  <c r="AE85" i="20"/>
  <c r="AB85" i="20"/>
  <c r="AF84" i="20"/>
  <c r="AG84" i="20" s="1"/>
  <c r="AE84" i="20"/>
  <c r="AB84" i="20"/>
  <c r="AF83" i="20"/>
  <c r="AG83" i="20" s="1"/>
  <c r="AE83" i="20"/>
  <c r="AB83" i="20"/>
  <c r="AF82" i="20"/>
  <c r="AG82" i="20" s="1"/>
  <c r="AE82" i="20"/>
  <c r="AB82" i="20"/>
  <c r="AF81" i="20"/>
  <c r="AG81" i="20" s="1"/>
  <c r="AE81" i="20"/>
  <c r="AB81" i="20"/>
  <c r="AF80" i="20"/>
  <c r="AG80" i="20" s="1"/>
  <c r="AE80" i="20"/>
  <c r="AB80" i="20"/>
  <c r="AF79" i="20"/>
  <c r="AG79" i="20" s="1"/>
  <c r="AE79" i="20"/>
  <c r="AB79" i="20"/>
  <c r="AF78" i="20"/>
  <c r="AG78" i="20" s="1"/>
  <c r="AE78" i="20"/>
  <c r="AB78" i="20"/>
  <c r="AF77" i="20"/>
  <c r="AG77" i="20" s="1"/>
  <c r="AE77" i="20"/>
  <c r="AB77" i="20"/>
  <c r="AF76" i="20"/>
  <c r="AG76" i="20" s="1"/>
  <c r="AE76" i="20"/>
  <c r="AB76" i="20"/>
  <c r="AF75" i="20"/>
  <c r="AG75" i="20" s="1"/>
  <c r="AE75" i="20"/>
  <c r="AB75" i="20"/>
  <c r="AF74" i="20"/>
  <c r="AG74" i="20" s="1"/>
  <c r="AE74" i="20"/>
  <c r="AB74" i="20"/>
  <c r="AF73" i="20"/>
  <c r="AC73" i="20"/>
  <c r="AA73" i="20"/>
  <c r="Z73" i="20"/>
  <c r="Y73" i="20"/>
  <c r="X73" i="20"/>
  <c r="T73" i="20"/>
  <c r="S73" i="20"/>
  <c r="R73" i="20"/>
  <c r="Q73" i="20"/>
  <c r="P73" i="20"/>
  <c r="O73" i="20"/>
  <c r="M73" i="20"/>
  <c r="K73" i="20"/>
  <c r="I73" i="20"/>
  <c r="H73" i="20"/>
  <c r="U73" i="20" s="1"/>
  <c r="G73" i="20"/>
  <c r="F73" i="20"/>
  <c r="E73" i="20"/>
  <c r="AF72" i="20"/>
  <c r="AG72" i="20" s="1"/>
  <c r="AE72" i="20"/>
  <c r="AB72" i="20"/>
  <c r="AF71" i="20"/>
  <c r="AG71" i="20" s="1"/>
  <c r="AE71" i="20"/>
  <c r="AB71" i="20"/>
  <c r="AF70" i="20"/>
  <c r="AG70" i="20" s="1"/>
  <c r="AE70" i="20"/>
  <c r="AB70" i="20"/>
  <c r="AF69" i="20"/>
  <c r="AG69" i="20" s="1"/>
  <c r="AE69" i="20"/>
  <c r="AB69" i="20"/>
  <c r="AF68" i="20"/>
  <c r="AG68" i="20" s="1"/>
  <c r="AE68" i="20"/>
  <c r="AB68" i="20"/>
  <c r="AF67" i="20"/>
  <c r="AG67" i="20" s="1"/>
  <c r="AE67" i="20"/>
  <c r="AB67" i="20"/>
  <c r="AF66" i="20"/>
  <c r="AG66" i="20" s="1"/>
  <c r="AE66" i="20"/>
  <c r="AB66" i="20"/>
  <c r="AF65" i="20"/>
  <c r="AG65" i="20" s="1"/>
  <c r="AE65" i="20"/>
  <c r="AB65" i="20"/>
  <c r="AF64" i="20"/>
  <c r="AG64" i="20" s="1"/>
  <c r="AE64" i="20"/>
  <c r="AB64" i="20"/>
  <c r="AF63" i="20"/>
  <c r="AG63" i="20" s="1"/>
  <c r="AE63" i="20"/>
  <c r="AB63" i="20"/>
  <c r="AF62" i="20"/>
  <c r="AG62" i="20" s="1"/>
  <c r="AE62" i="20"/>
  <c r="AB62" i="20"/>
  <c r="AF61" i="20"/>
  <c r="AG61" i="20" s="1"/>
  <c r="AE61" i="20"/>
  <c r="AB61" i="20"/>
  <c r="AF60" i="20"/>
  <c r="AG60" i="20" s="1"/>
  <c r="AE60" i="20"/>
  <c r="AB60" i="20"/>
  <c r="AF59" i="20"/>
  <c r="AG59" i="20" s="1"/>
  <c r="AE59" i="20"/>
  <c r="AB59" i="20"/>
  <c r="AF58" i="20"/>
  <c r="AG58" i="20" s="1"/>
  <c r="AE58" i="20"/>
  <c r="AB58" i="20"/>
  <c r="AF57" i="20"/>
  <c r="AG57" i="20" s="1"/>
  <c r="AE57" i="20"/>
  <c r="AB57" i="20"/>
  <c r="AF56" i="20"/>
  <c r="AG56" i="20" s="1"/>
  <c r="AE56" i="20"/>
  <c r="AB56" i="20"/>
  <c r="AF55" i="20"/>
  <c r="AG55" i="20" s="1"/>
  <c r="AE55" i="20"/>
  <c r="AB55" i="20"/>
  <c r="AF54" i="20"/>
  <c r="AG54" i="20" s="1"/>
  <c r="AE54" i="20"/>
  <c r="AB54" i="20"/>
  <c r="AF53" i="20"/>
  <c r="AG53" i="20" s="1"/>
  <c r="AE53" i="20"/>
  <c r="AB53" i="20"/>
  <c r="AF52" i="20"/>
  <c r="AG52" i="20" s="1"/>
  <c r="AE52" i="20"/>
  <c r="AB52" i="20"/>
  <c r="AF51" i="20"/>
  <c r="AG51" i="20" s="1"/>
  <c r="AE51" i="20"/>
  <c r="AB51" i="20"/>
  <c r="AF50" i="20"/>
  <c r="AG50" i="20" s="1"/>
  <c r="AE50" i="20"/>
  <c r="AB50" i="20"/>
  <c r="AF49" i="20"/>
  <c r="AC49" i="20"/>
  <c r="AA49" i="20"/>
  <c r="Z49" i="20"/>
  <c r="Y49" i="20"/>
  <c r="X49" i="20"/>
  <c r="T49" i="20"/>
  <c r="S49" i="20"/>
  <c r="R49" i="20"/>
  <c r="Q49" i="20"/>
  <c r="P49" i="20"/>
  <c r="O49" i="20"/>
  <c r="M49" i="20"/>
  <c r="K49" i="20"/>
  <c r="I49" i="20"/>
  <c r="H49" i="20"/>
  <c r="U49" i="20" s="1"/>
  <c r="G49" i="20"/>
  <c r="F49" i="20"/>
  <c r="E49" i="20"/>
  <c r="AF48" i="20"/>
  <c r="AG48" i="20" s="1"/>
  <c r="AE48" i="20"/>
  <c r="AB48" i="20"/>
  <c r="AF47" i="20"/>
  <c r="AG47" i="20" s="1"/>
  <c r="AE47" i="20"/>
  <c r="AB47" i="20"/>
  <c r="AF46" i="20"/>
  <c r="AG46" i="20" s="1"/>
  <c r="AE46" i="20"/>
  <c r="AB46" i="20"/>
  <c r="AF45" i="20"/>
  <c r="AG45" i="20" s="1"/>
  <c r="AE45" i="20"/>
  <c r="AB45" i="20"/>
  <c r="AF44" i="20"/>
  <c r="AG44" i="20" s="1"/>
  <c r="AE44" i="20"/>
  <c r="AB44" i="20"/>
  <c r="AF43" i="20"/>
  <c r="AG43" i="20" s="1"/>
  <c r="AE43" i="20"/>
  <c r="AB43" i="20"/>
  <c r="AF42" i="20"/>
  <c r="AG42" i="20" s="1"/>
  <c r="AE42" i="20"/>
  <c r="AB42" i="20"/>
  <c r="AF41" i="20"/>
  <c r="AG41" i="20" s="1"/>
  <c r="AE41" i="20"/>
  <c r="AB41" i="20"/>
  <c r="AF40" i="20"/>
  <c r="AG40" i="20" s="1"/>
  <c r="AE40" i="20"/>
  <c r="AB40" i="20"/>
  <c r="AF39" i="20"/>
  <c r="AG39" i="20" s="1"/>
  <c r="AE39" i="20"/>
  <c r="AB39" i="20"/>
  <c r="AF38" i="20"/>
  <c r="AG38" i="20" s="1"/>
  <c r="AE38" i="20"/>
  <c r="AB38" i="20"/>
  <c r="AF37" i="20"/>
  <c r="AG37" i="20" s="1"/>
  <c r="AE37" i="20"/>
  <c r="AB37" i="20"/>
  <c r="AF36" i="20"/>
  <c r="AG36" i="20" s="1"/>
  <c r="AE36" i="20"/>
  <c r="AB36" i="20"/>
  <c r="AF35" i="20"/>
  <c r="AG35" i="20" s="1"/>
  <c r="AE35" i="20"/>
  <c r="AB35" i="20"/>
  <c r="AF34" i="20"/>
  <c r="AG34" i="20" s="1"/>
  <c r="AE34" i="20"/>
  <c r="AB34" i="20"/>
  <c r="AF33" i="20"/>
  <c r="AG33" i="20" s="1"/>
  <c r="AE33" i="20"/>
  <c r="AB33" i="20"/>
  <c r="AF32" i="20"/>
  <c r="H32" i="20"/>
  <c r="W32" i="20" s="1"/>
  <c r="AF31" i="20"/>
  <c r="AG31" i="20" s="1"/>
  <c r="AE31" i="20"/>
  <c r="AB31" i="20"/>
  <c r="AF30" i="20"/>
  <c r="AG30" i="20" s="1"/>
  <c r="AE30" i="20"/>
  <c r="AB30" i="20"/>
  <c r="AF29" i="20"/>
  <c r="AG29" i="20" s="1"/>
  <c r="AE29" i="20"/>
  <c r="AB29" i="20"/>
  <c r="AF28" i="20"/>
  <c r="AG28" i="20" s="1"/>
  <c r="AE28" i="20"/>
  <c r="AB28" i="20"/>
  <c r="AF27" i="20"/>
  <c r="AG27" i="20" s="1"/>
  <c r="AE27" i="20"/>
  <c r="AB27" i="20"/>
  <c r="AF26" i="20"/>
  <c r="AG26" i="20" s="1"/>
  <c r="AE26" i="20"/>
  <c r="AB26" i="20"/>
  <c r="AF25" i="20"/>
  <c r="AG25" i="20" s="1"/>
  <c r="AE25" i="20"/>
  <c r="AB25" i="20"/>
  <c r="AF24" i="20"/>
  <c r="AG24" i="20" s="1"/>
  <c r="AB24" i="20"/>
  <c r="AF23" i="20"/>
  <c r="AC23" i="20"/>
  <c r="AA23" i="20"/>
  <c r="Z23" i="20"/>
  <c r="Y23" i="20"/>
  <c r="X23" i="20"/>
  <c r="T23" i="20"/>
  <c r="S23" i="20"/>
  <c r="R23" i="20"/>
  <c r="Q23" i="20"/>
  <c r="P23" i="20"/>
  <c r="O23" i="20"/>
  <c r="M23" i="20"/>
  <c r="K23" i="20"/>
  <c r="I23" i="20"/>
  <c r="G23" i="20"/>
  <c r="F23" i="20"/>
  <c r="E23" i="20"/>
  <c r="AF22" i="20"/>
  <c r="AB19" i="20"/>
  <c r="W19" i="20"/>
  <c r="N19" i="20"/>
  <c r="AF18" i="20"/>
  <c r="AG18" i="20" s="1"/>
  <c r="AE18" i="20"/>
  <c r="X18" i="20"/>
  <c r="N18" i="20"/>
  <c r="AF17" i="20"/>
  <c r="AG17" i="20" s="1"/>
  <c r="O17" i="20"/>
  <c r="AE17" i="20" s="1"/>
  <c r="AF16" i="20"/>
  <c r="AG16" i="20" s="1"/>
  <c r="AE16" i="20"/>
  <c r="AB16" i="20"/>
  <c r="W16" i="20"/>
  <c r="N16" i="20"/>
  <c r="L16" i="20"/>
  <c r="AH15" i="20"/>
  <c r="W49" i="20" l="1"/>
  <c r="W179" i="20"/>
  <c r="U191" i="20"/>
  <c r="W191" i="20"/>
  <c r="U198" i="20"/>
  <c r="W198" i="20"/>
  <c r="W312" i="20"/>
  <c r="W325" i="20"/>
  <c r="W369" i="20"/>
  <c r="W426" i="20"/>
  <c r="W514" i="20"/>
  <c r="W628" i="20"/>
  <c r="U660" i="20"/>
  <c r="W660" i="20"/>
  <c r="U667" i="20"/>
  <c r="W667" i="20"/>
  <c r="U674" i="20"/>
  <c r="W674" i="20"/>
  <c r="U686" i="20"/>
  <c r="W686" i="20"/>
  <c r="W699" i="20"/>
  <c r="W729" i="20"/>
  <c r="W745" i="20"/>
  <c r="W814" i="20"/>
  <c r="W885" i="20"/>
  <c r="W948" i="20"/>
  <c r="W1007" i="20"/>
  <c r="AD933" i="20"/>
  <c r="AD931" i="20" s="1"/>
  <c r="U230" i="20"/>
  <c r="W230" i="20"/>
  <c r="U530" i="20"/>
  <c r="W530" i="20"/>
  <c r="U542" i="20"/>
  <c r="W542" i="20"/>
  <c r="U547" i="20"/>
  <c r="W547" i="20"/>
  <c r="U554" i="20"/>
  <c r="W554" i="20"/>
  <c r="U563" i="20"/>
  <c r="W563" i="20"/>
  <c r="U914" i="20"/>
  <c r="W914" i="20"/>
  <c r="U926" i="20"/>
  <c r="W926" i="20"/>
  <c r="W106" i="20"/>
  <c r="W130" i="20"/>
  <c r="U204" i="20"/>
  <c r="W204" i="20"/>
  <c r="U216" i="20"/>
  <c r="W216" i="20"/>
  <c r="U239" i="20"/>
  <c r="W239" i="20"/>
  <c r="U246" i="20"/>
  <c r="W246" i="20"/>
  <c r="W338" i="20"/>
  <c r="W414" i="20"/>
  <c r="W640" i="20"/>
  <c r="W725" i="20"/>
  <c r="W774" i="20"/>
  <c r="W838" i="20"/>
  <c r="W594" i="20"/>
  <c r="U663" i="20"/>
  <c r="W663" i="20"/>
  <c r="U670" i="20"/>
  <c r="W670" i="20"/>
  <c r="U682" i="20"/>
  <c r="W682" i="20"/>
  <c r="W713" i="20"/>
  <c r="W784" i="20"/>
  <c r="W794" i="20"/>
  <c r="W843" i="20"/>
  <c r="W182" i="20"/>
  <c r="W292" i="20"/>
  <c r="W315" i="20"/>
  <c r="W332" i="20"/>
  <c r="W376" i="20"/>
  <c r="W382" i="20"/>
  <c r="W388" i="20"/>
  <c r="W434" i="20"/>
  <c r="W459" i="20"/>
  <c r="W476" i="20"/>
  <c r="W501" i="20"/>
  <c r="W511" i="20"/>
  <c r="W702" i="20"/>
  <c r="W732" i="20"/>
  <c r="U922" i="20"/>
  <c r="W922" i="20"/>
  <c r="U224" i="20"/>
  <c r="W224" i="20"/>
  <c r="U233" i="20"/>
  <c r="W233" i="20"/>
  <c r="U557" i="20"/>
  <c r="W557" i="20"/>
  <c r="AE781" i="20"/>
  <c r="W73" i="20"/>
  <c r="W144" i="20"/>
  <c r="W157" i="20"/>
  <c r="U212" i="20"/>
  <c r="W212" i="20"/>
  <c r="U242" i="20"/>
  <c r="W242" i="20"/>
  <c r="W258" i="20"/>
  <c r="W264" i="20"/>
  <c r="W268" i="20"/>
  <c r="W309" i="20"/>
  <c r="W322" i="20"/>
  <c r="W358" i="20"/>
  <c r="W517" i="20"/>
  <c r="W609" i="20"/>
  <c r="W625" i="20"/>
  <c r="W696" i="20"/>
  <c r="J713" i="20"/>
  <c r="W817" i="20"/>
  <c r="W827" i="20"/>
  <c r="W882" i="20"/>
  <c r="U194" i="20"/>
  <c r="W194" i="20"/>
  <c r="W279" i="20"/>
  <c r="W341" i="20"/>
  <c r="W407" i="20"/>
  <c r="W472" i="20"/>
  <c r="W483" i="20"/>
  <c r="W614" i="20"/>
  <c r="U650" i="20"/>
  <c r="W650" i="20"/>
  <c r="U678" i="20"/>
  <c r="W678" i="20"/>
  <c r="AG760" i="20"/>
  <c r="W857" i="20"/>
  <c r="W871" i="20"/>
  <c r="W138" i="20"/>
  <c r="W151" i="20"/>
  <c r="W285" i="20"/>
  <c r="W303" i="20"/>
  <c r="W348" i="20"/>
  <c r="W409" i="20"/>
  <c r="W430" i="20"/>
  <c r="W716" i="20"/>
  <c r="W749" i="20"/>
  <c r="W781" i="20"/>
  <c r="U901" i="20"/>
  <c r="W901" i="20"/>
  <c r="U906" i="20"/>
  <c r="W906" i="20"/>
  <c r="U911" i="20"/>
  <c r="W911" i="20"/>
  <c r="U918" i="20"/>
  <c r="W918" i="20"/>
  <c r="W952" i="20"/>
  <c r="U534" i="20"/>
  <c r="W534" i="20"/>
  <c r="U539" i="20"/>
  <c r="W539" i="20"/>
  <c r="U551" i="20"/>
  <c r="W551" i="20"/>
  <c r="U560" i="20"/>
  <c r="W560" i="20"/>
  <c r="W878" i="20"/>
  <c r="W891" i="20"/>
  <c r="AD162" i="20"/>
  <c r="U227" i="20"/>
  <c r="W227" i="20"/>
  <c r="W172" i="20"/>
  <c r="U208" i="20"/>
  <c r="W208" i="20"/>
  <c r="U220" i="20"/>
  <c r="W220" i="20"/>
  <c r="U236" i="20"/>
  <c r="W236" i="20"/>
  <c r="U250" i="20"/>
  <c r="W250" i="20"/>
  <c r="W273" i="20"/>
  <c r="W297" i="20"/>
  <c r="W379" i="20"/>
  <c r="W385" i="20"/>
  <c r="W391" i="20"/>
  <c r="W403" i="20"/>
  <c r="W468" i="20"/>
  <c r="W479" i="20"/>
  <c r="W492" i="20"/>
  <c r="W504" i="20"/>
  <c r="W508" i="20"/>
  <c r="W597" i="20"/>
  <c r="W710" i="20"/>
  <c r="W740" i="20"/>
  <c r="W760" i="20"/>
  <c r="W787" i="20"/>
  <c r="W797" i="20"/>
  <c r="U258" i="20"/>
  <c r="U268" i="20"/>
  <c r="U597" i="20"/>
  <c r="U637" i="20"/>
  <c r="AG696" i="20"/>
  <c r="U784" i="20"/>
  <c r="U838" i="20"/>
  <c r="U459" i="20"/>
  <c r="U653" i="20"/>
  <c r="U980" i="20"/>
  <c r="J341" i="20"/>
  <c r="U755" i="20"/>
  <c r="U857" i="20"/>
  <c r="AB258" i="20"/>
  <c r="U791" i="20"/>
  <c r="U940" i="20"/>
  <c r="AD256" i="20"/>
  <c r="AD254" i="20" s="1"/>
  <c r="V15" i="20"/>
  <c r="AB817" i="20"/>
  <c r="U453" i="20"/>
  <c r="U657" i="20"/>
  <c r="U806" i="20"/>
  <c r="U690" i="20"/>
  <c r="AD331" i="20"/>
  <c r="AD329" i="20" s="1"/>
  <c r="J49" i="20"/>
  <c r="J476" i="20"/>
  <c r="AG508" i="20"/>
  <c r="AG514" i="20"/>
  <c r="AE388" i="20"/>
  <c r="L801" i="20"/>
  <c r="AD649" i="20"/>
  <c r="AD695" i="20"/>
  <c r="AD693" i="20" s="1"/>
  <c r="AD525" i="20"/>
  <c r="AD523" i="20" s="1"/>
  <c r="AD500" i="20"/>
  <c r="AD498" i="20" s="1"/>
  <c r="AD396" i="20"/>
  <c r="AD394" i="20" s="1"/>
  <c r="AD353" i="20"/>
  <c r="J391" i="20"/>
  <c r="L204" i="20"/>
  <c r="AB292" i="20"/>
  <c r="L774" i="20"/>
  <c r="J791" i="20"/>
  <c r="AB999" i="20"/>
  <c r="AD995" i="20"/>
  <c r="L409" i="20"/>
  <c r="AB1007" i="20"/>
  <c r="AD291" i="20"/>
  <c r="AD289" i="20" s="1"/>
  <c r="AD724" i="20"/>
  <c r="AD722" i="20" s="1"/>
  <c r="AB414" i="20"/>
  <c r="AD603" i="20"/>
  <c r="AD601" i="20" s="1"/>
  <c r="AB407" i="20"/>
  <c r="J453" i="20"/>
  <c r="AE696" i="20"/>
  <c r="J794" i="20"/>
  <c r="AB409" i="20"/>
  <c r="AB465" i="20"/>
  <c r="AB640" i="20"/>
  <c r="AD867" i="20"/>
  <c r="AD865" i="20" s="1"/>
  <c r="AD190" i="20"/>
  <c r="AD188" i="20" s="1"/>
  <c r="AD568" i="20"/>
  <c r="AD566" i="20" s="1"/>
  <c r="AB836" i="20"/>
  <c r="J163" i="20"/>
  <c r="J382" i="20"/>
  <c r="AD118" i="20"/>
  <c r="AD116" i="20" s="1"/>
  <c r="J338" i="20"/>
  <c r="L372" i="20"/>
  <c r="AE501" i="20"/>
  <c r="AE530" i="20"/>
  <c r="J674" i="20"/>
  <c r="L713" i="20"/>
  <c r="AE851" i="20"/>
  <c r="AE857" i="20"/>
  <c r="L379" i="20"/>
  <c r="J871" i="20"/>
  <c r="J974" i="20"/>
  <c r="AE977" i="20"/>
  <c r="AD425" i="20"/>
  <c r="AE376" i="20"/>
  <c r="L483" i="20"/>
  <c r="AD754" i="20"/>
  <c r="AD752" i="20" s="1"/>
  <c r="J297" i="20"/>
  <c r="AD835" i="20"/>
  <c r="AB348" i="20"/>
  <c r="L554" i="20"/>
  <c r="AE597" i="20"/>
  <c r="AE760" i="20"/>
  <c r="AD957" i="20"/>
  <c r="AD955" i="20" s="1"/>
  <c r="AD464" i="20"/>
  <c r="AD462" i="20" s="1"/>
  <c r="L501" i="20"/>
  <c r="L514" i="20"/>
  <c r="AE860" i="20"/>
  <c r="AE130" i="20"/>
  <c r="L486" i="20"/>
  <c r="AG810" i="20"/>
  <c r="J875" i="20"/>
  <c r="AG1009" i="20"/>
  <c r="AD780" i="20"/>
  <c r="AD778" i="20" s="1"/>
  <c r="AD900" i="20"/>
  <c r="AD898" i="20" s="1"/>
  <c r="AG157" i="20"/>
  <c r="J220" i="20"/>
  <c r="J230" i="20"/>
  <c r="AG294" i="20"/>
  <c r="AE411" i="20"/>
  <c r="L430" i="20"/>
  <c r="J618" i="20"/>
  <c r="AE621" i="20"/>
  <c r="AD648" i="20"/>
  <c r="L729" i="20"/>
  <c r="J123" i="20"/>
  <c r="AB141" i="20"/>
  <c r="L154" i="20"/>
  <c r="AG332" i="20"/>
  <c r="AB508" i="20"/>
  <c r="J952" i="20"/>
  <c r="L242" i="20"/>
  <c r="J577" i="20"/>
  <c r="L888" i="20"/>
  <c r="L952" i="20"/>
  <c r="AD17" i="20"/>
  <c r="AB411" i="20"/>
  <c r="L468" i="20"/>
  <c r="L710" i="20"/>
  <c r="AG1004" i="20"/>
  <c r="AE358" i="20"/>
  <c r="AD424" i="20"/>
  <c r="AD834" i="20"/>
  <c r="AB32" i="20"/>
  <c r="AE233" i="20"/>
  <c r="J282" i="20"/>
  <c r="AE385" i="20"/>
  <c r="AB590" i="20"/>
  <c r="J130" i="20"/>
  <c r="AD18" i="20"/>
  <c r="AG148" i="20"/>
  <c r="L179" i="20"/>
  <c r="L185" i="20"/>
  <c r="J212" i="20"/>
  <c r="L282" i="20"/>
  <c r="J755" i="20"/>
  <c r="AG967" i="20"/>
  <c r="AD994" i="20"/>
  <c r="AB220" i="20"/>
  <c r="AG391" i="20"/>
  <c r="L411" i="20"/>
  <c r="L838" i="20"/>
  <c r="J847" i="20"/>
  <c r="AE952" i="20"/>
  <c r="L239" i="20"/>
  <c r="J628" i="20"/>
  <c r="AB745" i="20"/>
  <c r="AD161" i="20"/>
  <c r="AD160" i="20" s="1"/>
  <c r="J224" i="20"/>
  <c r="AD352" i="20"/>
  <c r="J729" i="20"/>
  <c r="AB166" i="20"/>
  <c r="J239" i="20"/>
  <c r="J465" i="20"/>
  <c r="AE824" i="20"/>
  <c r="J119" i="20"/>
  <c r="J191" i="20"/>
  <c r="L273" i="20"/>
  <c r="J361" i="20"/>
  <c r="J365" i="20"/>
  <c r="AB385" i="20"/>
  <c r="AE403" i="20"/>
  <c r="L489" i="20"/>
  <c r="J836" i="20"/>
  <c r="J987" i="20"/>
  <c r="AE1001" i="20"/>
  <c r="N49" i="20"/>
  <c r="AE98" i="20"/>
  <c r="L191" i="20"/>
  <c r="AE227" i="20"/>
  <c r="J258" i="20"/>
  <c r="L361" i="20"/>
  <c r="AA353" i="20"/>
  <c r="AA351" i="20" s="1"/>
  <c r="L388" i="20"/>
  <c r="AE426" i="20"/>
  <c r="AE569" i="20"/>
  <c r="AG667" i="20"/>
  <c r="AE926" i="20"/>
  <c r="AB133" i="20"/>
  <c r="AG361" i="20"/>
  <c r="AG990" i="20"/>
  <c r="L230" i="20"/>
  <c r="AB261" i="20"/>
  <c r="AB483" i="20"/>
  <c r="AB618" i="20"/>
  <c r="L625" i="20"/>
  <c r="L640" i="20"/>
  <c r="AB699" i="20"/>
  <c r="J740" i="20"/>
  <c r="L151" i="20"/>
  <c r="J172" i="20"/>
  <c r="L194" i="20"/>
  <c r="AE216" i="20"/>
  <c r="AG814" i="20"/>
  <c r="AG838" i="20"/>
  <c r="L292" i="20"/>
  <c r="L407" i="20"/>
  <c r="L453" i="20"/>
  <c r="AG618" i="20"/>
  <c r="AE690" i="20"/>
  <c r="P695" i="20"/>
  <c r="P693" i="20" s="1"/>
  <c r="J911" i="20"/>
  <c r="AB961" i="20"/>
  <c r="AB341" i="20"/>
  <c r="AB379" i="20"/>
  <c r="AE400" i="20"/>
  <c r="J514" i="20"/>
  <c r="AB871" i="20"/>
  <c r="J1007" i="20"/>
  <c r="AE318" i="20"/>
  <c r="AE787" i="20"/>
  <c r="AB996" i="20"/>
  <c r="AB151" i="20"/>
  <c r="E256" i="20"/>
  <c r="E254" i="20" s="1"/>
  <c r="AE434" i="20"/>
  <c r="L597" i="20"/>
  <c r="AE667" i="20"/>
  <c r="AG710" i="20"/>
  <c r="J719" i="20"/>
  <c r="AB906" i="20"/>
  <c r="AG123" i="20"/>
  <c r="J204" i="20"/>
  <c r="L325" i="20"/>
  <c r="AE355" i="20"/>
  <c r="L382" i="20"/>
  <c r="L391" i="20"/>
  <c r="J407" i="20"/>
  <c r="AE465" i="20"/>
  <c r="J542" i="20"/>
  <c r="AB597" i="20"/>
  <c r="AE609" i="20"/>
  <c r="AE707" i="20"/>
  <c r="AE749" i="20"/>
  <c r="AG767" i="20"/>
  <c r="AE810" i="20"/>
  <c r="AB820" i="20"/>
  <c r="J824" i="20"/>
  <c r="J827" i="20"/>
  <c r="J885" i="20"/>
  <c r="L906" i="20"/>
  <c r="AB123" i="20"/>
  <c r="AB154" i="20"/>
  <c r="AB282" i="20"/>
  <c r="AE379" i="20"/>
  <c r="J449" i="20"/>
  <c r="J539" i="20"/>
  <c r="AE801" i="20"/>
  <c r="AE144" i="20"/>
  <c r="J182" i="20"/>
  <c r="AE198" i="20"/>
  <c r="J216" i="20"/>
  <c r="AE420" i="20"/>
  <c r="L539" i="20"/>
  <c r="AB806" i="20"/>
  <c r="AB911" i="20"/>
  <c r="AE940" i="20"/>
  <c r="AE987" i="20"/>
  <c r="K995" i="20"/>
  <c r="K993" i="20" s="1"/>
  <c r="L1007" i="20"/>
  <c r="L182" i="20"/>
  <c r="L300" i="20"/>
  <c r="O568" i="20"/>
  <c r="L760" i="20"/>
  <c r="L980" i="20"/>
  <c r="L996" i="20"/>
  <c r="AE640" i="20"/>
  <c r="L674" i="20"/>
  <c r="L702" i="20"/>
  <c r="X724" i="20"/>
  <c r="L749" i="20"/>
  <c r="AB774" i="20"/>
  <c r="J801" i="20"/>
  <c r="AE814" i="20"/>
  <c r="AB885" i="20"/>
  <c r="AC995" i="20"/>
  <c r="AC993" i="20" s="1"/>
  <c r="L49" i="20"/>
  <c r="J106" i="20"/>
  <c r="AC118" i="20"/>
  <c r="L208" i="20"/>
  <c r="J246" i="20"/>
  <c r="L297" i="20"/>
  <c r="AE365" i="20"/>
  <c r="AB438" i="20"/>
  <c r="J442" i="20"/>
  <c r="J492" i="20"/>
  <c r="AB586" i="20"/>
  <c r="J961" i="20"/>
  <c r="J141" i="20"/>
  <c r="AG151" i="20"/>
  <c r="J157" i="20"/>
  <c r="AB169" i="20"/>
  <c r="AB175" i="20"/>
  <c r="AB191" i="20"/>
  <c r="AG224" i="20"/>
  <c r="L233" i="20"/>
  <c r="P291" i="20"/>
  <c r="P289" i="20" s="1"/>
  <c r="AE297" i="20"/>
  <c r="AG312" i="20"/>
  <c r="L442" i="20"/>
  <c r="AG465" i="20"/>
  <c r="L492" i="20"/>
  <c r="J511" i="20"/>
  <c r="AB554" i="20"/>
  <c r="L604" i="20"/>
  <c r="AB710" i="20"/>
  <c r="AE716" i="20"/>
  <c r="AB760" i="20"/>
  <c r="J770" i="20"/>
  <c r="AE891" i="20"/>
  <c r="AB958" i="20"/>
  <c r="AB967" i="20"/>
  <c r="L974" i="20"/>
  <c r="M995" i="20"/>
  <c r="M993" i="20" s="1"/>
  <c r="L144" i="20"/>
  <c r="L157" i="20"/>
  <c r="X256" i="20"/>
  <c r="L264" i="20"/>
  <c r="AG355" i="20"/>
  <c r="S425" i="20"/>
  <c r="S423" i="20" s="1"/>
  <c r="J563" i="20"/>
  <c r="AB563" i="20"/>
  <c r="AE633" i="20"/>
  <c r="L725" i="20"/>
  <c r="J736" i="20"/>
  <c r="L770" i="20"/>
  <c r="J814" i="20"/>
  <c r="AE838" i="20"/>
  <c r="J878" i="20"/>
  <c r="AE885" i="20"/>
  <c r="I933" i="20"/>
  <c r="I931" i="20" s="1"/>
  <c r="AB980" i="20"/>
  <c r="J279" i="20"/>
  <c r="L530" i="20"/>
  <c r="L563" i="20"/>
  <c r="Q603" i="20"/>
  <c r="Q601" i="20" s="1"/>
  <c r="L663" i="20"/>
  <c r="L678" i="20"/>
  <c r="AG794" i="20"/>
  <c r="L806" i="20"/>
  <c r="L814" i="20"/>
  <c r="AG970" i="20"/>
  <c r="W18" i="20"/>
  <c r="L309" i="20"/>
  <c r="AG341" i="20"/>
  <c r="L438" i="20"/>
  <c r="AB501" i="20"/>
  <c r="AB520" i="20"/>
  <c r="AE573" i="20"/>
  <c r="AE581" i="20"/>
  <c r="J625" i="20"/>
  <c r="L660" i="20"/>
  <c r="AE678" i="20"/>
  <c r="L824" i="20"/>
  <c r="AB854" i="20"/>
  <c r="AE138" i="20"/>
  <c r="AB246" i="20"/>
  <c r="AE335" i="20"/>
  <c r="AE338" i="20"/>
  <c r="AB388" i="20"/>
  <c r="AB495" i="20"/>
  <c r="J670" i="20"/>
  <c r="AB787" i="20"/>
  <c r="J797" i="20"/>
  <c r="AE878" i="20"/>
  <c r="J888" i="20"/>
  <c r="Q957" i="20"/>
  <c r="Q955" i="20" s="1"/>
  <c r="L983" i="20"/>
  <c r="AG987" i="20"/>
  <c r="H23" i="20"/>
  <c r="W23" i="20" s="1"/>
  <c r="N106" i="20"/>
  <c r="AB138" i="20"/>
  <c r="J148" i="20"/>
  <c r="H190" i="20"/>
  <c r="L212" i="20"/>
  <c r="AE246" i="20"/>
  <c r="AB285" i="20"/>
  <c r="G331" i="20"/>
  <c r="G329" i="20" s="1"/>
  <c r="L148" i="20"/>
  <c r="E162" i="20"/>
  <c r="E160" i="20" s="1"/>
  <c r="J268" i="20"/>
  <c r="L332" i="20"/>
  <c r="I331" i="20"/>
  <c r="I329" i="20" s="1"/>
  <c r="Q353" i="20"/>
  <c r="Q351" i="20" s="1"/>
  <c r="J369" i="20"/>
  <c r="AE163" i="20"/>
  <c r="F162" i="20"/>
  <c r="F160" i="20" s="1"/>
  <c r="Q162" i="20"/>
  <c r="Q160" i="20" s="1"/>
  <c r="AB185" i="20"/>
  <c r="L216" i="20"/>
  <c r="R425" i="20"/>
  <c r="R423" i="20" s="1"/>
  <c r="R464" i="20"/>
  <c r="R462" i="20" s="1"/>
  <c r="AB126" i="20"/>
  <c r="AE166" i="20"/>
  <c r="AB239" i="20"/>
  <c r="AE261" i="20"/>
  <c r="AB279" i="20"/>
  <c r="AG315" i="20"/>
  <c r="AE348" i="20"/>
  <c r="AB352" i="20"/>
  <c r="AB358" i="20"/>
  <c r="J424" i="20"/>
  <c r="AG424" i="20"/>
  <c r="AB492" i="20"/>
  <c r="AB517" i="20"/>
  <c r="AG138" i="20"/>
  <c r="AG163" i="20"/>
  <c r="AG172" i="20"/>
  <c r="K256" i="20"/>
  <c r="K254" i="20" s="1"/>
  <c r="AG264" i="20"/>
  <c r="AE264" i="20"/>
  <c r="AG476" i="20"/>
  <c r="Q464" i="20"/>
  <c r="Q462" i="20" s="1"/>
  <c r="AB486" i="20"/>
  <c r="AG504" i="20"/>
  <c r="AE141" i="20"/>
  <c r="AE157" i="20"/>
  <c r="Y162" i="20"/>
  <c r="Y160" i="20" s="1"/>
  <c r="I162" i="20"/>
  <c r="I160" i="20" s="1"/>
  <c r="AE182" i="20"/>
  <c r="AE191" i="20"/>
  <c r="AB230" i="20"/>
  <c r="L246" i="20"/>
  <c r="L258" i="20"/>
  <c r="AE273" i="20"/>
  <c r="X291" i="20"/>
  <c r="K695" i="20"/>
  <c r="K693" i="20" s="1"/>
  <c r="J699" i="20"/>
  <c r="S118" i="20"/>
  <c r="S116" i="20" s="1"/>
  <c r="AG141" i="20"/>
  <c r="J144" i="20"/>
  <c r="L169" i="20"/>
  <c r="Z162" i="20"/>
  <c r="Z160" i="20" s="1"/>
  <c r="AE250" i="20"/>
  <c r="AE322" i="20"/>
  <c r="J348" i="20"/>
  <c r="AB372" i="20"/>
  <c r="AE424" i="20"/>
  <c r="N98" i="20"/>
  <c r="AB106" i="20"/>
  <c r="AE119" i="20"/>
  <c r="J138" i="20"/>
  <c r="L163" i="20"/>
  <c r="L166" i="20"/>
  <c r="L172" i="20"/>
  <c r="L175" i="20"/>
  <c r="J185" i="20"/>
  <c r="AG239" i="20"/>
  <c r="AE294" i="20"/>
  <c r="J303" i="20"/>
  <c r="J306" i="20"/>
  <c r="L312" i="20"/>
  <c r="AG335" i="20"/>
  <c r="L348" i="20"/>
  <c r="AB369" i="20"/>
  <c r="AG376" i="20"/>
  <c r="L138" i="20"/>
  <c r="L141" i="20"/>
  <c r="AE148" i="20"/>
  <c r="J151" i="20"/>
  <c r="AG179" i="20"/>
  <c r="AE224" i="20"/>
  <c r="AC256" i="20"/>
  <c r="AC254" i="20" s="1"/>
  <c r="AB268" i="20"/>
  <c r="AE282" i="20"/>
  <c r="L322" i="20"/>
  <c r="J325" i="20"/>
  <c r="AB338" i="20"/>
  <c r="AE344" i="20"/>
  <c r="AG385" i="20"/>
  <c r="AE449" i="20"/>
  <c r="AE453" i="20"/>
  <c r="Z464" i="20"/>
  <c r="Z462" i="20" s="1"/>
  <c r="Z190" i="20"/>
  <c r="Z188" i="20" s="1"/>
  <c r="AE285" i="20"/>
  <c r="Z291" i="20"/>
  <c r="Z289" i="20" s="1"/>
  <c r="Q396" i="20"/>
  <c r="Q394" i="20" s="1"/>
  <c r="AB403" i="20"/>
  <c r="E118" i="20"/>
  <c r="E116" i="20" s="1"/>
  <c r="F190" i="20"/>
  <c r="F188" i="20" s="1"/>
  <c r="AB236" i="20"/>
  <c r="E331" i="20"/>
  <c r="E329" i="20" s="1"/>
  <c r="S331" i="20"/>
  <c r="S329" i="20" s="1"/>
  <c r="AB361" i="20"/>
  <c r="AB894" i="20"/>
  <c r="L285" i="20"/>
  <c r="L306" i="20"/>
  <c r="J312" i="20"/>
  <c r="J315" i="20"/>
  <c r="Z331" i="20"/>
  <c r="Z329" i="20" s="1"/>
  <c r="L369" i="20"/>
  <c r="AB376" i="20"/>
  <c r="AB382" i="20"/>
  <c r="J397" i="20"/>
  <c r="AA425" i="20"/>
  <c r="AA423" i="20" s="1"/>
  <c r="L465" i="20"/>
  <c r="AE472" i="20"/>
  <c r="J479" i="20"/>
  <c r="AG489" i="20"/>
  <c r="AE539" i="20"/>
  <c r="AE542" i="20"/>
  <c r="AB551" i="20"/>
  <c r="AE614" i="20"/>
  <c r="AG736" i="20"/>
  <c r="J767" i="20"/>
  <c r="AB791" i="20"/>
  <c r="J820" i="20"/>
  <c r="AG830" i="20"/>
  <c r="L847" i="20"/>
  <c r="AE868" i="20"/>
  <c r="J934" i="20"/>
  <c r="L970" i="20"/>
  <c r="AG358" i="20"/>
  <c r="AE361" i="20"/>
  <c r="AG365" i="20"/>
  <c r="S353" i="20"/>
  <c r="S351" i="20" s="1"/>
  <c r="L403" i="20"/>
  <c r="J438" i="20"/>
  <c r="AE492" i="20"/>
  <c r="J508" i="20"/>
  <c r="L511" i="20"/>
  <c r="J534" i="20"/>
  <c r="J586" i="20"/>
  <c r="AE586" i="20"/>
  <c r="L609" i="20"/>
  <c r="AE663" i="20"/>
  <c r="AB678" i="20"/>
  <c r="AE710" i="20"/>
  <c r="AE797" i="20"/>
  <c r="L820" i="20"/>
  <c r="AB830" i="20"/>
  <c r="T835" i="20"/>
  <c r="T833" i="20" s="1"/>
  <c r="AE974" i="20"/>
  <c r="L990" i="20"/>
  <c r="J1004" i="20"/>
  <c r="L365" i="20"/>
  <c r="AE369" i="20"/>
  <c r="G353" i="20"/>
  <c r="G351" i="20" s="1"/>
  <c r="AA396" i="20"/>
  <c r="AA394" i="20" s="1"/>
  <c r="AB426" i="20"/>
  <c r="AE459" i="20"/>
  <c r="L495" i="20"/>
  <c r="K525" i="20"/>
  <c r="K523" i="20" s="1"/>
  <c r="L534" i="20"/>
  <c r="L586" i="20"/>
  <c r="AG594" i="20"/>
  <c r="Z603" i="20"/>
  <c r="Z601" i="20" s="1"/>
  <c r="AE637" i="20"/>
  <c r="AE650" i="20"/>
  <c r="AE686" i="20"/>
  <c r="G754" i="20"/>
  <c r="G752" i="20" s="1"/>
  <c r="AB784" i="20"/>
  <c r="H867" i="20"/>
  <c r="L901" i="20"/>
  <c r="J914" i="20"/>
  <c r="AE922" i="20"/>
  <c r="H957" i="20"/>
  <c r="AE961" i="20"/>
  <c r="L964" i="20"/>
  <c r="AA291" i="20"/>
  <c r="AA289" i="20" s="1"/>
  <c r="AE300" i="20"/>
  <c r="AG322" i="20"/>
  <c r="AE332" i="20"/>
  <c r="L341" i="20"/>
  <c r="Y353" i="20"/>
  <c r="Y351" i="20" s="1"/>
  <c r="AE382" i="20"/>
  <c r="AE397" i="20"/>
  <c r="O396" i="20"/>
  <c r="Z425" i="20"/>
  <c r="Z423" i="20" s="1"/>
  <c r="J489" i="20"/>
  <c r="AE504" i="20"/>
  <c r="AG517" i="20"/>
  <c r="F525" i="20"/>
  <c r="F523" i="20" s="1"/>
  <c r="AB560" i="20"/>
  <c r="F754" i="20"/>
  <c r="F752" i="20" s="1"/>
  <c r="AG857" i="20"/>
  <c r="I867" i="20"/>
  <c r="I865" i="20" s="1"/>
  <c r="E867" i="20"/>
  <c r="E865" i="20" s="1"/>
  <c r="Y900" i="20"/>
  <c r="Y898" i="20" s="1"/>
  <c r="L987" i="20"/>
  <c r="AB990" i="20"/>
  <c r="AB994" i="20"/>
  <c r="L1009" i="20"/>
  <c r="E695" i="20"/>
  <c r="E693" i="20" s="1"/>
  <c r="J810" i="20"/>
  <c r="J851" i="20"/>
  <c r="AE875" i="20"/>
  <c r="AG958" i="20"/>
  <c r="I995" i="20"/>
  <c r="I993" i="20" s="1"/>
  <c r="AE520" i="20"/>
  <c r="P603" i="20"/>
  <c r="P601" i="20" s="1"/>
  <c r="L633" i="20"/>
  <c r="AE763" i="20"/>
  <c r="AE827" i="20"/>
  <c r="I835" i="20"/>
  <c r="I833" i="20" s="1"/>
  <c r="L854" i="20"/>
  <c r="AG875" i="20"/>
  <c r="M900" i="20"/>
  <c r="O900" i="20"/>
  <c r="J996" i="20"/>
  <c r="AB1009" i="20"/>
  <c r="Q291" i="20"/>
  <c r="Q289" i="20" s="1"/>
  <c r="R331" i="20"/>
  <c r="R329" i="20" s="1"/>
  <c r="J379" i="20"/>
  <c r="J385" i="20"/>
  <c r="AE653" i="20"/>
  <c r="AE967" i="20"/>
  <c r="P995" i="20"/>
  <c r="P993" i="20" s="1"/>
  <c r="AB416" i="20"/>
  <c r="H425" i="20"/>
  <c r="AE430" i="20"/>
  <c r="F500" i="20"/>
  <c r="F498" i="20" s="1"/>
  <c r="AB526" i="20"/>
  <c r="J530" i="20"/>
  <c r="AB534" i="20"/>
  <c r="E568" i="20"/>
  <c r="E566" i="20" s="1"/>
  <c r="AG621" i="20"/>
  <c r="J667" i="20"/>
  <c r="AG707" i="20"/>
  <c r="L755" i="20"/>
  <c r="J760" i="20"/>
  <c r="L794" i="20"/>
  <c r="J830" i="20"/>
  <c r="AB847" i="20"/>
  <c r="J854" i="20"/>
  <c r="L857" i="20"/>
  <c r="L878" i="20"/>
  <c r="AE918" i="20"/>
  <c r="L961" i="20"/>
  <c r="Y995" i="20"/>
  <c r="Y993" i="20" s="1"/>
  <c r="L414" i="20"/>
  <c r="G464" i="20"/>
  <c r="G462" i="20" s="1"/>
  <c r="J745" i="20"/>
  <c r="L843" i="20"/>
  <c r="L894" i="20"/>
  <c r="E525" i="20"/>
  <c r="E523" i="20" s="1"/>
  <c r="AG554" i="20"/>
  <c r="AB577" i="20"/>
  <c r="AE628" i="20"/>
  <c r="AB660" i="20"/>
  <c r="AE682" i="20"/>
  <c r="L745" i="20"/>
  <c r="AB770" i="20"/>
  <c r="AB794" i="20"/>
  <c r="J806" i="20"/>
  <c r="AE817" i="20"/>
  <c r="L827" i="20"/>
  <c r="L875" i="20"/>
  <c r="AE888" i="20"/>
  <c r="AB901" i="20"/>
  <c r="AG922" i="20"/>
  <c r="AG937" i="20"/>
  <c r="AA995" i="20"/>
  <c r="AA993" i="20" s="1"/>
  <c r="AG511" i="20"/>
  <c r="J520" i="20"/>
  <c r="AE526" i="20"/>
  <c r="J560" i="20"/>
  <c r="L573" i="20"/>
  <c r="J590" i="20"/>
  <c r="AB594" i="20"/>
  <c r="J637" i="20"/>
  <c r="J640" i="20"/>
  <c r="Y649" i="20"/>
  <c r="Y647" i="20" s="1"/>
  <c r="J774" i="20"/>
  <c r="R780" i="20"/>
  <c r="R778" i="20" s="1"/>
  <c r="AE820" i="20"/>
  <c r="Z835" i="20"/>
  <c r="Z833" i="20" s="1"/>
  <c r="J843" i="20"/>
  <c r="J894" i="20"/>
  <c r="J977" i="20"/>
  <c r="J980" i="20"/>
  <c r="O995" i="20"/>
  <c r="O993" i="20" s="1"/>
  <c r="AB17" i="20"/>
  <c r="L126" i="20"/>
  <c r="M118" i="20"/>
  <c r="M116" i="20" s="1"/>
  <c r="G162" i="20"/>
  <c r="G160" i="20" s="1"/>
  <c r="T162" i="20"/>
  <c r="T160" i="20" s="1"/>
  <c r="R190" i="20"/>
  <c r="R188" i="20" s="1"/>
  <c r="AE208" i="20"/>
  <c r="AG227" i="20"/>
  <c r="X162" i="20"/>
  <c r="G118" i="20"/>
  <c r="G116" i="20" s="1"/>
  <c r="Q118" i="20"/>
  <c r="Q116" i="20" s="1"/>
  <c r="J198" i="20"/>
  <c r="AB306" i="20"/>
  <c r="L621" i="20"/>
  <c r="AG32" i="20"/>
  <c r="J73" i="20"/>
  <c r="Q256" i="20"/>
  <c r="Q254" i="20" s="1"/>
  <c r="N73" i="20"/>
  <c r="R118" i="20"/>
  <c r="R116" i="20" s="1"/>
  <c r="AE172" i="20"/>
  <c r="AB273" i="20"/>
  <c r="AE151" i="20"/>
  <c r="I190" i="20"/>
  <c r="I188" i="20" s="1"/>
  <c r="L504" i="20"/>
  <c r="AE73" i="20"/>
  <c r="AG98" i="20"/>
  <c r="Y118" i="20"/>
  <c r="Y116" i="20" s="1"/>
  <c r="AE49" i="20"/>
  <c r="AA162" i="20"/>
  <c r="AA160" i="20" s="1"/>
  <c r="AG230" i="20"/>
  <c r="AE236" i="20"/>
  <c r="AB18" i="20"/>
  <c r="L98" i="20"/>
  <c r="AB179" i="20"/>
  <c r="AC190" i="20"/>
  <c r="AG258" i="20"/>
  <c r="AB204" i="20"/>
  <c r="AG273" i="20"/>
  <c r="AB49" i="20"/>
  <c r="M291" i="20"/>
  <c r="M289" i="20" s="1"/>
  <c r="AB325" i="20"/>
  <c r="AB119" i="20"/>
  <c r="L123" i="20"/>
  <c r="AE133" i="20"/>
  <c r="H162" i="20"/>
  <c r="K162" i="20"/>
  <c r="K160" i="20" s="1"/>
  <c r="J242" i="20"/>
  <c r="AE268" i="20"/>
  <c r="Y291" i="20"/>
  <c r="Y289" i="20" s="1"/>
  <c r="L315" i="20"/>
  <c r="F331" i="20"/>
  <c r="F329" i="20" s="1"/>
  <c r="I353" i="20"/>
  <c r="I351" i="20" s="1"/>
  <c r="AG449" i="20"/>
  <c r="J98" i="20"/>
  <c r="T118" i="20"/>
  <c r="T116" i="20" s="1"/>
  <c r="L130" i="20"/>
  <c r="AB144" i="20"/>
  <c r="J154" i="20"/>
  <c r="R162" i="20"/>
  <c r="R160" i="20" s="1"/>
  <c r="AE204" i="20"/>
  <c r="J208" i="20"/>
  <c r="AG212" i="20"/>
  <c r="L268" i="20"/>
  <c r="Z353" i="20"/>
  <c r="Z351" i="20" s="1"/>
  <c r="G425" i="20"/>
  <c r="G423" i="20" s="1"/>
  <c r="J504" i="20"/>
  <c r="AB397" i="20"/>
  <c r="L420" i="20"/>
  <c r="AB449" i="20"/>
  <c r="AB453" i="20"/>
  <c r="X525" i="20"/>
  <c r="X603" i="20"/>
  <c r="L73" i="20"/>
  <c r="AE175" i="20"/>
  <c r="P190" i="20"/>
  <c r="P188" i="20" s="1"/>
  <c r="K190" i="20"/>
  <c r="K188" i="20" s="1"/>
  <c r="X190" i="20"/>
  <c r="L198" i="20"/>
  <c r="AB212" i="20"/>
  <c r="AE242" i="20"/>
  <c r="AG282" i="20"/>
  <c r="AE303" i="20"/>
  <c r="AB318" i="20"/>
  <c r="AG483" i="20"/>
  <c r="AC603" i="20"/>
  <c r="AC601" i="20" s="1"/>
  <c r="I118" i="20"/>
  <c r="I116" i="20" s="1"/>
  <c r="AA118" i="20"/>
  <c r="AA116" i="20" s="1"/>
  <c r="Q190" i="20"/>
  <c r="Q188" i="20" s="1"/>
  <c r="AG198" i="20"/>
  <c r="E291" i="20"/>
  <c r="E289" i="20" s="1"/>
  <c r="AB300" i="20"/>
  <c r="AG306" i="20"/>
  <c r="J332" i="20"/>
  <c r="T331" i="20"/>
  <c r="T329" i="20" s="1"/>
  <c r="J372" i="20"/>
  <c r="Y425" i="20"/>
  <c r="Y423" i="20" s="1"/>
  <c r="Z118" i="20"/>
  <c r="Z116" i="20" s="1"/>
  <c r="AG130" i="20"/>
  <c r="E190" i="20"/>
  <c r="E188" i="20" s="1"/>
  <c r="AE220" i="20"/>
  <c r="T256" i="20"/>
  <c r="T254" i="20" s="1"/>
  <c r="AG372" i="20"/>
  <c r="AG379" i="20"/>
  <c r="I425" i="20"/>
  <c r="I423" i="20" s="1"/>
  <c r="AG434" i="20"/>
  <c r="AE547" i="20"/>
  <c r="AB569" i="20"/>
  <c r="L119" i="20"/>
  <c r="O118" i="20"/>
  <c r="O116" i="20" s="1"/>
  <c r="AG133" i="20"/>
  <c r="AC162" i="20"/>
  <c r="J166" i="20"/>
  <c r="J179" i="20"/>
  <c r="S190" i="20"/>
  <c r="S188" i="20" s="1"/>
  <c r="AA190" i="20"/>
  <c r="AA188" i="20" s="1"/>
  <c r="L220" i="20"/>
  <c r="R256" i="20"/>
  <c r="R254" i="20" s="1"/>
  <c r="AA256" i="20"/>
  <c r="AA254" i="20" s="1"/>
  <c r="J285" i="20"/>
  <c r="J322" i="20"/>
  <c r="AA331" i="20"/>
  <c r="AA329" i="20" s="1"/>
  <c r="AG338" i="20"/>
  <c r="AG382" i="20"/>
  <c r="AG397" i="20"/>
  <c r="AE604" i="20"/>
  <c r="AB98" i="20"/>
  <c r="P118" i="20"/>
  <c r="P116" i="20" s="1"/>
  <c r="J126" i="20"/>
  <c r="X118" i="20"/>
  <c r="AG126" i="20"/>
  <c r="J133" i="20"/>
  <c r="P162" i="20"/>
  <c r="P160" i="20" s="1"/>
  <c r="J175" i="20"/>
  <c r="AE185" i="20"/>
  <c r="G190" i="20"/>
  <c r="G188" i="20" s="1"/>
  <c r="O190" i="20"/>
  <c r="O188" i="20" s="1"/>
  <c r="AB194" i="20"/>
  <c r="F256" i="20"/>
  <c r="F254" i="20" s="1"/>
  <c r="O256" i="20"/>
  <c r="O254" i="20" s="1"/>
  <c r="AG285" i="20"/>
  <c r="R291" i="20"/>
  <c r="R289" i="20" s="1"/>
  <c r="AE292" i="20"/>
  <c r="AB297" i="20"/>
  <c r="AE315" i="20"/>
  <c r="AE341" i="20"/>
  <c r="L358" i="20"/>
  <c r="M353" i="20"/>
  <c r="M351" i="20" s="1"/>
  <c r="AG388" i="20"/>
  <c r="O425" i="20"/>
  <c r="AE557" i="20"/>
  <c r="AE123" i="20"/>
  <c r="AG182" i="20"/>
  <c r="AG191" i="20"/>
  <c r="AB208" i="20"/>
  <c r="AG208" i="20"/>
  <c r="G256" i="20"/>
  <c r="G254" i="20" s="1"/>
  <c r="S256" i="20"/>
  <c r="S254" i="20" s="1"/>
  <c r="I256" i="20"/>
  <c r="I254" i="20" s="1"/>
  <c r="AE279" i="20"/>
  <c r="S291" i="20"/>
  <c r="S289" i="20" s="1"/>
  <c r="AE312" i="20"/>
  <c r="AB315" i="20"/>
  <c r="AE325" i="20"/>
  <c r="O331" i="20"/>
  <c r="O329" i="20" s="1"/>
  <c r="AB332" i="20"/>
  <c r="AB391" i="20"/>
  <c r="K396" i="20"/>
  <c r="K394" i="20" s="1"/>
  <c r="AE414" i="20"/>
  <c r="P425" i="20"/>
  <c r="P423" i="20" s="1"/>
  <c r="AE486" i="20"/>
  <c r="AE514" i="20"/>
  <c r="O525" i="20"/>
  <c r="O523" i="20" s="1"/>
  <c r="Z256" i="20"/>
  <c r="Z254" i="20" s="1"/>
  <c r="J264" i="20"/>
  <c r="AB264" i="20"/>
  <c r="F291" i="20"/>
  <c r="F289" i="20" s="1"/>
  <c r="T291" i="20"/>
  <c r="T289" i="20" s="1"/>
  <c r="I291" i="20"/>
  <c r="I289" i="20" s="1"/>
  <c r="O291" i="20"/>
  <c r="O289" i="20" s="1"/>
  <c r="M331" i="20"/>
  <c r="M329" i="20" s="1"/>
  <c r="T353" i="20"/>
  <c r="T351" i="20" s="1"/>
  <c r="AC353" i="20"/>
  <c r="Z396" i="20"/>
  <c r="Z394" i="20" s="1"/>
  <c r="F118" i="20"/>
  <c r="F116" i="20" s="1"/>
  <c r="S162" i="20"/>
  <c r="S160" i="20" s="1"/>
  <c r="O162" i="20"/>
  <c r="Y190" i="20"/>
  <c r="Y188" i="20" s="1"/>
  <c r="AE194" i="20"/>
  <c r="T190" i="20"/>
  <c r="T188" i="20" s="1"/>
  <c r="AB227" i="20"/>
  <c r="J236" i="20"/>
  <c r="AB242" i="20"/>
  <c r="AG261" i="20"/>
  <c r="K291" i="20"/>
  <c r="K289" i="20" s="1"/>
  <c r="AB322" i="20"/>
  <c r="Q331" i="20"/>
  <c r="Q329" i="20" s="1"/>
  <c r="L338" i="20"/>
  <c r="AB355" i="20"/>
  <c r="J517" i="20"/>
  <c r="X568" i="20"/>
  <c r="AE594" i="20"/>
  <c r="AB657" i="20"/>
  <c r="G396" i="20"/>
  <c r="G394" i="20" s="1"/>
  <c r="E425" i="20"/>
  <c r="E423" i="20" s="1"/>
  <c r="I464" i="20"/>
  <c r="I462" i="20" s="1"/>
  <c r="L517" i="20"/>
  <c r="S525" i="20"/>
  <c r="S523" i="20" s="1"/>
  <c r="AA649" i="20"/>
  <c r="AA647" i="20" s="1"/>
  <c r="AG348" i="20"/>
  <c r="E353" i="20"/>
  <c r="E351" i="20" s="1"/>
  <c r="R353" i="20"/>
  <c r="R351" i="20" s="1"/>
  <c r="T425" i="20"/>
  <c r="T423" i="20" s="1"/>
  <c r="L434" i="20"/>
  <c r="AG472" i="20"/>
  <c r="S500" i="20"/>
  <c r="S498" i="20" s="1"/>
  <c r="O500" i="20"/>
  <c r="O498" i="20" s="1"/>
  <c r="AE517" i="20"/>
  <c r="G525" i="20"/>
  <c r="G523" i="20" s="1"/>
  <c r="AB573" i="20"/>
  <c r="I568" i="20"/>
  <c r="I566" i="20" s="1"/>
  <c r="S568" i="20"/>
  <c r="S566" i="20" s="1"/>
  <c r="Q724" i="20"/>
  <c r="Q722" i="20" s="1"/>
  <c r="F353" i="20"/>
  <c r="F351" i="20" s="1"/>
  <c r="J388" i="20"/>
  <c r="AB420" i="20"/>
  <c r="J430" i="20"/>
  <c r="L476" i="20"/>
  <c r="F464" i="20"/>
  <c r="F462" i="20" s="1"/>
  <c r="J483" i="20"/>
  <c r="AE483" i="20"/>
  <c r="Q500" i="20"/>
  <c r="Q498" i="20" s="1"/>
  <c r="J554" i="20"/>
  <c r="AB749" i="20"/>
  <c r="P353" i="20"/>
  <c r="P351" i="20" s="1"/>
  <c r="AB365" i="20"/>
  <c r="T396" i="20"/>
  <c r="T394" i="20" s="1"/>
  <c r="AB400" i="20"/>
  <c r="J411" i="20"/>
  <c r="AG426" i="20"/>
  <c r="Y464" i="20"/>
  <c r="Y462" i="20" s="1"/>
  <c r="L479" i="20"/>
  <c r="L508" i="20"/>
  <c r="AB511" i="20"/>
  <c r="AG520" i="20"/>
  <c r="J526" i="20"/>
  <c r="Y525" i="20"/>
  <c r="Y523" i="20" s="1"/>
  <c r="AG557" i="20"/>
  <c r="Z568" i="20"/>
  <c r="Z566" i="20" s="1"/>
  <c r="E603" i="20"/>
  <c r="E601" i="20" s="1"/>
  <c r="AB674" i="20"/>
  <c r="AB686" i="20"/>
  <c r="AG690" i="20"/>
  <c r="AG770" i="20"/>
  <c r="E396" i="20"/>
  <c r="E394" i="20" s="1"/>
  <c r="J420" i="20"/>
  <c r="J426" i="20"/>
  <c r="O464" i="20"/>
  <c r="O462" i="20" s="1"/>
  <c r="AC464" i="20"/>
  <c r="AE479" i="20"/>
  <c r="AA568" i="20"/>
  <c r="AA566" i="20" s="1"/>
  <c r="AG577" i="20"/>
  <c r="F603" i="20"/>
  <c r="F601" i="20" s="1"/>
  <c r="AB690" i="20"/>
  <c r="R957" i="20"/>
  <c r="R955" i="20" s="1"/>
  <c r="J358" i="20"/>
  <c r="L385" i="20"/>
  <c r="H396" i="20"/>
  <c r="W396" i="20" s="1"/>
  <c r="L426" i="20"/>
  <c r="AB430" i="20"/>
  <c r="AG438" i="20"/>
  <c r="AB442" i="20"/>
  <c r="AE442" i="20"/>
  <c r="P464" i="20"/>
  <c r="P462" i="20" s="1"/>
  <c r="AG479" i="20"/>
  <c r="T500" i="20"/>
  <c r="T498" i="20" s="1"/>
  <c r="AB514" i="20"/>
  <c r="AA525" i="20"/>
  <c r="AA523" i="20" s="1"/>
  <c r="L590" i="20"/>
  <c r="AG670" i="20"/>
  <c r="AE674" i="20"/>
  <c r="O353" i="20"/>
  <c r="O351" i="20" s="1"/>
  <c r="L376" i="20"/>
  <c r="P396" i="20"/>
  <c r="P394" i="20" s="1"/>
  <c r="I396" i="20"/>
  <c r="I394" i="20" s="1"/>
  <c r="J409" i="20"/>
  <c r="J414" i="20"/>
  <c r="J416" i="20"/>
  <c r="AG416" i="20"/>
  <c r="AG420" i="20"/>
  <c r="AB424" i="20"/>
  <c r="AG453" i="20"/>
  <c r="AE495" i="20"/>
  <c r="Z500" i="20"/>
  <c r="Z498" i="20" s="1"/>
  <c r="AG501" i="20"/>
  <c r="AE511" i="20"/>
  <c r="M525" i="20"/>
  <c r="M523" i="20" s="1"/>
  <c r="AC525" i="20"/>
  <c r="R525" i="20"/>
  <c r="R523" i="20" s="1"/>
  <c r="AG551" i="20"/>
  <c r="P568" i="20"/>
  <c r="P566" i="20" s="1"/>
  <c r="AG590" i="20"/>
  <c r="AG657" i="20"/>
  <c r="AG686" i="20"/>
  <c r="J725" i="20"/>
  <c r="L416" i="20"/>
  <c r="E464" i="20"/>
  <c r="E462" i="20" s="1"/>
  <c r="S464" i="20"/>
  <c r="S462" i="20" s="1"/>
  <c r="L628" i="20"/>
  <c r="T649" i="20"/>
  <c r="T647" i="20" s="1"/>
  <c r="AG682" i="20"/>
  <c r="Q695" i="20"/>
  <c r="Q693" i="20" s="1"/>
  <c r="AG740" i="20"/>
  <c r="M754" i="20"/>
  <c r="M752" i="20" s="1"/>
  <c r="L763" i="20"/>
  <c r="AB682" i="20"/>
  <c r="AA695" i="20"/>
  <c r="AA693" i="20" s="1"/>
  <c r="AC754" i="20"/>
  <c r="S396" i="20"/>
  <c r="S394" i="20" s="1"/>
  <c r="J403" i="20"/>
  <c r="AG403" i="20"/>
  <c r="Q425" i="20"/>
  <c r="Q423" i="20" s="1"/>
  <c r="F425" i="20"/>
  <c r="F423" i="20" s="1"/>
  <c r="AE438" i="20"/>
  <c r="P500" i="20"/>
  <c r="P498" i="20" s="1"/>
  <c r="Q525" i="20"/>
  <c r="Q523" i="20" s="1"/>
  <c r="T754" i="20"/>
  <c r="T752" i="20" s="1"/>
  <c r="AG573" i="20"/>
  <c r="L577" i="20"/>
  <c r="L614" i="20"/>
  <c r="J653" i="20"/>
  <c r="J657" i="20"/>
  <c r="Q649" i="20"/>
  <c r="Q647" i="20" s="1"/>
  <c r="L670" i="20"/>
  <c r="J690" i="20"/>
  <c r="AB725" i="20"/>
  <c r="G724" i="20"/>
  <c r="G722" i="20" s="1"/>
  <c r="S724" i="20"/>
  <c r="S722" i="20" s="1"/>
  <c r="E780" i="20"/>
  <c r="E778" i="20" s="1"/>
  <c r="F835" i="20"/>
  <c r="F833" i="20" s="1"/>
  <c r="AA835" i="20"/>
  <c r="AA833" i="20" s="1"/>
  <c r="AE508" i="20"/>
  <c r="AA500" i="20"/>
  <c r="AA498" i="20" s="1"/>
  <c r="L520" i="20"/>
  <c r="I525" i="20"/>
  <c r="I523" i="20" s="1"/>
  <c r="R603" i="20"/>
  <c r="R601" i="20" s="1"/>
  <c r="L618" i="20"/>
  <c r="L653" i="20"/>
  <c r="Z649" i="20"/>
  <c r="Z647" i="20" s="1"/>
  <c r="AG653" i="20"/>
  <c r="L657" i="20"/>
  <c r="E649" i="20"/>
  <c r="E647" i="20" s="1"/>
  <c r="AB667" i="20"/>
  <c r="J682" i="20"/>
  <c r="J686" i="20"/>
  <c r="L690" i="20"/>
  <c r="I695" i="20"/>
  <c r="I693" i="20" s="1"/>
  <c r="AB767" i="20"/>
  <c r="AB922" i="20"/>
  <c r="AE774" i="20"/>
  <c r="L784" i="20"/>
  <c r="AG784" i="20"/>
  <c r="AE791" i="20"/>
  <c r="O835" i="20"/>
  <c r="T603" i="20"/>
  <c r="T601" i="20" s="1"/>
  <c r="AB663" i="20"/>
  <c r="AE729" i="20"/>
  <c r="T724" i="20"/>
  <c r="T722" i="20" s="1"/>
  <c r="O754" i="20"/>
  <c r="L937" i="20"/>
  <c r="J937" i="20"/>
  <c r="AB1004" i="20"/>
  <c r="AB489" i="20"/>
  <c r="J495" i="20"/>
  <c r="I500" i="20"/>
  <c r="I498" i="20" s="1"/>
  <c r="E500" i="20"/>
  <c r="E498" i="20" s="1"/>
  <c r="L526" i="20"/>
  <c r="AG530" i="20"/>
  <c r="L542" i="20"/>
  <c r="L551" i="20"/>
  <c r="L560" i="20"/>
  <c r="T568" i="20"/>
  <c r="T566" i="20" s="1"/>
  <c r="R568" i="20"/>
  <c r="R566" i="20" s="1"/>
  <c r="J609" i="20"/>
  <c r="J621" i="20"/>
  <c r="L637" i="20"/>
  <c r="AB650" i="20"/>
  <c r="P649" i="20"/>
  <c r="P647" i="20" s="1"/>
  <c r="L682" i="20"/>
  <c r="K724" i="20"/>
  <c r="K722" i="20" s="1"/>
  <c r="AE732" i="20"/>
  <c r="AG745" i="20"/>
  <c r="P754" i="20"/>
  <c r="P752" i="20" s="1"/>
  <c r="AE767" i="20"/>
  <c r="L791" i="20"/>
  <c r="AB834" i="20"/>
  <c r="R900" i="20"/>
  <c r="R898" i="20" s="1"/>
  <c r="E995" i="20"/>
  <c r="E993" i="20" s="1"/>
  <c r="L557" i="20"/>
  <c r="F568" i="20"/>
  <c r="F566" i="20" s="1"/>
  <c r="G568" i="20"/>
  <c r="G566" i="20" s="1"/>
  <c r="S603" i="20"/>
  <c r="S601" i="20" s="1"/>
  <c r="AG637" i="20"/>
  <c r="S695" i="20"/>
  <c r="S693" i="20" s="1"/>
  <c r="J702" i="20"/>
  <c r="AG713" i="20"/>
  <c r="AG725" i="20"/>
  <c r="M835" i="20"/>
  <c r="F867" i="20"/>
  <c r="F865" i="20" s="1"/>
  <c r="T867" i="20"/>
  <c r="T865" i="20" s="1"/>
  <c r="AE958" i="20"/>
  <c r="AE468" i="20"/>
  <c r="AB479" i="20"/>
  <c r="J486" i="20"/>
  <c r="AB504" i="20"/>
  <c r="R500" i="20"/>
  <c r="R498" i="20" s="1"/>
  <c r="AB539" i="20"/>
  <c r="J551" i="20"/>
  <c r="AE551" i="20"/>
  <c r="AE560" i="20"/>
  <c r="J660" i="20"/>
  <c r="AG660" i="20"/>
  <c r="J663" i="20"/>
  <c r="J678" i="20"/>
  <c r="R695" i="20"/>
  <c r="R693" i="20" s="1"/>
  <c r="AB707" i="20"/>
  <c r="AB719" i="20"/>
  <c r="Z724" i="20"/>
  <c r="Z722" i="20" s="1"/>
  <c r="E724" i="20"/>
  <c r="E722" i="20" s="1"/>
  <c r="AA780" i="20"/>
  <c r="AA778" i="20" s="1"/>
  <c r="AB838" i="20"/>
  <c r="F900" i="20"/>
  <c r="F898" i="20" s="1"/>
  <c r="AG980" i="20"/>
  <c r="Q995" i="20"/>
  <c r="Q993" i="20" s="1"/>
  <c r="AB476" i="20"/>
  <c r="AE489" i="20"/>
  <c r="G500" i="20"/>
  <c r="G498" i="20" s="1"/>
  <c r="P525" i="20"/>
  <c r="P523" i="20" s="1"/>
  <c r="AG560" i="20"/>
  <c r="J597" i="20"/>
  <c r="K603" i="20"/>
  <c r="K601" i="20" s="1"/>
  <c r="AE625" i="20"/>
  <c r="AG640" i="20"/>
  <c r="AE657" i="20"/>
  <c r="G695" i="20"/>
  <c r="G693" i="20" s="1"/>
  <c r="AA724" i="20"/>
  <c r="AA722" i="20" s="1"/>
  <c r="J763" i="20"/>
  <c r="L767" i="20"/>
  <c r="AG787" i="20"/>
  <c r="AG868" i="20"/>
  <c r="G900" i="20"/>
  <c r="G898" i="20" s="1"/>
  <c r="Y957" i="20"/>
  <c r="Y955" i="20" s="1"/>
  <c r="I780" i="20"/>
  <c r="I778" i="20" s="1"/>
  <c r="G649" i="20"/>
  <c r="G647" i="20" s="1"/>
  <c r="O649" i="20"/>
  <c r="O647" i="20" s="1"/>
  <c r="O724" i="20"/>
  <c r="O722" i="20" s="1"/>
  <c r="K867" i="20"/>
  <c r="K865" i="20" s="1"/>
  <c r="AB888" i="20"/>
  <c r="Z957" i="20"/>
  <c r="Z955" i="20" s="1"/>
  <c r="E754" i="20"/>
  <c r="E752" i="20" s="1"/>
  <c r="I754" i="20"/>
  <c r="I752" i="20" s="1"/>
  <c r="L817" i="20"/>
  <c r="AG824" i="20"/>
  <c r="S835" i="20"/>
  <c r="S833" i="20" s="1"/>
  <c r="AB860" i="20"/>
  <c r="AG891" i="20"/>
  <c r="P900" i="20"/>
  <c r="P898" i="20" s="1"/>
  <c r="X898" i="20"/>
  <c r="Y933" i="20"/>
  <c r="Y931" i="20" s="1"/>
  <c r="O933" i="20"/>
  <c r="AB944" i="20"/>
  <c r="F957" i="20"/>
  <c r="F955" i="20" s="1"/>
  <c r="AG961" i="20"/>
  <c r="AB970" i="20"/>
  <c r="J710" i="20"/>
  <c r="I724" i="20"/>
  <c r="I722" i="20" s="1"/>
  <c r="R724" i="20"/>
  <c r="R722" i="20" s="1"/>
  <c r="J749" i="20"/>
  <c r="H754" i="20"/>
  <c r="S754" i="20"/>
  <c r="S752" i="20" s="1"/>
  <c r="AG763" i="20"/>
  <c r="AE794" i="20"/>
  <c r="AB810" i="20"/>
  <c r="AB878" i="20"/>
  <c r="AA900" i="20"/>
  <c r="AA898" i="20" s="1"/>
  <c r="L911" i="20"/>
  <c r="AC933" i="20"/>
  <c r="AB937" i="20"/>
  <c r="AG948" i="20"/>
  <c r="AE996" i="20"/>
  <c r="L851" i="20"/>
  <c r="G867" i="20"/>
  <c r="G865" i="20" s="1"/>
  <c r="AG894" i="20"/>
  <c r="AB914" i="20"/>
  <c r="J926" i="20"/>
  <c r="M957" i="20"/>
  <c r="M955" i="20" s="1"/>
  <c r="T995" i="20"/>
  <c r="T993" i="20" s="1"/>
  <c r="AG1001" i="20"/>
  <c r="L1004" i="20"/>
  <c r="P780" i="20"/>
  <c r="P778" i="20" s="1"/>
  <c r="AB797" i="20"/>
  <c r="AG827" i="20"/>
  <c r="AE830" i="20"/>
  <c r="Y835" i="20"/>
  <c r="Y833" i="20" s="1"/>
  <c r="AG847" i="20"/>
  <c r="L860" i="20"/>
  <c r="P933" i="20"/>
  <c r="P931" i="20" s="1"/>
  <c r="R933" i="20"/>
  <c r="R931" i="20" s="1"/>
  <c r="AG983" i="20"/>
  <c r="Z995" i="20"/>
  <c r="Z993" i="20" s="1"/>
  <c r="AE1004" i="20"/>
  <c r="AG952" i="20"/>
  <c r="AA957" i="20"/>
  <c r="AA955" i="20" s="1"/>
  <c r="T957" i="20"/>
  <c r="T955" i="20" s="1"/>
  <c r="L810" i="20"/>
  <c r="H835" i="20"/>
  <c r="AE843" i="20"/>
  <c r="I900" i="20"/>
  <c r="I898" i="20" s="1"/>
  <c r="AG911" i="20"/>
  <c r="F933" i="20"/>
  <c r="F931" i="20" s="1"/>
  <c r="AE948" i="20"/>
  <c r="AA933" i="20"/>
  <c r="AA931" i="20" s="1"/>
  <c r="O957" i="20"/>
  <c r="E957" i="20"/>
  <c r="E955" i="20" s="1"/>
  <c r="AG974" i="20"/>
  <c r="J696" i="20"/>
  <c r="AG699" i="20"/>
  <c r="AE713" i="20"/>
  <c r="L719" i="20"/>
  <c r="AG719" i="20"/>
  <c r="AE740" i="20"/>
  <c r="R754" i="20"/>
  <c r="R752" i="20" s="1"/>
  <c r="Z754" i="20"/>
  <c r="Z752" i="20" s="1"/>
  <c r="G780" i="20"/>
  <c r="G778" i="20" s="1"/>
  <c r="O780" i="20"/>
  <c r="O778" i="20" s="1"/>
  <c r="L797" i="20"/>
  <c r="Z780" i="20"/>
  <c r="Z778" i="20" s="1"/>
  <c r="AG806" i="20"/>
  <c r="AG820" i="20"/>
  <c r="AC835" i="20"/>
  <c r="AG843" i="20"/>
  <c r="L863" i="20"/>
  <c r="Y867" i="20"/>
  <c r="Y865" i="20" s="1"/>
  <c r="AE901" i="20"/>
  <c r="Z900" i="20"/>
  <c r="Z898" i="20" s="1"/>
  <c r="J970" i="20"/>
  <c r="J999" i="20"/>
  <c r="AE1009" i="20"/>
  <c r="O867" i="20"/>
  <c r="O865" i="20" s="1"/>
  <c r="AG871" i="20"/>
  <c r="L914" i="20"/>
  <c r="AG918" i="20"/>
  <c r="G933" i="20"/>
  <c r="G931" i="20" s="1"/>
  <c r="J944" i="20"/>
  <c r="J990" i="20"/>
  <c r="L830" i="20"/>
  <c r="J863" i="20"/>
  <c r="P867" i="20"/>
  <c r="P865" i="20" s="1"/>
  <c r="AG882" i="20"/>
  <c r="L944" i="20"/>
  <c r="AG977" i="20"/>
  <c r="F995" i="20"/>
  <c r="F993" i="20" s="1"/>
  <c r="R995" i="20"/>
  <c r="R993" i="20" s="1"/>
  <c r="L740" i="20"/>
  <c r="Q754" i="20"/>
  <c r="Q752" i="20" s="1"/>
  <c r="J781" i="20"/>
  <c r="J817" i="20"/>
  <c r="J857" i="20"/>
  <c r="Q867" i="20"/>
  <c r="Q865" i="20" s="1"/>
  <c r="L885" i="20"/>
  <c r="J906" i="20"/>
  <c r="AE934" i="20"/>
  <c r="AG940" i="20"/>
  <c r="AB987" i="20"/>
  <c r="AE990" i="20"/>
  <c r="G995" i="20"/>
  <c r="G993" i="20" s="1"/>
  <c r="S995" i="20"/>
  <c r="S993" i="20" s="1"/>
  <c r="AG49" i="20"/>
  <c r="L106" i="20"/>
  <c r="AG185" i="20"/>
  <c r="AF15" i="20"/>
  <c r="N17" i="20"/>
  <c r="AG23" i="20"/>
  <c r="AE106" i="20"/>
  <c r="AG204" i="20"/>
  <c r="AG119" i="20"/>
  <c r="AG73" i="20"/>
  <c r="AG220" i="20"/>
  <c r="AE32" i="20"/>
  <c r="AG166" i="20"/>
  <c r="AG175" i="20"/>
  <c r="AG106" i="20"/>
  <c r="AG169" i="20"/>
  <c r="AB73" i="20"/>
  <c r="AG154" i="20"/>
  <c r="AE126" i="20"/>
  <c r="AB148" i="20"/>
  <c r="AE154" i="20"/>
  <c r="AB157" i="20"/>
  <c r="AB163" i="20"/>
  <c r="AE169" i="20"/>
  <c r="AB172" i="20"/>
  <c r="AE179" i="20"/>
  <c r="AB182" i="20"/>
  <c r="AB198" i="20"/>
  <c r="J233" i="20"/>
  <c r="J294" i="20"/>
  <c r="H118" i="20"/>
  <c r="AB130" i="20"/>
  <c r="L133" i="20"/>
  <c r="AG144" i="20"/>
  <c r="J194" i="20"/>
  <c r="AG194" i="20"/>
  <c r="AE212" i="20"/>
  <c r="J169" i="20"/>
  <c r="AB233" i="20"/>
  <c r="AG300" i="20"/>
  <c r="L227" i="20"/>
  <c r="J227" i="20"/>
  <c r="K118" i="20"/>
  <c r="AG303" i="20"/>
  <c r="AE239" i="20"/>
  <c r="AE258" i="20"/>
  <c r="AE309" i="20"/>
  <c r="AC396" i="20"/>
  <c r="L224" i="20"/>
  <c r="AB224" i="20"/>
  <c r="L250" i="20"/>
  <c r="J250" i="20"/>
  <c r="Y256" i="20"/>
  <c r="Y254" i="20" s="1"/>
  <c r="Y396" i="20"/>
  <c r="Y394" i="20" s="1"/>
  <c r="M162" i="20"/>
  <c r="AB216" i="20"/>
  <c r="AG233" i="20"/>
  <c r="AG250" i="20"/>
  <c r="AG279" i="20"/>
  <c r="P256" i="20"/>
  <c r="P254" i="20" s="1"/>
  <c r="L279" i="20"/>
  <c r="M256" i="20"/>
  <c r="AE230" i="20"/>
  <c r="AG268" i="20"/>
  <c r="AB161" i="20"/>
  <c r="M190" i="20"/>
  <c r="AG216" i="20"/>
  <c r="L236" i="20"/>
  <c r="AG246" i="20"/>
  <c r="AB250" i="20"/>
  <c r="AG236" i="20"/>
  <c r="AG242" i="20"/>
  <c r="H256" i="20"/>
  <c r="U256" i="20" s="1"/>
  <c r="L261" i="20"/>
  <c r="J261" i="20"/>
  <c r="J355" i="20"/>
  <c r="H353" i="20"/>
  <c r="G291" i="20"/>
  <c r="G289" i="20" s="1"/>
  <c r="J344" i="20"/>
  <c r="L397" i="20"/>
  <c r="M396" i="20"/>
  <c r="X425" i="20"/>
  <c r="W425" i="20" s="1"/>
  <c r="AG344" i="20"/>
  <c r="L449" i="20"/>
  <c r="M425" i="20"/>
  <c r="AG309" i="20"/>
  <c r="L355" i="20"/>
  <c r="AG369" i="20"/>
  <c r="AB557" i="20"/>
  <c r="J292" i="20"/>
  <c r="L294" i="20"/>
  <c r="L344" i="20"/>
  <c r="AE372" i="20"/>
  <c r="AG430" i="20"/>
  <c r="L303" i="20"/>
  <c r="AB312" i="20"/>
  <c r="AG442" i="20"/>
  <c r="H291" i="20"/>
  <c r="AG325" i="20"/>
  <c r="R396" i="20"/>
  <c r="R394" i="20" s="1"/>
  <c r="AG400" i="20"/>
  <c r="AC425" i="20"/>
  <c r="J273" i="20"/>
  <c r="AB294" i="20"/>
  <c r="J300" i="20"/>
  <c r="AE306" i="20"/>
  <c r="J318" i="20"/>
  <c r="X331" i="20"/>
  <c r="W331" i="20" s="1"/>
  <c r="X353" i="20"/>
  <c r="J376" i="20"/>
  <c r="AE391" i="20"/>
  <c r="AC291" i="20"/>
  <c r="AG297" i="20"/>
  <c r="AB303" i="20"/>
  <c r="J309" i="20"/>
  <c r="L318" i="20"/>
  <c r="AB335" i="20"/>
  <c r="F396" i="20"/>
  <c r="F394" i="20" s="1"/>
  <c r="AG411" i="20"/>
  <c r="AB434" i="20"/>
  <c r="AG318" i="20"/>
  <c r="AB344" i="20"/>
  <c r="AB309" i="20"/>
  <c r="H331" i="20"/>
  <c r="J335" i="20"/>
  <c r="P331" i="20"/>
  <c r="P329" i="20" s="1"/>
  <c r="AE416" i="20"/>
  <c r="J434" i="20"/>
  <c r="J400" i="20"/>
  <c r="O423" i="20"/>
  <c r="AB468" i="20"/>
  <c r="AC500" i="20"/>
  <c r="O566" i="20"/>
  <c r="X498" i="20"/>
  <c r="AC331" i="20"/>
  <c r="L400" i="20"/>
  <c r="L335" i="20"/>
  <c r="K353" i="20"/>
  <c r="K425" i="20"/>
  <c r="J459" i="20"/>
  <c r="T464" i="20"/>
  <c r="T462" i="20" s="1"/>
  <c r="L459" i="20"/>
  <c r="K464" i="20"/>
  <c r="J468" i="20"/>
  <c r="AG526" i="20"/>
  <c r="J594" i="20"/>
  <c r="X464" i="20"/>
  <c r="AE476" i="20"/>
  <c r="M464" i="20"/>
  <c r="AB472" i="20"/>
  <c r="AG492" i="20"/>
  <c r="AB459" i="20"/>
  <c r="K331" i="20"/>
  <c r="AG459" i="20"/>
  <c r="AA464" i="20"/>
  <c r="AA462" i="20" s="1"/>
  <c r="AG468" i="20"/>
  <c r="J472" i="20"/>
  <c r="Y331" i="20"/>
  <c r="Y329" i="20" s="1"/>
  <c r="L472" i="20"/>
  <c r="J501" i="20"/>
  <c r="K500" i="20"/>
  <c r="AG486" i="20"/>
  <c r="AG495" i="20"/>
  <c r="M500" i="20"/>
  <c r="Y500" i="20"/>
  <c r="Y498" i="20" s="1"/>
  <c r="AG534" i="20"/>
  <c r="AB547" i="20"/>
  <c r="J569" i="20"/>
  <c r="H568" i="20"/>
  <c r="AG614" i="20"/>
  <c r="L547" i="20"/>
  <c r="J557" i="20"/>
  <c r="AG563" i="20"/>
  <c r="Y568" i="20"/>
  <c r="Y566" i="20" s="1"/>
  <c r="AB581" i="20"/>
  <c r="AG542" i="20"/>
  <c r="AG569" i="20"/>
  <c r="J581" i="20"/>
  <c r="AE590" i="20"/>
  <c r="L594" i="20"/>
  <c r="J547" i="20"/>
  <c r="L569" i="20"/>
  <c r="M568" i="20"/>
  <c r="L650" i="20"/>
  <c r="M649" i="20"/>
  <c r="T525" i="20"/>
  <c r="T523" i="20" s="1"/>
  <c r="AG547" i="20"/>
  <c r="AG678" i="20"/>
  <c r="H464" i="20"/>
  <c r="U464" i="20" s="1"/>
  <c r="AG539" i="20"/>
  <c r="AC568" i="20"/>
  <c r="L581" i="20"/>
  <c r="AG581" i="20"/>
  <c r="AG586" i="20"/>
  <c r="I603" i="20"/>
  <c r="I601" i="20" s="1"/>
  <c r="AE618" i="20"/>
  <c r="H525" i="20"/>
  <c r="U525" i="20" s="1"/>
  <c r="AE554" i="20"/>
  <c r="AB609" i="20"/>
  <c r="H500" i="20"/>
  <c r="W500" i="20" s="1"/>
  <c r="AB530" i="20"/>
  <c r="Q568" i="20"/>
  <c r="Q566" i="20" s="1"/>
  <c r="AG597" i="20"/>
  <c r="AG604" i="20"/>
  <c r="AG625" i="20"/>
  <c r="G603" i="20"/>
  <c r="G601" i="20" s="1"/>
  <c r="AE563" i="20"/>
  <c r="AE577" i="20"/>
  <c r="AA603" i="20"/>
  <c r="AA601" i="20" s="1"/>
  <c r="AE534" i="20"/>
  <c r="J573" i="20"/>
  <c r="K568" i="20"/>
  <c r="O603" i="20"/>
  <c r="AG628" i="20"/>
  <c r="Z525" i="20"/>
  <c r="Z523" i="20" s="1"/>
  <c r="M603" i="20"/>
  <c r="AB633" i="20"/>
  <c r="F695" i="20"/>
  <c r="F693" i="20" s="1"/>
  <c r="AB542" i="20"/>
  <c r="AB604" i="20"/>
  <c r="AG609" i="20"/>
  <c r="AB614" i="20"/>
  <c r="AB625" i="20"/>
  <c r="AB670" i="20"/>
  <c r="T695" i="20"/>
  <c r="T693" i="20" s="1"/>
  <c r="L686" i="20"/>
  <c r="AB763" i="20"/>
  <c r="H603" i="20"/>
  <c r="AG663" i="20"/>
  <c r="AG674" i="20"/>
  <c r="AB736" i="20"/>
  <c r="H649" i="20"/>
  <c r="W649" i="20" s="1"/>
  <c r="AG650" i="20"/>
  <c r="X695" i="20"/>
  <c r="W695" i="20" s="1"/>
  <c r="AE725" i="20"/>
  <c r="AB628" i="20"/>
  <c r="AG633" i="20"/>
  <c r="R649" i="20"/>
  <c r="R647" i="20" s="1"/>
  <c r="S649" i="20"/>
  <c r="S647" i="20" s="1"/>
  <c r="Z695" i="20"/>
  <c r="Z693" i="20" s="1"/>
  <c r="Y695" i="20"/>
  <c r="Y693" i="20" s="1"/>
  <c r="F649" i="20"/>
  <c r="F647" i="20" s="1"/>
  <c r="J604" i="20"/>
  <c r="J614" i="20"/>
  <c r="AB637" i="20"/>
  <c r="AB653" i="20"/>
  <c r="Y603" i="20"/>
  <c r="Y601" i="20" s="1"/>
  <c r="J633" i="20"/>
  <c r="AC649" i="20"/>
  <c r="AE660" i="20"/>
  <c r="AB648" i="20"/>
  <c r="I649" i="20"/>
  <c r="I647" i="20" s="1"/>
  <c r="AB713" i="20"/>
  <c r="AB621" i="20"/>
  <c r="J650" i="20"/>
  <c r="K649" i="20"/>
  <c r="L667" i="20"/>
  <c r="AE670" i="20"/>
  <c r="L699" i="20"/>
  <c r="M695" i="20"/>
  <c r="O695" i="20"/>
  <c r="AE699" i="20"/>
  <c r="J707" i="20"/>
  <c r="J716" i="20"/>
  <c r="AB696" i="20"/>
  <c r="AB716" i="20"/>
  <c r="AG729" i="20"/>
  <c r="F724" i="20"/>
  <c r="F722" i="20" s="1"/>
  <c r="L736" i="20"/>
  <c r="AG702" i="20"/>
  <c r="AC724" i="20"/>
  <c r="AB732" i="20"/>
  <c r="AG749" i="20"/>
  <c r="AC695" i="20"/>
  <c r="L707" i="20"/>
  <c r="L716" i="20"/>
  <c r="J732" i="20"/>
  <c r="H724" i="20"/>
  <c r="U724" i="20" s="1"/>
  <c r="AE736" i="20"/>
  <c r="AA754" i="20"/>
  <c r="AA752" i="20" s="1"/>
  <c r="M780" i="20"/>
  <c r="L781" i="20"/>
  <c r="AE719" i="20"/>
  <c r="Y724" i="20"/>
  <c r="Y722" i="20" s="1"/>
  <c r="X754" i="20"/>
  <c r="W754" i="20" s="1"/>
  <c r="K780" i="20"/>
  <c r="J784" i="20"/>
  <c r="L696" i="20"/>
  <c r="H695" i="20"/>
  <c r="AG716" i="20"/>
  <c r="L732" i="20"/>
  <c r="M724" i="20"/>
  <c r="AB755" i="20"/>
  <c r="G835" i="20"/>
  <c r="G833" i="20" s="1"/>
  <c r="P724" i="20"/>
  <c r="P722" i="20" s="1"/>
  <c r="AG732" i="20"/>
  <c r="AG755" i="20"/>
  <c r="AE702" i="20"/>
  <c r="AB729" i="20"/>
  <c r="AE745" i="20"/>
  <c r="AG774" i="20"/>
  <c r="AB702" i="20"/>
  <c r="S780" i="20"/>
  <c r="S778" i="20" s="1"/>
  <c r="AB740" i="20"/>
  <c r="F780" i="20"/>
  <c r="F778" i="20" s="1"/>
  <c r="AG781" i="20"/>
  <c r="AE755" i="20"/>
  <c r="AG801" i="20"/>
  <c r="X835" i="20"/>
  <c r="W835" i="20" s="1"/>
  <c r="AE784" i="20"/>
  <c r="AG791" i="20"/>
  <c r="AE806" i="20"/>
  <c r="L836" i="20"/>
  <c r="X780" i="20"/>
  <c r="W780" i="20" s="1"/>
  <c r="L918" i="20"/>
  <c r="J918" i="20"/>
  <c r="H900" i="20"/>
  <c r="W900" i="20" s="1"/>
  <c r="Y780" i="20"/>
  <c r="Y778" i="20" s="1"/>
  <c r="T780" i="20"/>
  <c r="T778" i="20" s="1"/>
  <c r="M867" i="20"/>
  <c r="L871" i="20"/>
  <c r="K754" i="20"/>
  <c r="AE770" i="20"/>
  <c r="AB781" i="20"/>
  <c r="H780" i="20"/>
  <c r="U780" i="20" s="1"/>
  <c r="J787" i="20"/>
  <c r="AB814" i="20"/>
  <c r="AB843" i="20"/>
  <c r="AE894" i="20"/>
  <c r="Y754" i="20"/>
  <c r="Y752" i="20" s="1"/>
  <c r="AC780" i="20"/>
  <c r="AG797" i="20"/>
  <c r="AG817" i="20"/>
  <c r="AB827" i="20"/>
  <c r="AB801" i="20"/>
  <c r="R835" i="20"/>
  <c r="R833" i="20" s="1"/>
  <c r="J882" i="20"/>
  <c r="Q780" i="20"/>
  <c r="Q778" i="20" s="1"/>
  <c r="L787" i="20"/>
  <c r="AB824" i="20"/>
  <c r="O898" i="20"/>
  <c r="K835" i="20"/>
  <c r="AB851" i="20"/>
  <c r="J983" i="20"/>
  <c r="K957" i="20"/>
  <c r="P835" i="20"/>
  <c r="P833" i="20" s="1"/>
  <c r="J860" i="20"/>
  <c r="AA867" i="20"/>
  <c r="AA865" i="20" s="1"/>
  <c r="E835" i="20"/>
  <c r="E833" i="20" s="1"/>
  <c r="Q835" i="20"/>
  <c r="Q833" i="20" s="1"/>
  <c r="AC867" i="20"/>
  <c r="AG906" i="20"/>
  <c r="AE847" i="20"/>
  <c r="AG851" i="20"/>
  <c r="R867" i="20"/>
  <c r="R865" i="20" s="1"/>
  <c r="K933" i="20"/>
  <c r="J940" i="20"/>
  <c r="AB857" i="20"/>
  <c r="S867" i="20"/>
  <c r="S865" i="20" s="1"/>
  <c r="S900" i="20"/>
  <c r="S898" i="20" s="1"/>
  <c r="J838" i="20"/>
  <c r="AE854" i="20"/>
  <c r="AG860" i="20"/>
  <c r="AB868" i="20"/>
  <c r="AG854" i="20"/>
  <c r="AB891" i="20"/>
  <c r="AG901" i="20"/>
  <c r="M898" i="20"/>
  <c r="AG914" i="20"/>
  <c r="AG964" i="20"/>
  <c r="L922" i="20"/>
  <c r="J922" i="20"/>
  <c r="X867" i="20"/>
  <c r="W867" i="20" s="1"/>
  <c r="AG888" i="20"/>
  <c r="J901" i="20"/>
  <c r="K900" i="20"/>
  <c r="L1001" i="20"/>
  <c r="AE911" i="20"/>
  <c r="AE914" i="20"/>
  <c r="H933" i="20"/>
  <c r="L948" i="20"/>
  <c r="J948" i="20"/>
  <c r="AB875" i="20"/>
  <c r="L882" i="20"/>
  <c r="AG885" i="20"/>
  <c r="AE906" i="20"/>
  <c r="X933" i="20"/>
  <c r="W933" i="20" s="1"/>
  <c r="O931" i="20"/>
  <c r="J868" i="20"/>
  <c r="J891" i="20"/>
  <c r="AG934" i="20"/>
  <c r="AG878" i="20"/>
  <c r="AE882" i="20"/>
  <c r="Q900" i="20"/>
  <c r="Q898" i="20" s="1"/>
  <c r="AC900" i="20"/>
  <c r="AB882" i="20"/>
  <c r="T900" i="20"/>
  <c r="T898" i="20" s="1"/>
  <c r="T933" i="20"/>
  <c r="T931" i="20" s="1"/>
  <c r="G957" i="20"/>
  <c r="G955" i="20" s="1"/>
  <c r="L868" i="20"/>
  <c r="Z867" i="20"/>
  <c r="Z865" i="20" s="1"/>
  <c r="AE871" i="20"/>
  <c r="L891" i="20"/>
  <c r="E900" i="20"/>
  <c r="E898" i="20" s="1"/>
  <c r="AB918" i="20"/>
  <c r="AG926" i="20"/>
  <c r="P957" i="20"/>
  <c r="P955" i="20" s="1"/>
  <c r="AE964" i="20"/>
  <c r="AB977" i="20"/>
  <c r="AB983" i="20"/>
  <c r="H995" i="20"/>
  <c r="U995" i="20" s="1"/>
  <c r="J1001" i="20"/>
  <c r="Z933" i="20"/>
  <c r="Z931" i="20" s="1"/>
  <c r="AB940" i="20"/>
  <c r="AB948" i="20"/>
  <c r="AE983" i="20"/>
  <c r="L934" i="20"/>
  <c r="M933" i="20"/>
  <c r="S957" i="20"/>
  <c r="S955" i="20" s="1"/>
  <c r="AB934" i="20"/>
  <c r="AB974" i="20"/>
  <c r="L977" i="20"/>
  <c r="X995" i="20"/>
  <c r="W995" i="20" s="1"/>
  <c r="L967" i="20"/>
  <c r="J967" i="20"/>
  <c r="AE980" i="20"/>
  <c r="L940" i="20"/>
  <c r="AC957" i="20"/>
  <c r="L958" i="20"/>
  <c r="J958" i="20"/>
  <c r="J964" i="20"/>
  <c r="AG996" i="20"/>
  <c r="Q933" i="20"/>
  <c r="Q931" i="20" s="1"/>
  <c r="AE937" i="20"/>
  <c r="AE944" i="20"/>
  <c r="I957" i="20"/>
  <c r="I955" i="20" s="1"/>
  <c r="AB964" i="20"/>
  <c r="L926" i="20"/>
  <c r="AB926" i="20"/>
  <c r="E933" i="20"/>
  <c r="E931" i="20" s="1"/>
  <c r="AB952" i="20"/>
  <c r="X957" i="20"/>
  <c r="W957" i="20" s="1"/>
  <c r="AB1001" i="20"/>
  <c r="S933" i="20"/>
  <c r="S931" i="20" s="1"/>
  <c r="AG944" i="20"/>
  <c r="L999" i="20"/>
  <c r="J1009" i="20"/>
  <c r="AE970" i="20"/>
  <c r="X116" i="20" l="1"/>
  <c r="W118" i="20"/>
  <c r="X254" i="20"/>
  <c r="W256" i="20"/>
  <c r="X566" i="20"/>
  <c r="W566" i="20" s="1"/>
  <c r="W568" i="20"/>
  <c r="X722" i="20"/>
  <c r="W724" i="20"/>
  <c r="W898" i="20"/>
  <c r="X289" i="20"/>
  <c r="W289" i="20" s="1"/>
  <c r="W291" i="20"/>
  <c r="X601" i="20"/>
  <c r="W603" i="20"/>
  <c r="W353" i="20"/>
  <c r="X523" i="20"/>
  <c r="W525" i="20"/>
  <c r="W162" i="20"/>
  <c r="AD647" i="20"/>
  <c r="W464" i="20"/>
  <c r="X188" i="20"/>
  <c r="W190" i="20"/>
  <c r="H931" i="20"/>
  <c r="U931" i="20" s="1"/>
  <c r="U933" i="20"/>
  <c r="H898" i="20"/>
  <c r="U898" i="20" s="1"/>
  <c r="U900" i="20"/>
  <c r="H647" i="20"/>
  <c r="U647" i="20" s="1"/>
  <c r="U649" i="20"/>
  <c r="H752" i="20"/>
  <c r="U752" i="20" s="1"/>
  <c r="U754" i="20"/>
  <c r="H865" i="20"/>
  <c r="U865" i="20" s="1"/>
  <c r="U867" i="20"/>
  <c r="H693" i="20"/>
  <c r="U693" i="20" s="1"/>
  <c r="U695" i="20"/>
  <c r="H566" i="20"/>
  <c r="U566" i="20" s="1"/>
  <c r="U568" i="20"/>
  <c r="H329" i="20"/>
  <c r="U329" i="20" s="1"/>
  <c r="U331" i="20"/>
  <c r="H351" i="20"/>
  <c r="U351" i="20" s="1"/>
  <c r="U353" i="20"/>
  <c r="H160" i="20"/>
  <c r="U160" i="20" s="1"/>
  <c r="U162" i="20"/>
  <c r="H188" i="20"/>
  <c r="U188" i="20" s="1"/>
  <c r="U190" i="20"/>
  <c r="H601" i="20"/>
  <c r="U601" i="20" s="1"/>
  <c r="U603" i="20"/>
  <c r="H116" i="20"/>
  <c r="U116" i="20" s="1"/>
  <c r="U118" i="20"/>
  <c r="H833" i="20"/>
  <c r="U833" i="20" s="1"/>
  <c r="U835" i="20"/>
  <c r="H498" i="20"/>
  <c r="U498" i="20" s="1"/>
  <c r="U500" i="20"/>
  <c r="H955" i="20"/>
  <c r="U955" i="20" s="1"/>
  <c r="U957" i="20"/>
  <c r="H289" i="20"/>
  <c r="U289" i="20" s="1"/>
  <c r="U291" i="20"/>
  <c r="N957" i="20"/>
  <c r="H394" i="20"/>
  <c r="U394" i="20" s="1"/>
  <c r="U396" i="20"/>
  <c r="N23" i="20"/>
  <c r="U23" i="20"/>
  <c r="H423" i="20"/>
  <c r="U423" i="20" s="1"/>
  <c r="U425" i="20"/>
  <c r="L957" i="20"/>
  <c r="AD423" i="20"/>
  <c r="AD993" i="20"/>
  <c r="AB995" i="20"/>
  <c r="AB993" i="20" s="1"/>
  <c r="AD351" i="20"/>
  <c r="J23" i="20"/>
  <c r="J724" i="20"/>
  <c r="L955" i="20"/>
  <c r="AB23" i="20"/>
  <c r="AD833" i="20"/>
  <c r="O955" i="20"/>
  <c r="N955" i="20" s="1"/>
  <c r="J394" i="20"/>
  <c r="X160" i="20"/>
  <c r="W160" i="20" s="1"/>
  <c r="L835" i="20"/>
  <c r="AE256" i="20"/>
  <c r="AE254" i="20" s="1"/>
  <c r="J525" i="20"/>
  <c r="N162" i="20"/>
  <c r="AB256" i="20"/>
  <c r="AB254" i="20" s="1"/>
  <c r="AC462" i="20"/>
  <c r="AC931" i="20"/>
  <c r="AC523" i="20"/>
  <c r="J160" i="20"/>
  <c r="AC188" i="20"/>
  <c r="AC116" i="20"/>
  <c r="AC752" i="20"/>
  <c r="AC833" i="20"/>
  <c r="AC351" i="20"/>
  <c r="AC160" i="20"/>
  <c r="L900" i="20"/>
  <c r="J188" i="20"/>
  <c r="M833" i="20"/>
  <c r="L833" i="20" s="1"/>
  <c r="AE396" i="20"/>
  <c r="AE394" i="20" s="1"/>
  <c r="AG331" i="20"/>
  <c r="AG329" i="20" s="1"/>
  <c r="O160" i="20"/>
  <c r="N160" i="20" s="1"/>
  <c r="J190" i="20"/>
  <c r="AE867" i="20"/>
  <c r="AE865" i="20" s="1"/>
  <c r="N188" i="20"/>
  <c r="N256" i="20"/>
  <c r="N289" i="20"/>
  <c r="AE331" i="20"/>
  <c r="AE329" i="20" s="1"/>
  <c r="N865" i="20"/>
  <c r="N835" i="20"/>
  <c r="J162" i="20"/>
  <c r="AE995" i="20"/>
  <c r="AE993" i="20" s="1"/>
  <c r="AE425" i="20"/>
  <c r="AE423" i="20" s="1"/>
  <c r="L23" i="20"/>
  <c r="AB724" i="20"/>
  <c r="AB722" i="20" s="1"/>
  <c r="J396" i="20"/>
  <c r="AB353" i="20"/>
  <c r="AB351" i="20" s="1"/>
  <c r="AG867" i="20"/>
  <c r="AG865" i="20" s="1"/>
  <c r="N898" i="20"/>
  <c r="N900" i="20"/>
  <c r="N396" i="20"/>
  <c r="AG353" i="20"/>
  <c r="AG351" i="20" s="1"/>
  <c r="AE603" i="20"/>
  <c r="AE601" i="20" s="1"/>
  <c r="N867" i="20"/>
  <c r="AG396" i="20"/>
  <c r="AG394" i="20" s="1"/>
  <c r="N190" i="20"/>
  <c r="AB525" i="20"/>
  <c r="AB523" i="20" s="1"/>
  <c r="J867" i="20"/>
  <c r="AB396" i="20"/>
  <c r="AB394" i="20" s="1"/>
  <c r="AG464" i="20"/>
  <c r="AG462" i="20" s="1"/>
  <c r="L353" i="20"/>
  <c r="N425" i="20"/>
  <c r="T115" i="20"/>
  <c r="T22" i="20" s="1"/>
  <c r="T15" i="20" s="1"/>
  <c r="AE568" i="20"/>
  <c r="AE566" i="20" s="1"/>
  <c r="O833" i="20"/>
  <c r="N833" i="20" s="1"/>
  <c r="AE118" i="20"/>
  <c r="AE116" i="20" s="1"/>
  <c r="AB425" i="20"/>
  <c r="AB423" i="20" s="1"/>
  <c r="AB568" i="20"/>
  <c r="AB566" i="20" s="1"/>
  <c r="AB500" i="20"/>
  <c r="AB498" i="20" s="1"/>
  <c r="J865" i="20"/>
  <c r="N353" i="20"/>
  <c r="L898" i="20"/>
  <c r="O394" i="20"/>
  <c r="N394" i="20" s="1"/>
  <c r="AG500" i="20"/>
  <c r="AG498" i="20" s="1"/>
  <c r="Q115" i="20"/>
  <c r="Q22" i="20" s="1"/>
  <c r="Q15" i="20" s="1"/>
  <c r="AG995" i="20"/>
  <c r="AG993" i="20" s="1"/>
  <c r="AG835" i="20"/>
  <c r="AG833" i="20" s="1"/>
  <c r="L351" i="20"/>
  <c r="AE291" i="20"/>
  <c r="AE289" i="20" s="1"/>
  <c r="AE835" i="20"/>
  <c r="AE833" i="20" s="1"/>
  <c r="E115" i="20"/>
  <c r="E22" i="20" s="1"/>
  <c r="E15" i="20" s="1"/>
  <c r="AE525" i="20"/>
  <c r="AE523" i="20" s="1"/>
  <c r="AA115" i="20"/>
  <c r="AA22" i="20" s="1"/>
  <c r="AA15" i="20" s="1"/>
  <c r="AE464" i="20"/>
  <c r="AE462" i="20" s="1"/>
  <c r="O752" i="20"/>
  <c r="N754" i="20"/>
  <c r="AG695" i="20"/>
  <c r="AG693" i="20" s="1"/>
  <c r="I115" i="20"/>
  <c r="I22" i="20" s="1"/>
  <c r="I15" i="20" s="1"/>
  <c r="Y115" i="20"/>
  <c r="Y22" i="20" s="1"/>
  <c r="Y15" i="20" s="1"/>
  <c r="AG425" i="20"/>
  <c r="AG423" i="20" s="1"/>
  <c r="AG162" i="20"/>
  <c r="AG160" i="20" s="1"/>
  <c r="AE780" i="20"/>
  <c r="AE778" i="20" s="1"/>
  <c r="AE695" i="20"/>
  <c r="AE693" i="20" s="1"/>
  <c r="AE353" i="20"/>
  <c r="AE351" i="20" s="1"/>
  <c r="P115" i="20"/>
  <c r="P22" i="20" s="1"/>
  <c r="P15" i="20" s="1"/>
  <c r="AE162" i="20"/>
  <c r="AE160" i="20" s="1"/>
  <c r="AE957" i="20"/>
  <c r="AE955" i="20" s="1"/>
  <c r="AG291" i="20"/>
  <c r="AG289" i="20" s="1"/>
  <c r="AB190" i="20"/>
  <c r="AB188" i="20" s="1"/>
  <c r="AB754" i="20"/>
  <c r="AB752" i="20" s="1"/>
  <c r="AG724" i="20"/>
  <c r="AG722" i="20" s="1"/>
  <c r="S115" i="20"/>
  <c r="S22" i="20" s="1"/>
  <c r="S15" i="20" s="1"/>
  <c r="Z115" i="20"/>
  <c r="Z22" i="20" s="1"/>
  <c r="Z15" i="20" s="1"/>
  <c r="G115" i="20"/>
  <c r="G22" i="20" s="1"/>
  <c r="G15" i="20" s="1"/>
  <c r="AG256" i="20"/>
  <c r="AG254" i="20" s="1"/>
  <c r="AB900" i="20"/>
  <c r="AB898" i="20" s="1"/>
  <c r="AB835" i="20"/>
  <c r="AB833" i="20" s="1"/>
  <c r="N647" i="20"/>
  <c r="AB118" i="20"/>
  <c r="AB116" i="20" s="1"/>
  <c r="AE933" i="20"/>
  <c r="AE931" i="20" s="1"/>
  <c r="AG900" i="20"/>
  <c r="AG898" i="20" s="1"/>
  <c r="AB649" i="20"/>
  <c r="AB647" i="20" s="1"/>
  <c r="F115" i="20"/>
  <c r="F22" i="20" s="1"/>
  <c r="F15" i="20" s="1"/>
  <c r="N351" i="20"/>
  <c r="AB331" i="20"/>
  <c r="AB329" i="20" s="1"/>
  <c r="R115" i="20"/>
  <c r="R22" i="20" s="1"/>
  <c r="R15" i="20" s="1"/>
  <c r="AE190" i="20"/>
  <c r="AE188" i="20" s="1"/>
  <c r="AE500" i="20"/>
  <c r="AE498" i="20" s="1"/>
  <c r="AE900" i="20"/>
  <c r="AE898" i="20" s="1"/>
  <c r="AG957" i="20"/>
  <c r="AG955" i="20" s="1"/>
  <c r="L754" i="20"/>
  <c r="AB957" i="20"/>
  <c r="AB955" i="20" s="1"/>
  <c r="AG190" i="20"/>
  <c r="AG188" i="20" s="1"/>
  <c r="X993" i="20"/>
  <c r="AC898" i="20"/>
  <c r="J835" i="20"/>
  <c r="K833" i="20"/>
  <c r="J833" i="20" s="1"/>
  <c r="AE649" i="20"/>
  <c r="AE647" i="20" s="1"/>
  <c r="K566" i="20"/>
  <c r="J566" i="20" s="1"/>
  <c r="J568" i="20"/>
  <c r="N649" i="20"/>
  <c r="N500" i="20"/>
  <c r="N568" i="20"/>
  <c r="AB291" i="20"/>
  <c r="AB289" i="20" s="1"/>
  <c r="J289" i="20"/>
  <c r="AG118" i="20"/>
  <c r="AG116" i="20" s="1"/>
  <c r="L933" i="20"/>
  <c r="M931" i="20"/>
  <c r="L931" i="20" s="1"/>
  <c r="X865" i="20"/>
  <c r="W865" i="20" s="1"/>
  <c r="X752" i="20"/>
  <c r="H722" i="20"/>
  <c r="N724" i="20"/>
  <c r="AC647" i="20"/>
  <c r="L603" i="20"/>
  <c r="M601" i="20"/>
  <c r="L601" i="20" s="1"/>
  <c r="L649" i="20"/>
  <c r="M647" i="20"/>
  <c r="L647" i="20" s="1"/>
  <c r="J601" i="20"/>
  <c r="N498" i="20"/>
  <c r="L396" i="20"/>
  <c r="M394" i="20"/>
  <c r="L394" i="20" s="1"/>
  <c r="L289" i="20"/>
  <c r="J291" i="20"/>
  <c r="L780" i="20"/>
  <c r="M778" i="20"/>
  <c r="N695" i="20"/>
  <c r="O693" i="20"/>
  <c r="N693" i="20" s="1"/>
  <c r="AE724" i="20"/>
  <c r="AE722" i="20" s="1"/>
  <c r="L568" i="20"/>
  <c r="M566" i="20"/>
  <c r="L566" i="20" s="1"/>
  <c r="J603" i="20"/>
  <c r="K351" i="20"/>
  <c r="J351" i="20" s="1"/>
  <c r="J353" i="20"/>
  <c r="L331" i="20"/>
  <c r="H254" i="20"/>
  <c r="L291" i="20"/>
  <c r="AC778" i="20"/>
  <c r="X647" i="20"/>
  <c r="W647" i="20" s="1"/>
  <c r="X693" i="20"/>
  <c r="W693" i="20" s="1"/>
  <c r="AB603" i="20"/>
  <c r="AB601" i="20" s="1"/>
  <c r="AG525" i="20"/>
  <c r="AG523" i="20" s="1"/>
  <c r="AC289" i="20"/>
  <c r="X351" i="20"/>
  <c r="W351" i="20" s="1"/>
  <c r="M254" i="20"/>
  <c r="L256" i="20"/>
  <c r="J256" i="20"/>
  <c r="L118" i="20"/>
  <c r="X955" i="20"/>
  <c r="W955" i="20" s="1"/>
  <c r="N931" i="20"/>
  <c r="K955" i="20"/>
  <c r="J955" i="20" s="1"/>
  <c r="J957" i="20"/>
  <c r="X778" i="20"/>
  <c r="X833" i="20"/>
  <c r="AG754" i="20"/>
  <c r="AG752" i="20" s="1"/>
  <c r="M693" i="20"/>
  <c r="L693" i="20" s="1"/>
  <c r="L695" i="20"/>
  <c r="J649" i="20"/>
  <c r="K647" i="20"/>
  <c r="J647" i="20" s="1"/>
  <c r="N603" i="20"/>
  <c r="O601" i="20"/>
  <c r="N601" i="20" s="1"/>
  <c r="H462" i="20"/>
  <c r="N464" i="20"/>
  <c r="J500" i="20"/>
  <c r="K498" i="20"/>
  <c r="J498" i="20" s="1"/>
  <c r="AC329" i="20"/>
  <c r="AC498" i="20"/>
  <c r="N933" i="20"/>
  <c r="K752" i="20"/>
  <c r="J754" i="20"/>
  <c r="AB695" i="20"/>
  <c r="AB693" i="20" s="1"/>
  <c r="J695" i="20"/>
  <c r="M498" i="20"/>
  <c r="L498" i="20" s="1"/>
  <c r="L500" i="20"/>
  <c r="X329" i="20"/>
  <c r="W329" i="20" s="1"/>
  <c r="AC423" i="20"/>
  <c r="AB162" i="20"/>
  <c r="AB160" i="20" s="1"/>
  <c r="AE23" i="20"/>
  <c r="AB933" i="20"/>
  <c r="AB931" i="20" s="1"/>
  <c r="X931" i="20"/>
  <c r="W931" i="20" s="1"/>
  <c r="J900" i="20"/>
  <c r="K898" i="20"/>
  <c r="J898" i="20" s="1"/>
  <c r="J933" i="20"/>
  <c r="K931" i="20"/>
  <c r="J931" i="20" s="1"/>
  <c r="AE754" i="20"/>
  <c r="AE752" i="20" s="1"/>
  <c r="H523" i="20"/>
  <c r="L525" i="20"/>
  <c r="X462" i="20"/>
  <c r="W462" i="20" s="1"/>
  <c r="M423" i="20"/>
  <c r="L423" i="20" s="1"/>
  <c r="L425" i="20"/>
  <c r="N116" i="20"/>
  <c r="H993" i="20"/>
  <c r="L995" i="20"/>
  <c r="J464" i="20"/>
  <c r="K462" i="20"/>
  <c r="AC394" i="20"/>
  <c r="L116" i="20"/>
  <c r="N118" i="20"/>
  <c r="J995" i="20"/>
  <c r="AG933" i="20"/>
  <c r="AG931" i="20" s="1"/>
  <c r="AC865" i="20"/>
  <c r="M865" i="20"/>
  <c r="L865" i="20" s="1"/>
  <c r="L867" i="20"/>
  <c r="AG603" i="20"/>
  <c r="AG601" i="20" s="1"/>
  <c r="X394" i="20"/>
  <c r="W394" i="20" s="1"/>
  <c r="X423" i="20"/>
  <c r="W423" i="20" s="1"/>
  <c r="L190" i="20"/>
  <c r="M188" i="20"/>
  <c r="L188" i="20" s="1"/>
  <c r="AB867" i="20"/>
  <c r="AB865" i="20" s="1"/>
  <c r="AG780" i="20"/>
  <c r="AG778" i="20" s="1"/>
  <c r="M722" i="20"/>
  <c r="L724" i="20"/>
  <c r="AC566" i="20"/>
  <c r="J331" i="20"/>
  <c r="K329" i="20"/>
  <c r="J329" i="20" s="1"/>
  <c r="AB464" i="20"/>
  <c r="AB462" i="20" s="1"/>
  <c r="L329" i="20"/>
  <c r="K116" i="20"/>
  <c r="J118" i="20"/>
  <c r="H778" i="20"/>
  <c r="N780" i="20"/>
  <c r="AC693" i="20"/>
  <c r="AC722" i="20"/>
  <c r="AG649" i="20"/>
  <c r="AG647" i="20" s="1"/>
  <c r="AG568" i="20"/>
  <c r="AG566" i="20" s="1"/>
  <c r="K423" i="20"/>
  <c r="J423" i="20" s="1"/>
  <c r="J425" i="20"/>
  <c r="N331" i="20"/>
  <c r="L162" i="20"/>
  <c r="M160" i="20"/>
  <c r="L160" i="20" s="1"/>
  <c r="N995" i="20"/>
  <c r="AC955" i="20"/>
  <c r="AB780" i="20"/>
  <c r="AB778" i="20" s="1"/>
  <c r="J780" i="20"/>
  <c r="K778" i="20"/>
  <c r="N525" i="20"/>
  <c r="L464" i="20"/>
  <c r="M462" i="20"/>
  <c r="L462" i="20" s="1"/>
  <c r="N566" i="20"/>
  <c r="N329" i="20"/>
  <c r="N291" i="20"/>
  <c r="L752" i="20" l="1"/>
  <c r="J752" i="20"/>
  <c r="W188" i="20"/>
  <c r="W523" i="20"/>
  <c r="W752" i="20"/>
  <c r="W993" i="20"/>
  <c r="W254" i="20"/>
  <c r="W833" i="20"/>
  <c r="N752" i="20"/>
  <c r="W778" i="20"/>
  <c r="W498" i="20"/>
  <c r="W116" i="20"/>
  <c r="W601" i="20"/>
  <c r="W722" i="20"/>
  <c r="N778" i="20"/>
  <c r="U778" i="20"/>
  <c r="N993" i="20"/>
  <c r="U993" i="20"/>
  <c r="N462" i="20"/>
  <c r="U462" i="20"/>
  <c r="L523" i="20"/>
  <c r="U523" i="20"/>
  <c r="J722" i="20"/>
  <c r="U722" i="20"/>
  <c r="N423" i="20"/>
  <c r="J254" i="20"/>
  <c r="U254" i="20"/>
  <c r="J693" i="20"/>
  <c r="AD115" i="20"/>
  <c r="AD22" i="20" s="1"/>
  <c r="AD15" i="20" s="1"/>
  <c r="J462" i="20"/>
  <c r="AB115" i="20"/>
  <c r="AB22" i="20" s="1"/>
  <c r="AB15" i="20" s="1"/>
  <c r="L722" i="20"/>
  <c r="O115" i="20"/>
  <c r="O22" i="20" s="1"/>
  <c r="X115" i="20"/>
  <c r="L254" i="20"/>
  <c r="AE115" i="20"/>
  <c r="AE22" i="20" s="1"/>
  <c r="AE15" i="20" s="1"/>
  <c r="J778" i="20"/>
  <c r="L778" i="20"/>
  <c r="AC115" i="20"/>
  <c r="H115" i="20"/>
  <c r="N254" i="20"/>
  <c r="J116" i="20"/>
  <c r="K115" i="20"/>
  <c r="AG115" i="20"/>
  <c r="AG22" i="20" s="1"/>
  <c r="AG15" i="20" s="1"/>
  <c r="M115" i="20"/>
  <c r="L993" i="20"/>
  <c r="J993" i="20"/>
  <c r="N722" i="20"/>
  <c r="N523" i="20"/>
  <c r="J523" i="20"/>
  <c r="X22" i="20" l="1"/>
  <c r="W115" i="20"/>
  <c r="H22" i="20"/>
  <c r="U115" i="20"/>
  <c r="N115" i="20"/>
  <c r="L115" i="20"/>
  <c r="M22" i="20"/>
  <c r="AC22" i="20"/>
  <c r="J115" i="20"/>
  <c r="K22" i="20"/>
  <c r="N22" i="20"/>
  <c r="N15" i="20" s="1"/>
  <c r="O15" i="20"/>
  <c r="X15" i="20"/>
  <c r="W22" i="20"/>
  <c r="H15" i="20" l="1"/>
  <c r="U22" i="20"/>
  <c r="U15" i="20" s="1"/>
  <c r="K15" i="20"/>
  <c r="J22" i="20"/>
  <c r="J15" i="20" s="1"/>
  <c r="L22" i="20"/>
  <c r="M15" i="20"/>
  <c r="L15" i="20" s="1"/>
  <c r="AC15" i="20"/>
  <c r="D804" i="17" l="1"/>
  <c r="D776" i="17"/>
  <c r="D757" i="17"/>
  <c r="D730" i="17"/>
  <c r="D705" i="17"/>
  <c r="D681" i="17"/>
  <c r="D640" i="17"/>
  <c r="D619" i="17"/>
  <c r="D595" i="17"/>
  <c r="D573" i="17"/>
  <c r="D538" i="17"/>
  <c r="D501" i="17"/>
  <c r="D473" i="17"/>
  <c r="D440" i="17"/>
  <c r="D421" i="17"/>
  <c r="D394" i="17"/>
  <c r="D362" i="17"/>
  <c r="D341" i="17"/>
  <c r="D293" i="17"/>
  <c r="D264" i="17"/>
  <c r="D187" i="17"/>
  <c r="D166" i="17"/>
  <c r="D160" i="17"/>
  <c r="D157" i="17"/>
  <c r="D154" i="17"/>
  <c r="D151" i="17"/>
  <c r="D147" i="17"/>
  <c r="D144" i="17"/>
  <c r="D141" i="17"/>
  <c r="D136" i="17"/>
  <c r="D133" i="17"/>
  <c r="D129" i="17"/>
  <c r="D126" i="17"/>
  <c r="D122" i="17"/>
  <c r="D109" i="17"/>
  <c r="D101" i="17"/>
  <c r="D76" i="17"/>
  <c r="D50" i="17"/>
  <c r="D24" i="17"/>
  <c r="D775" i="17" l="1"/>
  <c r="D773" i="17" s="1"/>
  <c r="D618" i="17"/>
  <c r="D616" i="17" s="1"/>
  <c r="D309" i="17"/>
  <c r="D307" i="17" s="1"/>
  <c r="D439" i="17"/>
  <c r="D437" i="17" s="1"/>
  <c r="D704" i="17"/>
  <c r="D702" i="17" s="1"/>
  <c r="D340" i="17"/>
  <c r="D338" i="17" s="1"/>
  <c r="D639" i="17"/>
  <c r="D637" i="17" s="1"/>
  <c r="D292" i="17"/>
  <c r="D290" i="17" s="1"/>
  <c r="D121" i="17"/>
  <c r="D119" i="17" s="1"/>
  <c r="D393" i="17"/>
  <c r="D391" i="17" s="1"/>
  <c r="D420" i="17"/>
  <c r="D418" i="17" s="1"/>
  <c r="D236" i="17"/>
  <c r="D234" i="17" s="1"/>
  <c r="D263" i="17"/>
  <c r="D261" i="17" s="1"/>
  <c r="D756" i="17"/>
  <c r="D754" i="17" s="1"/>
  <c r="D165" i="17"/>
  <c r="D163" i="17" s="1"/>
  <c r="D803" i="17"/>
  <c r="D801" i="17" s="1"/>
  <c r="D186" i="17"/>
  <c r="D184" i="17" s="1"/>
  <c r="D361" i="17"/>
  <c r="D359" i="17" s="1"/>
  <c r="D500" i="17"/>
  <c r="D498" i="17" s="1"/>
  <c r="D472" i="17"/>
  <c r="D470" i="17" s="1"/>
  <c r="D572" i="17"/>
  <c r="D570" i="17" s="1"/>
  <c r="D537" i="17"/>
  <c r="D535" i="17" s="1"/>
  <c r="D594" i="17"/>
  <c r="D592" i="17" s="1"/>
  <c r="D680" i="17"/>
  <c r="D678" i="17" s="1"/>
  <c r="D729" i="17"/>
  <c r="D727" i="17" s="1"/>
  <c r="AL74" i="11"/>
  <c r="AL998" i="11"/>
  <c r="AL1012" i="11" s="1"/>
  <c r="AL960" i="11"/>
  <c r="AL995" i="11" s="1"/>
  <c r="AL936" i="11"/>
  <c r="AL957" i="11" s="1"/>
  <c r="AL903" i="11"/>
  <c r="AL933" i="11" s="1"/>
  <c r="AL870" i="11"/>
  <c r="AL900" i="11" s="1"/>
  <c r="AL838" i="11"/>
  <c r="AL867" i="11" s="1"/>
  <c r="AL783" i="11"/>
  <c r="AL835" i="11" s="1"/>
  <c r="AL757" i="11"/>
  <c r="AL780" i="11" s="1"/>
  <c r="AL727" i="11"/>
  <c r="AL754" i="11" s="1"/>
  <c r="AL698" i="11"/>
  <c r="AL724" i="11" s="1"/>
  <c r="AL652" i="11"/>
  <c r="AL695" i="11" s="1"/>
  <c r="AL606" i="11"/>
  <c r="AL649" i="11" s="1"/>
  <c r="AL571" i="11"/>
  <c r="AL602" i="11" s="1"/>
  <c r="AL528" i="11"/>
  <c r="AL568" i="11" s="1"/>
  <c r="AL503" i="11"/>
  <c r="AL523" i="11" s="1"/>
  <c r="AL467" i="11"/>
  <c r="AL500" i="11" s="1"/>
  <c r="AL428" i="11"/>
  <c r="AL464" i="11" s="1"/>
  <c r="AL399" i="11"/>
  <c r="AL425" i="11" s="1"/>
  <c r="AL356" i="11"/>
  <c r="AL396" i="11" s="1"/>
  <c r="AL334" i="11"/>
  <c r="AL336" i="11" s="1"/>
  <c r="AL294" i="11"/>
  <c r="AL331" i="11" s="1"/>
  <c r="AL259" i="11"/>
  <c r="AL291" i="11" s="1"/>
  <c r="AL193" i="11"/>
  <c r="AL256" i="11" s="1"/>
  <c r="AL165" i="11"/>
  <c r="AL190" i="11" s="1"/>
  <c r="AL121" i="11"/>
  <c r="AL123" i="11" s="1"/>
  <c r="AL117" i="11"/>
  <c r="AL116" i="11"/>
  <c r="AL115" i="11"/>
  <c r="AL114" i="11"/>
  <c r="AL113" i="11"/>
  <c r="AL112" i="11"/>
  <c r="AL111" i="11"/>
  <c r="AL110" i="11"/>
  <c r="AL108" i="11"/>
  <c r="AL107" i="11"/>
  <c r="AL106" i="11"/>
  <c r="AL105" i="11"/>
  <c r="AL104" i="11"/>
  <c r="AL103" i="11"/>
  <c r="AL102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5" i="11"/>
  <c r="AL51" i="11"/>
  <c r="D118" i="17" l="1"/>
  <c r="D23" i="17" s="1"/>
  <c r="D16" i="17" s="1"/>
  <c r="AL154" i="11"/>
  <c r="AL153" i="11"/>
  <c r="AL152" i="11"/>
  <c r="AL151" i="11"/>
  <c r="AL138" i="11"/>
  <c r="AL133" i="11"/>
  <c r="AL131" i="11"/>
  <c r="AL156" i="11"/>
  <c r="AL129" i="11"/>
  <c r="AL146" i="11"/>
  <c r="AL127" i="11"/>
  <c r="AL157" i="11"/>
  <c r="AL126" i="11"/>
  <c r="AL338" i="11"/>
  <c r="AL800" i="11"/>
  <c r="AL714" i="11"/>
  <c r="AL335" i="11"/>
  <c r="AL417" i="11"/>
  <c r="AL352" i="11"/>
  <c r="AL790" i="11"/>
  <c r="AL350" i="11"/>
  <c r="AL802" i="11"/>
  <c r="AL144" i="11"/>
  <c r="AL349" i="11"/>
  <c r="AL142" i="11"/>
  <c r="AL345" i="11"/>
  <c r="AL122" i="11"/>
  <c r="AL141" i="11"/>
  <c r="AL209" i="11"/>
  <c r="AL342" i="11"/>
  <c r="AL351" i="11"/>
  <c r="AL162" i="11"/>
  <c r="AL140" i="11"/>
  <c r="AL225" i="11"/>
  <c r="AL340" i="11"/>
  <c r="AL158" i="11"/>
  <c r="AL139" i="11"/>
  <c r="AL249" i="11"/>
  <c r="AL339" i="11"/>
  <c r="AL233" i="11"/>
  <c r="AL197" i="11"/>
  <c r="AL235" i="11"/>
  <c r="AL402" i="11"/>
  <c r="AL639" i="11"/>
  <c r="AL198" i="11"/>
  <c r="AL237" i="11"/>
  <c r="AL405" i="11"/>
  <c r="AL813" i="11"/>
  <c r="AL999" i="11"/>
  <c r="AL199" i="11"/>
  <c r="AL246" i="11"/>
  <c r="AL415" i="11"/>
  <c r="AL825" i="11"/>
  <c r="AL155" i="11"/>
  <c r="AL134" i="11"/>
  <c r="AL200" i="11"/>
  <c r="AL247" i="11"/>
  <c r="AL347" i="11"/>
  <c r="AL416" i="11"/>
  <c r="AL703" i="11"/>
  <c r="AL211" i="11"/>
  <c r="AL213" i="11"/>
  <c r="AL457" i="11"/>
  <c r="AL878" i="11"/>
  <c r="AL877" i="11"/>
  <c r="AL221" i="11"/>
  <c r="AL296" i="11"/>
  <c r="AL889" i="11"/>
  <c r="AL223" i="11"/>
  <c r="AL308" i="11"/>
  <c r="AL788" i="11"/>
  <c r="AL224" i="11"/>
  <c r="AL337" i="11"/>
  <c r="AL789" i="11"/>
  <c r="AL911" i="11"/>
  <c r="AL731" i="11"/>
  <c r="AL169" i="11"/>
  <c r="AL171" i="11"/>
  <c r="AL430" i="11"/>
  <c r="AL534" i="11"/>
  <c r="AL617" i="11"/>
  <c r="AL673" i="11"/>
  <c r="AL734" i="11"/>
  <c r="AL145" i="11"/>
  <c r="AL130" i="11"/>
  <c r="AL179" i="11"/>
  <c r="AL210" i="11"/>
  <c r="AL236" i="11"/>
  <c r="AL297" i="11"/>
  <c r="AL346" i="11"/>
  <c r="AL433" i="11"/>
  <c r="AL537" i="11"/>
  <c r="AL622" i="11"/>
  <c r="AL685" i="11"/>
  <c r="AL743" i="11"/>
  <c r="AL812" i="11"/>
  <c r="AL269" i="11"/>
  <c r="AL845" i="11"/>
  <c r="AL143" i="11"/>
  <c r="AL128" i="11"/>
  <c r="AL181" i="11"/>
  <c r="AL212" i="11"/>
  <c r="AL245" i="11"/>
  <c r="AL320" i="11"/>
  <c r="AL344" i="11"/>
  <c r="AL403" i="11"/>
  <c r="AL442" i="11"/>
  <c r="AL546" i="11"/>
  <c r="AL627" i="11"/>
  <c r="AL701" i="11"/>
  <c r="AL745" i="11"/>
  <c r="AL814" i="11"/>
  <c r="AL167" i="11"/>
  <c r="AL641" i="11"/>
  <c r="AL610" i="11"/>
  <c r="AL180" i="11"/>
  <c r="AL441" i="11"/>
  <c r="AL545" i="11"/>
  <c r="AL626" i="11"/>
  <c r="AL744" i="11"/>
  <c r="AL182" i="11"/>
  <c r="AL343" i="11"/>
  <c r="AL404" i="11"/>
  <c r="AL445" i="11"/>
  <c r="AL549" i="11"/>
  <c r="AL629" i="11"/>
  <c r="AL702" i="11"/>
  <c r="AL746" i="11"/>
  <c r="AL824" i="11"/>
  <c r="AL910" i="11"/>
  <c r="AL844" i="11"/>
  <c r="AL947" i="11"/>
  <c r="AL183" i="11"/>
  <c r="AL453" i="11"/>
  <c r="AL557" i="11"/>
  <c r="AL634" i="11"/>
  <c r="AL222" i="11"/>
  <c r="AL248" i="11"/>
  <c r="AL353" i="11"/>
  <c r="AL341" i="11"/>
  <c r="AL414" i="11"/>
  <c r="AL454" i="11"/>
  <c r="AL558" i="11"/>
  <c r="AL638" i="11"/>
  <c r="AL713" i="11"/>
  <c r="AL826" i="11"/>
  <c r="AL923" i="11"/>
  <c r="AL946" i="11"/>
  <c r="AL168" i="11"/>
  <c r="AL646" i="11"/>
  <c r="AL281" i="11"/>
  <c r="AL614" i="11"/>
  <c r="AL732" i="11"/>
  <c r="AL856" i="11"/>
  <c r="AL150" i="11"/>
  <c r="AL132" i="11"/>
  <c r="AL170" i="11"/>
  <c r="AL201" i="11"/>
  <c r="AL234" i="11"/>
  <c r="AL348" i="11"/>
  <c r="AL429" i="11"/>
  <c r="AL533" i="11"/>
  <c r="AL615" i="11"/>
  <c r="AL661" i="11"/>
  <c r="AL733" i="11"/>
  <c r="AL801" i="11"/>
  <c r="AL1001" i="11"/>
  <c r="AL1002" i="11"/>
  <c r="AL1003" i="11"/>
  <c r="AL1005" i="11"/>
  <c r="AL1007" i="11"/>
  <c r="AL1009" i="11"/>
  <c r="AL1011" i="11"/>
  <c r="AL1013" i="11"/>
  <c r="AL1014" i="11"/>
  <c r="AL1004" i="11"/>
  <c r="AL1006" i="11"/>
  <c r="AL1008" i="11"/>
  <c r="AL1010" i="11"/>
  <c r="AL1000" i="11"/>
  <c r="AL972" i="11"/>
  <c r="AL984" i="11"/>
  <c r="AL973" i="11"/>
  <c r="AL962" i="11"/>
  <c r="AL974" i="11"/>
  <c r="AL986" i="11"/>
  <c r="AL985" i="11"/>
  <c r="AL963" i="11"/>
  <c r="AL975" i="11"/>
  <c r="AL987" i="11"/>
  <c r="AL964" i="11"/>
  <c r="AL976" i="11"/>
  <c r="AL988" i="11"/>
  <c r="AL961" i="11"/>
  <c r="AL965" i="11"/>
  <c r="AL977" i="11"/>
  <c r="AL989" i="11"/>
  <c r="AL966" i="11"/>
  <c r="AL978" i="11"/>
  <c r="AL990" i="11"/>
  <c r="AL967" i="11"/>
  <c r="AL979" i="11"/>
  <c r="AL991" i="11"/>
  <c r="AL968" i="11"/>
  <c r="AL980" i="11"/>
  <c r="AL992" i="11"/>
  <c r="AL969" i="11"/>
  <c r="AL981" i="11"/>
  <c r="AL993" i="11"/>
  <c r="AL970" i="11"/>
  <c r="AL982" i="11"/>
  <c r="AL994" i="11"/>
  <c r="AL971" i="11"/>
  <c r="AL983" i="11"/>
  <c r="AL948" i="11"/>
  <c r="AL937" i="11"/>
  <c r="AL949" i="11"/>
  <c r="AL938" i="11"/>
  <c r="AL950" i="11"/>
  <c r="AL939" i="11"/>
  <c r="AL951" i="11"/>
  <c r="AL940" i="11"/>
  <c r="AL952" i="11"/>
  <c r="AL941" i="11"/>
  <c r="AL953" i="11"/>
  <c r="AL942" i="11"/>
  <c r="AL954" i="11"/>
  <c r="AL943" i="11"/>
  <c r="AL955" i="11"/>
  <c r="AL944" i="11"/>
  <c r="AL956" i="11"/>
  <c r="AL945" i="11"/>
  <c r="AL922" i="11"/>
  <c r="AL912" i="11"/>
  <c r="AL924" i="11"/>
  <c r="AL913" i="11"/>
  <c r="AL925" i="11"/>
  <c r="AL914" i="11"/>
  <c r="AL926" i="11"/>
  <c r="AL915" i="11"/>
  <c r="AL927" i="11"/>
  <c r="AL904" i="11"/>
  <c r="AL916" i="11"/>
  <c r="AL928" i="11"/>
  <c r="AL905" i="11"/>
  <c r="AL917" i="11"/>
  <c r="AL929" i="11"/>
  <c r="AL906" i="11"/>
  <c r="AL918" i="11"/>
  <c r="AL930" i="11"/>
  <c r="AL907" i="11"/>
  <c r="AL919" i="11"/>
  <c r="AL931" i="11"/>
  <c r="AL908" i="11"/>
  <c r="AL920" i="11"/>
  <c r="AL932" i="11"/>
  <c r="AL909" i="11"/>
  <c r="AL921" i="11"/>
  <c r="AL890" i="11"/>
  <c r="AL879" i="11"/>
  <c r="AL891" i="11"/>
  <c r="AL880" i="11"/>
  <c r="AL892" i="11"/>
  <c r="AL881" i="11"/>
  <c r="AL893" i="11"/>
  <c r="AL882" i="11"/>
  <c r="AL894" i="11"/>
  <c r="AL871" i="11"/>
  <c r="AL883" i="11"/>
  <c r="AL895" i="11"/>
  <c r="AL872" i="11"/>
  <c r="AL884" i="11"/>
  <c r="AL896" i="11"/>
  <c r="AL873" i="11"/>
  <c r="AL885" i="11"/>
  <c r="AL897" i="11"/>
  <c r="AL874" i="11"/>
  <c r="AL886" i="11"/>
  <c r="AL898" i="11"/>
  <c r="AL875" i="11"/>
  <c r="AL887" i="11"/>
  <c r="AL899" i="11"/>
  <c r="AL876" i="11"/>
  <c r="AL888" i="11"/>
  <c r="AL857" i="11"/>
  <c r="AL846" i="11"/>
  <c r="AL858" i="11"/>
  <c r="AL847" i="11"/>
  <c r="AL859" i="11"/>
  <c r="AL848" i="11"/>
  <c r="AL860" i="11"/>
  <c r="AL849" i="11"/>
  <c r="AL861" i="11"/>
  <c r="AL850" i="11"/>
  <c r="AL862" i="11"/>
  <c r="AL839" i="11"/>
  <c r="AL851" i="11"/>
  <c r="AL863" i="11"/>
  <c r="AL840" i="11"/>
  <c r="AL852" i="11"/>
  <c r="AL864" i="11"/>
  <c r="AL841" i="11"/>
  <c r="AL853" i="11"/>
  <c r="AL865" i="11"/>
  <c r="AL842" i="11"/>
  <c r="AL854" i="11"/>
  <c r="AL866" i="11"/>
  <c r="AL843" i="11"/>
  <c r="AL855" i="11"/>
  <c r="AL791" i="11"/>
  <c r="AL803" i="11"/>
  <c r="AL815" i="11"/>
  <c r="AL827" i="11"/>
  <c r="AL792" i="11"/>
  <c r="AL804" i="11"/>
  <c r="AL816" i="11"/>
  <c r="AL828" i="11"/>
  <c r="AL793" i="11"/>
  <c r="AL805" i="11"/>
  <c r="AL817" i="11"/>
  <c r="AL829" i="11"/>
  <c r="AL794" i="11"/>
  <c r="AL806" i="11"/>
  <c r="AL818" i="11"/>
  <c r="AL830" i="11"/>
  <c r="AL795" i="11"/>
  <c r="AL807" i="11"/>
  <c r="AL819" i="11"/>
  <c r="AL831" i="11"/>
  <c r="AL784" i="11"/>
  <c r="AL796" i="11"/>
  <c r="AL808" i="11"/>
  <c r="AL820" i="11"/>
  <c r="AL832" i="11"/>
  <c r="AL785" i="11"/>
  <c r="AL797" i="11"/>
  <c r="AL809" i="11"/>
  <c r="AL821" i="11"/>
  <c r="AL833" i="11"/>
  <c r="AL786" i="11"/>
  <c r="AL798" i="11"/>
  <c r="AL810" i="11"/>
  <c r="AL822" i="11"/>
  <c r="AL834" i="11"/>
  <c r="AL787" i="11"/>
  <c r="AL799" i="11"/>
  <c r="AL811" i="11"/>
  <c r="AL823" i="11"/>
  <c r="AL758" i="11"/>
  <c r="AL770" i="11"/>
  <c r="AL759" i="11"/>
  <c r="AL771" i="11"/>
  <c r="AL772" i="11"/>
  <c r="AL761" i="11"/>
  <c r="AL773" i="11"/>
  <c r="AL760" i="11"/>
  <c r="AL762" i="11"/>
  <c r="AL774" i="11"/>
  <c r="AL763" i="11"/>
  <c r="AL775" i="11"/>
  <c r="AL764" i="11"/>
  <c r="AL776" i="11"/>
  <c r="AL769" i="11"/>
  <c r="AL765" i="11"/>
  <c r="AL777" i="11"/>
  <c r="AL766" i="11"/>
  <c r="AL778" i="11"/>
  <c r="AL767" i="11"/>
  <c r="AL779" i="11"/>
  <c r="AL768" i="11"/>
  <c r="AL735" i="11"/>
  <c r="AL747" i="11"/>
  <c r="AL736" i="11"/>
  <c r="AL748" i="11"/>
  <c r="AL737" i="11"/>
  <c r="AL749" i="11"/>
  <c r="AL738" i="11"/>
  <c r="AL750" i="11"/>
  <c r="AL739" i="11"/>
  <c r="AL751" i="11"/>
  <c r="AL728" i="11"/>
  <c r="AL740" i="11"/>
  <c r="AL752" i="11"/>
  <c r="AL729" i="11"/>
  <c r="AL741" i="11"/>
  <c r="AL753" i="11"/>
  <c r="AL730" i="11"/>
  <c r="AL742" i="11"/>
  <c r="AL715" i="11"/>
  <c r="AL704" i="11"/>
  <c r="AL716" i="11"/>
  <c r="AL705" i="11"/>
  <c r="AL717" i="11"/>
  <c r="AL706" i="11"/>
  <c r="AL718" i="11"/>
  <c r="AL707" i="11"/>
  <c r="AL719" i="11"/>
  <c r="AL708" i="11"/>
  <c r="AL720" i="11"/>
  <c r="AL709" i="11"/>
  <c r="AL721" i="11"/>
  <c r="AL710" i="11"/>
  <c r="AL722" i="11"/>
  <c r="AL699" i="11"/>
  <c r="AL711" i="11"/>
  <c r="AL723" i="11"/>
  <c r="AL700" i="11"/>
  <c r="AL712" i="11"/>
  <c r="AL660" i="11"/>
  <c r="AL672" i="11"/>
  <c r="AL684" i="11"/>
  <c r="AL662" i="11"/>
  <c r="AL674" i="11"/>
  <c r="AL686" i="11"/>
  <c r="AL663" i="11"/>
  <c r="AL675" i="11"/>
  <c r="AL687" i="11"/>
  <c r="AL664" i="11"/>
  <c r="AL676" i="11"/>
  <c r="AL688" i="11"/>
  <c r="AL653" i="11"/>
  <c r="AL665" i="11"/>
  <c r="AL677" i="11"/>
  <c r="AL689" i="11"/>
  <c r="AL654" i="11"/>
  <c r="AL666" i="11"/>
  <c r="AL678" i="11"/>
  <c r="AL690" i="11"/>
  <c r="AL655" i="11"/>
  <c r="AL667" i="11"/>
  <c r="AL679" i="11"/>
  <c r="AL691" i="11"/>
  <c r="AL656" i="11"/>
  <c r="AL668" i="11"/>
  <c r="AL680" i="11"/>
  <c r="AL692" i="11"/>
  <c r="AL657" i="11"/>
  <c r="AL669" i="11"/>
  <c r="AL681" i="11"/>
  <c r="AL693" i="11"/>
  <c r="AL658" i="11"/>
  <c r="AL670" i="11"/>
  <c r="AL682" i="11"/>
  <c r="AL694" i="11"/>
  <c r="AL659" i="11"/>
  <c r="AL671" i="11"/>
  <c r="AL683" i="11"/>
  <c r="AL616" i="11"/>
  <c r="AL628" i="11"/>
  <c r="AL640" i="11"/>
  <c r="AL618" i="11"/>
  <c r="AL630" i="11"/>
  <c r="AL642" i="11"/>
  <c r="AL607" i="11"/>
  <c r="AL619" i="11"/>
  <c r="AL631" i="11"/>
  <c r="AL643" i="11"/>
  <c r="AL608" i="11"/>
  <c r="AL620" i="11"/>
  <c r="AL632" i="11"/>
  <c r="AL644" i="11"/>
  <c r="AL609" i="11"/>
  <c r="AL621" i="11"/>
  <c r="AL633" i="11"/>
  <c r="AL645" i="11"/>
  <c r="AL611" i="11"/>
  <c r="AL623" i="11"/>
  <c r="AL635" i="11"/>
  <c r="AL647" i="11"/>
  <c r="AL612" i="11"/>
  <c r="AL624" i="11"/>
  <c r="AL636" i="11"/>
  <c r="AL648" i="11"/>
  <c r="AL613" i="11"/>
  <c r="AL625" i="11"/>
  <c r="AL637" i="11"/>
  <c r="AL572" i="11"/>
  <c r="AL574" i="11"/>
  <c r="AL575" i="11"/>
  <c r="AL586" i="11"/>
  <c r="AL587" i="11"/>
  <c r="AL598" i="11"/>
  <c r="AL599" i="11"/>
  <c r="AL591" i="11"/>
  <c r="AL580" i="11"/>
  <c r="AL592" i="11"/>
  <c r="AL579" i="11"/>
  <c r="AL603" i="11"/>
  <c r="AL581" i="11"/>
  <c r="AL593" i="11"/>
  <c r="AL582" i="11"/>
  <c r="AL594" i="11"/>
  <c r="AL583" i="11"/>
  <c r="AL595" i="11"/>
  <c r="AL584" i="11"/>
  <c r="AL596" i="11"/>
  <c r="AL573" i="11"/>
  <c r="AL585" i="11"/>
  <c r="AL597" i="11"/>
  <c r="AL576" i="11"/>
  <c r="AL588" i="11"/>
  <c r="AL600" i="11"/>
  <c r="AL577" i="11"/>
  <c r="AL589" i="11"/>
  <c r="AL601" i="11"/>
  <c r="AL578" i="11"/>
  <c r="AL590" i="11"/>
  <c r="AL535" i="11"/>
  <c r="AL547" i="11"/>
  <c r="AL559" i="11"/>
  <c r="AL536" i="11"/>
  <c r="AL548" i="11"/>
  <c r="AL560" i="11"/>
  <c r="AL561" i="11"/>
  <c r="AL538" i="11"/>
  <c r="AL550" i="11"/>
  <c r="AL562" i="11"/>
  <c r="AL539" i="11"/>
  <c r="AL551" i="11"/>
  <c r="AL563" i="11"/>
  <c r="AL540" i="11"/>
  <c r="AL552" i="11"/>
  <c r="AL564" i="11"/>
  <c r="AL529" i="11"/>
  <c r="AL541" i="11"/>
  <c r="AL553" i="11"/>
  <c r="AL565" i="11"/>
  <c r="AL530" i="11"/>
  <c r="AL542" i="11"/>
  <c r="AL554" i="11"/>
  <c r="AL566" i="11"/>
  <c r="AL531" i="11"/>
  <c r="AL543" i="11"/>
  <c r="AL555" i="11"/>
  <c r="AL567" i="11"/>
  <c r="AL532" i="11"/>
  <c r="AL544" i="11"/>
  <c r="AL556" i="11"/>
  <c r="AL512" i="11"/>
  <c r="AL524" i="11"/>
  <c r="AL513" i="11"/>
  <c r="AL525" i="11"/>
  <c r="AL514" i="11"/>
  <c r="AL516" i="11"/>
  <c r="AL505" i="11"/>
  <c r="AL517" i="11"/>
  <c r="AL515" i="11"/>
  <c r="AL504" i="11"/>
  <c r="AL506" i="11"/>
  <c r="AL518" i="11"/>
  <c r="AL507" i="11"/>
  <c r="AL519" i="11"/>
  <c r="AL508" i="11"/>
  <c r="AL520" i="11"/>
  <c r="AL509" i="11"/>
  <c r="AL521" i="11"/>
  <c r="AL510" i="11"/>
  <c r="AL522" i="11"/>
  <c r="AL511" i="11"/>
  <c r="AL477" i="11"/>
  <c r="AL489" i="11"/>
  <c r="AL478" i="11"/>
  <c r="AL490" i="11"/>
  <c r="AL479" i="11"/>
  <c r="AL491" i="11"/>
  <c r="AL468" i="11"/>
  <c r="AL480" i="11"/>
  <c r="AL492" i="11"/>
  <c r="AL469" i="11"/>
  <c r="AL481" i="11"/>
  <c r="AL493" i="11"/>
  <c r="AL470" i="11"/>
  <c r="AL482" i="11"/>
  <c r="AL494" i="11"/>
  <c r="AL471" i="11"/>
  <c r="AL483" i="11"/>
  <c r="AL495" i="11"/>
  <c r="AL472" i="11"/>
  <c r="AL484" i="11"/>
  <c r="AL496" i="11"/>
  <c r="AL473" i="11"/>
  <c r="AL485" i="11"/>
  <c r="AL497" i="11"/>
  <c r="AL474" i="11"/>
  <c r="AL486" i="11"/>
  <c r="AL498" i="11"/>
  <c r="AL475" i="11"/>
  <c r="AL487" i="11"/>
  <c r="AL499" i="11"/>
  <c r="AL476" i="11"/>
  <c r="AL488" i="11"/>
  <c r="AL431" i="11"/>
  <c r="AL443" i="11"/>
  <c r="AL455" i="11"/>
  <c r="AL432" i="11"/>
  <c r="AL444" i="11"/>
  <c r="AL456" i="11"/>
  <c r="AL434" i="11"/>
  <c r="AL446" i="11"/>
  <c r="AL458" i="11"/>
  <c r="AL435" i="11"/>
  <c r="AL447" i="11"/>
  <c r="AL459" i="11"/>
  <c r="AL436" i="11"/>
  <c r="AL448" i="11"/>
  <c r="AL460" i="11"/>
  <c r="AL437" i="11"/>
  <c r="AL449" i="11"/>
  <c r="AL461" i="11"/>
  <c r="AL438" i="11"/>
  <c r="AL450" i="11"/>
  <c r="AL462" i="11"/>
  <c r="AL439" i="11"/>
  <c r="AL451" i="11"/>
  <c r="AL463" i="11"/>
  <c r="AL440" i="11"/>
  <c r="AL452" i="11"/>
  <c r="AL406" i="11"/>
  <c r="AL418" i="11"/>
  <c r="AL407" i="11"/>
  <c r="AL419" i="11"/>
  <c r="AL408" i="11"/>
  <c r="AL420" i="11"/>
  <c r="AL409" i="11"/>
  <c r="AL421" i="11"/>
  <c r="AL410" i="11"/>
  <c r="AL422" i="11"/>
  <c r="AL411" i="11"/>
  <c r="AL423" i="11"/>
  <c r="AL400" i="11"/>
  <c r="AL412" i="11"/>
  <c r="AL424" i="11"/>
  <c r="AL401" i="11"/>
  <c r="AL413" i="11"/>
  <c r="AL361" i="11"/>
  <c r="AL373" i="11"/>
  <c r="AL385" i="11"/>
  <c r="AL362" i="11"/>
  <c r="AL374" i="11"/>
  <c r="AL386" i="11"/>
  <c r="AL363" i="11"/>
  <c r="AL375" i="11"/>
  <c r="AL387" i="11"/>
  <c r="AL364" i="11"/>
  <c r="AL376" i="11"/>
  <c r="AL388" i="11"/>
  <c r="AL365" i="11"/>
  <c r="AL377" i="11"/>
  <c r="AL389" i="11"/>
  <c r="AL366" i="11"/>
  <c r="AL378" i="11"/>
  <c r="AL390" i="11"/>
  <c r="AL367" i="11"/>
  <c r="AL379" i="11"/>
  <c r="AL391" i="11"/>
  <c r="AL368" i="11"/>
  <c r="AL380" i="11"/>
  <c r="AL392" i="11"/>
  <c r="AL357" i="11"/>
  <c r="AL369" i="11"/>
  <c r="AL381" i="11"/>
  <c r="AL393" i="11"/>
  <c r="AL358" i="11"/>
  <c r="AL370" i="11"/>
  <c r="AL382" i="11"/>
  <c r="AL394" i="11"/>
  <c r="AL359" i="11"/>
  <c r="AL371" i="11"/>
  <c r="AL383" i="11"/>
  <c r="AL395" i="11"/>
  <c r="AL360" i="11"/>
  <c r="AL372" i="11"/>
  <c r="AL384" i="11"/>
  <c r="AL309" i="11"/>
  <c r="AL321" i="11"/>
  <c r="AL298" i="11"/>
  <c r="AL310" i="11"/>
  <c r="AL322" i="11"/>
  <c r="AL299" i="11"/>
  <c r="AL311" i="11"/>
  <c r="AL323" i="11"/>
  <c r="AL300" i="11"/>
  <c r="AL312" i="11"/>
  <c r="AL324" i="11"/>
  <c r="AL301" i="11"/>
  <c r="AL313" i="11"/>
  <c r="AL325" i="11"/>
  <c r="AL302" i="11"/>
  <c r="AL314" i="11"/>
  <c r="AL326" i="11"/>
  <c r="AL303" i="11"/>
  <c r="AL315" i="11"/>
  <c r="AL327" i="11"/>
  <c r="AL304" i="11"/>
  <c r="AL316" i="11"/>
  <c r="AL328" i="11"/>
  <c r="AL305" i="11"/>
  <c r="AL317" i="11"/>
  <c r="AL329" i="11"/>
  <c r="AL306" i="11"/>
  <c r="AL318" i="11"/>
  <c r="AL330" i="11"/>
  <c r="AL295" i="11"/>
  <c r="AL307" i="11"/>
  <c r="AL319" i="11"/>
  <c r="AL268" i="11"/>
  <c r="AL280" i="11"/>
  <c r="AL270" i="11"/>
  <c r="AL282" i="11"/>
  <c r="AL271" i="11"/>
  <c r="AL283" i="11"/>
  <c r="AL284" i="11"/>
  <c r="AL272" i="11"/>
  <c r="AL261" i="11"/>
  <c r="AL273" i="11"/>
  <c r="AL285" i="11"/>
  <c r="AL260" i="11"/>
  <c r="AL262" i="11"/>
  <c r="AL274" i="11"/>
  <c r="AL286" i="11"/>
  <c r="AL263" i="11"/>
  <c r="AL275" i="11"/>
  <c r="AL287" i="11"/>
  <c r="AL264" i="11"/>
  <c r="AL276" i="11"/>
  <c r="AL288" i="11"/>
  <c r="AL265" i="11"/>
  <c r="AL277" i="11"/>
  <c r="AL289" i="11"/>
  <c r="AL266" i="11"/>
  <c r="AL278" i="11"/>
  <c r="AL290" i="11"/>
  <c r="AL267" i="11"/>
  <c r="AL279" i="11"/>
  <c r="AL250" i="11"/>
  <c r="AL202" i="11"/>
  <c r="AL214" i="11"/>
  <c r="AL238" i="11"/>
  <c r="AL203" i="11"/>
  <c r="AL215" i="11"/>
  <c r="AL227" i="11"/>
  <c r="AL239" i="11"/>
  <c r="AL251" i="11"/>
  <c r="AL226" i="11"/>
  <c r="AL204" i="11"/>
  <c r="AL216" i="11"/>
  <c r="AL228" i="11"/>
  <c r="AL240" i="11"/>
  <c r="AL252" i="11"/>
  <c r="AL205" i="11"/>
  <c r="AL217" i="11"/>
  <c r="AL229" i="11"/>
  <c r="AL241" i="11"/>
  <c r="AL253" i="11"/>
  <c r="AL194" i="11"/>
  <c r="AL206" i="11"/>
  <c r="AL218" i="11"/>
  <c r="AL230" i="11"/>
  <c r="AL242" i="11"/>
  <c r="AL254" i="11"/>
  <c r="AL195" i="11"/>
  <c r="AL207" i="11"/>
  <c r="AL219" i="11"/>
  <c r="AL231" i="11"/>
  <c r="AL243" i="11"/>
  <c r="AL255" i="11"/>
  <c r="AL196" i="11"/>
  <c r="AL208" i="11"/>
  <c r="AL220" i="11"/>
  <c r="AL232" i="11"/>
  <c r="AL244" i="11"/>
  <c r="AL172" i="11"/>
  <c r="AL184" i="11"/>
  <c r="AL173" i="11"/>
  <c r="AL185" i="11"/>
  <c r="AL174" i="11"/>
  <c r="AL186" i="11"/>
  <c r="AL175" i="11"/>
  <c r="AL187" i="11"/>
  <c r="AL176" i="11"/>
  <c r="AL188" i="11"/>
  <c r="AL177" i="11"/>
  <c r="AL189" i="11"/>
  <c r="AL166" i="11"/>
  <c r="AL178" i="11"/>
  <c r="AL161" i="11"/>
  <c r="AL149" i="11"/>
  <c r="AL137" i="11"/>
  <c r="AL125" i="11"/>
  <c r="AL160" i="11"/>
  <c r="AL148" i="11"/>
  <c r="AL136" i="11"/>
  <c r="AL124" i="11"/>
  <c r="AL159" i="11"/>
  <c r="AL147" i="11"/>
  <c r="AL135" i="11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2" i="15"/>
  <c r="F11" i="15"/>
  <c r="F10" i="15"/>
  <c r="F9" i="15"/>
  <c r="F8" i="15"/>
  <c r="F7" i="15"/>
  <c r="F6" i="15"/>
  <c r="F5" i="15"/>
  <c r="AM52" i="11" l="1"/>
  <c r="B6" i="12"/>
  <c r="C801" i="12" l="1"/>
  <c r="B801" i="12"/>
  <c r="C792" i="12"/>
  <c r="B792" i="12"/>
  <c r="C763" i="12"/>
  <c r="B763" i="12"/>
  <c r="C753" i="12"/>
  <c r="B753" i="12"/>
  <c r="C724" i="12"/>
  <c r="B724" i="12"/>
  <c r="C671" i="12"/>
  <c r="B671" i="12"/>
  <c r="C655" i="12"/>
  <c r="B655" i="12"/>
  <c r="C631" i="12"/>
  <c r="B631" i="12"/>
  <c r="C609" i="12"/>
  <c r="B609" i="12"/>
  <c r="C588" i="12"/>
  <c r="B588" i="12"/>
  <c r="C550" i="12"/>
  <c r="B550" i="12"/>
  <c r="C532" i="12"/>
  <c r="B532" i="12"/>
  <c r="C511" i="12"/>
  <c r="B511" i="12"/>
  <c r="C492" i="12"/>
  <c r="B492" i="12"/>
  <c r="C460" i="12"/>
  <c r="B460" i="12"/>
  <c r="C426" i="12"/>
  <c r="B426" i="12"/>
  <c r="C401" i="12"/>
  <c r="B401" i="12"/>
  <c r="C390" i="12"/>
  <c r="B390" i="12"/>
  <c r="C360" i="12"/>
  <c r="B360" i="12"/>
  <c r="C327" i="12"/>
  <c r="B327" i="12"/>
  <c r="C303" i="12"/>
  <c r="B303" i="12"/>
  <c r="C274" i="12"/>
  <c r="B274" i="12"/>
  <c r="C256" i="12"/>
  <c r="B256" i="12"/>
  <c r="C227" i="12"/>
  <c r="B227" i="12"/>
  <c r="C213" i="12"/>
  <c r="B213" i="12"/>
  <c r="C187" i="12"/>
  <c r="B187" i="12"/>
  <c r="C131" i="12"/>
  <c r="B131" i="12"/>
  <c r="C84" i="12"/>
  <c r="B84" i="12"/>
  <c r="C66" i="12"/>
  <c r="B66" i="12"/>
  <c r="C36" i="12"/>
  <c r="B36" i="12"/>
  <c r="C31" i="12"/>
  <c r="B31" i="12"/>
  <c r="C6" i="12"/>
  <c r="C696" i="12" s="1"/>
  <c r="C802" i="12" s="1"/>
  <c r="B696" i="12"/>
  <c r="B802" i="12" s="1"/>
  <c r="AL16" i="11" l="1"/>
  <c r="AM1014" i="11"/>
  <c r="AM1013" i="11"/>
  <c r="AM1011" i="11"/>
  <c r="AM1010" i="11" s="1"/>
  <c r="AM1009" i="11"/>
  <c r="AM1008" i="11"/>
  <c r="AM1006" i="11"/>
  <c r="AM1005" i="11"/>
  <c r="AM1003" i="11"/>
  <c r="AM1002" i="11" s="1"/>
  <c r="AM1001" i="11"/>
  <c r="AM1000" i="11"/>
  <c r="AM997" i="11"/>
  <c r="AM995" i="11"/>
  <c r="AM994" i="11"/>
  <c r="AM992" i="11"/>
  <c r="AM991" i="11"/>
  <c r="AM989" i="11"/>
  <c r="AM988" i="11"/>
  <c r="AM987" i="11"/>
  <c r="AM985" i="11"/>
  <c r="AM984" i="11"/>
  <c r="AM982" i="11"/>
  <c r="AM981" i="11"/>
  <c r="AM979" i="11"/>
  <c r="AM978" i="11"/>
  <c r="AM976" i="11"/>
  <c r="AM975" i="11"/>
  <c r="AM974" i="11"/>
  <c r="AM972" i="11"/>
  <c r="AM971" i="11"/>
  <c r="AM969" i="11"/>
  <c r="AM968" i="11"/>
  <c r="AM966" i="11"/>
  <c r="AM965" i="11"/>
  <c r="AM963" i="11"/>
  <c r="AM962" i="11"/>
  <c r="AM959" i="11"/>
  <c r="AM957" i="11"/>
  <c r="AM956" i="11"/>
  <c r="AM954" i="11"/>
  <c r="AM953" i="11"/>
  <c r="AM952" i="11"/>
  <c r="AM950" i="11"/>
  <c r="AM949" i="11"/>
  <c r="AM948" i="11"/>
  <c r="AM946" i="11"/>
  <c r="AM945" i="11"/>
  <c r="AM944" i="11"/>
  <c r="AM942" i="11"/>
  <c r="AM941" i="11"/>
  <c r="AM939" i="11"/>
  <c r="AM938" i="11"/>
  <c r="AM935" i="11"/>
  <c r="AM933" i="11"/>
  <c r="AM932" i="11"/>
  <c r="AM931" i="11"/>
  <c r="AM930" i="11"/>
  <c r="AM928" i="11"/>
  <c r="AM927" i="11"/>
  <c r="AM926" i="11"/>
  <c r="AM924" i="11"/>
  <c r="AM923" i="11"/>
  <c r="AM922" i="11"/>
  <c r="AM920" i="11"/>
  <c r="AM919" i="11"/>
  <c r="AM918" i="11"/>
  <c r="AM916" i="11"/>
  <c r="AM915" i="11"/>
  <c r="AM913" i="11"/>
  <c r="AM912" i="11"/>
  <c r="AM911" i="11"/>
  <c r="AM910" i="11"/>
  <c r="AM908" i="11"/>
  <c r="AM907" i="11"/>
  <c r="AM906" i="11"/>
  <c r="AM905" i="11"/>
  <c r="AM902" i="11"/>
  <c r="AM900" i="11"/>
  <c r="AM899" i="11"/>
  <c r="AM898" i="11"/>
  <c r="AM896" i="11"/>
  <c r="AM895" i="11"/>
  <c r="AM893" i="11"/>
  <c r="AM892" i="11"/>
  <c r="AM890" i="11"/>
  <c r="AM889" i="11"/>
  <c r="AM887" i="11"/>
  <c r="AM886" i="11"/>
  <c r="AM884" i="11"/>
  <c r="AM883" i="11"/>
  <c r="AM882" i="11"/>
  <c r="AM880" i="11"/>
  <c r="AM879" i="11"/>
  <c r="AM877" i="11"/>
  <c r="AM876" i="11"/>
  <c r="AM875" i="11"/>
  <c r="AM873" i="11"/>
  <c r="AM872" i="11"/>
  <c r="AM869" i="11"/>
  <c r="AM867" i="11"/>
  <c r="AM866" i="11" s="1"/>
  <c r="AM865" i="11"/>
  <c r="AM864" i="11"/>
  <c r="AM862" i="11"/>
  <c r="AM861" i="11"/>
  <c r="AM859" i="11"/>
  <c r="AM858" i="11"/>
  <c r="AM856" i="11"/>
  <c r="AM855" i="11"/>
  <c r="AM853" i="11"/>
  <c r="AM852" i="11"/>
  <c r="AM851" i="11"/>
  <c r="AM849" i="11"/>
  <c r="AM848" i="11"/>
  <c r="AM847" i="11"/>
  <c r="AM845" i="11"/>
  <c r="AM844" i="11"/>
  <c r="AM843" i="11"/>
  <c r="AM842" i="11"/>
  <c r="AM840" i="11"/>
  <c r="AM839" i="11" s="1"/>
  <c r="AM837" i="11"/>
  <c r="AM835" i="11"/>
  <c r="AM834" i="11"/>
  <c r="AM832" i="11"/>
  <c r="AM831" i="11"/>
  <c r="AM829" i="11"/>
  <c r="AM828" i="11"/>
  <c r="AM826" i="11"/>
  <c r="AM825" i="11"/>
  <c r="AM824" i="11"/>
  <c r="AM822" i="11"/>
  <c r="AM821" i="11"/>
  <c r="AM819" i="11"/>
  <c r="AM818" i="11"/>
  <c r="AM816" i="11"/>
  <c r="AM815" i="11"/>
  <c r="AM814" i="11"/>
  <c r="AM812" i="11"/>
  <c r="AM811" i="11"/>
  <c r="AM810" i="11"/>
  <c r="AM808" i="11"/>
  <c r="AM807" i="11"/>
  <c r="AM806" i="11"/>
  <c r="AM805" i="11"/>
  <c r="AM803" i="11"/>
  <c r="AM802" i="11"/>
  <c r="AM801" i="11"/>
  <c r="AM799" i="11"/>
  <c r="AM798" i="11"/>
  <c r="AM796" i="11"/>
  <c r="AM795" i="11"/>
  <c r="AM793" i="11"/>
  <c r="AM792" i="11"/>
  <c r="AM791" i="11"/>
  <c r="AM789" i="11"/>
  <c r="AM788" i="11"/>
  <c r="AM786" i="11"/>
  <c r="AM785" i="11"/>
  <c r="AM782" i="11"/>
  <c r="AM780" i="11"/>
  <c r="AM779" i="11"/>
  <c r="AM778" i="11"/>
  <c r="AM776" i="11"/>
  <c r="AM775" i="11"/>
  <c r="AM774" i="11"/>
  <c r="AM772" i="11"/>
  <c r="AM771" i="11"/>
  <c r="AM769" i="11"/>
  <c r="AM768" i="11"/>
  <c r="AM767" i="11"/>
  <c r="AM765" i="11"/>
  <c r="AM764" i="11"/>
  <c r="AM762" i="11"/>
  <c r="AM761" i="11"/>
  <c r="AM760" i="11"/>
  <c r="AM759" i="11"/>
  <c r="AM756" i="11"/>
  <c r="AM754" i="11"/>
  <c r="AM753" i="11"/>
  <c r="AM751" i="11"/>
  <c r="AM750" i="11"/>
  <c r="AM749" i="11"/>
  <c r="AM747" i="11"/>
  <c r="AM746" i="11"/>
  <c r="AM745" i="11"/>
  <c r="AM744" i="11"/>
  <c r="AM742" i="11"/>
  <c r="AM741" i="11"/>
  <c r="AM740" i="11"/>
  <c r="AM738" i="11"/>
  <c r="AM737" i="11"/>
  <c r="AM736" i="11"/>
  <c r="AM734" i="11"/>
  <c r="AM733" i="11"/>
  <c r="AM731" i="11"/>
  <c r="AM730" i="11"/>
  <c r="AM729" i="11"/>
  <c r="AM726" i="11"/>
  <c r="AM724" i="11"/>
  <c r="AM723" i="11"/>
  <c r="AM721" i="11"/>
  <c r="AM720" i="11"/>
  <c r="AM718" i="11"/>
  <c r="AM717" i="11"/>
  <c r="AM715" i="11"/>
  <c r="AM714" i="11"/>
  <c r="AM712" i="11"/>
  <c r="AM711" i="11"/>
  <c r="AM709" i="11"/>
  <c r="AM708" i="11"/>
  <c r="AM707" i="11"/>
  <c r="AM706" i="11"/>
  <c r="AM704" i="11"/>
  <c r="AM703" i="11"/>
  <c r="AM701" i="11"/>
  <c r="AM700" i="11"/>
  <c r="AM697" i="11"/>
  <c r="AM695" i="11"/>
  <c r="AM694" i="11"/>
  <c r="AM692" i="11"/>
  <c r="AM691" i="11"/>
  <c r="AM690" i="11"/>
  <c r="AM688" i="11"/>
  <c r="AM687" i="11"/>
  <c r="AM686" i="11"/>
  <c r="AM684" i="11"/>
  <c r="AM683" i="11"/>
  <c r="AM682" i="11"/>
  <c r="AM680" i="11"/>
  <c r="AM679" i="11"/>
  <c r="AM678" i="11"/>
  <c r="AM676" i="11"/>
  <c r="AM675" i="11"/>
  <c r="AM674" i="11"/>
  <c r="AM672" i="11"/>
  <c r="AM671" i="11"/>
  <c r="AM669" i="11"/>
  <c r="AM668" i="11"/>
  <c r="AM667" i="11"/>
  <c r="AM665" i="11"/>
  <c r="AM664" i="11"/>
  <c r="AM662" i="11"/>
  <c r="AM661" i="11"/>
  <c r="AM659" i="11"/>
  <c r="AM658" i="11"/>
  <c r="AM657" i="11"/>
  <c r="AM655" i="11"/>
  <c r="AM654" i="11"/>
  <c r="AM651" i="11"/>
  <c r="AM649" i="11"/>
  <c r="AM648" i="11"/>
  <c r="AM647" i="11"/>
  <c r="AM646" i="11"/>
  <c r="AM645" i="11"/>
  <c r="AM644" i="11"/>
  <c r="AM642" i="11"/>
  <c r="AM641" i="11"/>
  <c r="AM639" i="11"/>
  <c r="AM638" i="11"/>
  <c r="AM637" i="11"/>
  <c r="AM635" i="11"/>
  <c r="AM634" i="11"/>
  <c r="AM633" i="11"/>
  <c r="AM632" i="11"/>
  <c r="AM630" i="11"/>
  <c r="AM629" i="11"/>
  <c r="AM627" i="11"/>
  <c r="AM626" i="11"/>
  <c r="AM625" i="11"/>
  <c r="AM623" i="11"/>
  <c r="AM622" i="11"/>
  <c r="AM620" i="11"/>
  <c r="AM619" i="11"/>
  <c r="AM618" i="11"/>
  <c r="AM616" i="11"/>
  <c r="AM615" i="11"/>
  <c r="AM614" i="11"/>
  <c r="AM613" i="11"/>
  <c r="AM611" i="11"/>
  <c r="AM610" i="11"/>
  <c r="AM609" i="11"/>
  <c r="AM608" i="11"/>
  <c r="AM605" i="11"/>
  <c r="AM603" i="11"/>
  <c r="AM602" i="11"/>
  <c r="AM601" i="11"/>
  <c r="AM599" i="11"/>
  <c r="AM598" i="11"/>
  <c r="AM596" i="11"/>
  <c r="AM595" i="11"/>
  <c r="AM594" i="11"/>
  <c r="AM592" i="11"/>
  <c r="AM591" i="11"/>
  <c r="AM590" i="11"/>
  <c r="AM588" i="11"/>
  <c r="AM587" i="11"/>
  <c r="AM586" i="11"/>
  <c r="AM585" i="11"/>
  <c r="AM583" i="11"/>
  <c r="AM582" i="11"/>
  <c r="AM581" i="11"/>
  <c r="AM579" i="11"/>
  <c r="AM578" i="11"/>
  <c r="AM577" i="11"/>
  <c r="AM575" i="11"/>
  <c r="AM574" i="11"/>
  <c r="AM573" i="11"/>
  <c r="AM570" i="11"/>
  <c r="AM568" i="11"/>
  <c r="AM567" i="11"/>
  <c r="AM565" i="11"/>
  <c r="AM564" i="11"/>
  <c r="AM562" i="11"/>
  <c r="AM561" i="11"/>
  <c r="AM559" i="11"/>
  <c r="AM558" i="11"/>
  <c r="AM556" i="11"/>
  <c r="AM555" i="11"/>
  <c r="AM553" i="11"/>
  <c r="AM552" i="11"/>
  <c r="AM551" i="11"/>
  <c r="AM549" i="11"/>
  <c r="AM548" i="11"/>
  <c r="AM547" i="11"/>
  <c r="AM546" i="11"/>
  <c r="AM544" i="11"/>
  <c r="AM543" i="11"/>
  <c r="AM541" i="11"/>
  <c r="AM540" i="11"/>
  <c r="AM539" i="11"/>
  <c r="AM538" i="11"/>
  <c r="AM536" i="11"/>
  <c r="AM535" i="11"/>
  <c r="AM534" i="11"/>
  <c r="AM532" i="11"/>
  <c r="AM531" i="11"/>
  <c r="AM530" i="11"/>
  <c r="AM527" i="11"/>
  <c r="AM525" i="11"/>
  <c r="AM524" i="11"/>
  <c r="AM522" i="11"/>
  <c r="AM521" i="11"/>
  <c r="AM519" i="11"/>
  <c r="AM518" i="11"/>
  <c r="AM516" i="11"/>
  <c r="AM515" i="11"/>
  <c r="AM513" i="11"/>
  <c r="AM512" i="11"/>
  <c r="AM510" i="11"/>
  <c r="AM509" i="11"/>
  <c r="AM508" i="11"/>
  <c r="AM506" i="11"/>
  <c r="AM505" i="11"/>
  <c r="AM502" i="11"/>
  <c r="AM500" i="11"/>
  <c r="AM499" i="11"/>
  <c r="AM497" i="11"/>
  <c r="AM496" i="11"/>
  <c r="AM494" i="11"/>
  <c r="AM493" i="11"/>
  <c r="AM491" i="11"/>
  <c r="AM490" i="11"/>
  <c r="AM488" i="11"/>
  <c r="AM487" i="11"/>
  <c r="AM485" i="11"/>
  <c r="AM484" i="11"/>
  <c r="AM483" i="11"/>
  <c r="AM481" i="11"/>
  <c r="AM480" i="11"/>
  <c r="AM478" i="11"/>
  <c r="AM477" i="11"/>
  <c r="AM476" i="11"/>
  <c r="AM474" i="11"/>
  <c r="AM473" i="11"/>
  <c r="AM472" i="11"/>
  <c r="AM470" i="11"/>
  <c r="AM469" i="11"/>
  <c r="AM466" i="11"/>
  <c r="AM464" i="11"/>
  <c r="AM463" i="11"/>
  <c r="AM461" i="11"/>
  <c r="AM460" i="11"/>
  <c r="AM459" i="11"/>
  <c r="AM458" i="11"/>
  <c r="AM457" i="11"/>
  <c r="AM455" i="11"/>
  <c r="AM454" i="11"/>
  <c r="AM453" i="11"/>
  <c r="AM451" i="11"/>
  <c r="AM450" i="11"/>
  <c r="AM449" i="11"/>
  <c r="AM448" i="11"/>
  <c r="AM447" i="11"/>
  <c r="AM446" i="11"/>
  <c r="AM444" i="11"/>
  <c r="AM443" i="11"/>
  <c r="AM442" i="11"/>
  <c r="AM440" i="11"/>
  <c r="AM439" i="11"/>
  <c r="AM438" i="11"/>
  <c r="AM436" i="11"/>
  <c r="AM435" i="11"/>
  <c r="AM434" i="11"/>
  <c r="AM432" i="11"/>
  <c r="AM431" i="11"/>
  <c r="AM430" i="11"/>
  <c r="AM425" i="11"/>
  <c r="AM424" i="11"/>
  <c r="AM422" i="11"/>
  <c r="AM421" i="11"/>
  <c r="AM420" i="11"/>
  <c r="AM418" i="11"/>
  <c r="AM417" i="11" s="1"/>
  <c r="AM416" i="11"/>
  <c r="AM415" i="11"/>
  <c r="AM413" i="11"/>
  <c r="AM412" i="11" s="1"/>
  <c r="AM411" i="11"/>
  <c r="AM410" i="11" s="1"/>
  <c r="AM409" i="11"/>
  <c r="AM408" i="11"/>
  <c r="AM407" i="11"/>
  <c r="AM405" i="11"/>
  <c r="AM404" i="11"/>
  <c r="AM402" i="11"/>
  <c r="AM401" i="11"/>
  <c r="AM398" i="11"/>
  <c r="AM396" i="11"/>
  <c r="AM395" i="11"/>
  <c r="AM393" i="11"/>
  <c r="AM392" i="11"/>
  <c r="AM390" i="11"/>
  <c r="AM389" i="11"/>
  <c r="AM387" i="11"/>
  <c r="AM386" i="11"/>
  <c r="AM384" i="11"/>
  <c r="AM383" i="11"/>
  <c r="AM381" i="11"/>
  <c r="AM380" i="11"/>
  <c r="AM378" i="11"/>
  <c r="AM377" i="11"/>
  <c r="AM376" i="11"/>
  <c r="AM374" i="11"/>
  <c r="AM373" i="11"/>
  <c r="AM371" i="11"/>
  <c r="AM370" i="11"/>
  <c r="AM369" i="11"/>
  <c r="AM367" i="11"/>
  <c r="AM366" i="11"/>
  <c r="AM365" i="11"/>
  <c r="AM363" i="11"/>
  <c r="AM362" i="11"/>
  <c r="AM360" i="11"/>
  <c r="AM359" i="11"/>
  <c r="AM357" i="11"/>
  <c r="AM355" i="11"/>
  <c r="AM353" i="11"/>
  <c r="AM352" i="11"/>
  <c r="AM350" i="11"/>
  <c r="AM349" i="11"/>
  <c r="AM348" i="11"/>
  <c r="AM346" i="11"/>
  <c r="AM345" i="11"/>
  <c r="AM343" i="11"/>
  <c r="AM342" i="11"/>
  <c r="AM340" i="11"/>
  <c r="AM339" i="11"/>
  <c r="AM337" i="11"/>
  <c r="AM336" i="11"/>
  <c r="AM333" i="11"/>
  <c r="AM331" i="11"/>
  <c r="AM330" i="11"/>
  <c r="AM329" i="11"/>
  <c r="AM327" i="11"/>
  <c r="AM326" i="11"/>
  <c r="AM324" i="11"/>
  <c r="AM323" i="11"/>
  <c r="AM322" i="11"/>
  <c r="AM320" i="11"/>
  <c r="AM319" i="11"/>
  <c r="AM317" i="11"/>
  <c r="AM316" i="11"/>
  <c r="AM314" i="11"/>
  <c r="AM313" i="11"/>
  <c r="AM311" i="11"/>
  <c r="AM310" i="11"/>
  <c r="AM308" i="11"/>
  <c r="AM307" i="11"/>
  <c r="AM305" i="11"/>
  <c r="AM304" i="11"/>
  <c r="AM302" i="11"/>
  <c r="AM301" i="11"/>
  <c r="AM299" i="11"/>
  <c r="AM298" i="11"/>
  <c r="AM296" i="11"/>
  <c r="AM295" i="11" s="1"/>
  <c r="AM293" i="11"/>
  <c r="AM291" i="11"/>
  <c r="AM290" i="11"/>
  <c r="AM289" i="11"/>
  <c r="AM287" i="11"/>
  <c r="AM286" i="11"/>
  <c r="AM284" i="11"/>
  <c r="AM283" i="11"/>
  <c r="AM281" i="11"/>
  <c r="AM280" i="11"/>
  <c r="AM279" i="11"/>
  <c r="AM278" i="11"/>
  <c r="AM277" i="11"/>
  <c r="AM275" i="11"/>
  <c r="AM274" i="11"/>
  <c r="AM273" i="11"/>
  <c r="AM272" i="11"/>
  <c r="AM270" i="11"/>
  <c r="AM269" i="11"/>
  <c r="AM268" i="11"/>
  <c r="AM266" i="11"/>
  <c r="AM265" i="11"/>
  <c r="AM263" i="11"/>
  <c r="AM262" i="11"/>
  <c r="AM260" i="11"/>
  <c r="AM258" i="11"/>
  <c r="AM256" i="11"/>
  <c r="AM255" i="11"/>
  <c r="AM254" i="11"/>
  <c r="AM252" i="11"/>
  <c r="AM251" i="11"/>
  <c r="AM250" i="11"/>
  <c r="AM248" i="11"/>
  <c r="AM247" i="11"/>
  <c r="AM246" i="11"/>
  <c r="AM244" i="11"/>
  <c r="AM243" i="11"/>
  <c r="AM241" i="11"/>
  <c r="AM240" i="11"/>
  <c r="AM238" i="11"/>
  <c r="AM237" i="11"/>
  <c r="AM235" i="11"/>
  <c r="AM234" i="11"/>
  <c r="AM232" i="11"/>
  <c r="AM231" i="11"/>
  <c r="AM229" i="11"/>
  <c r="AM228" i="11"/>
  <c r="AM226" i="11"/>
  <c r="AM225" i="11"/>
  <c r="AM224" i="11"/>
  <c r="AM222" i="11"/>
  <c r="AM221" i="11"/>
  <c r="AM220" i="11"/>
  <c r="AM218" i="11"/>
  <c r="AM217" i="11"/>
  <c r="AM216" i="11"/>
  <c r="AM214" i="11"/>
  <c r="AM213" i="11"/>
  <c r="AM212" i="11"/>
  <c r="AM210" i="11"/>
  <c r="AM209" i="11"/>
  <c r="AM208" i="11"/>
  <c r="AM206" i="11"/>
  <c r="AM205" i="11"/>
  <c r="AM204" i="11"/>
  <c r="AM203" i="11"/>
  <c r="AM202" i="11"/>
  <c r="AM200" i="11"/>
  <c r="AM199" i="11"/>
  <c r="AM198" i="11"/>
  <c r="AM196" i="11"/>
  <c r="AM195" i="11"/>
  <c r="AM192" i="11"/>
  <c r="AM190" i="11"/>
  <c r="AM189" i="11"/>
  <c r="AM187" i="11"/>
  <c r="AM186" i="11"/>
  <c r="AM184" i="11"/>
  <c r="AM183" i="11"/>
  <c r="AM181" i="11"/>
  <c r="AM180" i="11"/>
  <c r="AM179" i="11"/>
  <c r="AM177" i="11"/>
  <c r="AM176" i="11"/>
  <c r="AM174" i="11"/>
  <c r="AM173" i="11"/>
  <c r="AM171" i="11"/>
  <c r="AM170" i="11"/>
  <c r="AM168" i="11"/>
  <c r="AM167" i="11"/>
  <c r="AM164" i="11"/>
  <c r="AM162" i="11"/>
  <c r="AM161" i="11"/>
  <c r="AM159" i="11"/>
  <c r="AM158" i="11"/>
  <c r="AM156" i="11"/>
  <c r="AM155" i="11"/>
  <c r="AM153" i="11"/>
  <c r="AM152" i="11"/>
  <c r="AM150" i="11"/>
  <c r="AM149" i="11"/>
  <c r="AM148" i="11"/>
  <c r="AM146" i="11"/>
  <c r="AM145" i="11"/>
  <c r="AM143" i="11"/>
  <c r="AM142" i="11"/>
  <c r="AM140" i="11"/>
  <c r="AM139" i="11"/>
  <c r="AM138" i="11"/>
  <c r="AM137" i="11"/>
  <c r="AM135" i="11"/>
  <c r="AM134" i="11"/>
  <c r="AM132" i="11"/>
  <c r="AM131" i="11"/>
  <c r="AM130" i="11"/>
  <c r="AM128" i="11"/>
  <c r="AM127" i="11"/>
  <c r="AM125" i="11"/>
  <c r="AM124" i="11"/>
  <c r="AM123" i="11"/>
  <c r="AM120" i="11"/>
  <c r="AM117" i="11"/>
  <c r="AM116" i="11"/>
  <c r="AM115" i="11"/>
  <c r="AM114" i="11"/>
  <c r="AM113" i="11"/>
  <c r="AM112" i="11"/>
  <c r="AM111" i="11"/>
  <c r="AM110" i="11"/>
  <c r="AM108" i="11"/>
  <c r="AM107" i="11"/>
  <c r="AM106" i="11"/>
  <c r="AM105" i="11"/>
  <c r="AM104" i="11"/>
  <c r="AM103" i="11"/>
  <c r="AM102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1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2" i="11"/>
  <c r="AM31" i="11"/>
  <c r="AM30" i="11"/>
  <c r="AM29" i="11"/>
  <c r="AM28" i="11"/>
  <c r="AM27" i="11"/>
  <c r="AM26" i="11"/>
  <c r="AM25" i="11"/>
  <c r="AM21" i="11"/>
  <c r="AM20" i="11"/>
  <c r="AM19" i="11"/>
  <c r="AM18" i="11"/>
  <c r="AM17" i="11"/>
  <c r="AM141" i="11" l="1"/>
  <c r="AM182" i="11"/>
  <c r="AM133" i="11"/>
  <c r="AM169" i="11"/>
  <c r="AM160" i="11"/>
  <c r="AM300" i="11"/>
  <c r="AM495" i="11"/>
  <c r="AM514" i="11"/>
  <c r="AM347" i="11"/>
  <c r="AM382" i="11"/>
  <c r="AM643" i="11"/>
  <c r="AM833" i="11"/>
  <c r="AM871" i="11"/>
  <c r="AM993" i="11"/>
  <c r="AM325" i="11"/>
  <c r="AM379" i="11"/>
  <c r="AM468" i="11"/>
  <c r="AM504" i="11"/>
  <c r="AM640" i="11"/>
  <c r="AM797" i="11"/>
  <c r="AM813" i="11"/>
  <c r="AM830" i="11"/>
  <c r="AM885" i="11"/>
  <c r="AM937" i="11"/>
  <c r="AM990" i="11"/>
  <c r="AM264" i="11"/>
  <c r="AM752" i="11"/>
  <c r="AM770" i="11"/>
  <c r="AM964" i="11"/>
  <c r="AM566" i="11"/>
  <c r="AM462" i="11"/>
  <c r="AM498" i="11"/>
  <c r="AM636" i="11"/>
  <c r="AM653" i="11"/>
  <c r="AM670" i="11"/>
  <c r="AM722" i="11"/>
  <c r="AM881" i="11"/>
  <c r="AM986" i="11"/>
  <c r="AM414" i="11"/>
  <c r="AM219" i="11"/>
  <c r="AM344" i="11"/>
  <c r="AM223" i="11"/>
  <c r="AM166" i="11"/>
  <c r="AM288" i="11"/>
  <c r="AM624" i="11"/>
  <c r="AM728" i="11"/>
  <c r="AM973" i="11"/>
  <c r="AM122" i="11"/>
  <c r="AM157" i="11"/>
  <c r="AM194" i="11"/>
  <c r="AM126" i="11"/>
  <c r="AM372" i="11"/>
  <c r="AM445" i="11"/>
  <c r="AM584" i="11"/>
  <c r="AM600" i="11"/>
  <c r="AM617" i="11"/>
  <c r="AM702" i="11"/>
  <c r="AM947" i="11"/>
  <c r="AM144" i="11"/>
  <c r="AM215" i="11"/>
  <c r="AM249" i="11"/>
  <c r="AM267" i="11"/>
  <c r="AM282" i="11"/>
  <c r="AM338" i="11"/>
  <c r="AM391" i="11"/>
  <c r="AM479" i="11"/>
  <c r="AM550" i="11"/>
  <c r="AM685" i="11"/>
  <c r="AM739" i="11"/>
  <c r="AM773" i="11"/>
  <c r="AM860" i="11"/>
  <c r="AM897" i="11"/>
  <c r="AM914" i="11"/>
  <c r="AM1004" i="11"/>
  <c r="AM285" i="11"/>
  <c r="AM341" i="11"/>
  <c r="AM394" i="11"/>
  <c r="AM621" i="11"/>
  <c r="AM827" i="11"/>
  <c r="AM863" i="11"/>
  <c r="AM970" i="11"/>
  <c r="AM1007" i="11"/>
  <c r="AM151" i="11"/>
  <c r="AM188" i="11"/>
  <c r="AM239" i="11"/>
  <c r="AM309" i="11"/>
  <c r="AM364" i="11"/>
  <c r="AM400" i="11"/>
  <c r="AM419" i="11"/>
  <c r="AM437" i="11"/>
  <c r="AM452" i="11"/>
  <c r="AM486" i="11"/>
  <c r="AM523" i="11"/>
  <c r="AM557" i="11"/>
  <c r="AM576" i="11"/>
  <c r="AM710" i="11"/>
  <c r="AM763" i="11"/>
  <c r="AM850" i="11"/>
  <c r="AM921" i="11"/>
  <c r="AM955" i="11"/>
  <c r="AM1012" i="11"/>
  <c r="AM207" i="11"/>
  <c r="AM312" i="11"/>
  <c r="AM660" i="11"/>
  <c r="AM967" i="11"/>
  <c r="AM129" i="11"/>
  <c r="AM358" i="11"/>
  <c r="AM777" i="11"/>
  <c r="AM794" i="11"/>
  <c r="AM471" i="11"/>
  <c r="AM593" i="11"/>
  <c r="AM693" i="11"/>
  <c r="AM154" i="11"/>
  <c r="AM489" i="11"/>
  <c r="AM560" i="11"/>
  <c r="AM628" i="11"/>
  <c r="AM713" i="11"/>
  <c r="AM732" i="11"/>
  <c r="AM748" i="11"/>
  <c r="AM766" i="11"/>
  <c r="AM784" i="11"/>
  <c r="AM800" i="11"/>
  <c r="AM977" i="11"/>
  <c r="AM854" i="11"/>
  <c r="AM874" i="11"/>
  <c r="AM891" i="11"/>
  <c r="AM909" i="11"/>
  <c r="AM943" i="11"/>
  <c r="AM227" i="11"/>
  <c r="AM297" i="11"/>
  <c r="AM315" i="11"/>
  <c r="AM351" i="11"/>
  <c r="AM368" i="11"/>
  <c r="AM492" i="11"/>
  <c r="AM511" i="11"/>
  <c r="AM563" i="11"/>
  <c r="AM580" i="11"/>
  <c r="AM597" i="11"/>
  <c r="AM699" i="11"/>
  <c r="AM716" i="11"/>
  <c r="AM787" i="11"/>
  <c r="AM820" i="11"/>
  <c r="AM980" i="11"/>
  <c r="AM999" i="11"/>
  <c r="AM136" i="11"/>
  <c r="AM507" i="11"/>
  <c r="AM542" i="11"/>
  <c r="AM677" i="11"/>
  <c r="AM172" i="11"/>
  <c r="AM242" i="11"/>
  <c r="AM328" i="11"/>
  <c r="AM403" i="11"/>
  <c r="AM612" i="11"/>
  <c r="AM817" i="11"/>
  <c r="AM888" i="11"/>
  <c r="AM904" i="11"/>
  <c r="AM940" i="11"/>
  <c r="AM175" i="11"/>
  <c r="AM261" i="11"/>
  <c r="AM385" i="11"/>
  <c r="AM423" i="11"/>
  <c r="AM441" i="11"/>
  <c r="AM529" i="11"/>
  <c r="AM663" i="11"/>
  <c r="AM961" i="11"/>
  <c r="AM211" i="11"/>
  <c r="AM245" i="11"/>
  <c r="AM276" i="11"/>
  <c r="AM406" i="11"/>
  <c r="AM456" i="11"/>
  <c r="AM475" i="11"/>
  <c r="AM545" i="11"/>
  <c r="AM631" i="11"/>
  <c r="AM681" i="11"/>
  <c r="AM735" i="11"/>
  <c r="AM804" i="11"/>
  <c r="AM925" i="11"/>
  <c r="AM178" i="11"/>
  <c r="AM197" i="11"/>
  <c r="AM335" i="11"/>
  <c r="AM388" i="11"/>
  <c r="AM666" i="11"/>
  <c r="AM841" i="11"/>
  <c r="AM857" i="11"/>
  <c r="AM894" i="11"/>
  <c r="AM230" i="11"/>
  <c r="AM318" i="11"/>
  <c r="AM429" i="11"/>
  <c r="AM533" i="11"/>
  <c r="AM719" i="11"/>
  <c r="AM790" i="11"/>
  <c r="AM823" i="11"/>
  <c r="AM878" i="11"/>
  <c r="AM929" i="11"/>
  <c r="AM983" i="11"/>
  <c r="AM201" i="11"/>
  <c r="AM233" i="11"/>
  <c r="AM303" i="11"/>
  <c r="AM321" i="11"/>
  <c r="AM375" i="11"/>
  <c r="AM517" i="11"/>
  <c r="AM705" i="11"/>
  <c r="AM758" i="11"/>
  <c r="AM809" i="11"/>
  <c r="AM147" i="11"/>
  <c r="AM433" i="11"/>
  <c r="AM537" i="11"/>
  <c r="AM917" i="11"/>
  <c r="AM951" i="11"/>
  <c r="AM185" i="11"/>
  <c r="AM236" i="11"/>
  <c r="AM253" i="11"/>
  <c r="AM271" i="11"/>
  <c r="AM306" i="11"/>
  <c r="AM361" i="11"/>
  <c r="AM482" i="11"/>
  <c r="AM520" i="11"/>
  <c r="AM554" i="11"/>
  <c r="AM572" i="11"/>
  <c r="AM589" i="11"/>
  <c r="AM607" i="11"/>
  <c r="AM656" i="11"/>
  <c r="AM673" i="11"/>
  <c r="AM689" i="11"/>
  <c r="AM743" i="11"/>
  <c r="AM846" i="11"/>
  <c r="AM50" i="11"/>
  <c r="AM109" i="11"/>
  <c r="AM76" i="11"/>
  <c r="AM101" i="11"/>
  <c r="AM259" i="11" l="1"/>
  <c r="AM936" i="11"/>
  <c r="AM870" i="11"/>
  <c r="AM294" i="11"/>
  <c r="AM467" i="11"/>
  <c r="AM356" i="11"/>
  <c r="AM727" i="11"/>
  <c r="AM503" i="11"/>
  <c r="AM652" i="11"/>
  <c r="AM165" i="11"/>
  <c r="AM399" i="11"/>
  <c r="AM783" i="11"/>
  <c r="AM998" i="11"/>
  <c r="AM121" i="11"/>
  <c r="AM757" i="11"/>
  <c r="AM838" i="11"/>
  <c r="AM193" i="11"/>
  <c r="AM334" i="11"/>
  <c r="AM903" i="11"/>
  <c r="AM960" i="11"/>
  <c r="AM428" i="11"/>
  <c r="AM528" i="11"/>
  <c r="AM698" i="11"/>
  <c r="AM571" i="11"/>
  <c r="AM606" i="11"/>
  <c r="I997" i="11" l="1"/>
  <c r="I959" i="11"/>
  <c r="I935" i="11"/>
  <c r="I902" i="11"/>
  <c r="I869" i="11"/>
  <c r="I837" i="11"/>
  <c r="I782" i="11"/>
  <c r="I756" i="11"/>
  <c r="I726" i="11"/>
  <c r="I697" i="11"/>
  <c r="I651" i="11"/>
  <c r="I605" i="11"/>
  <c r="I570" i="11"/>
  <c r="I527" i="11"/>
  <c r="I502" i="11"/>
  <c r="I466" i="11"/>
  <c r="I427" i="11"/>
  <c r="I398" i="11"/>
  <c r="I355" i="11"/>
  <c r="I333" i="11"/>
  <c r="I293" i="11"/>
  <c r="I258" i="11"/>
  <c r="I192" i="11"/>
  <c r="I164" i="11"/>
  <c r="I120" i="11"/>
  <c r="G427" i="11"/>
  <c r="AM427" i="11" s="1"/>
  <c r="W427" i="11"/>
  <c r="V997" i="11" l="1"/>
  <c r="V959" i="11"/>
  <c r="V935" i="11"/>
  <c r="V902" i="11"/>
  <c r="V869" i="11"/>
  <c r="V837" i="11"/>
  <c r="V782" i="11"/>
  <c r="V756" i="11"/>
  <c r="V726" i="11"/>
  <c r="V697" i="11"/>
  <c r="V651" i="11"/>
  <c r="V605" i="11"/>
  <c r="V570" i="11"/>
  <c r="V527" i="11"/>
  <c r="V502" i="11"/>
  <c r="V466" i="11"/>
  <c r="V427" i="11"/>
  <c r="V398" i="11"/>
  <c r="V355" i="11"/>
  <c r="V333" i="11"/>
  <c r="V293" i="11"/>
  <c r="V258" i="11"/>
  <c r="V192" i="11"/>
  <c r="V164" i="11"/>
  <c r="T959" i="11"/>
  <c r="T935" i="11"/>
  <c r="T902" i="11"/>
  <c r="T869" i="11"/>
  <c r="T782" i="11"/>
  <c r="T756" i="11"/>
  <c r="T726" i="11"/>
  <c r="T697" i="11"/>
  <c r="T651" i="11"/>
  <c r="T605" i="11"/>
  <c r="T570" i="11"/>
  <c r="T527" i="11"/>
  <c r="T502" i="11"/>
  <c r="T466" i="11"/>
  <c r="T427" i="11"/>
  <c r="T398" i="11"/>
  <c r="T333" i="11"/>
  <c r="T293" i="11"/>
  <c r="T258" i="11"/>
  <c r="T192" i="11"/>
  <c r="T164" i="11"/>
  <c r="V120" i="11"/>
  <c r="T120" i="11"/>
  <c r="U997" i="11"/>
  <c r="T997" i="11" s="1"/>
  <c r="U837" i="11"/>
  <c r="AA837" i="11" s="1"/>
  <c r="AS837" i="11" s="1"/>
  <c r="U651" i="11"/>
  <c r="AA651" i="11" s="1"/>
  <c r="AS651" i="11" s="1"/>
  <c r="U355" i="11"/>
  <c r="AA355" i="11" s="1"/>
  <c r="AS355" i="11" s="1"/>
  <c r="AA959" i="11"/>
  <c r="AS959" i="11" s="1"/>
  <c r="AA935" i="11"/>
  <c r="AS935" i="11" s="1"/>
  <c r="AA902" i="11"/>
  <c r="AS902" i="11" s="1"/>
  <c r="AA869" i="11"/>
  <c r="AS869" i="11" s="1"/>
  <c r="AA782" i="11"/>
  <c r="AS782" i="11" s="1"/>
  <c r="AA756" i="11"/>
  <c r="AS756" i="11" s="1"/>
  <c r="AA726" i="11"/>
  <c r="AS726" i="11" s="1"/>
  <c r="AA697" i="11"/>
  <c r="AS697" i="11" s="1"/>
  <c r="AA605" i="11"/>
  <c r="AS605" i="11" s="1"/>
  <c r="AA570" i="11"/>
  <c r="AS570" i="11" s="1"/>
  <c r="AA527" i="11"/>
  <c r="AS527" i="11" s="1"/>
  <c r="AA502" i="11"/>
  <c r="AS502" i="11" s="1"/>
  <c r="AA466" i="11"/>
  <c r="AS466" i="11" s="1"/>
  <c r="AA427" i="11"/>
  <c r="AS427" i="11" s="1"/>
  <c r="AA398" i="11"/>
  <c r="AS398" i="11" s="1"/>
  <c r="AA333" i="11"/>
  <c r="AS333" i="11" s="1"/>
  <c r="AA293" i="11"/>
  <c r="AS293" i="11" s="1"/>
  <c r="AA258" i="11"/>
  <c r="AS258" i="11" s="1"/>
  <c r="AA192" i="11"/>
  <c r="AS192" i="11" s="1"/>
  <c r="AA120" i="11"/>
  <c r="W164" i="11"/>
  <c r="AA164" i="11" s="1"/>
  <c r="AS164" i="11" s="1"/>
  <c r="AA997" i="11" l="1"/>
  <c r="AS997" i="11" s="1"/>
  <c r="T355" i="11"/>
  <c r="T837" i="11"/>
  <c r="AS120" i="11"/>
  <c r="AG18" i="10"/>
  <c r="M20" i="11" l="1"/>
  <c r="M19" i="11"/>
  <c r="M17" i="11"/>
  <c r="K17" i="11"/>
  <c r="AA20" i="11"/>
  <c r="AF1014" i="11" l="1"/>
  <c r="AG1014" i="11" s="1"/>
  <c r="AE1014" i="11"/>
  <c r="AD1014" i="11"/>
  <c r="AC1014" i="11"/>
  <c r="AA1014" i="11"/>
  <c r="AF1013" i="11"/>
  <c r="AG1013" i="11" s="1"/>
  <c r="AE1013" i="11"/>
  <c r="AD1013" i="11"/>
  <c r="AC1013" i="11"/>
  <c r="AA1013" i="11"/>
  <c r="AF1012" i="11"/>
  <c r="AB1012" i="11"/>
  <c r="Z1012" i="11"/>
  <c r="Y1012" i="11"/>
  <c r="X1012" i="11"/>
  <c r="W1012" i="11"/>
  <c r="U1012" i="11"/>
  <c r="S1012" i="11"/>
  <c r="R1012" i="11"/>
  <c r="Q1012" i="11"/>
  <c r="P1012" i="11"/>
  <c r="O1012" i="11"/>
  <c r="N1012" i="11"/>
  <c r="M1012" i="11"/>
  <c r="L1012" i="11"/>
  <c r="J1012" i="11"/>
  <c r="H1012" i="11"/>
  <c r="G1012" i="11"/>
  <c r="F1012" i="11"/>
  <c r="E1012" i="11"/>
  <c r="D1012" i="11"/>
  <c r="AF1011" i="11"/>
  <c r="AG1011" i="11" s="1"/>
  <c r="AG1010" i="11" s="1"/>
  <c r="AE1011" i="11"/>
  <c r="AE1010" i="11" s="1"/>
  <c r="AD1011" i="11"/>
  <c r="AC1011" i="11"/>
  <c r="AC1010" i="11" s="1"/>
  <c r="AA1011" i="11"/>
  <c r="AF1010" i="11"/>
  <c r="AB1010" i="11"/>
  <c r="Z1010" i="11"/>
  <c r="Y1010" i="11"/>
  <c r="X1010" i="11"/>
  <c r="W1010" i="11"/>
  <c r="U1010" i="11"/>
  <c r="S1010" i="11"/>
  <c r="R1010" i="11"/>
  <c r="Q1010" i="11"/>
  <c r="P1010" i="11"/>
  <c r="O1010" i="11"/>
  <c r="N1010" i="11"/>
  <c r="M1010" i="11"/>
  <c r="L1010" i="11"/>
  <c r="J1010" i="11"/>
  <c r="H1010" i="11"/>
  <c r="G1010" i="11"/>
  <c r="F1010" i="11"/>
  <c r="E1010" i="11"/>
  <c r="D1010" i="11"/>
  <c r="AF1009" i="11"/>
  <c r="AG1009" i="11" s="1"/>
  <c r="AE1009" i="11"/>
  <c r="AD1009" i="11"/>
  <c r="AC1009" i="11"/>
  <c r="AA1009" i="11"/>
  <c r="AF1008" i="11"/>
  <c r="AG1008" i="11" s="1"/>
  <c r="AE1008" i="11"/>
  <c r="AD1008" i="11"/>
  <c r="AC1008" i="11"/>
  <c r="AA1008" i="11"/>
  <c r="AF1007" i="11"/>
  <c r="AB1007" i="11"/>
  <c r="Z1007" i="11"/>
  <c r="Y1007" i="11"/>
  <c r="X1007" i="11"/>
  <c r="W1007" i="11"/>
  <c r="U1007" i="11"/>
  <c r="S1007" i="11"/>
  <c r="R1007" i="11"/>
  <c r="Q1007" i="11"/>
  <c r="P1007" i="11"/>
  <c r="O1007" i="11"/>
  <c r="N1007" i="11"/>
  <c r="M1007" i="11"/>
  <c r="L1007" i="11"/>
  <c r="J1007" i="11"/>
  <c r="H1007" i="11"/>
  <c r="G1007" i="11"/>
  <c r="F1007" i="11"/>
  <c r="E1007" i="11"/>
  <c r="D1007" i="11"/>
  <c r="AF1006" i="11"/>
  <c r="AG1006" i="11" s="1"/>
  <c r="AE1006" i="11"/>
  <c r="AD1006" i="11"/>
  <c r="AC1006" i="11"/>
  <c r="AA1006" i="11"/>
  <c r="AF1005" i="11"/>
  <c r="AG1005" i="11" s="1"/>
  <c r="AE1005" i="11"/>
  <c r="AE1004" i="11" s="1"/>
  <c r="AD1005" i="11"/>
  <c r="AC1005" i="11"/>
  <c r="AA1005" i="11"/>
  <c r="AF1004" i="11"/>
  <c r="AB1004" i="11"/>
  <c r="Z1004" i="11"/>
  <c r="Y1004" i="11"/>
  <c r="X1004" i="11"/>
  <c r="W1004" i="11"/>
  <c r="U1004" i="11"/>
  <c r="S1004" i="11"/>
  <c r="R1004" i="11"/>
  <c r="Q1004" i="11"/>
  <c r="P1004" i="11"/>
  <c r="O1004" i="11"/>
  <c r="N1004" i="11"/>
  <c r="M1004" i="11"/>
  <c r="L1004" i="11"/>
  <c r="J1004" i="11"/>
  <c r="H1004" i="11"/>
  <c r="G1004" i="11"/>
  <c r="F1004" i="11"/>
  <c r="E1004" i="11"/>
  <c r="D1004" i="11"/>
  <c r="AF1003" i="11"/>
  <c r="AG1003" i="11" s="1"/>
  <c r="AG1002" i="11" s="1"/>
  <c r="AE1003" i="11"/>
  <c r="AE1002" i="11" s="1"/>
  <c r="AD1003" i="11"/>
  <c r="AC1003" i="11"/>
  <c r="AC1002" i="11" s="1"/>
  <c r="AA1003" i="11"/>
  <c r="AF1002" i="11"/>
  <c r="AB1002" i="11"/>
  <c r="Z1002" i="11"/>
  <c r="Y1002" i="11"/>
  <c r="X1002" i="11"/>
  <c r="W1002" i="11"/>
  <c r="U1002" i="11"/>
  <c r="S1002" i="11"/>
  <c r="R1002" i="11"/>
  <c r="Q1002" i="11"/>
  <c r="P1002" i="11"/>
  <c r="O1002" i="11"/>
  <c r="N1002" i="11"/>
  <c r="M1002" i="11"/>
  <c r="L1002" i="11"/>
  <c r="J1002" i="11"/>
  <c r="H1002" i="11"/>
  <c r="G1002" i="11"/>
  <c r="F1002" i="11"/>
  <c r="E1002" i="11"/>
  <c r="D1002" i="11"/>
  <c r="AF1001" i="11"/>
  <c r="AG1001" i="11" s="1"/>
  <c r="AE1001" i="11"/>
  <c r="AD1001" i="11"/>
  <c r="AC1001" i="11"/>
  <c r="AA1001" i="11"/>
  <c r="AF1000" i="11"/>
  <c r="AG1000" i="11" s="1"/>
  <c r="AE1000" i="11"/>
  <c r="AD1000" i="11"/>
  <c r="AC1000" i="11"/>
  <c r="AA1000" i="11"/>
  <c r="AF999" i="11"/>
  <c r="AB999" i="11"/>
  <c r="Z999" i="11"/>
  <c r="Y999" i="11"/>
  <c r="X999" i="11"/>
  <c r="W999" i="11"/>
  <c r="U999" i="11"/>
  <c r="S999" i="11"/>
  <c r="R999" i="11"/>
  <c r="Q999" i="11"/>
  <c r="P999" i="11"/>
  <c r="O999" i="11"/>
  <c r="N999" i="11"/>
  <c r="M999" i="11"/>
  <c r="L999" i="11"/>
  <c r="J999" i="11"/>
  <c r="H999" i="11"/>
  <c r="G999" i="11"/>
  <c r="F999" i="11"/>
  <c r="E999" i="11"/>
  <c r="D999" i="11"/>
  <c r="AF998" i="11"/>
  <c r="AF997" i="11"/>
  <c r="AG997" i="11" s="1"/>
  <c r="AE997" i="11"/>
  <c r="AD997" i="11"/>
  <c r="AC997" i="11"/>
  <c r="AF996" i="11"/>
  <c r="AF995" i="11"/>
  <c r="AG995" i="11" s="1"/>
  <c r="AE995" i="11"/>
  <c r="AD995" i="11"/>
  <c r="AC995" i="11"/>
  <c r="AA995" i="11"/>
  <c r="AF994" i="11"/>
  <c r="AG994" i="11" s="1"/>
  <c r="AE994" i="11"/>
  <c r="AD994" i="11"/>
  <c r="AC994" i="11"/>
  <c r="AA994" i="11"/>
  <c r="AF993" i="11"/>
  <c r="AB993" i="11"/>
  <c r="Z993" i="11"/>
  <c r="Y993" i="11"/>
  <c r="X993" i="11"/>
  <c r="W993" i="11"/>
  <c r="U993" i="11"/>
  <c r="S993" i="11"/>
  <c r="R993" i="11"/>
  <c r="Q993" i="11"/>
  <c r="P993" i="11"/>
  <c r="O993" i="11"/>
  <c r="N993" i="11"/>
  <c r="M993" i="11"/>
  <c r="L993" i="11"/>
  <c r="J993" i="11"/>
  <c r="H993" i="11"/>
  <c r="G993" i="11"/>
  <c r="F993" i="11"/>
  <c r="E993" i="11"/>
  <c r="D993" i="11"/>
  <c r="AF992" i="11"/>
  <c r="AG992" i="11" s="1"/>
  <c r="AE992" i="11"/>
  <c r="AD992" i="11"/>
  <c r="AC992" i="11"/>
  <c r="AA992" i="11"/>
  <c r="AF991" i="11"/>
  <c r="AG991" i="11" s="1"/>
  <c r="AE991" i="11"/>
  <c r="AD991" i="11"/>
  <c r="AC991" i="11"/>
  <c r="AA991" i="11"/>
  <c r="AF990" i="11"/>
  <c r="AB990" i="11"/>
  <c r="Z990" i="11"/>
  <c r="Y990" i="11"/>
  <c r="X990" i="11"/>
  <c r="W990" i="11"/>
  <c r="U990" i="11"/>
  <c r="S990" i="11"/>
  <c r="R990" i="11"/>
  <c r="Q990" i="11"/>
  <c r="P990" i="11"/>
  <c r="O990" i="11"/>
  <c r="N990" i="11"/>
  <c r="M990" i="11"/>
  <c r="L990" i="11"/>
  <c r="J990" i="11"/>
  <c r="H990" i="11"/>
  <c r="G990" i="11"/>
  <c r="F990" i="11"/>
  <c r="E990" i="11"/>
  <c r="D990" i="11"/>
  <c r="AF989" i="11"/>
  <c r="AG989" i="11" s="1"/>
  <c r="AE989" i="11"/>
  <c r="AD989" i="11"/>
  <c r="AC989" i="11"/>
  <c r="AA989" i="11"/>
  <c r="AF988" i="11"/>
  <c r="AG988" i="11" s="1"/>
  <c r="AE988" i="11"/>
  <c r="AD988" i="11"/>
  <c r="AC988" i="11"/>
  <c r="AA988" i="11"/>
  <c r="AF987" i="11"/>
  <c r="AG987" i="11" s="1"/>
  <c r="AE987" i="11"/>
  <c r="AD987" i="11"/>
  <c r="AC987" i="11"/>
  <c r="AA987" i="11"/>
  <c r="AF986" i="11"/>
  <c r="AB986" i="11"/>
  <c r="Z986" i="11"/>
  <c r="Y986" i="11"/>
  <c r="X986" i="11"/>
  <c r="W986" i="11"/>
  <c r="U986" i="11"/>
  <c r="S986" i="11"/>
  <c r="R986" i="11"/>
  <c r="Q986" i="11"/>
  <c r="P986" i="11"/>
  <c r="O986" i="11"/>
  <c r="N986" i="11"/>
  <c r="M986" i="11"/>
  <c r="L986" i="11"/>
  <c r="J986" i="11"/>
  <c r="H986" i="11"/>
  <c r="G986" i="11"/>
  <c r="F986" i="11"/>
  <c r="E986" i="11"/>
  <c r="D986" i="11"/>
  <c r="AF985" i="11"/>
  <c r="AG985" i="11" s="1"/>
  <c r="AE985" i="11"/>
  <c r="AD985" i="11"/>
  <c r="AC985" i="11"/>
  <c r="AA985" i="11"/>
  <c r="AF984" i="11"/>
  <c r="AG984" i="11" s="1"/>
  <c r="AE984" i="11"/>
  <c r="AD984" i="11"/>
  <c r="AC984" i="11"/>
  <c r="AA984" i="11"/>
  <c r="AF983" i="11"/>
  <c r="AB983" i="11"/>
  <c r="Z983" i="11"/>
  <c r="Y983" i="11"/>
  <c r="X983" i="11"/>
  <c r="W983" i="11"/>
  <c r="U983" i="11"/>
  <c r="S983" i="11"/>
  <c r="R983" i="11"/>
  <c r="Q983" i="11"/>
  <c r="P983" i="11"/>
  <c r="O983" i="11"/>
  <c r="N983" i="11"/>
  <c r="M983" i="11"/>
  <c r="L983" i="11"/>
  <c r="J983" i="11"/>
  <c r="H983" i="11"/>
  <c r="G983" i="11"/>
  <c r="F983" i="11"/>
  <c r="E983" i="11"/>
  <c r="D983" i="11"/>
  <c r="AF982" i="11"/>
  <c r="AG982" i="11" s="1"/>
  <c r="AE982" i="11"/>
  <c r="AD982" i="11"/>
  <c r="AC982" i="11"/>
  <c r="AA982" i="11"/>
  <c r="AF981" i="11"/>
  <c r="AG981" i="11" s="1"/>
  <c r="AE981" i="11"/>
  <c r="AD981" i="11"/>
  <c r="AC981" i="11"/>
  <c r="AA981" i="11"/>
  <c r="AF980" i="11"/>
  <c r="AB980" i="11"/>
  <c r="Z980" i="11"/>
  <c r="Y980" i="11"/>
  <c r="X980" i="11"/>
  <c r="W980" i="11"/>
  <c r="U980" i="11"/>
  <c r="S980" i="11"/>
  <c r="R980" i="11"/>
  <c r="Q980" i="11"/>
  <c r="P980" i="11"/>
  <c r="O980" i="11"/>
  <c r="N980" i="11"/>
  <c r="M980" i="11"/>
  <c r="L980" i="11"/>
  <c r="J980" i="11"/>
  <c r="H980" i="11"/>
  <c r="G980" i="11"/>
  <c r="F980" i="11"/>
  <c r="E980" i="11"/>
  <c r="D980" i="11"/>
  <c r="AF979" i="11"/>
  <c r="AG979" i="11" s="1"/>
  <c r="AE979" i="11"/>
  <c r="AD979" i="11"/>
  <c r="AC979" i="11"/>
  <c r="AA979" i="11"/>
  <c r="AF978" i="11"/>
  <c r="AG978" i="11" s="1"/>
  <c r="AE978" i="11"/>
  <c r="AD978" i="11"/>
  <c r="AC978" i="11"/>
  <c r="AA978" i="11"/>
  <c r="AF977" i="11"/>
  <c r="AB977" i="11"/>
  <c r="Z977" i="11"/>
  <c r="Y977" i="11"/>
  <c r="X977" i="11"/>
  <c r="W977" i="11"/>
  <c r="U977" i="11"/>
  <c r="S977" i="11"/>
  <c r="R977" i="11"/>
  <c r="Q977" i="11"/>
  <c r="P977" i="11"/>
  <c r="O977" i="11"/>
  <c r="N977" i="11"/>
  <c r="M977" i="11"/>
  <c r="L977" i="11"/>
  <c r="J977" i="11"/>
  <c r="H977" i="11"/>
  <c r="G977" i="11"/>
  <c r="F977" i="11"/>
  <c r="E977" i="11"/>
  <c r="D977" i="11"/>
  <c r="AF976" i="11"/>
  <c r="AG976" i="11" s="1"/>
  <c r="AE976" i="11"/>
  <c r="AD976" i="11"/>
  <c r="AC976" i="11"/>
  <c r="AA976" i="11"/>
  <c r="AF975" i="11"/>
  <c r="AG975" i="11" s="1"/>
  <c r="AE975" i="11"/>
  <c r="AD975" i="11"/>
  <c r="AC975" i="11"/>
  <c r="AA975" i="11"/>
  <c r="AF974" i="11"/>
  <c r="AG974" i="11" s="1"/>
  <c r="AE974" i="11"/>
  <c r="AD974" i="11"/>
  <c r="AC974" i="11"/>
  <c r="AA974" i="11"/>
  <c r="AF973" i="11"/>
  <c r="AB973" i="11"/>
  <c r="Z973" i="11"/>
  <c r="Y973" i="11"/>
  <c r="X973" i="11"/>
  <c r="W973" i="11"/>
  <c r="U973" i="11"/>
  <c r="S973" i="11"/>
  <c r="R973" i="11"/>
  <c r="Q973" i="11"/>
  <c r="P973" i="11"/>
  <c r="O973" i="11"/>
  <c r="N973" i="11"/>
  <c r="M973" i="11"/>
  <c r="L973" i="11"/>
  <c r="J973" i="11"/>
  <c r="H973" i="11"/>
  <c r="G973" i="11"/>
  <c r="F973" i="11"/>
  <c r="E973" i="11"/>
  <c r="D973" i="11"/>
  <c r="AF972" i="11"/>
  <c r="AG972" i="11" s="1"/>
  <c r="AE972" i="11"/>
  <c r="AD972" i="11"/>
  <c r="AC972" i="11"/>
  <c r="AA972" i="11"/>
  <c r="AF971" i="11"/>
  <c r="AG971" i="11" s="1"/>
  <c r="AE971" i="11"/>
  <c r="AD971" i="11"/>
  <c r="AC971" i="11"/>
  <c r="AA971" i="11"/>
  <c r="AF970" i="11"/>
  <c r="AB970" i="11"/>
  <c r="Z970" i="11"/>
  <c r="Y970" i="11"/>
  <c r="X970" i="11"/>
  <c r="W970" i="11"/>
  <c r="U970" i="11"/>
  <c r="S970" i="11"/>
  <c r="R970" i="11"/>
  <c r="Q970" i="11"/>
  <c r="P970" i="11"/>
  <c r="O970" i="11"/>
  <c r="N970" i="11"/>
  <c r="M970" i="11"/>
  <c r="L970" i="11"/>
  <c r="J970" i="11"/>
  <c r="H970" i="11"/>
  <c r="G970" i="11"/>
  <c r="F970" i="11"/>
  <c r="E970" i="11"/>
  <c r="D970" i="11"/>
  <c r="AF969" i="11"/>
  <c r="AG969" i="11" s="1"/>
  <c r="AE969" i="11"/>
  <c r="AD969" i="11"/>
  <c r="AC969" i="11"/>
  <c r="AA969" i="11"/>
  <c r="AF968" i="11"/>
  <c r="AG968" i="11" s="1"/>
  <c r="AE968" i="11"/>
  <c r="AD968" i="11"/>
  <c r="AC968" i="11"/>
  <c r="AA968" i="11"/>
  <c r="AF967" i="11"/>
  <c r="AB967" i="11"/>
  <c r="Z967" i="11"/>
  <c r="Y967" i="11"/>
  <c r="X967" i="11"/>
  <c r="W967" i="11"/>
  <c r="U967" i="11"/>
  <c r="S967" i="11"/>
  <c r="R967" i="11"/>
  <c r="Q967" i="11"/>
  <c r="P967" i="11"/>
  <c r="O967" i="11"/>
  <c r="N967" i="11"/>
  <c r="M967" i="11"/>
  <c r="L967" i="11"/>
  <c r="J967" i="11"/>
  <c r="H967" i="11"/>
  <c r="G967" i="11"/>
  <c r="F967" i="11"/>
  <c r="E967" i="11"/>
  <c r="D967" i="11"/>
  <c r="AF966" i="11"/>
  <c r="AG966" i="11" s="1"/>
  <c r="AE966" i="11"/>
  <c r="AD966" i="11"/>
  <c r="AC966" i="11"/>
  <c r="AA966" i="11"/>
  <c r="AF965" i="11"/>
  <c r="AG965" i="11" s="1"/>
  <c r="AE965" i="11"/>
  <c r="AD965" i="11"/>
  <c r="AC965" i="11"/>
  <c r="AA965" i="11"/>
  <c r="AF964" i="11"/>
  <c r="AB964" i="11"/>
  <c r="Z964" i="11"/>
  <c r="Y964" i="11"/>
  <c r="X964" i="11"/>
  <c r="W964" i="11"/>
  <c r="U964" i="11"/>
  <c r="S964" i="11"/>
  <c r="R964" i="11"/>
  <c r="Q964" i="11"/>
  <c r="P964" i="11"/>
  <c r="O964" i="11"/>
  <c r="N964" i="11"/>
  <c r="M964" i="11"/>
  <c r="L964" i="11"/>
  <c r="J964" i="11"/>
  <c r="H964" i="11"/>
  <c r="G964" i="11"/>
  <c r="F964" i="11"/>
  <c r="E964" i="11"/>
  <c r="D964" i="11"/>
  <c r="AF963" i="11"/>
  <c r="AG963" i="11" s="1"/>
  <c r="AE963" i="11"/>
  <c r="AD963" i="11"/>
  <c r="AC963" i="11"/>
  <c r="AA963" i="11"/>
  <c r="AF962" i="11"/>
  <c r="AG962" i="11" s="1"/>
  <c r="AE962" i="11"/>
  <c r="AD962" i="11"/>
  <c r="AC962" i="11"/>
  <c r="AA962" i="11"/>
  <c r="AF961" i="11"/>
  <c r="AB961" i="11"/>
  <c r="Z961" i="11"/>
  <c r="Y961" i="11"/>
  <c r="X961" i="11"/>
  <c r="W961" i="11"/>
  <c r="U961" i="11"/>
  <c r="S961" i="11"/>
  <c r="R961" i="11"/>
  <c r="Q961" i="11"/>
  <c r="P961" i="11"/>
  <c r="O961" i="11"/>
  <c r="N961" i="11"/>
  <c r="M961" i="11"/>
  <c r="L961" i="11"/>
  <c r="J961" i="11"/>
  <c r="H961" i="11"/>
  <c r="G961" i="11"/>
  <c r="F961" i="11"/>
  <c r="E961" i="11"/>
  <c r="D961" i="11"/>
  <c r="AF960" i="11"/>
  <c r="AF959" i="11"/>
  <c r="AG959" i="11" s="1"/>
  <c r="AE959" i="11"/>
  <c r="AD959" i="11"/>
  <c r="AC959" i="11"/>
  <c r="AF958" i="11"/>
  <c r="AF957" i="11"/>
  <c r="AG957" i="11" s="1"/>
  <c r="AE957" i="11"/>
  <c r="AD957" i="11"/>
  <c r="AC957" i="11"/>
  <c r="AA957" i="11"/>
  <c r="AF956" i="11"/>
  <c r="AG956" i="11" s="1"/>
  <c r="AE956" i="11"/>
  <c r="AD956" i="11"/>
  <c r="AC956" i="11"/>
  <c r="AA956" i="11"/>
  <c r="AF955" i="11"/>
  <c r="AB955" i="11"/>
  <c r="Z955" i="11"/>
  <c r="Y955" i="11"/>
  <c r="X955" i="11"/>
  <c r="W955" i="11"/>
  <c r="U955" i="11"/>
  <c r="S955" i="11"/>
  <c r="R955" i="11"/>
  <c r="Q955" i="11"/>
  <c r="P955" i="11"/>
  <c r="O955" i="11"/>
  <c r="N955" i="11"/>
  <c r="M955" i="11"/>
  <c r="L955" i="11"/>
  <c r="J955" i="11"/>
  <c r="H955" i="11"/>
  <c r="G955" i="11"/>
  <c r="F955" i="11"/>
  <c r="E955" i="11"/>
  <c r="D955" i="11"/>
  <c r="AF954" i="11"/>
  <c r="AG954" i="11" s="1"/>
  <c r="AE954" i="11"/>
  <c r="AD954" i="11"/>
  <c r="AC954" i="11"/>
  <c r="AA954" i="11"/>
  <c r="AF953" i="11"/>
  <c r="AG953" i="11" s="1"/>
  <c r="AE953" i="11"/>
  <c r="AD953" i="11"/>
  <c r="AC953" i="11"/>
  <c r="AA953" i="11"/>
  <c r="AF952" i="11"/>
  <c r="AG952" i="11" s="1"/>
  <c r="AE952" i="11"/>
  <c r="AD952" i="11"/>
  <c r="AC952" i="11"/>
  <c r="AA952" i="11"/>
  <c r="AF951" i="11"/>
  <c r="AB951" i="11"/>
  <c r="Z951" i="11"/>
  <c r="Y951" i="11"/>
  <c r="X951" i="11"/>
  <c r="W951" i="11"/>
  <c r="U951" i="11"/>
  <c r="S951" i="11"/>
  <c r="R951" i="11"/>
  <c r="Q951" i="11"/>
  <c r="P951" i="11"/>
  <c r="O951" i="11"/>
  <c r="N951" i="11"/>
  <c r="M951" i="11"/>
  <c r="L951" i="11"/>
  <c r="J951" i="11"/>
  <c r="H951" i="11"/>
  <c r="G951" i="11"/>
  <c r="F951" i="11"/>
  <c r="E951" i="11"/>
  <c r="D951" i="11"/>
  <c r="AF950" i="11"/>
  <c r="AG950" i="11" s="1"/>
  <c r="AE950" i="11"/>
  <c r="AD950" i="11"/>
  <c r="AC950" i="11"/>
  <c r="AA950" i="11"/>
  <c r="AF949" i="11"/>
  <c r="AG949" i="11" s="1"/>
  <c r="AE949" i="11"/>
  <c r="AD949" i="11"/>
  <c r="AC949" i="11"/>
  <c r="AA949" i="11"/>
  <c r="AF948" i="11"/>
  <c r="AG948" i="11" s="1"/>
  <c r="AE948" i="11"/>
  <c r="AD948" i="11"/>
  <c r="AC948" i="11"/>
  <c r="AA948" i="11"/>
  <c r="AF947" i="11"/>
  <c r="AB947" i="11"/>
  <c r="Z947" i="11"/>
  <c r="Y947" i="11"/>
  <c r="X947" i="11"/>
  <c r="W947" i="11"/>
  <c r="U947" i="11"/>
  <c r="S947" i="11"/>
  <c r="R947" i="11"/>
  <c r="Q947" i="11"/>
  <c r="P947" i="11"/>
  <c r="O947" i="11"/>
  <c r="N947" i="11"/>
  <c r="M947" i="11"/>
  <c r="L947" i="11"/>
  <c r="J947" i="11"/>
  <c r="H947" i="11"/>
  <c r="G947" i="11"/>
  <c r="F947" i="11"/>
  <c r="E947" i="11"/>
  <c r="D947" i="11"/>
  <c r="AF946" i="11"/>
  <c r="AG946" i="11" s="1"/>
  <c r="AE946" i="11"/>
  <c r="AD946" i="11"/>
  <c r="AC946" i="11"/>
  <c r="AA946" i="11"/>
  <c r="AF945" i="11"/>
  <c r="AG945" i="11" s="1"/>
  <c r="AE945" i="11"/>
  <c r="AD945" i="11"/>
  <c r="AC945" i="11"/>
  <c r="AA945" i="11"/>
  <c r="AF944" i="11"/>
  <c r="AG944" i="11" s="1"/>
  <c r="AE944" i="11"/>
  <c r="AD944" i="11"/>
  <c r="AC944" i="11"/>
  <c r="AA944" i="11"/>
  <c r="AF943" i="11"/>
  <c r="AB943" i="11"/>
  <c r="Z943" i="11"/>
  <c r="Y943" i="11"/>
  <c r="X943" i="11"/>
  <c r="W943" i="11"/>
  <c r="U943" i="11"/>
  <c r="S943" i="11"/>
  <c r="R943" i="11"/>
  <c r="Q943" i="11"/>
  <c r="P943" i="11"/>
  <c r="O943" i="11"/>
  <c r="N943" i="11"/>
  <c r="M943" i="11"/>
  <c r="L943" i="11"/>
  <c r="J943" i="11"/>
  <c r="H943" i="11"/>
  <c r="G943" i="11"/>
  <c r="F943" i="11"/>
  <c r="E943" i="11"/>
  <c r="D943" i="11"/>
  <c r="AF942" i="11"/>
  <c r="AG942" i="11" s="1"/>
  <c r="AE942" i="11"/>
  <c r="AD942" i="11"/>
  <c r="AC942" i="11"/>
  <c r="AA942" i="11"/>
  <c r="AF941" i="11"/>
  <c r="AG941" i="11" s="1"/>
  <c r="AE941" i="11"/>
  <c r="AD941" i="11"/>
  <c r="AC941" i="11"/>
  <c r="AA941" i="11"/>
  <c r="AF940" i="11"/>
  <c r="AB940" i="11"/>
  <c r="Z940" i="11"/>
  <c r="Y940" i="11"/>
  <c r="X940" i="11"/>
  <c r="W940" i="11"/>
  <c r="U940" i="11"/>
  <c r="S940" i="11"/>
  <c r="R940" i="11"/>
  <c r="Q940" i="11"/>
  <c r="P940" i="11"/>
  <c r="O940" i="11"/>
  <c r="N940" i="11"/>
  <c r="M940" i="11"/>
  <c r="L940" i="11"/>
  <c r="J940" i="11"/>
  <c r="H940" i="11"/>
  <c r="G940" i="11"/>
  <c r="F940" i="11"/>
  <c r="E940" i="11"/>
  <c r="D940" i="11"/>
  <c r="AF939" i="11"/>
  <c r="AG939" i="11" s="1"/>
  <c r="AE939" i="11"/>
  <c r="AD939" i="11"/>
  <c r="AC939" i="11"/>
  <c r="AA939" i="11"/>
  <c r="AF938" i="11"/>
  <c r="AG938" i="11" s="1"/>
  <c r="AE938" i="11"/>
  <c r="AD938" i="11"/>
  <c r="AC938" i="11"/>
  <c r="AA938" i="11"/>
  <c r="AF937" i="11"/>
  <c r="AB937" i="11"/>
  <c r="Z937" i="11"/>
  <c r="Y937" i="11"/>
  <c r="X937" i="11"/>
  <c r="W937" i="11"/>
  <c r="U937" i="11"/>
  <c r="S937" i="11"/>
  <c r="R937" i="11"/>
  <c r="Q937" i="11"/>
  <c r="P937" i="11"/>
  <c r="O937" i="11"/>
  <c r="N937" i="11"/>
  <c r="M937" i="11"/>
  <c r="L937" i="11"/>
  <c r="J937" i="11"/>
  <c r="H937" i="11"/>
  <c r="G937" i="11"/>
  <c r="F937" i="11"/>
  <c r="E937" i="11"/>
  <c r="D937" i="11"/>
  <c r="AF936" i="11"/>
  <c r="AF935" i="11"/>
  <c r="AG935" i="11" s="1"/>
  <c r="AE935" i="11"/>
  <c r="AD935" i="11"/>
  <c r="AC935" i="11"/>
  <c r="AF934" i="11"/>
  <c r="AF933" i="11"/>
  <c r="AG933" i="11" s="1"/>
  <c r="AE933" i="11"/>
  <c r="AD933" i="11"/>
  <c r="AC933" i="11"/>
  <c r="AA933" i="11"/>
  <c r="AF932" i="11"/>
  <c r="AG932" i="11" s="1"/>
  <c r="AE932" i="11"/>
  <c r="AD932" i="11"/>
  <c r="AC932" i="11"/>
  <c r="AA932" i="11"/>
  <c r="AF931" i="11"/>
  <c r="AG931" i="11" s="1"/>
  <c r="AE931" i="11"/>
  <c r="AD931" i="11"/>
  <c r="AC931" i="11"/>
  <c r="AA931" i="11"/>
  <c r="AF930" i="11"/>
  <c r="AG930" i="11" s="1"/>
  <c r="AE930" i="11"/>
  <c r="AD930" i="11"/>
  <c r="AC930" i="11"/>
  <c r="AA930" i="11"/>
  <c r="AF929" i="11"/>
  <c r="AB929" i="11"/>
  <c r="Z929" i="11"/>
  <c r="Y929" i="11"/>
  <c r="X929" i="11"/>
  <c r="W929" i="11"/>
  <c r="U929" i="11"/>
  <c r="S929" i="11"/>
  <c r="R929" i="11"/>
  <c r="Q929" i="11"/>
  <c r="P929" i="11"/>
  <c r="O929" i="11"/>
  <c r="N929" i="11"/>
  <c r="M929" i="11"/>
  <c r="L929" i="11"/>
  <c r="J929" i="11"/>
  <c r="H929" i="11"/>
  <c r="G929" i="11"/>
  <c r="F929" i="11"/>
  <c r="E929" i="11"/>
  <c r="D929" i="11"/>
  <c r="AF928" i="11"/>
  <c r="AG928" i="11" s="1"/>
  <c r="AE928" i="11"/>
  <c r="AD928" i="11"/>
  <c r="AC928" i="11"/>
  <c r="AA928" i="11"/>
  <c r="AF927" i="11"/>
  <c r="AG927" i="11" s="1"/>
  <c r="AE927" i="11"/>
  <c r="AD927" i="11"/>
  <c r="AC927" i="11"/>
  <c r="AA927" i="11"/>
  <c r="AF926" i="11"/>
  <c r="AG926" i="11" s="1"/>
  <c r="AE926" i="11"/>
  <c r="AD926" i="11"/>
  <c r="AC926" i="11"/>
  <c r="AA926" i="11"/>
  <c r="AF925" i="11"/>
  <c r="AB925" i="11"/>
  <c r="Z925" i="11"/>
  <c r="Y925" i="11"/>
  <c r="X925" i="11"/>
  <c r="W925" i="11"/>
  <c r="U925" i="11"/>
  <c r="S925" i="11"/>
  <c r="R925" i="11"/>
  <c r="Q925" i="11"/>
  <c r="P925" i="11"/>
  <c r="O925" i="11"/>
  <c r="N925" i="11"/>
  <c r="M925" i="11"/>
  <c r="L925" i="11"/>
  <c r="J925" i="11"/>
  <c r="H925" i="11"/>
  <c r="G925" i="11"/>
  <c r="F925" i="11"/>
  <c r="E925" i="11"/>
  <c r="D925" i="11"/>
  <c r="AF924" i="11"/>
  <c r="AG924" i="11" s="1"/>
  <c r="AE924" i="11"/>
  <c r="AD924" i="11"/>
  <c r="AC924" i="11"/>
  <c r="AA924" i="11"/>
  <c r="AF923" i="11"/>
  <c r="AG923" i="11" s="1"/>
  <c r="AE923" i="11"/>
  <c r="AD923" i="11"/>
  <c r="AC923" i="11"/>
  <c r="AA923" i="11"/>
  <c r="AF922" i="11"/>
  <c r="AG922" i="11" s="1"/>
  <c r="AE922" i="11"/>
  <c r="AD922" i="11"/>
  <c r="AC922" i="11"/>
  <c r="AA922" i="11"/>
  <c r="AF921" i="11"/>
  <c r="AB921" i="11"/>
  <c r="Z921" i="11"/>
  <c r="Y921" i="11"/>
  <c r="X921" i="11"/>
  <c r="W921" i="11"/>
  <c r="U921" i="11"/>
  <c r="S921" i="11"/>
  <c r="R921" i="11"/>
  <c r="Q921" i="11"/>
  <c r="P921" i="11"/>
  <c r="O921" i="11"/>
  <c r="N921" i="11"/>
  <c r="M921" i="11"/>
  <c r="L921" i="11"/>
  <c r="J921" i="11"/>
  <c r="H921" i="11"/>
  <c r="G921" i="11"/>
  <c r="F921" i="11"/>
  <c r="E921" i="11"/>
  <c r="D921" i="11"/>
  <c r="AF920" i="11"/>
  <c r="AG920" i="11" s="1"/>
  <c r="AE920" i="11"/>
  <c r="AD920" i="11"/>
  <c r="AC920" i="11"/>
  <c r="AA920" i="11"/>
  <c r="AF919" i="11"/>
  <c r="AG919" i="11" s="1"/>
  <c r="AE919" i="11"/>
  <c r="AD919" i="11"/>
  <c r="AC919" i="11"/>
  <c r="AA919" i="11"/>
  <c r="AF918" i="11"/>
  <c r="AG918" i="11" s="1"/>
  <c r="AE918" i="11"/>
  <c r="AD918" i="11"/>
  <c r="AC918" i="11"/>
  <c r="AA918" i="11"/>
  <c r="AF917" i="11"/>
  <c r="AB917" i="11"/>
  <c r="Z917" i="11"/>
  <c r="Y917" i="11"/>
  <c r="X917" i="11"/>
  <c r="W917" i="11"/>
  <c r="U917" i="11"/>
  <c r="S917" i="11"/>
  <c r="R917" i="11"/>
  <c r="Q917" i="11"/>
  <c r="P917" i="11"/>
  <c r="O917" i="11"/>
  <c r="N917" i="11"/>
  <c r="M917" i="11"/>
  <c r="L917" i="11"/>
  <c r="J917" i="11"/>
  <c r="H917" i="11"/>
  <c r="G917" i="11"/>
  <c r="F917" i="11"/>
  <c r="E917" i="11"/>
  <c r="D917" i="11"/>
  <c r="AF916" i="11"/>
  <c r="AG916" i="11" s="1"/>
  <c r="AE916" i="11"/>
  <c r="AD916" i="11"/>
  <c r="AC916" i="11"/>
  <c r="AA916" i="11"/>
  <c r="AF915" i="11"/>
  <c r="AG915" i="11" s="1"/>
  <c r="AE915" i="11"/>
  <c r="AD915" i="11"/>
  <c r="AC915" i="11"/>
  <c r="AA915" i="11"/>
  <c r="AF914" i="11"/>
  <c r="AB914" i="11"/>
  <c r="Z914" i="11"/>
  <c r="Y914" i="11"/>
  <c r="X914" i="11"/>
  <c r="W914" i="11"/>
  <c r="U914" i="11"/>
  <c r="S914" i="11"/>
  <c r="R914" i="11"/>
  <c r="Q914" i="11"/>
  <c r="P914" i="11"/>
  <c r="O914" i="11"/>
  <c r="N914" i="11"/>
  <c r="M914" i="11"/>
  <c r="L914" i="11"/>
  <c r="J914" i="11"/>
  <c r="H914" i="11"/>
  <c r="G914" i="11"/>
  <c r="F914" i="11"/>
  <c r="E914" i="11"/>
  <c r="D914" i="11"/>
  <c r="AF913" i="11"/>
  <c r="AG913" i="11" s="1"/>
  <c r="AE913" i="11"/>
  <c r="AD913" i="11"/>
  <c r="AC913" i="11"/>
  <c r="AA913" i="11"/>
  <c r="AF912" i="11"/>
  <c r="AG912" i="11" s="1"/>
  <c r="AE912" i="11"/>
  <c r="AD912" i="11"/>
  <c r="AC912" i="11"/>
  <c r="AA912" i="11"/>
  <c r="AF911" i="11"/>
  <c r="AG911" i="11" s="1"/>
  <c r="AE911" i="11"/>
  <c r="AD911" i="11"/>
  <c r="AC911" i="11"/>
  <c r="AA911" i="11"/>
  <c r="AF910" i="11"/>
  <c r="AG910" i="11" s="1"/>
  <c r="AE910" i="11"/>
  <c r="AD910" i="11"/>
  <c r="AC910" i="11"/>
  <c r="AA910" i="11"/>
  <c r="AF909" i="11"/>
  <c r="AB909" i="11"/>
  <c r="Z909" i="11"/>
  <c r="Y909" i="11"/>
  <c r="X909" i="11"/>
  <c r="W909" i="11"/>
  <c r="U909" i="11"/>
  <c r="S909" i="11"/>
  <c r="R909" i="11"/>
  <c r="Q909" i="11"/>
  <c r="P909" i="11"/>
  <c r="O909" i="11"/>
  <c r="N909" i="11"/>
  <c r="M909" i="11"/>
  <c r="L909" i="11"/>
  <c r="J909" i="11"/>
  <c r="H909" i="11"/>
  <c r="G909" i="11"/>
  <c r="F909" i="11"/>
  <c r="E909" i="11"/>
  <c r="D909" i="11"/>
  <c r="AF908" i="11"/>
  <c r="AG908" i="11" s="1"/>
  <c r="AE908" i="11"/>
  <c r="AD908" i="11"/>
  <c r="AC908" i="11"/>
  <c r="AA908" i="11"/>
  <c r="AF907" i="11"/>
  <c r="AG907" i="11" s="1"/>
  <c r="AE907" i="11"/>
  <c r="AD907" i="11"/>
  <c r="AC907" i="11"/>
  <c r="AA907" i="11"/>
  <c r="AF906" i="11"/>
  <c r="AG906" i="11" s="1"/>
  <c r="AE906" i="11"/>
  <c r="AD906" i="11"/>
  <c r="AC906" i="11"/>
  <c r="AA906" i="11"/>
  <c r="AF905" i="11"/>
  <c r="AG905" i="11" s="1"/>
  <c r="AE905" i="11"/>
  <c r="AD905" i="11"/>
  <c r="AC905" i="11"/>
  <c r="AA905" i="11"/>
  <c r="AF904" i="11"/>
  <c r="AB904" i="11"/>
  <c r="Z904" i="11"/>
  <c r="Y904" i="11"/>
  <c r="X904" i="11"/>
  <c r="W904" i="11"/>
  <c r="U904" i="11"/>
  <c r="S904" i="11"/>
  <c r="R904" i="11"/>
  <c r="Q904" i="11"/>
  <c r="P904" i="11"/>
  <c r="O904" i="11"/>
  <c r="N904" i="11"/>
  <c r="M904" i="11"/>
  <c r="L904" i="11"/>
  <c r="J904" i="11"/>
  <c r="H904" i="11"/>
  <c r="G904" i="11"/>
  <c r="F904" i="11"/>
  <c r="E904" i="11"/>
  <c r="D904" i="11"/>
  <c r="AF903" i="11"/>
  <c r="AF902" i="11"/>
  <c r="AG902" i="11" s="1"/>
  <c r="AE902" i="11"/>
  <c r="AD902" i="11"/>
  <c r="AC902" i="11"/>
  <c r="AF901" i="11"/>
  <c r="AF900" i="11"/>
  <c r="AG900" i="11" s="1"/>
  <c r="AE900" i="11"/>
  <c r="AD900" i="11"/>
  <c r="AC900" i="11"/>
  <c r="AA900" i="11"/>
  <c r="AF899" i="11"/>
  <c r="AG899" i="11" s="1"/>
  <c r="AE899" i="11"/>
  <c r="AD899" i="11"/>
  <c r="AC899" i="11"/>
  <c r="AA899" i="11"/>
  <c r="AF898" i="11"/>
  <c r="AG898" i="11" s="1"/>
  <c r="AE898" i="11"/>
  <c r="AD898" i="11"/>
  <c r="AC898" i="11"/>
  <c r="AA898" i="11"/>
  <c r="AF897" i="11"/>
  <c r="AB897" i="11"/>
  <c r="Z897" i="11"/>
  <c r="Y897" i="11"/>
  <c r="X897" i="11"/>
  <c r="W897" i="11"/>
  <c r="U897" i="11"/>
  <c r="S897" i="11"/>
  <c r="R897" i="11"/>
  <c r="Q897" i="11"/>
  <c r="P897" i="11"/>
  <c r="O897" i="11"/>
  <c r="N897" i="11"/>
  <c r="M897" i="11"/>
  <c r="L897" i="11"/>
  <c r="J897" i="11"/>
  <c r="H897" i="11"/>
  <c r="G897" i="11"/>
  <c r="F897" i="11"/>
  <c r="E897" i="11"/>
  <c r="D897" i="11"/>
  <c r="AF896" i="11"/>
  <c r="AG896" i="11" s="1"/>
  <c r="AE896" i="11"/>
  <c r="AD896" i="11"/>
  <c r="AC896" i="11"/>
  <c r="AA896" i="11"/>
  <c r="AF895" i="11"/>
  <c r="AG895" i="11" s="1"/>
  <c r="AE895" i="11"/>
  <c r="AD895" i="11"/>
  <c r="AC895" i="11"/>
  <c r="AA895" i="11"/>
  <c r="AF894" i="11"/>
  <c r="AB894" i="11"/>
  <c r="Z894" i="11"/>
  <c r="Y894" i="11"/>
  <c r="X894" i="11"/>
  <c r="W894" i="11"/>
  <c r="U894" i="11"/>
  <c r="S894" i="11"/>
  <c r="R894" i="11"/>
  <c r="Q894" i="11"/>
  <c r="P894" i="11"/>
  <c r="O894" i="11"/>
  <c r="N894" i="11"/>
  <c r="M894" i="11"/>
  <c r="L894" i="11"/>
  <c r="J894" i="11"/>
  <c r="H894" i="11"/>
  <c r="G894" i="11"/>
  <c r="F894" i="11"/>
  <c r="E894" i="11"/>
  <c r="D894" i="11"/>
  <c r="AF893" i="11"/>
  <c r="AG893" i="11" s="1"/>
  <c r="AE893" i="11"/>
  <c r="AD893" i="11"/>
  <c r="AC893" i="11"/>
  <c r="AA893" i="11"/>
  <c r="AF892" i="11"/>
  <c r="AG892" i="11" s="1"/>
  <c r="AE892" i="11"/>
  <c r="AD892" i="11"/>
  <c r="AC892" i="11"/>
  <c r="AA892" i="11"/>
  <c r="AF891" i="11"/>
  <c r="AB891" i="11"/>
  <c r="Z891" i="11"/>
  <c r="Y891" i="11"/>
  <c r="X891" i="11"/>
  <c r="W891" i="11"/>
  <c r="U891" i="11"/>
  <c r="S891" i="11"/>
  <c r="R891" i="11"/>
  <c r="Q891" i="11"/>
  <c r="P891" i="11"/>
  <c r="O891" i="11"/>
  <c r="N891" i="11"/>
  <c r="M891" i="11"/>
  <c r="L891" i="11"/>
  <c r="J891" i="11"/>
  <c r="H891" i="11"/>
  <c r="G891" i="11"/>
  <c r="F891" i="11"/>
  <c r="E891" i="11"/>
  <c r="D891" i="11"/>
  <c r="AF890" i="11"/>
  <c r="AG890" i="11" s="1"/>
  <c r="AE890" i="11"/>
  <c r="AD890" i="11"/>
  <c r="AC890" i="11"/>
  <c r="AA890" i="11"/>
  <c r="AF889" i="11"/>
  <c r="AG889" i="11" s="1"/>
  <c r="AE889" i="11"/>
  <c r="AD889" i="11"/>
  <c r="AC889" i="11"/>
  <c r="AA889" i="11"/>
  <c r="AF888" i="11"/>
  <c r="AB888" i="11"/>
  <c r="Z888" i="11"/>
  <c r="Y888" i="11"/>
  <c r="X888" i="11"/>
  <c r="W888" i="11"/>
  <c r="U888" i="11"/>
  <c r="S888" i="11"/>
  <c r="R888" i="11"/>
  <c r="Q888" i="11"/>
  <c r="P888" i="11"/>
  <c r="O888" i="11"/>
  <c r="N888" i="11"/>
  <c r="M888" i="11"/>
  <c r="L888" i="11"/>
  <c r="J888" i="11"/>
  <c r="H888" i="11"/>
  <c r="G888" i="11"/>
  <c r="F888" i="11"/>
  <c r="E888" i="11"/>
  <c r="D888" i="11"/>
  <c r="AF887" i="11"/>
  <c r="AG887" i="11" s="1"/>
  <c r="AE887" i="11"/>
  <c r="AD887" i="11"/>
  <c r="AC887" i="11"/>
  <c r="AA887" i="11"/>
  <c r="AF886" i="11"/>
  <c r="AG886" i="11" s="1"/>
  <c r="AE886" i="11"/>
  <c r="AD886" i="11"/>
  <c r="AC886" i="11"/>
  <c r="AA886" i="11"/>
  <c r="AF885" i="11"/>
  <c r="AB885" i="11"/>
  <c r="Z885" i="11"/>
  <c r="Y885" i="11"/>
  <c r="X885" i="11"/>
  <c r="W885" i="11"/>
  <c r="U885" i="11"/>
  <c r="S885" i="11"/>
  <c r="R885" i="11"/>
  <c r="Q885" i="11"/>
  <c r="P885" i="11"/>
  <c r="O885" i="11"/>
  <c r="N885" i="11"/>
  <c r="M885" i="11"/>
  <c r="L885" i="11"/>
  <c r="J885" i="11"/>
  <c r="H885" i="11"/>
  <c r="G885" i="11"/>
  <c r="F885" i="11"/>
  <c r="E885" i="11"/>
  <c r="D885" i="11"/>
  <c r="AF884" i="11"/>
  <c r="AG884" i="11" s="1"/>
  <c r="AE884" i="11"/>
  <c r="AD884" i="11"/>
  <c r="AC884" i="11"/>
  <c r="AA884" i="11"/>
  <c r="AF883" i="11"/>
  <c r="AG883" i="11" s="1"/>
  <c r="AE883" i="11"/>
  <c r="AD883" i="11"/>
  <c r="AC883" i="11"/>
  <c r="AA883" i="11"/>
  <c r="AF882" i="11"/>
  <c r="AG882" i="11" s="1"/>
  <c r="AE882" i="11"/>
  <c r="AD882" i="11"/>
  <c r="AC882" i="11"/>
  <c r="AA882" i="11"/>
  <c r="AF881" i="11"/>
  <c r="AB881" i="11"/>
  <c r="Z881" i="11"/>
  <c r="Y881" i="11"/>
  <c r="X881" i="11"/>
  <c r="W881" i="11"/>
  <c r="U881" i="11"/>
  <c r="S881" i="11"/>
  <c r="R881" i="11"/>
  <c r="Q881" i="11"/>
  <c r="P881" i="11"/>
  <c r="O881" i="11"/>
  <c r="N881" i="11"/>
  <c r="M881" i="11"/>
  <c r="L881" i="11"/>
  <c r="J881" i="11"/>
  <c r="H881" i="11"/>
  <c r="G881" i="11"/>
  <c r="F881" i="11"/>
  <c r="E881" i="11"/>
  <c r="D881" i="11"/>
  <c r="AF880" i="11"/>
  <c r="AG880" i="11" s="1"/>
  <c r="AE880" i="11"/>
  <c r="AD880" i="11"/>
  <c r="AC880" i="11"/>
  <c r="AA880" i="11"/>
  <c r="AF879" i="11"/>
  <c r="AG879" i="11" s="1"/>
  <c r="AE879" i="11"/>
  <c r="AD879" i="11"/>
  <c r="AC879" i="11"/>
  <c r="AA879" i="11"/>
  <c r="AF878" i="11"/>
  <c r="AB878" i="11"/>
  <c r="Z878" i="11"/>
  <c r="Y878" i="11"/>
  <c r="X878" i="11"/>
  <c r="W878" i="11"/>
  <c r="U878" i="11"/>
  <c r="S878" i="11"/>
  <c r="R878" i="11"/>
  <c r="Q878" i="11"/>
  <c r="P878" i="11"/>
  <c r="O878" i="11"/>
  <c r="N878" i="11"/>
  <c r="M878" i="11"/>
  <c r="L878" i="11"/>
  <c r="J878" i="11"/>
  <c r="H878" i="11"/>
  <c r="G878" i="11"/>
  <c r="F878" i="11"/>
  <c r="E878" i="11"/>
  <c r="D878" i="11"/>
  <c r="AF877" i="11"/>
  <c r="AG877" i="11" s="1"/>
  <c r="AE877" i="11"/>
  <c r="AD877" i="11"/>
  <c r="AC877" i="11"/>
  <c r="AA877" i="11"/>
  <c r="AF876" i="11"/>
  <c r="AG876" i="11" s="1"/>
  <c r="AE876" i="11"/>
  <c r="AD876" i="11"/>
  <c r="AC876" i="11"/>
  <c r="AA876" i="11"/>
  <c r="AF875" i="11"/>
  <c r="AG875" i="11" s="1"/>
  <c r="AE875" i="11"/>
  <c r="AD875" i="11"/>
  <c r="AC875" i="11"/>
  <c r="AA875" i="11"/>
  <c r="AF874" i="11"/>
  <c r="AB874" i="11"/>
  <c r="Z874" i="11"/>
  <c r="Y874" i="11"/>
  <c r="X874" i="11"/>
  <c r="W874" i="11"/>
  <c r="U874" i="11"/>
  <c r="S874" i="11"/>
  <c r="R874" i="11"/>
  <c r="Q874" i="11"/>
  <c r="P874" i="11"/>
  <c r="O874" i="11"/>
  <c r="N874" i="11"/>
  <c r="M874" i="11"/>
  <c r="L874" i="11"/>
  <c r="J874" i="11"/>
  <c r="H874" i="11"/>
  <c r="G874" i="11"/>
  <c r="F874" i="11"/>
  <c r="E874" i="11"/>
  <c r="D874" i="11"/>
  <c r="AF873" i="11"/>
  <c r="AG873" i="11" s="1"/>
  <c r="AE873" i="11"/>
  <c r="AD873" i="11"/>
  <c r="AC873" i="11"/>
  <c r="AA873" i="11"/>
  <c r="AF872" i="11"/>
  <c r="AG872" i="11" s="1"/>
  <c r="AE872" i="11"/>
  <c r="AD872" i="11"/>
  <c r="AC872" i="11"/>
  <c r="AA872" i="11"/>
  <c r="AF871" i="11"/>
  <c r="AB871" i="11"/>
  <c r="Z871" i="11"/>
  <c r="Y871" i="11"/>
  <c r="X871" i="11"/>
  <c r="W871" i="11"/>
  <c r="U871" i="11"/>
  <c r="S871" i="11"/>
  <c r="R871" i="11"/>
  <c r="Q871" i="11"/>
  <c r="P871" i="11"/>
  <c r="O871" i="11"/>
  <c r="N871" i="11"/>
  <c r="M871" i="11"/>
  <c r="L871" i="11"/>
  <c r="J871" i="11"/>
  <c r="H871" i="11"/>
  <c r="G871" i="11"/>
  <c r="F871" i="11"/>
  <c r="E871" i="11"/>
  <c r="D871" i="11"/>
  <c r="AF870" i="11"/>
  <c r="AF869" i="11"/>
  <c r="AG869" i="11" s="1"/>
  <c r="AE869" i="11"/>
  <c r="AD869" i="11"/>
  <c r="AC869" i="11"/>
  <c r="AF868" i="11"/>
  <c r="AF867" i="11"/>
  <c r="AG867" i="11" s="1"/>
  <c r="AG866" i="11" s="1"/>
  <c r="AE867" i="11"/>
  <c r="AE866" i="11" s="1"/>
  <c r="AD867" i="11"/>
  <c r="AC867" i="11"/>
  <c r="AC866" i="11" s="1"/>
  <c r="AA867" i="11"/>
  <c r="AA866" i="11" s="1"/>
  <c r="AF866" i="11"/>
  <c r="AB866" i="11"/>
  <c r="Z866" i="11"/>
  <c r="Y866" i="11"/>
  <c r="X866" i="11"/>
  <c r="W866" i="11"/>
  <c r="U866" i="11"/>
  <c r="S866" i="11"/>
  <c r="R866" i="11"/>
  <c r="Q866" i="11"/>
  <c r="P866" i="11"/>
  <c r="O866" i="11"/>
  <c r="N866" i="11"/>
  <c r="M866" i="11"/>
  <c r="L866" i="11"/>
  <c r="J866" i="11"/>
  <c r="H866" i="11"/>
  <c r="G866" i="11"/>
  <c r="F866" i="11"/>
  <c r="E866" i="11"/>
  <c r="D866" i="11"/>
  <c r="AF865" i="11"/>
  <c r="AG865" i="11" s="1"/>
  <c r="AE865" i="11"/>
  <c r="AD865" i="11"/>
  <c r="AC865" i="11"/>
  <c r="AA865" i="11"/>
  <c r="AF864" i="11"/>
  <c r="AG864" i="11" s="1"/>
  <c r="AE864" i="11"/>
  <c r="AD864" i="11"/>
  <c r="AC864" i="11"/>
  <c r="AA864" i="11"/>
  <c r="AF863" i="11"/>
  <c r="AB863" i="11"/>
  <c r="Z863" i="11"/>
  <c r="Y863" i="11"/>
  <c r="X863" i="11"/>
  <c r="W863" i="11"/>
  <c r="U863" i="11"/>
  <c r="S863" i="11"/>
  <c r="R863" i="11"/>
  <c r="Q863" i="11"/>
  <c r="P863" i="11"/>
  <c r="O863" i="11"/>
  <c r="N863" i="11"/>
  <c r="M863" i="11"/>
  <c r="L863" i="11"/>
  <c r="J863" i="11"/>
  <c r="H863" i="11"/>
  <c r="G863" i="11"/>
  <c r="F863" i="11"/>
  <c r="E863" i="11"/>
  <c r="D863" i="11"/>
  <c r="AF862" i="11"/>
  <c r="AG862" i="11" s="1"/>
  <c r="AE862" i="11"/>
  <c r="AD862" i="11"/>
  <c r="AC862" i="11"/>
  <c r="AA862" i="11"/>
  <c r="AF861" i="11"/>
  <c r="AG861" i="11" s="1"/>
  <c r="AE861" i="11"/>
  <c r="AD861" i="11"/>
  <c r="AC861" i="11"/>
  <c r="AA861" i="11"/>
  <c r="AF860" i="11"/>
  <c r="AB860" i="11"/>
  <c r="Z860" i="11"/>
  <c r="Y860" i="11"/>
  <c r="X860" i="11"/>
  <c r="W860" i="11"/>
  <c r="U860" i="11"/>
  <c r="S860" i="11"/>
  <c r="R860" i="11"/>
  <c r="Q860" i="11"/>
  <c r="P860" i="11"/>
  <c r="O860" i="11"/>
  <c r="N860" i="11"/>
  <c r="M860" i="11"/>
  <c r="L860" i="11"/>
  <c r="J860" i="11"/>
  <c r="H860" i="11"/>
  <c r="G860" i="11"/>
  <c r="F860" i="11"/>
  <c r="E860" i="11"/>
  <c r="D860" i="11"/>
  <c r="AF859" i="11"/>
  <c r="AG859" i="11" s="1"/>
  <c r="AE859" i="11"/>
  <c r="AD859" i="11"/>
  <c r="AC859" i="11"/>
  <c r="AA859" i="11"/>
  <c r="AF858" i="11"/>
  <c r="AG858" i="11" s="1"/>
  <c r="AE858" i="11"/>
  <c r="AD858" i="11"/>
  <c r="AC858" i="11"/>
  <c r="AA858" i="11"/>
  <c r="AF857" i="11"/>
  <c r="AB857" i="11"/>
  <c r="Z857" i="11"/>
  <c r="Y857" i="11"/>
  <c r="X857" i="11"/>
  <c r="W857" i="11"/>
  <c r="U857" i="11"/>
  <c r="S857" i="11"/>
  <c r="R857" i="11"/>
  <c r="Q857" i="11"/>
  <c r="P857" i="11"/>
  <c r="O857" i="11"/>
  <c r="N857" i="11"/>
  <c r="M857" i="11"/>
  <c r="L857" i="11"/>
  <c r="J857" i="11"/>
  <c r="H857" i="11"/>
  <c r="G857" i="11"/>
  <c r="F857" i="11"/>
  <c r="E857" i="11"/>
  <c r="D857" i="11"/>
  <c r="AF856" i="11"/>
  <c r="AG856" i="11" s="1"/>
  <c r="AE856" i="11"/>
  <c r="AD856" i="11"/>
  <c r="AC856" i="11"/>
  <c r="AA856" i="11"/>
  <c r="AF855" i="11"/>
  <c r="AG855" i="11" s="1"/>
  <c r="AE855" i="11"/>
  <c r="AD855" i="11"/>
  <c r="AC855" i="11"/>
  <c r="AA855" i="11"/>
  <c r="AF854" i="11"/>
  <c r="AB854" i="11"/>
  <c r="Z854" i="11"/>
  <c r="Y854" i="11"/>
  <c r="X854" i="11"/>
  <c r="W854" i="11"/>
  <c r="U854" i="11"/>
  <c r="S854" i="11"/>
  <c r="R854" i="11"/>
  <c r="Q854" i="11"/>
  <c r="P854" i="11"/>
  <c r="O854" i="11"/>
  <c r="N854" i="11"/>
  <c r="M854" i="11"/>
  <c r="L854" i="11"/>
  <c r="J854" i="11"/>
  <c r="H854" i="11"/>
  <c r="G854" i="11"/>
  <c r="F854" i="11"/>
  <c r="E854" i="11"/>
  <c r="AF853" i="11"/>
  <c r="AG853" i="11" s="1"/>
  <c r="AE853" i="11"/>
  <c r="AD853" i="11"/>
  <c r="AC853" i="11"/>
  <c r="AA853" i="11"/>
  <c r="AF852" i="11"/>
  <c r="AG852" i="11" s="1"/>
  <c r="AE852" i="11"/>
  <c r="AD852" i="11"/>
  <c r="AC852" i="11"/>
  <c r="AA852" i="11"/>
  <c r="AF851" i="11"/>
  <c r="AG851" i="11" s="1"/>
  <c r="AE851" i="11"/>
  <c r="AD851" i="11"/>
  <c r="AC851" i="11"/>
  <c r="AA851" i="11"/>
  <c r="AF850" i="11"/>
  <c r="AB850" i="11"/>
  <c r="Z850" i="11"/>
  <c r="Y850" i="11"/>
  <c r="X850" i="11"/>
  <c r="W850" i="11"/>
  <c r="U850" i="11"/>
  <c r="S850" i="11"/>
  <c r="R850" i="11"/>
  <c r="Q850" i="11"/>
  <c r="P850" i="11"/>
  <c r="O850" i="11"/>
  <c r="N850" i="11"/>
  <c r="M850" i="11"/>
  <c r="L850" i="11"/>
  <c r="J850" i="11"/>
  <c r="H850" i="11"/>
  <c r="G850" i="11"/>
  <c r="F850" i="11"/>
  <c r="E850" i="11"/>
  <c r="D850" i="11"/>
  <c r="AF849" i="11"/>
  <c r="AG849" i="11" s="1"/>
  <c r="AE849" i="11"/>
  <c r="AD849" i="11"/>
  <c r="AC849" i="11"/>
  <c r="AA849" i="11"/>
  <c r="AF848" i="11"/>
  <c r="AG848" i="11" s="1"/>
  <c r="AE848" i="11"/>
  <c r="AD848" i="11"/>
  <c r="AC848" i="11"/>
  <c r="AA848" i="11"/>
  <c r="AF847" i="11"/>
  <c r="AG847" i="11" s="1"/>
  <c r="AE847" i="11"/>
  <c r="AD847" i="11"/>
  <c r="AC847" i="11"/>
  <c r="AA847" i="11"/>
  <c r="AF846" i="11"/>
  <c r="AB846" i="11"/>
  <c r="Z846" i="11"/>
  <c r="Y846" i="11"/>
  <c r="X846" i="11"/>
  <c r="W846" i="11"/>
  <c r="U846" i="11"/>
  <c r="S846" i="11"/>
  <c r="R846" i="11"/>
  <c r="Q846" i="11"/>
  <c r="P846" i="11"/>
  <c r="O846" i="11"/>
  <c r="N846" i="11"/>
  <c r="M846" i="11"/>
  <c r="L846" i="11"/>
  <c r="J846" i="11"/>
  <c r="H846" i="11"/>
  <c r="G846" i="11"/>
  <c r="F846" i="11"/>
  <c r="E846" i="11"/>
  <c r="D846" i="11"/>
  <c r="AF845" i="11"/>
  <c r="AG845" i="11" s="1"/>
  <c r="AE845" i="11"/>
  <c r="AD845" i="11"/>
  <c r="AC845" i="11"/>
  <c r="AA845" i="11"/>
  <c r="AF844" i="11"/>
  <c r="AG844" i="11" s="1"/>
  <c r="AE844" i="11"/>
  <c r="AD844" i="11"/>
  <c r="AC844" i="11"/>
  <c r="AA844" i="11"/>
  <c r="AF843" i="11"/>
  <c r="AG843" i="11" s="1"/>
  <c r="AE843" i="11"/>
  <c r="AD843" i="11"/>
  <c r="AC843" i="11"/>
  <c r="AA843" i="11"/>
  <c r="AF842" i="11"/>
  <c r="AG842" i="11" s="1"/>
  <c r="AE842" i="11"/>
  <c r="AD842" i="11"/>
  <c r="AC842" i="11"/>
  <c r="AA842" i="11"/>
  <c r="AF841" i="11"/>
  <c r="AB841" i="11"/>
  <c r="Z841" i="11"/>
  <c r="Y841" i="11"/>
  <c r="X841" i="11"/>
  <c r="W841" i="11"/>
  <c r="U841" i="11"/>
  <c r="S841" i="11"/>
  <c r="R841" i="11"/>
  <c r="Q841" i="11"/>
  <c r="P841" i="11"/>
  <c r="O841" i="11"/>
  <c r="N841" i="11"/>
  <c r="M841" i="11"/>
  <c r="L841" i="11"/>
  <c r="J841" i="11"/>
  <c r="H841" i="11"/>
  <c r="G841" i="11"/>
  <c r="F841" i="11"/>
  <c r="E841" i="11"/>
  <c r="D841" i="11"/>
  <c r="AF840" i="11"/>
  <c r="AG840" i="11" s="1"/>
  <c r="AG839" i="11" s="1"/>
  <c r="AE840" i="11"/>
  <c r="AE839" i="11" s="1"/>
  <c r="AD840" i="11"/>
  <c r="AC840" i="11"/>
  <c r="AC839" i="11" s="1"/>
  <c r="AA840" i="11"/>
  <c r="AF839" i="11"/>
  <c r="AB839" i="11"/>
  <c r="Z839" i="11"/>
  <c r="Y839" i="11"/>
  <c r="X839" i="11"/>
  <c r="W839" i="11"/>
  <c r="U839" i="11"/>
  <c r="S839" i="11"/>
  <c r="R839" i="11"/>
  <c r="Q839" i="11"/>
  <c r="P839" i="11"/>
  <c r="O839" i="11"/>
  <c r="N839" i="11"/>
  <c r="M839" i="11"/>
  <c r="L839" i="11"/>
  <c r="J839" i="11"/>
  <c r="H839" i="11"/>
  <c r="G839" i="11"/>
  <c r="F839" i="11"/>
  <c r="E839" i="11"/>
  <c r="D839" i="11"/>
  <c r="AF838" i="11"/>
  <c r="AF837" i="11"/>
  <c r="AG837" i="11" s="1"/>
  <c r="AE837" i="11"/>
  <c r="AD837" i="11"/>
  <c r="AC837" i="11"/>
  <c r="AF836" i="11"/>
  <c r="AF835" i="11"/>
  <c r="AG835" i="11" s="1"/>
  <c r="AE835" i="11"/>
  <c r="AD835" i="11"/>
  <c r="AC835" i="11"/>
  <c r="AA835" i="11"/>
  <c r="AF834" i="11"/>
  <c r="AG834" i="11" s="1"/>
  <c r="AE834" i="11"/>
  <c r="AD834" i="11"/>
  <c r="AC834" i="11"/>
  <c r="AA834" i="11"/>
  <c r="AF833" i="11"/>
  <c r="AB833" i="11"/>
  <c r="Z833" i="11"/>
  <c r="Y833" i="11"/>
  <c r="X833" i="11"/>
  <c r="W833" i="11"/>
  <c r="U833" i="11"/>
  <c r="S833" i="11"/>
  <c r="R833" i="11"/>
  <c r="Q833" i="11"/>
  <c r="P833" i="11"/>
  <c r="O833" i="11"/>
  <c r="N833" i="11"/>
  <c r="M833" i="11"/>
  <c r="L833" i="11"/>
  <c r="J833" i="11"/>
  <c r="H833" i="11"/>
  <c r="G833" i="11"/>
  <c r="F833" i="11"/>
  <c r="E833" i="11"/>
  <c r="D833" i="11"/>
  <c r="AF832" i="11"/>
  <c r="AG832" i="11" s="1"/>
  <c r="AE832" i="11"/>
  <c r="AD832" i="11"/>
  <c r="AC832" i="11"/>
  <c r="AA832" i="11"/>
  <c r="AF831" i="11"/>
  <c r="AG831" i="11" s="1"/>
  <c r="AE831" i="11"/>
  <c r="AD831" i="11"/>
  <c r="AC831" i="11"/>
  <c r="AA831" i="11"/>
  <c r="AF830" i="11"/>
  <c r="AB830" i="11"/>
  <c r="Z830" i="11"/>
  <c r="Y830" i="11"/>
  <c r="X830" i="11"/>
  <c r="W830" i="11"/>
  <c r="U830" i="11"/>
  <c r="S830" i="11"/>
  <c r="R830" i="11"/>
  <c r="Q830" i="11"/>
  <c r="P830" i="11"/>
  <c r="O830" i="11"/>
  <c r="N830" i="11"/>
  <c r="M830" i="11"/>
  <c r="L830" i="11"/>
  <c r="J830" i="11"/>
  <c r="H830" i="11"/>
  <c r="G830" i="11"/>
  <c r="F830" i="11"/>
  <c r="E830" i="11"/>
  <c r="D830" i="11"/>
  <c r="AF829" i="11"/>
  <c r="AG829" i="11" s="1"/>
  <c r="AE829" i="11"/>
  <c r="AD829" i="11"/>
  <c r="AC829" i="11"/>
  <c r="AA829" i="11"/>
  <c r="AF828" i="11"/>
  <c r="AG828" i="11" s="1"/>
  <c r="AE828" i="11"/>
  <c r="AD828" i="11"/>
  <c r="AC828" i="11"/>
  <c r="AA828" i="11"/>
  <c r="AF827" i="11"/>
  <c r="AB827" i="11"/>
  <c r="Z827" i="11"/>
  <c r="Y827" i="11"/>
  <c r="X827" i="11"/>
  <c r="W827" i="11"/>
  <c r="U827" i="11"/>
  <c r="S827" i="11"/>
  <c r="R827" i="11"/>
  <c r="Q827" i="11"/>
  <c r="P827" i="11"/>
  <c r="O827" i="11"/>
  <c r="N827" i="11"/>
  <c r="M827" i="11"/>
  <c r="L827" i="11"/>
  <c r="J827" i="11"/>
  <c r="H827" i="11"/>
  <c r="G827" i="11"/>
  <c r="F827" i="11"/>
  <c r="E827" i="11"/>
  <c r="D827" i="11"/>
  <c r="AF826" i="11"/>
  <c r="AG826" i="11" s="1"/>
  <c r="AE826" i="11"/>
  <c r="AD826" i="11"/>
  <c r="AC826" i="11"/>
  <c r="AA826" i="11"/>
  <c r="AF825" i="11"/>
  <c r="AG825" i="11" s="1"/>
  <c r="AE825" i="11"/>
  <c r="AD825" i="11"/>
  <c r="AC825" i="11"/>
  <c r="AA825" i="11"/>
  <c r="AF824" i="11"/>
  <c r="AG824" i="11" s="1"/>
  <c r="AE824" i="11"/>
  <c r="AD824" i="11"/>
  <c r="AC824" i="11"/>
  <c r="AA824" i="11"/>
  <c r="AF823" i="11"/>
  <c r="AB823" i="11"/>
  <c r="Z823" i="11"/>
  <c r="Y823" i="11"/>
  <c r="X823" i="11"/>
  <c r="W823" i="11"/>
  <c r="U823" i="11"/>
  <c r="S823" i="11"/>
  <c r="R823" i="11"/>
  <c r="Q823" i="11"/>
  <c r="P823" i="11"/>
  <c r="O823" i="11"/>
  <c r="N823" i="11"/>
  <c r="M823" i="11"/>
  <c r="L823" i="11"/>
  <c r="J823" i="11"/>
  <c r="H823" i="11"/>
  <c r="G823" i="11"/>
  <c r="F823" i="11"/>
  <c r="E823" i="11"/>
  <c r="D823" i="11"/>
  <c r="AF822" i="11"/>
  <c r="AG822" i="11" s="1"/>
  <c r="AE822" i="11"/>
  <c r="AD822" i="11"/>
  <c r="AC822" i="11"/>
  <c r="AA822" i="11"/>
  <c r="AF821" i="11"/>
  <c r="AG821" i="11" s="1"/>
  <c r="AE821" i="11"/>
  <c r="AD821" i="11"/>
  <c r="AC821" i="11"/>
  <c r="AA821" i="11"/>
  <c r="AF820" i="11"/>
  <c r="AB820" i="11"/>
  <c r="Z820" i="11"/>
  <c r="Y820" i="11"/>
  <c r="X820" i="11"/>
  <c r="W820" i="11"/>
  <c r="U820" i="11"/>
  <c r="S820" i="11"/>
  <c r="R820" i="11"/>
  <c r="Q820" i="11"/>
  <c r="P820" i="11"/>
  <c r="O820" i="11"/>
  <c r="N820" i="11"/>
  <c r="M820" i="11"/>
  <c r="L820" i="11"/>
  <c r="J820" i="11"/>
  <c r="H820" i="11"/>
  <c r="G820" i="11"/>
  <c r="F820" i="11"/>
  <c r="E820" i="11"/>
  <c r="D820" i="11"/>
  <c r="AF819" i="11"/>
  <c r="AG819" i="11" s="1"/>
  <c r="AE819" i="11"/>
  <c r="AD819" i="11"/>
  <c r="AC819" i="11"/>
  <c r="AA819" i="11"/>
  <c r="AF818" i="11"/>
  <c r="AG818" i="11" s="1"/>
  <c r="AE818" i="11"/>
  <c r="AD818" i="11"/>
  <c r="AC818" i="11"/>
  <c r="AA818" i="11"/>
  <c r="AF817" i="11"/>
  <c r="AB817" i="11"/>
  <c r="Z817" i="11"/>
  <c r="Y817" i="11"/>
  <c r="X817" i="11"/>
  <c r="W817" i="11"/>
  <c r="U817" i="11"/>
  <c r="S817" i="11"/>
  <c r="R817" i="11"/>
  <c r="Q817" i="11"/>
  <c r="P817" i="11"/>
  <c r="O817" i="11"/>
  <c r="N817" i="11"/>
  <c r="M817" i="11"/>
  <c r="L817" i="11"/>
  <c r="J817" i="11"/>
  <c r="H817" i="11"/>
  <c r="G817" i="11"/>
  <c r="F817" i="11"/>
  <c r="E817" i="11"/>
  <c r="D817" i="11"/>
  <c r="AF816" i="11"/>
  <c r="AG816" i="11" s="1"/>
  <c r="AE816" i="11"/>
  <c r="AD816" i="11"/>
  <c r="AC816" i="11"/>
  <c r="AA816" i="11"/>
  <c r="AF815" i="11"/>
  <c r="AG815" i="11" s="1"/>
  <c r="AE815" i="11"/>
  <c r="AD815" i="11"/>
  <c r="AC815" i="11"/>
  <c r="AA815" i="11"/>
  <c r="AF814" i="11"/>
  <c r="AG814" i="11" s="1"/>
  <c r="AE814" i="11"/>
  <c r="AD814" i="11"/>
  <c r="AC814" i="11"/>
  <c r="AA814" i="11"/>
  <c r="AF813" i="11"/>
  <c r="AB813" i="11"/>
  <c r="Z813" i="11"/>
  <c r="Y813" i="11"/>
  <c r="X813" i="11"/>
  <c r="W813" i="11"/>
  <c r="U813" i="11"/>
  <c r="S813" i="11"/>
  <c r="R813" i="11"/>
  <c r="Q813" i="11"/>
  <c r="P813" i="11"/>
  <c r="O813" i="11"/>
  <c r="N813" i="11"/>
  <c r="M813" i="11"/>
  <c r="L813" i="11"/>
  <c r="J813" i="11"/>
  <c r="H813" i="11"/>
  <c r="G813" i="11"/>
  <c r="F813" i="11"/>
  <c r="E813" i="11"/>
  <c r="D813" i="11"/>
  <c r="AF812" i="11"/>
  <c r="AG812" i="11" s="1"/>
  <c r="AE812" i="11"/>
  <c r="AD812" i="11"/>
  <c r="AC812" i="11"/>
  <c r="AA812" i="11"/>
  <c r="AF811" i="11"/>
  <c r="AG811" i="11" s="1"/>
  <c r="AE811" i="11"/>
  <c r="AD811" i="11"/>
  <c r="AC811" i="11"/>
  <c r="AA811" i="11"/>
  <c r="AF810" i="11"/>
  <c r="AG810" i="11" s="1"/>
  <c r="AE810" i="11"/>
  <c r="AD810" i="11"/>
  <c r="AC810" i="11"/>
  <c r="AA810" i="11"/>
  <c r="AF809" i="11"/>
  <c r="AB809" i="11"/>
  <c r="Z809" i="11"/>
  <c r="Y809" i="11"/>
  <c r="X809" i="11"/>
  <c r="W809" i="11"/>
  <c r="U809" i="11"/>
  <c r="S809" i="11"/>
  <c r="R809" i="11"/>
  <c r="Q809" i="11"/>
  <c r="P809" i="11"/>
  <c r="O809" i="11"/>
  <c r="N809" i="11"/>
  <c r="M809" i="11"/>
  <c r="L809" i="11"/>
  <c r="J809" i="11"/>
  <c r="H809" i="11"/>
  <c r="G809" i="11"/>
  <c r="F809" i="11"/>
  <c r="E809" i="11"/>
  <c r="D809" i="11"/>
  <c r="AF808" i="11"/>
  <c r="AG808" i="11" s="1"/>
  <c r="AE808" i="11"/>
  <c r="AD808" i="11"/>
  <c r="AC808" i="11"/>
  <c r="AA808" i="11"/>
  <c r="AF807" i="11"/>
  <c r="AG807" i="11" s="1"/>
  <c r="AE807" i="11"/>
  <c r="AD807" i="11"/>
  <c r="AC807" i="11"/>
  <c r="AA807" i="11"/>
  <c r="AF806" i="11"/>
  <c r="AG806" i="11" s="1"/>
  <c r="AE806" i="11"/>
  <c r="AD806" i="11"/>
  <c r="AC806" i="11"/>
  <c r="AA806" i="11"/>
  <c r="AF805" i="11"/>
  <c r="AG805" i="11" s="1"/>
  <c r="AE805" i="11"/>
  <c r="AD805" i="11"/>
  <c r="AC805" i="11"/>
  <c r="AA805" i="11"/>
  <c r="AF804" i="11"/>
  <c r="AB804" i="11"/>
  <c r="Z804" i="11"/>
  <c r="Y804" i="11"/>
  <c r="X804" i="11"/>
  <c r="W804" i="11"/>
  <c r="U804" i="11"/>
  <c r="S804" i="11"/>
  <c r="R804" i="11"/>
  <c r="Q804" i="11"/>
  <c r="P804" i="11"/>
  <c r="O804" i="11"/>
  <c r="N804" i="11"/>
  <c r="M804" i="11"/>
  <c r="L804" i="11"/>
  <c r="J804" i="11"/>
  <c r="H804" i="11"/>
  <c r="G804" i="11"/>
  <c r="F804" i="11"/>
  <c r="E804" i="11"/>
  <c r="D804" i="11"/>
  <c r="AF803" i="11"/>
  <c r="AG803" i="11" s="1"/>
  <c r="AE803" i="11"/>
  <c r="AD803" i="11"/>
  <c r="AC803" i="11"/>
  <c r="AA803" i="11"/>
  <c r="AF802" i="11"/>
  <c r="AG802" i="11" s="1"/>
  <c r="AE802" i="11"/>
  <c r="AD802" i="11"/>
  <c r="AC802" i="11"/>
  <c r="AA802" i="11"/>
  <c r="AF801" i="11"/>
  <c r="AG801" i="11" s="1"/>
  <c r="AE801" i="11"/>
  <c r="AD801" i="11"/>
  <c r="AC801" i="11"/>
  <c r="AA801" i="11"/>
  <c r="AF800" i="11"/>
  <c r="AB800" i="11"/>
  <c r="Z800" i="11"/>
  <c r="Y800" i="11"/>
  <c r="X800" i="11"/>
  <c r="W800" i="11"/>
  <c r="U800" i="11"/>
  <c r="S800" i="11"/>
  <c r="R800" i="11"/>
  <c r="Q800" i="11"/>
  <c r="P800" i="11"/>
  <c r="O800" i="11"/>
  <c r="N800" i="11"/>
  <c r="M800" i="11"/>
  <c r="L800" i="11"/>
  <c r="J800" i="11"/>
  <c r="H800" i="11"/>
  <c r="G800" i="11"/>
  <c r="F800" i="11"/>
  <c r="E800" i="11"/>
  <c r="D800" i="11"/>
  <c r="AF799" i="11"/>
  <c r="AG799" i="11" s="1"/>
  <c r="AE799" i="11"/>
  <c r="AD799" i="11"/>
  <c r="AC799" i="11"/>
  <c r="AA799" i="11"/>
  <c r="AF798" i="11"/>
  <c r="AG798" i="11" s="1"/>
  <c r="AE798" i="11"/>
  <c r="AD798" i="11"/>
  <c r="AC798" i="11"/>
  <c r="AA798" i="11"/>
  <c r="AF797" i="11"/>
  <c r="AB797" i="11"/>
  <c r="Z797" i="11"/>
  <c r="Y797" i="11"/>
  <c r="X797" i="11"/>
  <c r="W797" i="11"/>
  <c r="U797" i="11"/>
  <c r="S797" i="11"/>
  <c r="R797" i="11"/>
  <c r="Q797" i="11"/>
  <c r="P797" i="11"/>
  <c r="O797" i="11"/>
  <c r="N797" i="11"/>
  <c r="M797" i="11"/>
  <c r="L797" i="11"/>
  <c r="J797" i="11"/>
  <c r="H797" i="11"/>
  <c r="G797" i="11"/>
  <c r="F797" i="11"/>
  <c r="E797" i="11"/>
  <c r="D797" i="11"/>
  <c r="AF796" i="11"/>
  <c r="AG796" i="11" s="1"/>
  <c r="AE796" i="11"/>
  <c r="AD796" i="11"/>
  <c r="AC796" i="11"/>
  <c r="AA796" i="11"/>
  <c r="AF795" i="11"/>
  <c r="AG795" i="11" s="1"/>
  <c r="AE795" i="11"/>
  <c r="AD795" i="11"/>
  <c r="AC795" i="11"/>
  <c r="AA795" i="11"/>
  <c r="AF794" i="11"/>
  <c r="AB794" i="11"/>
  <c r="Z794" i="11"/>
  <c r="Y794" i="11"/>
  <c r="X794" i="11"/>
  <c r="W794" i="11"/>
  <c r="U794" i="11"/>
  <c r="S794" i="11"/>
  <c r="R794" i="11"/>
  <c r="Q794" i="11"/>
  <c r="P794" i="11"/>
  <c r="O794" i="11"/>
  <c r="N794" i="11"/>
  <c r="M794" i="11"/>
  <c r="L794" i="11"/>
  <c r="J794" i="11"/>
  <c r="H794" i="11"/>
  <c r="G794" i="11"/>
  <c r="F794" i="11"/>
  <c r="E794" i="11"/>
  <c r="D794" i="11"/>
  <c r="AF793" i="11"/>
  <c r="AG793" i="11" s="1"/>
  <c r="AE793" i="11"/>
  <c r="AD793" i="11"/>
  <c r="AC793" i="11"/>
  <c r="AA793" i="11"/>
  <c r="AF792" i="11"/>
  <c r="AG792" i="11" s="1"/>
  <c r="AE792" i="11"/>
  <c r="AD792" i="11"/>
  <c r="AC792" i="11"/>
  <c r="AA792" i="11"/>
  <c r="AF791" i="11"/>
  <c r="AG791" i="11" s="1"/>
  <c r="AE791" i="11"/>
  <c r="AD791" i="11"/>
  <c r="AC791" i="11"/>
  <c r="AA791" i="11"/>
  <c r="AF790" i="11"/>
  <c r="AB790" i="11"/>
  <c r="Z790" i="11"/>
  <c r="Y790" i="11"/>
  <c r="X790" i="11"/>
  <c r="W790" i="11"/>
  <c r="U790" i="11"/>
  <c r="S790" i="11"/>
  <c r="R790" i="11"/>
  <c r="Q790" i="11"/>
  <c r="P790" i="11"/>
  <c r="O790" i="11"/>
  <c r="N790" i="11"/>
  <c r="M790" i="11"/>
  <c r="L790" i="11"/>
  <c r="J790" i="11"/>
  <c r="H790" i="11"/>
  <c r="G790" i="11"/>
  <c r="F790" i="11"/>
  <c r="E790" i="11"/>
  <c r="D790" i="11"/>
  <c r="AF789" i="11"/>
  <c r="AG789" i="11" s="1"/>
  <c r="AE789" i="11"/>
  <c r="AD789" i="11"/>
  <c r="AC789" i="11"/>
  <c r="AA789" i="11"/>
  <c r="AF788" i="11"/>
  <c r="AG788" i="11" s="1"/>
  <c r="AE788" i="11"/>
  <c r="AD788" i="11"/>
  <c r="AC788" i="11"/>
  <c r="AA788" i="11"/>
  <c r="AF787" i="11"/>
  <c r="AB787" i="11"/>
  <c r="Z787" i="11"/>
  <c r="Y787" i="11"/>
  <c r="X787" i="11"/>
  <c r="W787" i="11"/>
  <c r="U787" i="11"/>
  <c r="S787" i="11"/>
  <c r="R787" i="11"/>
  <c r="Q787" i="11"/>
  <c r="P787" i="11"/>
  <c r="O787" i="11"/>
  <c r="N787" i="11"/>
  <c r="M787" i="11"/>
  <c r="L787" i="11"/>
  <c r="J787" i="11"/>
  <c r="H787" i="11"/>
  <c r="G787" i="11"/>
  <c r="F787" i="11"/>
  <c r="E787" i="11"/>
  <c r="D787" i="11"/>
  <c r="AF786" i="11"/>
  <c r="AG786" i="11" s="1"/>
  <c r="AE786" i="11"/>
  <c r="AD786" i="11"/>
  <c r="AC786" i="11"/>
  <c r="AA786" i="11"/>
  <c r="AF785" i="11"/>
  <c r="AG785" i="11" s="1"/>
  <c r="AE785" i="11"/>
  <c r="AD785" i="11"/>
  <c r="AC785" i="11"/>
  <c r="AA785" i="11"/>
  <c r="AF784" i="11"/>
  <c r="AB784" i="11"/>
  <c r="Z784" i="11"/>
  <c r="Y784" i="11"/>
  <c r="X784" i="11"/>
  <c r="W784" i="11"/>
  <c r="U784" i="11"/>
  <c r="S784" i="11"/>
  <c r="R784" i="11"/>
  <c r="Q784" i="11"/>
  <c r="P784" i="11"/>
  <c r="O784" i="11"/>
  <c r="N784" i="11"/>
  <c r="M784" i="11"/>
  <c r="L784" i="11"/>
  <c r="J784" i="11"/>
  <c r="H784" i="11"/>
  <c r="G784" i="11"/>
  <c r="F784" i="11"/>
  <c r="E784" i="11"/>
  <c r="D784" i="11"/>
  <c r="AF783" i="11"/>
  <c r="AF782" i="11"/>
  <c r="AG782" i="11" s="1"/>
  <c r="AE782" i="11"/>
  <c r="AD782" i="11"/>
  <c r="AC782" i="11"/>
  <c r="AF781" i="11"/>
  <c r="AF780" i="11"/>
  <c r="AG780" i="11" s="1"/>
  <c r="AE780" i="11"/>
  <c r="AD780" i="11"/>
  <c r="AC780" i="11"/>
  <c r="AA780" i="11"/>
  <c r="AF779" i="11"/>
  <c r="AG779" i="11" s="1"/>
  <c r="AE779" i="11"/>
  <c r="AD779" i="11"/>
  <c r="AC779" i="11"/>
  <c r="AA779" i="11"/>
  <c r="AF778" i="11"/>
  <c r="AG778" i="11" s="1"/>
  <c r="AE778" i="11"/>
  <c r="AD778" i="11"/>
  <c r="AC778" i="11"/>
  <c r="AA778" i="11"/>
  <c r="AF777" i="11"/>
  <c r="AB777" i="11"/>
  <c r="Z777" i="11"/>
  <c r="Y777" i="11"/>
  <c r="X777" i="11"/>
  <c r="W777" i="11"/>
  <c r="U777" i="11"/>
  <c r="S777" i="11"/>
  <c r="R777" i="11"/>
  <c r="Q777" i="11"/>
  <c r="P777" i="11"/>
  <c r="O777" i="11"/>
  <c r="N777" i="11"/>
  <c r="M777" i="11"/>
  <c r="L777" i="11"/>
  <c r="J777" i="11"/>
  <c r="H777" i="11"/>
  <c r="G777" i="11"/>
  <c r="F777" i="11"/>
  <c r="E777" i="11"/>
  <c r="D777" i="11"/>
  <c r="AF776" i="11"/>
  <c r="AG776" i="11" s="1"/>
  <c r="AE776" i="11"/>
  <c r="AD776" i="11"/>
  <c r="AC776" i="11"/>
  <c r="AA776" i="11"/>
  <c r="AF775" i="11"/>
  <c r="AG775" i="11" s="1"/>
  <c r="AE775" i="11"/>
  <c r="AD775" i="11"/>
  <c r="AC775" i="11"/>
  <c r="AA775" i="11"/>
  <c r="AF774" i="11"/>
  <c r="AG774" i="11" s="1"/>
  <c r="AE774" i="11"/>
  <c r="AD774" i="11"/>
  <c r="AC774" i="11"/>
  <c r="AA774" i="11"/>
  <c r="AF773" i="11"/>
  <c r="AB773" i="11"/>
  <c r="Z773" i="11"/>
  <c r="Y773" i="11"/>
  <c r="X773" i="11"/>
  <c r="W773" i="11"/>
  <c r="U773" i="11"/>
  <c r="S773" i="11"/>
  <c r="R773" i="11"/>
  <c r="Q773" i="11"/>
  <c r="P773" i="11"/>
  <c r="O773" i="11"/>
  <c r="N773" i="11"/>
  <c r="M773" i="11"/>
  <c r="L773" i="11"/>
  <c r="J773" i="11"/>
  <c r="H773" i="11"/>
  <c r="G773" i="11"/>
  <c r="F773" i="11"/>
  <c r="E773" i="11"/>
  <c r="D773" i="11"/>
  <c r="AF772" i="11"/>
  <c r="AG772" i="11" s="1"/>
  <c r="AE772" i="11"/>
  <c r="AD772" i="11"/>
  <c r="AC772" i="11"/>
  <c r="AA772" i="11"/>
  <c r="AF771" i="11"/>
  <c r="AG771" i="11" s="1"/>
  <c r="AE771" i="11"/>
  <c r="AD771" i="11"/>
  <c r="AC771" i="11"/>
  <c r="AA771" i="11"/>
  <c r="AF770" i="11"/>
  <c r="AB770" i="11"/>
  <c r="Z770" i="11"/>
  <c r="Y770" i="11"/>
  <c r="X770" i="11"/>
  <c r="W770" i="11"/>
  <c r="U770" i="11"/>
  <c r="S770" i="11"/>
  <c r="R770" i="11"/>
  <c r="Q770" i="11"/>
  <c r="P770" i="11"/>
  <c r="O770" i="11"/>
  <c r="N770" i="11"/>
  <c r="M770" i="11"/>
  <c r="L770" i="11"/>
  <c r="J770" i="11"/>
  <c r="H770" i="11"/>
  <c r="G770" i="11"/>
  <c r="F770" i="11"/>
  <c r="E770" i="11"/>
  <c r="D770" i="11"/>
  <c r="AF769" i="11"/>
  <c r="AG769" i="11" s="1"/>
  <c r="AE769" i="11"/>
  <c r="AD769" i="11"/>
  <c r="AC769" i="11"/>
  <c r="AA769" i="11"/>
  <c r="AF768" i="11"/>
  <c r="AG768" i="11" s="1"/>
  <c r="AE768" i="11"/>
  <c r="AD768" i="11"/>
  <c r="AC768" i="11"/>
  <c r="AA768" i="11"/>
  <c r="AF767" i="11"/>
  <c r="AG767" i="11" s="1"/>
  <c r="AE767" i="11"/>
  <c r="AD767" i="11"/>
  <c r="AC767" i="11"/>
  <c r="AA767" i="11"/>
  <c r="AF766" i="11"/>
  <c r="AB766" i="11"/>
  <c r="Z766" i="11"/>
  <c r="Y766" i="11"/>
  <c r="X766" i="11"/>
  <c r="W766" i="11"/>
  <c r="U766" i="11"/>
  <c r="S766" i="11"/>
  <c r="R766" i="11"/>
  <c r="Q766" i="11"/>
  <c r="P766" i="11"/>
  <c r="O766" i="11"/>
  <c r="N766" i="11"/>
  <c r="M766" i="11"/>
  <c r="L766" i="11"/>
  <c r="J766" i="11"/>
  <c r="H766" i="11"/>
  <c r="G766" i="11"/>
  <c r="F766" i="11"/>
  <c r="E766" i="11"/>
  <c r="D766" i="11"/>
  <c r="AF765" i="11"/>
  <c r="AG765" i="11" s="1"/>
  <c r="AE765" i="11"/>
  <c r="AD765" i="11"/>
  <c r="AC765" i="11"/>
  <c r="AA765" i="11"/>
  <c r="AF764" i="11"/>
  <c r="AG764" i="11" s="1"/>
  <c r="AE764" i="11"/>
  <c r="AD764" i="11"/>
  <c r="AC764" i="11"/>
  <c r="AA764" i="11"/>
  <c r="AF763" i="11"/>
  <c r="AB763" i="11"/>
  <c r="Z763" i="11"/>
  <c r="Y763" i="11"/>
  <c r="X763" i="11"/>
  <c r="W763" i="11"/>
  <c r="U763" i="11"/>
  <c r="S763" i="11"/>
  <c r="R763" i="11"/>
  <c r="Q763" i="11"/>
  <c r="P763" i="11"/>
  <c r="O763" i="11"/>
  <c r="N763" i="11"/>
  <c r="M763" i="11"/>
  <c r="L763" i="11"/>
  <c r="J763" i="11"/>
  <c r="H763" i="11"/>
  <c r="G763" i="11"/>
  <c r="F763" i="11"/>
  <c r="E763" i="11"/>
  <c r="D763" i="11"/>
  <c r="AF762" i="11"/>
  <c r="AG762" i="11" s="1"/>
  <c r="AE762" i="11"/>
  <c r="AD762" i="11"/>
  <c r="AC762" i="11"/>
  <c r="AA762" i="11"/>
  <c r="AF761" i="11"/>
  <c r="AG761" i="11" s="1"/>
  <c r="AE761" i="11"/>
  <c r="AD761" i="11"/>
  <c r="AC761" i="11"/>
  <c r="AA761" i="11"/>
  <c r="AF760" i="11"/>
  <c r="AG760" i="11" s="1"/>
  <c r="AE760" i="11"/>
  <c r="AD760" i="11"/>
  <c r="AC760" i="11"/>
  <c r="AA760" i="11"/>
  <c r="AF759" i="11"/>
  <c r="AG759" i="11" s="1"/>
  <c r="AE759" i="11"/>
  <c r="AD759" i="11"/>
  <c r="AC759" i="11"/>
  <c r="AA759" i="11"/>
  <c r="AF758" i="11"/>
  <c r="AB758" i="11"/>
  <c r="Z758" i="11"/>
  <c r="Y758" i="11"/>
  <c r="X758" i="11"/>
  <c r="W758" i="11"/>
  <c r="U758" i="11"/>
  <c r="S758" i="11"/>
  <c r="R758" i="11"/>
  <c r="Q758" i="11"/>
  <c r="P758" i="11"/>
  <c r="O758" i="11"/>
  <c r="N758" i="11"/>
  <c r="M758" i="11"/>
  <c r="L758" i="11"/>
  <c r="J758" i="11"/>
  <c r="H758" i="11"/>
  <c r="G758" i="11"/>
  <c r="F758" i="11"/>
  <c r="E758" i="11"/>
  <c r="D758" i="11"/>
  <c r="AF757" i="11"/>
  <c r="AF756" i="11"/>
  <c r="AG756" i="11" s="1"/>
  <c r="AE756" i="11"/>
  <c r="AD756" i="11"/>
  <c r="AC756" i="11"/>
  <c r="AF755" i="11"/>
  <c r="AF754" i="11"/>
  <c r="AG754" i="11" s="1"/>
  <c r="AE754" i="11"/>
  <c r="AD754" i="11"/>
  <c r="AC754" i="11"/>
  <c r="AA754" i="11"/>
  <c r="AF753" i="11"/>
  <c r="AG753" i="11" s="1"/>
  <c r="AE753" i="11"/>
  <c r="AD753" i="11"/>
  <c r="AC753" i="11"/>
  <c r="AA753" i="11"/>
  <c r="AF752" i="11"/>
  <c r="AB752" i="11"/>
  <c r="Z752" i="11"/>
  <c r="Y752" i="11"/>
  <c r="X752" i="11"/>
  <c r="W752" i="11"/>
  <c r="U752" i="11"/>
  <c r="S752" i="11"/>
  <c r="R752" i="11"/>
  <c r="Q752" i="11"/>
  <c r="P752" i="11"/>
  <c r="O752" i="11"/>
  <c r="N752" i="11"/>
  <c r="M752" i="11"/>
  <c r="L752" i="11"/>
  <c r="J752" i="11"/>
  <c r="H752" i="11"/>
  <c r="G752" i="11"/>
  <c r="F752" i="11"/>
  <c r="E752" i="11"/>
  <c r="D752" i="11"/>
  <c r="AF751" i="11"/>
  <c r="AG751" i="11" s="1"/>
  <c r="AE751" i="11"/>
  <c r="AD751" i="11"/>
  <c r="AC751" i="11"/>
  <c r="AA751" i="11"/>
  <c r="AF750" i="11"/>
  <c r="AG750" i="11" s="1"/>
  <c r="AE750" i="11"/>
  <c r="AD750" i="11"/>
  <c r="AC750" i="11"/>
  <c r="AA750" i="11"/>
  <c r="AF749" i="11"/>
  <c r="AG749" i="11" s="1"/>
  <c r="AE749" i="11"/>
  <c r="AD749" i="11"/>
  <c r="AC749" i="11"/>
  <c r="AA749" i="11"/>
  <c r="AF748" i="11"/>
  <c r="AB748" i="11"/>
  <c r="Z748" i="11"/>
  <c r="Y748" i="11"/>
  <c r="X748" i="11"/>
  <c r="W748" i="11"/>
  <c r="U748" i="11"/>
  <c r="S748" i="11"/>
  <c r="R748" i="11"/>
  <c r="Q748" i="11"/>
  <c r="P748" i="11"/>
  <c r="O748" i="11"/>
  <c r="N748" i="11"/>
  <c r="M748" i="11"/>
  <c r="L748" i="11"/>
  <c r="J748" i="11"/>
  <c r="H748" i="11"/>
  <c r="G748" i="11"/>
  <c r="F748" i="11"/>
  <c r="E748" i="11"/>
  <c r="D748" i="11"/>
  <c r="AF747" i="11"/>
  <c r="AG747" i="11" s="1"/>
  <c r="AE747" i="11"/>
  <c r="AD747" i="11"/>
  <c r="AC747" i="11"/>
  <c r="AA747" i="11"/>
  <c r="AF746" i="11"/>
  <c r="AG746" i="11" s="1"/>
  <c r="AE746" i="11"/>
  <c r="AD746" i="11"/>
  <c r="AC746" i="11"/>
  <c r="AA746" i="11"/>
  <c r="AF745" i="11"/>
  <c r="AG745" i="11" s="1"/>
  <c r="AE745" i="11"/>
  <c r="AD745" i="11"/>
  <c r="AC745" i="11"/>
  <c r="AA745" i="11"/>
  <c r="AF744" i="11"/>
  <c r="AG744" i="11" s="1"/>
  <c r="AE744" i="11"/>
  <c r="AD744" i="11"/>
  <c r="AC744" i="11"/>
  <c r="AA744" i="11"/>
  <c r="AF743" i="11"/>
  <c r="AB743" i="11"/>
  <c r="Z743" i="11"/>
  <c r="Y743" i="11"/>
  <c r="X743" i="11"/>
  <c r="W743" i="11"/>
  <c r="U743" i="11"/>
  <c r="S743" i="11"/>
  <c r="R743" i="11"/>
  <c r="Q743" i="11"/>
  <c r="P743" i="11"/>
  <c r="O743" i="11"/>
  <c r="N743" i="11"/>
  <c r="M743" i="11"/>
  <c r="L743" i="11"/>
  <c r="J743" i="11"/>
  <c r="H743" i="11"/>
  <c r="G743" i="11"/>
  <c r="F743" i="11"/>
  <c r="E743" i="11"/>
  <c r="D743" i="11"/>
  <c r="AF742" i="11"/>
  <c r="AG742" i="11" s="1"/>
  <c r="AE742" i="11"/>
  <c r="AD742" i="11"/>
  <c r="AC742" i="11"/>
  <c r="AA742" i="11"/>
  <c r="AF741" i="11"/>
  <c r="AG741" i="11" s="1"/>
  <c r="AE741" i="11"/>
  <c r="AD741" i="11"/>
  <c r="AC741" i="11"/>
  <c r="AA741" i="11"/>
  <c r="AF740" i="11"/>
  <c r="AG740" i="11" s="1"/>
  <c r="AE740" i="11"/>
  <c r="AD740" i="11"/>
  <c r="AC740" i="11"/>
  <c r="AA740" i="11"/>
  <c r="AF739" i="11"/>
  <c r="AB739" i="11"/>
  <c r="Z739" i="11"/>
  <c r="Y739" i="11"/>
  <c r="X739" i="11"/>
  <c r="W739" i="11"/>
  <c r="U739" i="11"/>
  <c r="S739" i="11"/>
  <c r="R739" i="11"/>
  <c r="Q739" i="11"/>
  <c r="P739" i="11"/>
  <c r="O739" i="11"/>
  <c r="N739" i="11"/>
  <c r="M739" i="11"/>
  <c r="L739" i="11"/>
  <c r="J739" i="11"/>
  <c r="H739" i="11"/>
  <c r="G739" i="11"/>
  <c r="F739" i="11"/>
  <c r="E739" i="11"/>
  <c r="D739" i="11"/>
  <c r="AF738" i="11"/>
  <c r="AG738" i="11" s="1"/>
  <c r="AE738" i="11"/>
  <c r="AD738" i="11"/>
  <c r="AC738" i="11"/>
  <c r="AA738" i="11"/>
  <c r="AF737" i="11"/>
  <c r="AG737" i="11" s="1"/>
  <c r="AE737" i="11"/>
  <c r="AD737" i="11"/>
  <c r="AC737" i="11"/>
  <c r="AA737" i="11"/>
  <c r="AF736" i="11"/>
  <c r="AG736" i="11" s="1"/>
  <c r="AE736" i="11"/>
  <c r="AD736" i="11"/>
  <c r="AC736" i="11"/>
  <c r="AA736" i="11"/>
  <c r="AF735" i="11"/>
  <c r="AB735" i="11"/>
  <c r="Z735" i="11"/>
  <c r="Y735" i="11"/>
  <c r="X735" i="11"/>
  <c r="W735" i="11"/>
  <c r="U735" i="11"/>
  <c r="S735" i="11"/>
  <c r="R735" i="11"/>
  <c r="Q735" i="11"/>
  <c r="P735" i="11"/>
  <c r="O735" i="11"/>
  <c r="N735" i="11"/>
  <c r="M735" i="11"/>
  <c r="L735" i="11"/>
  <c r="J735" i="11"/>
  <c r="H735" i="11"/>
  <c r="G735" i="11"/>
  <c r="F735" i="11"/>
  <c r="E735" i="11"/>
  <c r="D735" i="11"/>
  <c r="AF734" i="11"/>
  <c r="AG734" i="11" s="1"/>
  <c r="AE734" i="11"/>
  <c r="AD734" i="11"/>
  <c r="AC734" i="11"/>
  <c r="AA734" i="11"/>
  <c r="AF733" i="11"/>
  <c r="AG733" i="11" s="1"/>
  <c r="AE733" i="11"/>
  <c r="AD733" i="11"/>
  <c r="AC733" i="11"/>
  <c r="AA733" i="11"/>
  <c r="AF732" i="11"/>
  <c r="AB732" i="11"/>
  <c r="Z732" i="11"/>
  <c r="Y732" i="11"/>
  <c r="X732" i="11"/>
  <c r="W732" i="11"/>
  <c r="U732" i="11"/>
  <c r="S732" i="11"/>
  <c r="R732" i="11"/>
  <c r="Q732" i="11"/>
  <c r="P732" i="11"/>
  <c r="O732" i="11"/>
  <c r="N732" i="11"/>
  <c r="M732" i="11"/>
  <c r="L732" i="11"/>
  <c r="J732" i="11"/>
  <c r="H732" i="11"/>
  <c r="G732" i="11"/>
  <c r="F732" i="11"/>
  <c r="E732" i="11"/>
  <c r="D732" i="11"/>
  <c r="AF731" i="11"/>
  <c r="AG731" i="11" s="1"/>
  <c r="AE731" i="11"/>
  <c r="AD731" i="11"/>
  <c r="AC731" i="11"/>
  <c r="AA731" i="11"/>
  <c r="AF730" i="11"/>
  <c r="AG730" i="11" s="1"/>
  <c r="AE730" i="11"/>
  <c r="AD730" i="11"/>
  <c r="AC730" i="11"/>
  <c r="AA730" i="11"/>
  <c r="AF729" i="11"/>
  <c r="AG729" i="11" s="1"/>
  <c r="AE729" i="11"/>
  <c r="AD729" i="11"/>
  <c r="AC729" i="11"/>
  <c r="AA729" i="11"/>
  <c r="AF728" i="11"/>
  <c r="AB728" i="11"/>
  <c r="Z728" i="11"/>
  <c r="Y728" i="11"/>
  <c r="X728" i="11"/>
  <c r="W728" i="11"/>
  <c r="U728" i="11"/>
  <c r="S728" i="11"/>
  <c r="R728" i="11"/>
  <c r="Q728" i="11"/>
  <c r="P728" i="11"/>
  <c r="O728" i="11"/>
  <c r="N728" i="11"/>
  <c r="M728" i="11"/>
  <c r="L728" i="11"/>
  <c r="J728" i="11"/>
  <c r="H728" i="11"/>
  <c r="G728" i="11"/>
  <c r="F728" i="11"/>
  <c r="E728" i="11"/>
  <c r="D728" i="11"/>
  <c r="AF727" i="11"/>
  <c r="AF726" i="11"/>
  <c r="AG726" i="11" s="1"/>
  <c r="AE726" i="11"/>
  <c r="AD726" i="11"/>
  <c r="AC726" i="11"/>
  <c r="AF725" i="11"/>
  <c r="AF724" i="11"/>
  <c r="AG724" i="11" s="1"/>
  <c r="AE724" i="11"/>
  <c r="AD724" i="11"/>
  <c r="AC724" i="11"/>
  <c r="AA724" i="11"/>
  <c r="AF723" i="11"/>
  <c r="AG723" i="11" s="1"/>
  <c r="AE723" i="11"/>
  <c r="AD723" i="11"/>
  <c r="AC723" i="11"/>
  <c r="AA723" i="11"/>
  <c r="AF722" i="11"/>
  <c r="AB722" i="11"/>
  <c r="Z722" i="11"/>
  <c r="Y722" i="11"/>
  <c r="X722" i="11"/>
  <c r="W722" i="11"/>
  <c r="U722" i="11"/>
  <c r="S722" i="11"/>
  <c r="R722" i="11"/>
  <c r="Q722" i="11"/>
  <c r="P722" i="11"/>
  <c r="O722" i="11"/>
  <c r="N722" i="11"/>
  <c r="M722" i="11"/>
  <c r="L722" i="11"/>
  <c r="J722" i="11"/>
  <c r="H722" i="11"/>
  <c r="G722" i="11"/>
  <c r="F722" i="11"/>
  <c r="E722" i="11"/>
  <c r="D722" i="11"/>
  <c r="AF721" i="11"/>
  <c r="AG721" i="11" s="1"/>
  <c r="AE721" i="11"/>
  <c r="AD721" i="11"/>
  <c r="AC721" i="11"/>
  <c r="AA721" i="11"/>
  <c r="AF720" i="11"/>
  <c r="AG720" i="11" s="1"/>
  <c r="AE720" i="11"/>
  <c r="AD720" i="11"/>
  <c r="AC720" i="11"/>
  <c r="AA720" i="11"/>
  <c r="AF719" i="11"/>
  <c r="AB719" i="11"/>
  <c r="Z719" i="11"/>
  <c r="Y719" i="11"/>
  <c r="X719" i="11"/>
  <c r="W719" i="11"/>
  <c r="U719" i="11"/>
  <c r="S719" i="11"/>
  <c r="R719" i="11"/>
  <c r="Q719" i="11"/>
  <c r="P719" i="11"/>
  <c r="O719" i="11"/>
  <c r="N719" i="11"/>
  <c r="M719" i="11"/>
  <c r="L719" i="11"/>
  <c r="J719" i="11"/>
  <c r="H719" i="11"/>
  <c r="G719" i="11"/>
  <c r="F719" i="11"/>
  <c r="E719" i="11"/>
  <c r="D719" i="11"/>
  <c r="AF718" i="11"/>
  <c r="AG718" i="11" s="1"/>
  <c r="AE718" i="11"/>
  <c r="AD718" i="11"/>
  <c r="AC718" i="11"/>
  <c r="AA718" i="11"/>
  <c r="AF717" i="11"/>
  <c r="AG717" i="11" s="1"/>
  <c r="AE717" i="11"/>
  <c r="AD717" i="11"/>
  <c r="AC717" i="11"/>
  <c r="AA717" i="11"/>
  <c r="AF716" i="11"/>
  <c r="AB716" i="11"/>
  <c r="Z716" i="11"/>
  <c r="Y716" i="11"/>
  <c r="X716" i="11"/>
  <c r="W716" i="11"/>
  <c r="U716" i="11"/>
  <c r="S716" i="11"/>
  <c r="R716" i="11"/>
  <c r="Q716" i="11"/>
  <c r="P716" i="11"/>
  <c r="O716" i="11"/>
  <c r="N716" i="11"/>
  <c r="M716" i="11"/>
  <c r="L716" i="11"/>
  <c r="J716" i="11"/>
  <c r="H716" i="11"/>
  <c r="G716" i="11"/>
  <c r="F716" i="11"/>
  <c r="E716" i="11"/>
  <c r="D716" i="11"/>
  <c r="AF715" i="11"/>
  <c r="AG715" i="11" s="1"/>
  <c r="AE715" i="11"/>
  <c r="AD715" i="11"/>
  <c r="AC715" i="11"/>
  <c r="AA715" i="11"/>
  <c r="AF714" i="11"/>
  <c r="AG714" i="11" s="1"/>
  <c r="AE714" i="11"/>
  <c r="AD714" i="11"/>
  <c r="AC714" i="11"/>
  <c r="AA714" i="11"/>
  <c r="AF713" i="11"/>
  <c r="AB713" i="11"/>
  <c r="Z713" i="11"/>
  <c r="Y713" i="11"/>
  <c r="X713" i="11"/>
  <c r="W713" i="11"/>
  <c r="U713" i="11"/>
  <c r="S713" i="11"/>
  <c r="R713" i="11"/>
  <c r="Q713" i="11"/>
  <c r="P713" i="11"/>
  <c r="O713" i="11"/>
  <c r="N713" i="11"/>
  <c r="M713" i="11"/>
  <c r="L713" i="11"/>
  <c r="J713" i="11"/>
  <c r="H713" i="11"/>
  <c r="G713" i="11"/>
  <c r="F713" i="11"/>
  <c r="E713" i="11"/>
  <c r="D713" i="11"/>
  <c r="AF712" i="11"/>
  <c r="AG712" i="11" s="1"/>
  <c r="AE712" i="11"/>
  <c r="AD712" i="11"/>
  <c r="AC712" i="11"/>
  <c r="AA712" i="11"/>
  <c r="AF711" i="11"/>
  <c r="AG711" i="11" s="1"/>
  <c r="AE711" i="11"/>
  <c r="AD711" i="11"/>
  <c r="AC711" i="11"/>
  <c r="AA711" i="11"/>
  <c r="AF710" i="11"/>
  <c r="AB710" i="11"/>
  <c r="Z710" i="11"/>
  <c r="Y710" i="11"/>
  <c r="X710" i="11"/>
  <c r="W710" i="11"/>
  <c r="U710" i="11"/>
  <c r="S710" i="11"/>
  <c r="R710" i="11"/>
  <c r="Q710" i="11"/>
  <c r="P710" i="11"/>
  <c r="O710" i="11"/>
  <c r="N710" i="11"/>
  <c r="M710" i="11"/>
  <c r="L710" i="11"/>
  <c r="J710" i="11"/>
  <c r="H710" i="11"/>
  <c r="G710" i="11"/>
  <c r="F710" i="11"/>
  <c r="E710" i="11"/>
  <c r="D710" i="11"/>
  <c r="AF709" i="11"/>
  <c r="AG709" i="11" s="1"/>
  <c r="AE709" i="11"/>
  <c r="AD709" i="11"/>
  <c r="AC709" i="11"/>
  <c r="AA709" i="11"/>
  <c r="AF708" i="11"/>
  <c r="AG708" i="11" s="1"/>
  <c r="AE708" i="11"/>
  <c r="AD708" i="11"/>
  <c r="AC708" i="11"/>
  <c r="AA708" i="11"/>
  <c r="AF707" i="11"/>
  <c r="AG707" i="11" s="1"/>
  <c r="AE707" i="11"/>
  <c r="AD707" i="11"/>
  <c r="AC707" i="11"/>
  <c r="AA707" i="11"/>
  <c r="AF706" i="11"/>
  <c r="AG706" i="11" s="1"/>
  <c r="AE706" i="11"/>
  <c r="AD706" i="11"/>
  <c r="AC706" i="11"/>
  <c r="AA706" i="11"/>
  <c r="AF705" i="11"/>
  <c r="AB705" i="11"/>
  <c r="Z705" i="11"/>
  <c r="Y705" i="11"/>
  <c r="X705" i="11"/>
  <c r="W705" i="11"/>
  <c r="U705" i="11"/>
  <c r="S705" i="11"/>
  <c r="R705" i="11"/>
  <c r="Q705" i="11"/>
  <c r="P705" i="11"/>
  <c r="O705" i="11"/>
  <c r="N705" i="11"/>
  <c r="M705" i="11"/>
  <c r="L705" i="11"/>
  <c r="J705" i="11"/>
  <c r="H705" i="11"/>
  <c r="G705" i="11"/>
  <c r="F705" i="11"/>
  <c r="E705" i="11"/>
  <c r="D705" i="11"/>
  <c r="AF704" i="11"/>
  <c r="AG704" i="11" s="1"/>
  <c r="AE704" i="11"/>
  <c r="AD704" i="11"/>
  <c r="AC704" i="11"/>
  <c r="AA704" i="11"/>
  <c r="AF703" i="11"/>
  <c r="AG703" i="11" s="1"/>
  <c r="AE703" i="11"/>
  <c r="AD703" i="11"/>
  <c r="AC703" i="11"/>
  <c r="AA703" i="11"/>
  <c r="AF702" i="11"/>
  <c r="AB702" i="11"/>
  <c r="Z702" i="11"/>
  <c r="Y702" i="11"/>
  <c r="X702" i="11"/>
  <c r="W702" i="11"/>
  <c r="U702" i="11"/>
  <c r="S702" i="11"/>
  <c r="R702" i="11"/>
  <c r="Q702" i="11"/>
  <c r="P702" i="11"/>
  <c r="O702" i="11"/>
  <c r="N702" i="11"/>
  <c r="M702" i="11"/>
  <c r="L702" i="11"/>
  <c r="J702" i="11"/>
  <c r="H702" i="11"/>
  <c r="G702" i="11"/>
  <c r="F702" i="11"/>
  <c r="E702" i="11"/>
  <c r="D702" i="11"/>
  <c r="AF701" i="11"/>
  <c r="AG701" i="11" s="1"/>
  <c r="AE701" i="11"/>
  <c r="AD701" i="11"/>
  <c r="AC701" i="11"/>
  <c r="AA701" i="11"/>
  <c r="AF700" i="11"/>
  <c r="AG700" i="11" s="1"/>
  <c r="AE700" i="11"/>
  <c r="AD700" i="11"/>
  <c r="AC700" i="11"/>
  <c r="AA700" i="11"/>
  <c r="AF699" i="11"/>
  <c r="AB699" i="11"/>
  <c r="Z699" i="11"/>
  <c r="Y699" i="11"/>
  <c r="X699" i="11"/>
  <c r="W699" i="11"/>
  <c r="U699" i="11"/>
  <c r="S699" i="11"/>
  <c r="R699" i="11"/>
  <c r="Q699" i="11"/>
  <c r="P699" i="11"/>
  <c r="O699" i="11"/>
  <c r="N699" i="11"/>
  <c r="M699" i="11"/>
  <c r="L699" i="11"/>
  <c r="J699" i="11"/>
  <c r="H699" i="11"/>
  <c r="G699" i="11"/>
  <c r="F699" i="11"/>
  <c r="E699" i="11"/>
  <c r="D699" i="11"/>
  <c r="AF698" i="11"/>
  <c r="AF697" i="11"/>
  <c r="AG697" i="11" s="1"/>
  <c r="AE697" i="11"/>
  <c r="AD697" i="11"/>
  <c r="AC697" i="11"/>
  <c r="AF696" i="11"/>
  <c r="AF695" i="11"/>
  <c r="AG695" i="11" s="1"/>
  <c r="AE695" i="11"/>
  <c r="AD695" i="11"/>
  <c r="AC695" i="11"/>
  <c r="AA695" i="11"/>
  <c r="AF694" i="11"/>
  <c r="AG694" i="11" s="1"/>
  <c r="AE694" i="11"/>
  <c r="AD694" i="11"/>
  <c r="AC694" i="11"/>
  <c r="AA694" i="11"/>
  <c r="AF693" i="11"/>
  <c r="AB693" i="11"/>
  <c r="Z693" i="11"/>
  <c r="Y693" i="11"/>
  <c r="X693" i="11"/>
  <c r="W693" i="11"/>
  <c r="U693" i="11"/>
  <c r="S693" i="11"/>
  <c r="R693" i="11"/>
  <c r="Q693" i="11"/>
  <c r="P693" i="11"/>
  <c r="O693" i="11"/>
  <c r="N693" i="11"/>
  <c r="M693" i="11"/>
  <c r="L693" i="11"/>
  <c r="J693" i="11"/>
  <c r="H693" i="11"/>
  <c r="G693" i="11"/>
  <c r="F693" i="11"/>
  <c r="E693" i="11"/>
  <c r="D693" i="11"/>
  <c r="AF692" i="11"/>
  <c r="AG692" i="11" s="1"/>
  <c r="AE692" i="11"/>
  <c r="AD692" i="11"/>
  <c r="AC692" i="11"/>
  <c r="AA692" i="11"/>
  <c r="AF691" i="11"/>
  <c r="AG691" i="11" s="1"/>
  <c r="AE691" i="11"/>
  <c r="AD691" i="11"/>
  <c r="AC691" i="11"/>
  <c r="AA691" i="11"/>
  <c r="AF690" i="11"/>
  <c r="AG690" i="11" s="1"/>
  <c r="AE690" i="11"/>
  <c r="AD690" i="11"/>
  <c r="AC690" i="11"/>
  <c r="AA690" i="11"/>
  <c r="AF689" i="11"/>
  <c r="AB689" i="11"/>
  <c r="Z689" i="11"/>
  <c r="Y689" i="11"/>
  <c r="X689" i="11"/>
  <c r="W689" i="11"/>
  <c r="U689" i="11"/>
  <c r="S689" i="11"/>
  <c r="R689" i="11"/>
  <c r="Q689" i="11"/>
  <c r="P689" i="11"/>
  <c r="O689" i="11"/>
  <c r="N689" i="11"/>
  <c r="M689" i="11"/>
  <c r="L689" i="11"/>
  <c r="J689" i="11"/>
  <c r="H689" i="11"/>
  <c r="G689" i="11"/>
  <c r="F689" i="11"/>
  <c r="E689" i="11"/>
  <c r="D689" i="11"/>
  <c r="AF688" i="11"/>
  <c r="AG688" i="11" s="1"/>
  <c r="AE688" i="11"/>
  <c r="AD688" i="11"/>
  <c r="AC688" i="11"/>
  <c r="AA688" i="11"/>
  <c r="AF687" i="11"/>
  <c r="AG687" i="11" s="1"/>
  <c r="AE687" i="11"/>
  <c r="AD687" i="11"/>
  <c r="AC687" i="11"/>
  <c r="AA687" i="11"/>
  <c r="AF686" i="11"/>
  <c r="AG686" i="11" s="1"/>
  <c r="AE686" i="11"/>
  <c r="AD686" i="11"/>
  <c r="AC686" i="11"/>
  <c r="AA686" i="11"/>
  <c r="AF685" i="11"/>
  <c r="AB685" i="11"/>
  <c r="Z685" i="11"/>
  <c r="Y685" i="11"/>
  <c r="X685" i="11"/>
  <c r="W685" i="11"/>
  <c r="U685" i="11"/>
  <c r="S685" i="11"/>
  <c r="R685" i="11"/>
  <c r="Q685" i="11"/>
  <c r="P685" i="11"/>
  <c r="O685" i="11"/>
  <c r="N685" i="11"/>
  <c r="M685" i="11"/>
  <c r="L685" i="11"/>
  <c r="J685" i="11"/>
  <c r="H685" i="11"/>
  <c r="G685" i="11"/>
  <c r="F685" i="11"/>
  <c r="E685" i="11"/>
  <c r="D685" i="11"/>
  <c r="AF684" i="11"/>
  <c r="AG684" i="11" s="1"/>
  <c r="AE684" i="11"/>
  <c r="AD684" i="11"/>
  <c r="AC684" i="11"/>
  <c r="AA684" i="11"/>
  <c r="AF683" i="11"/>
  <c r="AG683" i="11" s="1"/>
  <c r="AE683" i="11"/>
  <c r="AD683" i="11"/>
  <c r="AC683" i="11"/>
  <c r="AA683" i="11"/>
  <c r="AF682" i="11"/>
  <c r="AG682" i="11" s="1"/>
  <c r="AE682" i="11"/>
  <c r="AD682" i="11"/>
  <c r="AC682" i="11"/>
  <c r="AA682" i="11"/>
  <c r="AF681" i="11"/>
  <c r="AB681" i="11"/>
  <c r="Z681" i="11"/>
  <c r="Y681" i="11"/>
  <c r="X681" i="11"/>
  <c r="W681" i="11"/>
  <c r="U681" i="11"/>
  <c r="S681" i="11"/>
  <c r="R681" i="11"/>
  <c r="Q681" i="11"/>
  <c r="P681" i="11"/>
  <c r="O681" i="11"/>
  <c r="N681" i="11"/>
  <c r="M681" i="11"/>
  <c r="L681" i="11"/>
  <c r="J681" i="11"/>
  <c r="H681" i="11"/>
  <c r="G681" i="11"/>
  <c r="F681" i="11"/>
  <c r="E681" i="11"/>
  <c r="D681" i="11"/>
  <c r="AF680" i="11"/>
  <c r="AG680" i="11" s="1"/>
  <c r="AE680" i="11"/>
  <c r="AD680" i="11"/>
  <c r="AC680" i="11"/>
  <c r="AA680" i="11"/>
  <c r="AF679" i="11"/>
  <c r="AG679" i="11" s="1"/>
  <c r="AE679" i="11"/>
  <c r="AD679" i="11"/>
  <c r="AC679" i="11"/>
  <c r="AA679" i="11"/>
  <c r="AF678" i="11"/>
  <c r="AG678" i="11" s="1"/>
  <c r="AE678" i="11"/>
  <c r="AD678" i="11"/>
  <c r="AC678" i="11"/>
  <c r="AA678" i="11"/>
  <c r="AF677" i="11"/>
  <c r="AB677" i="11"/>
  <c r="Z677" i="11"/>
  <c r="Y677" i="11"/>
  <c r="X677" i="11"/>
  <c r="W677" i="11"/>
  <c r="U677" i="11"/>
  <c r="S677" i="11"/>
  <c r="R677" i="11"/>
  <c r="Q677" i="11"/>
  <c r="P677" i="11"/>
  <c r="O677" i="11"/>
  <c r="N677" i="11"/>
  <c r="M677" i="11"/>
  <c r="L677" i="11"/>
  <c r="J677" i="11"/>
  <c r="H677" i="11"/>
  <c r="G677" i="11"/>
  <c r="F677" i="11"/>
  <c r="E677" i="11"/>
  <c r="D677" i="11"/>
  <c r="AF676" i="11"/>
  <c r="AG676" i="11" s="1"/>
  <c r="AE676" i="11"/>
  <c r="AD676" i="11"/>
  <c r="AC676" i="11"/>
  <c r="AA676" i="11"/>
  <c r="AF675" i="11"/>
  <c r="AG675" i="11" s="1"/>
  <c r="AE675" i="11"/>
  <c r="AD675" i="11"/>
  <c r="AC675" i="11"/>
  <c r="AA675" i="11"/>
  <c r="AF674" i="11"/>
  <c r="AG674" i="11" s="1"/>
  <c r="AE674" i="11"/>
  <c r="AD674" i="11"/>
  <c r="AC674" i="11"/>
  <c r="AA674" i="11"/>
  <c r="AF673" i="11"/>
  <c r="AB673" i="11"/>
  <c r="Z673" i="11"/>
  <c r="Y673" i="11"/>
  <c r="X673" i="11"/>
  <c r="W673" i="11"/>
  <c r="U673" i="11"/>
  <c r="S673" i="11"/>
  <c r="R673" i="11"/>
  <c r="Q673" i="11"/>
  <c r="P673" i="11"/>
  <c r="O673" i="11"/>
  <c r="N673" i="11"/>
  <c r="M673" i="11"/>
  <c r="L673" i="11"/>
  <c r="J673" i="11"/>
  <c r="H673" i="11"/>
  <c r="G673" i="11"/>
  <c r="F673" i="11"/>
  <c r="E673" i="11"/>
  <c r="D673" i="11"/>
  <c r="AF672" i="11"/>
  <c r="AG672" i="11" s="1"/>
  <c r="AE672" i="11"/>
  <c r="AD672" i="11"/>
  <c r="AC672" i="11"/>
  <c r="AA672" i="11"/>
  <c r="AF671" i="11"/>
  <c r="AG671" i="11" s="1"/>
  <c r="AE671" i="11"/>
  <c r="AD671" i="11"/>
  <c r="AC671" i="11"/>
  <c r="AA671" i="11"/>
  <c r="AF670" i="11"/>
  <c r="AB670" i="11"/>
  <c r="Z670" i="11"/>
  <c r="Y670" i="11"/>
  <c r="X670" i="11"/>
  <c r="W670" i="11"/>
  <c r="U670" i="11"/>
  <c r="S670" i="11"/>
  <c r="R670" i="11"/>
  <c r="Q670" i="11"/>
  <c r="P670" i="11"/>
  <c r="O670" i="11"/>
  <c r="N670" i="11"/>
  <c r="M670" i="11"/>
  <c r="L670" i="11"/>
  <c r="J670" i="11"/>
  <c r="H670" i="11"/>
  <c r="G670" i="11"/>
  <c r="F670" i="11"/>
  <c r="E670" i="11"/>
  <c r="D670" i="11"/>
  <c r="AF669" i="11"/>
  <c r="AG669" i="11" s="1"/>
  <c r="AE669" i="11"/>
  <c r="AD669" i="11"/>
  <c r="AC669" i="11"/>
  <c r="AA669" i="11"/>
  <c r="AF668" i="11"/>
  <c r="AG668" i="11" s="1"/>
  <c r="AE668" i="11"/>
  <c r="AD668" i="11"/>
  <c r="AC668" i="11"/>
  <c r="AA668" i="11"/>
  <c r="AF667" i="11"/>
  <c r="AG667" i="11" s="1"/>
  <c r="AE667" i="11"/>
  <c r="AD667" i="11"/>
  <c r="AC667" i="11"/>
  <c r="AA667" i="11"/>
  <c r="AF666" i="11"/>
  <c r="AB666" i="11"/>
  <c r="Z666" i="11"/>
  <c r="Y666" i="11"/>
  <c r="X666" i="11"/>
  <c r="W666" i="11"/>
  <c r="U666" i="11"/>
  <c r="S666" i="11"/>
  <c r="R666" i="11"/>
  <c r="Q666" i="11"/>
  <c r="P666" i="11"/>
  <c r="O666" i="11"/>
  <c r="N666" i="11"/>
  <c r="M666" i="11"/>
  <c r="L666" i="11"/>
  <c r="J666" i="11"/>
  <c r="H666" i="11"/>
  <c r="G666" i="11"/>
  <c r="F666" i="11"/>
  <c r="E666" i="11"/>
  <c r="D666" i="11"/>
  <c r="AF665" i="11"/>
  <c r="AG665" i="11" s="1"/>
  <c r="AE665" i="11"/>
  <c r="AD665" i="11"/>
  <c r="AC665" i="11"/>
  <c r="AA665" i="11"/>
  <c r="AF664" i="11"/>
  <c r="AG664" i="11" s="1"/>
  <c r="AE664" i="11"/>
  <c r="AD664" i="11"/>
  <c r="AC664" i="11"/>
  <c r="AA664" i="11"/>
  <c r="AF663" i="11"/>
  <c r="AB663" i="11"/>
  <c r="Z663" i="11"/>
  <c r="Y663" i="11"/>
  <c r="X663" i="11"/>
  <c r="W663" i="11"/>
  <c r="U663" i="11"/>
  <c r="S663" i="11"/>
  <c r="R663" i="11"/>
  <c r="Q663" i="11"/>
  <c r="P663" i="11"/>
  <c r="O663" i="11"/>
  <c r="N663" i="11"/>
  <c r="M663" i="11"/>
  <c r="L663" i="11"/>
  <c r="J663" i="11"/>
  <c r="H663" i="11"/>
  <c r="G663" i="11"/>
  <c r="F663" i="11"/>
  <c r="E663" i="11"/>
  <c r="D663" i="11"/>
  <c r="AF662" i="11"/>
  <c r="AG662" i="11" s="1"/>
  <c r="AE662" i="11"/>
  <c r="AD662" i="11"/>
  <c r="AC662" i="11"/>
  <c r="AA662" i="11"/>
  <c r="AF661" i="11"/>
  <c r="AG661" i="11" s="1"/>
  <c r="AE661" i="11"/>
  <c r="AD661" i="11"/>
  <c r="AC661" i="11"/>
  <c r="AA661" i="11"/>
  <c r="AF660" i="11"/>
  <c r="AB660" i="11"/>
  <c r="Z660" i="11"/>
  <c r="Y660" i="11"/>
  <c r="X660" i="11"/>
  <c r="W660" i="11"/>
  <c r="U660" i="11"/>
  <c r="S660" i="11"/>
  <c r="R660" i="11"/>
  <c r="Q660" i="11"/>
  <c r="P660" i="11"/>
  <c r="O660" i="11"/>
  <c r="N660" i="11"/>
  <c r="M660" i="11"/>
  <c r="L660" i="11"/>
  <c r="J660" i="11"/>
  <c r="H660" i="11"/>
  <c r="G660" i="11"/>
  <c r="F660" i="11"/>
  <c r="E660" i="11"/>
  <c r="D660" i="11"/>
  <c r="AF659" i="11"/>
  <c r="AG659" i="11" s="1"/>
  <c r="AE659" i="11"/>
  <c r="AD659" i="11"/>
  <c r="AC659" i="11"/>
  <c r="AA659" i="11"/>
  <c r="AF658" i="11"/>
  <c r="AG658" i="11" s="1"/>
  <c r="AE658" i="11"/>
  <c r="AD658" i="11"/>
  <c r="AC658" i="11"/>
  <c r="AA658" i="11"/>
  <c r="AF657" i="11"/>
  <c r="AG657" i="11" s="1"/>
  <c r="AE657" i="11"/>
  <c r="AD657" i="11"/>
  <c r="AC657" i="11"/>
  <c r="AA657" i="11"/>
  <c r="AF656" i="11"/>
  <c r="AB656" i="11"/>
  <c r="Z656" i="11"/>
  <c r="Y656" i="11"/>
  <c r="X656" i="11"/>
  <c r="W656" i="11"/>
  <c r="U656" i="11"/>
  <c r="S656" i="11"/>
  <c r="R656" i="11"/>
  <c r="Q656" i="11"/>
  <c r="P656" i="11"/>
  <c r="O656" i="11"/>
  <c r="N656" i="11"/>
  <c r="M656" i="11"/>
  <c r="L656" i="11"/>
  <c r="J656" i="11"/>
  <c r="H656" i="11"/>
  <c r="G656" i="11"/>
  <c r="F656" i="11"/>
  <c r="E656" i="11"/>
  <c r="D656" i="11"/>
  <c r="AF655" i="11"/>
  <c r="AG655" i="11" s="1"/>
  <c r="AE655" i="11"/>
  <c r="AD655" i="11"/>
  <c r="AC655" i="11"/>
  <c r="AA655" i="11"/>
  <c r="AF654" i="11"/>
  <c r="AG654" i="11" s="1"/>
  <c r="AE654" i="11"/>
  <c r="AD654" i="11"/>
  <c r="AC654" i="11"/>
  <c r="AA654" i="11"/>
  <c r="AF653" i="11"/>
  <c r="AB653" i="11"/>
  <c r="Z653" i="11"/>
  <c r="Y653" i="11"/>
  <c r="X653" i="11"/>
  <c r="W653" i="11"/>
  <c r="U653" i="11"/>
  <c r="S653" i="11"/>
  <c r="R653" i="11"/>
  <c r="Q653" i="11"/>
  <c r="P653" i="11"/>
  <c r="O653" i="11"/>
  <c r="N653" i="11"/>
  <c r="M653" i="11"/>
  <c r="L653" i="11"/>
  <c r="J653" i="11"/>
  <c r="H653" i="11"/>
  <c r="G653" i="11"/>
  <c r="F653" i="11"/>
  <c r="E653" i="11"/>
  <c r="D653" i="11"/>
  <c r="AF652" i="11"/>
  <c r="AF651" i="11"/>
  <c r="AG651" i="11" s="1"/>
  <c r="AE651" i="11"/>
  <c r="AD651" i="11"/>
  <c r="AC651" i="11"/>
  <c r="AF650" i="11"/>
  <c r="AF649" i="11"/>
  <c r="AG649" i="11" s="1"/>
  <c r="AE649" i="11"/>
  <c r="AD649" i="11"/>
  <c r="AC649" i="11"/>
  <c r="AA649" i="11"/>
  <c r="AF648" i="11"/>
  <c r="AG648" i="11" s="1"/>
  <c r="AE648" i="11"/>
  <c r="AD648" i="11"/>
  <c r="AC648" i="11"/>
  <c r="AA648" i="11"/>
  <c r="AF647" i="11"/>
  <c r="AG647" i="11" s="1"/>
  <c r="AE647" i="11"/>
  <c r="AD647" i="11"/>
  <c r="AC647" i="11"/>
  <c r="AA647" i="11"/>
  <c r="AF646" i="11"/>
  <c r="AG646" i="11" s="1"/>
  <c r="AE646" i="11"/>
  <c r="AD646" i="11"/>
  <c r="AC646" i="11"/>
  <c r="AA646" i="11"/>
  <c r="AF645" i="11"/>
  <c r="AG645" i="11" s="1"/>
  <c r="AE645" i="11"/>
  <c r="AD645" i="11"/>
  <c r="AC645" i="11"/>
  <c r="AA645" i="11"/>
  <c r="AF644" i="11"/>
  <c r="AG644" i="11" s="1"/>
  <c r="AE644" i="11"/>
  <c r="AD644" i="11"/>
  <c r="AC644" i="11"/>
  <c r="AA644" i="11"/>
  <c r="AF643" i="11"/>
  <c r="AB643" i="11"/>
  <c r="Z643" i="11"/>
  <c r="Y643" i="11"/>
  <c r="X643" i="11"/>
  <c r="W643" i="11"/>
  <c r="U643" i="11"/>
  <c r="S643" i="11"/>
  <c r="R643" i="11"/>
  <c r="Q643" i="11"/>
  <c r="P643" i="11"/>
  <c r="O643" i="11"/>
  <c r="N643" i="11"/>
  <c r="M643" i="11"/>
  <c r="L643" i="11"/>
  <c r="J643" i="11"/>
  <c r="H643" i="11"/>
  <c r="G643" i="11"/>
  <c r="F643" i="11"/>
  <c r="E643" i="11"/>
  <c r="D643" i="11"/>
  <c r="AF642" i="11"/>
  <c r="AG642" i="11" s="1"/>
  <c r="AE642" i="11"/>
  <c r="AD642" i="11"/>
  <c r="AC642" i="11"/>
  <c r="AA642" i="11"/>
  <c r="AF641" i="11"/>
  <c r="AG641" i="11" s="1"/>
  <c r="AE641" i="11"/>
  <c r="AD641" i="11"/>
  <c r="AC641" i="11"/>
  <c r="AA641" i="11"/>
  <c r="AF640" i="11"/>
  <c r="AB640" i="11"/>
  <c r="Z640" i="11"/>
  <c r="Y640" i="11"/>
  <c r="X640" i="11"/>
  <c r="W640" i="11"/>
  <c r="U640" i="11"/>
  <c r="S640" i="11"/>
  <c r="R640" i="11"/>
  <c r="Q640" i="11"/>
  <c r="P640" i="11"/>
  <c r="O640" i="11"/>
  <c r="N640" i="11"/>
  <c r="M640" i="11"/>
  <c r="L640" i="11"/>
  <c r="J640" i="11"/>
  <c r="H640" i="11"/>
  <c r="G640" i="11"/>
  <c r="F640" i="11"/>
  <c r="E640" i="11"/>
  <c r="D640" i="11"/>
  <c r="AF639" i="11"/>
  <c r="AG639" i="11" s="1"/>
  <c r="AE639" i="11"/>
  <c r="AD639" i="11"/>
  <c r="AC639" i="11"/>
  <c r="AA639" i="11"/>
  <c r="AF638" i="11"/>
  <c r="AG638" i="11" s="1"/>
  <c r="AE638" i="11"/>
  <c r="AD638" i="11"/>
  <c r="AC638" i="11"/>
  <c r="AA638" i="11"/>
  <c r="AF637" i="11"/>
  <c r="AG637" i="11" s="1"/>
  <c r="AE637" i="11"/>
  <c r="AD637" i="11"/>
  <c r="AC637" i="11"/>
  <c r="AA637" i="11"/>
  <c r="AF636" i="11"/>
  <c r="AB636" i="11"/>
  <c r="Z636" i="11"/>
  <c r="Y636" i="11"/>
  <c r="X636" i="11"/>
  <c r="W636" i="11"/>
  <c r="U636" i="11"/>
  <c r="S636" i="11"/>
  <c r="R636" i="11"/>
  <c r="Q636" i="11"/>
  <c r="P636" i="11"/>
  <c r="O636" i="11"/>
  <c r="N636" i="11"/>
  <c r="M636" i="11"/>
  <c r="L636" i="11"/>
  <c r="J636" i="11"/>
  <c r="H636" i="11"/>
  <c r="G636" i="11"/>
  <c r="F636" i="11"/>
  <c r="E636" i="11"/>
  <c r="D636" i="11"/>
  <c r="AF635" i="11"/>
  <c r="AG635" i="11" s="1"/>
  <c r="AE635" i="11"/>
  <c r="AD635" i="11"/>
  <c r="AC635" i="11"/>
  <c r="AA635" i="11"/>
  <c r="AF634" i="11"/>
  <c r="AG634" i="11" s="1"/>
  <c r="AE634" i="11"/>
  <c r="AD634" i="11"/>
  <c r="AC634" i="11"/>
  <c r="AA634" i="11"/>
  <c r="AF633" i="11"/>
  <c r="AG633" i="11" s="1"/>
  <c r="AE633" i="11"/>
  <c r="AD633" i="11"/>
  <c r="AC633" i="11"/>
  <c r="AA633" i="11"/>
  <c r="AF632" i="11"/>
  <c r="AG632" i="11" s="1"/>
  <c r="AE632" i="11"/>
  <c r="AD632" i="11"/>
  <c r="AC632" i="11"/>
  <c r="AA632" i="11"/>
  <c r="AF631" i="11"/>
  <c r="AB631" i="11"/>
  <c r="Z631" i="11"/>
  <c r="Y631" i="11"/>
  <c r="X631" i="11"/>
  <c r="W631" i="11"/>
  <c r="U631" i="11"/>
  <c r="S631" i="11"/>
  <c r="R631" i="11"/>
  <c r="Q631" i="11"/>
  <c r="P631" i="11"/>
  <c r="O631" i="11"/>
  <c r="N631" i="11"/>
  <c r="M631" i="11"/>
  <c r="L631" i="11"/>
  <c r="J631" i="11"/>
  <c r="H631" i="11"/>
  <c r="G631" i="11"/>
  <c r="F631" i="11"/>
  <c r="E631" i="11"/>
  <c r="D631" i="11"/>
  <c r="AF630" i="11"/>
  <c r="AG630" i="11" s="1"/>
  <c r="AE630" i="11"/>
  <c r="AD630" i="11"/>
  <c r="AC630" i="11"/>
  <c r="AA630" i="11"/>
  <c r="AF629" i="11"/>
  <c r="AG629" i="11" s="1"/>
  <c r="AE629" i="11"/>
  <c r="AD629" i="11"/>
  <c r="AC629" i="11"/>
  <c r="AA629" i="11"/>
  <c r="AF628" i="11"/>
  <c r="AB628" i="11"/>
  <c r="Z628" i="11"/>
  <c r="Y628" i="11"/>
  <c r="X628" i="11"/>
  <c r="W628" i="11"/>
  <c r="U628" i="11"/>
  <c r="S628" i="11"/>
  <c r="R628" i="11"/>
  <c r="Q628" i="11"/>
  <c r="P628" i="11"/>
  <c r="O628" i="11"/>
  <c r="N628" i="11"/>
  <c r="M628" i="11"/>
  <c r="L628" i="11"/>
  <c r="J628" i="11"/>
  <c r="H628" i="11"/>
  <c r="G628" i="11"/>
  <c r="F628" i="11"/>
  <c r="E628" i="11"/>
  <c r="D628" i="11"/>
  <c r="AF627" i="11"/>
  <c r="AG627" i="11" s="1"/>
  <c r="AE627" i="11"/>
  <c r="AD627" i="11"/>
  <c r="AC627" i="11"/>
  <c r="AA627" i="11"/>
  <c r="AF626" i="11"/>
  <c r="AG626" i="11" s="1"/>
  <c r="AE626" i="11"/>
  <c r="AD626" i="11"/>
  <c r="AC626" i="11"/>
  <c r="AA626" i="11"/>
  <c r="AF625" i="11"/>
  <c r="AG625" i="11" s="1"/>
  <c r="AE625" i="11"/>
  <c r="AD625" i="11"/>
  <c r="AC625" i="11"/>
  <c r="AA625" i="11"/>
  <c r="AF624" i="11"/>
  <c r="AB624" i="11"/>
  <c r="Z624" i="11"/>
  <c r="Y624" i="11"/>
  <c r="X624" i="11"/>
  <c r="W624" i="11"/>
  <c r="U624" i="11"/>
  <c r="S624" i="11"/>
  <c r="R624" i="11"/>
  <c r="Q624" i="11"/>
  <c r="P624" i="11"/>
  <c r="O624" i="11"/>
  <c r="N624" i="11"/>
  <c r="M624" i="11"/>
  <c r="L624" i="11"/>
  <c r="J624" i="11"/>
  <c r="H624" i="11"/>
  <c r="G624" i="11"/>
  <c r="F624" i="11"/>
  <c r="E624" i="11"/>
  <c r="D624" i="11"/>
  <c r="AF623" i="11"/>
  <c r="AG623" i="11" s="1"/>
  <c r="AE623" i="11"/>
  <c r="AD623" i="11"/>
  <c r="AC623" i="11"/>
  <c r="AA623" i="11"/>
  <c r="AF622" i="11"/>
  <c r="AG622" i="11" s="1"/>
  <c r="AE622" i="11"/>
  <c r="AD622" i="11"/>
  <c r="AC622" i="11"/>
  <c r="AA622" i="11"/>
  <c r="AF621" i="11"/>
  <c r="AB621" i="11"/>
  <c r="Z621" i="11"/>
  <c r="Y621" i="11"/>
  <c r="X621" i="11"/>
  <c r="W621" i="11"/>
  <c r="U621" i="11"/>
  <c r="S621" i="11"/>
  <c r="R621" i="11"/>
  <c r="Q621" i="11"/>
  <c r="P621" i="11"/>
  <c r="O621" i="11"/>
  <c r="N621" i="11"/>
  <c r="M621" i="11"/>
  <c r="L621" i="11"/>
  <c r="J621" i="11"/>
  <c r="H621" i="11"/>
  <c r="G621" i="11"/>
  <c r="F621" i="11"/>
  <c r="E621" i="11"/>
  <c r="D621" i="11"/>
  <c r="AF620" i="11"/>
  <c r="AG620" i="11" s="1"/>
  <c r="AE620" i="11"/>
  <c r="AD620" i="11"/>
  <c r="AC620" i="11"/>
  <c r="AA620" i="11"/>
  <c r="AF619" i="11"/>
  <c r="AG619" i="11" s="1"/>
  <c r="AE619" i="11"/>
  <c r="AD619" i="11"/>
  <c r="AC619" i="11"/>
  <c r="AA619" i="11"/>
  <c r="AF618" i="11"/>
  <c r="AG618" i="11" s="1"/>
  <c r="AE618" i="11"/>
  <c r="AD618" i="11"/>
  <c r="AC618" i="11"/>
  <c r="AA618" i="11"/>
  <c r="AF617" i="11"/>
  <c r="AB617" i="11"/>
  <c r="Z617" i="11"/>
  <c r="Y617" i="11"/>
  <c r="X617" i="11"/>
  <c r="W617" i="11"/>
  <c r="U617" i="11"/>
  <c r="S617" i="11"/>
  <c r="R617" i="11"/>
  <c r="Q617" i="11"/>
  <c r="P617" i="11"/>
  <c r="O617" i="11"/>
  <c r="N617" i="11"/>
  <c r="M617" i="11"/>
  <c r="L617" i="11"/>
  <c r="J617" i="11"/>
  <c r="H617" i="11"/>
  <c r="G617" i="11"/>
  <c r="F617" i="11"/>
  <c r="E617" i="11"/>
  <c r="D617" i="11"/>
  <c r="AF616" i="11"/>
  <c r="AG616" i="11" s="1"/>
  <c r="AE616" i="11"/>
  <c r="AD616" i="11"/>
  <c r="AC616" i="11"/>
  <c r="AA616" i="11"/>
  <c r="AF615" i="11"/>
  <c r="AG615" i="11" s="1"/>
  <c r="AE615" i="11"/>
  <c r="AD615" i="11"/>
  <c r="AC615" i="11"/>
  <c r="AA615" i="11"/>
  <c r="AF614" i="11"/>
  <c r="AG614" i="11" s="1"/>
  <c r="AE614" i="11"/>
  <c r="AD614" i="11"/>
  <c r="AC614" i="11"/>
  <c r="AA614" i="11"/>
  <c r="AF613" i="11"/>
  <c r="AG613" i="11" s="1"/>
  <c r="AE613" i="11"/>
  <c r="AD613" i="11"/>
  <c r="AC613" i="11"/>
  <c r="AA613" i="11"/>
  <c r="AF612" i="11"/>
  <c r="AB612" i="11"/>
  <c r="Z612" i="11"/>
  <c r="Y612" i="11"/>
  <c r="X612" i="11"/>
  <c r="W612" i="11"/>
  <c r="U612" i="11"/>
  <c r="S612" i="11"/>
  <c r="R612" i="11"/>
  <c r="Q612" i="11"/>
  <c r="P612" i="11"/>
  <c r="O612" i="11"/>
  <c r="N612" i="11"/>
  <c r="M612" i="11"/>
  <c r="L612" i="11"/>
  <c r="J612" i="11"/>
  <c r="H612" i="11"/>
  <c r="G612" i="11"/>
  <c r="F612" i="11"/>
  <c r="E612" i="11"/>
  <c r="D612" i="11"/>
  <c r="AF611" i="11"/>
  <c r="AG611" i="11" s="1"/>
  <c r="AE611" i="11"/>
  <c r="AD611" i="11"/>
  <c r="AC611" i="11"/>
  <c r="AA611" i="11"/>
  <c r="AF610" i="11"/>
  <c r="AG610" i="11" s="1"/>
  <c r="AE610" i="11"/>
  <c r="AD610" i="11"/>
  <c r="AC610" i="11"/>
  <c r="AA610" i="11"/>
  <c r="AF609" i="11"/>
  <c r="AG609" i="11" s="1"/>
  <c r="AE609" i="11"/>
  <c r="AD609" i="11"/>
  <c r="AC609" i="11"/>
  <c r="AA609" i="11"/>
  <c r="AF608" i="11"/>
  <c r="AG608" i="11" s="1"/>
  <c r="AE608" i="11"/>
  <c r="AD608" i="11"/>
  <c r="AC608" i="11"/>
  <c r="AA608" i="11"/>
  <c r="AF607" i="11"/>
  <c r="AB607" i="11"/>
  <c r="Z607" i="11"/>
  <c r="Y607" i="11"/>
  <c r="X607" i="11"/>
  <c r="W607" i="11"/>
  <c r="U607" i="11"/>
  <c r="S607" i="11"/>
  <c r="R607" i="11"/>
  <c r="Q607" i="11"/>
  <c r="P607" i="11"/>
  <c r="O607" i="11"/>
  <c r="N607" i="11"/>
  <c r="M607" i="11"/>
  <c r="L607" i="11"/>
  <c r="J607" i="11"/>
  <c r="H607" i="11"/>
  <c r="G607" i="11"/>
  <c r="F607" i="11"/>
  <c r="E607" i="11"/>
  <c r="D607" i="11"/>
  <c r="AF606" i="11"/>
  <c r="AF605" i="11"/>
  <c r="AG605" i="11" s="1"/>
  <c r="AE605" i="11"/>
  <c r="AD605" i="11"/>
  <c r="AC605" i="11"/>
  <c r="AF604" i="11"/>
  <c r="AF603" i="11"/>
  <c r="AG603" i="11" s="1"/>
  <c r="AE603" i="11"/>
  <c r="AD603" i="11"/>
  <c r="AC603" i="11"/>
  <c r="AA603" i="11"/>
  <c r="AF602" i="11"/>
  <c r="AG602" i="11" s="1"/>
  <c r="AE602" i="11"/>
  <c r="AD602" i="11"/>
  <c r="AC602" i="11"/>
  <c r="AA602" i="11"/>
  <c r="AF601" i="11"/>
  <c r="AG601" i="11" s="1"/>
  <c r="AE601" i="11"/>
  <c r="AD601" i="11"/>
  <c r="AC601" i="11"/>
  <c r="AA601" i="11"/>
  <c r="AF600" i="11"/>
  <c r="AB600" i="11"/>
  <c r="Z600" i="11"/>
  <c r="Y600" i="11"/>
  <c r="X600" i="11"/>
  <c r="W600" i="11"/>
  <c r="U600" i="11"/>
  <c r="S600" i="11"/>
  <c r="R600" i="11"/>
  <c r="Q600" i="11"/>
  <c r="P600" i="11"/>
  <c r="O600" i="11"/>
  <c r="N600" i="11"/>
  <c r="M600" i="11"/>
  <c r="L600" i="11"/>
  <c r="J600" i="11"/>
  <c r="H600" i="11"/>
  <c r="G600" i="11"/>
  <c r="F600" i="11"/>
  <c r="E600" i="11"/>
  <c r="D600" i="11"/>
  <c r="AF599" i="11"/>
  <c r="AG599" i="11" s="1"/>
  <c r="AE599" i="11"/>
  <c r="AD599" i="11"/>
  <c r="AC599" i="11"/>
  <c r="AA599" i="11"/>
  <c r="AF598" i="11"/>
  <c r="AG598" i="11" s="1"/>
  <c r="AE598" i="11"/>
  <c r="AD598" i="11"/>
  <c r="AC598" i="11"/>
  <c r="AA598" i="11"/>
  <c r="AF597" i="11"/>
  <c r="AB597" i="11"/>
  <c r="Z597" i="11"/>
  <c r="Y597" i="11"/>
  <c r="X597" i="11"/>
  <c r="W597" i="11"/>
  <c r="U597" i="11"/>
  <c r="S597" i="11"/>
  <c r="R597" i="11"/>
  <c r="Q597" i="11"/>
  <c r="P597" i="11"/>
  <c r="O597" i="11"/>
  <c r="N597" i="11"/>
  <c r="M597" i="11"/>
  <c r="L597" i="11"/>
  <c r="J597" i="11"/>
  <c r="H597" i="11"/>
  <c r="G597" i="11"/>
  <c r="F597" i="11"/>
  <c r="E597" i="11"/>
  <c r="D597" i="11"/>
  <c r="AF596" i="11"/>
  <c r="AG596" i="11" s="1"/>
  <c r="AE596" i="11"/>
  <c r="AD596" i="11"/>
  <c r="AC596" i="11"/>
  <c r="AA596" i="11"/>
  <c r="AF595" i="11"/>
  <c r="AG595" i="11" s="1"/>
  <c r="AE595" i="11"/>
  <c r="AD595" i="11"/>
  <c r="AC595" i="11"/>
  <c r="AA595" i="11"/>
  <c r="AF594" i="11"/>
  <c r="AG594" i="11" s="1"/>
  <c r="AE594" i="11"/>
  <c r="AD594" i="11"/>
  <c r="AC594" i="11"/>
  <c r="AA594" i="11"/>
  <c r="AF593" i="11"/>
  <c r="AB593" i="11"/>
  <c r="Z593" i="11"/>
  <c r="Y593" i="11"/>
  <c r="X593" i="11"/>
  <c r="W593" i="11"/>
  <c r="U593" i="11"/>
  <c r="S593" i="11"/>
  <c r="R593" i="11"/>
  <c r="Q593" i="11"/>
  <c r="P593" i="11"/>
  <c r="O593" i="11"/>
  <c r="N593" i="11"/>
  <c r="M593" i="11"/>
  <c r="L593" i="11"/>
  <c r="J593" i="11"/>
  <c r="H593" i="11"/>
  <c r="G593" i="11"/>
  <c r="F593" i="11"/>
  <c r="E593" i="11"/>
  <c r="D593" i="11"/>
  <c r="AF592" i="11"/>
  <c r="AG592" i="11" s="1"/>
  <c r="AE592" i="11"/>
  <c r="AD592" i="11"/>
  <c r="AC592" i="11"/>
  <c r="AA592" i="11"/>
  <c r="AF591" i="11"/>
  <c r="AG591" i="11" s="1"/>
  <c r="AE591" i="11"/>
  <c r="AD591" i="11"/>
  <c r="AC591" i="11"/>
  <c r="AA591" i="11"/>
  <c r="AF590" i="11"/>
  <c r="AG590" i="11" s="1"/>
  <c r="AE590" i="11"/>
  <c r="AD590" i="11"/>
  <c r="AC590" i="11"/>
  <c r="AA590" i="11"/>
  <c r="AF589" i="11"/>
  <c r="AB589" i="11"/>
  <c r="Z589" i="11"/>
  <c r="Y589" i="11"/>
  <c r="X589" i="11"/>
  <c r="W589" i="11"/>
  <c r="U589" i="11"/>
  <c r="S589" i="11"/>
  <c r="R589" i="11"/>
  <c r="Q589" i="11"/>
  <c r="P589" i="11"/>
  <c r="O589" i="11"/>
  <c r="N589" i="11"/>
  <c r="M589" i="11"/>
  <c r="L589" i="11"/>
  <c r="J589" i="11"/>
  <c r="H589" i="11"/>
  <c r="G589" i="11"/>
  <c r="F589" i="11"/>
  <c r="E589" i="11"/>
  <c r="D589" i="11"/>
  <c r="AF588" i="11"/>
  <c r="AG588" i="11" s="1"/>
  <c r="AE588" i="11"/>
  <c r="AD588" i="11"/>
  <c r="AC588" i="11"/>
  <c r="AA588" i="11"/>
  <c r="AF587" i="11"/>
  <c r="AG587" i="11" s="1"/>
  <c r="AE587" i="11"/>
  <c r="AD587" i="11"/>
  <c r="AC587" i="11"/>
  <c r="AA587" i="11"/>
  <c r="AF586" i="11"/>
  <c r="AG586" i="11" s="1"/>
  <c r="AE586" i="11"/>
  <c r="AD586" i="11"/>
  <c r="AC586" i="11"/>
  <c r="AA586" i="11"/>
  <c r="AF585" i="11"/>
  <c r="AG585" i="11" s="1"/>
  <c r="AE585" i="11"/>
  <c r="AD585" i="11"/>
  <c r="AC585" i="11"/>
  <c r="AA585" i="11"/>
  <c r="AF584" i="11"/>
  <c r="AB584" i="11"/>
  <c r="Z584" i="11"/>
  <c r="Y584" i="11"/>
  <c r="X584" i="11"/>
  <c r="W584" i="11"/>
  <c r="U584" i="11"/>
  <c r="S584" i="11"/>
  <c r="R584" i="11"/>
  <c r="Q584" i="11"/>
  <c r="P584" i="11"/>
  <c r="O584" i="11"/>
  <c r="N584" i="11"/>
  <c r="M584" i="11"/>
  <c r="L584" i="11"/>
  <c r="J584" i="11"/>
  <c r="H584" i="11"/>
  <c r="G584" i="11"/>
  <c r="F584" i="11"/>
  <c r="E584" i="11"/>
  <c r="D584" i="11"/>
  <c r="AF583" i="11"/>
  <c r="AG583" i="11" s="1"/>
  <c r="AE583" i="11"/>
  <c r="AD583" i="11"/>
  <c r="AC583" i="11"/>
  <c r="AA583" i="11"/>
  <c r="AF582" i="11"/>
  <c r="AG582" i="11" s="1"/>
  <c r="AE582" i="11"/>
  <c r="AD582" i="11"/>
  <c r="AC582" i="11"/>
  <c r="AA582" i="11"/>
  <c r="AF581" i="11"/>
  <c r="AG581" i="11" s="1"/>
  <c r="AE581" i="11"/>
  <c r="AD581" i="11"/>
  <c r="AC581" i="11"/>
  <c r="AA581" i="11"/>
  <c r="AF580" i="11"/>
  <c r="AB580" i="11"/>
  <c r="Z580" i="11"/>
  <c r="Y580" i="11"/>
  <c r="X580" i="11"/>
  <c r="W580" i="11"/>
  <c r="U580" i="11"/>
  <c r="S580" i="11"/>
  <c r="R580" i="11"/>
  <c r="Q580" i="11"/>
  <c r="P580" i="11"/>
  <c r="O580" i="11"/>
  <c r="N580" i="11"/>
  <c r="M580" i="11"/>
  <c r="L580" i="11"/>
  <c r="J580" i="11"/>
  <c r="H580" i="11"/>
  <c r="G580" i="11"/>
  <c r="F580" i="11"/>
  <c r="E580" i="11"/>
  <c r="D580" i="11"/>
  <c r="AF579" i="11"/>
  <c r="AG579" i="11" s="1"/>
  <c r="AE579" i="11"/>
  <c r="AD579" i="11"/>
  <c r="AC579" i="11"/>
  <c r="AA579" i="11"/>
  <c r="AF578" i="11"/>
  <c r="AG578" i="11" s="1"/>
  <c r="AE578" i="11"/>
  <c r="AD578" i="11"/>
  <c r="AC578" i="11"/>
  <c r="AA578" i="11"/>
  <c r="AF577" i="11"/>
  <c r="AG577" i="11" s="1"/>
  <c r="AE577" i="11"/>
  <c r="AD577" i="11"/>
  <c r="AC577" i="11"/>
  <c r="AA577" i="11"/>
  <c r="AF576" i="11"/>
  <c r="AB576" i="11"/>
  <c r="Z576" i="11"/>
  <c r="Y576" i="11"/>
  <c r="X576" i="11"/>
  <c r="W576" i="11"/>
  <c r="U576" i="11"/>
  <c r="S576" i="11"/>
  <c r="R576" i="11"/>
  <c r="Q576" i="11"/>
  <c r="P576" i="11"/>
  <c r="O576" i="11"/>
  <c r="N576" i="11"/>
  <c r="M576" i="11"/>
  <c r="L576" i="11"/>
  <c r="J576" i="11"/>
  <c r="H576" i="11"/>
  <c r="G576" i="11"/>
  <c r="F576" i="11"/>
  <c r="E576" i="11"/>
  <c r="D576" i="11"/>
  <c r="AF575" i="11"/>
  <c r="AG575" i="11" s="1"/>
  <c r="AE575" i="11"/>
  <c r="AD575" i="11"/>
  <c r="AC575" i="11"/>
  <c r="AA575" i="11"/>
  <c r="AF574" i="11"/>
  <c r="AG574" i="11" s="1"/>
  <c r="AE574" i="11"/>
  <c r="AD574" i="11"/>
  <c r="AC574" i="11"/>
  <c r="AA574" i="11"/>
  <c r="AF573" i="11"/>
  <c r="AG573" i="11" s="1"/>
  <c r="AE573" i="11"/>
  <c r="AD573" i="11"/>
  <c r="AC573" i="11"/>
  <c r="AA573" i="11"/>
  <c r="AF572" i="11"/>
  <c r="AB572" i="11"/>
  <c r="Z572" i="11"/>
  <c r="Y572" i="11"/>
  <c r="X572" i="11"/>
  <c r="W572" i="11"/>
  <c r="U572" i="11"/>
  <c r="S572" i="11"/>
  <c r="R572" i="11"/>
  <c r="Q572" i="11"/>
  <c r="P572" i="11"/>
  <c r="O572" i="11"/>
  <c r="N572" i="11"/>
  <c r="M572" i="11"/>
  <c r="L572" i="11"/>
  <c r="J572" i="11"/>
  <c r="H572" i="11"/>
  <c r="G572" i="11"/>
  <c r="F572" i="11"/>
  <c r="E572" i="11"/>
  <c r="D572" i="11"/>
  <c r="AF571" i="11"/>
  <c r="AF570" i="11"/>
  <c r="AG570" i="11" s="1"/>
  <c r="AE570" i="11"/>
  <c r="AD570" i="11"/>
  <c r="AC570" i="11"/>
  <c r="AF569" i="11"/>
  <c r="AF568" i="11"/>
  <c r="AG568" i="11" s="1"/>
  <c r="AE568" i="11"/>
  <c r="AD568" i="11"/>
  <c r="AC568" i="11"/>
  <c r="AA568" i="11"/>
  <c r="AF567" i="11"/>
  <c r="AG567" i="11" s="1"/>
  <c r="AE567" i="11"/>
  <c r="AD567" i="11"/>
  <c r="AC567" i="11"/>
  <c r="AA567" i="11"/>
  <c r="AF566" i="11"/>
  <c r="AB566" i="11"/>
  <c r="Z566" i="11"/>
  <c r="Y566" i="11"/>
  <c r="X566" i="11"/>
  <c r="W566" i="11"/>
  <c r="U566" i="11"/>
  <c r="S566" i="11"/>
  <c r="R566" i="11"/>
  <c r="Q566" i="11"/>
  <c r="P566" i="11"/>
  <c r="O566" i="11"/>
  <c r="N566" i="11"/>
  <c r="M566" i="11"/>
  <c r="L566" i="11"/>
  <c r="J566" i="11"/>
  <c r="H566" i="11"/>
  <c r="G566" i="11"/>
  <c r="F566" i="11"/>
  <c r="E566" i="11"/>
  <c r="D566" i="11"/>
  <c r="AF565" i="11"/>
  <c r="AG565" i="11" s="1"/>
  <c r="AE565" i="11"/>
  <c r="AD565" i="11"/>
  <c r="AC565" i="11"/>
  <c r="AA565" i="11"/>
  <c r="AF564" i="11"/>
  <c r="AG564" i="11" s="1"/>
  <c r="AE564" i="11"/>
  <c r="AD564" i="11"/>
  <c r="AC564" i="11"/>
  <c r="AA564" i="11"/>
  <c r="AF563" i="11"/>
  <c r="AB563" i="11"/>
  <c r="Z563" i="11"/>
  <c r="Y563" i="11"/>
  <c r="X563" i="11"/>
  <c r="W563" i="11"/>
  <c r="U563" i="11"/>
  <c r="S563" i="11"/>
  <c r="R563" i="11"/>
  <c r="Q563" i="11"/>
  <c r="P563" i="11"/>
  <c r="O563" i="11"/>
  <c r="N563" i="11"/>
  <c r="M563" i="11"/>
  <c r="L563" i="11"/>
  <c r="J563" i="11"/>
  <c r="H563" i="11"/>
  <c r="G563" i="11"/>
  <c r="F563" i="11"/>
  <c r="E563" i="11"/>
  <c r="D563" i="11"/>
  <c r="AF562" i="11"/>
  <c r="AG562" i="11" s="1"/>
  <c r="AE562" i="11"/>
  <c r="AD562" i="11"/>
  <c r="AC562" i="11"/>
  <c r="AA562" i="11"/>
  <c r="AF561" i="11"/>
  <c r="AG561" i="11" s="1"/>
  <c r="AE561" i="11"/>
  <c r="AD561" i="11"/>
  <c r="AC561" i="11"/>
  <c r="AA561" i="11"/>
  <c r="AF560" i="11"/>
  <c r="AB560" i="11"/>
  <c r="Z560" i="11"/>
  <c r="Y560" i="11"/>
  <c r="X560" i="11"/>
  <c r="W560" i="11"/>
  <c r="U560" i="11"/>
  <c r="S560" i="11"/>
  <c r="R560" i="11"/>
  <c r="Q560" i="11"/>
  <c r="P560" i="11"/>
  <c r="O560" i="11"/>
  <c r="N560" i="11"/>
  <c r="M560" i="11"/>
  <c r="L560" i="11"/>
  <c r="J560" i="11"/>
  <c r="H560" i="11"/>
  <c r="G560" i="11"/>
  <c r="F560" i="11"/>
  <c r="E560" i="11"/>
  <c r="D560" i="11"/>
  <c r="AF559" i="11"/>
  <c r="AG559" i="11" s="1"/>
  <c r="AE559" i="11"/>
  <c r="AD559" i="11"/>
  <c r="AC559" i="11"/>
  <c r="AA559" i="11"/>
  <c r="AF558" i="11"/>
  <c r="AG558" i="11" s="1"/>
  <c r="AE558" i="11"/>
  <c r="AD558" i="11"/>
  <c r="AC558" i="11"/>
  <c r="AA558" i="11"/>
  <c r="AF557" i="11"/>
  <c r="AB557" i="11"/>
  <c r="Z557" i="11"/>
  <c r="Y557" i="11"/>
  <c r="X557" i="11"/>
  <c r="W557" i="11"/>
  <c r="U557" i="11"/>
  <c r="S557" i="11"/>
  <c r="R557" i="11"/>
  <c r="Q557" i="11"/>
  <c r="P557" i="11"/>
  <c r="O557" i="11"/>
  <c r="N557" i="11"/>
  <c r="M557" i="11"/>
  <c r="L557" i="11"/>
  <c r="J557" i="11"/>
  <c r="H557" i="11"/>
  <c r="G557" i="11"/>
  <c r="F557" i="11"/>
  <c r="E557" i="11"/>
  <c r="D557" i="11"/>
  <c r="AF556" i="11"/>
  <c r="AG556" i="11" s="1"/>
  <c r="AE556" i="11"/>
  <c r="AD556" i="11"/>
  <c r="AC556" i="11"/>
  <c r="AA556" i="11"/>
  <c r="AF555" i="11"/>
  <c r="AG555" i="11" s="1"/>
  <c r="AE555" i="11"/>
  <c r="AD555" i="11"/>
  <c r="AC555" i="11"/>
  <c r="AA555" i="11"/>
  <c r="AF554" i="11"/>
  <c r="AB554" i="11"/>
  <c r="Z554" i="11"/>
  <c r="Y554" i="11"/>
  <c r="X554" i="11"/>
  <c r="W554" i="11"/>
  <c r="U554" i="11"/>
  <c r="S554" i="11"/>
  <c r="R554" i="11"/>
  <c r="Q554" i="11"/>
  <c r="P554" i="11"/>
  <c r="O554" i="11"/>
  <c r="N554" i="11"/>
  <c r="M554" i="11"/>
  <c r="L554" i="11"/>
  <c r="J554" i="11"/>
  <c r="H554" i="11"/>
  <c r="G554" i="11"/>
  <c r="F554" i="11"/>
  <c r="E554" i="11"/>
  <c r="D554" i="11"/>
  <c r="AF553" i="11"/>
  <c r="AG553" i="11" s="1"/>
  <c r="AE553" i="11"/>
  <c r="AD553" i="11"/>
  <c r="AC553" i="11"/>
  <c r="AA553" i="11"/>
  <c r="AF552" i="11"/>
  <c r="AG552" i="11" s="1"/>
  <c r="AE552" i="11"/>
  <c r="AD552" i="11"/>
  <c r="AC552" i="11"/>
  <c r="AA552" i="11"/>
  <c r="AF551" i="11"/>
  <c r="AG551" i="11" s="1"/>
  <c r="AE551" i="11"/>
  <c r="AD551" i="11"/>
  <c r="AC551" i="11"/>
  <c r="AA551" i="11"/>
  <c r="AF550" i="11"/>
  <c r="AB550" i="11"/>
  <c r="Z550" i="11"/>
  <c r="Y550" i="11"/>
  <c r="X550" i="11"/>
  <c r="W550" i="11"/>
  <c r="U550" i="11"/>
  <c r="S550" i="11"/>
  <c r="R550" i="11"/>
  <c r="Q550" i="11"/>
  <c r="P550" i="11"/>
  <c r="O550" i="11"/>
  <c r="N550" i="11"/>
  <c r="M550" i="11"/>
  <c r="L550" i="11"/>
  <c r="J550" i="11"/>
  <c r="H550" i="11"/>
  <c r="G550" i="11"/>
  <c r="F550" i="11"/>
  <c r="E550" i="11"/>
  <c r="D550" i="11"/>
  <c r="AF549" i="11"/>
  <c r="AG549" i="11" s="1"/>
  <c r="AE549" i="11"/>
  <c r="AD549" i="11"/>
  <c r="AC549" i="11"/>
  <c r="AA549" i="11"/>
  <c r="AF548" i="11"/>
  <c r="AG548" i="11" s="1"/>
  <c r="AE548" i="11"/>
  <c r="AD548" i="11"/>
  <c r="AC548" i="11"/>
  <c r="AA548" i="11"/>
  <c r="AF547" i="11"/>
  <c r="AG547" i="11" s="1"/>
  <c r="AE547" i="11"/>
  <c r="AD547" i="11"/>
  <c r="AC547" i="11"/>
  <c r="AA547" i="11"/>
  <c r="AF546" i="11"/>
  <c r="AG546" i="11" s="1"/>
  <c r="AE546" i="11"/>
  <c r="AD546" i="11"/>
  <c r="AC546" i="11"/>
  <c r="AA546" i="11"/>
  <c r="AF545" i="11"/>
  <c r="AB545" i="11"/>
  <c r="Z545" i="11"/>
  <c r="Y545" i="11"/>
  <c r="X545" i="11"/>
  <c r="W545" i="11"/>
  <c r="U545" i="11"/>
  <c r="S545" i="11"/>
  <c r="R545" i="11"/>
  <c r="Q545" i="11"/>
  <c r="P545" i="11"/>
  <c r="O545" i="11"/>
  <c r="N545" i="11"/>
  <c r="M545" i="11"/>
  <c r="L545" i="11"/>
  <c r="J545" i="11"/>
  <c r="H545" i="11"/>
  <c r="G545" i="11"/>
  <c r="F545" i="11"/>
  <c r="E545" i="11"/>
  <c r="D545" i="11"/>
  <c r="AF544" i="11"/>
  <c r="AG544" i="11" s="1"/>
  <c r="AE544" i="11"/>
  <c r="AD544" i="11"/>
  <c r="AC544" i="11"/>
  <c r="AA544" i="11"/>
  <c r="AF543" i="11"/>
  <c r="AG543" i="11" s="1"/>
  <c r="AE543" i="11"/>
  <c r="AD543" i="11"/>
  <c r="AC543" i="11"/>
  <c r="AA543" i="11"/>
  <c r="AF542" i="11"/>
  <c r="AB542" i="11"/>
  <c r="Z542" i="11"/>
  <c r="Y542" i="11"/>
  <c r="X542" i="11"/>
  <c r="W542" i="11"/>
  <c r="U542" i="11"/>
  <c r="S542" i="11"/>
  <c r="R542" i="11"/>
  <c r="Q542" i="11"/>
  <c r="P542" i="11"/>
  <c r="O542" i="11"/>
  <c r="N542" i="11"/>
  <c r="M542" i="11"/>
  <c r="L542" i="11"/>
  <c r="J542" i="11"/>
  <c r="H542" i="11"/>
  <c r="G542" i="11"/>
  <c r="F542" i="11"/>
  <c r="E542" i="11"/>
  <c r="D542" i="11"/>
  <c r="AF541" i="11"/>
  <c r="AG541" i="11" s="1"/>
  <c r="AE541" i="11"/>
  <c r="AD541" i="11"/>
  <c r="AC541" i="11"/>
  <c r="AA541" i="11"/>
  <c r="AF540" i="11"/>
  <c r="AG540" i="11" s="1"/>
  <c r="AE540" i="11"/>
  <c r="AD540" i="11"/>
  <c r="AC540" i="11"/>
  <c r="AA540" i="11"/>
  <c r="AF539" i="11"/>
  <c r="AG539" i="11" s="1"/>
  <c r="AE539" i="11"/>
  <c r="AD539" i="11"/>
  <c r="AC539" i="11"/>
  <c r="AA539" i="11"/>
  <c r="AF538" i="11"/>
  <c r="AG538" i="11" s="1"/>
  <c r="AE538" i="11"/>
  <c r="AD538" i="11"/>
  <c r="AC538" i="11"/>
  <c r="AA538" i="11"/>
  <c r="AF537" i="11"/>
  <c r="AB537" i="11"/>
  <c r="Z537" i="11"/>
  <c r="Y537" i="11"/>
  <c r="X537" i="11"/>
  <c r="W537" i="11"/>
  <c r="U537" i="11"/>
  <c r="S537" i="11"/>
  <c r="R537" i="11"/>
  <c r="Q537" i="11"/>
  <c r="P537" i="11"/>
  <c r="O537" i="11"/>
  <c r="N537" i="11"/>
  <c r="M537" i="11"/>
  <c r="L537" i="11"/>
  <c r="J537" i="11"/>
  <c r="H537" i="11"/>
  <c r="G537" i="11"/>
  <c r="F537" i="11"/>
  <c r="E537" i="11"/>
  <c r="D537" i="11"/>
  <c r="AF536" i="11"/>
  <c r="AG536" i="11" s="1"/>
  <c r="AE536" i="11"/>
  <c r="AD536" i="11"/>
  <c r="AC536" i="11"/>
  <c r="AA536" i="11"/>
  <c r="AF535" i="11"/>
  <c r="AG535" i="11" s="1"/>
  <c r="AE535" i="11"/>
  <c r="AD535" i="11"/>
  <c r="AC535" i="11"/>
  <c r="AA535" i="11"/>
  <c r="AF534" i="11"/>
  <c r="AG534" i="11" s="1"/>
  <c r="AE534" i="11"/>
  <c r="AD534" i="11"/>
  <c r="AC534" i="11"/>
  <c r="AA534" i="11"/>
  <c r="AF533" i="11"/>
  <c r="AB533" i="11"/>
  <c r="Z533" i="11"/>
  <c r="Y533" i="11"/>
  <c r="X533" i="11"/>
  <c r="W533" i="11"/>
  <c r="U533" i="11"/>
  <c r="S533" i="11"/>
  <c r="R533" i="11"/>
  <c r="Q533" i="11"/>
  <c r="P533" i="11"/>
  <c r="O533" i="11"/>
  <c r="N533" i="11"/>
  <c r="M533" i="11"/>
  <c r="L533" i="11"/>
  <c r="J533" i="11"/>
  <c r="H533" i="11"/>
  <c r="G533" i="11"/>
  <c r="F533" i="11"/>
  <c r="E533" i="11"/>
  <c r="D533" i="11"/>
  <c r="AF532" i="11"/>
  <c r="AG532" i="11" s="1"/>
  <c r="AE532" i="11"/>
  <c r="AD532" i="11"/>
  <c r="AC532" i="11"/>
  <c r="AA532" i="11"/>
  <c r="AF531" i="11"/>
  <c r="AG531" i="11" s="1"/>
  <c r="AE531" i="11"/>
  <c r="AD531" i="11"/>
  <c r="AC531" i="11"/>
  <c r="AA531" i="11"/>
  <c r="AF530" i="11"/>
  <c r="AG530" i="11" s="1"/>
  <c r="AE530" i="11"/>
  <c r="AD530" i="11"/>
  <c r="AC530" i="11"/>
  <c r="AA530" i="11"/>
  <c r="AF529" i="11"/>
  <c r="AB529" i="11"/>
  <c r="Z529" i="11"/>
  <c r="Y529" i="11"/>
  <c r="X529" i="11"/>
  <c r="W529" i="11"/>
  <c r="U529" i="11"/>
  <c r="S529" i="11"/>
  <c r="R529" i="11"/>
  <c r="Q529" i="11"/>
  <c r="P529" i="11"/>
  <c r="O529" i="11"/>
  <c r="N529" i="11"/>
  <c r="M529" i="11"/>
  <c r="L529" i="11"/>
  <c r="J529" i="11"/>
  <c r="H529" i="11"/>
  <c r="G529" i="11"/>
  <c r="F529" i="11"/>
  <c r="E529" i="11"/>
  <c r="D529" i="11"/>
  <c r="AF528" i="11"/>
  <c r="AF527" i="11"/>
  <c r="AG527" i="11" s="1"/>
  <c r="AE527" i="11"/>
  <c r="AD527" i="11"/>
  <c r="AC527" i="11"/>
  <c r="AF526" i="11"/>
  <c r="AF525" i="11"/>
  <c r="AG525" i="11" s="1"/>
  <c r="AE525" i="11"/>
  <c r="AD525" i="11"/>
  <c r="AC525" i="11"/>
  <c r="AA525" i="11"/>
  <c r="AF524" i="11"/>
  <c r="AG524" i="11" s="1"/>
  <c r="AE524" i="11"/>
  <c r="AD524" i="11"/>
  <c r="AC524" i="11"/>
  <c r="AA524" i="11"/>
  <c r="AF523" i="11"/>
  <c r="AB523" i="11"/>
  <c r="Z523" i="11"/>
  <c r="Y523" i="11"/>
  <c r="X523" i="11"/>
  <c r="W523" i="11"/>
  <c r="U523" i="11"/>
  <c r="S523" i="11"/>
  <c r="R523" i="11"/>
  <c r="Q523" i="11"/>
  <c r="P523" i="11"/>
  <c r="O523" i="11"/>
  <c r="N523" i="11"/>
  <c r="M523" i="11"/>
  <c r="L523" i="11"/>
  <c r="J523" i="11"/>
  <c r="H523" i="11"/>
  <c r="G523" i="11"/>
  <c r="F523" i="11"/>
  <c r="E523" i="11"/>
  <c r="D523" i="11"/>
  <c r="AF522" i="11"/>
  <c r="AG522" i="11" s="1"/>
  <c r="AE522" i="11"/>
  <c r="AD522" i="11"/>
  <c r="AC522" i="11"/>
  <c r="AA522" i="11"/>
  <c r="AF521" i="11"/>
  <c r="AG521" i="11" s="1"/>
  <c r="AE521" i="11"/>
  <c r="AD521" i="11"/>
  <c r="AC521" i="11"/>
  <c r="AA521" i="11"/>
  <c r="AF520" i="11"/>
  <c r="AB520" i="11"/>
  <c r="Z520" i="11"/>
  <c r="Y520" i="11"/>
  <c r="X520" i="11"/>
  <c r="W520" i="11"/>
  <c r="U520" i="11"/>
  <c r="S520" i="11"/>
  <c r="R520" i="11"/>
  <c r="Q520" i="11"/>
  <c r="P520" i="11"/>
  <c r="O520" i="11"/>
  <c r="N520" i="11"/>
  <c r="M520" i="11"/>
  <c r="L520" i="11"/>
  <c r="J520" i="11"/>
  <c r="H520" i="11"/>
  <c r="G520" i="11"/>
  <c r="F520" i="11"/>
  <c r="E520" i="11"/>
  <c r="D520" i="11"/>
  <c r="AF519" i="11"/>
  <c r="AG519" i="11" s="1"/>
  <c r="AE519" i="11"/>
  <c r="AD519" i="11"/>
  <c r="AC519" i="11"/>
  <c r="AA519" i="11"/>
  <c r="AF518" i="11"/>
  <c r="AG518" i="11" s="1"/>
  <c r="AE518" i="11"/>
  <c r="AD518" i="11"/>
  <c r="AC518" i="11"/>
  <c r="AA518" i="11"/>
  <c r="AF517" i="11"/>
  <c r="AB517" i="11"/>
  <c r="Z517" i="11"/>
  <c r="Y517" i="11"/>
  <c r="X517" i="11"/>
  <c r="W517" i="11"/>
  <c r="U517" i="11"/>
  <c r="S517" i="11"/>
  <c r="R517" i="11"/>
  <c r="Q517" i="11"/>
  <c r="P517" i="11"/>
  <c r="O517" i="11"/>
  <c r="N517" i="11"/>
  <c r="M517" i="11"/>
  <c r="L517" i="11"/>
  <c r="J517" i="11"/>
  <c r="H517" i="11"/>
  <c r="G517" i="11"/>
  <c r="F517" i="11"/>
  <c r="E517" i="11"/>
  <c r="D517" i="11"/>
  <c r="AF516" i="11"/>
  <c r="AG516" i="11" s="1"/>
  <c r="AE516" i="11"/>
  <c r="AD516" i="11"/>
  <c r="AC516" i="11"/>
  <c r="AA516" i="11"/>
  <c r="AF515" i="11"/>
  <c r="AG515" i="11" s="1"/>
  <c r="AE515" i="11"/>
  <c r="AD515" i="11"/>
  <c r="AC515" i="11"/>
  <c r="AA515" i="11"/>
  <c r="AF514" i="11"/>
  <c r="AB514" i="11"/>
  <c r="Z514" i="11"/>
  <c r="Y514" i="11"/>
  <c r="X514" i="11"/>
  <c r="W514" i="11"/>
  <c r="U514" i="11"/>
  <c r="S514" i="11"/>
  <c r="R514" i="11"/>
  <c r="Q514" i="11"/>
  <c r="P514" i="11"/>
  <c r="O514" i="11"/>
  <c r="N514" i="11"/>
  <c r="M514" i="11"/>
  <c r="L514" i="11"/>
  <c r="J514" i="11"/>
  <c r="H514" i="11"/>
  <c r="G514" i="11"/>
  <c r="F514" i="11"/>
  <c r="E514" i="11"/>
  <c r="D514" i="11"/>
  <c r="AF513" i="11"/>
  <c r="AG513" i="11" s="1"/>
  <c r="AE513" i="11"/>
  <c r="AD513" i="11"/>
  <c r="AC513" i="11"/>
  <c r="AA513" i="11"/>
  <c r="AF512" i="11"/>
  <c r="AG512" i="11" s="1"/>
  <c r="AE512" i="11"/>
  <c r="AD512" i="11"/>
  <c r="AC512" i="11"/>
  <c r="AA512" i="11"/>
  <c r="AF511" i="11"/>
  <c r="AB511" i="11"/>
  <c r="Z511" i="11"/>
  <c r="Y511" i="11"/>
  <c r="X511" i="11"/>
  <c r="W511" i="11"/>
  <c r="U511" i="11"/>
  <c r="S511" i="11"/>
  <c r="R511" i="11"/>
  <c r="Q511" i="11"/>
  <c r="P511" i="11"/>
  <c r="O511" i="11"/>
  <c r="N511" i="11"/>
  <c r="M511" i="11"/>
  <c r="L511" i="11"/>
  <c r="J511" i="11"/>
  <c r="H511" i="11"/>
  <c r="G511" i="11"/>
  <c r="F511" i="11"/>
  <c r="E511" i="11"/>
  <c r="D511" i="11"/>
  <c r="AF510" i="11"/>
  <c r="AG510" i="11" s="1"/>
  <c r="AE510" i="11"/>
  <c r="AD510" i="11"/>
  <c r="AC510" i="11"/>
  <c r="AA510" i="11"/>
  <c r="AF509" i="11"/>
  <c r="AG509" i="11" s="1"/>
  <c r="AE509" i="11"/>
  <c r="AD509" i="11"/>
  <c r="AC509" i="11"/>
  <c r="AA509" i="11"/>
  <c r="AF508" i="11"/>
  <c r="AG508" i="11" s="1"/>
  <c r="AE508" i="11"/>
  <c r="AD508" i="11"/>
  <c r="AC508" i="11"/>
  <c r="AA508" i="11"/>
  <c r="AF507" i="11"/>
  <c r="AB507" i="11"/>
  <c r="Z507" i="11"/>
  <c r="Y507" i="11"/>
  <c r="X507" i="11"/>
  <c r="W507" i="11"/>
  <c r="U507" i="11"/>
  <c r="S507" i="11"/>
  <c r="R507" i="11"/>
  <c r="Q507" i="11"/>
  <c r="P507" i="11"/>
  <c r="O507" i="11"/>
  <c r="N507" i="11"/>
  <c r="M507" i="11"/>
  <c r="L507" i="11"/>
  <c r="J507" i="11"/>
  <c r="H507" i="11"/>
  <c r="G507" i="11"/>
  <c r="F507" i="11"/>
  <c r="E507" i="11"/>
  <c r="D507" i="11"/>
  <c r="AF506" i="11"/>
  <c r="AG506" i="11" s="1"/>
  <c r="AE506" i="11"/>
  <c r="AD506" i="11"/>
  <c r="AC506" i="11"/>
  <c r="AA506" i="11"/>
  <c r="AF505" i="11"/>
  <c r="AG505" i="11" s="1"/>
  <c r="AE505" i="11"/>
  <c r="AD505" i="11"/>
  <c r="AC505" i="11"/>
  <c r="AA505" i="11"/>
  <c r="AF504" i="11"/>
  <c r="AB504" i="11"/>
  <c r="Z504" i="11"/>
  <c r="Y504" i="11"/>
  <c r="X504" i="11"/>
  <c r="W504" i="11"/>
  <c r="U504" i="11"/>
  <c r="S504" i="11"/>
  <c r="R504" i="11"/>
  <c r="Q504" i="11"/>
  <c r="P504" i="11"/>
  <c r="O504" i="11"/>
  <c r="N504" i="11"/>
  <c r="M504" i="11"/>
  <c r="L504" i="11"/>
  <c r="J504" i="11"/>
  <c r="H504" i="11"/>
  <c r="G504" i="11"/>
  <c r="F504" i="11"/>
  <c r="E504" i="11"/>
  <c r="D504" i="11"/>
  <c r="AF503" i="11"/>
  <c r="AF502" i="11"/>
  <c r="AG502" i="11" s="1"/>
  <c r="AE502" i="11"/>
  <c r="AD502" i="11"/>
  <c r="AC502" i="11"/>
  <c r="AF501" i="11"/>
  <c r="AF500" i="11"/>
  <c r="AG500" i="11" s="1"/>
  <c r="AE500" i="11"/>
  <c r="AD500" i="11"/>
  <c r="AC500" i="11"/>
  <c r="AA500" i="11"/>
  <c r="AF499" i="11"/>
  <c r="AG499" i="11" s="1"/>
  <c r="AE499" i="11"/>
  <c r="AD499" i="11"/>
  <c r="AC499" i="11"/>
  <c r="AA499" i="11"/>
  <c r="AF498" i="11"/>
  <c r="AB498" i="11"/>
  <c r="Z498" i="11"/>
  <c r="Y498" i="11"/>
  <c r="X498" i="11"/>
  <c r="W498" i="11"/>
  <c r="U498" i="11"/>
  <c r="S498" i="11"/>
  <c r="R498" i="11"/>
  <c r="Q498" i="11"/>
  <c r="P498" i="11"/>
  <c r="O498" i="11"/>
  <c r="N498" i="11"/>
  <c r="M498" i="11"/>
  <c r="L498" i="11"/>
  <c r="J498" i="11"/>
  <c r="H498" i="11"/>
  <c r="G498" i="11"/>
  <c r="F498" i="11"/>
  <c r="E498" i="11"/>
  <c r="D498" i="11"/>
  <c r="AF497" i="11"/>
  <c r="AG497" i="11" s="1"/>
  <c r="AE497" i="11"/>
  <c r="AD497" i="11"/>
  <c r="AC497" i="11"/>
  <c r="AA497" i="11"/>
  <c r="AF496" i="11"/>
  <c r="AG496" i="11" s="1"/>
  <c r="AE496" i="11"/>
  <c r="AD496" i="11"/>
  <c r="AC496" i="11"/>
  <c r="AA496" i="11"/>
  <c r="AF495" i="11"/>
  <c r="AB495" i="11"/>
  <c r="Z495" i="11"/>
  <c r="Y495" i="11"/>
  <c r="X495" i="11"/>
  <c r="W495" i="11"/>
  <c r="U495" i="11"/>
  <c r="S495" i="11"/>
  <c r="R495" i="11"/>
  <c r="Q495" i="11"/>
  <c r="P495" i="11"/>
  <c r="O495" i="11"/>
  <c r="N495" i="11"/>
  <c r="M495" i="11"/>
  <c r="L495" i="11"/>
  <c r="J495" i="11"/>
  <c r="H495" i="11"/>
  <c r="G495" i="11"/>
  <c r="F495" i="11"/>
  <c r="E495" i="11"/>
  <c r="D495" i="11"/>
  <c r="AF494" i="11"/>
  <c r="AG494" i="11" s="1"/>
  <c r="AE494" i="11"/>
  <c r="AD494" i="11"/>
  <c r="AC494" i="11"/>
  <c r="AA494" i="11"/>
  <c r="AF493" i="11"/>
  <c r="AG493" i="11" s="1"/>
  <c r="AE493" i="11"/>
  <c r="AD493" i="11"/>
  <c r="AC493" i="11"/>
  <c r="AA493" i="11"/>
  <c r="AF492" i="11"/>
  <c r="AB492" i="11"/>
  <c r="Z492" i="11"/>
  <c r="Y492" i="11"/>
  <c r="X492" i="11"/>
  <c r="W492" i="11"/>
  <c r="U492" i="11"/>
  <c r="S492" i="11"/>
  <c r="R492" i="11"/>
  <c r="Q492" i="11"/>
  <c r="P492" i="11"/>
  <c r="O492" i="11"/>
  <c r="N492" i="11"/>
  <c r="M492" i="11"/>
  <c r="L492" i="11"/>
  <c r="J492" i="11"/>
  <c r="H492" i="11"/>
  <c r="G492" i="11"/>
  <c r="F492" i="11"/>
  <c r="E492" i="11"/>
  <c r="D492" i="11"/>
  <c r="AF491" i="11"/>
  <c r="AG491" i="11" s="1"/>
  <c r="AE491" i="11"/>
  <c r="AD491" i="11"/>
  <c r="AC491" i="11"/>
  <c r="AA491" i="11"/>
  <c r="AF490" i="11"/>
  <c r="AG490" i="11" s="1"/>
  <c r="AE490" i="11"/>
  <c r="AD490" i="11"/>
  <c r="AC490" i="11"/>
  <c r="AA490" i="11"/>
  <c r="AF489" i="11"/>
  <c r="AB489" i="11"/>
  <c r="Z489" i="11"/>
  <c r="Y489" i="11"/>
  <c r="X489" i="11"/>
  <c r="W489" i="11"/>
  <c r="U489" i="11"/>
  <c r="S489" i="11"/>
  <c r="R489" i="11"/>
  <c r="Q489" i="11"/>
  <c r="P489" i="11"/>
  <c r="O489" i="11"/>
  <c r="N489" i="11"/>
  <c r="M489" i="11"/>
  <c r="L489" i="11"/>
  <c r="J489" i="11"/>
  <c r="H489" i="11"/>
  <c r="G489" i="11"/>
  <c r="F489" i="11"/>
  <c r="E489" i="11"/>
  <c r="D489" i="11"/>
  <c r="AF488" i="11"/>
  <c r="AG488" i="11" s="1"/>
  <c r="AE488" i="11"/>
  <c r="AD488" i="11"/>
  <c r="AC488" i="11"/>
  <c r="AA488" i="11"/>
  <c r="AF487" i="11"/>
  <c r="AG487" i="11" s="1"/>
  <c r="AE487" i="11"/>
  <c r="AD487" i="11"/>
  <c r="AC487" i="11"/>
  <c r="AA487" i="11"/>
  <c r="AF486" i="11"/>
  <c r="AB486" i="11"/>
  <c r="Z486" i="11"/>
  <c r="Y486" i="11"/>
  <c r="X486" i="11"/>
  <c r="W486" i="11"/>
  <c r="U486" i="11"/>
  <c r="S486" i="11"/>
  <c r="R486" i="11"/>
  <c r="Q486" i="11"/>
  <c r="P486" i="11"/>
  <c r="O486" i="11"/>
  <c r="N486" i="11"/>
  <c r="M486" i="11"/>
  <c r="L486" i="11"/>
  <c r="J486" i="11"/>
  <c r="H486" i="11"/>
  <c r="G486" i="11"/>
  <c r="F486" i="11"/>
  <c r="E486" i="11"/>
  <c r="D486" i="11"/>
  <c r="AF485" i="11"/>
  <c r="AG485" i="11" s="1"/>
  <c r="AE485" i="11"/>
  <c r="AD485" i="11"/>
  <c r="AC485" i="11"/>
  <c r="AA485" i="11"/>
  <c r="AF484" i="11"/>
  <c r="AG484" i="11" s="1"/>
  <c r="AE484" i="11"/>
  <c r="AD484" i="11"/>
  <c r="AC484" i="11"/>
  <c r="AA484" i="11"/>
  <c r="AF483" i="11"/>
  <c r="AG483" i="11" s="1"/>
  <c r="AE483" i="11"/>
  <c r="AD483" i="11"/>
  <c r="AC483" i="11"/>
  <c r="AA483" i="11"/>
  <c r="AF482" i="11"/>
  <c r="AB482" i="11"/>
  <c r="Z482" i="11"/>
  <c r="Y482" i="11"/>
  <c r="X482" i="11"/>
  <c r="W482" i="11"/>
  <c r="U482" i="11"/>
  <c r="S482" i="11"/>
  <c r="R482" i="11"/>
  <c r="Q482" i="11"/>
  <c r="P482" i="11"/>
  <c r="O482" i="11"/>
  <c r="N482" i="11"/>
  <c r="M482" i="11"/>
  <c r="L482" i="11"/>
  <c r="J482" i="11"/>
  <c r="H482" i="11"/>
  <c r="G482" i="11"/>
  <c r="F482" i="11"/>
  <c r="E482" i="11"/>
  <c r="D482" i="11"/>
  <c r="AF481" i="11"/>
  <c r="AG481" i="11" s="1"/>
  <c r="AE481" i="11"/>
  <c r="AD481" i="11"/>
  <c r="AC481" i="11"/>
  <c r="AA481" i="11"/>
  <c r="AF480" i="11"/>
  <c r="AG480" i="11" s="1"/>
  <c r="AE480" i="11"/>
  <c r="AD480" i="11"/>
  <c r="AC480" i="11"/>
  <c r="AA480" i="11"/>
  <c r="AF479" i="11"/>
  <c r="AB479" i="11"/>
  <c r="Z479" i="11"/>
  <c r="Y479" i="11"/>
  <c r="X479" i="11"/>
  <c r="W479" i="11"/>
  <c r="U479" i="11"/>
  <c r="S479" i="11"/>
  <c r="R479" i="11"/>
  <c r="Q479" i="11"/>
  <c r="P479" i="11"/>
  <c r="O479" i="11"/>
  <c r="N479" i="11"/>
  <c r="M479" i="11"/>
  <c r="L479" i="11"/>
  <c r="J479" i="11"/>
  <c r="H479" i="11"/>
  <c r="G479" i="11"/>
  <c r="F479" i="11"/>
  <c r="E479" i="11"/>
  <c r="D479" i="11"/>
  <c r="AF478" i="11"/>
  <c r="AG478" i="11" s="1"/>
  <c r="AE478" i="11"/>
  <c r="AD478" i="11"/>
  <c r="AC478" i="11"/>
  <c r="AA478" i="11"/>
  <c r="AF477" i="11"/>
  <c r="AG477" i="11" s="1"/>
  <c r="AE477" i="11"/>
  <c r="AD477" i="11"/>
  <c r="AC477" i="11"/>
  <c r="AA477" i="11"/>
  <c r="AF476" i="11"/>
  <c r="AG476" i="11" s="1"/>
  <c r="AE476" i="11"/>
  <c r="AD476" i="11"/>
  <c r="AC476" i="11"/>
  <c r="AA476" i="11"/>
  <c r="AF475" i="11"/>
  <c r="AB475" i="11"/>
  <c r="Z475" i="11"/>
  <c r="Y475" i="11"/>
  <c r="X475" i="11"/>
  <c r="W475" i="11"/>
  <c r="U475" i="11"/>
  <c r="S475" i="11"/>
  <c r="R475" i="11"/>
  <c r="Q475" i="11"/>
  <c r="P475" i="11"/>
  <c r="O475" i="11"/>
  <c r="N475" i="11"/>
  <c r="M475" i="11"/>
  <c r="L475" i="11"/>
  <c r="J475" i="11"/>
  <c r="H475" i="11"/>
  <c r="G475" i="11"/>
  <c r="F475" i="11"/>
  <c r="E475" i="11"/>
  <c r="D475" i="11"/>
  <c r="AF474" i="11"/>
  <c r="AG474" i="11" s="1"/>
  <c r="AE474" i="11"/>
  <c r="AD474" i="11"/>
  <c r="AC474" i="11"/>
  <c r="AA474" i="11"/>
  <c r="AF473" i="11"/>
  <c r="AG473" i="11" s="1"/>
  <c r="AE473" i="11"/>
  <c r="AD473" i="11"/>
  <c r="AC473" i="11"/>
  <c r="AA473" i="11"/>
  <c r="AF472" i="11"/>
  <c r="AG472" i="11" s="1"/>
  <c r="AE472" i="11"/>
  <c r="AD472" i="11"/>
  <c r="AC472" i="11"/>
  <c r="AA472" i="11"/>
  <c r="AF471" i="11"/>
  <c r="AB471" i="11"/>
  <c r="Z471" i="11"/>
  <c r="Y471" i="11"/>
  <c r="X471" i="11"/>
  <c r="W471" i="11"/>
  <c r="U471" i="11"/>
  <c r="S471" i="11"/>
  <c r="R471" i="11"/>
  <c r="Q471" i="11"/>
  <c r="P471" i="11"/>
  <c r="O471" i="11"/>
  <c r="N471" i="11"/>
  <c r="M471" i="11"/>
  <c r="L471" i="11"/>
  <c r="J471" i="11"/>
  <c r="H471" i="11"/>
  <c r="G471" i="11"/>
  <c r="F471" i="11"/>
  <c r="E471" i="11"/>
  <c r="D471" i="11"/>
  <c r="AF470" i="11"/>
  <c r="AG470" i="11" s="1"/>
  <c r="AE470" i="11"/>
  <c r="AD470" i="11"/>
  <c r="AC470" i="11"/>
  <c r="AA470" i="11"/>
  <c r="AF469" i="11"/>
  <c r="AG469" i="11" s="1"/>
  <c r="AE469" i="11"/>
  <c r="AD469" i="11"/>
  <c r="AC469" i="11"/>
  <c r="AA469" i="11"/>
  <c r="AF468" i="11"/>
  <c r="AB468" i="11"/>
  <c r="Z468" i="11"/>
  <c r="Y468" i="11"/>
  <c r="X468" i="11"/>
  <c r="W468" i="11"/>
  <c r="U468" i="11"/>
  <c r="S468" i="11"/>
  <c r="R468" i="11"/>
  <c r="Q468" i="11"/>
  <c r="P468" i="11"/>
  <c r="O468" i="11"/>
  <c r="N468" i="11"/>
  <c r="M468" i="11"/>
  <c r="L468" i="11"/>
  <c r="J468" i="11"/>
  <c r="H468" i="11"/>
  <c r="G468" i="11"/>
  <c r="F468" i="11"/>
  <c r="E468" i="11"/>
  <c r="D468" i="11"/>
  <c r="AF467" i="11"/>
  <c r="AF466" i="11"/>
  <c r="AG466" i="11" s="1"/>
  <c r="AE466" i="11"/>
  <c r="AD466" i="11"/>
  <c r="AC466" i="11"/>
  <c r="AF465" i="11"/>
  <c r="AF464" i="11"/>
  <c r="AG464" i="11" s="1"/>
  <c r="AE464" i="11"/>
  <c r="AD464" i="11"/>
  <c r="AC464" i="11"/>
  <c r="AA464" i="11"/>
  <c r="AF463" i="11"/>
  <c r="AG463" i="11" s="1"/>
  <c r="AE463" i="11"/>
  <c r="AD463" i="11"/>
  <c r="AC463" i="11"/>
  <c r="AA463" i="11"/>
  <c r="AF462" i="11"/>
  <c r="AB462" i="11"/>
  <c r="Z462" i="11"/>
  <c r="Y462" i="11"/>
  <c r="X462" i="11"/>
  <c r="W462" i="11"/>
  <c r="U462" i="11"/>
  <c r="S462" i="11"/>
  <c r="R462" i="11"/>
  <c r="Q462" i="11"/>
  <c r="P462" i="11"/>
  <c r="O462" i="11"/>
  <c r="N462" i="11"/>
  <c r="M462" i="11"/>
  <c r="L462" i="11"/>
  <c r="J462" i="11"/>
  <c r="H462" i="11"/>
  <c r="G462" i="11"/>
  <c r="F462" i="11"/>
  <c r="E462" i="11"/>
  <c r="D462" i="11"/>
  <c r="AF461" i="11"/>
  <c r="AG461" i="11" s="1"/>
  <c r="AE461" i="11"/>
  <c r="AD461" i="11"/>
  <c r="AC461" i="11"/>
  <c r="AF460" i="11"/>
  <c r="AG460" i="11" s="1"/>
  <c r="AE460" i="11"/>
  <c r="AD460" i="11"/>
  <c r="AC460" i="11"/>
  <c r="AA460" i="11"/>
  <c r="AF459" i="11"/>
  <c r="AG459" i="11" s="1"/>
  <c r="AE459" i="11"/>
  <c r="AD459" i="11"/>
  <c r="AC459" i="11"/>
  <c r="AA459" i="11"/>
  <c r="AF458" i="11"/>
  <c r="AG458" i="11" s="1"/>
  <c r="AE458" i="11"/>
  <c r="AD458" i="11"/>
  <c r="AC458" i="11"/>
  <c r="AA458" i="11"/>
  <c r="AF457" i="11"/>
  <c r="AG457" i="11" s="1"/>
  <c r="AE457" i="11"/>
  <c r="AD457" i="11"/>
  <c r="AC457" i="11"/>
  <c r="AA457" i="11"/>
  <c r="AF456" i="11"/>
  <c r="AB456" i="11"/>
  <c r="Z456" i="11"/>
  <c r="Y456" i="11"/>
  <c r="X456" i="11"/>
  <c r="W456" i="11"/>
  <c r="U456" i="11"/>
  <c r="S456" i="11"/>
  <c r="R456" i="11"/>
  <c r="Q456" i="11"/>
  <c r="P456" i="11"/>
  <c r="O456" i="11"/>
  <c r="N456" i="11"/>
  <c r="M456" i="11"/>
  <c r="L456" i="11"/>
  <c r="J456" i="11"/>
  <c r="H456" i="11"/>
  <c r="G456" i="11"/>
  <c r="F456" i="11"/>
  <c r="E456" i="11"/>
  <c r="D456" i="11"/>
  <c r="AF455" i="11"/>
  <c r="AG455" i="11" s="1"/>
  <c r="AE455" i="11"/>
  <c r="AD455" i="11"/>
  <c r="AC455" i="11"/>
  <c r="AA455" i="11"/>
  <c r="AF454" i="11"/>
  <c r="AG454" i="11" s="1"/>
  <c r="AE454" i="11"/>
  <c r="AD454" i="11"/>
  <c r="AC454" i="11"/>
  <c r="AA454" i="11"/>
  <c r="AF453" i="11"/>
  <c r="AG453" i="11" s="1"/>
  <c r="AE453" i="11"/>
  <c r="AD453" i="11"/>
  <c r="AC453" i="11"/>
  <c r="AA453" i="11"/>
  <c r="AF452" i="11"/>
  <c r="AB452" i="11"/>
  <c r="Z452" i="11"/>
  <c r="Y452" i="11"/>
  <c r="X452" i="11"/>
  <c r="W452" i="11"/>
  <c r="U452" i="11"/>
  <c r="S452" i="11"/>
  <c r="R452" i="11"/>
  <c r="Q452" i="11"/>
  <c r="P452" i="11"/>
  <c r="O452" i="11"/>
  <c r="N452" i="11"/>
  <c r="M452" i="11"/>
  <c r="L452" i="11"/>
  <c r="J452" i="11"/>
  <c r="H452" i="11"/>
  <c r="G452" i="11"/>
  <c r="F452" i="11"/>
  <c r="E452" i="11"/>
  <c r="D452" i="11"/>
  <c r="AF451" i="11"/>
  <c r="AG451" i="11" s="1"/>
  <c r="AE451" i="11"/>
  <c r="AD451" i="11"/>
  <c r="AC451" i="11"/>
  <c r="AF450" i="11"/>
  <c r="AG450" i="11" s="1"/>
  <c r="AE450" i="11"/>
  <c r="AD450" i="11"/>
  <c r="AC450" i="11"/>
  <c r="AF449" i="11"/>
  <c r="AG449" i="11" s="1"/>
  <c r="AE449" i="11"/>
  <c r="AD449" i="11"/>
  <c r="AC449" i="11"/>
  <c r="AF448" i="11"/>
  <c r="AG448" i="11" s="1"/>
  <c r="AE448" i="11"/>
  <c r="AD448" i="11"/>
  <c r="AC448" i="11"/>
  <c r="AA448" i="11"/>
  <c r="AF447" i="11"/>
  <c r="AG447" i="11" s="1"/>
  <c r="AE447" i="11"/>
  <c r="AD447" i="11"/>
  <c r="AC447" i="11"/>
  <c r="AA447" i="11"/>
  <c r="AF446" i="11"/>
  <c r="AG446" i="11" s="1"/>
  <c r="AE446" i="11"/>
  <c r="AD446" i="11"/>
  <c r="AC446" i="11"/>
  <c r="AA446" i="11"/>
  <c r="AF445" i="11"/>
  <c r="AB445" i="11"/>
  <c r="Z445" i="11"/>
  <c r="Y445" i="11"/>
  <c r="X445" i="11"/>
  <c r="W445" i="11"/>
  <c r="U445" i="11"/>
  <c r="S445" i="11"/>
  <c r="R445" i="11"/>
  <c r="Q445" i="11"/>
  <c r="P445" i="11"/>
  <c r="O445" i="11"/>
  <c r="N445" i="11"/>
  <c r="M445" i="11"/>
  <c r="L445" i="11"/>
  <c r="J445" i="11"/>
  <c r="H445" i="11"/>
  <c r="G445" i="11"/>
  <c r="F445" i="11"/>
  <c r="E445" i="11"/>
  <c r="D445" i="11"/>
  <c r="AF444" i="11"/>
  <c r="AG444" i="11" s="1"/>
  <c r="AE444" i="11"/>
  <c r="AD444" i="11"/>
  <c r="AC444" i="11"/>
  <c r="AA444" i="11"/>
  <c r="AF443" i="11"/>
  <c r="AG443" i="11" s="1"/>
  <c r="AE443" i="11"/>
  <c r="AD443" i="11"/>
  <c r="AC443" i="11"/>
  <c r="AA443" i="11"/>
  <c r="AF442" i="11"/>
  <c r="AG442" i="11" s="1"/>
  <c r="AE442" i="11"/>
  <c r="AD442" i="11"/>
  <c r="AC442" i="11"/>
  <c r="AA442" i="11"/>
  <c r="AF441" i="11"/>
  <c r="AB441" i="11"/>
  <c r="Z441" i="11"/>
  <c r="Y441" i="11"/>
  <c r="X441" i="11"/>
  <c r="W441" i="11"/>
  <c r="U441" i="11"/>
  <c r="S441" i="11"/>
  <c r="R441" i="11"/>
  <c r="Q441" i="11"/>
  <c r="P441" i="11"/>
  <c r="O441" i="11"/>
  <c r="N441" i="11"/>
  <c r="M441" i="11"/>
  <c r="L441" i="11"/>
  <c r="J441" i="11"/>
  <c r="H441" i="11"/>
  <c r="G441" i="11"/>
  <c r="F441" i="11"/>
  <c r="E441" i="11"/>
  <c r="D441" i="11"/>
  <c r="AF440" i="11"/>
  <c r="AG440" i="11" s="1"/>
  <c r="AE440" i="11"/>
  <c r="AD440" i="11"/>
  <c r="AC440" i="11"/>
  <c r="AF439" i="11"/>
  <c r="AG439" i="11" s="1"/>
  <c r="AE439" i="11"/>
  <c r="AD439" i="11"/>
  <c r="AC439" i="11"/>
  <c r="AA439" i="11"/>
  <c r="AF438" i="11"/>
  <c r="AG438" i="11" s="1"/>
  <c r="AE438" i="11"/>
  <c r="AD438" i="11"/>
  <c r="AC438" i="11"/>
  <c r="AA438" i="11"/>
  <c r="AF437" i="11"/>
  <c r="AB437" i="11"/>
  <c r="Z437" i="11"/>
  <c r="Y437" i="11"/>
  <c r="X437" i="11"/>
  <c r="W437" i="11"/>
  <c r="U437" i="11"/>
  <c r="S437" i="11"/>
  <c r="R437" i="11"/>
  <c r="Q437" i="11"/>
  <c r="P437" i="11"/>
  <c r="O437" i="11"/>
  <c r="N437" i="11"/>
  <c r="M437" i="11"/>
  <c r="L437" i="11"/>
  <c r="J437" i="11"/>
  <c r="H437" i="11"/>
  <c r="G437" i="11"/>
  <c r="F437" i="11"/>
  <c r="E437" i="11"/>
  <c r="D437" i="11"/>
  <c r="AF436" i="11"/>
  <c r="AG436" i="11" s="1"/>
  <c r="AE436" i="11"/>
  <c r="AD436" i="11"/>
  <c r="AC436" i="11"/>
  <c r="AF435" i="11"/>
  <c r="AG435" i="11" s="1"/>
  <c r="AE435" i="11"/>
  <c r="AD435" i="11"/>
  <c r="AC435" i="11"/>
  <c r="AA435" i="11"/>
  <c r="AF434" i="11"/>
  <c r="AG434" i="11" s="1"/>
  <c r="AE434" i="11"/>
  <c r="AD434" i="11"/>
  <c r="AC434" i="11"/>
  <c r="AA434" i="11"/>
  <c r="AF433" i="11"/>
  <c r="AB433" i="11"/>
  <c r="Z433" i="11"/>
  <c r="Y433" i="11"/>
  <c r="X433" i="11"/>
  <c r="W433" i="11"/>
  <c r="U433" i="11"/>
  <c r="S433" i="11"/>
  <c r="R433" i="11"/>
  <c r="Q433" i="11"/>
  <c r="P433" i="11"/>
  <c r="O433" i="11"/>
  <c r="N433" i="11"/>
  <c r="M433" i="11"/>
  <c r="L433" i="11"/>
  <c r="J433" i="11"/>
  <c r="H433" i="11"/>
  <c r="G433" i="11"/>
  <c r="F433" i="11"/>
  <c r="E433" i="11"/>
  <c r="D433" i="11"/>
  <c r="AF432" i="11"/>
  <c r="AG432" i="11" s="1"/>
  <c r="AE432" i="11"/>
  <c r="AD432" i="11"/>
  <c r="AC432" i="11"/>
  <c r="AA432" i="11"/>
  <c r="AF431" i="11"/>
  <c r="AG431" i="11" s="1"/>
  <c r="AE431" i="11"/>
  <c r="AD431" i="11"/>
  <c r="AC431" i="11"/>
  <c r="AA431" i="11"/>
  <c r="AF430" i="11"/>
  <c r="AG430" i="11" s="1"/>
  <c r="AE430" i="11"/>
  <c r="AD430" i="11"/>
  <c r="AC430" i="11"/>
  <c r="AA430" i="11"/>
  <c r="AF429" i="11"/>
  <c r="AB429" i="11"/>
  <c r="Z429" i="11"/>
  <c r="Y429" i="11"/>
  <c r="X429" i="11"/>
  <c r="W429" i="11"/>
  <c r="U429" i="11"/>
  <c r="S429" i="11"/>
  <c r="R429" i="11"/>
  <c r="Q429" i="11"/>
  <c r="P429" i="11"/>
  <c r="O429" i="11"/>
  <c r="N429" i="11"/>
  <c r="M429" i="11"/>
  <c r="L429" i="11"/>
  <c r="J429" i="11"/>
  <c r="H429" i="11"/>
  <c r="G429" i="11"/>
  <c r="F429" i="11"/>
  <c r="E429" i="11"/>
  <c r="D429" i="11"/>
  <c r="AF428" i="11"/>
  <c r="AF427" i="11"/>
  <c r="AG427" i="11" s="1"/>
  <c r="AE427" i="11"/>
  <c r="AD427" i="11"/>
  <c r="AC427" i="11"/>
  <c r="AF426" i="11"/>
  <c r="AF425" i="11"/>
  <c r="AG425" i="11" s="1"/>
  <c r="AE425" i="11"/>
  <c r="AD425" i="11"/>
  <c r="AC425" i="11"/>
  <c r="AA425" i="11"/>
  <c r="AF424" i="11"/>
  <c r="AG424" i="11" s="1"/>
  <c r="AE424" i="11"/>
  <c r="AD424" i="11"/>
  <c r="AC424" i="11"/>
  <c r="AA424" i="11"/>
  <c r="AF423" i="11"/>
  <c r="AB423" i="11"/>
  <c r="Z423" i="11"/>
  <c r="Y423" i="11"/>
  <c r="X423" i="11"/>
  <c r="W423" i="11"/>
  <c r="U423" i="11"/>
  <c r="S423" i="11"/>
  <c r="R423" i="11"/>
  <c r="Q423" i="11"/>
  <c r="P423" i="11"/>
  <c r="O423" i="11"/>
  <c r="N423" i="11"/>
  <c r="M423" i="11"/>
  <c r="L423" i="11"/>
  <c r="J423" i="11"/>
  <c r="H423" i="11"/>
  <c r="G423" i="11"/>
  <c r="F423" i="11"/>
  <c r="E423" i="11"/>
  <c r="D423" i="11"/>
  <c r="AF422" i="11"/>
  <c r="AG422" i="11" s="1"/>
  <c r="AE422" i="11"/>
  <c r="AD422" i="11"/>
  <c r="AC422" i="11"/>
  <c r="AA422" i="11"/>
  <c r="AF421" i="11"/>
  <c r="AG421" i="11" s="1"/>
  <c r="AE421" i="11"/>
  <c r="AD421" i="11"/>
  <c r="AC421" i="11"/>
  <c r="AA421" i="11"/>
  <c r="AF420" i="11"/>
  <c r="AG420" i="11" s="1"/>
  <c r="AE420" i="11"/>
  <c r="AD420" i="11"/>
  <c r="AC420" i="11"/>
  <c r="AA420" i="11"/>
  <c r="AF419" i="11"/>
  <c r="AB419" i="11"/>
  <c r="Z419" i="11"/>
  <c r="Y419" i="11"/>
  <c r="X419" i="11"/>
  <c r="W419" i="11"/>
  <c r="U419" i="11"/>
  <c r="S419" i="11"/>
  <c r="R419" i="11"/>
  <c r="Q419" i="11"/>
  <c r="P419" i="11"/>
  <c r="O419" i="11"/>
  <c r="N419" i="11"/>
  <c r="M419" i="11"/>
  <c r="L419" i="11"/>
  <c r="J419" i="11"/>
  <c r="H419" i="11"/>
  <c r="G419" i="11"/>
  <c r="F419" i="11"/>
  <c r="E419" i="11"/>
  <c r="D419" i="11"/>
  <c r="AF418" i="11"/>
  <c r="AG418" i="11" s="1"/>
  <c r="AE418" i="11"/>
  <c r="AE417" i="11" s="1"/>
  <c r="AD418" i="11"/>
  <c r="AC418" i="11"/>
  <c r="AC417" i="11" s="1"/>
  <c r="AA418" i="11"/>
  <c r="AA417" i="11" s="1"/>
  <c r="AF417" i="11"/>
  <c r="AB417" i="11"/>
  <c r="Z417" i="11"/>
  <c r="Y417" i="11"/>
  <c r="X417" i="11"/>
  <c r="W417" i="11"/>
  <c r="U417" i="11"/>
  <c r="S417" i="11"/>
  <c r="R417" i="11"/>
  <c r="Q417" i="11"/>
  <c r="P417" i="11"/>
  <c r="O417" i="11"/>
  <c r="N417" i="11"/>
  <c r="M417" i="11"/>
  <c r="L417" i="11"/>
  <c r="J417" i="11"/>
  <c r="H417" i="11"/>
  <c r="G417" i="11"/>
  <c r="F417" i="11"/>
  <c r="E417" i="11"/>
  <c r="D417" i="11"/>
  <c r="AF416" i="11"/>
  <c r="AG416" i="11" s="1"/>
  <c r="AE416" i="11"/>
  <c r="AD416" i="11"/>
  <c r="AC416" i="11"/>
  <c r="AA416" i="11"/>
  <c r="AF415" i="11"/>
  <c r="AG415" i="11" s="1"/>
  <c r="AE415" i="11"/>
  <c r="AD415" i="11"/>
  <c r="AC415" i="11"/>
  <c r="AA415" i="11"/>
  <c r="AF414" i="11"/>
  <c r="AB414" i="11"/>
  <c r="Z414" i="11"/>
  <c r="Y414" i="11"/>
  <c r="X414" i="11"/>
  <c r="W414" i="11"/>
  <c r="U414" i="11"/>
  <c r="S414" i="11"/>
  <c r="R414" i="11"/>
  <c r="Q414" i="11"/>
  <c r="P414" i="11"/>
  <c r="O414" i="11"/>
  <c r="N414" i="11"/>
  <c r="M414" i="11"/>
  <c r="L414" i="11"/>
  <c r="J414" i="11"/>
  <c r="H414" i="11"/>
  <c r="G414" i="11"/>
  <c r="F414" i="11"/>
  <c r="E414" i="11"/>
  <c r="D414" i="11"/>
  <c r="AF413" i="11"/>
  <c r="AG413" i="11" s="1"/>
  <c r="AG412" i="11" s="1"/>
  <c r="AE413" i="11"/>
  <c r="AE412" i="11" s="1"/>
  <c r="AD413" i="11"/>
  <c r="AC413" i="11"/>
  <c r="AC412" i="11" s="1"/>
  <c r="AA413" i="11"/>
  <c r="AF412" i="11"/>
  <c r="AB412" i="11"/>
  <c r="Z412" i="11"/>
  <c r="Y412" i="11"/>
  <c r="X412" i="11"/>
  <c r="W412" i="11"/>
  <c r="U412" i="11"/>
  <c r="S412" i="11"/>
  <c r="R412" i="11"/>
  <c r="Q412" i="11"/>
  <c r="P412" i="11"/>
  <c r="O412" i="11"/>
  <c r="N412" i="11"/>
  <c r="M412" i="11"/>
  <c r="L412" i="11"/>
  <c r="J412" i="11"/>
  <c r="H412" i="11"/>
  <c r="G412" i="11"/>
  <c r="F412" i="11"/>
  <c r="E412" i="11"/>
  <c r="D412" i="11"/>
  <c r="AF411" i="11"/>
  <c r="AG411" i="11" s="1"/>
  <c r="AE411" i="11"/>
  <c r="AE410" i="11" s="1"/>
  <c r="AD411" i="11"/>
  <c r="AC411" i="11"/>
  <c r="AC410" i="11" s="1"/>
  <c r="AA411" i="11"/>
  <c r="AA410" i="11" s="1"/>
  <c r="AF410" i="11"/>
  <c r="AB410" i="11"/>
  <c r="Z410" i="11"/>
  <c r="Y410" i="11"/>
  <c r="X410" i="11"/>
  <c r="W410" i="11"/>
  <c r="U410" i="11"/>
  <c r="S410" i="11"/>
  <c r="R410" i="11"/>
  <c r="Q410" i="11"/>
  <c r="P410" i="11"/>
  <c r="O410" i="11"/>
  <c r="N410" i="11"/>
  <c r="M410" i="11"/>
  <c r="L410" i="11"/>
  <c r="J410" i="11"/>
  <c r="H410" i="11"/>
  <c r="G410" i="11"/>
  <c r="F410" i="11"/>
  <c r="E410" i="11"/>
  <c r="D410" i="11"/>
  <c r="AF409" i="11"/>
  <c r="AG409" i="11" s="1"/>
  <c r="AE409" i="11"/>
  <c r="AD409" i="11"/>
  <c r="AC409" i="11"/>
  <c r="AA409" i="11"/>
  <c r="AF408" i="11"/>
  <c r="AG408" i="11" s="1"/>
  <c r="AE408" i="11"/>
  <c r="AD408" i="11"/>
  <c r="AC408" i="11"/>
  <c r="AA408" i="11"/>
  <c r="AF407" i="11"/>
  <c r="AG407" i="11" s="1"/>
  <c r="AE407" i="11"/>
  <c r="AD407" i="11"/>
  <c r="AC407" i="11"/>
  <c r="AA407" i="11"/>
  <c r="AF406" i="11"/>
  <c r="AB406" i="11"/>
  <c r="Z406" i="11"/>
  <c r="Y406" i="11"/>
  <c r="X406" i="11"/>
  <c r="W406" i="11"/>
  <c r="U406" i="11"/>
  <c r="S406" i="11"/>
  <c r="R406" i="11"/>
  <c r="Q406" i="11"/>
  <c r="P406" i="11"/>
  <c r="O406" i="11"/>
  <c r="N406" i="11"/>
  <c r="M406" i="11"/>
  <c r="L406" i="11"/>
  <c r="J406" i="11"/>
  <c r="H406" i="11"/>
  <c r="G406" i="11"/>
  <c r="F406" i="11"/>
  <c r="E406" i="11"/>
  <c r="D406" i="11"/>
  <c r="AF405" i="11"/>
  <c r="AG405" i="11" s="1"/>
  <c r="AE405" i="11"/>
  <c r="AD405" i="11"/>
  <c r="AC405" i="11"/>
  <c r="AA405" i="11"/>
  <c r="AF404" i="11"/>
  <c r="AG404" i="11" s="1"/>
  <c r="AE404" i="11"/>
  <c r="AD404" i="11"/>
  <c r="AC404" i="11"/>
  <c r="AA404" i="11"/>
  <c r="AF403" i="11"/>
  <c r="AB403" i="11"/>
  <c r="Z403" i="11"/>
  <c r="Y403" i="11"/>
  <c r="X403" i="11"/>
  <c r="W403" i="11"/>
  <c r="U403" i="11"/>
  <c r="S403" i="11"/>
  <c r="R403" i="11"/>
  <c r="Q403" i="11"/>
  <c r="P403" i="11"/>
  <c r="O403" i="11"/>
  <c r="N403" i="11"/>
  <c r="M403" i="11"/>
  <c r="L403" i="11"/>
  <c r="J403" i="11"/>
  <c r="H403" i="11"/>
  <c r="G403" i="11"/>
  <c r="F403" i="11"/>
  <c r="E403" i="11"/>
  <c r="D403" i="11"/>
  <c r="AF402" i="11"/>
  <c r="AG402" i="11" s="1"/>
  <c r="AE402" i="11"/>
  <c r="AD402" i="11"/>
  <c r="AC402" i="11"/>
  <c r="AA402" i="11"/>
  <c r="AF401" i="11"/>
  <c r="AG401" i="11" s="1"/>
  <c r="AE401" i="11"/>
  <c r="AD401" i="11"/>
  <c r="AC401" i="11"/>
  <c r="AA401" i="11"/>
  <c r="AF400" i="11"/>
  <c r="AB400" i="11"/>
  <c r="Z400" i="11"/>
  <c r="Y400" i="11"/>
  <c r="X400" i="11"/>
  <c r="W400" i="11"/>
  <c r="U400" i="11"/>
  <c r="S400" i="11"/>
  <c r="R400" i="11"/>
  <c r="Q400" i="11"/>
  <c r="P400" i="11"/>
  <c r="O400" i="11"/>
  <c r="N400" i="11"/>
  <c r="M400" i="11"/>
  <c r="L400" i="11"/>
  <c r="J400" i="11"/>
  <c r="H400" i="11"/>
  <c r="G400" i="11"/>
  <c r="F400" i="11"/>
  <c r="E400" i="11"/>
  <c r="D400" i="11"/>
  <c r="AF399" i="11"/>
  <c r="AF398" i="11"/>
  <c r="AG398" i="11" s="1"/>
  <c r="AE398" i="11"/>
  <c r="AD398" i="11"/>
  <c r="AC398" i="11"/>
  <c r="AF397" i="11"/>
  <c r="AF396" i="11"/>
  <c r="AG396" i="11" s="1"/>
  <c r="AE396" i="11"/>
  <c r="AD396" i="11"/>
  <c r="AC396" i="11"/>
  <c r="AA396" i="11"/>
  <c r="AF395" i="11"/>
  <c r="AG395" i="11" s="1"/>
  <c r="AE395" i="11"/>
  <c r="AD395" i="11"/>
  <c r="AC395" i="11"/>
  <c r="AA395" i="11"/>
  <c r="AF394" i="11"/>
  <c r="AB394" i="11"/>
  <c r="Z394" i="11"/>
  <c r="Y394" i="11"/>
  <c r="X394" i="11"/>
  <c r="W394" i="11"/>
  <c r="U394" i="11"/>
  <c r="S394" i="11"/>
  <c r="R394" i="11"/>
  <c r="Q394" i="11"/>
  <c r="P394" i="11"/>
  <c r="O394" i="11"/>
  <c r="N394" i="11"/>
  <c r="M394" i="11"/>
  <c r="L394" i="11"/>
  <c r="J394" i="11"/>
  <c r="H394" i="11"/>
  <c r="G394" i="11"/>
  <c r="F394" i="11"/>
  <c r="E394" i="11"/>
  <c r="D394" i="11"/>
  <c r="AF393" i="11"/>
  <c r="AG393" i="11" s="1"/>
  <c r="AE393" i="11"/>
  <c r="AD393" i="11"/>
  <c r="AC393" i="11"/>
  <c r="AA393" i="11"/>
  <c r="AF392" i="11"/>
  <c r="AG392" i="11" s="1"/>
  <c r="AE392" i="11"/>
  <c r="AD392" i="11"/>
  <c r="AC392" i="11"/>
  <c r="AA392" i="11"/>
  <c r="AF391" i="11"/>
  <c r="AB391" i="11"/>
  <c r="Z391" i="11"/>
  <c r="Y391" i="11"/>
  <c r="X391" i="11"/>
  <c r="W391" i="11"/>
  <c r="U391" i="11"/>
  <c r="S391" i="11"/>
  <c r="R391" i="11"/>
  <c r="Q391" i="11"/>
  <c r="P391" i="11"/>
  <c r="O391" i="11"/>
  <c r="N391" i="11"/>
  <c r="M391" i="11"/>
  <c r="L391" i="11"/>
  <c r="J391" i="11"/>
  <c r="H391" i="11"/>
  <c r="G391" i="11"/>
  <c r="F391" i="11"/>
  <c r="E391" i="11"/>
  <c r="D391" i="11"/>
  <c r="AF390" i="11"/>
  <c r="AG390" i="11" s="1"/>
  <c r="AE390" i="11"/>
  <c r="AD390" i="11"/>
  <c r="AC390" i="11"/>
  <c r="AA390" i="11"/>
  <c r="AF389" i="11"/>
  <c r="AG389" i="11" s="1"/>
  <c r="AE389" i="11"/>
  <c r="AD389" i="11"/>
  <c r="AC389" i="11"/>
  <c r="AA389" i="11"/>
  <c r="AF388" i="11"/>
  <c r="AB388" i="11"/>
  <c r="Z388" i="11"/>
  <c r="Y388" i="11"/>
  <c r="X388" i="11"/>
  <c r="W388" i="11"/>
  <c r="U388" i="11"/>
  <c r="S388" i="11"/>
  <c r="R388" i="11"/>
  <c r="Q388" i="11"/>
  <c r="P388" i="11"/>
  <c r="O388" i="11"/>
  <c r="N388" i="11"/>
  <c r="M388" i="11"/>
  <c r="L388" i="11"/>
  <c r="J388" i="11"/>
  <c r="H388" i="11"/>
  <c r="G388" i="11"/>
  <c r="F388" i="11"/>
  <c r="E388" i="11"/>
  <c r="D388" i="11"/>
  <c r="AF387" i="11"/>
  <c r="AG387" i="11" s="1"/>
  <c r="AE387" i="11"/>
  <c r="AD387" i="11"/>
  <c r="AC387" i="11"/>
  <c r="AA387" i="11"/>
  <c r="AF386" i="11"/>
  <c r="AG386" i="11" s="1"/>
  <c r="AE386" i="11"/>
  <c r="AD386" i="11"/>
  <c r="AC386" i="11"/>
  <c r="AA386" i="11"/>
  <c r="AF385" i="11"/>
  <c r="AB385" i="11"/>
  <c r="Z385" i="11"/>
  <c r="Y385" i="11"/>
  <c r="X385" i="11"/>
  <c r="W385" i="11"/>
  <c r="U385" i="11"/>
  <c r="S385" i="11"/>
  <c r="R385" i="11"/>
  <c r="Q385" i="11"/>
  <c r="P385" i="11"/>
  <c r="O385" i="11"/>
  <c r="N385" i="11"/>
  <c r="M385" i="11"/>
  <c r="L385" i="11"/>
  <c r="J385" i="11"/>
  <c r="H385" i="11"/>
  <c r="G385" i="11"/>
  <c r="F385" i="11"/>
  <c r="E385" i="11"/>
  <c r="D385" i="11"/>
  <c r="AF384" i="11"/>
  <c r="AG384" i="11" s="1"/>
  <c r="AE384" i="11"/>
  <c r="AD384" i="11"/>
  <c r="AC384" i="11"/>
  <c r="AA384" i="11"/>
  <c r="AF383" i="11"/>
  <c r="AG383" i="11" s="1"/>
  <c r="AE383" i="11"/>
  <c r="AD383" i="11"/>
  <c r="AC383" i="11"/>
  <c r="AA383" i="11"/>
  <c r="AF382" i="11"/>
  <c r="AB382" i="11"/>
  <c r="Z382" i="11"/>
  <c r="Y382" i="11"/>
  <c r="X382" i="11"/>
  <c r="W382" i="11"/>
  <c r="U382" i="11"/>
  <c r="S382" i="11"/>
  <c r="R382" i="11"/>
  <c r="Q382" i="11"/>
  <c r="P382" i="11"/>
  <c r="O382" i="11"/>
  <c r="N382" i="11"/>
  <c r="M382" i="11"/>
  <c r="L382" i="11"/>
  <c r="J382" i="11"/>
  <c r="H382" i="11"/>
  <c r="G382" i="11"/>
  <c r="F382" i="11"/>
  <c r="E382" i="11"/>
  <c r="D382" i="11"/>
  <c r="AF381" i="11"/>
  <c r="AG381" i="11" s="1"/>
  <c r="AE381" i="11"/>
  <c r="AD381" i="11"/>
  <c r="AC381" i="11"/>
  <c r="AA381" i="11"/>
  <c r="AF380" i="11"/>
  <c r="AG380" i="11" s="1"/>
  <c r="AE380" i="11"/>
  <c r="AD380" i="11"/>
  <c r="AC380" i="11"/>
  <c r="AA380" i="11"/>
  <c r="AF379" i="11"/>
  <c r="AB379" i="11"/>
  <c r="Z379" i="11"/>
  <c r="Y379" i="11"/>
  <c r="X379" i="11"/>
  <c r="W379" i="11"/>
  <c r="U379" i="11"/>
  <c r="S379" i="11"/>
  <c r="R379" i="11"/>
  <c r="Q379" i="11"/>
  <c r="P379" i="11"/>
  <c r="O379" i="11"/>
  <c r="N379" i="11"/>
  <c r="M379" i="11"/>
  <c r="L379" i="11"/>
  <c r="J379" i="11"/>
  <c r="H379" i="11"/>
  <c r="G379" i="11"/>
  <c r="F379" i="11"/>
  <c r="E379" i="11"/>
  <c r="D379" i="11"/>
  <c r="AF378" i="11"/>
  <c r="AG378" i="11" s="1"/>
  <c r="AE378" i="11"/>
  <c r="AD378" i="11"/>
  <c r="AC378" i="11"/>
  <c r="AA378" i="11"/>
  <c r="AF377" i="11"/>
  <c r="AG377" i="11" s="1"/>
  <c r="AE377" i="11"/>
  <c r="AD377" i="11"/>
  <c r="AC377" i="11"/>
  <c r="AA377" i="11"/>
  <c r="AF376" i="11"/>
  <c r="AG376" i="11" s="1"/>
  <c r="AE376" i="11"/>
  <c r="AD376" i="11"/>
  <c r="AC376" i="11"/>
  <c r="AA376" i="11"/>
  <c r="AF375" i="11"/>
  <c r="AB375" i="11"/>
  <c r="Z375" i="11"/>
  <c r="Y375" i="11"/>
  <c r="X375" i="11"/>
  <c r="W375" i="11"/>
  <c r="U375" i="11"/>
  <c r="S375" i="11"/>
  <c r="R375" i="11"/>
  <c r="Q375" i="11"/>
  <c r="P375" i="11"/>
  <c r="O375" i="11"/>
  <c r="N375" i="11"/>
  <c r="M375" i="11"/>
  <c r="L375" i="11"/>
  <c r="J375" i="11"/>
  <c r="H375" i="11"/>
  <c r="G375" i="11"/>
  <c r="F375" i="11"/>
  <c r="E375" i="11"/>
  <c r="D375" i="11"/>
  <c r="AF374" i="11"/>
  <c r="AG374" i="11" s="1"/>
  <c r="AE374" i="11"/>
  <c r="AD374" i="11"/>
  <c r="AC374" i="11"/>
  <c r="AA374" i="11"/>
  <c r="AF373" i="11"/>
  <c r="AG373" i="11" s="1"/>
  <c r="AE373" i="11"/>
  <c r="AD373" i="11"/>
  <c r="AC373" i="11"/>
  <c r="AA373" i="11"/>
  <c r="AF372" i="11"/>
  <c r="AB372" i="11"/>
  <c r="Z372" i="11"/>
  <c r="Y372" i="11"/>
  <c r="X372" i="11"/>
  <c r="W372" i="11"/>
  <c r="U372" i="11"/>
  <c r="S372" i="11"/>
  <c r="R372" i="11"/>
  <c r="Q372" i="11"/>
  <c r="P372" i="11"/>
  <c r="O372" i="11"/>
  <c r="N372" i="11"/>
  <c r="M372" i="11"/>
  <c r="L372" i="11"/>
  <c r="J372" i="11"/>
  <c r="H372" i="11"/>
  <c r="G372" i="11"/>
  <c r="F372" i="11"/>
  <c r="E372" i="11"/>
  <c r="D372" i="11"/>
  <c r="AF371" i="11"/>
  <c r="AG371" i="11" s="1"/>
  <c r="AE371" i="11"/>
  <c r="AD371" i="11"/>
  <c r="AC371" i="11"/>
  <c r="AA371" i="11"/>
  <c r="AF370" i="11"/>
  <c r="AG370" i="11" s="1"/>
  <c r="AE370" i="11"/>
  <c r="AD370" i="11"/>
  <c r="AC370" i="11"/>
  <c r="AA370" i="11"/>
  <c r="AF369" i="11"/>
  <c r="AG369" i="11" s="1"/>
  <c r="AE369" i="11"/>
  <c r="AD369" i="11"/>
  <c r="AC369" i="11"/>
  <c r="AA369" i="11"/>
  <c r="AF368" i="11"/>
  <c r="AB368" i="11"/>
  <c r="Z368" i="11"/>
  <c r="Y368" i="11"/>
  <c r="X368" i="11"/>
  <c r="W368" i="11"/>
  <c r="U368" i="11"/>
  <c r="S368" i="11"/>
  <c r="R368" i="11"/>
  <c r="Q368" i="11"/>
  <c r="P368" i="11"/>
  <c r="O368" i="11"/>
  <c r="N368" i="11"/>
  <c r="M368" i="11"/>
  <c r="L368" i="11"/>
  <c r="J368" i="11"/>
  <c r="H368" i="11"/>
  <c r="G368" i="11"/>
  <c r="F368" i="11"/>
  <c r="E368" i="11"/>
  <c r="D368" i="11"/>
  <c r="AF367" i="11"/>
  <c r="AG367" i="11" s="1"/>
  <c r="AE367" i="11"/>
  <c r="AD367" i="11"/>
  <c r="AC367" i="11"/>
  <c r="AA367" i="11"/>
  <c r="AF366" i="11"/>
  <c r="AG366" i="11" s="1"/>
  <c r="AE366" i="11"/>
  <c r="AD366" i="11"/>
  <c r="AC366" i="11"/>
  <c r="AA366" i="11"/>
  <c r="AF365" i="11"/>
  <c r="AG365" i="11" s="1"/>
  <c r="AE365" i="11"/>
  <c r="AD365" i="11"/>
  <c r="AC365" i="11"/>
  <c r="AA365" i="11"/>
  <c r="AF364" i="11"/>
  <c r="AB364" i="11"/>
  <c r="Z364" i="11"/>
  <c r="Y364" i="11"/>
  <c r="X364" i="11"/>
  <c r="W364" i="11"/>
  <c r="U364" i="11"/>
  <c r="S364" i="11"/>
  <c r="R364" i="11"/>
  <c r="Q364" i="11"/>
  <c r="P364" i="11"/>
  <c r="O364" i="11"/>
  <c r="N364" i="11"/>
  <c r="M364" i="11"/>
  <c r="L364" i="11"/>
  <c r="J364" i="11"/>
  <c r="H364" i="11"/>
  <c r="G364" i="11"/>
  <c r="F364" i="11"/>
  <c r="E364" i="11"/>
  <c r="D364" i="11"/>
  <c r="AF363" i="11"/>
  <c r="AG363" i="11" s="1"/>
  <c r="AE363" i="11"/>
  <c r="AD363" i="11"/>
  <c r="AC363" i="11"/>
  <c r="AA363" i="11"/>
  <c r="AF362" i="11"/>
  <c r="AG362" i="11" s="1"/>
  <c r="AE362" i="11"/>
  <c r="AD362" i="11"/>
  <c r="AC362" i="11"/>
  <c r="AA362" i="11"/>
  <c r="AF361" i="11"/>
  <c r="AB361" i="11"/>
  <c r="Z361" i="11"/>
  <c r="Y361" i="11"/>
  <c r="X361" i="11"/>
  <c r="W361" i="11"/>
  <c r="U361" i="11"/>
  <c r="S361" i="11"/>
  <c r="R361" i="11"/>
  <c r="Q361" i="11"/>
  <c r="P361" i="11"/>
  <c r="O361" i="11"/>
  <c r="N361" i="11"/>
  <c r="M361" i="11"/>
  <c r="L361" i="11"/>
  <c r="J361" i="11"/>
  <c r="H361" i="11"/>
  <c r="G361" i="11"/>
  <c r="F361" i="11"/>
  <c r="E361" i="11"/>
  <c r="D361" i="11"/>
  <c r="AF360" i="11"/>
  <c r="AG360" i="11" s="1"/>
  <c r="AE360" i="11"/>
  <c r="AD360" i="11"/>
  <c r="AC360" i="11"/>
  <c r="AA360" i="11"/>
  <c r="AF359" i="11"/>
  <c r="AG359" i="11" s="1"/>
  <c r="AE359" i="11"/>
  <c r="AD359" i="11"/>
  <c r="AC359" i="11"/>
  <c r="AA359" i="11"/>
  <c r="AF358" i="11"/>
  <c r="AB358" i="11"/>
  <c r="Z358" i="11"/>
  <c r="Y358" i="11"/>
  <c r="X358" i="11"/>
  <c r="W358" i="11"/>
  <c r="U358" i="11"/>
  <c r="S358" i="11"/>
  <c r="R358" i="11"/>
  <c r="Q358" i="11"/>
  <c r="P358" i="11"/>
  <c r="O358" i="11"/>
  <c r="N358" i="11"/>
  <c r="M358" i="11"/>
  <c r="L358" i="11"/>
  <c r="J358" i="11"/>
  <c r="H358" i="11"/>
  <c r="G358" i="11"/>
  <c r="F358" i="11"/>
  <c r="E358" i="11"/>
  <c r="D358" i="11"/>
  <c r="AF357" i="11"/>
  <c r="AG357" i="11" s="1"/>
  <c r="AE357" i="11"/>
  <c r="AD357" i="11"/>
  <c r="AC357" i="11"/>
  <c r="AF356" i="11"/>
  <c r="AF355" i="11"/>
  <c r="AG355" i="11" s="1"/>
  <c r="AE355" i="11"/>
  <c r="AD355" i="11"/>
  <c r="AC355" i="11"/>
  <c r="AF354" i="11"/>
  <c r="AF353" i="11"/>
  <c r="AG353" i="11" s="1"/>
  <c r="AE353" i="11"/>
  <c r="AD353" i="11"/>
  <c r="AC353" i="11"/>
  <c r="AA353" i="11"/>
  <c r="AF352" i="11"/>
  <c r="AG352" i="11" s="1"/>
  <c r="AE352" i="11"/>
  <c r="AD352" i="11"/>
  <c r="AC352" i="11"/>
  <c r="AA352" i="11"/>
  <c r="AF351" i="11"/>
  <c r="AB351" i="11"/>
  <c r="Z351" i="11"/>
  <c r="Y351" i="11"/>
  <c r="X351" i="11"/>
  <c r="W351" i="11"/>
  <c r="U351" i="11"/>
  <c r="S351" i="11"/>
  <c r="R351" i="11"/>
  <c r="Q351" i="11"/>
  <c r="P351" i="11"/>
  <c r="O351" i="11"/>
  <c r="N351" i="11"/>
  <c r="M351" i="11"/>
  <c r="L351" i="11"/>
  <c r="J351" i="11"/>
  <c r="H351" i="11"/>
  <c r="G351" i="11"/>
  <c r="F351" i="11"/>
  <c r="E351" i="11"/>
  <c r="D351" i="11"/>
  <c r="AF350" i="11"/>
  <c r="AG350" i="11" s="1"/>
  <c r="AE350" i="11"/>
  <c r="AD350" i="11"/>
  <c r="AC350" i="11"/>
  <c r="AF349" i="11"/>
  <c r="AG349" i="11" s="1"/>
  <c r="AE349" i="11"/>
  <c r="AD349" i="11"/>
  <c r="AC349" i="11"/>
  <c r="AA349" i="11"/>
  <c r="AF348" i="11"/>
  <c r="AG348" i="11" s="1"/>
  <c r="AE348" i="11"/>
  <c r="AD348" i="11"/>
  <c r="AC348" i="11"/>
  <c r="AA348" i="11"/>
  <c r="AF347" i="11"/>
  <c r="AB347" i="11"/>
  <c r="Z347" i="11"/>
  <c r="Y347" i="11"/>
  <c r="X347" i="11"/>
  <c r="W347" i="11"/>
  <c r="U347" i="11"/>
  <c r="S347" i="11"/>
  <c r="R347" i="11"/>
  <c r="Q347" i="11"/>
  <c r="P347" i="11"/>
  <c r="O347" i="11"/>
  <c r="N347" i="11"/>
  <c r="M347" i="11"/>
  <c r="L347" i="11"/>
  <c r="J347" i="11"/>
  <c r="H347" i="11"/>
  <c r="G347" i="11"/>
  <c r="F347" i="11"/>
  <c r="E347" i="11"/>
  <c r="D347" i="11"/>
  <c r="AF346" i="11"/>
  <c r="AG346" i="11" s="1"/>
  <c r="AE346" i="11"/>
  <c r="AD346" i="11"/>
  <c r="AC346" i="11"/>
  <c r="AA346" i="11"/>
  <c r="AF345" i="11"/>
  <c r="AG345" i="11" s="1"/>
  <c r="AE345" i="11"/>
  <c r="AD345" i="11"/>
  <c r="AC345" i="11"/>
  <c r="AA345" i="11"/>
  <c r="AF344" i="11"/>
  <c r="AB344" i="11"/>
  <c r="Z344" i="11"/>
  <c r="Y344" i="11"/>
  <c r="X344" i="11"/>
  <c r="W344" i="11"/>
  <c r="U344" i="11"/>
  <c r="S344" i="11"/>
  <c r="R344" i="11"/>
  <c r="Q344" i="11"/>
  <c r="P344" i="11"/>
  <c r="O344" i="11"/>
  <c r="N344" i="11"/>
  <c r="M344" i="11"/>
  <c r="L344" i="11"/>
  <c r="J344" i="11"/>
  <c r="H344" i="11"/>
  <c r="G344" i="11"/>
  <c r="F344" i="11"/>
  <c r="E344" i="11"/>
  <c r="D344" i="11"/>
  <c r="AF343" i="11"/>
  <c r="AG343" i="11" s="1"/>
  <c r="AE343" i="11"/>
  <c r="AD343" i="11"/>
  <c r="AC343" i="11"/>
  <c r="AA343" i="11"/>
  <c r="AF342" i="11"/>
  <c r="AG342" i="11" s="1"/>
  <c r="AE342" i="11"/>
  <c r="AD342" i="11"/>
  <c r="AC342" i="11"/>
  <c r="AA342" i="11"/>
  <c r="AF341" i="11"/>
  <c r="AB341" i="11"/>
  <c r="Z341" i="11"/>
  <c r="Y341" i="11"/>
  <c r="X341" i="11"/>
  <c r="W341" i="11"/>
  <c r="U341" i="11"/>
  <c r="S341" i="11"/>
  <c r="R341" i="11"/>
  <c r="Q341" i="11"/>
  <c r="P341" i="11"/>
  <c r="O341" i="11"/>
  <c r="N341" i="11"/>
  <c r="M341" i="11"/>
  <c r="L341" i="11"/>
  <c r="J341" i="11"/>
  <c r="H341" i="11"/>
  <c r="G341" i="11"/>
  <c r="F341" i="11"/>
  <c r="E341" i="11"/>
  <c r="D341" i="11"/>
  <c r="AF340" i="11"/>
  <c r="AG340" i="11" s="1"/>
  <c r="AE340" i="11"/>
  <c r="AD340" i="11"/>
  <c r="AC340" i="11"/>
  <c r="AA340" i="11"/>
  <c r="AF339" i="11"/>
  <c r="AG339" i="11" s="1"/>
  <c r="AE339" i="11"/>
  <c r="AD339" i="11"/>
  <c r="AC339" i="11"/>
  <c r="AA339" i="11"/>
  <c r="AF338" i="11"/>
  <c r="AB338" i="11"/>
  <c r="Z338" i="11"/>
  <c r="Y338" i="11"/>
  <c r="X338" i="11"/>
  <c r="W338" i="11"/>
  <c r="U338" i="11"/>
  <c r="S338" i="11"/>
  <c r="R338" i="11"/>
  <c r="Q338" i="11"/>
  <c r="P338" i="11"/>
  <c r="O338" i="11"/>
  <c r="N338" i="11"/>
  <c r="M338" i="11"/>
  <c r="L338" i="11"/>
  <c r="J338" i="11"/>
  <c r="H338" i="11"/>
  <c r="G338" i="11"/>
  <c r="F338" i="11"/>
  <c r="E338" i="11"/>
  <c r="D338" i="11"/>
  <c r="AF337" i="11"/>
  <c r="AG337" i="11" s="1"/>
  <c r="AE337" i="11"/>
  <c r="AD337" i="11"/>
  <c r="AC337" i="11"/>
  <c r="AA337" i="11"/>
  <c r="AF336" i="11"/>
  <c r="AG336" i="11" s="1"/>
  <c r="AE336" i="11"/>
  <c r="AD336" i="11"/>
  <c r="AC336" i="11"/>
  <c r="AA336" i="11"/>
  <c r="AF335" i="11"/>
  <c r="AB335" i="11"/>
  <c r="Z335" i="11"/>
  <c r="Y335" i="11"/>
  <c r="X335" i="11"/>
  <c r="W335" i="11"/>
  <c r="U335" i="11"/>
  <c r="S335" i="11"/>
  <c r="R335" i="11"/>
  <c r="Q335" i="11"/>
  <c r="P335" i="11"/>
  <c r="O335" i="11"/>
  <c r="N335" i="11"/>
  <c r="M335" i="11"/>
  <c r="L335" i="11"/>
  <c r="J335" i="11"/>
  <c r="H335" i="11"/>
  <c r="G335" i="11"/>
  <c r="F335" i="11"/>
  <c r="E335" i="11"/>
  <c r="D335" i="11"/>
  <c r="AF334" i="11"/>
  <c r="AF333" i="11"/>
  <c r="AG333" i="11" s="1"/>
  <c r="AE333" i="11"/>
  <c r="AD333" i="11"/>
  <c r="AC333" i="11"/>
  <c r="AF332" i="11"/>
  <c r="AF331" i="11"/>
  <c r="AG331" i="11" s="1"/>
  <c r="AE331" i="11"/>
  <c r="AD331" i="11"/>
  <c r="AC331" i="11"/>
  <c r="AA331" i="11"/>
  <c r="AF330" i="11"/>
  <c r="AG330" i="11" s="1"/>
  <c r="AE330" i="11"/>
  <c r="AD330" i="11"/>
  <c r="AC330" i="11"/>
  <c r="AA330" i="11"/>
  <c r="AF329" i="11"/>
  <c r="AG329" i="11" s="1"/>
  <c r="AE329" i="11"/>
  <c r="AD329" i="11"/>
  <c r="AC329" i="11"/>
  <c r="AA329" i="11"/>
  <c r="AF328" i="11"/>
  <c r="AB328" i="11"/>
  <c r="Z328" i="11"/>
  <c r="Y328" i="11"/>
  <c r="X328" i="11"/>
  <c r="W328" i="11"/>
  <c r="U328" i="11"/>
  <c r="S328" i="11"/>
  <c r="R328" i="11"/>
  <c r="Q328" i="11"/>
  <c r="P328" i="11"/>
  <c r="O328" i="11"/>
  <c r="N328" i="11"/>
  <c r="M328" i="11"/>
  <c r="L328" i="11"/>
  <c r="J328" i="11"/>
  <c r="H328" i="11"/>
  <c r="G328" i="11"/>
  <c r="F328" i="11"/>
  <c r="E328" i="11"/>
  <c r="D328" i="11"/>
  <c r="AF327" i="11"/>
  <c r="AG327" i="11" s="1"/>
  <c r="AE327" i="11"/>
  <c r="AD327" i="11"/>
  <c r="AC327" i="11"/>
  <c r="AA327" i="11"/>
  <c r="AF326" i="11"/>
  <c r="AG326" i="11" s="1"/>
  <c r="AE326" i="11"/>
  <c r="AD326" i="11"/>
  <c r="AC326" i="11"/>
  <c r="AA326" i="11"/>
  <c r="AF325" i="11"/>
  <c r="AB325" i="11"/>
  <c r="Z325" i="11"/>
  <c r="Y325" i="11"/>
  <c r="X325" i="11"/>
  <c r="W325" i="11"/>
  <c r="U325" i="11"/>
  <c r="S325" i="11"/>
  <c r="R325" i="11"/>
  <c r="Q325" i="11"/>
  <c r="P325" i="11"/>
  <c r="O325" i="11"/>
  <c r="N325" i="11"/>
  <c r="M325" i="11"/>
  <c r="L325" i="11"/>
  <c r="J325" i="11"/>
  <c r="H325" i="11"/>
  <c r="G325" i="11"/>
  <c r="F325" i="11"/>
  <c r="E325" i="11"/>
  <c r="D325" i="11"/>
  <c r="AF324" i="11"/>
  <c r="AG324" i="11" s="1"/>
  <c r="AE324" i="11"/>
  <c r="AD324" i="11"/>
  <c r="AC324" i="11"/>
  <c r="AA324" i="11"/>
  <c r="AF323" i="11"/>
  <c r="AG323" i="11" s="1"/>
  <c r="AE323" i="11"/>
  <c r="AD323" i="11"/>
  <c r="AC323" i="11"/>
  <c r="AA323" i="11"/>
  <c r="AF322" i="11"/>
  <c r="AG322" i="11" s="1"/>
  <c r="AE322" i="11"/>
  <c r="AD322" i="11"/>
  <c r="AC322" i="11"/>
  <c r="AA322" i="11"/>
  <c r="AF321" i="11"/>
  <c r="AB321" i="11"/>
  <c r="Z321" i="11"/>
  <c r="Y321" i="11"/>
  <c r="X321" i="11"/>
  <c r="W321" i="11"/>
  <c r="U321" i="11"/>
  <c r="S321" i="11"/>
  <c r="R321" i="11"/>
  <c r="Q321" i="11"/>
  <c r="P321" i="11"/>
  <c r="O321" i="11"/>
  <c r="N321" i="11"/>
  <c r="M321" i="11"/>
  <c r="L321" i="11"/>
  <c r="J321" i="11"/>
  <c r="H321" i="11"/>
  <c r="G321" i="11"/>
  <c r="F321" i="11"/>
  <c r="E321" i="11"/>
  <c r="D321" i="11"/>
  <c r="AF320" i="11"/>
  <c r="AG320" i="11" s="1"/>
  <c r="AE320" i="11"/>
  <c r="AD320" i="11"/>
  <c r="AC320" i="11"/>
  <c r="AA320" i="11"/>
  <c r="AF319" i="11"/>
  <c r="AG319" i="11" s="1"/>
  <c r="AE319" i="11"/>
  <c r="AD319" i="11"/>
  <c r="AC319" i="11"/>
  <c r="AA319" i="11"/>
  <c r="AF318" i="11"/>
  <c r="AB318" i="11"/>
  <c r="Z318" i="11"/>
  <c r="Y318" i="11"/>
  <c r="X318" i="11"/>
  <c r="W318" i="11"/>
  <c r="U318" i="11"/>
  <c r="S318" i="11"/>
  <c r="R318" i="11"/>
  <c r="Q318" i="11"/>
  <c r="P318" i="11"/>
  <c r="O318" i="11"/>
  <c r="N318" i="11"/>
  <c r="M318" i="11"/>
  <c r="L318" i="11"/>
  <c r="J318" i="11"/>
  <c r="H318" i="11"/>
  <c r="G318" i="11"/>
  <c r="F318" i="11"/>
  <c r="E318" i="11"/>
  <c r="D318" i="11"/>
  <c r="AF317" i="11"/>
  <c r="AG317" i="11" s="1"/>
  <c r="AE317" i="11"/>
  <c r="AD317" i="11"/>
  <c r="AC317" i="11"/>
  <c r="AA317" i="11"/>
  <c r="AF316" i="11"/>
  <c r="AG316" i="11" s="1"/>
  <c r="AE316" i="11"/>
  <c r="AD316" i="11"/>
  <c r="AC316" i="11"/>
  <c r="AA316" i="11"/>
  <c r="AF315" i="11"/>
  <c r="AB315" i="11"/>
  <c r="Z315" i="11"/>
  <c r="Y315" i="11"/>
  <c r="X315" i="11"/>
  <c r="W315" i="11"/>
  <c r="U315" i="11"/>
  <c r="S315" i="11"/>
  <c r="R315" i="11"/>
  <c r="Q315" i="11"/>
  <c r="P315" i="11"/>
  <c r="O315" i="11"/>
  <c r="N315" i="11"/>
  <c r="M315" i="11"/>
  <c r="L315" i="11"/>
  <c r="J315" i="11"/>
  <c r="H315" i="11"/>
  <c r="G315" i="11"/>
  <c r="F315" i="11"/>
  <c r="E315" i="11"/>
  <c r="D315" i="11"/>
  <c r="AF314" i="11"/>
  <c r="AG314" i="11" s="1"/>
  <c r="AE314" i="11"/>
  <c r="AD314" i="11"/>
  <c r="AC314" i="11"/>
  <c r="AA314" i="11"/>
  <c r="AF313" i="11"/>
  <c r="AG313" i="11" s="1"/>
  <c r="AE313" i="11"/>
  <c r="AD313" i="11"/>
  <c r="AC313" i="11"/>
  <c r="AA313" i="11"/>
  <c r="AF312" i="11"/>
  <c r="AB312" i="11"/>
  <c r="Z312" i="11"/>
  <c r="Y312" i="11"/>
  <c r="X312" i="11"/>
  <c r="W312" i="11"/>
  <c r="U312" i="11"/>
  <c r="S312" i="11"/>
  <c r="R312" i="11"/>
  <c r="Q312" i="11"/>
  <c r="P312" i="11"/>
  <c r="O312" i="11"/>
  <c r="N312" i="11"/>
  <c r="M312" i="11"/>
  <c r="L312" i="11"/>
  <c r="J312" i="11"/>
  <c r="H312" i="11"/>
  <c r="G312" i="11"/>
  <c r="F312" i="11"/>
  <c r="E312" i="11"/>
  <c r="D312" i="11"/>
  <c r="AF311" i="11"/>
  <c r="AG311" i="11" s="1"/>
  <c r="AE311" i="11"/>
  <c r="AD311" i="11"/>
  <c r="AC311" i="11"/>
  <c r="AA311" i="11"/>
  <c r="AF310" i="11"/>
  <c r="AG310" i="11" s="1"/>
  <c r="AE310" i="11"/>
  <c r="AD310" i="11"/>
  <c r="AC310" i="11"/>
  <c r="AA310" i="11"/>
  <c r="AF309" i="11"/>
  <c r="AB309" i="11"/>
  <c r="Z309" i="11"/>
  <c r="Y309" i="11"/>
  <c r="X309" i="11"/>
  <c r="W309" i="11"/>
  <c r="U309" i="11"/>
  <c r="S309" i="11"/>
  <c r="R309" i="11"/>
  <c r="Q309" i="11"/>
  <c r="P309" i="11"/>
  <c r="O309" i="11"/>
  <c r="N309" i="11"/>
  <c r="M309" i="11"/>
  <c r="L309" i="11"/>
  <c r="J309" i="11"/>
  <c r="H309" i="11"/>
  <c r="G309" i="11"/>
  <c r="F309" i="11"/>
  <c r="E309" i="11"/>
  <c r="D309" i="11"/>
  <c r="AF308" i="11"/>
  <c r="AG308" i="11" s="1"/>
  <c r="AE308" i="11"/>
  <c r="AD308" i="11"/>
  <c r="AC308" i="11"/>
  <c r="AA308" i="11"/>
  <c r="AF307" i="11"/>
  <c r="AG307" i="11" s="1"/>
  <c r="AE307" i="11"/>
  <c r="AD307" i="11"/>
  <c r="AC307" i="11"/>
  <c r="AA307" i="11"/>
  <c r="AF306" i="11"/>
  <c r="AB306" i="11"/>
  <c r="Z306" i="11"/>
  <c r="Y306" i="11"/>
  <c r="X306" i="11"/>
  <c r="W306" i="11"/>
  <c r="U306" i="11"/>
  <c r="S306" i="11"/>
  <c r="R306" i="11"/>
  <c r="Q306" i="11"/>
  <c r="P306" i="11"/>
  <c r="O306" i="11"/>
  <c r="N306" i="11"/>
  <c r="M306" i="11"/>
  <c r="L306" i="11"/>
  <c r="J306" i="11"/>
  <c r="H306" i="11"/>
  <c r="G306" i="11"/>
  <c r="F306" i="11"/>
  <c r="E306" i="11"/>
  <c r="D306" i="11"/>
  <c r="AF305" i="11"/>
  <c r="AG305" i="11" s="1"/>
  <c r="AE305" i="11"/>
  <c r="AD305" i="11"/>
  <c r="AC305" i="11"/>
  <c r="AA305" i="11"/>
  <c r="AF304" i="11"/>
  <c r="AG304" i="11" s="1"/>
  <c r="AE304" i="11"/>
  <c r="AD304" i="11"/>
  <c r="AC304" i="11"/>
  <c r="AA304" i="11"/>
  <c r="AF303" i="11"/>
  <c r="AB303" i="11"/>
  <c r="Z303" i="11"/>
  <c r="Y303" i="11"/>
  <c r="X303" i="11"/>
  <c r="W303" i="11"/>
  <c r="U303" i="11"/>
  <c r="S303" i="11"/>
  <c r="R303" i="11"/>
  <c r="Q303" i="11"/>
  <c r="P303" i="11"/>
  <c r="O303" i="11"/>
  <c r="N303" i="11"/>
  <c r="M303" i="11"/>
  <c r="L303" i="11"/>
  <c r="J303" i="11"/>
  <c r="H303" i="11"/>
  <c r="G303" i="11"/>
  <c r="F303" i="11"/>
  <c r="E303" i="11"/>
  <c r="D303" i="11"/>
  <c r="AF302" i="11"/>
  <c r="AG302" i="11" s="1"/>
  <c r="AE302" i="11"/>
  <c r="AD302" i="11"/>
  <c r="AC302" i="11"/>
  <c r="AA302" i="11"/>
  <c r="AF301" i="11"/>
  <c r="AG301" i="11" s="1"/>
  <c r="AE301" i="11"/>
  <c r="AD301" i="11"/>
  <c r="AC301" i="11"/>
  <c r="AA301" i="11"/>
  <c r="AF300" i="11"/>
  <c r="AB300" i="11"/>
  <c r="Z300" i="11"/>
  <c r="Y300" i="11"/>
  <c r="X300" i="11"/>
  <c r="W300" i="11"/>
  <c r="U300" i="11"/>
  <c r="S300" i="11"/>
  <c r="R300" i="11"/>
  <c r="Q300" i="11"/>
  <c r="P300" i="11"/>
  <c r="O300" i="11"/>
  <c r="N300" i="11"/>
  <c r="M300" i="11"/>
  <c r="L300" i="11"/>
  <c r="J300" i="11"/>
  <c r="H300" i="11"/>
  <c r="G300" i="11"/>
  <c r="F300" i="11"/>
  <c r="E300" i="11"/>
  <c r="D300" i="11"/>
  <c r="AF299" i="11"/>
  <c r="AG299" i="11" s="1"/>
  <c r="AE299" i="11"/>
  <c r="AD299" i="11"/>
  <c r="AC299" i="11"/>
  <c r="AA299" i="11"/>
  <c r="AF298" i="11"/>
  <c r="AG298" i="11" s="1"/>
  <c r="AE298" i="11"/>
  <c r="AD298" i="11"/>
  <c r="AC298" i="11"/>
  <c r="AA298" i="11"/>
  <c r="AF297" i="11"/>
  <c r="AB297" i="11"/>
  <c r="Z297" i="11"/>
  <c r="Y297" i="11"/>
  <c r="X297" i="11"/>
  <c r="W297" i="11"/>
  <c r="U297" i="11"/>
  <c r="S297" i="11"/>
  <c r="R297" i="11"/>
  <c r="Q297" i="11"/>
  <c r="P297" i="11"/>
  <c r="O297" i="11"/>
  <c r="N297" i="11"/>
  <c r="M297" i="11"/>
  <c r="L297" i="11"/>
  <c r="J297" i="11"/>
  <c r="H297" i="11"/>
  <c r="G297" i="11"/>
  <c r="F297" i="11"/>
  <c r="E297" i="11"/>
  <c r="D297" i="11"/>
  <c r="AF296" i="11"/>
  <c r="AG296" i="11" s="1"/>
  <c r="AG295" i="11" s="1"/>
  <c r="AE296" i="11"/>
  <c r="AD296" i="11"/>
  <c r="AC296" i="11"/>
  <c r="AC295" i="11" s="1"/>
  <c r="AA296" i="11"/>
  <c r="AA295" i="11" s="1"/>
  <c r="AF295" i="11"/>
  <c r="AB295" i="11"/>
  <c r="Z295" i="11"/>
  <c r="Y295" i="11"/>
  <c r="X295" i="11"/>
  <c r="W295" i="11"/>
  <c r="U295" i="11"/>
  <c r="S295" i="11"/>
  <c r="R295" i="11"/>
  <c r="Q295" i="11"/>
  <c r="P295" i="11"/>
  <c r="O295" i="11"/>
  <c r="N295" i="11"/>
  <c r="M295" i="11"/>
  <c r="L295" i="11"/>
  <c r="J295" i="11"/>
  <c r="H295" i="11"/>
  <c r="G295" i="11"/>
  <c r="F295" i="11"/>
  <c r="E295" i="11"/>
  <c r="D295" i="11"/>
  <c r="AF294" i="11"/>
  <c r="AF293" i="11"/>
  <c r="AG293" i="11" s="1"/>
  <c r="AE293" i="11"/>
  <c r="AD293" i="11"/>
  <c r="AC293" i="11"/>
  <c r="AF292" i="11"/>
  <c r="AF291" i="11"/>
  <c r="AG291" i="11" s="1"/>
  <c r="AE291" i="11"/>
  <c r="AD291" i="11"/>
  <c r="AC291" i="11"/>
  <c r="AA291" i="11"/>
  <c r="AF290" i="11"/>
  <c r="AG290" i="11" s="1"/>
  <c r="AE290" i="11"/>
  <c r="AD290" i="11"/>
  <c r="AC290" i="11"/>
  <c r="AA290" i="11"/>
  <c r="AF289" i="11"/>
  <c r="AG289" i="11" s="1"/>
  <c r="AE289" i="11"/>
  <c r="AD289" i="11"/>
  <c r="AC289" i="11"/>
  <c r="AA289" i="11"/>
  <c r="AF288" i="11"/>
  <c r="AB288" i="11"/>
  <c r="Z288" i="11"/>
  <c r="Y288" i="11"/>
  <c r="X288" i="11"/>
  <c r="W288" i="11"/>
  <c r="U288" i="11"/>
  <c r="S288" i="11"/>
  <c r="R288" i="11"/>
  <c r="Q288" i="11"/>
  <c r="P288" i="11"/>
  <c r="O288" i="11"/>
  <c r="N288" i="11"/>
  <c r="M288" i="11"/>
  <c r="L288" i="11"/>
  <c r="J288" i="11"/>
  <c r="H288" i="11"/>
  <c r="G288" i="11"/>
  <c r="F288" i="11"/>
  <c r="E288" i="11"/>
  <c r="D288" i="11"/>
  <c r="AF287" i="11"/>
  <c r="AG287" i="11" s="1"/>
  <c r="AE287" i="11"/>
  <c r="AD287" i="11"/>
  <c r="AC287" i="11"/>
  <c r="AA287" i="11"/>
  <c r="AF286" i="11"/>
  <c r="AG286" i="11" s="1"/>
  <c r="AE286" i="11"/>
  <c r="AD286" i="11"/>
  <c r="AC286" i="11"/>
  <c r="AA286" i="11"/>
  <c r="AF285" i="11"/>
  <c r="AB285" i="11"/>
  <c r="Z285" i="11"/>
  <c r="Y285" i="11"/>
  <c r="X285" i="11"/>
  <c r="W285" i="11"/>
  <c r="U285" i="11"/>
  <c r="S285" i="11"/>
  <c r="R285" i="11"/>
  <c r="Q285" i="11"/>
  <c r="P285" i="11"/>
  <c r="O285" i="11"/>
  <c r="N285" i="11"/>
  <c r="M285" i="11"/>
  <c r="L285" i="11"/>
  <c r="J285" i="11"/>
  <c r="H285" i="11"/>
  <c r="G285" i="11"/>
  <c r="F285" i="11"/>
  <c r="E285" i="11"/>
  <c r="D285" i="11"/>
  <c r="AF284" i="11"/>
  <c r="AG284" i="11" s="1"/>
  <c r="AE284" i="11"/>
  <c r="AD284" i="11"/>
  <c r="AC284" i="11"/>
  <c r="AA284" i="11"/>
  <c r="AF283" i="11"/>
  <c r="AG283" i="11" s="1"/>
  <c r="AE283" i="11"/>
  <c r="AD283" i="11"/>
  <c r="AC283" i="11"/>
  <c r="AA283" i="11"/>
  <c r="AF282" i="11"/>
  <c r="AB282" i="11"/>
  <c r="Z282" i="11"/>
  <c r="Y282" i="11"/>
  <c r="X282" i="11"/>
  <c r="W282" i="11"/>
  <c r="U282" i="11"/>
  <c r="S282" i="11"/>
  <c r="R282" i="11"/>
  <c r="Q282" i="11"/>
  <c r="P282" i="11"/>
  <c r="O282" i="11"/>
  <c r="N282" i="11"/>
  <c r="M282" i="11"/>
  <c r="L282" i="11"/>
  <c r="J282" i="11"/>
  <c r="H282" i="11"/>
  <c r="G282" i="11"/>
  <c r="F282" i="11"/>
  <c r="E282" i="11"/>
  <c r="D282" i="11"/>
  <c r="AF281" i="11"/>
  <c r="AG281" i="11" s="1"/>
  <c r="AE281" i="11"/>
  <c r="AD281" i="11"/>
  <c r="AC281" i="11"/>
  <c r="AA281" i="11"/>
  <c r="AF280" i="11"/>
  <c r="AG280" i="11" s="1"/>
  <c r="AE280" i="11"/>
  <c r="AD280" i="11"/>
  <c r="AC280" i="11"/>
  <c r="AA280" i="11"/>
  <c r="AF279" i="11"/>
  <c r="AG279" i="11" s="1"/>
  <c r="AE279" i="11"/>
  <c r="AD279" i="11"/>
  <c r="AC279" i="11"/>
  <c r="AA279" i="11"/>
  <c r="AF278" i="11"/>
  <c r="AG278" i="11" s="1"/>
  <c r="AE278" i="11"/>
  <c r="AD278" i="11"/>
  <c r="AC278" i="11"/>
  <c r="AA278" i="11"/>
  <c r="AF277" i="11"/>
  <c r="AG277" i="11" s="1"/>
  <c r="AE277" i="11"/>
  <c r="AD277" i="11"/>
  <c r="AC277" i="11"/>
  <c r="AA277" i="11"/>
  <c r="AF276" i="11"/>
  <c r="AB276" i="11"/>
  <c r="Z276" i="11"/>
  <c r="Y276" i="11"/>
  <c r="X276" i="11"/>
  <c r="W276" i="11"/>
  <c r="U276" i="11"/>
  <c r="S276" i="11"/>
  <c r="R276" i="11"/>
  <c r="Q276" i="11"/>
  <c r="P276" i="11"/>
  <c r="O276" i="11"/>
  <c r="N276" i="11"/>
  <c r="M276" i="11"/>
  <c r="L276" i="11"/>
  <c r="J276" i="11"/>
  <c r="H276" i="11"/>
  <c r="G276" i="11"/>
  <c r="F276" i="11"/>
  <c r="E276" i="11"/>
  <c r="D276" i="11"/>
  <c r="AF275" i="11"/>
  <c r="AG275" i="11" s="1"/>
  <c r="AE275" i="11"/>
  <c r="AD275" i="11"/>
  <c r="AC275" i="11"/>
  <c r="AF274" i="11"/>
  <c r="AG274" i="11" s="1"/>
  <c r="AE274" i="11"/>
  <c r="AD274" i="11"/>
  <c r="AC274" i="11"/>
  <c r="AA274" i="11"/>
  <c r="AF273" i="11"/>
  <c r="AG273" i="11" s="1"/>
  <c r="AE273" i="11"/>
  <c r="AD273" i="11"/>
  <c r="AC273" i="11"/>
  <c r="AA273" i="11"/>
  <c r="AF272" i="11"/>
  <c r="AG272" i="11" s="1"/>
  <c r="AE272" i="11"/>
  <c r="AD272" i="11"/>
  <c r="AC272" i="11"/>
  <c r="AA272" i="11"/>
  <c r="AF271" i="11"/>
  <c r="AB271" i="11"/>
  <c r="Z271" i="11"/>
  <c r="Y271" i="11"/>
  <c r="X271" i="11"/>
  <c r="W271" i="11"/>
  <c r="U271" i="11"/>
  <c r="S271" i="11"/>
  <c r="R271" i="11"/>
  <c r="Q271" i="11"/>
  <c r="P271" i="11"/>
  <c r="O271" i="11"/>
  <c r="N271" i="11"/>
  <c r="M271" i="11"/>
  <c r="L271" i="11"/>
  <c r="J271" i="11"/>
  <c r="H271" i="11"/>
  <c r="G271" i="11"/>
  <c r="F271" i="11"/>
  <c r="E271" i="11"/>
  <c r="D271" i="11"/>
  <c r="AF270" i="11"/>
  <c r="AG270" i="11" s="1"/>
  <c r="AE270" i="11"/>
  <c r="AD270" i="11"/>
  <c r="AC270" i="11"/>
  <c r="AA270" i="11"/>
  <c r="AF269" i="11"/>
  <c r="AG269" i="11" s="1"/>
  <c r="AE269" i="11"/>
  <c r="AD269" i="11"/>
  <c r="AC269" i="11"/>
  <c r="AA269" i="11"/>
  <c r="AF268" i="11"/>
  <c r="AG268" i="11" s="1"/>
  <c r="AE268" i="11"/>
  <c r="AD268" i="11"/>
  <c r="AC268" i="11"/>
  <c r="AA268" i="11"/>
  <c r="AF267" i="11"/>
  <c r="AB267" i="11"/>
  <c r="Z267" i="11"/>
  <c r="Y267" i="11"/>
  <c r="X267" i="11"/>
  <c r="W267" i="11"/>
  <c r="U267" i="11"/>
  <c r="S267" i="11"/>
  <c r="R267" i="11"/>
  <c r="Q267" i="11"/>
  <c r="P267" i="11"/>
  <c r="O267" i="11"/>
  <c r="N267" i="11"/>
  <c r="M267" i="11"/>
  <c r="L267" i="11"/>
  <c r="J267" i="11"/>
  <c r="H267" i="11"/>
  <c r="G267" i="11"/>
  <c r="F267" i="11"/>
  <c r="E267" i="11"/>
  <c r="D267" i="11"/>
  <c r="AF266" i="11"/>
  <c r="AG266" i="11" s="1"/>
  <c r="AE266" i="11"/>
  <c r="AD266" i="11"/>
  <c r="AC266" i="11"/>
  <c r="AA266" i="11"/>
  <c r="AF265" i="11"/>
  <c r="AG265" i="11" s="1"/>
  <c r="AE265" i="11"/>
  <c r="AD265" i="11"/>
  <c r="AC265" i="11"/>
  <c r="AA265" i="11"/>
  <c r="AF264" i="11"/>
  <c r="AB264" i="11"/>
  <c r="Z264" i="11"/>
  <c r="Y264" i="11"/>
  <c r="X264" i="11"/>
  <c r="W264" i="11"/>
  <c r="U264" i="11"/>
  <c r="S264" i="11"/>
  <c r="R264" i="11"/>
  <c r="Q264" i="11"/>
  <c r="P264" i="11"/>
  <c r="O264" i="11"/>
  <c r="N264" i="11"/>
  <c r="M264" i="11"/>
  <c r="L264" i="11"/>
  <c r="J264" i="11"/>
  <c r="H264" i="11"/>
  <c r="G264" i="11"/>
  <c r="F264" i="11"/>
  <c r="E264" i="11"/>
  <c r="D264" i="11"/>
  <c r="AF263" i="11"/>
  <c r="AG263" i="11" s="1"/>
  <c r="AE263" i="11"/>
  <c r="AD263" i="11"/>
  <c r="AC263" i="11"/>
  <c r="AA263" i="11"/>
  <c r="AF262" i="11"/>
  <c r="AG262" i="11" s="1"/>
  <c r="AE262" i="11"/>
  <c r="AD262" i="11"/>
  <c r="AC262" i="11"/>
  <c r="AA262" i="11"/>
  <c r="AF261" i="11"/>
  <c r="AB261" i="11"/>
  <c r="Z261" i="11"/>
  <c r="Y261" i="11"/>
  <c r="X261" i="11"/>
  <c r="W261" i="11"/>
  <c r="U261" i="11"/>
  <c r="S261" i="11"/>
  <c r="R261" i="11"/>
  <c r="Q261" i="11"/>
  <c r="P261" i="11"/>
  <c r="O261" i="11"/>
  <c r="N261" i="11"/>
  <c r="M261" i="11"/>
  <c r="L261" i="11"/>
  <c r="J261" i="11"/>
  <c r="H261" i="11"/>
  <c r="G261" i="11"/>
  <c r="F261" i="11"/>
  <c r="E261" i="11"/>
  <c r="D261" i="11"/>
  <c r="AF260" i="11"/>
  <c r="AG260" i="11" s="1"/>
  <c r="AE260" i="11"/>
  <c r="AD260" i="11"/>
  <c r="AC260" i="11"/>
  <c r="AF259" i="11"/>
  <c r="AF258" i="11"/>
  <c r="AG258" i="11" s="1"/>
  <c r="AE258" i="11"/>
  <c r="AD258" i="11"/>
  <c r="AC258" i="11"/>
  <c r="AF257" i="11"/>
  <c r="AF256" i="11"/>
  <c r="AG256" i="11" s="1"/>
  <c r="AE256" i="11"/>
  <c r="AD256" i="11"/>
  <c r="AC256" i="11"/>
  <c r="AA256" i="11"/>
  <c r="AF255" i="11"/>
  <c r="AG255" i="11" s="1"/>
  <c r="AE255" i="11"/>
  <c r="AD255" i="11"/>
  <c r="AC255" i="11"/>
  <c r="AA255" i="11"/>
  <c r="AF254" i="11"/>
  <c r="AG254" i="11" s="1"/>
  <c r="AE254" i="11"/>
  <c r="AD254" i="11"/>
  <c r="AC254" i="11"/>
  <c r="AA254" i="11"/>
  <c r="AF253" i="11"/>
  <c r="AB253" i="11"/>
  <c r="Z253" i="11"/>
  <c r="Y253" i="11"/>
  <c r="X253" i="11"/>
  <c r="W253" i="11"/>
  <c r="U253" i="11"/>
  <c r="S253" i="11"/>
  <c r="R253" i="11"/>
  <c r="Q253" i="11"/>
  <c r="P253" i="11"/>
  <c r="O253" i="11"/>
  <c r="N253" i="11"/>
  <c r="M253" i="11"/>
  <c r="L253" i="11"/>
  <c r="J253" i="11"/>
  <c r="H253" i="11"/>
  <c r="G253" i="11"/>
  <c r="F253" i="11"/>
  <c r="E253" i="11"/>
  <c r="D253" i="11"/>
  <c r="AF252" i="11"/>
  <c r="AG252" i="11" s="1"/>
  <c r="AE252" i="11"/>
  <c r="AD252" i="11"/>
  <c r="AC252" i="11"/>
  <c r="AA252" i="11"/>
  <c r="AF251" i="11"/>
  <c r="AG251" i="11" s="1"/>
  <c r="AE251" i="11"/>
  <c r="AD251" i="11"/>
  <c r="AC251" i="11"/>
  <c r="AA251" i="11"/>
  <c r="AF250" i="11"/>
  <c r="AG250" i="11" s="1"/>
  <c r="AE250" i="11"/>
  <c r="AD250" i="11"/>
  <c r="AC250" i="11"/>
  <c r="AA250" i="11"/>
  <c r="AF249" i="11"/>
  <c r="AB249" i="11"/>
  <c r="Z249" i="11"/>
  <c r="Y249" i="11"/>
  <c r="X249" i="11"/>
  <c r="W249" i="11"/>
  <c r="U249" i="11"/>
  <c r="S249" i="11"/>
  <c r="R249" i="11"/>
  <c r="Q249" i="11"/>
  <c r="P249" i="11"/>
  <c r="O249" i="11"/>
  <c r="N249" i="11"/>
  <c r="M249" i="11"/>
  <c r="L249" i="11"/>
  <c r="J249" i="11"/>
  <c r="H249" i="11"/>
  <c r="G249" i="11"/>
  <c r="F249" i="11"/>
  <c r="E249" i="11"/>
  <c r="D249" i="11"/>
  <c r="AF248" i="11"/>
  <c r="AG248" i="11" s="1"/>
  <c r="AE248" i="11"/>
  <c r="AD248" i="11"/>
  <c r="AC248" i="11"/>
  <c r="AA248" i="11"/>
  <c r="AF247" i="11"/>
  <c r="AG247" i="11" s="1"/>
  <c r="AE247" i="11"/>
  <c r="AD247" i="11"/>
  <c r="AC247" i="11"/>
  <c r="AA247" i="11"/>
  <c r="AF246" i="11"/>
  <c r="AG246" i="11" s="1"/>
  <c r="AE246" i="11"/>
  <c r="AD246" i="11"/>
  <c r="AC246" i="11"/>
  <c r="AA246" i="11"/>
  <c r="AF245" i="11"/>
  <c r="AB245" i="11"/>
  <c r="Z245" i="11"/>
  <c r="Y245" i="11"/>
  <c r="X245" i="11"/>
  <c r="W245" i="11"/>
  <c r="U245" i="11"/>
  <c r="S245" i="11"/>
  <c r="R245" i="11"/>
  <c r="Q245" i="11"/>
  <c r="P245" i="11"/>
  <c r="O245" i="11"/>
  <c r="N245" i="11"/>
  <c r="M245" i="11"/>
  <c r="L245" i="11"/>
  <c r="J245" i="11"/>
  <c r="H245" i="11"/>
  <c r="G245" i="11"/>
  <c r="F245" i="11"/>
  <c r="E245" i="11"/>
  <c r="D245" i="11"/>
  <c r="AF244" i="11"/>
  <c r="AG244" i="11" s="1"/>
  <c r="AE244" i="11"/>
  <c r="AD244" i="11"/>
  <c r="AC244" i="11"/>
  <c r="AA244" i="11"/>
  <c r="AF243" i="11"/>
  <c r="AG243" i="11" s="1"/>
  <c r="AE243" i="11"/>
  <c r="AD243" i="11"/>
  <c r="AC243" i="11"/>
  <c r="AA243" i="11"/>
  <c r="AF242" i="11"/>
  <c r="AB242" i="11"/>
  <c r="Z242" i="11"/>
  <c r="Y242" i="11"/>
  <c r="X242" i="11"/>
  <c r="W242" i="11"/>
  <c r="U242" i="11"/>
  <c r="S242" i="11"/>
  <c r="R242" i="11"/>
  <c r="Q242" i="11"/>
  <c r="P242" i="11"/>
  <c r="O242" i="11"/>
  <c r="N242" i="11"/>
  <c r="M242" i="11"/>
  <c r="L242" i="11"/>
  <c r="J242" i="11"/>
  <c r="H242" i="11"/>
  <c r="G242" i="11"/>
  <c r="F242" i="11"/>
  <c r="E242" i="11"/>
  <c r="D242" i="11"/>
  <c r="AF241" i="11"/>
  <c r="AG241" i="11" s="1"/>
  <c r="AE241" i="11"/>
  <c r="AD241" i="11"/>
  <c r="AC241" i="11"/>
  <c r="AA241" i="11"/>
  <c r="AF240" i="11"/>
  <c r="AG240" i="11" s="1"/>
  <c r="AE240" i="11"/>
  <c r="AD240" i="11"/>
  <c r="AC240" i="11"/>
  <c r="AA240" i="11"/>
  <c r="AF239" i="11"/>
  <c r="AB239" i="11"/>
  <c r="Z239" i="11"/>
  <c r="Y239" i="11"/>
  <c r="X239" i="11"/>
  <c r="W239" i="11"/>
  <c r="U239" i="11"/>
  <c r="S239" i="11"/>
  <c r="R239" i="11"/>
  <c r="Q239" i="11"/>
  <c r="P239" i="11"/>
  <c r="O239" i="11"/>
  <c r="N239" i="11"/>
  <c r="M239" i="11"/>
  <c r="L239" i="11"/>
  <c r="J239" i="11"/>
  <c r="H239" i="11"/>
  <c r="G239" i="11"/>
  <c r="F239" i="11"/>
  <c r="E239" i="11"/>
  <c r="D239" i="11"/>
  <c r="AF238" i="11"/>
  <c r="AG238" i="11" s="1"/>
  <c r="AE238" i="11"/>
  <c r="AD238" i="11"/>
  <c r="AC238" i="11"/>
  <c r="AA238" i="11"/>
  <c r="AF237" i="11"/>
  <c r="AG237" i="11" s="1"/>
  <c r="AE237" i="11"/>
  <c r="AD237" i="11"/>
  <c r="AC237" i="11"/>
  <c r="AA237" i="11"/>
  <c r="AF236" i="11"/>
  <c r="AB236" i="11"/>
  <c r="Z236" i="11"/>
  <c r="Y236" i="11"/>
  <c r="X236" i="11"/>
  <c r="W236" i="11"/>
  <c r="U236" i="11"/>
  <c r="S236" i="11"/>
  <c r="R236" i="11"/>
  <c r="Q236" i="11"/>
  <c r="P236" i="11"/>
  <c r="O236" i="11"/>
  <c r="N236" i="11"/>
  <c r="M236" i="11"/>
  <c r="L236" i="11"/>
  <c r="J236" i="11"/>
  <c r="H236" i="11"/>
  <c r="G236" i="11"/>
  <c r="F236" i="11"/>
  <c r="E236" i="11"/>
  <c r="D236" i="11"/>
  <c r="AF235" i="11"/>
  <c r="AG235" i="11" s="1"/>
  <c r="AE235" i="11"/>
  <c r="AD235" i="11"/>
  <c r="AC235" i="11"/>
  <c r="AA235" i="11"/>
  <c r="AF234" i="11"/>
  <c r="AG234" i="11" s="1"/>
  <c r="AE234" i="11"/>
  <c r="AD234" i="11"/>
  <c r="AC234" i="11"/>
  <c r="AA234" i="11"/>
  <c r="AF233" i="11"/>
  <c r="AB233" i="11"/>
  <c r="Z233" i="11"/>
  <c r="Y233" i="11"/>
  <c r="X233" i="11"/>
  <c r="W233" i="11"/>
  <c r="U233" i="11"/>
  <c r="S233" i="11"/>
  <c r="R233" i="11"/>
  <c r="Q233" i="11"/>
  <c r="P233" i="11"/>
  <c r="O233" i="11"/>
  <c r="N233" i="11"/>
  <c r="M233" i="11"/>
  <c r="L233" i="11"/>
  <c r="J233" i="11"/>
  <c r="H233" i="11"/>
  <c r="G233" i="11"/>
  <c r="F233" i="11"/>
  <c r="E233" i="11"/>
  <c r="D233" i="11"/>
  <c r="AF232" i="11"/>
  <c r="AG232" i="11" s="1"/>
  <c r="AE232" i="11"/>
  <c r="AD232" i="11"/>
  <c r="AC232" i="11"/>
  <c r="AA232" i="11"/>
  <c r="AF231" i="11"/>
  <c r="AG231" i="11" s="1"/>
  <c r="AE231" i="11"/>
  <c r="AD231" i="11"/>
  <c r="AC231" i="11"/>
  <c r="AA231" i="11"/>
  <c r="AF230" i="11"/>
  <c r="AB230" i="11"/>
  <c r="Z230" i="11"/>
  <c r="Y230" i="11"/>
  <c r="X230" i="11"/>
  <c r="W230" i="11"/>
  <c r="U230" i="11"/>
  <c r="S230" i="11"/>
  <c r="R230" i="11"/>
  <c r="Q230" i="11"/>
  <c r="P230" i="11"/>
  <c r="O230" i="11"/>
  <c r="N230" i="11"/>
  <c r="M230" i="11"/>
  <c r="L230" i="11"/>
  <c r="J230" i="11"/>
  <c r="H230" i="11"/>
  <c r="G230" i="11"/>
  <c r="F230" i="11"/>
  <c r="E230" i="11"/>
  <c r="D230" i="11"/>
  <c r="AF229" i="11"/>
  <c r="AG229" i="11" s="1"/>
  <c r="AE229" i="11"/>
  <c r="AD229" i="11"/>
  <c r="AC229" i="11"/>
  <c r="AA229" i="11"/>
  <c r="AF228" i="11"/>
  <c r="AG228" i="11" s="1"/>
  <c r="AE228" i="11"/>
  <c r="AD228" i="11"/>
  <c r="AC228" i="11"/>
  <c r="AA228" i="11"/>
  <c r="AF227" i="11"/>
  <c r="AB227" i="11"/>
  <c r="Z227" i="11"/>
  <c r="Y227" i="11"/>
  <c r="X227" i="11"/>
  <c r="W227" i="11"/>
  <c r="U227" i="11"/>
  <c r="S227" i="11"/>
  <c r="R227" i="11"/>
  <c r="Q227" i="11"/>
  <c r="P227" i="11"/>
  <c r="O227" i="11"/>
  <c r="N227" i="11"/>
  <c r="M227" i="11"/>
  <c r="L227" i="11"/>
  <c r="J227" i="11"/>
  <c r="H227" i="11"/>
  <c r="G227" i="11"/>
  <c r="F227" i="11"/>
  <c r="E227" i="11"/>
  <c r="D227" i="11"/>
  <c r="AF226" i="11"/>
  <c r="AG226" i="11" s="1"/>
  <c r="AE226" i="11"/>
  <c r="AD226" i="11"/>
  <c r="AC226" i="11"/>
  <c r="AF225" i="11"/>
  <c r="AG225" i="11" s="1"/>
  <c r="AE225" i="11"/>
  <c r="AD225" i="11"/>
  <c r="AC225" i="11"/>
  <c r="AA225" i="11"/>
  <c r="AF224" i="11"/>
  <c r="AG224" i="11" s="1"/>
  <c r="AE224" i="11"/>
  <c r="AD224" i="11"/>
  <c r="AC224" i="11"/>
  <c r="AA224" i="11"/>
  <c r="AF223" i="11"/>
  <c r="AB223" i="11"/>
  <c r="Z223" i="11"/>
  <c r="Y223" i="11"/>
  <c r="X223" i="11"/>
  <c r="W223" i="11"/>
  <c r="U223" i="11"/>
  <c r="S223" i="11"/>
  <c r="R223" i="11"/>
  <c r="Q223" i="11"/>
  <c r="P223" i="11"/>
  <c r="O223" i="11"/>
  <c r="N223" i="11"/>
  <c r="M223" i="11"/>
  <c r="L223" i="11"/>
  <c r="J223" i="11"/>
  <c r="H223" i="11"/>
  <c r="G223" i="11"/>
  <c r="F223" i="11"/>
  <c r="E223" i="11"/>
  <c r="D223" i="11"/>
  <c r="AF222" i="11"/>
  <c r="AG222" i="11" s="1"/>
  <c r="AE222" i="11"/>
  <c r="AD222" i="11"/>
  <c r="AC222" i="11"/>
  <c r="AA222" i="11"/>
  <c r="AF221" i="11"/>
  <c r="AG221" i="11" s="1"/>
  <c r="AE221" i="11"/>
  <c r="AD221" i="11"/>
  <c r="AC221" i="11"/>
  <c r="AA221" i="11"/>
  <c r="AF220" i="11"/>
  <c r="AG220" i="11" s="1"/>
  <c r="AE220" i="11"/>
  <c r="AD220" i="11"/>
  <c r="AC220" i="11"/>
  <c r="AA220" i="11"/>
  <c r="AF219" i="11"/>
  <c r="AB219" i="11"/>
  <c r="Z219" i="11"/>
  <c r="Y219" i="11"/>
  <c r="X219" i="11"/>
  <c r="W219" i="11"/>
  <c r="U219" i="11"/>
  <c r="S219" i="11"/>
  <c r="R219" i="11"/>
  <c r="Q219" i="11"/>
  <c r="P219" i="11"/>
  <c r="O219" i="11"/>
  <c r="N219" i="11"/>
  <c r="M219" i="11"/>
  <c r="L219" i="11"/>
  <c r="J219" i="11"/>
  <c r="H219" i="11"/>
  <c r="G219" i="11"/>
  <c r="F219" i="11"/>
  <c r="E219" i="11"/>
  <c r="D219" i="11"/>
  <c r="AF218" i="11"/>
  <c r="AG218" i="11" s="1"/>
  <c r="AE218" i="11"/>
  <c r="AD218" i="11"/>
  <c r="AC218" i="11"/>
  <c r="AA218" i="11"/>
  <c r="AF217" i="11"/>
  <c r="AG217" i="11" s="1"/>
  <c r="AE217" i="11"/>
  <c r="AD217" i="11"/>
  <c r="AC217" i="11"/>
  <c r="AA217" i="11"/>
  <c r="AF216" i="11"/>
  <c r="AG216" i="11" s="1"/>
  <c r="AE216" i="11"/>
  <c r="AD216" i="11"/>
  <c r="AC216" i="11"/>
  <c r="AA216" i="11"/>
  <c r="AF215" i="11"/>
  <c r="AB215" i="11"/>
  <c r="Z215" i="11"/>
  <c r="Y215" i="11"/>
  <c r="X215" i="11"/>
  <c r="W215" i="11"/>
  <c r="U215" i="11"/>
  <c r="S215" i="11"/>
  <c r="R215" i="11"/>
  <c r="Q215" i="11"/>
  <c r="P215" i="11"/>
  <c r="O215" i="11"/>
  <c r="N215" i="11"/>
  <c r="M215" i="11"/>
  <c r="L215" i="11"/>
  <c r="J215" i="11"/>
  <c r="H215" i="11"/>
  <c r="G215" i="11"/>
  <c r="F215" i="11"/>
  <c r="E215" i="11"/>
  <c r="D215" i="11"/>
  <c r="AF214" i="11"/>
  <c r="AG214" i="11" s="1"/>
  <c r="AE214" i="11"/>
  <c r="AD214" i="11"/>
  <c r="AC214" i="11"/>
  <c r="AA214" i="11"/>
  <c r="AF213" i="11"/>
  <c r="AG213" i="11" s="1"/>
  <c r="AE213" i="11"/>
  <c r="AD213" i="11"/>
  <c r="AC213" i="11"/>
  <c r="AA213" i="11"/>
  <c r="AF212" i="11"/>
  <c r="AG212" i="11" s="1"/>
  <c r="AE212" i="11"/>
  <c r="AD212" i="11"/>
  <c r="AC212" i="11"/>
  <c r="AA212" i="11"/>
  <c r="AF211" i="11"/>
  <c r="AB211" i="11"/>
  <c r="Z211" i="11"/>
  <c r="Y211" i="11"/>
  <c r="X211" i="11"/>
  <c r="W211" i="11"/>
  <c r="U211" i="11"/>
  <c r="S211" i="11"/>
  <c r="R211" i="11"/>
  <c r="Q211" i="11"/>
  <c r="P211" i="11"/>
  <c r="O211" i="11"/>
  <c r="N211" i="11"/>
  <c r="M211" i="11"/>
  <c r="L211" i="11"/>
  <c r="J211" i="11"/>
  <c r="H211" i="11"/>
  <c r="G211" i="11"/>
  <c r="F211" i="11"/>
  <c r="E211" i="11"/>
  <c r="D211" i="11"/>
  <c r="AF210" i="11"/>
  <c r="AG210" i="11" s="1"/>
  <c r="AE210" i="11"/>
  <c r="AD210" i="11"/>
  <c r="AC210" i="11"/>
  <c r="AA210" i="11"/>
  <c r="AF209" i="11"/>
  <c r="AG209" i="11" s="1"/>
  <c r="AE209" i="11"/>
  <c r="AD209" i="11"/>
  <c r="AC209" i="11"/>
  <c r="AA209" i="11"/>
  <c r="AF208" i="11"/>
  <c r="AG208" i="11" s="1"/>
  <c r="AE208" i="11"/>
  <c r="AD208" i="11"/>
  <c r="AC208" i="11"/>
  <c r="AA208" i="11"/>
  <c r="AF207" i="11"/>
  <c r="AB207" i="11"/>
  <c r="Z207" i="11"/>
  <c r="Y207" i="11"/>
  <c r="X207" i="11"/>
  <c r="W207" i="11"/>
  <c r="U207" i="11"/>
  <c r="S207" i="11"/>
  <c r="R207" i="11"/>
  <c r="Q207" i="11"/>
  <c r="P207" i="11"/>
  <c r="O207" i="11"/>
  <c r="N207" i="11"/>
  <c r="M207" i="11"/>
  <c r="L207" i="11"/>
  <c r="J207" i="11"/>
  <c r="H207" i="11"/>
  <c r="G207" i="11"/>
  <c r="F207" i="11"/>
  <c r="E207" i="11"/>
  <c r="D207" i="11"/>
  <c r="AF206" i="11"/>
  <c r="AG206" i="11" s="1"/>
  <c r="AE206" i="11"/>
  <c r="AD206" i="11"/>
  <c r="AC206" i="11"/>
  <c r="AF205" i="11"/>
  <c r="AG205" i="11" s="1"/>
  <c r="AE205" i="11"/>
  <c r="AD205" i="11"/>
  <c r="AC205" i="11"/>
  <c r="AA205" i="11"/>
  <c r="AF204" i="11"/>
  <c r="AG204" i="11" s="1"/>
  <c r="AE204" i="11"/>
  <c r="AD204" i="11"/>
  <c r="AC204" i="11"/>
  <c r="AA204" i="11"/>
  <c r="AF203" i="11"/>
  <c r="AG203" i="11" s="1"/>
  <c r="AE203" i="11"/>
  <c r="AD203" i="11"/>
  <c r="AC203" i="11"/>
  <c r="AA203" i="11"/>
  <c r="AF202" i="11"/>
  <c r="AG202" i="11" s="1"/>
  <c r="AE202" i="11"/>
  <c r="AD202" i="11"/>
  <c r="AC202" i="11"/>
  <c r="AA202" i="11"/>
  <c r="AF201" i="11"/>
  <c r="AB201" i="11"/>
  <c r="Z201" i="11"/>
  <c r="Y201" i="11"/>
  <c r="X201" i="11"/>
  <c r="W201" i="11"/>
  <c r="U201" i="11"/>
  <c r="S201" i="11"/>
  <c r="R201" i="11"/>
  <c r="Q201" i="11"/>
  <c r="P201" i="11"/>
  <c r="O201" i="11"/>
  <c r="N201" i="11"/>
  <c r="M201" i="11"/>
  <c r="L201" i="11"/>
  <c r="J201" i="11"/>
  <c r="H201" i="11"/>
  <c r="G201" i="11"/>
  <c r="F201" i="11"/>
  <c r="E201" i="11"/>
  <c r="D201" i="11"/>
  <c r="AF200" i="11"/>
  <c r="AG200" i="11" s="1"/>
  <c r="AE200" i="11"/>
  <c r="AD200" i="11"/>
  <c r="AC200" i="11"/>
  <c r="AA200" i="11"/>
  <c r="AF199" i="11"/>
  <c r="AG199" i="11" s="1"/>
  <c r="AE199" i="11"/>
  <c r="AD199" i="11"/>
  <c r="AC199" i="11"/>
  <c r="AA199" i="11"/>
  <c r="AF198" i="11"/>
  <c r="AG198" i="11" s="1"/>
  <c r="AE198" i="11"/>
  <c r="AD198" i="11"/>
  <c r="AC198" i="11"/>
  <c r="AA198" i="11"/>
  <c r="AF197" i="11"/>
  <c r="AB197" i="11"/>
  <c r="Z197" i="11"/>
  <c r="Y197" i="11"/>
  <c r="X197" i="11"/>
  <c r="W197" i="11"/>
  <c r="U197" i="11"/>
  <c r="S197" i="11"/>
  <c r="R197" i="11"/>
  <c r="Q197" i="11"/>
  <c r="P197" i="11"/>
  <c r="O197" i="11"/>
  <c r="N197" i="11"/>
  <c r="M197" i="11"/>
  <c r="L197" i="11"/>
  <c r="J197" i="11"/>
  <c r="H197" i="11"/>
  <c r="G197" i="11"/>
  <c r="F197" i="11"/>
  <c r="E197" i="11"/>
  <c r="D197" i="11"/>
  <c r="AF196" i="11"/>
  <c r="AG196" i="11" s="1"/>
  <c r="AE196" i="11"/>
  <c r="AD196" i="11"/>
  <c r="AC196" i="11"/>
  <c r="AA196" i="11"/>
  <c r="AF195" i="11"/>
  <c r="AG195" i="11" s="1"/>
  <c r="AE195" i="11"/>
  <c r="AD195" i="11"/>
  <c r="AC195" i="11"/>
  <c r="AA195" i="11"/>
  <c r="AF194" i="11"/>
  <c r="AB194" i="11"/>
  <c r="Z194" i="11"/>
  <c r="Y194" i="11"/>
  <c r="X194" i="11"/>
  <c r="W194" i="11"/>
  <c r="U194" i="11"/>
  <c r="S194" i="11"/>
  <c r="R194" i="11"/>
  <c r="Q194" i="11"/>
  <c r="P194" i="11"/>
  <c r="O194" i="11"/>
  <c r="N194" i="11"/>
  <c r="M194" i="11"/>
  <c r="L194" i="11"/>
  <c r="J194" i="11"/>
  <c r="H194" i="11"/>
  <c r="G194" i="11"/>
  <c r="F194" i="11"/>
  <c r="E194" i="11"/>
  <c r="D194" i="11"/>
  <c r="AF193" i="11"/>
  <c r="AF192" i="11"/>
  <c r="AG192" i="11" s="1"/>
  <c r="AE192" i="11"/>
  <c r="AD192" i="11"/>
  <c r="AC192" i="11"/>
  <c r="AF191" i="11"/>
  <c r="AF190" i="11"/>
  <c r="AG190" i="11" s="1"/>
  <c r="AE190" i="11"/>
  <c r="AD190" i="11"/>
  <c r="AC190" i="11"/>
  <c r="AA190" i="11"/>
  <c r="AF189" i="11"/>
  <c r="AG189" i="11" s="1"/>
  <c r="AE189" i="11"/>
  <c r="AD189" i="11"/>
  <c r="AC189" i="11"/>
  <c r="AA189" i="11"/>
  <c r="AF188" i="11"/>
  <c r="AB188" i="11"/>
  <c r="Z188" i="11"/>
  <c r="Y188" i="11"/>
  <c r="X188" i="11"/>
  <c r="W188" i="11"/>
  <c r="U188" i="11"/>
  <c r="S188" i="11"/>
  <c r="R188" i="11"/>
  <c r="Q188" i="11"/>
  <c r="P188" i="11"/>
  <c r="O188" i="11"/>
  <c r="N188" i="11"/>
  <c r="M188" i="11"/>
  <c r="L188" i="11"/>
  <c r="J188" i="11"/>
  <c r="H188" i="11"/>
  <c r="G188" i="11"/>
  <c r="F188" i="11"/>
  <c r="E188" i="11"/>
  <c r="D188" i="11"/>
  <c r="AF187" i="11"/>
  <c r="AG187" i="11" s="1"/>
  <c r="AE187" i="11"/>
  <c r="AD187" i="11"/>
  <c r="AC187" i="11"/>
  <c r="AA187" i="11"/>
  <c r="AF186" i="11"/>
  <c r="AG186" i="11" s="1"/>
  <c r="AE186" i="11"/>
  <c r="AD186" i="11"/>
  <c r="AC186" i="11"/>
  <c r="AA186" i="11"/>
  <c r="AF185" i="11"/>
  <c r="AB185" i="11"/>
  <c r="Z185" i="11"/>
  <c r="Y185" i="11"/>
  <c r="X185" i="11"/>
  <c r="W185" i="11"/>
  <c r="U185" i="11"/>
  <c r="S185" i="11"/>
  <c r="R185" i="11"/>
  <c r="Q185" i="11"/>
  <c r="P185" i="11"/>
  <c r="O185" i="11"/>
  <c r="N185" i="11"/>
  <c r="M185" i="11"/>
  <c r="L185" i="11"/>
  <c r="J185" i="11"/>
  <c r="H185" i="11"/>
  <c r="G185" i="11"/>
  <c r="F185" i="11"/>
  <c r="E185" i="11"/>
  <c r="D185" i="11"/>
  <c r="AF184" i="11"/>
  <c r="AG184" i="11" s="1"/>
  <c r="AE184" i="11"/>
  <c r="AD184" i="11"/>
  <c r="AC184" i="11"/>
  <c r="AA184" i="11"/>
  <c r="AF183" i="11"/>
  <c r="AG183" i="11" s="1"/>
  <c r="AE183" i="11"/>
  <c r="AD183" i="11"/>
  <c r="AC183" i="11"/>
  <c r="AA183" i="11"/>
  <c r="AF182" i="11"/>
  <c r="AB182" i="11"/>
  <c r="Z182" i="11"/>
  <c r="Y182" i="11"/>
  <c r="X182" i="11"/>
  <c r="W182" i="11"/>
  <c r="U182" i="11"/>
  <c r="S182" i="11"/>
  <c r="R182" i="11"/>
  <c r="Q182" i="11"/>
  <c r="P182" i="11"/>
  <c r="O182" i="11"/>
  <c r="N182" i="11"/>
  <c r="M182" i="11"/>
  <c r="L182" i="11"/>
  <c r="J182" i="11"/>
  <c r="H182" i="11"/>
  <c r="G182" i="11"/>
  <c r="F182" i="11"/>
  <c r="E182" i="11"/>
  <c r="D182" i="11"/>
  <c r="AF181" i="11"/>
  <c r="AG181" i="11" s="1"/>
  <c r="AE181" i="11"/>
  <c r="AD181" i="11"/>
  <c r="AC181" i="11"/>
  <c r="AF180" i="11"/>
  <c r="AG180" i="11" s="1"/>
  <c r="AE180" i="11"/>
  <c r="AD180" i="11"/>
  <c r="AC180" i="11"/>
  <c r="AA180" i="11"/>
  <c r="AF179" i="11"/>
  <c r="AG179" i="11" s="1"/>
  <c r="AE179" i="11"/>
  <c r="AD179" i="11"/>
  <c r="AC179" i="11"/>
  <c r="AA179" i="11"/>
  <c r="AF178" i="11"/>
  <c r="AB178" i="11"/>
  <c r="Z178" i="11"/>
  <c r="Y178" i="11"/>
  <c r="X178" i="11"/>
  <c r="W178" i="11"/>
  <c r="U178" i="11"/>
  <c r="S178" i="11"/>
  <c r="R178" i="11"/>
  <c r="Q178" i="11"/>
  <c r="P178" i="11"/>
  <c r="O178" i="11"/>
  <c r="N178" i="11"/>
  <c r="M178" i="11"/>
  <c r="L178" i="11"/>
  <c r="J178" i="11"/>
  <c r="H178" i="11"/>
  <c r="G178" i="11"/>
  <c r="F178" i="11"/>
  <c r="E178" i="11"/>
  <c r="D178" i="11"/>
  <c r="AF177" i="11"/>
  <c r="AG177" i="11" s="1"/>
  <c r="AE177" i="11"/>
  <c r="AD177" i="11"/>
  <c r="AC177" i="11"/>
  <c r="AA177" i="11"/>
  <c r="AF176" i="11"/>
  <c r="AG176" i="11" s="1"/>
  <c r="AE176" i="11"/>
  <c r="AD176" i="11"/>
  <c r="AC176" i="11"/>
  <c r="AA176" i="11"/>
  <c r="AF175" i="11"/>
  <c r="AB175" i="11"/>
  <c r="Z175" i="11"/>
  <c r="Y175" i="11"/>
  <c r="X175" i="11"/>
  <c r="W175" i="11"/>
  <c r="U175" i="11"/>
  <c r="S175" i="11"/>
  <c r="R175" i="11"/>
  <c r="Q175" i="11"/>
  <c r="P175" i="11"/>
  <c r="O175" i="11"/>
  <c r="N175" i="11"/>
  <c r="M175" i="11"/>
  <c r="L175" i="11"/>
  <c r="J175" i="11"/>
  <c r="H175" i="11"/>
  <c r="G175" i="11"/>
  <c r="F175" i="11"/>
  <c r="E175" i="11"/>
  <c r="D175" i="11"/>
  <c r="AF174" i="11"/>
  <c r="AG174" i="11" s="1"/>
  <c r="AE174" i="11"/>
  <c r="AD174" i="11"/>
  <c r="AC174" i="11"/>
  <c r="AA174" i="11"/>
  <c r="AF173" i="11"/>
  <c r="AG173" i="11" s="1"/>
  <c r="AE173" i="11"/>
  <c r="AD173" i="11"/>
  <c r="AC173" i="11"/>
  <c r="AA173" i="11"/>
  <c r="AF172" i="11"/>
  <c r="AB172" i="11"/>
  <c r="Z172" i="11"/>
  <c r="Y172" i="11"/>
  <c r="X172" i="11"/>
  <c r="W172" i="11"/>
  <c r="U172" i="11"/>
  <c r="S172" i="11"/>
  <c r="R172" i="11"/>
  <c r="Q172" i="11"/>
  <c r="P172" i="11"/>
  <c r="O172" i="11"/>
  <c r="N172" i="11"/>
  <c r="M172" i="11"/>
  <c r="L172" i="11"/>
  <c r="J172" i="11"/>
  <c r="H172" i="11"/>
  <c r="G172" i="11"/>
  <c r="F172" i="11"/>
  <c r="E172" i="11"/>
  <c r="D172" i="11"/>
  <c r="AF171" i="11"/>
  <c r="AG171" i="11" s="1"/>
  <c r="AE171" i="11"/>
  <c r="AD171" i="11"/>
  <c r="AC171" i="11"/>
  <c r="AA171" i="11"/>
  <c r="AF170" i="11"/>
  <c r="AG170" i="11" s="1"/>
  <c r="AE170" i="11"/>
  <c r="AD170" i="11"/>
  <c r="AC170" i="11"/>
  <c r="AA170" i="11"/>
  <c r="AF169" i="11"/>
  <c r="AB169" i="11"/>
  <c r="Z169" i="11"/>
  <c r="Y169" i="11"/>
  <c r="X169" i="11"/>
  <c r="W169" i="11"/>
  <c r="U169" i="11"/>
  <c r="S169" i="11"/>
  <c r="R169" i="11"/>
  <c r="Q169" i="11"/>
  <c r="P169" i="11"/>
  <c r="O169" i="11"/>
  <c r="N169" i="11"/>
  <c r="M169" i="11"/>
  <c r="L169" i="11"/>
  <c r="J169" i="11"/>
  <c r="H169" i="11"/>
  <c r="G169" i="11"/>
  <c r="F169" i="11"/>
  <c r="E169" i="11"/>
  <c r="D169" i="11"/>
  <c r="AF168" i="11"/>
  <c r="AG168" i="11" s="1"/>
  <c r="AE168" i="11"/>
  <c r="AD168" i="11"/>
  <c r="AC168" i="11"/>
  <c r="AA168" i="11"/>
  <c r="AF167" i="11"/>
  <c r="AG167" i="11" s="1"/>
  <c r="AE167" i="11"/>
  <c r="AD167" i="11"/>
  <c r="AC167" i="11"/>
  <c r="AA167" i="11"/>
  <c r="AF166" i="11"/>
  <c r="AB166" i="11"/>
  <c r="Z166" i="11"/>
  <c r="Y166" i="11"/>
  <c r="X166" i="11"/>
  <c r="W166" i="11"/>
  <c r="U166" i="11"/>
  <c r="S166" i="11"/>
  <c r="R166" i="11"/>
  <c r="Q166" i="11"/>
  <c r="P166" i="11"/>
  <c r="O166" i="11"/>
  <c r="N166" i="11"/>
  <c r="M166" i="11"/>
  <c r="L166" i="11"/>
  <c r="J166" i="11"/>
  <c r="H166" i="11"/>
  <c r="G166" i="11"/>
  <c r="F166" i="11"/>
  <c r="E166" i="11"/>
  <c r="D166" i="11"/>
  <c r="AF165" i="11"/>
  <c r="AF164" i="11"/>
  <c r="AG164" i="11" s="1"/>
  <c r="AE164" i="11"/>
  <c r="AD164" i="11"/>
  <c r="AC164" i="11"/>
  <c r="AF163" i="11"/>
  <c r="AF162" i="11"/>
  <c r="AG162" i="11" s="1"/>
  <c r="AE162" i="11"/>
  <c r="AD162" i="11"/>
  <c r="AC162" i="11"/>
  <c r="AA162" i="11"/>
  <c r="AF161" i="11"/>
  <c r="AG161" i="11" s="1"/>
  <c r="AE161" i="11"/>
  <c r="AD161" i="11"/>
  <c r="AC161" i="11"/>
  <c r="AA161" i="11"/>
  <c r="AF160" i="11"/>
  <c r="AB160" i="11"/>
  <c r="Z160" i="11"/>
  <c r="Y160" i="11"/>
  <c r="X160" i="11"/>
  <c r="W160" i="11"/>
  <c r="U160" i="11"/>
  <c r="S160" i="11"/>
  <c r="R160" i="11"/>
  <c r="Q160" i="11"/>
  <c r="P160" i="11"/>
  <c r="O160" i="11"/>
  <c r="N160" i="11"/>
  <c r="M160" i="11"/>
  <c r="L160" i="11"/>
  <c r="J160" i="11"/>
  <c r="H160" i="11"/>
  <c r="G160" i="11"/>
  <c r="F160" i="11"/>
  <c r="E160" i="11"/>
  <c r="D160" i="11"/>
  <c r="AF159" i="11"/>
  <c r="AG159" i="11" s="1"/>
  <c r="AE159" i="11"/>
  <c r="AD159" i="11"/>
  <c r="AC159" i="11"/>
  <c r="AA159" i="11"/>
  <c r="AF158" i="11"/>
  <c r="AG158" i="11" s="1"/>
  <c r="AE158" i="11"/>
  <c r="AD158" i="11"/>
  <c r="AC158" i="11"/>
  <c r="AA158" i="11"/>
  <c r="AF157" i="11"/>
  <c r="AB157" i="11"/>
  <c r="Z157" i="11"/>
  <c r="Y157" i="11"/>
  <c r="X157" i="11"/>
  <c r="W157" i="11"/>
  <c r="U157" i="11"/>
  <c r="S157" i="11"/>
  <c r="R157" i="11"/>
  <c r="Q157" i="11"/>
  <c r="P157" i="11"/>
  <c r="O157" i="11"/>
  <c r="N157" i="11"/>
  <c r="M157" i="11"/>
  <c r="L157" i="11"/>
  <c r="J157" i="11"/>
  <c r="H157" i="11"/>
  <c r="G157" i="11"/>
  <c r="F157" i="11"/>
  <c r="E157" i="11"/>
  <c r="D157" i="11"/>
  <c r="AF156" i="11"/>
  <c r="AG156" i="11" s="1"/>
  <c r="AE156" i="11"/>
  <c r="AD156" i="11"/>
  <c r="AC156" i="11"/>
  <c r="AA156" i="11"/>
  <c r="AF155" i="11"/>
  <c r="AG155" i="11" s="1"/>
  <c r="AE155" i="11"/>
  <c r="AD155" i="11"/>
  <c r="AC155" i="11"/>
  <c r="AA155" i="11"/>
  <c r="AF154" i="11"/>
  <c r="AB154" i="11"/>
  <c r="Z154" i="11"/>
  <c r="Y154" i="11"/>
  <c r="X154" i="11"/>
  <c r="W154" i="11"/>
  <c r="U154" i="11"/>
  <c r="S154" i="11"/>
  <c r="R154" i="11"/>
  <c r="Q154" i="11"/>
  <c r="P154" i="11"/>
  <c r="O154" i="11"/>
  <c r="N154" i="11"/>
  <c r="M154" i="11"/>
  <c r="L154" i="11"/>
  <c r="J154" i="11"/>
  <c r="H154" i="11"/>
  <c r="G154" i="11"/>
  <c r="F154" i="11"/>
  <c r="E154" i="11"/>
  <c r="D154" i="11"/>
  <c r="AF153" i="11"/>
  <c r="AG153" i="11" s="1"/>
  <c r="AE153" i="11"/>
  <c r="AD153" i="11"/>
  <c r="AC153" i="11"/>
  <c r="AA153" i="11"/>
  <c r="AF152" i="11"/>
  <c r="AG152" i="11" s="1"/>
  <c r="AE152" i="11"/>
  <c r="AD152" i="11"/>
  <c r="AC152" i="11"/>
  <c r="AA152" i="11"/>
  <c r="AF151" i="11"/>
  <c r="AB151" i="11"/>
  <c r="Z151" i="11"/>
  <c r="Y151" i="11"/>
  <c r="X151" i="11"/>
  <c r="W151" i="11"/>
  <c r="U151" i="11"/>
  <c r="S151" i="11"/>
  <c r="R151" i="11"/>
  <c r="Q151" i="11"/>
  <c r="P151" i="11"/>
  <c r="O151" i="11"/>
  <c r="N151" i="11"/>
  <c r="M151" i="11"/>
  <c r="L151" i="11"/>
  <c r="J151" i="11"/>
  <c r="H151" i="11"/>
  <c r="G151" i="11"/>
  <c r="F151" i="11"/>
  <c r="E151" i="11"/>
  <c r="D151" i="11"/>
  <c r="AF150" i="11"/>
  <c r="AG150" i="11" s="1"/>
  <c r="AE150" i="11"/>
  <c r="AD150" i="11"/>
  <c r="AC150" i="11"/>
  <c r="AA150" i="11"/>
  <c r="AF149" i="11"/>
  <c r="AG149" i="11" s="1"/>
  <c r="AE149" i="11"/>
  <c r="AD149" i="11"/>
  <c r="AC149" i="11"/>
  <c r="AA149" i="11"/>
  <c r="AF148" i="11"/>
  <c r="AG148" i="11" s="1"/>
  <c r="AE148" i="11"/>
  <c r="AD148" i="11"/>
  <c r="AC148" i="11"/>
  <c r="AA148" i="11"/>
  <c r="AF147" i="11"/>
  <c r="AB147" i="11"/>
  <c r="Z147" i="11"/>
  <c r="Y147" i="11"/>
  <c r="X147" i="11"/>
  <c r="W147" i="11"/>
  <c r="U147" i="11"/>
  <c r="S147" i="11"/>
  <c r="R147" i="11"/>
  <c r="Q147" i="11"/>
  <c r="P147" i="11"/>
  <c r="O147" i="11"/>
  <c r="N147" i="11"/>
  <c r="M147" i="11"/>
  <c r="L147" i="11"/>
  <c r="J147" i="11"/>
  <c r="H147" i="11"/>
  <c r="G147" i="11"/>
  <c r="F147" i="11"/>
  <c r="E147" i="11"/>
  <c r="D147" i="11"/>
  <c r="AF146" i="11"/>
  <c r="AG146" i="11" s="1"/>
  <c r="AE146" i="11"/>
  <c r="AD146" i="11"/>
  <c r="AC146" i="11"/>
  <c r="AA146" i="11"/>
  <c r="AF145" i="11"/>
  <c r="AG145" i="11" s="1"/>
  <c r="AE145" i="11"/>
  <c r="AD145" i="11"/>
  <c r="AC145" i="11"/>
  <c r="AA145" i="11"/>
  <c r="AF144" i="11"/>
  <c r="AB144" i="11"/>
  <c r="Z144" i="11"/>
  <c r="Y144" i="11"/>
  <c r="X144" i="11"/>
  <c r="W144" i="11"/>
  <c r="U144" i="11"/>
  <c r="S144" i="11"/>
  <c r="R144" i="11"/>
  <c r="Q144" i="11"/>
  <c r="P144" i="11"/>
  <c r="O144" i="11"/>
  <c r="N144" i="11"/>
  <c r="M144" i="11"/>
  <c r="L144" i="11"/>
  <c r="J144" i="11"/>
  <c r="H144" i="11"/>
  <c r="G144" i="11"/>
  <c r="F144" i="11"/>
  <c r="E144" i="11"/>
  <c r="D144" i="11"/>
  <c r="AF143" i="11"/>
  <c r="AG143" i="11" s="1"/>
  <c r="AE143" i="11"/>
  <c r="AD143" i="11"/>
  <c r="AC143" i="11"/>
  <c r="AA143" i="11"/>
  <c r="AF142" i="11"/>
  <c r="AG142" i="11" s="1"/>
  <c r="AE142" i="11"/>
  <c r="AD142" i="11"/>
  <c r="AC142" i="11"/>
  <c r="AA142" i="11"/>
  <c r="AF141" i="11"/>
  <c r="AB141" i="11"/>
  <c r="Z141" i="11"/>
  <c r="Y141" i="11"/>
  <c r="X141" i="11"/>
  <c r="W141" i="11"/>
  <c r="U141" i="11"/>
  <c r="S141" i="11"/>
  <c r="R141" i="11"/>
  <c r="Q141" i="11"/>
  <c r="P141" i="11"/>
  <c r="O141" i="11"/>
  <c r="N141" i="11"/>
  <c r="M141" i="11"/>
  <c r="L141" i="11"/>
  <c r="J141" i="11"/>
  <c r="H141" i="11"/>
  <c r="G141" i="11"/>
  <c r="F141" i="11"/>
  <c r="E141" i="11"/>
  <c r="D141" i="11"/>
  <c r="AF140" i="11"/>
  <c r="AG140" i="11" s="1"/>
  <c r="AE140" i="11"/>
  <c r="AD140" i="11"/>
  <c r="AC140" i="11"/>
  <c r="AA140" i="11"/>
  <c r="AF139" i="11"/>
  <c r="AG139" i="11" s="1"/>
  <c r="AE139" i="11"/>
  <c r="AD139" i="11"/>
  <c r="AC139" i="11"/>
  <c r="AA139" i="11"/>
  <c r="AF138" i="11"/>
  <c r="AG138" i="11" s="1"/>
  <c r="AE138" i="11"/>
  <c r="AD138" i="11"/>
  <c r="AC138" i="11"/>
  <c r="AA138" i="11"/>
  <c r="AF137" i="11"/>
  <c r="AG137" i="11" s="1"/>
  <c r="AE137" i="11"/>
  <c r="AD137" i="11"/>
  <c r="AC137" i="11"/>
  <c r="AA137" i="11"/>
  <c r="AF136" i="11"/>
  <c r="AB136" i="11"/>
  <c r="Z136" i="11"/>
  <c r="Y136" i="11"/>
  <c r="X136" i="11"/>
  <c r="W136" i="11"/>
  <c r="U136" i="11"/>
  <c r="S136" i="11"/>
  <c r="R136" i="11"/>
  <c r="Q136" i="11"/>
  <c r="P136" i="11"/>
  <c r="O136" i="11"/>
  <c r="N136" i="11"/>
  <c r="M136" i="11"/>
  <c r="L136" i="11"/>
  <c r="J136" i="11"/>
  <c r="H136" i="11"/>
  <c r="G136" i="11"/>
  <c r="F136" i="11"/>
  <c r="E136" i="11"/>
  <c r="D136" i="11"/>
  <c r="AF135" i="11"/>
  <c r="AG135" i="11" s="1"/>
  <c r="AE135" i="11"/>
  <c r="AD135" i="11"/>
  <c r="AC135" i="11"/>
  <c r="AA135" i="11"/>
  <c r="AF134" i="11"/>
  <c r="AG134" i="11" s="1"/>
  <c r="AE134" i="11"/>
  <c r="AD134" i="11"/>
  <c r="AC134" i="11"/>
  <c r="AA134" i="11"/>
  <c r="AF133" i="11"/>
  <c r="AB133" i="11"/>
  <c r="Z133" i="11"/>
  <c r="Y133" i="11"/>
  <c r="X133" i="11"/>
  <c r="W133" i="11"/>
  <c r="U133" i="11"/>
  <c r="S133" i="11"/>
  <c r="R133" i="11"/>
  <c r="Q133" i="11"/>
  <c r="P133" i="11"/>
  <c r="O133" i="11"/>
  <c r="N133" i="11"/>
  <c r="M133" i="11"/>
  <c r="L133" i="11"/>
  <c r="J133" i="11"/>
  <c r="H133" i="11"/>
  <c r="G133" i="11"/>
  <c r="F133" i="11"/>
  <c r="E133" i="11"/>
  <c r="D133" i="11"/>
  <c r="AF132" i="11"/>
  <c r="AG132" i="11" s="1"/>
  <c r="AE132" i="11"/>
  <c r="AD132" i="11"/>
  <c r="AC132" i="11"/>
  <c r="AA132" i="11"/>
  <c r="AF131" i="11"/>
  <c r="AG131" i="11" s="1"/>
  <c r="AE131" i="11"/>
  <c r="AD131" i="11"/>
  <c r="AC131" i="11"/>
  <c r="AA131" i="11"/>
  <c r="AF130" i="11"/>
  <c r="AG130" i="11" s="1"/>
  <c r="AE130" i="11"/>
  <c r="AD130" i="11"/>
  <c r="AC130" i="11"/>
  <c r="AA130" i="11"/>
  <c r="AF129" i="11"/>
  <c r="AB129" i="11"/>
  <c r="Z129" i="11"/>
  <c r="Y129" i="11"/>
  <c r="X129" i="11"/>
  <c r="W129" i="11"/>
  <c r="U129" i="11"/>
  <c r="S129" i="11"/>
  <c r="R129" i="11"/>
  <c r="Q129" i="11"/>
  <c r="P129" i="11"/>
  <c r="O129" i="11"/>
  <c r="N129" i="11"/>
  <c r="M129" i="11"/>
  <c r="L129" i="11"/>
  <c r="J129" i="11"/>
  <c r="H129" i="11"/>
  <c r="G129" i="11"/>
  <c r="F129" i="11"/>
  <c r="E129" i="11"/>
  <c r="D129" i="11"/>
  <c r="AF128" i="11"/>
  <c r="AG128" i="11" s="1"/>
  <c r="AE128" i="11"/>
  <c r="AD128" i="11"/>
  <c r="AC128" i="11"/>
  <c r="AA128" i="11"/>
  <c r="AF127" i="11"/>
  <c r="AG127" i="11" s="1"/>
  <c r="AE127" i="11"/>
  <c r="AD127" i="11"/>
  <c r="AC127" i="11"/>
  <c r="AA127" i="11"/>
  <c r="AF126" i="11"/>
  <c r="AB126" i="11"/>
  <c r="Z126" i="11"/>
  <c r="Y126" i="11"/>
  <c r="X126" i="11"/>
  <c r="W126" i="11"/>
  <c r="U126" i="11"/>
  <c r="S126" i="11"/>
  <c r="R126" i="11"/>
  <c r="Q126" i="11"/>
  <c r="P126" i="11"/>
  <c r="O126" i="11"/>
  <c r="N126" i="11"/>
  <c r="M126" i="11"/>
  <c r="L126" i="11"/>
  <c r="J126" i="11"/>
  <c r="H126" i="11"/>
  <c r="G126" i="11"/>
  <c r="F126" i="11"/>
  <c r="E126" i="11"/>
  <c r="D126" i="11"/>
  <c r="AF125" i="11"/>
  <c r="AG125" i="11" s="1"/>
  <c r="AE125" i="11"/>
  <c r="AD125" i="11"/>
  <c r="AC125" i="11"/>
  <c r="AA125" i="11"/>
  <c r="AF124" i="11"/>
  <c r="AG124" i="11" s="1"/>
  <c r="AE124" i="11"/>
  <c r="AD124" i="11"/>
  <c r="AC124" i="11"/>
  <c r="AA124" i="11"/>
  <c r="AF123" i="11"/>
  <c r="AG123" i="11" s="1"/>
  <c r="AE123" i="11"/>
  <c r="AD123" i="11"/>
  <c r="AC123" i="11"/>
  <c r="AA123" i="11"/>
  <c r="AF122" i="11"/>
  <c r="AB122" i="11"/>
  <c r="Z122" i="11"/>
  <c r="Y122" i="11"/>
  <c r="X122" i="11"/>
  <c r="W122" i="11"/>
  <c r="U122" i="11"/>
  <c r="S122" i="11"/>
  <c r="R122" i="11"/>
  <c r="Q122" i="11"/>
  <c r="P122" i="11"/>
  <c r="O122" i="11"/>
  <c r="N122" i="11"/>
  <c r="M122" i="11"/>
  <c r="L122" i="11"/>
  <c r="J122" i="11"/>
  <c r="H122" i="11"/>
  <c r="G122" i="11"/>
  <c r="F122" i="11"/>
  <c r="E122" i="11"/>
  <c r="D122" i="11"/>
  <c r="AF121" i="11"/>
  <c r="AF120" i="11"/>
  <c r="AG120" i="11" s="1"/>
  <c r="AE120" i="11"/>
  <c r="AD120" i="11"/>
  <c r="AC120" i="11"/>
  <c r="AF119" i="11"/>
  <c r="AF118" i="11"/>
  <c r="AF117" i="11"/>
  <c r="AG117" i="11" s="1"/>
  <c r="AE117" i="11"/>
  <c r="AD117" i="11"/>
  <c r="AC117" i="11"/>
  <c r="AA117" i="11"/>
  <c r="AF116" i="11"/>
  <c r="AG116" i="11" s="1"/>
  <c r="AE116" i="11"/>
  <c r="AD116" i="11"/>
  <c r="AC116" i="11"/>
  <c r="AA116" i="11"/>
  <c r="AF115" i="11"/>
  <c r="AG115" i="11" s="1"/>
  <c r="AE115" i="11"/>
  <c r="AD115" i="11"/>
  <c r="AC115" i="11"/>
  <c r="AA115" i="11"/>
  <c r="AF114" i="11"/>
  <c r="AG114" i="11" s="1"/>
  <c r="AE114" i="11"/>
  <c r="AD114" i="11"/>
  <c r="AC114" i="11"/>
  <c r="AA114" i="11"/>
  <c r="AF113" i="11"/>
  <c r="AG113" i="11" s="1"/>
  <c r="AE113" i="11"/>
  <c r="AD113" i="11"/>
  <c r="AC113" i="11"/>
  <c r="AF112" i="11"/>
  <c r="AG112" i="11" s="1"/>
  <c r="AE112" i="11"/>
  <c r="AD112" i="11"/>
  <c r="AC112" i="11"/>
  <c r="AA112" i="11"/>
  <c r="AF111" i="11"/>
  <c r="AG111" i="11" s="1"/>
  <c r="AE111" i="11"/>
  <c r="AD111" i="11"/>
  <c r="AC111" i="11"/>
  <c r="AA111" i="11"/>
  <c r="AF110" i="11"/>
  <c r="AG110" i="11" s="1"/>
  <c r="AE110" i="11"/>
  <c r="AD110" i="11"/>
  <c r="AC110" i="11"/>
  <c r="AA110" i="11"/>
  <c r="AF109" i="11"/>
  <c r="AB109" i="11"/>
  <c r="Z109" i="11"/>
  <c r="Y109" i="11"/>
  <c r="X109" i="11"/>
  <c r="W109" i="11"/>
  <c r="U109" i="11"/>
  <c r="S109" i="11"/>
  <c r="R109" i="11"/>
  <c r="Q109" i="11"/>
  <c r="P109" i="11"/>
  <c r="O109" i="11"/>
  <c r="N109" i="11"/>
  <c r="L109" i="11"/>
  <c r="J109" i="11"/>
  <c r="H109" i="11"/>
  <c r="G109" i="11"/>
  <c r="F109" i="11"/>
  <c r="E109" i="11"/>
  <c r="D109" i="11"/>
  <c r="AF108" i="11"/>
  <c r="AG108" i="11" s="1"/>
  <c r="AE108" i="11"/>
  <c r="AD108" i="11"/>
  <c r="AC108" i="11"/>
  <c r="AA108" i="11"/>
  <c r="AF107" i="11"/>
  <c r="AG107" i="11" s="1"/>
  <c r="AE107" i="11"/>
  <c r="AD107" i="11"/>
  <c r="AC107" i="11"/>
  <c r="AA107" i="11"/>
  <c r="AF106" i="11"/>
  <c r="AG106" i="11" s="1"/>
  <c r="AE106" i="11"/>
  <c r="AD106" i="11"/>
  <c r="AC106" i="11"/>
  <c r="AA106" i="11"/>
  <c r="AF105" i="11"/>
  <c r="AG105" i="11" s="1"/>
  <c r="AE105" i="11"/>
  <c r="AD105" i="11"/>
  <c r="AC105" i="11"/>
  <c r="AA105" i="11"/>
  <c r="AF104" i="11"/>
  <c r="AG104" i="11" s="1"/>
  <c r="AE104" i="11"/>
  <c r="AD104" i="11"/>
  <c r="AC104" i="11"/>
  <c r="AF103" i="11"/>
  <c r="AG103" i="11" s="1"/>
  <c r="AE103" i="11"/>
  <c r="AD103" i="11"/>
  <c r="AC103" i="11"/>
  <c r="AA103" i="11"/>
  <c r="AF102" i="11"/>
  <c r="AG102" i="11" s="1"/>
  <c r="AE102" i="11"/>
  <c r="AD102" i="11"/>
  <c r="AC102" i="11"/>
  <c r="AA102" i="11"/>
  <c r="AF101" i="11"/>
  <c r="AB101" i="11"/>
  <c r="Z101" i="11"/>
  <c r="Y101" i="11"/>
  <c r="X101" i="11"/>
  <c r="W101" i="11"/>
  <c r="U101" i="11"/>
  <c r="S101" i="11"/>
  <c r="R101" i="11"/>
  <c r="Q101" i="11"/>
  <c r="P101" i="11"/>
  <c r="O101" i="11"/>
  <c r="N101" i="11"/>
  <c r="L101" i="11"/>
  <c r="J101" i="11"/>
  <c r="H101" i="11"/>
  <c r="G101" i="11"/>
  <c r="F101" i="11"/>
  <c r="E101" i="11"/>
  <c r="D101" i="11"/>
  <c r="AF100" i="11"/>
  <c r="AG100" i="11" s="1"/>
  <c r="AE100" i="11"/>
  <c r="W100" i="11"/>
  <c r="AF99" i="11"/>
  <c r="AG99" i="11" s="1"/>
  <c r="AE99" i="11"/>
  <c r="AD99" i="11"/>
  <c r="AC99" i="11"/>
  <c r="AA99" i="11"/>
  <c r="AF98" i="11"/>
  <c r="AG98" i="11" s="1"/>
  <c r="AE98" i="11"/>
  <c r="AD98" i="11"/>
  <c r="AC98" i="11"/>
  <c r="AA98" i="11"/>
  <c r="AF97" i="11"/>
  <c r="AG97" i="11" s="1"/>
  <c r="AE97" i="11"/>
  <c r="AD97" i="11"/>
  <c r="AC97" i="11"/>
  <c r="AA97" i="11"/>
  <c r="AF96" i="11"/>
  <c r="AG96" i="11" s="1"/>
  <c r="AE96" i="11"/>
  <c r="AD96" i="11"/>
  <c r="AC96" i="11"/>
  <c r="AA96" i="11"/>
  <c r="AF95" i="11"/>
  <c r="AG95" i="11" s="1"/>
  <c r="AE95" i="11"/>
  <c r="AD95" i="11"/>
  <c r="AC95" i="11"/>
  <c r="AA95" i="11"/>
  <c r="AF94" i="11"/>
  <c r="AG94" i="11" s="1"/>
  <c r="AE94" i="11"/>
  <c r="AD94" i="11"/>
  <c r="AC94" i="11"/>
  <c r="AA94" i="11"/>
  <c r="AF93" i="11"/>
  <c r="AG93" i="11" s="1"/>
  <c r="AE93" i="11"/>
  <c r="AD93" i="11"/>
  <c r="AC93" i="11"/>
  <c r="AA93" i="11"/>
  <c r="AF92" i="11"/>
  <c r="AG92" i="11" s="1"/>
  <c r="AE92" i="11"/>
  <c r="AD92" i="11"/>
  <c r="AC92" i="11"/>
  <c r="AA92" i="11"/>
  <c r="AF91" i="11"/>
  <c r="AG91" i="11" s="1"/>
  <c r="AE91" i="11"/>
  <c r="AD91" i="11"/>
  <c r="AC91" i="11"/>
  <c r="AA91" i="11"/>
  <c r="AF90" i="11"/>
  <c r="AG90" i="11" s="1"/>
  <c r="AE90" i="11"/>
  <c r="AD90" i="11"/>
  <c r="AC90" i="11"/>
  <c r="AA90" i="11"/>
  <c r="AF89" i="11"/>
  <c r="AG89" i="11" s="1"/>
  <c r="AE89" i="11"/>
  <c r="AD89" i="11"/>
  <c r="AC89" i="11"/>
  <c r="AA89" i="11"/>
  <c r="AF88" i="11"/>
  <c r="AG88" i="11" s="1"/>
  <c r="AE88" i="11"/>
  <c r="AD88" i="11"/>
  <c r="AC88" i="11"/>
  <c r="AA88" i="11"/>
  <c r="AF87" i="11"/>
  <c r="AG87" i="11" s="1"/>
  <c r="AE87" i="11"/>
  <c r="AD87" i="11"/>
  <c r="AC87" i="11"/>
  <c r="AA87" i="11"/>
  <c r="AF86" i="11"/>
  <c r="AG86" i="11" s="1"/>
  <c r="AE86" i="11"/>
  <c r="AD86" i="11"/>
  <c r="AC86" i="11"/>
  <c r="AA86" i="11"/>
  <c r="AF85" i="11"/>
  <c r="AG85" i="11" s="1"/>
  <c r="AE85" i="11"/>
  <c r="AD85" i="11"/>
  <c r="AC85" i="11"/>
  <c r="AA85" i="11"/>
  <c r="AF84" i="11"/>
  <c r="AG84" i="11" s="1"/>
  <c r="AE84" i="11"/>
  <c r="AD84" i="11"/>
  <c r="AC84" i="11"/>
  <c r="AA84" i="11"/>
  <c r="AF83" i="11"/>
  <c r="AG83" i="11" s="1"/>
  <c r="AE83" i="11"/>
  <c r="AD83" i="11"/>
  <c r="AC83" i="11"/>
  <c r="AA83" i="11"/>
  <c r="AF82" i="11"/>
  <c r="AG82" i="11" s="1"/>
  <c r="AE82" i="11"/>
  <c r="AD82" i="11"/>
  <c r="AC82" i="11"/>
  <c r="AA82" i="11"/>
  <c r="AF81" i="11"/>
  <c r="AG81" i="11" s="1"/>
  <c r="AE81" i="11"/>
  <c r="AD81" i="11"/>
  <c r="AC81" i="11"/>
  <c r="AA81" i="11"/>
  <c r="AF80" i="11"/>
  <c r="AG80" i="11" s="1"/>
  <c r="AE80" i="11"/>
  <c r="AD80" i="11"/>
  <c r="AC80" i="11"/>
  <c r="AA80" i="11"/>
  <c r="AF79" i="11"/>
  <c r="AG79" i="11" s="1"/>
  <c r="AE79" i="11"/>
  <c r="AD79" i="11"/>
  <c r="AC79" i="11"/>
  <c r="AA79" i="11"/>
  <c r="AF78" i="11"/>
  <c r="AG78" i="11" s="1"/>
  <c r="AE78" i="11"/>
  <c r="AD78" i="11"/>
  <c r="AC78" i="11"/>
  <c r="AA78" i="11"/>
  <c r="AF77" i="11"/>
  <c r="AG77" i="11" s="1"/>
  <c r="AE77" i="11"/>
  <c r="AD77" i="11"/>
  <c r="AC77" i="11"/>
  <c r="AA77" i="11"/>
  <c r="AF76" i="11"/>
  <c r="AB76" i="11"/>
  <c r="Z76" i="11"/>
  <c r="Y76" i="11"/>
  <c r="X76" i="11"/>
  <c r="U76" i="11"/>
  <c r="S76" i="11"/>
  <c r="R76" i="11"/>
  <c r="Q76" i="11"/>
  <c r="P76" i="11"/>
  <c r="O76" i="11"/>
  <c r="N76" i="11"/>
  <c r="L76" i="11"/>
  <c r="J76" i="11"/>
  <c r="H76" i="11"/>
  <c r="G76" i="11"/>
  <c r="F76" i="11"/>
  <c r="E76" i="11"/>
  <c r="D76" i="11"/>
  <c r="AF75" i="11"/>
  <c r="AG75" i="11" s="1"/>
  <c r="AE75" i="11"/>
  <c r="AD75" i="11"/>
  <c r="AC75" i="11"/>
  <c r="AJ75" i="11" s="1"/>
  <c r="AI75" i="11" s="1"/>
  <c r="AF74" i="11"/>
  <c r="AG74" i="11" s="1"/>
  <c r="AE74" i="11"/>
  <c r="AD74" i="11"/>
  <c r="AC74" i="11"/>
  <c r="AA74" i="11"/>
  <c r="AF73" i="11"/>
  <c r="AG73" i="11" s="1"/>
  <c r="AE73" i="11"/>
  <c r="AD73" i="11"/>
  <c r="AC73" i="11"/>
  <c r="AA73" i="11"/>
  <c r="AF72" i="11"/>
  <c r="AG72" i="11" s="1"/>
  <c r="AE72" i="11"/>
  <c r="AD72" i="11"/>
  <c r="AC72" i="11"/>
  <c r="AA72" i="11"/>
  <c r="AF71" i="11"/>
  <c r="AG71" i="11" s="1"/>
  <c r="AE71" i="11"/>
  <c r="AD71" i="11"/>
  <c r="AC71" i="11"/>
  <c r="AA71" i="11"/>
  <c r="AF70" i="11"/>
  <c r="AG70" i="11" s="1"/>
  <c r="AE70" i="11"/>
  <c r="AD70" i="11"/>
  <c r="AC70" i="11"/>
  <c r="AA70" i="11"/>
  <c r="AF69" i="11"/>
  <c r="AG69" i="11" s="1"/>
  <c r="AE69" i="11"/>
  <c r="AD69" i="11"/>
  <c r="AC69" i="11"/>
  <c r="AA69" i="11"/>
  <c r="AF68" i="11"/>
  <c r="AG68" i="11" s="1"/>
  <c r="AE68" i="11"/>
  <c r="AD68" i="11"/>
  <c r="AC68" i="11"/>
  <c r="AA68" i="11"/>
  <c r="AF67" i="11"/>
  <c r="AG67" i="11" s="1"/>
  <c r="AE67" i="11"/>
  <c r="AD67" i="11"/>
  <c r="AC67" i="11"/>
  <c r="AA67" i="11"/>
  <c r="AF66" i="11"/>
  <c r="AG66" i="11" s="1"/>
  <c r="AE66" i="11"/>
  <c r="AD66" i="11"/>
  <c r="AC66" i="11"/>
  <c r="AA66" i="11"/>
  <c r="AF65" i="11"/>
  <c r="AG65" i="11" s="1"/>
  <c r="AE65" i="11"/>
  <c r="AD65" i="11"/>
  <c r="AC65" i="11"/>
  <c r="AA65" i="11"/>
  <c r="AF64" i="11"/>
  <c r="AG64" i="11" s="1"/>
  <c r="AE64" i="11"/>
  <c r="AD64" i="11"/>
  <c r="AC64" i="11"/>
  <c r="AA64" i="11"/>
  <c r="AF63" i="11"/>
  <c r="AG63" i="11" s="1"/>
  <c r="AE63" i="11"/>
  <c r="AD63" i="11"/>
  <c r="AC63" i="11"/>
  <c r="AA63" i="11"/>
  <c r="AF62" i="11"/>
  <c r="AG62" i="11" s="1"/>
  <c r="AE62" i="11"/>
  <c r="AD62" i="11"/>
  <c r="AC62" i="11"/>
  <c r="AA62" i="11"/>
  <c r="AF61" i="11"/>
  <c r="AG61" i="11" s="1"/>
  <c r="AE61" i="11"/>
  <c r="AD61" i="11"/>
  <c r="AC61" i="11"/>
  <c r="AA61" i="11"/>
  <c r="AF60" i="11"/>
  <c r="AG60" i="11" s="1"/>
  <c r="AE60" i="11"/>
  <c r="AD60" i="11"/>
  <c r="AC60" i="11"/>
  <c r="AA60" i="11"/>
  <c r="AF59" i="11"/>
  <c r="AG59" i="11" s="1"/>
  <c r="AE59" i="11"/>
  <c r="AD59" i="11"/>
  <c r="AC59" i="11"/>
  <c r="AJ59" i="11" s="1"/>
  <c r="AI59" i="11" s="1"/>
  <c r="AA59" i="11"/>
  <c r="AF58" i="11"/>
  <c r="AG58" i="11" s="1"/>
  <c r="AE58" i="11"/>
  <c r="AD58" i="11"/>
  <c r="AC58" i="11"/>
  <c r="AA58" i="11"/>
  <c r="AF57" i="11"/>
  <c r="AG57" i="11" s="1"/>
  <c r="AE57" i="11"/>
  <c r="AD57" i="11"/>
  <c r="AC57" i="11"/>
  <c r="AA57" i="11"/>
  <c r="AF56" i="11"/>
  <c r="AG56" i="11" s="1"/>
  <c r="AE56" i="11"/>
  <c r="AD56" i="11"/>
  <c r="AC56" i="11"/>
  <c r="AA56" i="11"/>
  <c r="AF55" i="11"/>
  <c r="AG55" i="11" s="1"/>
  <c r="AE55" i="11"/>
  <c r="AD55" i="11"/>
  <c r="AC55" i="11"/>
  <c r="AA55" i="11"/>
  <c r="AF54" i="11"/>
  <c r="AG54" i="11" s="1"/>
  <c r="AE54" i="11"/>
  <c r="AD54" i="11"/>
  <c r="AC54" i="11"/>
  <c r="AA54" i="11"/>
  <c r="AF53" i="11"/>
  <c r="AG53" i="11" s="1"/>
  <c r="AE53" i="11"/>
  <c r="AD53" i="11"/>
  <c r="AC53" i="11"/>
  <c r="AA53" i="11"/>
  <c r="AF52" i="11"/>
  <c r="AG52" i="11" s="1"/>
  <c r="AE52" i="11"/>
  <c r="AD52" i="11"/>
  <c r="AC52" i="11"/>
  <c r="AA52" i="11"/>
  <c r="AF51" i="11"/>
  <c r="AG51" i="11" s="1"/>
  <c r="AE51" i="11"/>
  <c r="AD51" i="11"/>
  <c r="AC51" i="11"/>
  <c r="AA51" i="11"/>
  <c r="AF50" i="11"/>
  <c r="AB50" i="11"/>
  <c r="Z50" i="11"/>
  <c r="Y50" i="11"/>
  <c r="X50" i="11"/>
  <c r="W50" i="11"/>
  <c r="U50" i="11"/>
  <c r="S50" i="11"/>
  <c r="R50" i="11"/>
  <c r="Q50" i="11"/>
  <c r="P50" i="11"/>
  <c r="O50" i="11"/>
  <c r="N50" i="11"/>
  <c r="L50" i="11"/>
  <c r="J50" i="11"/>
  <c r="H50" i="11"/>
  <c r="G50" i="11"/>
  <c r="F50" i="11"/>
  <c r="E50" i="11"/>
  <c r="D50" i="11"/>
  <c r="AF49" i="11"/>
  <c r="AG49" i="11" s="1"/>
  <c r="AE49" i="11"/>
  <c r="AD49" i="11"/>
  <c r="AC49" i="11"/>
  <c r="AA49" i="11"/>
  <c r="AF48" i="11"/>
  <c r="AG48" i="11" s="1"/>
  <c r="AE48" i="11"/>
  <c r="AD48" i="11"/>
  <c r="AC48" i="11"/>
  <c r="AA48" i="11"/>
  <c r="AF47" i="11"/>
  <c r="AG47" i="11" s="1"/>
  <c r="AE47" i="11"/>
  <c r="AD47" i="11"/>
  <c r="AC47" i="11"/>
  <c r="AA47" i="11"/>
  <c r="AF46" i="11"/>
  <c r="AG46" i="11" s="1"/>
  <c r="AE46" i="11"/>
  <c r="AD46" i="11"/>
  <c r="AC46" i="11"/>
  <c r="AA46" i="11"/>
  <c r="AF45" i="11"/>
  <c r="AG45" i="11" s="1"/>
  <c r="AE45" i="11"/>
  <c r="AD45" i="11"/>
  <c r="AC45" i="11"/>
  <c r="AA45" i="11"/>
  <c r="AF44" i="11"/>
  <c r="AG44" i="11" s="1"/>
  <c r="AE44" i="11"/>
  <c r="AD44" i="11"/>
  <c r="AC44" i="11"/>
  <c r="AA44" i="11"/>
  <c r="AF43" i="11"/>
  <c r="AG43" i="11" s="1"/>
  <c r="AE43" i="11"/>
  <c r="AD43" i="11"/>
  <c r="AC43" i="11"/>
  <c r="AA43" i="11"/>
  <c r="AF42" i="11"/>
  <c r="AG42" i="11" s="1"/>
  <c r="AE42" i="11"/>
  <c r="AD42" i="11"/>
  <c r="AC42" i="11"/>
  <c r="AA42" i="11"/>
  <c r="AF41" i="11"/>
  <c r="AG41" i="11" s="1"/>
  <c r="AE41" i="11"/>
  <c r="AD41" i="11"/>
  <c r="AC41" i="11"/>
  <c r="AA41" i="11"/>
  <c r="AF40" i="11"/>
  <c r="AG40" i="11" s="1"/>
  <c r="AE40" i="11"/>
  <c r="AD40" i="11"/>
  <c r="AC40" i="11"/>
  <c r="AA40" i="11"/>
  <c r="AF39" i="11"/>
  <c r="AG39" i="11" s="1"/>
  <c r="AE39" i="11"/>
  <c r="AD39" i="11"/>
  <c r="AC39" i="11"/>
  <c r="AA39" i="11"/>
  <c r="AF38" i="11"/>
  <c r="AG38" i="11" s="1"/>
  <c r="AE38" i="11"/>
  <c r="AD38" i="11"/>
  <c r="AC38" i="11"/>
  <c r="AA38" i="11"/>
  <c r="AF37" i="11"/>
  <c r="AG37" i="11" s="1"/>
  <c r="AE37" i="11"/>
  <c r="AD37" i="11"/>
  <c r="AC37" i="11"/>
  <c r="AA37" i="11"/>
  <c r="AF36" i="11"/>
  <c r="AG36" i="11" s="1"/>
  <c r="AE36" i="11"/>
  <c r="AD36" i="11"/>
  <c r="AC36" i="11"/>
  <c r="AA36" i="11"/>
  <c r="AF35" i="11"/>
  <c r="AG35" i="11" s="1"/>
  <c r="AE35" i="11"/>
  <c r="AD35" i="11"/>
  <c r="AC35" i="11"/>
  <c r="AA35" i="11"/>
  <c r="AF34" i="11"/>
  <c r="AG34" i="11" s="1"/>
  <c r="AE34" i="11"/>
  <c r="AD34" i="11"/>
  <c r="AC34" i="11"/>
  <c r="AA34" i="11"/>
  <c r="AF33" i="11"/>
  <c r="AC33" i="11"/>
  <c r="G33" i="11"/>
  <c r="AM33" i="11" s="1"/>
  <c r="AM24" i="11" s="1"/>
  <c r="AF32" i="11"/>
  <c r="AG32" i="11" s="1"/>
  <c r="AE32" i="11"/>
  <c r="AD32" i="11"/>
  <c r="AC32" i="11"/>
  <c r="AA32" i="11"/>
  <c r="AF31" i="11"/>
  <c r="AG31" i="11" s="1"/>
  <c r="AE31" i="11"/>
  <c r="AD31" i="11"/>
  <c r="AC31" i="11"/>
  <c r="AA31" i="11"/>
  <c r="AF30" i="11"/>
  <c r="AG30" i="11" s="1"/>
  <c r="AE30" i="11"/>
  <c r="AD30" i="11"/>
  <c r="AC30" i="11"/>
  <c r="AA30" i="11"/>
  <c r="AF29" i="11"/>
  <c r="AG29" i="11" s="1"/>
  <c r="AE29" i="11"/>
  <c r="AD29" i="11"/>
  <c r="AC29" i="11"/>
  <c r="AA29" i="11"/>
  <c r="AF28" i="11"/>
  <c r="AG28" i="11" s="1"/>
  <c r="AE28" i="11"/>
  <c r="AD28" i="11"/>
  <c r="AC28" i="11"/>
  <c r="AA28" i="11"/>
  <c r="AF27" i="11"/>
  <c r="AG27" i="11" s="1"/>
  <c r="AE27" i="11"/>
  <c r="AD27" i="11"/>
  <c r="AC27" i="11"/>
  <c r="AA27" i="11"/>
  <c r="AF26" i="11"/>
  <c r="AG26" i="11" s="1"/>
  <c r="AE26" i="11"/>
  <c r="AD26" i="11"/>
  <c r="AC26" i="11"/>
  <c r="AA26" i="11"/>
  <c r="AF25" i="11"/>
  <c r="AG25" i="11" s="1"/>
  <c r="AE25" i="11"/>
  <c r="AD25" i="11"/>
  <c r="AC25" i="11"/>
  <c r="AA25" i="11"/>
  <c r="AF24" i="11"/>
  <c r="AB24" i="11"/>
  <c r="Z24" i="11"/>
  <c r="Y24" i="11"/>
  <c r="X24" i="11"/>
  <c r="W24" i="11"/>
  <c r="U24" i="11"/>
  <c r="S24" i="11"/>
  <c r="R24" i="11"/>
  <c r="Q24" i="11"/>
  <c r="P24" i="11"/>
  <c r="O24" i="11"/>
  <c r="N24" i="11"/>
  <c r="L24" i="11"/>
  <c r="J24" i="11"/>
  <c r="H24" i="11"/>
  <c r="F24" i="11"/>
  <c r="E24" i="11"/>
  <c r="D24" i="11"/>
  <c r="AF23" i="11"/>
  <c r="AF19" i="11"/>
  <c r="AG19" i="11" s="1"/>
  <c r="AE19" i="11"/>
  <c r="AD19" i="11"/>
  <c r="AC19" i="11"/>
  <c r="AA19" i="11"/>
  <c r="AF18" i="11"/>
  <c r="AG18" i="11" s="1"/>
  <c r="U18" i="11"/>
  <c r="AD18" i="11" s="1"/>
  <c r="T18" i="11"/>
  <c r="N18" i="11"/>
  <c r="M18" i="11" s="1"/>
  <c r="AF17" i="11"/>
  <c r="AE17" i="11"/>
  <c r="AD17" i="11"/>
  <c r="AC17" i="11"/>
  <c r="AA17" i="11"/>
  <c r="AC18" i="11" l="1"/>
  <c r="AE964" i="11"/>
  <c r="AE542" i="11"/>
  <c r="V702" i="11"/>
  <c r="V710" i="11"/>
  <c r="V894" i="11"/>
  <c r="V542" i="11"/>
  <c r="V752" i="11"/>
  <c r="V276" i="11"/>
  <c r="V406" i="11"/>
  <c r="V410" i="11"/>
  <c r="V452" i="11"/>
  <c r="V511" i="11"/>
  <c r="V560" i="11"/>
  <c r="V993" i="11"/>
  <c r="V423" i="11"/>
  <c r="V705" i="11"/>
  <c r="V713" i="11"/>
  <c r="V784" i="11"/>
  <c r="V970" i="11"/>
  <c r="V612" i="11"/>
  <c r="V917" i="11"/>
  <c r="V211" i="11"/>
  <c r="V215" i="11"/>
  <c r="V219" i="11"/>
  <c r="V223" i="11"/>
  <c r="V980" i="11"/>
  <c r="V233" i="11"/>
  <c r="V325" i="11"/>
  <c r="V414" i="11"/>
  <c r="V533" i="11"/>
  <c r="V537" i="11"/>
  <c r="V545" i="11"/>
  <c r="V763" i="11"/>
  <c r="V841" i="11"/>
  <c r="V986" i="11"/>
  <c r="V182" i="11"/>
  <c r="AC891" i="11"/>
  <c r="V197" i="11"/>
  <c r="V888" i="11"/>
  <c r="AA560" i="11"/>
  <c r="V631" i="11"/>
  <c r="AE361" i="11"/>
  <c r="AC141" i="11"/>
  <c r="T227" i="11"/>
  <c r="T925" i="11"/>
  <c r="V172" i="11"/>
  <c r="AH120" i="11"/>
  <c r="AJ120" i="11" s="1"/>
  <c r="AI120" i="11" s="1"/>
  <c r="V863" i="11"/>
  <c r="AC372" i="11"/>
  <c r="AA498" i="11"/>
  <c r="AC670" i="11"/>
  <c r="AC955" i="11"/>
  <c r="T423" i="11"/>
  <c r="V207" i="11"/>
  <c r="AA391" i="11"/>
  <c r="AC423" i="11"/>
  <c r="I863" i="11"/>
  <c r="AE312" i="11"/>
  <c r="AC1012" i="11"/>
  <c r="AE492" i="11"/>
  <c r="AA557" i="11"/>
  <c r="I1010" i="11"/>
  <c r="AE141" i="11"/>
  <c r="T344" i="11"/>
  <c r="T433" i="11"/>
  <c r="T1012" i="11"/>
  <c r="K713" i="11"/>
  <c r="T542" i="11"/>
  <c r="T486" i="11"/>
  <c r="K732" i="11"/>
  <c r="T823" i="11"/>
  <c r="AE716" i="11"/>
  <c r="AA732" i="11"/>
  <c r="AA752" i="11"/>
  <c r="V973" i="11"/>
  <c r="V827" i="11"/>
  <c r="K572" i="11"/>
  <c r="I563" i="11"/>
  <c r="AC643" i="11"/>
  <c r="T685" i="11"/>
  <c r="V249" i="11"/>
  <c r="T417" i="11"/>
  <c r="K621" i="11"/>
  <c r="K182" i="11"/>
  <c r="T219" i="11"/>
  <c r="T498" i="11"/>
  <c r="V253" i="11"/>
  <c r="K533" i="11"/>
  <c r="AC660" i="11"/>
  <c r="AE722" i="11"/>
  <c r="AA891" i="11"/>
  <c r="V643" i="11"/>
  <c r="V977" i="11"/>
  <c r="T151" i="11"/>
  <c r="T666" i="11"/>
  <c r="K673" i="11"/>
  <c r="I964" i="11"/>
  <c r="K511" i="11"/>
  <c r="T126" i="11"/>
  <c r="AA223" i="11"/>
  <c r="AA722" i="11"/>
  <c r="AA850" i="11"/>
  <c r="I182" i="11"/>
  <c r="AH25" i="11"/>
  <c r="AJ25" i="11" s="1"/>
  <c r="AI25" i="11" s="1"/>
  <c r="K136" i="11"/>
  <c r="I394" i="11"/>
  <c r="I495" i="11"/>
  <c r="T309" i="11"/>
  <c r="T109" i="11"/>
  <c r="T129" i="11"/>
  <c r="T133" i="11"/>
  <c r="AA312" i="11"/>
  <c r="K495" i="11"/>
  <c r="I520" i="11"/>
  <c r="I631" i="11"/>
  <c r="K797" i="11"/>
  <c r="T809" i="11"/>
  <c r="K846" i="11"/>
  <c r="AA857" i="11"/>
  <c r="T885" i="11"/>
  <c r="AA388" i="11"/>
  <c r="T391" i="11"/>
  <c r="AE414" i="11"/>
  <c r="AA429" i="11"/>
  <c r="I550" i="11"/>
  <c r="AC557" i="11"/>
  <c r="I809" i="11"/>
  <c r="L870" i="11"/>
  <c r="L868" i="11" s="1"/>
  <c r="AE122" i="11"/>
  <c r="I133" i="11"/>
  <c r="I141" i="11"/>
  <c r="K215" i="11"/>
  <c r="AA495" i="11"/>
  <c r="AE529" i="11"/>
  <c r="AA663" i="11"/>
  <c r="K677" i="11"/>
  <c r="I885" i="11"/>
  <c r="AH19" i="11"/>
  <c r="AJ19" i="11" s="1"/>
  <c r="AI19" i="11" s="1"/>
  <c r="K141" i="11"/>
  <c r="AE188" i="11"/>
  <c r="T271" i="11"/>
  <c r="T312" i="11"/>
  <c r="AC462" i="11"/>
  <c r="I492" i="11"/>
  <c r="T584" i="11"/>
  <c r="T951" i="11"/>
  <c r="AA154" i="11"/>
  <c r="K166" i="11"/>
  <c r="AE318" i="11"/>
  <c r="K770" i="11"/>
  <c r="AC894" i="11"/>
  <c r="AC940" i="11"/>
  <c r="AE967" i="11"/>
  <c r="AE787" i="11"/>
  <c r="T863" i="11"/>
  <c r="K475" i="11"/>
  <c r="AG699" i="11"/>
  <c r="AG589" i="11"/>
  <c r="AG17" i="11"/>
  <c r="AH17" i="11" s="1"/>
  <c r="AJ17" i="11" s="1"/>
  <c r="AF16" i="11"/>
  <c r="AG914" i="11"/>
  <c r="AG358" i="11"/>
  <c r="AG830" i="11"/>
  <c r="AH111" i="11"/>
  <c r="AJ111" i="11" s="1"/>
  <c r="AI111" i="11" s="1"/>
  <c r="AC514" i="11"/>
  <c r="AA533" i="11"/>
  <c r="K790" i="11"/>
  <c r="AH796" i="11"/>
  <c r="AJ796" i="11" s="1"/>
  <c r="AI796" i="11" s="1"/>
  <c r="K809" i="11"/>
  <c r="AC846" i="11"/>
  <c r="T961" i="11"/>
  <c r="V748" i="11"/>
  <c r="T144" i="11"/>
  <c r="AH396" i="11"/>
  <c r="AJ396" i="11" s="1"/>
  <c r="AI396" i="11" s="1"/>
  <c r="AA479" i="11"/>
  <c r="T482" i="11"/>
  <c r="AE514" i="11"/>
  <c r="T593" i="11"/>
  <c r="T636" i="11"/>
  <c r="Q998" i="11"/>
  <c r="Q996" i="11" s="1"/>
  <c r="I921" i="11"/>
  <c r="V309" i="11"/>
  <c r="T341" i="11"/>
  <c r="K419" i="11"/>
  <c r="T429" i="11"/>
  <c r="AH676" i="11"/>
  <c r="AJ676" i="11" s="1"/>
  <c r="AI676" i="11" s="1"/>
  <c r="K917" i="11"/>
  <c r="K925" i="11"/>
  <c r="AG261" i="11"/>
  <c r="I309" i="11"/>
  <c r="AG335" i="11"/>
  <c r="AH355" i="11"/>
  <c r="AJ355" i="11" s="1"/>
  <c r="AI355" i="11" s="1"/>
  <c r="I804" i="11"/>
  <c r="AH57" i="11"/>
  <c r="AJ57" i="11" s="1"/>
  <c r="AI57" i="11" s="1"/>
  <c r="AE160" i="11"/>
  <c r="I245" i="11"/>
  <c r="AC300" i="11"/>
  <c r="K309" i="11"/>
  <c r="AA372" i="11"/>
  <c r="I437" i="11"/>
  <c r="T471" i="11"/>
  <c r="I486" i="11"/>
  <c r="AA517" i="11"/>
  <c r="T621" i="11"/>
  <c r="K636" i="11"/>
  <c r="V766" i="11"/>
  <c r="K804" i="11"/>
  <c r="K929" i="11"/>
  <c r="I937" i="11"/>
  <c r="AE990" i="11"/>
  <c r="AC580" i="11"/>
  <c r="T154" i="11"/>
  <c r="AC166" i="11"/>
  <c r="T201" i="11"/>
  <c r="AG338" i="11"/>
  <c r="K351" i="11"/>
  <c r="AE382" i="11"/>
  <c r="I385" i="11"/>
  <c r="I391" i="11"/>
  <c r="AC403" i="11"/>
  <c r="I433" i="11"/>
  <c r="AH485" i="11"/>
  <c r="AJ485" i="11" s="1"/>
  <c r="AI485" i="11" s="1"/>
  <c r="V492" i="11"/>
  <c r="AH502" i="11"/>
  <c r="AJ502" i="11" s="1"/>
  <c r="AI502" i="11" s="1"/>
  <c r="AE631" i="11"/>
  <c r="T722" i="11"/>
  <c r="K758" i="11"/>
  <c r="AH762" i="11"/>
  <c r="AJ762" i="11" s="1"/>
  <c r="AI762" i="11" s="1"/>
  <c r="AC823" i="11"/>
  <c r="AH875" i="11"/>
  <c r="AJ875" i="11" s="1"/>
  <c r="AI875" i="11" s="1"/>
  <c r="I980" i="11"/>
  <c r="AG160" i="11"/>
  <c r="AC185" i="11"/>
  <c r="AA188" i="11"/>
  <c r="AE236" i="11"/>
  <c r="AC239" i="11"/>
  <c r="I249" i="11"/>
  <c r="I368" i="11"/>
  <c r="K433" i="11"/>
  <c r="T479" i="11"/>
  <c r="K514" i="11"/>
  <c r="AG514" i="11"/>
  <c r="AG563" i="11"/>
  <c r="I617" i="11"/>
  <c r="I621" i="11"/>
  <c r="I656" i="11"/>
  <c r="AE693" i="11"/>
  <c r="K787" i="11"/>
  <c r="AC794" i="11"/>
  <c r="I850" i="11"/>
  <c r="AE860" i="11"/>
  <c r="AE940" i="11"/>
  <c r="V964" i="11"/>
  <c r="T990" i="11"/>
  <c r="AE215" i="11"/>
  <c r="AA414" i="11"/>
  <c r="AE517" i="11"/>
  <c r="X571" i="11"/>
  <c r="X569" i="11" s="1"/>
  <c r="T631" i="11"/>
  <c r="K656" i="11"/>
  <c r="K660" i="11"/>
  <c r="G727" i="11"/>
  <c r="K766" i="11"/>
  <c r="AE823" i="11"/>
  <c r="AG126" i="11"/>
  <c r="AC230" i="11"/>
  <c r="K321" i="11"/>
  <c r="I382" i="11"/>
  <c r="AA486" i="11"/>
  <c r="AC495" i="11"/>
  <c r="AC554" i="11"/>
  <c r="AA597" i="11"/>
  <c r="AE710" i="11"/>
  <c r="H727" i="11"/>
  <c r="H725" i="11" s="1"/>
  <c r="AE773" i="11"/>
  <c r="AE794" i="11"/>
  <c r="AG860" i="11"/>
  <c r="AE888" i="11"/>
  <c r="K151" i="11"/>
  <c r="AD151" i="11"/>
  <c r="AE157" i="11"/>
  <c r="AE504" i="11"/>
  <c r="AC542" i="11"/>
  <c r="AE624" i="11"/>
  <c r="AC640" i="11"/>
  <c r="I653" i="11"/>
  <c r="AA670" i="11"/>
  <c r="AH708" i="11"/>
  <c r="AJ708" i="11" s="1"/>
  <c r="AI708" i="11" s="1"/>
  <c r="I940" i="11"/>
  <c r="AA955" i="11"/>
  <c r="V394" i="11"/>
  <c r="AD423" i="11"/>
  <c r="AC475" i="11"/>
  <c r="V498" i="11"/>
  <c r="S503" i="11"/>
  <c r="S501" i="11" s="1"/>
  <c r="I511" i="11"/>
  <c r="AE511" i="11"/>
  <c r="K550" i="11"/>
  <c r="K580" i="11"/>
  <c r="AE589" i="11"/>
  <c r="AC777" i="11"/>
  <c r="T797" i="11"/>
  <c r="AH803" i="11"/>
  <c r="AJ803" i="11" s="1"/>
  <c r="AI803" i="11" s="1"/>
  <c r="I846" i="11"/>
  <c r="K857" i="11"/>
  <c r="T914" i="11"/>
  <c r="AA940" i="11"/>
  <c r="AH985" i="11"/>
  <c r="AJ985" i="11" s="1"/>
  <c r="AI985" i="11" s="1"/>
  <c r="P998" i="11"/>
  <c r="P996" i="11" s="1"/>
  <c r="I1007" i="11"/>
  <c r="V188" i="11"/>
  <c r="V429" i="11"/>
  <c r="M101" i="11"/>
  <c r="T136" i="11"/>
  <c r="F165" i="11"/>
  <c r="F163" i="11" s="1"/>
  <c r="T166" i="11"/>
  <c r="AD242" i="11"/>
  <c r="AH333" i="11"/>
  <c r="AJ333" i="11" s="1"/>
  <c r="AI333" i="11" s="1"/>
  <c r="I347" i="11"/>
  <c r="AA375" i="11"/>
  <c r="AE406" i="11"/>
  <c r="K423" i="11"/>
  <c r="J503" i="11"/>
  <c r="J501" i="11" s="1"/>
  <c r="AH553" i="11"/>
  <c r="AJ553" i="11" s="1"/>
  <c r="AI553" i="11" s="1"/>
  <c r="AD584" i="11"/>
  <c r="T589" i="11"/>
  <c r="U698" i="11"/>
  <c r="U696" i="11" s="1"/>
  <c r="AE702" i="11"/>
  <c r="AD713" i="11"/>
  <c r="Y727" i="11"/>
  <c r="Y725" i="11" s="1"/>
  <c r="AA841" i="11"/>
  <c r="AD866" i="11"/>
  <c r="O903" i="11"/>
  <c r="O901" i="11" s="1"/>
  <c r="K937" i="11"/>
  <c r="V50" i="11"/>
  <c r="AD136" i="11"/>
  <c r="K160" i="11"/>
  <c r="K188" i="11"/>
  <c r="AH218" i="11"/>
  <c r="AJ218" i="11" s="1"/>
  <c r="AI218" i="11" s="1"/>
  <c r="K372" i="11"/>
  <c r="K394" i="11"/>
  <c r="V433" i="11"/>
  <c r="AC468" i="11"/>
  <c r="F467" i="11"/>
  <c r="F465" i="11" s="1"/>
  <c r="I482" i="11"/>
  <c r="V495" i="11"/>
  <c r="AC572" i="11"/>
  <c r="K589" i="11"/>
  <c r="I600" i="11"/>
  <c r="AH602" i="11"/>
  <c r="AJ602" i="11" s="1"/>
  <c r="AI602" i="11" s="1"/>
  <c r="T624" i="11"/>
  <c r="J652" i="11"/>
  <c r="J650" i="11" s="1"/>
  <c r="K699" i="11"/>
  <c r="L698" i="11"/>
  <c r="L696" i="11" s="1"/>
  <c r="AH734" i="11"/>
  <c r="AJ734" i="11" s="1"/>
  <c r="AI734" i="11" s="1"/>
  <c r="AH738" i="11"/>
  <c r="AJ738" i="11" s="1"/>
  <c r="AI738" i="11" s="1"/>
  <c r="T748" i="11"/>
  <c r="I797" i="11"/>
  <c r="V809" i="11"/>
  <c r="T813" i="11"/>
  <c r="T817" i="11"/>
  <c r="AE854" i="11"/>
  <c r="AH880" i="11"/>
  <c r="AJ880" i="11" s="1"/>
  <c r="AI880" i="11" s="1"/>
  <c r="K175" i="11"/>
  <c r="AD188" i="11"/>
  <c r="K267" i="11"/>
  <c r="K282" i="11"/>
  <c r="AA285" i="11"/>
  <c r="K482" i="11"/>
  <c r="AD498" i="11"/>
  <c r="D528" i="11"/>
  <c r="D526" i="11" s="1"/>
  <c r="AE557" i="11"/>
  <c r="AC154" i="11"/>
  <c r="AA169" i="11"/>
  <c r="AA227" i="11"/>
  <c r="AD282" i="11"/>
  <c r="AC285" i="11"/>
  <c r="AG303" i="11"/>
  <c r="AE335" i="11"/>
  <c r="I338" i="11"/>
  <c r="AE468" i="11"/>
  <c r="AC511" i="11"/>
  <c r="I514" i="11"/>
  <c r="AD566" i="11"/>
  <c r="I628" i="11"/>
  <c r="T752" i="11"/>
  <c r="AE827" i="11"/>
  <c r="AH862" i="11"/>
  <c r="AJ862" i="11" s="1"/>
  <c r="AI862" i="11" s="1"/>
  <c r="AE925" i="11"/>
  <c r="T940" i="11"/>
  <c r="Y936" i="11"/>
  <c r="Y934" i="11" s="1"/>
  <c r="T973" i="11"/>
  <c r="T999" i="11"/>
  <c r="N998" i="11"/>
  <c r="N996" i="11" s="1"/>
  <c r="AE1012" i="11"/>
  <c r="AH148" i="11"/>
  <c r="AJ148" i="11" s="1"/>
  <c r="AI148" i="11" s="1"/>
  <c r="AA160" i="11"/>
  <c r="AA253" i="11"/>
  <c r="AH305" i="11"/>
  <c r="AJ305" i="11" s="1"/>
  <c r="AI305" i="11" s="1"/>
  <c r="E467" i="11"/>
  <c r="E465" i="11" s="1"/>
  <c r="AC479" i="11"/>
  <c r="I523" i="11"/>
  <c r="AG617" i="11"/>
  <c r="N652" i="11"/>
  <c r="N650" i="11" s="1"/>
  <c r="E652" i="11"/>
  <c r="E650" i="11" s="1"/>
  <c r="AH672" i="11"/>
  <c r="AJ672" i="11" s="1"/>
  <c r="AI672" i="11" s="1"/>
  <c r="AA728" i="11"/>
  <c r="I748" i="11"/>
  <c r="AE857" i="11"/>
  <c r="J960" i="11"/>
  <c r="J958" i="11" s="1"/>
  <c r="AH969" i="11"/>
  <c r="AJ969" i="11" s="1"/>
  <c r="AI969" i="11" s="1"/>
  <c r="AC973" i="11"/>
  <c r="AC126" i="11"/>
  <c r="K133" i="11"/>
  <c r="AH183" i="11"/>
  <c r="AJ183" i="11" s="1"/>
  <c r="AI183" i="11" s="1"/>
  <c r="K185" i="11"/>
  <c r="AA207" i="11"/>
  <c r="T245" i="11"/>
  <c r="AA267" i="11"/>
  <c r="AA282" i="11"/>
  <c r="K303" i="11"/>
  <c r="K325" i="11"/>
  <c r="AD338" i="11"/>
  <c r="D334" i="11"/>
  <c r="D332" i="11" s="1"/>
  <c r="AD361" i="11"/>
  <c r="I462" i="11"/>
  <c r="K523" i="11"/>
  <c r="AE554" i="11"/>
  <c r="I636" i="11"/>
  <c r="AA666" i="11"/>
  <c r="T735" i="11"/>
  <c r="AA784" i="11"/>
  <c r="V921" i="11"/>
  <c r="AD947" i="11"/>
  <c r="AA967" i="11"/>
  <c r="V990" i="11"/>
  <c r="AA990" i="11"/>
  <c r="I999" i="11"/>
  <c r="AH28" i="11"/>
  <c r="AJ28" i="11" s="1"/>
  <c r="AI28" i="11" s="1"/>
  <c r="V141" i="11"/>
  <c r="AA151" i="11"/>
  <c r="K157" i="11"/>
  <c r="I172" i="11"/>
  <c r="AE201" i="11"/>
  <c r="AE219" i="11"/>
  <c r="V245" i="11"/>
  <c r="AE261" i="11"/>
  <c r="AE264" i="11"/>
  <c r="AE276" i="11"/>
  <c r="AA306" i="11"/>
  <c r="T335" i="11"/>
  <c r="AC351" i="11"/>
  <c r="I358" i="11"/>
  <c r="T388" i="11"/>
  <c r="T412" i="11"/>
  <c r="Y467" i="11"/>
  <c r="Y465" i="11" s="1"/>
  <c r="AA482" i="11"/>
  <c r="AA504" i="11"/>
  <c r="T520" i="11"/>
  <c r="AC600" i="11"/>
  <c r="V621" i="11"/>
  <c r="I640" i="11"/>
  <c r="Y606" i="11"/>
  <c r="Y604" i="11" s="1"/>
  <c r="I716" i="11"/>
  <c r="AH731" i="11"/>
  <c r="AJ731" i="11" s="1"/>
  <c r="AI731" i="11" s="1"/>
  <c r="AC784" i="11"/>
  <c r="T787" i="11"/>
  <c r="I794" i="11"/>
  <c r="T800" i="11"/>
  <c r="T804" i="11"/>
  <c r="AG820" i="11"/>
  <c r="K841" i="11"/>
  <c r="AH849" i="11"/>
  <c r="AJ849" i="11" s="1"/>
  <c r="AI849" i="11" s="1"/>
  <c r="V925" i="11"/>
  <c r="AA943" i="11"/>
  <c r="AA983" i="11"/>
  <c r="K1012" i="11"/>
  <c r="AE109" i="11"/>
  <c r="AD245" i="11"/>
  <c r="K264" i="11"/>
  <c r="T379" i="11"/>
  <c r="K452" i="11"/>
  <c r="T554" i="11"/>
  <c r="T677" i="11"/>
  <c r="K716" i="11"/>
  <c r="AD777" i="11"/>
  <c r="AE914" i="11"/>
  <c r="T970" i="11"/>
  <c r="AC983" i="11"/>
  <c r="T1007" i="11"/>
  <c r="T267" i="11"/>
  <c r="V341" i="11"/>
  <c r="AC361" i="11"/>
  <c r="K554" i="11"/>
  <c r="Z757" i="11"/>
  <c r="Z755" i="11" s="1"/>
  <c r="Q757" i="11"/>
  <c r="Q755" i="11" s="1"/>
  <c r="V820" i="11"/>
  <c r="AA144" i="11"/>
  <c r="AE151" i="11"/>
  <c r="T160" i="11"/>
  <c r="T169" i="11"/>
  <c r="AG175" i="11"/>
  <c r="V227" i="11"/>
  <c r="I261" i="11"/>
  <c r="Z334" i="11"/>
  <c r="Z332" i="11" s="1"/>
  <c r="AD341" i="11"/>
  <c r="T394" i="11"/>
  <c r="AE400" i="11"/>
  <c r="AH407" i="11"/>
  <c r="AJ407" i="11" s="1"/>
  <c r="AI407" i="11" s="1"/>
  <c r="AA514" i="11"/>
  <c r="AC523" i="11"/>
  <c r="AB528" i="11"/>
  <c r="X528" i="11"/>
  <c r="X526" i="11" s="1"/>
  <c r="AC560" i="11"/>
  <c r="AA628" i="11"/>
  <c r="AH812" i="11"/>
  <c r="AJ812" i="11" s="1"/>
  <c r="AI812" i="11" s="1"/>
  <c r="AC830" i="11"/>
  <c r="AE863" i="11"/>
  <c r="AA951" i="11"/>
  <c r="AE980" i="11"/>
  <c r="AD144" i="11"/>
  <c r="V719" i="11"/>
  <c r="W838" i="11"/>
  <c r="W836" i="11" s="1"/>
  <c r="D998" i="11"/>
  <c r="D996" i="11" s="1"/>
  <c r="V239" i="11"/>
  <c r="AD239" i="11"/>
  <c r="V441" i="11"/>
  <c r="G428" i="11"/>
  <c r="T445" i="11"/>
  <c r="U428" i="11"/>
  <c r="U426" i="11" s="1"/>
  <c r="AD50" i="11"/>
  <c r="V129" i="11"/>
  <c r="K144" i="11"/>
  <c r="T297" i="11"/>
  <c r="V297" i="11"/>
  <c r="R903" i="11"/>
  <c r="R901" i="11" s="1"/>
  <c r="K50" i="11"/>
  <c r="M50" i="11"/>
  <c r="T178" i="11"/>
  <c r="V264" i="11"/>
  <c r="V178" i="11"/>
  <c r="T909" i="11"/>
  <c r="K909" i="11"/>
  <c r="K129" i="11"/>
  <c r="AE223" i="11"/>
  <c r="AH30" i="11"/>
  <c r="AJ30" i="11" s="1"/>
  <c r="AI30" i="11" s="1"/>
  <c r="AE242" i="11"/>
  <c r="AH286" i="11"/>
  <c r="AJ286" i="11" s="1"/>
  <c r="AI286" i="11" s="1"/>
  <c r="AH290" i="11"/>
  <c r="AJ290" i="11" s="1"/>
  <c r="AI290" i="11" s="1"/>
  <c r="W294" i="11"/>
  <c r="W334" i="11"/>
  <c r="W332" i="11" s="1"/>
  <c r="AH34" i="11"/>
  <c r="AJ34" i="11" s="1"/>
  <c r="AI34" i="11" s="1"/>
  <c r="AH36" i="11"/>
  <c r="AJ36" i="11" s="1"/>
  <c r="AI36" i="11" s="1"/>
  <c r="T122" i="11"/>
  <c r="G121" i="11"/>
  <c r="K147" i="11"/>
  <c r="AH240" i="11"/>
  <c r="H334" i="11"/>
  <c r="H332" i="11" s="1"/>
  <c r="AA947" i="11"/>
  <c r="I50" i="11"/>
  <c r="AC109" i="11"/>
  <c r="X121" i="11"/>
  <c r="X119" i="11" s="1"/>
  <c r="AD178" i="11"/>
  <c r="AE233" i="11"/>
  <c r="AE385" i="11"/>
  <c r="AA986" i="11"/>
  <c r="T50" i="11"/>
  <c r="AH96" i="11"/>
  <c r="AJ96" i="11" s="1"/>
  <c r="AI96" i="11" s="1"/>
  <c r="AC101" i="11"/>
  <c r="AE185" i="11"/>
  <c r="V445" i="11"/>
  <c r="H503" i="11"/>
  <c r="H501" i="11" s="1"/>
  <c r="N528" i="11"/>
  <c r="N526" i="11" s="1"/>
  <c r="V699" i="11"/>
  <c r="T770" i="11"/>
  <c r="V881" i="11"/>
  <c r="V909" i="11"/>
  <c r="AH110" i="11"/>
  <c r="AJ110" i="11" s="1"/>
  <c r="AI110" i="11" s="1"/>
  <c r="S121" i="11"/>
  <c r="S119" i="11" s="1"/>
  <c r="AE126" i="11"/>
  <c r="I129" i="11"/>
  <c r="V133" i="11"/>
  <c r="I144" i="11"/>
  <c r="AC157" i="11"/>
  <c r="I160" i="11"/>
  <c r="AH187" i="11"/>
  <c r="AJ187" i="11" s="1"/>
  <c r="AI187" i="11" s="1"/>
  <c r="AE207" i="11"/>
  <c r="AE211" i="11"/>
  <c r="AH235" i="11"/>
  <c r="AJ235" i="11" s="1"/>
  <c r="AI235" i="11" s="1"/>
  <c r="T249" i="11"/>
  <c r="D259" i="11"/>
  <c r="D257" i="11" s="1"/>
  <c r="R259" i="11"/>
  <c r="R257" i="11" s="1"/>
  <c r="AD264" i="11"/>
  <c r="Y334" i="11"/>
  <c r="Y332" i="11" s="1"/>
  <c r="V391" i="11"/>
  <c r="T400" i="11"/>
  <c r="AC400" i="11"/>
  <c r="AC406" i="11"/>
  <c r="K412" i="11"/>
  <c r="V419" i="11"/>
  <c r="AC419" i="11"/>
  <c r="O428" i="11"/>
  <c r="O426" i="11" s="1"/>
  <c r="AH460" i="11"/>
  <c r="AJ460" i="11" s="1"/>
  <c r="AI460" i="11" s="1"/>
  <c r="AH481" i="11"/>
  <c r="AJ481" i="11" s="1"/>
  <c r="AI481" i="11" s="1"/>
  <c r="Y503" i="11"/>
  <c r="Y501" i="11" s="1"/>
  <c r="K517" i="11"/>
  <c r="AA520" i="11"/>
  <c r="AA529" i="11"/>
  <c r="T572" i="11"/>
  <c r="W571" i="11"/>
  <c r="W569" i="11" s="1"/>
  <c r="S571" i="11"/>
  <c r="S569" i="11" s="1"/>
  <c r="T597" i="11"/>
  <c r="AD600" i="11"/>
  <c r="AA617" i="11"/>
  <c r="AC628" i="11"/>
  <c r="V656" i="11"/>
  <c r="V660" i="11"/>
  <c r="AC666" i="11"/>
  <c r="AE719" i="11"/>
  <c r="AH730" i="11"/>
  <c r="AJ730" i="11" s="1"/>
  <c r="AI730" i="11" s="1"/>
  <c r="V770" i="11"/>
  <c r="Q783" i="11"/>
  <c r="Q781" i="11" s="1"/>
  <c r="I787" i="11"/>
  <c r="K794" i="11"/>
  <c r="K813" i="11"/>
  <c r="K817" i="11"/>
  <c r="K830" i="11"/>
  <c r="I839" i="11"/>
  <c r="AE874" i="11"/>
  <c r="AE878" i="11"/>
  <c r="K885" i="11"/>
  <c r="AC885" i="11"/>
  <c r="T917" i="11"/>
  <c r="AC925" i="11"/>
  <c r="S936" i="11"/>
  <c r="S934" i="11" s="1"/>
  <c r="I993" i="11"/>
  <c r="AE999" i="11"/>
  <c r="I1002" i="11"/>
  <c r="AA1012" i="11"/>
  <c r="AH62" i="11"/>
  <c r="AJ62" i="11" s="1"/>
  <c r="AI62" i="11" s="1"/>
  <c r="T101" i="11"/>
  <c r="U121" i="11"/>
  <c r="U119" i="11" s="1"/>
  <c r="Y121" i="11"/>
  <c r="Y119" i="11" s="1"/>
  <c r="AE129" i="11"/>
  <c r="I178" i="11"/>
  <c r="AE197" i="11"/>
  <c r="I297" i="11"/>
  <c r="Y294" i="11"/>
  <c r="Y292" i="11" s="1"/>
  <c r="AH299" i="11"/>
  <c r="AJ299" i="11" s="1"/>
  <c r="AI299" i="11" s="1"/>
  <c r="X399" i="11"/>
  <c r="X397" i="11" s="1"/>
  <c r="AG437" i="11"/>
  <c r="K441" i="11"/>
  <c r="I445" i="11"/>
  <c r="K492" i="11"/>
  <c r="AH512" i="11"/>
  <c r="AJ512" i="11" s="1"/>
  <c r="AI512" i="11" s="1"/>
  <c r="AD554" i="11"/>
  <c r="V563" i="11"/>
  <c r="AD580" i="11"/>
  <c r="K597" i="11"/>
  <c r="AH642" i="11"/>
  <c r="AJ642" i="11" s="1"/>
  <c r="AI642" i="11" s="1"/>
  <c r="AE685" i="11"/>
  <c r="AH688" i="11"/>
  <c r="AJ688" i="11" s="1"/>
  <c r="AI688" i="11" s="1"/>
  <c r="AH692" i="11"/>
  <c r="AJ692" i="11" s="1"/>
  <c r="AI692" i="11" s="1"/>
  <c r="Y698" i="11"/>
  <c r="Y696" i="11" s="1"/>
  <c r="K719" i="11"/>
  <c r="I770" i="11"/>
  <c r="N783" i="11"/>
  <c r="N781" i="11" s="1"/>
  <c r="AD813" i="11"/>
  <c r="AH825" i="11"/>
  <c r="AJ825" i="11" s="1"/>
  <c r="AI825" i="11" s="1"/>
  <c r="K839" i="11"/>
  <c r="AD850" i="11"/>
  <c r="I881" i="11"/>
  <c r="T943" i="11"/>
  <c r="AH950" i="11"/>
  <c r="AJ950" i="11" s="1"/>
  <c r="AI950" i="11" s="1"/>
  <c r="AD955" i="11"/>
  <c r="V961" i="11"/>
  <c r="AC961" i="11"/>
  <c r="I973" i="11"/>
  <c r="K993" i="11"/>
  <c r="K1004" i="11"/>
  <c r="V1004" i="11"/>
  <c r="E165" i="11"/>
  <c r="E163" i="11" s="1"/>
  <c r="K178" i="11"/>
  <c r="S193" i="11"/>
  <c r="S191" i="11" s="1"/>
  <c r="T207" i="11"/>
  <c r="F259" i="11"/>
  <c r="F257" i="11" s="1"/>
  <c r="O294" i="11"/>
  <c r="O292" i="11" s="1"/>
  <c r="L294" i="11"/>
  <c r="L292" i="11" s="1"/>
  <c r="AH317" i="11"/>
  <c r="AJ317" i="11" s="1"/>
  <c r="AI317" i="11" s="1"/>
  <c r="T321" i="11"/>
  <c r="N334" i="11"/>
  <c r="N332" i="11" s="1"/>
  <c r="T375" i="11"/>
  <c r="K382" i="11"/>
  <c r="AD412" i="11"/>
  <c r="I419" i="11"/>
  <c r="K445" i="11"/>
  <c r="V456" i="11"/>
  <c r="P467" i="11"/>
  <c r="P465" i="11" s="1"/>
  <c r="T523" i="11"/>
  <c r="Q528" i="11"/>
  <c r="Q526" i="11" s="1"/>
  <c r="J571" i="11"/>
  <c r="J569" i="11" s="1"/>
  <c r="T576" i="11"/>
  <c r="AH595" i="11"/>
  <c r="AJ595" i="11" s="1"/>
  <c r="AI595" i="11" s="1"/>
  <c r="AE643" i="11"/>
  <c r="AE653" i="11"/>
  <c r="I660" i="11"/>
  <c r="T705" i="11"/>
  <c r="V716" i="11"/>
  <c r="D698" i="11"/>
  <c r="D696" i="11" s="1"/>
  <c r="AH726" i="11"/>
  <c r="AJ726" i="11" s="1"/>
  <c r="AI726" i="11" s="1"/>
  <c r="AD732" i="11"/>
  <c r="AE735" i="11"/>
  <c r="AE739" i="11"/>
  <c r="AH742" i="11"/>
  <c r="AJ742" i="11" s="1"/>
  <c r="AI742" i="11" s="1"/>
  <c r="V804" i="11"/>
  <c r="T827" i="11"/>
  <c r="AH832" i="11"/>
  <c r="AJ832" i="11" s="1"/>
  <c r="AI832" i="11" s="1"/>
  <c r="T860" i="11"/>
  <c r="T874" i="11"/>
  <c r="D903" i="11"/>
  <c r="D901" i="11" s="1"/>
  <c r="I917" i="11"/>
  <c r="K921" i="11"/>
  <c r="AB936" i="11"/>
  <c r="AB934" i="11" s="1"/>
  <c r="AD943" i="11"/>
  <c r="N960" i="11"/>
  <c r="N958" i="11" s="1"/>
  <c r="AD986" i="11"/>
  <c r="I990" i="11"/>
  <c r="U998" i="11"/>
  <c r="U996" i="11" s="1"/>
  <c r="AD1002" i="11"/>
  <c r="AD315" i="11"/>
  <c r="T325" i="11"/>
  <c r="O399" i="11"/>
  <c r="O397" i="11" s="1"/>
  <c r="Q467" i="11"/>
  <c r="Q465" i="11" s="1"/>
  <c r="AH506" i="11"/>
  <c r="AJ506" i="11" s="1"/>
  <c r="AI506" i="11" s="1"/>
  <c r="P528" i="11"/>
  <c r="P526" i="11" s="1"/>
  <c r="AB698" i="11"/>
  <c r="AB696" i="11" s="1"/>
  <c r="O727" i="11"/>
  <c r="O725" i="11" s="1"/>
  <c r="H757" i="11"/>
  <c r="H755" i="11" s="1"/>
  <c r="AD766" i="11"/>
  <c r="O783" i="11"/>
  <c r="O781" i="11" s="1"/>
  <c r="AH837" i="11"/>
  <c r="AJ837" i="11" s="1"/>
  <c r="AI837" i="11" s="1"/>
  <c r="V860" i="11"/>
  <c r="I894" i="11"/>
  <c r="E903" i="11"/>
  <c r="E901" i="11" s="1"/>
  <c r="AH935" i="11"/>
  <c r="AJ935" i="11" s="1"/>
  <c r="AI935" i="11" s="1"/>
  <c r="T947" i="11"/>
  <c r="I961" i="11"/>
  <c r="AE961" i="11"/>
  <c r="AC999" i="11"/>
  <c r="AH58" i="11"/>
  <c r="AJ58" i="11" s="1"/>
  <c r="AI58" i="11" s="1"/>
  <c r="J121" i="11"/>
  <c r="J119" i="11" s="1"/>
  <c r="V175" i="11"/>
  <c r="T188" i="11"/>
  <c r="R193" i="11"/>
  <c r="R191" i="11" s="1"/>
  <c r="AE194" i="11"/>
  <c r="T215" i="11"/>
  <c r="T230" i="11"/>
  <c r="K249" i="11"/>
  <c r="AA271" i="11"/>
  <c r="AC271" i="11"/>
  <c r="AA276" i="11"/>
  <c r="V285" i="11"/>
  <c r="E334" i="11"/>
  <c r="E332" i="11" s="1"/>
  <c r="S334" i="11"/>
  <c r="S332" i="11" s="1"/>
  <c r="K341" i="11"/>
  <c r="T351" i="11"/>
  <c r="AA368" i="11"/>
  <c r="V379" i="11"/>
  <c r="D467" i="11"/>
  <c r="D465" i="11" s="1"/>
  <c r="R467" i="11"/>
  <c r="R465" i="11" s="1"/>
  <c r="O503" i="11"/>
  <c r="O501" i="11" s="1"/>
  <c r="AG520" i="11"/>
  <c r="AE523" i="11"/>
  <c r="E528" i="11"/>
  <c r="E526" i="11" s="1"/>
  <c r="AE533" i="11"/>
  <c r="AD545" i="11"/>
  <c r="AE550" i="11"/>
  <c r="K563" i="11"/>
  <c r="AD612" i="11"/>
  <c r="AE621" i="11"/>
  <c r="T670" i="11"/>
  <c r="U727" i="11"/>
  <c r="S727" i="11"/>
  <c r="S725" i="11" s="1"/>
  <c r="AH746" i="11"/>
  <c r="AJ746" i="11" s="1"/>
  <c r="AI746" i="11" s="1"/>
  <c r="R757" i="11"/>
  <c r="R755" i="11" s="1"/>
  <c r="AH793" i="11"/>
  <c r="AJ793" i="11" s="1"/>
  <c r="AI793" i="11" s="1"/>
  <c r="AD830" i="11"/>
  <c r="Z838" i="11"/>
  <c r="Z836" i="11" s="1"/>
  <c r="AC850" i="11"/>
  <c r="R870" i="11"/>
  <c r="R868" i="11" s="1"/>
  <c r="AE871" i="11"/>
  <c r="T904" i="11"/>
  <c r="Z960" i="11"/>
  <c r="Z958" i="11" s="1"/>
  <c r="AE983" i="11"/>
  <c r="H998" i="11"/>
  <c r="H996" i="11" s="1"/>
  <c r="X998" i="11"/>
  <c r="X996" i="11" s="1"/>
  <c r="I101" i="11"/>
  <c r="Z121" i="11"/>
  <c r="Z119" i="11" s="1"/>
  <c r="AE147" i="11"/>
  <c r="AA219" i="11"/>
  <c r="AE227" i="11"/>
  <c r="I239" i="11"/>
  <c r="AD249" i="11"/>
  <c r="AH251" i="11"/>
  <c r="AJ251" i="11" s="1"/>
  <c r="AI251" i="11" s="1"/>
  <c r="AC276" i="11"/>
  <c r="T300" i="11"/>
  <c r="I325" i="11"/>
  <c r="P334" i="11"/>
  <c r="P332" i="11" s="1"/>
  <c r="AD406" i="11"/>
  <c r="V471" i="11"/>
  <c r="V482" i="11"/>
  <c r="K489" i="11"/>
  <c r="AA492" i="11"/>
  <c r="E503" i="11"/>
  <c r="E501" i="11" s="1"/>
  <c r="AE566" i="11"/>
  <c r="F606" i="11"/>
  <c r="F604" i="11" s="1"/>
  <c r="W652" i="11"/>
  <c r="W650" i="11" s="1"/>
  <c r="AE663" i="11"/>
  <c r="I681" i="11"/>
  <c r="O698" i="11"/>
  <c r="O696" i="11" s="1"/>
  <c r="AH715" i="11"/>
  <c r="AJ715" i="11" s="1"/>
  <c r="AI715" i="11" s="1"/>
  <c r="AG773" i="11"/>
  <c r="AE777" i="11"/>
  <c r="AC947" i="11"/>
  <c r="AC964" i="11"/>
  <c r="AC993" i="11"/>
  <c r="Y998" i="11"/>
  <c r="Y996" i="11" s="1"/>
  <c r="AE1007" i="11"/>
  <c r="AH56" i="11"/>
  <c r="AJ56" i="11" s="1"/>
  <c r="AI56" i="11" s="1"/>
  <c r="AH90" i="11"/>
  <c r="AJ90" i="11" s="1"/>
  <c r="AI90" i="11" s="1"/>
  <c r="K101" i="11"/>
  <c r="AH106" i="11"/>
  <c r="AJ106" i="11" s="1"/>
  <c r="AI106" i="11" s="1"/>
  <c r="AG141" i="11"/>
  <c r="I157" i="11"/>
  <c r="I166" i="11"/>
  <c r="AE172" i="11"/>
  <c r="I175" i="11"/>
  <c r="AH181" i="11"/>
  <c r="AJ181" i="11" s="1"/>
  <c r="AI181" i="11" s="1"/>
  <c r="T185" i="11"/>
  <c r="I188" i="11"/>
  <c r="AC188" i="11"/>
  <c r="T194" i="11"/>
  <c r="K211" i="11"/>
  <c r="AH237" i="11"/>
  <c r="AJ237" i="11" s="1"/>
  <c r="AI237" i="11" s="1"/>
  <c r="AA264" i="11"/>
  <c r="T282" i="11"/>
  <c r="I285" i="11"/>
  <c r="G294" i="11"/>
  <c r="AD303" i="11"/>
  <c r="AC315" i="11"/>
  <c r="T318" i="11"/>
  <c r="V347" i="11"/>
  <c r="J356" i="11"/>
  <c r="J354" i="11" s="1"/>
  <c r="Y356" i="11"/>
  <c r="Y354" i="11" s="1"/>
  <c r="AD368" i="11"/>
  <c r="K375" i="11"/>
  <c r="K379" i="11"/>
  <c r="AH386" i="11"/>
  <c r="AJ386" i="11" s="1"/>
  <c r="AI386" i="11" s="1"/>
  <c r="K388" i="11"/>
  <c r="T410" i="11"/>
  <c r="AG462" i="11"/>
  <c r="I471" i="11"/>
  <c r="I475" i="11"/>
  <c r="AE479" i="11"/>
  <c r="AB467" i="11"/>
  <c r="AB465" i="11" s="1"/>
  <c r="U503" i="11"/>
  <c r="U501" i="11" s="1"/>
  <c r="V520" i="11"/>
  <c r="W528" i="11"/>
  <c r="W526" i="11" s="1"/>
  <c r="AA545" i="11"/>
  <c r="AD576" i="11"/>
  <c r="AH583" i="11"/>
  <c r="AJ583" i="11" s="1"/>
  <c r="AI583" i="11" s="1"/>
  <c r="O606" i="11"/>
  <c r="O604" i="11" s="1"/>
  <c r="T617" i="11"/>
  <c r="K624" i="11"/>
  <c r="V636" i="11"/>
  <c r="AE640" i="11"/>
  <c r="AD673" i="11"/>
  <c r="K681" i="11"/>
  <c r="I685" i="11"/>
  <c r="AH687" i="11"/>
  <c r="AJ687" i="11" s="1"/>
  <c r="AI687" i="11" s="1"/>
  <c r="K705" i="11"/>
  <c r="AH707" i="11"/>
  <c r="AJ707" i="11" s="1"/>
  <c r="AI707" i="11" s="1"/>
  <c r="AG716" i="11"/>
  <c r="V743" i="11"/>
  <c r="AC766" i="11"/>
  <c r="AH771" i="11"/>
  <c r="AJ771" i="11" s="1"/>
  <c r="AI771" i="11" s="1"/>
  <c r="AG777" i="11"/>
  <c r="K827" i="11"/>
  <c r="AA830" i="11"/>
  <c r="R838" i="11"/>
  <c r="R836" i="11" s="1"/>
  <c r="AC854" i="11"/>
  <c r="T857" i="11"/>
  <c r="U870" i="11"/>
  <c r="U868" i="11" s="1"/>
  <c r="AC881" i="11"/>
  <c r="H903" i="11"/>
  <c r="H901" i="11" s="1"/>
  <c r="X903" i="11"/>
  <c r="X901" i="11" s="1"/>
  <c r="P903" i="11"/>
  <c r="P901" i="11" s="1"/>
  <c r="AD914" i="11"/>
  <c r="T929" i="11"/>
  <c r="AH930" i="11"/>
  <c r="AJ930" i="11" s="1"/>
  <c r="AI930" i="11" s="1"/>
  <c r="H936" i="11"/>
  <c r="H934" i="11" s="1"/>
  <c r="AC977" i="11"/>
  <c r="Z998" i="11"/>
  <c r="Z996" i="11" s="1"/>
  <c r="AH1008" i="11"/>
  <c r="AJ1008" i="11" s="1"/>
  <c r="AI1008" i="11" s="1"/>
  <c r="N121" i="11"/>
  <c r="N119" i="11" s="1"/>
  <c r="V136" i="11"/>
  <c r="AC136" i="11"/>
  <c r="T147" i="11"/>
  <c r="V185" i="11"/>
  <c r="K194" i="11"/>
  <c r="V194" i="11"/>
  <c r="AD211" i="11"/>
  <c r="AD219" i="11"/>
  <c r="K227" i="11"/>
  <c r="AA249" i="11"/>
  <c r="AB259" i="11"/>
  <c r="AB257" i="11" s="1"/>
  <c r="V267" i="11"/>
  <c r="V282" i="11"/>
  <c r="AE285" i="11"/>
  <c r="AE306" i="11"/>
  <c r="AC328" i="11"/>
  <c r="AE344" i="11"/>
  <c r="AD375" i="11"/>
  <c r="V403" i="11"/>
  <c r="H428" i="11"/>
  <c r="H426" i="11" s="1"/>
  <c r="E428" i="11"/>
  <c r="E426" i="11" s="1"/>
  <c r="K468" i="11"/>
  <c r="AH469" i="11"/>
  <c r="AJ469" i="11" s="1"/>
  <c r="AI469" i="11" s="1"/>
  <c r="K471" i="11"/>
  <c r="V486" i="11"/>
  <c r="AH497" i="11"/>
  <c r="AJ497" i="11" s="1"/>
  <c r="AI497" i="11" s="1"/>
  <c r="I507" i="11"/>
  <c r="H528" i="11"/>
  <c r="H526" i="11" s="1"/>
  <c r="T550" i="11"/>
  <c r="N571" i="11"/>
  <c r="N569" i="11" s="1"/>
  <c r="AH592" i="11"/>
  <c r="AJ592" i="11" s="1"/>
  <c r="AI592" i="11" s="1"/>
  <c r="T600" i="11"/>
  <c r="AC656" i="11"/>
  <c r="F652" i="11"/>
  <c r="F650" i="11" s="1"/>
  <c r="K666" i="11"/>
  <c r="I670" i="11"/>
  <c r="K685" i="11"/>
  <c r="AD705" i="11"/>
  <c r="K752" i="11"/>
  <c r="AH760" i="11"/>
  <c r="AJ760" i="11" s="1"/>
  <c r="AI760" i="11" s="1"/>
  <c r="K784" i="11"/>
  <c r="T790" i="11"/>
  <c r="K820" i="11"/>
  <c r="V857" i="11"/>
  <c r="K871" i="11"/>
  <c r="V871" i="11"/>
  <c r="Q903" i="11"/>
  <c r="Q901" i="11" s="1"/>
  <c r="AE909" i="11"/>
  <c r="I914" i="11"/>
  <c r="V929" i="11"/>
  <c r="AE937" i="11"/>
  <c r="K1010" i="11"/>
  <c r="AD253" i="11"/>
  <c r="N259" i="11"/>
  <c r="N257" i="11" s="1"/>
  <c r="K295" i="11"/>
  <c r="V295" i="11"/>
  <c r="AD364" i="11"/>
  <c r="AD388" i="11"/>
  <c r="AD410" i="11"/>
  <c r="X467" i="11"/>
  <c r="X465" i="11" s="1"/>
  <c r="AD511" i="11"/>
  <c r="K520" i="11"/>
  <c r="AA523" i="11"/>
  <c r="AD542" i="11"/>
  <c r="V550" i="11"/>
  <c r="K566" i="11"/>
  <c r="V566" i="11"/>
  <c r="Q571" i="11"/>
  <c r="Q569" i="11" s="1"/>
  <c r="AC597" i="11"/>
  <c r="V600" i="11"/>
  <c r="AC631" i="11"/>
  <c r="V640" i="11"/>
  <c r="AH668" i="11"/>
  <c r="AJ668" i="11" s="1"/>
  <c r="AI668" i="11" s="1"/>
  <c r="R698" i="11"/>
  <c r="R696" i="11" s="1"/>
  <c r="AC702" i="11"/>
  <c r="T728" i="11"/>
  <c r="AA748" i="11"/>
  <c r="AH754" i="11"/>
  <c r="AJ754" i="11" s="1"/>
  <c r="AI754" i="11" s="1"/>
  <c r="J757" i="11"/>
  <c r="J755" i="11" s="1"/>
  <c r="S757" i="11"/>
  <c r="S755" i="11" s="1"/>
  <c r="AG827" i="11"/>
  <c r="E838" i="11"/>
  <c r="E836" i="11" s="1"/>
  <c r="V846" i="11"/>
  <c r="I866" i="11"/>
  <c r="T897" i="11"/>
  <c r="L903" i="11"/>
  <c r="L901" i="11" s="1"/>
  <c r="I929" i="11"/>
  <c r="K940" i="11"/>
  <c r="AD951" i="11"/>
  <c r="T955" i="11"/>
  <c r="T986" i="11"/>
  <c r="AC1007" i="11"/>
  <c r="I1012" i="11"/>
  <c r="AC122" i="11"/>
  <c r="I136" i="11"/>
  <c r="AG151" i="11"/>
  <c r="AC169" i="11"/>
  <c r="AE182" i="11"/>
  <c r="I185" i="11"/>
  <c r="AH190" i="11"/>
  <c r="AJ190" i="11" s="1"/>
  <c r="AI190" i="11" s="1"/>
  <c r="AA211" i="11"/>
  <c r="AD215" i="11"/>
  <c r="K219" i="11"/>
  <c r="I267" i="11"/>
  <c r="AD276" i="11"/>
  <c r="I282" i="11"/>
  <c r="AE288" i="11"/>
  <c r="AG297" i="11"/>
  <c r="I361" i="11"/>
  <c r="I410" i="11"/>
  <c r="K437" i="11"/>
  <c r="AE452" i="11"/>
  <c r="K486" i="11"/>
  <c r="T492" i="11"/>
  <c r="AH493" i="11"/>
  <c r="AJ493" i="11" s="1"/>
  <c r="AI493" i="11" s="1"/>
  <c r="I517" i="11"/>
  <c r="Z528" i="11"/>
  <c r="Z526" i="11" s="1"/>
  <c r="AE545" i="11"/>
  <c r="AD550" i="11"/>
  <c r="K617" i="11"/>
  <c r="AG636" i="11"/>
  <c r="AC663" i="11"/>
  <c r="AD670" i="11"/>
  <c r="F698" i="11"/>
  <c r="F696" i="11" s="1"/>
  <c r="AH782" i="11"/>
  <c r="AJ782" i="11" s="1"/>
  <c r="AI782" i="11" s="1"/>
  <c r="V794" i="11"/>
  <c r="V813" i="11"/>
  <c r="T839" i="11"/>
  <c r="AD891" i="11"/>
  <c r="V897" i="11"/>
  <c r="AB903" i="11"/>
  <c r="AB901" i="11" s="1"/>
  <c r="I951" i="11"/>
  <c r="V955" i="11"/>
  <c r="AA970" i="11"/>
  <c r="AH40" i="11"/>
  <c r="AJ40" i="11" s="1"/>
  <c r="AI40" i="11" s="1"/>
  <c r="M109" i="11"/>
  <c r="AB121" i="11"/>
  <c r="AB119" i="11" s="1"/>
  <c r="AH124" i="11"/>
  <c r="AJ124" i="11" s="1"/>
  <c r="AI124" i="11" s="1"/>
  <c r="K126" i="11"/>
  <c r="T157" i="11"/>
  <c r="V160" i="11"/>
  <c r="U165" i="11"/>
  <c r="U163" i="11" s="1"/>
  <c r="AE178" i="11"/>
  <c r="I201" i="11"/>
  <c r="AD201" i="11"/>
  <c r="K207" i="11"/>
  <c r="AC227" i="11"/>
  <c r="AE230" i="11"/>
  <c r="AG249" i="11"/>
  <c r="AH252" i="11"/>
  <c r="AJ252" i="11" s="1"/>
  <c r="AI252" i="11" s="1"/>
  <c r="I271" i="11"/>
  <c r="G259" i="11"/>
  <c r="S294" i="11"/>
  <c r="S292" i="11" s="1"/>
  <c r="AD306" i="11"/>
  <c r="R356" i="11"/>
  <c r="R354" i="11" s="1"/>
  <c r="AC388" i="11"/>
  <c r="AC433" i="11"/>
  <c r="AH436" i="11"/>
  <c r="AJ436" i="11" s="1"/>
  <c r="AI436" i="11" s="1"/>
  <c r="AC471" i="11"/>
  <c r="G503" i="11"/>
  <c r="I504" i="11"/>
  <c r="T504" i="11"/>
  <c r="AH31" i="11"/>
  <c r="AJ31" i="11" s="1"/>
  <c r="AI31" i="11" s="1"/>
  <c r="AH41" i="11"/>
  <c r="AJ41" i="11" s="1"/>
  <c r="AI41" i="11" s="1"/>
  <c r="AE50" i="11"/>
  <c r="T76" i="11"/>
  <c r="AH87" i="11"/>
  <c r="AJ87" i="11" s="1"/>
  <c r="AI87" i="11" s="1"/>
  <c r="AH98" i="11"/>
  <c r="AJ98" i="11" s="1"/>
  <c r="AI98" i="11" s="1"/>
  <c r="AA101" i="11"/>
  <c r="AH112" i="11"/>
  <c r="AJ112" i="11" s="1"/>
  <c r="AI112" i="11" s="1"/>
  <c r="AH128" i="11"/>
  <c r="AJ128" i="11" s="1"/>
  <c r="AI128" i="11" s="1"/>
  <c r="AD133" i="11"/>
  <c r="AA136" i="11"/>
  <c r="T141" i="11"/>
  <c r="V144" i="11"/>
  <c r="AE154" i="11"/>
  <c r="V157" i="11"/>
  <c r="AD160" i="11"/>
  <c r="V166" i="11"/>
  <c r="AG178" i="11"/>
  <c r="AC182" i="11"/>
  <c r="Y193" i="11"/>
  <c r="Y191" i="11" s="1"/>
  <c r="K201" i="11"/>
  <c r="I211" i="11"/>
  <c r="AD230" i="11"/>
  <c r="K261" i="11"/>
  <c r="Z259" i="11"/>
  <c r="Z257" i="11" s="1"/>
  <c r="K271" i="11"/>
  <c r="AE300" i="11"/>
  <c r="I303" i="11"/>
  <c r="AH346" i="11"/>
  <c r="AJ346" i="11" s="1"/>
  <c r="AI346" i="11" s="1"/>
  <c r="AH409" i="11"/>
  <c r="AJ409" i="11" s="1"/>
  <c r="AI409" i="11" s="1"/>
  <c r="I417" i="11"/>
  <c r="K417" i="11"/>
  <c r="AE441" i="11"/>
  <c r="J467" i="11"/>
  <c r="J465" i="11" s="1"/>
  <c r="M76" i="11"/>
  <c r="AA109" i="11"/>
  <c r="AC129" i="11"/>
  <c r="R121" i="11"/>
  <c r="R119" i="11" s="1"/>
  <c r="AC144" i="11"/>
  <c r="AA147" i="11"/>
  <c r="V154" i="11"/>
  <c r="AE169" i="11"/>
  <c r="N193" i="11"/>
  <c r="N191" i="11" s="1"/>
  <c r="AD207" i="11"/>
  <c r="AH278" i="11"/>
  <c r="AJ278" i="11" s="1"/>
  <c r="AI278" i="11" s="1"/>
  <c r="AG282" i="11"/>
  <c r="E399" i="11"/>
  <c r="E397" i="11" s="1"/>
  <c r="AH35" i="11"/>
  <c r="AJ35" i="11" s="1"/>
  <c r="AI35" i="11" s="1"/>
  <c r="AH43" i="11"/>
  <c r="AJ43" i="11" s="1"/>
  <c r="AI43" i="11" s="1"/>
  <c r="AH53" i="11"/>
  <c r="AJ53" i="11" s="1"/>
  <c r="AI53" i="11" s="1"/>
  <c r="P121" i="11"/>
  <c r="P119" i="11" s="1"/>
  <c r="AH132" i="11"/>
  <c r="AJ132" i="11" s="1"/>
  <c r="AI132" i="11" s="1"/>
  <c r="F121" i="11"/>
  <c r="F119" i="11" s="1"/>
  <c r="O165" i="11"/>
  <c r="O163" i="11" s="1"/>
  <c r="Q165" i="11"/>
  <c r="Q163" i="11" s="1"/>
  <c r="T175" i="11"/>
  <c r="AG188" i="11"/>
  <c r="O193" i="11"/>
  <c r="O191" i="11" s="1"/>
  <c r="AC233" i="11"/>
  <c r="AA239" i="11"/>
  <c r="AA245" i="11"/>
  <c r="AE253" i="11"/>
  <c r="E259" i="11"/>
  <c r="E257" i="11" s="1"/>
  <c r="Y259" i="11"/>
  <c r="Y257" i="11" s="1"/>
  <c r="AH326" i="11"/>
  <c r="AJ326" i="11" s="1"/>
  <c r="AI326" i="11" s="1"/>
  <c r="AG328" i="11"/>
  <c r="T338" i="11"/>
  <c r="AH340" i="11"/>
  <c r="AJ340" i="11" s="1"/>
  <c r="AI340" i="11" s="1"/>
  <c r="T372" i="11"/>
  <c r="V372" i="11"/>
  <c r="AC385" i="11"/>
  <c r="Y399" i="11"/>
  <c r="Y397" i="11" s="1"/>
  <c r="AA423" i="11"/>
  <c r="T437" i="11"/>
  <c r="AD456" i="11"/>
  <c r="K504" i="11"/>
  <c r="AH54" i="11"/>
  <c r="AJ54" i="11" s="1"/>
  <c r="AI54" i="11" s="1"/>
  <c r="AH63" i="11"/>
  <c r="AJ63" i="11" s="1"/>
  <c r="AI63" i="11" s="1"/>
  <c r="AH69" i="11"/>
  <c r="AJ69" i="11" s="1"/>
  <c r="AI69" i="11" s="1"/>
  <c r="I76" i="11"/>
  <c r="AH116" i="11"/>
  <c r="AJ116" i="11" s="1"/>
  <c r="AI116" i="11" s="1"/>
  <c r="AC133" i="11"/>
  <c r="AD147" i="11"/>
  <c r="I151" i="11"/>
  <c r="I154" i="11"/>
  <c r="G165" i="11"/>
  <c r="Y165" i="11"/>
  <c r="Y163" i="11" s="1"/>
  <c r="AD227" i="11"/>
  <c r="AH229" i="11"/>
  <c r="AJ229" i="11" s="1"/>
  <c r="AI229" i="11" s="1"/>
  <c r="AG253" i="11"/>
  <c r="AH273" i="11"/>
  <c r="AJ273" i="11" s="1"/>
  <c r="AI273" i="11" s="1"/>
  <c r="Z294" i="11"/>
  <c r="Z292" i="11" s="1"/>
  <c r="I300" i="11"/>
  <c r="AE309" i="11"/>
  <c r="AA318" i="11"/>
  <c r="AE321" i="11"/>
  <c r="K328" i="11"/>
  <c r="K338" i="11"/>
  <c r="D356" i="11"/>
  <c r="D354" i="11" s="1"/>
  <c r="Q356" i="11"/>
  <c r="Q354" i="11" s="1"/>
  <c r="AH363" i="11"/>
  <c r="AJ363" i="11" s="1"/>
  <c r="AI363" i="11" s="1"/>
  <c r="AH366" i="11"/>
  <c r="AJ366" i="11" s="1"/>
  <c r="AI366" i="11" s="1"/>
  <c r="AH27" i="11"/>
  <c r="AJ27" i="11" s="1"/>
  <c r="AI27" i="11" s="1"/>
  <c r="AH67" i="11"/>
  <c r="AJ67" i="11" s="1"/>
  <c r="AI67" i="11" s="1"/>
  <c r="AH78" i="11"/>
  <c r="AJ78" i="11" s="1"/>
  <c r="AI78" i="11" s="1"/>
  <c r="D121" i="11"/>
  <c r="D119" i="11" s="1"/>
  <c r="AH125" i="11"/>
  <c r="AJ125" i="11" s="1"/>
  <c r="AI125" i="11" s="1"/>
  <c r="K154" i="11"/>
  <c r="AH162" i="11"/>
  <c r="AJ162" i="11" s="1"/>
  <c r="AI162" i="11" s="1"/>
  <c r="W165" i="11"/>
  <c r="W163" i="11" s="1"/>
  <c r="AB165" i="11"/>
  <c r="AB163" i="11" s="1"/>
  <c r="S165" i="11"/>
  <c r="S163" i="11" s="1"/>
  <c r="D193" i="11"/>
  <c r="D191" i="11" s="1"/>
  <c r="Q193" i="11"/>
  <c r="Q191" i="11" s="1"/>
  <c r="AH226" i="11"/>
  <c r="AJ226" i="11" s="1"/>
  <c r="AI226" i="11" s="1"/>
  <c r="T233" i="11"/>
  <c r="I264" i="11"/>
  <c r="T264" i="11"/>
  <c r="S259" i="11"/>
  <c r="S257" i="11" s="1"/>
  <c r="AE358" i="11"/>
  <c r="AH367" i="11"/>
  <c r="AJ367" i="11" s="1"/>
  <c r="AI367" i="11" s="1"/>
  <c r="Z356" i="11"/>
  <c r="Z354" i="11" s="1"/>
  <c r="N356" i="11"/>
  <c r="N354" i="11" s="1"/>
  <c r="P259" i="11"/>
  <c r="P257" i="11" s="1"/>
  <c r="U334" i="11"/>
  <c r="U332" i="11" s="1"/>
  <c r="F334" i="11"/>
  <c r="F332" i="11" s="1"/>
  <c r="R334" i="11"/>
  <c r="R332" i="11" s="1"/>
  <c r="AD385" i="11"/>
  <c r="T385" i="11"/>
  <c r="U467" i="11"/>
  <c r="U465" i="11" s="1"/>
  <c r="T468" i="11"/>
  <c r="AH46" i="11"/>
  <c r="AJ46" i="11" s="1"/>
  <c r="AI46" i="11" s="1"/>
  <c r="AH94" i="11"/>
  <c r="AJ94" i="11" s="1"/>
  <c r="AI94" i="11" s="1"/>
  <c r="V101" i="11"/>
  <c r="AH177" i="11"/>
  <c r="AJ177" i="11" s="1"/>
  <c r="AI177" i="11" s="1"/>
  <c r="E193" i="11"/>
  <c r="E191" i="11" s="1"/>
  <c r="AA215" i="11"/>
  <c r="T223" i="11"/>
  <c r="AH238" i="11"/>
  <c r="AJ238" i="11" s="1"/>
  <c r="AI238" i="11" s="1"/>
  <c r="AE245" i="11"/>
  <c r="AG276" i="11"/>
  <c r="AG285" i="11"/>
  <c r="K297" i="11"/>
  <c r="X294" i="11"/>
  <c r="X292" i="11" s="1"/>
  <c r="T347" i="11"/>
  <c r="Y428" i="11"/>
  <c r="Y426" i="11" s="1"/>
  <c r="T452" i="11"/>
  <c r="AD452" i="11"/>
  <c r="V468" i="11"/>
  <c r="I479" i="11"/>
  <c r="K479" i="11"/>
  <c r="T495" i="11"/>
  <c r="AD495" i="11"/>
  <c r="V122" i="11"/>
  <c r="V230" i="11"/>
  <c r="AD372" i="11"/>
  <c r="AH39" i="11"/>
  <c r="AJ39" i="11" s="1"/>
  <c r="AI39" i="11" s="1"/>
  <c r="AH81" i="11"/>
  <c r="AJ81" i="11" s="1"/>
  <c r="AI81" i="11" s="1"/>
  <c r="AH92" i="11"/>
  <c r="AJ92" i="11" s="1"/>
  <c r="AI92" i="11" s="1"/>
  <c r="V126" i="11"/>
  <c r="V169" i="11"/>
  <c r="AD223" i="11"/>
  <c r="K233" i="11"/>
  <c r="AC249" i="11"/>
  <c r="AH255" i="11"/>
  <c r="AJ255" i="11" s="1"/>
  <c r="AI255" i="11" s="1"/>
  <c r="AH258" i="11"/>
  <c r="AJ258" i="11" s="1"/>
  <c r="AI258" i="11" s="1"/>
  <c r="T261" i="11"/>
  <c r="I351" i="11"/>
  <c r="V351" i="11"/>
  <c r="AE364" i="11"/>
  <c r="AA379" i="11"/>
  <c r="AH49" i="11"/>
  <c r="AJ49" i="11" s="1"/>
  <c r="AI49" i="11" s="1"/>
  <c r="AH51" i="11"/>
  <c r="AJ51" i="11" s="1"/>
  <c r="AI51" i="11" s="1"/>
  <c r="AH61" i="11"/>
  <c r="AJ61" i="11" s="1"/>
  <c r="AI61" i="11" s="1"/>
  <c r="AH77" i="11"/>
  <c r="AJ77" i="11" s="1"/>
  <c r="AI77" i="11" s="1"/>
  <c r="I109" i="11"/>
  <c r="I122" i="11"/>
  <c r="H121" i="11"/>
  <c r="H119" i="11" s="1"/>
  <c r="H165" i="11"/>
  <c r="H163" i="11" s="1"/>
  <c r="K172" i="11"/>
  <c r="AA175" i="11"/>
  <c r="AA185" i="11"/>
  <c r="I194" i="11"/>
  <c r="V201" i="11"/>
  <c r="T211" i="11"/>
  <c r="AG227" i="11"/>
  <c r="I230" i="11"/>
  <c r="X193" i="11"/>
  <c r="X191" i="11" s="1"/>
  <c r="AA236" i="11"/>
  <c r="K245" i="11"/>
  <c r="AD261" i="11"/>
  <c r="AH323" i="11"/>
  <c r="AJ323" i="11" s="1"/>
  <c r="AI323" i="11" s="1"/>
  <c r="AC368" i="11"/>
  <c r="AH378" i="11"/>
  <c r="AJ378" i="11" s="1"/>
  <c r="AI378" i="11" s="1"/>
  <c r="T382" i="11"/>
  <c r="P399" i="11"/>
  <c r="P397" i="11" s="1"/>
  <c r="AD445" i="11"/>
  <c r="AC50" i="11"/>
  <c r="AH88" i="11"/>
  <c r="AJ88" i="11" s="1"/>
  <c r="AI88" i="11" s="1"/>
  <c r="AH97" i="11"/>
  <c r="AJ97" i="11" s="1"/>
  <c r="AI97" i="11" s="1"/>
  <c r="AH108" i="11"/>
  <c r="AJ108" i="11" s="1"/>
  <c r="AI108" i="11" s="1"/>
  <c r="K109" i="11"/>
  <c r="AH114" i="11"/>
  <c r="AJ114" i="11" s="1"/>
  <c r="AI114" i="11" s="1"/>
  <c r="I126" i="11"/>
  <c r="AE133" i="11"/>
  <c r="I147" i="11"/>
  <c r="AD169" i="11"/>
  <c r="H193" i="11"/>
  <c r="H191" i="11" s="1"/>
  <c r="I207" i="11"/>
  <c r="K223" i="11"/>
  <c r="I227" i="11"/>
  <c r="AD233" i="11"/>
  <c r="AC236" i="11"/>
  <c r="AA242" i="11"/>
  <c r="AE249" i="11"/>
  <c r="AC288" i="11"/>
  <c r="F294" i="11"/>
  <c r="F292" i="11" s="1"/>
  <c r="U294" i="11"/>
  <c r="V303" i="11"/>
  <c r="AC312" i="11"/>
  <c r="K315" i="11"/>
  <c r="V315" i="11"/>
  <c r="K318" i="11"/>
  <c r="AD321" i="11"/>
  <c r="K347" i="11"/>
  <c r="AG347" i="11"/>
  <c r="AD351" i="11"/>
  <c r="AE375" i="11"/>
  <c r="AE391" i="11"/>
  <c r="AH247" i="11"/>
  <c r="AJ247" i="11" s="1"/>
  <c r="AI247" i="11" s="1"/>
  <c r="O259" i="11"/>
  <c r="O257" i="11" s="1"/>
  <c r="AH269" i="11"/>
  <c r="AJ269" i="11" s="1"/>
  <c r="AI269" i="11" s="1"/>
  <c r="V271" i="11"/>
  <c r="R294" i="11"/>
  <c r="R292" i="11" s="1"/>
  <c r="T306" i="11"/>
  <c r="AA315" i="11"/>
  <c r="I321" i="11"/>
  <c r="V321" i="11"/>
  <c r="AE325" i="11"/>
  <c r="T368" i="11"/>
  <c r="V368" i="11"/>
  <c r="AH376" i="11"/>
  <c r="AJ376" i="11" s="1"/>
  <c r="AI376" i="11" s="1"/>
  <c r="K385" i="11"/>
  <c r="I388" i="11"/>
  <c r="K391" i="11"/>
  <c r="AD394" i="11"/>
  <c r="F399" i="11"/>
  <c r="F397" i="11" s="1"/>
  <c r="K403" i="11"/>
  <c r="N399" i="11"/>
  <c r="T419" i="11"/>
  <c r="I441" i="11"/>
  <c r="AD441" i="11"/>
  <c r="AA475" i="11"/>
  <c r="AD482" i="11"/>
  <c r="AE489" i="11"/>
  <c r="AD492" i="11"/>
  <c r="K498" i="11"/>
  <c r="AH510" i="11"/>
  <c r="AJ510" i="11" s="1"/>
  <c r="AI510" i="11" s="1"/>
  <c r="Q503" i="11"/>
  <c r="Q501" i="11" s="1"/>
  <c r="AH522" i="11"/>
  <c r="AJ522" i="11" s="1"/>
  <c r="AI522" i="11" s="1"/>
  <c r="S528" i="11"/>
  <c r="S526" i="11" s="1"/>
  <c r="AH539" i="11"/>
  <c r="AJ539" i="11" s="1"/>
  <c r="AI539" i="11" s="1"/>
  <c r="R528" i="11"/>
  <c r="R526" i="11" s="1"/>
  <c r="V572" i="11"/>
  <c r="AH579" i="11"/>
  <c r="AJ579" i="11" s="1"/>
  <c r="AI579" i="11" s="1"/>
  <c r="AA593" i="11"/>
  <c r="AD597" i="11"/>
  <c r="V624" i="11"/>
  <c r="I624" i="11"/>
  <c r="AD846" i="11"/>
  <c r="AD479" i="11"/>
  <c r="F503" i="11"/>
  <c r="F501" i="11" s="1"/>
  <c r="R503" i="11"/>
  <c r="R501" i="11" s="1"/>
  <c r="T529" i="11"/>
  <c r="AC533" i="11"/>
  <c r="T545" i="11"/>
  <c r="G571" i="11"/>
  <c r="AM569" i="11" s="1"/>
  <c r="T628" i="11"/>
  <c r="V800" i="11"/>
  <c r="L528" i="11"/>
  <c r="L526" i="11" s="1"/>
  <c r="AC537" i="11"/>
  <c r="T560" i="11"/>
  <c r="AE560" i="11"/>
  <c r="L571" i="11"/>
  <c r="L569" i="11" s="1"/>
  <c r="V628" i="11"/>
  <c r="T475" i="11"/>
  <c r="AE475" i="11"/>
  <c r="V507" i="11"/>
  <c r="T517" i="11"/>
  <c r="AH546" i="11"/>
  <c r="AJ546" i="11" s="1"/>
  <c r="AI546" i="11" s="1"/>
  <c r="V554" i="11"/>
  <c r="Y528" i="11"/>
  <c r="Y526" i="11" s="1"/>
  <c r="Y571" i="11"/>
  <c r="Y569" i="11" s="1"/>
  <c r="V576" i="11"/>
  <c r="U571" i="11"/>
  <c r="U569" i="11" s="1"/>
  <c r="G606" i="11"/>
  <c r="H652" i="11"/>
  <c r="H650" i="11" s="1"/>
  <c r="K400" i="11"/>
  <c r="AE456" i="11"/>
  <c r="L467" i="11"/>
  <c r="L465" i="11" s="1"/>
  <c r="AC492" i="11"/>
  <c r="T511" i="11"/>
  <c r="V514" i="11"/>
  <c r="V517" i="11"/>
  <c r="J528" i="11"/>
  <c r="J526" i="11" s="1"/>
  <c r="AH558" i="11"/>
  <c r="AJ558" i="11" s="1"/>
  <c r="AI558" i="11" s="1"/>
  <c r="I560" i="11"/>
  <c r="Z571" i="11"/>
  <c r="Z569" i="11" s="1"/>
  <c r="T580" i="11"/>
  <c r="V580" i="11"/>
  <c r="H606" i="11"/>
  <c r="H604" i="11" s="1"/>
  <c r="K800" i="11"/>
  <c r="O356" i="11"/>
  <c r="O354" i="11" s="1"/>
  <c r="I372" i="11"/>
  <c r="V375" i="11"/>
  <c r="AE379" i="11"/>
  <c r="V382" i="11"/>
  <c r="AH390" i="11"/>
  <c r="AJ390" i="11" s="1"/>
  <c r="AI390" i="11" s="1"/>
  <c r="AE394" i="11"/>
  <c r="Q399" i="11"/>
  <c r="Q397" i="11" s="1"/>
  <c r="V412" i="11"/>
  <c r="AE423" i="11"/>
  <c r="AH427" i="11"/>
  <c r="AJ427" i="11" s="1"/>
  <c r="AI427" i="11" s="1"/>
  <c r="AA462" i="11"/>
  <c r="AD471" i="11"/>
  <c r="V475" i="11"/>
  <c r="AE482" i="11"/>
  <c r="AE520" i="11"/>
  <c r="I542" i="11"/>
  <c r="K545" i="11"/>
  <c r="I576" i="11"/>
  <c r="I589" i="11"/>
  <c r="K593" i="11"/>
  <c r="I593" i="11"/>
  <c r="AE597" i="11"/>
  <c r="AH611" i="11"/>
  <c r="AJ611" i="11" s="1"/>
  <c r="AI611" i="11" s="1"/>
  <c r="K643" i="11"/>
  <c r="AC951" i="11"/>
  <c r="AE239" i="11"/>
  <c r="K242" i="11"/>
  <c r="AH243" i="11"/>
  <c r="AJ243" i="11" s="1"/>
  <c r="AI243" i="11" s="1"/>
  <c r="AH293" i="11"/>
  <c r="AJ293" i="11" s="1"/>
  <c r="AI293" i="11" s="1"/>
  <c r="AE297" i="11"/>
  <c r="I315" i="11"/>
  <c r="AD318" i="11"/>
  <c r="AE341" i="11"/>
  <c r="AC358" i="11"/>
  <c r="AH370" i="11"/>
  <c r="AJ370" i="11" s="1"/>
  <c r="AI370" i="11" s="1"/>
  <c r="I375" i="11"/>
  <c r="I379" i="11"/>
  <c r="AG394" i="11"/>
  <c r="AH398" i="11"/>
  <c r="AJ398" i="11" s="1"/>
  <c r="AI398" i="11" s="1"/>
  <c r="T406" i="11"/>
  <c r="I412" i="11"/>
  <c r="AD419" i="11"/>
  <c r="I423" i="11"/>
  <c r="F428" i="11"/>
  <c r="F426" i="11" s="1"/>
  <c r="R428" i="11"/>
  <c r="R426" i="11" s="1"/>
  <c r="I452" i="11"/>
  <c r="T456" i="11"/>
  <c r="AH461" i="11"/>
  <c r="AJ461" i="11" s="1"/>
  <c r="AI461" i="11" s="1"/>
  <c r="Q428" i="11"/>
  <c r="Q426" i="11" s="1"/>
  <c r="N467" i="11"/>
  <c r="N465" i="11" s="1"/>
  <c r="AD468" i="11"/>
  <c r="AH473" i="11"/>
  <c r="AJ473" i="11" s="1"/>
  <c r="AI473" i="11" s="1"/>
  <c r="AD486" i="11"/>
  <c r="AH499" i="11"/>
  <c r="AJ499" i="11" s="1"/>
  <c r="AI499" i="11" s="1"/>
  <c r="K507" i="11"/>
  <c r="AE507" i="11"/>
  <c r="V523" i="11"/>
  <c r="I533" i="11"/>
  <c r="T537" i="11"/>
  <c r="AH538" i="11"/>
  <c r="AJ538" i="11" s="1"/>
  <c r="AI538" i="11" s="1"/>
  <c r="K542" i="11"/>
  <c r="K560" i="11"/>
  <c r="O571" i="11"/>
  <c r="O569" i="11" s="1"/>
  <c r="K576" i="11"/>
  <c r="AH587" i="11"/>
  <c r="AJ587" i="11" s="1"/>
  <c r="AI587" i="11" s="1"/>
  <c r="L606" i="11"/>
  <c r="L604" i="11" s="1"/>
  <c r="Z606" i="11"/>
  <c r="Z604" i="11" s="1"/>
  <c r="AD643" i="11"/>
  <c r="AB652" i="11"/>
  <c r="AB650" i="11" s="1"/>
  <c r="W757" i="11"/>
  <c r="W755" i="11" s="1"/>
  <c r="V758" i="11"/>
  <c r="F870" i="11"/>
  <c r="F868" i="11" s="1"/>
  <c r="T871" i="11"/>
  <c r="Y870" i="11"/>
  <c r="Y868" i="11" s="1"/>
  <c r="Z503" i="11"/>
  <c r="Z501" i="11" s="1"/>
  <c r="S698" i="11"/>
  <c r="S696" i="11" s="1"/>
  <c r="S428" i="11"/>
  <c r="S426" i="11" s="1"/>
  <c r="AA471" i="11"/>
  <c r="AG489" i="11"/>
  <c r="AD520" i="11"/>
  <c r="AD560" i="11"/>
  <c r="AC563" i="11"/>
  <c r="T566" i="11"/>
  <c r="V584" i="11"/>
  <c r="L727" i="11"/>
  <c r="K743" i="11"/>
  <c r="W783" i="11"/>
  <c r="W781" i="11" s="1"/>
  <c r="V790" i="11"/>
  <c r="AA385" i="11"/>
  <c r="I406" i="11"/>
  <c r="T441" i="11"/>
  <c r="AE445" i="11"/>
  <c r="I456" i="11"/>
  <c r="AA468" i="11"/>
  <c r="AD475" i="11"/>
  <c r="V479" i="11"/>
  <c r="T489" i="11"/>
  <c r="AH491" i="11"/>
  <c r="AJ491" i="11" s="1"/>
  <c r="AI491" i="11" s="1"/>
  <c r="AG495" i="11"/>
  <c r="AE498" i="11"/>
  <c r="N503" i="11"/>
  <c r="AD533" i="11"/>
  <c r="I537" i="11"/>
  <c r="AE537" i="11"/>
  <c r="AH547" i="11"/>
  <c r="AJ547" i="11" s="1"/>
  <c r="AI547" i="11" s="1"/>
  <c r="AC550" i="11"/>
  <c r="I597" i="11"/>
  <c r="AH605" i="11"/>
  <c r="AJ605" i="11" s="1"/>
  <c r="AI605" i="11" s="1"/>
  <c r="AD631" i="11"/>
  <c r="AD663" i="11"/>
  <c r="X870" i="11"/>
  <c r="X868" i="11" s="1"/>
  <c r="D399" i="11"/>
  <c r="D397" i="11" s="1"/>
  <c r="H399" i="11"/>
  <c r="H397" i="11" s="1"/>
  <c r="AH415" i="11"/>
  <c r="AJ415" i="11" s="1"/>
  <c r="AI415" i="11" s="1"/>
  <c r="K456" i="11"/>
  <c r="AH477" i="11"/>
  <c r="AJ477" i="11" s="1"/>
  <c r="AI477" i="11" s="1"/>
  <c r="AA511" i="11"/>
  <c r="AD517" i="11"/>
  <c r="AH559" i="11"/>
  <c r="AJ559" i="11" s="1"/>
  <c r="AI559" i="11" s="1"/>
  <c r="I566" i="11"/>
  <c r="I584" i="11"/>
  <c r="AA589" i="11"/>
  <c r="AC607" i="11"/>
  <c r="Q652" i="11"/>
  <c r="Q650" i="11" s="1"/>
  <c r="I728" i="11"/>
  <c r="J727" i="11"/>
  <c r="T364" i="11"/>
  <c r="V364" i="11"/>
  <c r="AH374" i="11"/>
  <c r="AJ374" i="11" s="1"/>
  <c r="AI374" i="11" s="1"/>
  <c r="V388" i="11"/>
  <c r="S399" i="11"/>
  <c r="S397" i="11" s="1"/>
  <c r="D428" i="11"/>
  <c r="D426" i="11" s="1"/>
  <c r="AD433" i="11"/>
  <c r="AH439" i="11"/>
  <c r="AJ439" i="11" s="1"/>
  <c r="AI439" i="11" s="1"/>
  <c r="AH466" i="11"/>
  <c r="AJ466" i="11" s="1"/>
  <c r="AI466" i="11" s="1"/>
  <c r="S467" i="11"/>
  <c r="S465" i="11" s="1"/>
  <c r="AE471" i="11"/>
  <c r="O467" i="11"/>
  <c r="O465" i="11" s="1"/>
  <c r="AE486" i="11"/>
  <c r="I489" i="11"/>
  <c r="I498" i="11"/>
  <c r="D503" i="11"/>
  <c r="D501" i="11" s="1"/>
  <c r="P503" i="11"/>
  <c r="P501" i="11" s="1"/>
  <c r="AH519" i="11"/>
  <c r="AJ519" i="11" s="1"/>
  <c r="AI519" i="11" s="1"/>
  <c r="AH527" i="11"/>
  <c r="AJ527" i="11" s="1"/>
  <c r="AI527" i="11" s="1"/>
  <c r="AC529" i="11"/>
  <c r="AC545" i="11"/>
  <c r="AH561" i="11"/>
  <c r="AJ561" i="11" s="1"/>
  <c r="AI561" i="11" s="1"/>
  <c r="AC576" i="11"/>
  <c r="K584" i="11"/>
  <c r="AH588" i="11"/>
  <c r="AJ588" i="11" s="1"/>
  <c r="AI588" i="11" s="1"/>
  <c r="AH599" i="11"/>
  <c r="AJ599" i="11" s="1"/>
  <c r="AI599" i="11" s="1"/>
  <c r="Q606" i="11"/>
  <c r="Q604" i="11" s="1"/>
  <c r="AE628" i="11"/>
  <c r="AC713" i="11"/>
  <c r="P783" i="11"/>
  <c r="P781" i="11" s="1"/>
  <c r="AE804" i="11"/>
  <c r="F903" i="11"/>
  <c r="F901" i="11" s="1"/>
  <c r="AC943" i="11"/>
  <c r="T643" i="11"/>
  <c r="D652" i="11"/>
  <c r="D650" i="11" s="1"/>
  <c r="J698" i="11"/>
  <c r="J696" i="11" s="1"/>
  <c r="N727" i="11"/>
  <c r="AB727" i="11"/>
  <c r="AB725" i="11" s="1"/>
  <c r="AG758" i="11"/>
  <c r="AD763" i="11"/>
  <c r="AD809" i="11"/>
  <c r="Q838" i="11"/>
  <c r="Q836" i="11" s="1"/>
  <c r="AE904" i="11"/>
  <c r="AE921" i="11"/>
  <c r="AD925" i="11"/>
  <c r="AH976" i="11"/>
  <c r="AJ976" i="11" s="1"/>
  <c r="AI976" i="11" s="1"/>
  <c r="AH997" i="11"/>
  <c r="AJ997" i="11" s="1"/>
  <c r="AI997" i="11" s="1"/>
  <c r="V1007" i="11"/>
  <c r="T1004" i="11"/>
  <c r="T640" i="11"/>
  <c r="R652" i="11"/>
  <c r="R650" i="11" s="1"/>
  <c r="AE673" i="11"/>
  <c r="AE677" i="11"/>
  <c r="AH680" i="11"/>
  <c r="AJ680" i="11" s="1"/>
  <c r="AI680" i="11" s="1"/>
  <c r="P727" i="11"/>
  <c r="P725" i="11" s="1"/>
  <c r="X757" i="11"/>
  <c r="X755" i="11" s="1"/>
  <c r="O757" i="11"/>
  <c r="O755" i="11" s="1"/>
  <c r="F757" i="11"/>
  <c r="F755" i="11" s="1"/>
  <c r="T794" i="11"/>
  <c r="V797" i="11"/>
  <c r="AH808" i="11"/>
  <c r="AJ808" i="11" s="1"/>
  <c r="AI808" i="11" s="1"/>
  <c r="AD817" i="11"/>
  <c r="AA827" i="11"/>
  <c r="AG863" i="11"/>
  <c r="AH869" i="11"/>
  <c r="AJ869" i="11" s="1"/>
  <c r="AI869" i="11" s="1"/>
  <c r="AH879" i="11"/>
  <c r="V885" i="11"/>
  <c r="O870" i="11"/>
  <c r="O868" i="11" s="1"/>
  <c r="T921" i="11"/>
  <c r="R960" i="11"/>
  <c r="R958" i="11" s="1"/>
  <c r="AC566" i="11"/>
  <c r="I580" i="11"/>
  <c r="AE593" i="11"/>
  <c r="I607" i="11"/>
  <c r="V617" i="11"/>
  <c r="I643" i="11"/>
  <c r="AE656" i="11"/>
  <c r="S652" i="11"/>
  <c r="S650" i="11" s="1"/>
  <c r="V666" i="11"/>
  <c r="AE681" i="11"/>
  <c r="AH684" i="11"/>
  <c r="AJ684" i="11" s="1"/>
  <c r="AI684" i="11" s="1"/>
  <c r="AE699" i="11"/>
  <c r="AA713" i="11"/>
  <c r="Z698" i="11"/>
  <c r="Z696" i="11" s="1"/>
  <c r="Q727" i="11"/>
  <c r="Q725" i="11" s="1"/>
  <c r="T739" i="11"/>
  <c r="AE743" i="11"/>
  <c r="L757" i="11"/>
  <c r="L755" i="11" s="1"/>
  <c r="T766" i="11"/>
  <c r="AG766" i="11"/>
  <c r="AC770" i="11"/>
  <c r="AH775" i="11"/>
  <c r="AJ775" i="11" s="1"/>
  <c r="AI775" i="11" s="1"/>
  <c r="D783" i="11"/>
  <c r="D781" i="11" s="1"/>
  <c r="R783" i="11"/>
  <c r="R781" i="11" s="1"/>
  <c r="V787" i="11"/>
  <c r="AD800" i="11"/>
  <c r="AG823" i="11"/>
  <c r="AC827" i="11"/>
  <c r="T830" i="11"/>
  <c r="T833" i="11"/>
  <c r="V833" i="11"/>
  <c r="AE841" i="11"/>
  <c r="V850" i="11"/>
  <c r="T850" i="11"/>
  <c r="AE850" i="11"/>
  <c r="AA854" i="11"/>
  <c r="H870" i="11"/>
  <c r="H868" i="11" s="1"/>
  <c r="AD888" i="11"/>
  <c r="AC909" i="11"/>
  <c r="V914" i="11"/>
  <c r="AH933" i="11"/>
  <c r="AJ933" i="11" s="1"/>
  <c r="AI933" i="11" s="1"/>
  <c r="D936" i="11"/>
  <c r="D934" i="11" s="1"/>
  <c r="P936" i="11"/>
  <c r="P934" i="11" s="1"/>
  <c r="AC937" i="11"/>
  <c r="V943" i="11"/>
  <c r="AE943" i="11"/>
  <c r="V951" i="11"/>
  <c r="U960" i="11"/>
  <c r="U958" i="11" s="1"/>
  <c r="S960" i="11"/>
  <c r="S958" i="11" s="1"/>
  <c r="AE970" i="11"/>
  <c r="T977" i="11"/>
  <c r="AH988" i="11"/>
  <c r="AJ988" i="11" s="1"/>
  <c r="AI988" i="11" s="1"/>
  <c r="K990" i="11"/>
  <c r="L998" i="11"/>
  <c r="L996" i="11" s="1"/>
  <c r="AH1005" i="11"/>
  <c r="AJ1005" i="11" s="1"/>
  <c r="AI1005" i="11" s="1"/>
  <c r="K1007" i="11"/>
  <c r="H698" i="11"/>
  <c r="H696" i="11" s="1"/>
  <c r="N698" i="11"/>
  <c r="N696" i="11" s="1"/>
  <c r="AD716" i="11"/>
  <c r="AC719" i="11"/>
  <c r="D727" i="11"/>
  <c r="D725" i="11" s="1"/>
  <c r="R727" i="11"/>
  <c r="R725" i="11" s="1"/>
  <c r="V735" i="11"/>
  <c r="V739" i="11"/>
  <c r="E783" i="11"/>
  <c r="E781" i="11" s="1"/>
  <c r="S783" i="11"/>
  <c r="S781" i="11" s="1"/>
  <c r="Y783" i="11"/>
  <c r="Y781" i="11" s="1"/>
  <c r="AE820" i="11"/>
  <c r="V830" i="11"/>
  <c r="J838" i="11"/>
  <c r="J836" i="11" s="1"/>
  <c r="W870" i="11"/>
  <c r="W868" i="11" s="1"/>
  <c r="AD881" i="11"/>
  <c r="AD929" i="11"/>
  <c r="F960" i="11"/>
  <c r="F958" i="11" s="1"/>
  <c r="AD999" i="11"/>
  <c r="AD1010" i="11"/>
  <c r="R571" i="11"/>
  <c r="R569" i="11" s="1"/>
  <c r="AE584" i="11"/>
  <c r="AB606" i="11"/>
  <c r="AB604" i="11" s="1"/>
  <c r="K631" i="11"/>
  <c r="AH635" i="11"/>
  <c r="AJ635" i="11" s="1"/>
  <c r="AI635" i="11" s="1"/>
  <c r="AD636" i="11"/>
  <c r="G652" i="11"/>
  <c r="V663" i="11"/>
  <c r="I666" i="11"/>
  <c r="T673" i="11"/>
  <c r="V673" i="11"/>
  <c r="V677" i="11"/>
  <c r="T681" i="11"/>
  <c r="AE689" i="11"/>
  <c r="E727" i="11"/>
  <c r="E725" i="11" s="1"/>
  <c r="AE728" i="11"/>
  <c r="X727" i="11"/>
  <c r="X725" i="11" s="1"/>
  <c r="T743" i="11"/>
  <c r="K748" i="11"/>
  <c r="N757" i="11"/>
  <c r="N755" i="11" s="1"/>
  <c r="AB757" i="11"/>
  <c r="AB755" i="11" s="1"/>
  <c r="I766" i="11"/>
  <c r="AE770" i="11"/>
  <c r="F783" i="11"/>
  <c r="F781" i="11" s="1"/>
  <c r="U783" i="11"/>
  <c r="U781" i="11" s="1"/>
  <c r="AH816" i="11"/>
  <c r="AJ816" i="11" s="1"/>
  <c r="AI816" i="11" s="1"/>
  <c r="T820" i="11"/>
  <c r="I833" i="11"/>
  <c r="I860" i="11"/>
  <c r="X838" i="11"/>
  <c r="X836" i="11" s="1"/>
  <c r="K863" i="11"/>
  <c r="AH883" i="11"/>
  <c r="AJ883" i="11" s="1"/>
  <c r="AI883" i="11" s="1"/>
  <c r="T894" i="11"/>
  <c r="I897" i="11"/>
  <c r="U903" i="11"/>
  <c r="U901" i="11" s="1"/>
  <c r="K914" i="11"/>
  <c r="Y903" i="11"/>
  <c r="Y901" i="11" s="1"/>
  <c r="AD940" i="11"/>
  <c r="I943" i="11"/>
  <c r="AG943" i="11"/>
  <c r="K951" i="11"/>
  <c r="Q960" i="11"/>
  <c r="Q958" i="11" s="1"/>
  <c r="H960" i="11"/>
  <c r="H958" i="11" s="1"/>
  <c r="K973" i="11"/>
  <c r="K980" i="11"/>
  <c r="AH1001" i="11"/>
  <c r="AJ1001" i="11" s="1"/>
  <c r="AI1001" i="11" s="1"/>
  <c r="AD1007" i="11"/>
  <c r="V1012" i="11"/>
  <c r="K600" i="11"/>
  <c r="AH603" i="11"/>
  <c r="AJ603" i="11" s="1"/>
  <c r="AI603" i="11" s="1"/>
  <c r="N606" i="11"/>
  <c r="N604" i="11" s="1"/>
  <c r="K640" i="11"/>
  <c r="AE660" i="11"/>
  <c r="K670" i="11"/>
  <c r="V681" i="11"/>
  <c r="AG693" i="11"/>
  <c r="P698" i="11"/>
  <c r="P696" i="11" s="1"/>
  <c r="AC722" i="11"/>
  <c r="F727" i="11"/>
  <c r="F725" i="11" s="1"/>
  <c r="AE732" i="11"/>
  <c r="I735" i="11"/>
  <c r="I739" i="11"/>
  <c r="E757" i="11"/>
  <c r="E755" i="11" s="1"/>
  <c r="AG770" i="11"/>
  <c r="AD797" i="11"/>
  <c r="AE813" i="11"/>
  <c r="AH822" i="11"/>
  <c r="AJ822" i="11" s="1"/>
  <c r="AI822" i="11" s="1"/>
  <c r="K833" i="11"/>
  <c r="P838" i="11"/>
  <c r="P836" i="11" s="1"/>
  <c r="F838" i="11"/>
  <c r="F836" i="11" s="1"/>
  <c r="Y838" i="11"/>
  <c r="Y836" i="11" s="1"/>
  <c r="AA888" i="11"/>
  <c r="AE891" i="11"/>
  <c r="K897" i="11"/>
  <c r="AA904" i="11"/>
  <c r="Z903" i="11"/>
  <c r="Z901" i="11" s="1"/>
  <c r="AD917" i="11"/>
  <c r="G936" i="11"/>
  <c r="V940" i="11"/>
  <c r="K943" i="11"/>
  <c r="AH945" i="11"/>
  <c r="AJ945" i="11" s="1"/>
  <c r="AI945" i="11" s="1"/>
  <c r="AH953" i="11"/>
  <c r="AJ953" i="11" s="1"/>
  <c r="AI953" i="11" s="1"/>
  <c r="AG967" i="11"/>
  <c r="I970" i="11"/>
  <c r="AE973" i="11"/>
  <c r="I977" i="11"/>
  <c r="AD977" i="11"/>
  <c r="I554" i="11"/>
  <c r="F571" i="11"/>
  <c r="F569" i="11" s="1"/>
  <c r="AH575" i="11"/>
  <c r="AJ575" i="11" s="1"/>
  <c r="AI575" i="11" s="1"/>
  <c r="AD589" i="11"/>
  <c r="AH591" i="11"/>
  <c r="AJ591" i="11" s="1"/>
  <c r="AI591" i="11" s="1"/>
  <c r="AE600" i="11"/>
  <c r="AD624" i="11"/>
  <c r="AH626" i="11"/>
  <c r="AJ626" i="11" s="1"/>
  <c r="AI626" i="11" s="1"/>
  <c r="AA636" i="11"/>
  <c r="T660" i="11"/>
  <c r="I663" i="11"/>
  <c r="I673" i="11"/>
  <c r="I677" i="11"/>
  <c r="V685" i="11"/>
  <c r="T689" i="11"/>
  <c r="T693" i="11"/>
  <c r="AC699" i="11"/>
  <c r="K728" i="11"/>
  <c r="T732" i="11"/>
  <c r="K735" i="11"/>
  <c r="K739" i="11"/>
  <c r="I743" i="11"/>
  <c r="AD748" i="11"/>
  <c r="AH750" i="11"/>
  <c r="AJ750" i="11" s="1"/>
  <c r="AI750" i="11" s="1"/>
  <c r="P757" i="11"/>
  <c r="P755" i="11" s="1"/>
  <c r="AH759" i="11"/>
  <c r="AJ759" i="11" s="1"/>
  <c r="AI759" i="11" s="1"/>
  <c r="T763" i="11"/>
  <c r="H783" i="11"/>
  <c r="H781" i="11" s="1"/>
  <c r="AD787" i="11"/>
  <c r="AH811" i="11"/>
  <c r="AJ811" i="11" s="1"/>
  <c r="AI811" i="11" s="1"/>
  <c r="AG813" i="11"/>
  <c r="AE817" i="11"/>
  <c r="I820" i="11"/>
  <c r="AH828" i="11"/>
  <c r="AJ828" i="11" s="1"/>
  <c r="AI828" i="11" s="1"/>
  <c r="AD833" i="11"/>
  <c r="I841" i="11"/>
  <c r="K850" i="11"/>
  <c r="AG854" i="11"/>
  <c r="I857" i="11"/>
  <c r="N870" i="11"/>
  <c r="N868" i="11" s="1"/>
  <c r="Z870" i="11"/>
  <c r="Z868" i="11" s="1"/>
  <c r="AA881" i="11"/>
  <c r="AD885" i="11"/>
  <c r="T891" i="11"/>
  <c r="I925" i="11"/>
  <c r="T937" i="11"/>
  <c r="Z936" i="11"/>
  <c r="Z934" i="11" s="1"/>
  <c r="E960" i="11"/>
  <c r="E958" i="11" s="1"/>
  <c r="K970" i="11"/>
  <c r="K977" i="11"/>
  <c r="AE986" i="11"/>
  <c r="AD990" i="11"/>
  <c r="AH992" i="11"/>
  <c r="AJ992" i="11" s="1"/>
  <c r="AI992" i="11" s="1"/>
  <c r="E998" i="11"/>
  <c r="E996" i="11" s="1"/>
  <c r="AH1009" i="11"/>
  <c r="AJ1009" i="11" s="1"/>
  <c r="AI1009" i="11" s="1"/>
  <c r="P606" i="11"/>
  <c r="P604" i="11" s="1"/>
  <c r="AH623" i="11"/>
  <c r="AJ623" i="11" s="1"/>
  <c r="AI623" i="11" s="1"/>
  <c r="K628" i="11"/>
  <c r="V653" i="11"/>
  <c r="AG660" i="11"/>
  <c r="V689" i="11"/>
  <c r="V693" i="11"/>
  <c r="AC705" i="11"/>
  <c r="T719" i="11"/>
  <c r="AG739" i="11"/>
  <c r="AH751" i="11"/>
  <c r="AJ751" i="11" s="1"/>
  <c r="AI751" i="11" s="1"/>
  <c r="D757" i="11"/>
  <c r="D755" i="11" s="1"/>
  <c r="AC758" i="11"/>
  <c r="AE800" i="11"/>
  <c r="AH815" i="11"/>
  <c r="AJ815" i="11" s="1"/>
  <c r="AI815" i="11" s="1"/>
  <c r="AA846" i="11"/>
  <c r="AB870" i="11"/>
  <c r="AB868" i="11" s="1"/>
  <c r="AA874" i="11"/>
  <c r="V891" i="11"/>
  <c r="AD897" i="11"/>
  <c r="N903" i="11"/>
  <c r="N901" i="11" s="1"/>
  <c r="N936" i="11"/>
  <c r="N934" i="11" s="1"/>
  <c r="V947" i="11"/>
  <c r="AG964" i="11"/>
  <c r="AC967" i="11"/>
  <c r="AH989" i="11"/>
  <c r="AJ989" i="11" s="1"/>
  <c r="AI989" i="11" s="1"/>
  <c r="AA999" i="11"/>
  <c r="O998" i="11"/>
  <c r="O996" i="11" s="1"/>
  <c r="P870" i="11"/>
  <c r="P868" i="11" s="1"/>
  <c r="AC874" i="11"/>
  <c r="AA878" i="11"/>
  <c r="K894" i="11"/>
  <c r="S903" i="11"/>
  <c r="S901" i="11" s="1"/>
  <c r="AE917" i="11"/>
  <c r="AD921" i="11"/>
  <c r="AE929" i="11"/>
  <c r="X936" i="11"/>
  <c r="X934" i="11" s="1"/>
  <c r="O936" i="11"/>
  <c r="O934" i="11" s="1"/>
  <c r="AE947" i="11"/>
  <c r="AE951" i="11"/>
  <c r="AH966" i="11"/>
  <c r="AJ966" i="11" s="1"/>
  <c r="AI966" i="11" s="1"/>
  <c r="R998" i="11"/>
  <c r="R996" i="11" s="1"/>
  <c r="K1002" i="11"/>
  <c r="T1002" i="11"/>
  <c r="AA1007" i="11"/>
  <c r="AH562" i="11"/>
  <c r="AJ562" i="11" s="1"/>
  <c r="AI562" i="11" s="1"/>
  <c r="I572" i="11"/>
  <c r="AE576" i="11"/>
  <c r="AD593" i="11"/>
  <c r="D606" i="11"/>
  <c r="D604" i="11" s="1"/>
  <c r="R606" i="11"/>
  <c r="R604" i="11" s="1"/>
  <c r="I612" i="11"/>
  <c r="AE612" i="11"/>
  <c r="AC624" i="11"/>
  <c r="AE636" i="11"/>
  <c r="AA643" i="11"/>
  <c r="Y652" i="11"/>
  <c r="Y650" i="11" s="1"/>
  <c r="P652" i="11"/>
  <c r="P650" i="11" s="1"/>
  <c r="AH669" i="11"/>
  <c r="AJ669" i="11" s="1"/>
  <c r="AI669" i="11" s="1"/>
  <c r="AD681" i="11"/>
  <c r="I689" i="11"/>
  <c r="I693" i="11"/>
  <c r="T699" i="11"/>
  <c r="T713" i="11"/>
  <c r="T716" i="11"/>
  <c r="I719" i="11"/>
  <c r="Z727" i="11"/>
  <c r="Z725" i="11" s="1"/>
  <c r="I732" i="11"/>
  <c r="AH740" i="11"/>
  <c r="AJ740" i="11" s="1"/>
  <c r="AI740" i="11" s="1"/>
  <c r="AG743" i="11"/>
  <c r="AD752" i="11"/>
  <c r="AE758" i="11"/>
  <c r="I763" i="11"/>
  <c r="AA773" i="11"/>
  <c r="AE790" i="11"/>
  <c r="I813" i="11"/>
  <c r="V817" i="11"/>
  <c r="AA823" i="11"/>
  <c r="V839" i="11"/>
  <c r="N838" i="11"/>
  <c r="N836" i="11" s="1"/>
  <c r="AD841" i="11"/>
  <c r="D870" i="11"/>
  <c r="D868" i="11" s="1"/>
  <c r="AH872" i="11"/>
  <c r="AJ872" i="11" s="1"/>
  <c r="AI872" i="11" s="1"/>
  <c r="S870" i="11"/>
  <c r="S868" i="11" s="1"/>
  <c r="AC878" i="11"/>
  <c r="T881" i="11"/>
  <c r="AA885" i="11"/>
  <c r="AG888" i="11"/>
  <c r="I891" i="11"/>
  <c r="AD894" i="11"/>
  <c r="AA897" i="11"/>
  <c r="AH913" i="11"/>
  <c r="AJ913" i="11" s="1"/>
  <c r="AI913" i="11" s="1"/>
  <c r="I947" i="11"/>
  <c r="AG947" i="11"/>
  <c r="I955" i="11"/>
  <c r="AE955" i="11"/>
  <c r="K964" i="11"/>
  <c r="AB960" i="11"/>
  <c r="AB958" i="11" s="1"/>
  <c r="AD970" i="11"/>
  <c r="AH972" i="11"/>
  <c r="AJ972" i="11" s="1"/>
  <c r="AI972" i="11" s="1"/>
  <c r="I986" i="11"/>
  <c r="T993" i="11"/>
  <c r="AE993" i="11"/>
  <c r="V1002" i="11"/>
  <c r="E606" i="11"/>
  <c r="E604" i="11" s="1"/>
  <c r="S606" i="11"/>
  <c r="S604" i="11" s="1"/>
  <c r="AA631" i="11"/>
  <c r="AA640" i="11"/>
  <c r="Z652" i="11"/>
  <c r="Z650" i="11" s="1"/>
  <c r="AH674" i="11"/>
  <c r="AJ674" i="11" s="1"/>
  <c r="AI674" i="11" s="1"/>
  <c r="K689" i="11"/>
  <c r="K693" i="11"/>
  <c r="AC710" i="11"/>
  <c r="K763" i="11"/>
  <c r="AC773" i="11"/>
  <c r="AH786" i="11"/>
  <c r="AJ786" i="11" s="1"/>
  <c r="AI786" i="11" s="1"/>
  <c r="AA794" i="11"/>
  <c r="I800" i="11"/>
  <c r="I817" i="11"/>
  <c r="AD827" i="11"/>
  <c r="H838" i="11"/>
  <c r="H836" i="11" s="1"/>
  <c r="U838" i="11"/>
  <c r="U836" i="11" s="1"/>
  <c r="O838" i="11"/>
  <c r="O836" i="11" s="1"/>
  <c r="T846" i="11"/>
  <c r="AE846" i="11"/>
  <c r="AC863" i="11"/>
  <c r="T866" i="11"/>
  <c r="K881" i="11"/>
  <c r="AH890" i="11"/>
  <c r="AJ890" i="11" s="1"/>
  <c r="AI890" i="11" s="1"/>
  <c r="K891" i="11"/>
  <c r="AC897" i="11"/>
  <c r="L936" i="11"/>
  <c r="K947" i="11"/>
  <c r="K955" i="11"/>
  <c r="AC980" i="11"/>
  <c r="AG983" i="11"/>
  <c r="K986" i="11"/>
  <c r="F998" i="11"/>
  <c r="F996" i="11" s="1"/>
  <c r="V1010" i="11"/>
  <c r="T1010" i="11"/>
  <c r="AH55" i="11"/>
  <c r="AJ55" i="11" s="1"/>
  <c r="AI55" i="11" s="1"/>
  <c r="AG410" i="11"/>
  <c r="AH411" i="11"/>
  <c r="AH410" i="11" s="1"/>
  <c r="AJ410" i="11" s="1"/>
  <c r="AI410" i="11" s="1"/>
  <c r="AH711" i="11"/>
  <c r="AJ711" i="11" s="1"/>
  <c r="AI711" i="11" s="1"/>
  <c r="AG710" i="11"/>
  <c r="AH981" i="11"/>
  <c r="AG980" i="11"/>
  <c r="AG507" i="11"/>
  <c r="AG529" i="11"/>
  <c r="AH530" i="11"/>
  <c r="AJ530" i="11" s="1"/>
  <c r="AI530" i="11" s="1"/>
  <c r="AG722" i="11"/>
  <c r="AH723" i="11"/>
  <c r="AG628" i="11"/>
  <c r="AG612" i="11"/>
  <c r="AG940" i="11"/>
  <c r="AG719" i="11"/>
  <c r="AG897" i="11"/>
  <c r="AG245" i="11"/>
  <c r="AH246" i="11"/>
  <c r="AJ246" i="11" s="1"/>
  <c r="AI246" i="11" s="1"/>
  <c r="AG702" i="11"/>
  <c r="AH703" i="11"/>
  <c r="AG1004" i="11"/>
  <c r="AG33" i="11"/>
  <c r="AG24" i="11" s="1"/>
  <c r="AG417" i="11"/>
  <c r="AH418" i="11"/>
  <c r="AH167" i="11"/>
  <c r="AJ167" i="11" s="1"/>
  <c r="AI167" i="11" s="1"/>
  <c r="AH189" i="11"/>
  <c r="AJ189" i="11" s="1"/>
  <c r="AI189" i="11" s="1"/>
  <c r="AH37" i="11"/>
  <c r="AJ37" i="11" s="1"/>
  <c r="AI37" i="11" s="1"/>
  <c r="AH74" i="11"/>
  <c r="AJ74" i="11" s="1"/>
  <c r="AI74" i="11" s="1"/>
  <c r="AH268" i="11"/>
  <c r="AJ268" i="11" s="1"/>
  <c r="AI268" i="11" s="1"/>
  <c r="AH509" i="11"/>
  <c r="AJ509" i="11" s="1"/>
  <c r="AI509" i="11" s="1"/>
  <c r="AH532" i="11"/>
  <c r="AJ532" i="11" s="1"/>
  <c r="AI532" i="11" s="1"/>
  <c r="AH535" i="11"/>
  <c r="AJ535" i="11" s="1"/>
  <c r="AI535" i="11" s="1"/>
  <c r="AH570" i="11"/>
  <c r="AJ570" i="11" s="1"/>
  <c r="AI570" i="11" s="1"/>
  <c r="AH630" i="11"/>
  <c r="AJ630" i="11" s="1"/>
  <c r="AI630" i="11" s="1"/>
  <c r="AH675" i="11"/>
  <c r="AJ675" i="11" s="1"/>
  <c r="AI675" i="11" s="1"/>
  <c r="AG689" i="11"/>
  <c r="AH720" i="11"/>
  <c r="AH791" i="11"/>
  <c r="AJ791" i="11" s="1"/>
  <c r="AI791" i="11" s="1"/>
  <c r="AG797" i="11"/>
  <c r="AH801" i="11"/>
  <c r="AJ801" i="11" s="1"/>
  <c r="AI801" i="11" s="1"/>
  <c r="AH844" i="11"/>
  <c r="AJ844" i="11" s="1"/>
  <c r="AI844" i="11" s="1"/>
  <c r="AH852" i="11"/>
  <c r="AJ852" i="11" s="1"/>
  <c r="AI852" i="11" s="1"/>
  <c r="AH864" i="11"/>
  <c r="AH907" i="11"/>
  <c r="AJ907" i="11" s="1"/>
  <c r="AI907" i="11" s="1"/>
  <c r="AG1007" i="11"/>
  <c r="AG874" i="11"/>
  <c r="AG885" i="11"/>
  <c r="AG955" i="11"/>
  <c r="AH68" i="11"/>
  <c r="AJ68" i="11" s="1"/>
  <c r="AI68" i="11" s="1"/>
  <c r="AH150" i="11"/>
  <c r="AJ150" i="11" s="1"/>
  <c r="AI150" i="11" s="1"/>
  <c r="AH213" i="11"/>
  <c r="AJ213" i="11" s="1"/>
  <c r="AI213" i="11" s="1"/>
  <c r="AH274" i="11"/>
  <c r="AJ274" i="11" s="1"/>
  <c r="AI274" i="11" s="1"/>
  <c r="AG475" i="11"/>
  <c r="AH496" i="11"/>
  <c r="AH521" i="11"/>
  <c r="AH596" i="11"/>
  <c r="AJ596" i="11" s="1"/>
  <c r="AI596" i="11" s="1"/>
  <c r="AH614" i="11"/>
  <c r="AJ614" i="11" s="1"/>
  <c r="AI614" i="11" s="1"/>
  <c r="AH616" i="11"/>
  <c r="AJ616" i="11" s="1"/>
  <c r="AI616" i="11" s="1"/>
  <c r="AG643" i="11"/>
  <c r="AH647" i="11"/>
  <c r="AJ647" i="11" s="1"/>
  <c r="AI647" i="11" s="1"/>
  <c r="AH683" i="11"/>
  <c r="AJ683" i="11" s="1"/>
  <c r="AI683" i="11" s="1"/>
  <c r="AH736" i="11"/>
  <c r="AJ736" i="11" s="1"/>
  <c r="AI736" i="11" s="1"/>
  <c r="AH768" i="11"/>
  <c r="AJ768" i="11" s="1"/>
  <c r="AI768" i="11" s="1"/>
  <c r="AH824" i="11"/>
  <c r="AJ824" i="11" s="1"/>
  <c r="AI824" i="11" s="1"/>
  <c r="AH842" i="11"/>
  <c r="AJ842" i="11" s="1"/>
  <c r="AI842" i="11" s="1"/>
  <c r="AH877" i="11"/>
  <c r="AJ877" i="11" s="1"/>
  <c r="AI877" i="11" s="1"/>
  <c r="AH887" i="11"/>
  <c r="AJ887" i="11" s="1"/>
  <c r="AI887" i="11" s="1"/>
  <c r="AH948" i="11"/>
  <c r="AH957" i="11"/>
  <c r="AJ957" i="11" s="1"/>
  <c r="AI957" i="11" s="1"/>
  <c r="AG961" i="11"/>
  <c r="AG973" i="11"/>
  <c r="AG197" i="11"/>
  <c r="AH402" i="11"/>
  <c r="AJ402" i="11" s="1"/>
  <c r="AI402" i="11" s="1"/>
  <c r="AH619" i="11"/>
  <c r="AJ619" i="11" s="1"/>
  <c r="AI619" i="11" s="1"/>
  <c r="AH48" i="11"/>
  <c r="AJ48" i="11" s="1"/>
  <c r="AI48" i="11" s="1"/>
  <c r="AH70" i="11"/>
  <c r="AH73" i="11"/>
  <c r="AJ73" i="11" s="1"/>
  <c r="AI73" i="11" s="1"/>
  <c r="AH79" i="11"/>
  <c r="AJ79" i="11" s="1"/>
  <c r="AI79" i="11" s="1"/>
  <c r="AH104" i="11"/>
  <c r="AJ104" i="11" s="1"/>
  <c r="AI104" i="11" s="1"/>
  <c r="AH142" i="11"/>
  <c r="AJ142" i="11" s="1"/>
  <c r="AI142" i="11" s="1"/>
  <c r="AH153" i="11"/>
  <c r="AJ153" i="11" s="1"/>
  <c r="AI153" i="11" s="1"/>
  <c r="AH170" i="11"/>
  <c r="AJ170" i="11" s="1"/>
  <c r="AI170" i="11" s="1"/>
  <c r="AH206" i="11"/>
  <c r="AJ206" i="11" s="1"/>
  <c r="AI206" i="11" s="1"/>
  <c r="AH210" i="11"/>
  <c r="AJ210" i="11" s="1"/>
  <c r="AI210" i="11" s="1"/>
  <c r="AG230" i="11"/>
  <c r="AH250" i="11"/>
  <c r="AJ250" i="11" s="1"/>
  <c r="AI250" i="11" s="1"/>
  <c r="AH277" i="11"/>
  <c r="AJ277" i="11" s="1"/>
  <c r="AI277" i="11" s="1"/>
  <c r="AG364" i="11"/>
  <c r="AH373" i="11"/>
  <c r="AJ373" i="11" s="1"/>
  <c r="AI373" i="11" s="1"/>
  <c r="AH425" i="11"/>
  <c r="AJ425" i="11" s="1"/>
  <c r="AI425" i="11" s="1"/>
  <c r="AG607" i="11"/>
  <c r="AH634" i="11"/>
  <c r="AJ634" i="11" s="1"/>
  <c r="AI634" i="11" s="1"/>
  <c r="AG846" i="11"/>
  <c r="AH965" i="11"/>
  <c r="AJ965" i="11" s="1"/>
  <c r="AI965" i="11" s="1"/>
  <c r="AG993" i="11"/>
  <c r="AG166" i="11"/>
  <c r="AH266" i="11"/>
  <c r="AJ266" i="11" s="1"/>
  <c r="AI266" i="11" s="1"/>
  <c r="AH942" i="11"/>
  <c r="AJ942" i="11" s="1"/>
  <c r="AI942" i="11" s="1"/>
  <c r="AG951" i="11"/>
  <c r="AH959" i="11"/>
  <c r="AJ959" i="11" s="1"/>
  <c r="AI959" i="11" s="1"/>
  <c r="AH963" i="11"/>
  <c r="AJ963" i="11" s="1"/>
  <c r="AI963" i="11" s="1"/>
  <c r="AH975" i="11"/>
  <c r="AJ975" i="11" s="1"/>
  <c r="AI975" i="11" s="1"/>
  <c r="AG986" i="11"/>
  <c r="AH29" i="11"/>
  <c r="AJ29" i="11" s="1"/>
  <c r="AI29" i="11" s="1"/>
  <c r="AH44" i="11"/>
  <c r="AJ44" i="11" s="1"/>
  <c r="AI44" i="11" s="1"/>
  <c r="AH91" i="11"/>
  <c r="AJ91" i="11" s="1"/>
  <c r="AI91" i="11" s="1"/>
  <c r="AG133" i="11"/>
  <c r="AH139" i="11"/>
  <c r="AJ139" i="11" s="1"/>
  <c r="AI139" i="11" s="1"/>
  <c r="AG172" i="11"/>
  <c r="AH222" i="11"/>
  <c r="AJ222" i="11" s="1"/>
  <c r="AI222" i="11" s="1"/>
  <c r="AH281" i="11"/>
  <c r="AJ281" i="11" s="1"/>
  <c r="AI281" i="11" s="1"/>
  <c r="AH298" i="11"/>
  <c r="AH327" i="11"/>
  <c r="AJ327" i="11" s="1"/>
  <c r="AI327" i="11" s="1"/>
  <c r="AH380" i="11"/>
  <c r="AJ380" i="11" s="1"/>
  <c r="AI380" i="11" s="1"/>
  <c r="AG388" i="11"/>
  <c r="AH404" i="11"/>
  <c r="AJ404" i="11" s="1"/>
  <c r="AI404" i="11" s="1"/>
  <c r="AG433" i="11"/>
  <c r="AH447" i="11"/>
  <c r="AJ447" i="11" s="1"/>
  <c r="AI447" i="11" s="1"/>
  <c r="AG511" i="11"/>
  <c r="AG584" i="11"/>
  <c r="AH609" i="11"/>
  <c r="AJ609" i="11" s="1"/>
  <c r="AI609" i="11" s="1"/>
  <c r="AH661" i="11"/>
  <c r="AJ661" i="11" s="1"/>
  <c r="AI661" i="11" s="1"/>
  <c r="AH678" i="11"/>
  <c r="AJ678" i="11" s="1"/>
  <c r="AI678" i="11" s="1"/>
  <c r="AH695" i="11"/>
  <c r="AJ695" i="11" s="1"/>
  <c r="AI695" i="11" s="1"/>
  <c r="AH744" i="11"/>
  <c r="AJ744" i="11" s="1"/>
  <c r="AI744" i="11" s="1"/>
  <c r="AH749" i="11"/>
  <c r="AJ749" i="11" s="1"/>
  <c r="AI749" i="11" s="1"/>
  <c r="AG804" i="11"/>
  <c r="AH848" i="11"/>
  <c r="AJ848" i="11" s="1"/>
  <c r="AI848" i="11" s="1"/>
  <c r="AG878" i="11"/>
  <c r="AH938" i="11"/>
  <c r="AH995" i="11"/>
  <c r="AJ995" i="11" s="1"/>
  <c r="AI995" i="11" s="1"/>
  <c r="AH627" i="11"/>
  <c r="AJ627" i="11" s="1"/>
  <c r="AI627" i="11" s="1"/>
  <c r="AH38" i="11"/>
  <c r="AJ38" i="11" s="1"/>
  <c r="AI38" i="11" s="1"/>
  <c r="AG50" i="11"/>
  <c r="AH71" i="11"/>
  <c r="AJ71" i="11" s="1"/>
  <c r="AI71" i="11" s="1"/>
  <c r="AH95" i="11"/>
  <c r="AJ95" i="11" s="1"/>
  <c r="AI95" i="11" s="1"/>
  <c r="AH130" i="11"/>
  <c r="AJ130" i="11" s="1"/>
  <c r="AI130" i="11" s="1"/>
  <c r="AH145" i="11"/>
  <c r="AJ145" i="11" s="1"/>
  <c r="AI145" i="11" s="1"/>
  <c r="AH174" i="11"/>
  <c r="AJ174" i="11" s="1"/>
  <c r="AI174" i="11" s="1"/>
  <c r="AG194" i="11"/>
  <c r="AH371" i="11"/>
  <c r="AJ371" i="11" s="1"/>
  <c r="AI371" i="11" s="1"/>
  <c r="AG382" i="11"/>
  <c r="AH401" i="11"/>
  <c r="AJ401" i="11" s="1"/>
  <c r="AI401" i="11" s="1"/>
  <c r="AH440" i="11"/>
  <c r="AJ440" i="11" s="1"/>
  <c r="AI440" i="11" s="1"/>
  <c r="AH449" i="11"/>
  <c r="AJ449" i="11" s="1"/>
  <c r="AI449" i="11" s="1"/>
  <c r="AH513" i="11"/>
  <c r="AJ513" i="11" s="1"/>
  <c r="AI513" i="11" s="1"/>
  <c r="AH536" i="11"/>
  <c r="AJ536" i="11" s="1"/>
  <c r="AI536" i="11" s="1"/>
  <c r="AH586" i="11"/>
  <c r="AJ586" i="11" s="1"/>
  <c r="AI586" i="11" s="1"/>
  <c r="AG593" i="11"/>
  <c r="AH620" i="11"/>
  <c r="AJ620" i="11" s="1"/>
  <c r="AI620" i="11" s="1"/>
  <c r="AH639" i="11"/>
  <c r="AJ639" i="11" s="1"/>
  <c r="AI639" i="11" s="1"/>
  <c r="AH658" i="11"/>
  <c r="AJ658" i="11" s="1"/>
  <c r="AI658" i="11" s="1"/>
  <c r="AG705" i="11"/>
  <c r="AG713" i="11"/>
  <c r="AH721" i="11"/>
  <c r="AJ721" i="11" s="1"/>
  <c r="AI721" i="11" s="1"/>
  <c r="AH772" i="11"/>
  <c r="AJ772" i="11" s="1"/>
  <c r="AI772" i="11" s="1"/>
  <c r="AH779" i="11"/>
  <c r="AJ779" i="11" s="1"/>
  <c r="AI779" i="11" s="1"/>
  <c r="AH792" i="11"/>
  <c r="AJ792" i="11" s="1"/>
  <c r="AI792" i="11" s="1"/>
  <c r="AH806" i="11"/>
  <c r="AJ806" i="11" s="1"/>
  <c r="AI806" i="11" s="1"/>
  <c r="AH856" i="11"/>
  <c r="AJ856" i="11" s="1"/>
  <c r="AI856" i="11" s="1"/>
  <c r="AH865" i="11"/>
  <c r="AJ865" i="11" s="1"/>
  <c r="AI865" i="11" s="1"/>
  <c r="AH892" i="11"/>
  <c r="AJ892" i="11" s="1"/>
  <c r="AI892" i="11" s="1"/>
  <c r="AG904" i="11"/>
  <c r="AG990" i="11"/>
  <c r="AG999" i="11"/>
  <c r="AH902" i="11"/>
  <c r="AJ902" i="11" s="1"/>
  <c r="AI902" i="11" s="1"/>
  <c r="AH66" i="11"/>
  <c r="AJ66" i="11" s="1"/>
  <c r="AI66" i="11" s="1"/>
  <c r="AH85" i="11"/>
  <c r="AJ85" i="11" s="1"/>
  <c r="AI85" i="11" s="1"/>
  <c r="AH99" i="11"/>
  <c r="AJ99" i="11" s="1"/>
  <c r="AI99" i="11" s="1"/>
  <c r="AH103" i="11"/>
  <c r="AJ103" i="11" s="1"/>
  <c r="AI103" i="11" s="1"/>
  <c r="AG185" i="11"/>
  <c r="AG201" i="11"/>
  <c r="AH337" i="11"/>
  <c r="AJ337" i="11" s="1"/>
  <c r="AI337" i="11" s="1"/>
  <c r="AH384" i="11"/>
  <c r="AJ384" i="11" s="1"/>
  <c r="AI384" i="11" s="1"/>
  <c r="AH422" i="11"/>
  <c r="AJ422" i="11" s="1"/>
  <c r="AI422" i="11" s="1"/>
  <c r="AG492" i="11"/>
  <c r="AH505" i="11"/>
  <c r="AH508" i="11"/>
  <c r="AJ508" i="11" s="1"/>
  <c r="AI508" i="11" s="1"/>
  <c r="AG523" i="11"/>
  <c r="AG653" i="11"/>
  <c r="AH667" i="11"/>
  <c r="AJ667" i="11" s="1"/>
  <c r="AI667" i="11" s="1"/>
  <c r="AH724" i="11"/>
  <c r="AJ724" i="11" s="1"/>
  <c r="AI724" i="11" s="1"/>
  <c r="AH765" i="11"/>
  <c r="AJ765" i="11" s="1"/>
  <c r="AI765" i="11" s="1"/>
  <c r="AG784" i="11"/>
  <c r="AG809" i="11"/>
  <c r="AH845" i="11"/>
  <c r="AJ845" i="11" s="1"/>
  <c r="AI845" i="11" s="1"/>
  <c r="AH867" i="11"/>
  <c r="AJ867" i="11" s="1"/>
  <c r="AI867" i="11" s="1"/>
  <c r="AH906" i="11"/>
  <c r="AJ906" i="11" s="1"/>
  <c r="AI906" i="11" s="1"/>
  <c r="AH932" i="11"/>
  <c r="AJ932" i="11" s="1"/>
  <c r="AI932" i="11" s="1"/>
  <c r="AH946" i="11"/>
  <c r="AJ946" i="11" s="1"/>
  <c r="AI946" i="11" s="1"/>
  <c r="AG977" i="11"/>
  <c r="AH1014" i="11"/>
  <c r="AJ1014" i="11" s="1"/>
  <c r="AI1014" i="11" s="1"/>
  <c r="AH204" i="11"/>
  <c r="AJ204" i="11" s="1"/>
  <c r="AI204" i="11" s="1"/>
  <c r="AG621" i="11"/>
  <c r="AH954" i="11"/>
  <c r="AJ954" i="11" s="1"/>
  <c r="AI954" i="11" s="1"/>
  <c r="AH60" i="11"/>
  <c r="AJ60" i="11" s="1"/>
  <c r="AI60" i="11" s="1"/>
  <c r="AG76" i="11"/>
  <c r="AH134" i="11"/>
  <c r="AG157" i="11"/>
  <c r="AG169" i="11"/>
  <c r="AH180" i="11"/>
  <c r="AJ180" i="11" s="1"/>
  <c r="AI180" i="11" s="1"/>
  <c r="AH202" i="11"/>
  <c r="AJ202" i="11" s="1"/>
  <c r="AI202" i="11" s="1"/>
  <c r="AH214" i="11"/>
  <c r="AJ214" i="11" s="1"/>
  <c r="AI214" i="11" s="1"/>
  <c r="AH270" i="11"/>
  <c r="AJ270" i="11" s="1"/>
  <c r="AI270" i="11" s="1"/>
  <c r="AH280" i="11"/>
  <c r="AJ280" i="11" s="1"/>
  <c r="AI280" i="11" s="1"/>
  <c r="AH310" i="11"/>
  <c r="AJ310" i="11" s="1"/>
  <c r="AI310" i="11" s="1"/>
  <c r="AH320" i="11"/>
  <c r="AJ320" i="11" s="1"/>
  <c r="AI320" i="11" s="1"/>
  <c r="AH331" i="11"/>
  <c r="AJ331" i="11" s="1"/>
  <c r="AI331" i="11" s="1"/>
  <c r="AH459" i="11"/>
  <c r="AJ459" i="11" s="1"/>
  <c r="AI459" i="11" s="1"/>
  <c r="AG479" i="11"/>
  <c r="AG482" i="11"/>
  <c r="AH525" i="11"/>
  <c r="AJ525" i="11" s="1"/>
  <c r="AI525" i="11" s="1"/>
  <c r="AG560" i="11"/>
  <c r="AG576" i="11"/>
  <c r="AH646" i="11"/>
  <c r="AJ646" i="11" s="1"/>
  <c r="AI646" i="11" s="1"/>
  <c r="AH648" i="11"/>
  <c r="AJ648" i="11" s="1"/>
  <c r="AI648" i="11" s="1"/>
  <c r="AH690" i="11"/>
  <c r="AJ690" i="11" s="1"/>
  <c r="AI690" i="11" s="1"/>
  <c r="AH737" i="11"/>
  <c r="AJ737" i="11" s="1"/>
  <c r="AI737" i="11" s="1"/>
  <c r="AH826" i="11"/>
  <c r="AJ826" i="11" s="1"/>
  <c r="AI826" i="11" s="1"/>
  <c r="AH829" i="11"/>
  <c r="AJ829" i="11" s="1"/>
  <c r="AI829" i="11" s="1"/>
  <c r="AH949" i="11"/>
  <c r="AJ949" i="11" s="1"/>
  <c r="AI949" i="11" s="1"/>
  <c r="AH956" i="11"/>
  <c r="AJ956" i="11" s="1"/>
  <c r="AI956" i="11" s="1"/>
  <c r="AH979" i="11"/>
  <c r="AJ979" i="11" s="1"/>
  <c r="AI979" i="11" s="1"/>
  <c r="AH1011" i="11"/>
  <c r="AH1010" i="11" s="1"/>
  <c r="AJ1010" i="11" s="1"/>
  <c r="AI1010" i="11" s="1"/>
  <c r="AG423" i="11"/>
  <c r="AH86" i="11"/>
  <c r="AJ86" i="11" s="1"/>
  <c r="AI86" i="11" s="1"/>
  <c r="AH127" i="11"/>
  <c r="AH137" i="11"/>
  <c r="AH159" i="11"/>
  <c r="AJ159" i="11" s="1"/>
  <c r="AI159" i="11" s="1"/>
  <c r="AH192" i="11"/>
  <c r="AJ192" i="11" s="1"/>
  <c r="AI192" i="11" s="1"/>
  <c r="AH203" i="11"/>
  <c r="AJ203" i="11" s="1"/>
  <c r="AI203" i="11" s="1"/>
  <c r="AH262" i="11"/>
  <c r="AJ262" i="11" s="1"/>
  <c r="AI262" i="11" s="1"/>
  <c r="AH322" i="11"/>
  <c r="AJ322" i="11" s="1"/>
  <c r="AI322" i="11" s="1"/>
  <c r="AH393" i="11"/>
  <c r="AJ393" i="11" s="1"/>
  <c r="AI393" i="11" s="1"/>
  <c r="AG403" i="11"/>
  <c r="AG406" i="11"/>
  <c r="AG419" i="11"/>
  <c r="AH484" i="11"/>
  <c r="AJ484" i="11" s="1"/>
  <c r="AI484" i="11" s="1"/>
  <c r="AH578" i="11"/>
  <c r="AJ578" i="11" s="1"/>
  <c r="AI578" i="11" s="1"/>
  <c r="AH638" i="11"/>
  <c r="AJ638" i="11" s="1"/>
  <c r="AI638" i="11" s="1"/>
  <c r="AG640" i="11"/>
  <c r="AH665" i="11"/>
  <c r="AJ665" i="11" s="1"/>
  <c r="AI665" i="11" s="1"/>
  <c r="AH704" i="11"/>
  <c r="AJ704" i="11" s="1"/>
  <c r="AI704" i="11" s="1"/>
  <c r="AH712" i="11"/>
  <c r="AJ712" i="11" s="1"/>
  <c r="AI712" i="11" s="1"/>
  <c r="AH753" i="11"/>
  <c r="AJ753" i="11" s="1"/>
  <c r="AI753" i="11" s="1"/>
  <c r="AH756" i="11"/>
  <c r="AJ756" i="11" s="1"/>
  <c r="AI756" i="11" s="1"/>
  <c r="AH767" i="11"/>
  <c r="AJ767" i="11" s="1"/>
  <c r="AI767" i="11" s="1"/>
  <c r="AG881" i="11"/>
  <c r="AH82" i="11"/>
  <c r="AJ82" i="11" s="1"/>
  <c r="AI82" i="11" s="1"/>
  <c r="AH84" i="11"/>
  <c r="AJ84" i="11" s="1"/>
  <c r="AI84" i="11" s="1"/>
  <c r="AG122" i="11"/>
  <c r="AG129" i="11"/>
  <c r="AG154" i="11"/>
  <c r="AH168" i="11"/>
  <c r="AH200" i="11"/>
  <c r="AJ200" i="11" s="1"/>
  <c r="AI200" i="11" s="1"/>
  <c r="AH275" i="11"/>
  <c r="AJ275" i="11" s="1"/>
  <c r="AI275" i="11" s="1"/>
  <c r="AG312" i="11"/>
  <c r="AG351" i="11"/>
  <c r="AH405" i="11"/>
  <c r="AJ405" i="11" s="1"/>
  <c r="AI405" i="11" s="1"/>
  <c r="AH450" i="11"/>
  <c r="AJ450" i="11" s="1"/>
  <c r="AI450" i="11" s="1"/>
  <c r="AG533" i="11"/>
  <c r="AH610" i="11"/>
  <c r="AJ610" i="11" s="1"/>
  <c r="AI610" i="11" s="1"/>
  <c r="AG631" i="11"/>
  <c r="AG681" i="11"/>
  <c r="AH747" i="11"/>
  <c r="AJ747" i="11" s="1"/>
  <c r="AI747" i="11" s="1"/>
  <c r="AG752" i="11"/>
  <c r="AH769" i="11"/>
  <c r="AJ769" i="11" s="1"/>
  <c r="AI769" i="11" s="1"/>
  <c r="AH840" i="11"/>
  <c r="AJ840" i="11" s="1"/>
  <c r="AI840" i="11" s="1"/>
  <c r="AG857" i="11"/>
  <c r="AG894" i="11"/>
  <c r="AH451" i="11"/>
  <c r="AJ451" i="11" s="1"/>
  <c r="AI451" i="11" s="1"/>
  <c r="AH47" i="11"/>
  <c r="AJ47" i="11" s="1"/>
  <c r="AI47" i="11" s="1"/>
  <c r="AH52" i="11"/>
  <c r="AJ52" i="11" s="1"/>
  <c r="AI52" i="11" s="1"/>
  <c r="AH65" i="11"/>
  <c r="AJ65" i="11" s="1"/>
  <c r="AI65" i="11" s="1"/>
  <c r="AH80" i="11"/>
  <c r="AJ80" i="11" s="1"/>
  <c r="AI80" i="11" s="1"/>
  <c r="AH45" i="11"/>
  <c r="AJ45" i="11" s="1"/>
  <c r="AI45" i="11" s="1"/>
  <c r="AH117" i="11"/>
  <c r="AJ117" i="11" s="1"/>
  <c r="AI117" i="11" s="1"/>
  <c r="AH131" i="11"/>
  <c r="AJ131" i="11" s="1"/>
  <c r="AI131" i="11" s="1"/>
  <c r="AH156" i="11"/>
  <c r="AJ156" i="11" s="1"/>
  <c r="AI156" i="11" s="1"/>
  <c r="AH221" i="11"/>
  <c r="AJ221" i="11" s="1"/>
  <c r="AI221" i="11" s="1"/>
  <c r="AH353" i="11"/>
  <c r="AJ353" i="11" s="1"/>
  <c r="AI353" i="11" s="1"/>
  <c r="AG385" i="11"/>
  <c r="AH395" i="11"/>
  <c r="AJ395" i="11" s="1"/>
  <c r="AI395" i="11" s="1"/>
  <c r="AH408" i="11"/>
  <c r="AJ408" i="11" s="1"/>
  <c r="AI408" i="11" s="1"/>
  <c r="AH478" i="11"/>
  <c r="AJ478" i="11" s="1"/>
  <c r="AI478" i="11" s="1"/>
  <c r="AH487" i="11"/>
  <c r="AJ487" i="11" s="1"/>
  <c r="AI487" i="11" s="1"/>
  <c r="AH534" i="11"/>
  <c r="AJ534" i="11" s="1"/>
  <c r="AI534" i="11" s="1"/>
  <c r="AH540" i="11"/>
  <c r="AJ540" i="11" s="1"/>
  <c r="AI540" i="11" s="1"/>
  <c r="AH548" i="11"/>
  <c r="AJ548" i="11" s="1"/>
  <c r="AI548" i="11" s="1"/>
  <c r="AG597" i="11"/>
  <c r="AH615" i="11"/>
  <c r="AJ615" i="11" s="1"/>
  <c r="AI615" i="11" s="1"/>
  <c r="AG624" i="11"/>
  <c r="AH651" i="11"/>
  <c r="AJ651" i="11" s="1"/>
  <c r="AI651" i="11" s="1"/>
  <c r="AH655" i="11"/>
  <c r="AJ655" i="11" s="1"/>
  <c r="AI655" i="11" s="1"/>
  <c r="AH671" i="11"/>
  <c r="AJ671" i="11" s="1"/>
  <c r="AI671" i="11" s="1"/>
  <c r="AH821" i="11"/>
  <c r="AG850" i="11"/>
  <c r="AH853" i="11"/>
  <c r="AJ853" i="11" s="1"/>
  <c r="AI853" i="11" s="1"/>
  <c r="AH971" i="11"/>
  <c r="AJ971" i="11" s="1"/>
  <c r="AI971" i="11" s="1"/>
  <c r="AH982" i="11"/>
  <c r="AJ982" i="11" s="1"/>
  <c r="AI982" i="11" s="1"/>
  <c r="AH26" i="11"/>
  <c r="AJ26" i="11" s="1"/>
  <c r="AI26" i="11" s="1"/>
  <c r="AH32" i="11"/>
  <c r="AJ32" i="11" s="1"/>
  <c r="AI32" i="11" s="1"/>
  <c r="AH42" i="11"/>
  <c r="AJ42" i="11" s="1"/>
  <c r="AI42" i="11" s="1"/>
  <c r="AE18" i="11"/>
  <c r="AE76" i="11"/>
  <c r="AD101" i="11"/>
  <c r="AH105" i="11"/>
  <c r="AJ105" i="11" s="1"/>
  <c r="AI105" i="11" s="1"/>
  <c r="AE101" i="11"/>
  <c r="AD109" i="11"/>
  <c r="AG109" i="11"/>
  <c r="AH115" i="11"/>
  <c r="AJ115" i="11" s="1"/>
  <c r="AI115" i="11" s="1"/>
  <c r="E121" i="11"/>
  <c r="E119" i="11" s="1"/>
  <c r="AH135" i="11"/>
  <c r="AJ135" i="11" s="1"/>
  <c r="AI135" i="11" s="1"/>
  <c r="AD141" i="11"/>
  <c r="W76" i="11"/>
  <c r="AD100" i="11"/>
  <c r="AC100" i="11"/>
  <c r="AA100" i="11"/>
  <c r="AH100" i="11" s="1"/>
  <c r="V100" i="11"/>
  <c r="AH149" i="11"/>
  <c r="AJ149" i="11" s="1"/>
  <c r="AI149" i="11" s="1"/>
  <c r="AA33" i="11"/>
  <c r="AA24" i="11" s="1"/>
  <c r="R165" i="11"/>
  <c r="R163" i="11" s="1"/>
  <c r="I233" i="11"/>
  <c r="J193" i="11"/>
  <c r="L121" i="11"/>
  <c r="K122" i="11"/>
  <c r="AD157" i="11"/>
  <c r="AH164" i="11"/>
  <c r="AJ164" i="11" s="1"/>
  <c r="AI164" i="11" s="1"/>
  <c r="AD33" i="11"/>
  <c r="AA50" i="11"/>
  <c r="AH89" i="11"/>
  <c r="AJ89" i="11" s="1"/>
  <c r="AI89" i="11" s="1"/>
  <c r="AD154" i="11"/>
  <c r="AE33" i="11"/>
  <c r="AE24" i="11" s="1"/>
  <c r="AH93" i="11"/>
  <c r="AJ93" i="11" s="1"/>
  <c r="AI93" i="11" s="1"/>
  <c r="AG101" i="11"/>
  <c r="AH102" i="11"/>
  <c r="O121" i="11"/>
  <c r="O119" i="11" s="1"/>
  <c r="G24" i="11"/>
  <c r="K76" i="11"/>
  <c r="AG144" i="11"/>
  <c r="AG147" i="11"/>
  <c r="AH158" i="11"/>
  <c r="AH107" i="11"/>
  <c r="AJ107" i="11" s="1"/>
  <c r="AI107" i="11" s="1"/>
  <c r="Q121" i="11"/>
  <c r="Q119" i="11" s="1"/>
  <c r="AH123" i="11"/>
  <c r="AD126" i="11"/>
  <c r="AD129" i="11"/>
  <c r="AG136" i="11"/>
  <c r="AH140" i="11"/>
  <c r="AJ140" i="11" s="1"/>
  <c r="AI140" i="11" s="1"/>
  <c r="AH143" i="11"/>
  <c r="AJ143" i="11" s="1"/>
  <c r="AI143" i="11" s="1"/>
  <c r="AH146" i="11"/>
  <c r="AJ146" i="11" s="1"/>
  <c r="AI146" i="11" s="1"/>
  <c r="AH155" i="11"/>
  <c r="AC24" i="11"/>
  <c r="AA18" i="11"/>
  <c r="AH64" i="11"/>
  <c r="AJ64" i="11" s="1"/>
  <c r="AI64" i="11" s="1"/>
  <c r="AH72" i="11"/>
  <c r="AJ72" i="11" s="1"/>
  <c r="AI72" i="11" s="1"/>
  <c r="AH83" i="11"/>
  <c r="V109" i="11"/>
  <c r="AH138" i="11"/>
  <c r="AJ138" i="11" s="1"/>
  <c r="AI138" i="11" s="1"/>
  <c r="AH152" i="11"/>
  <c r="AH161" i="11"/>
  <c r="AD166" i="11"/>
  <c r="P193" i="11"/>
  <c r="P191" i="11" s="1"/>
  <c r="AC201" i="11"/>
  <c r="AH234" i="11"/>
  <c r="AG233" i="11"/>
  <c r="AE136" i="11"/>
  <c r="AE144" i="11"/>
  <c r="X165" i="11"/>
  <c r="I169" i="11"/>
  <c r="AD182" i="11"/>
  <c r="AH184" i="11"/>
  <c r="AA182" i="11"/>
  <c r="AG211" i="11"/>
  <c r="AH212" i="11"/>
  <c r="AG219" i="11"/>
  <c r="AH220" i="11"/>
  <c r="AH232" i="11"/>
  <c r="AJ232" i="11" s="1"/>
  <c r="AI232" i="11" s="1"/>
  <c r="N294" i="11"/>
  <c r="W121" i="11"/>
  <c r="AC147" i="11"/>
  <c r="AC151" i="11"/>
  <c r="J165" i="11"/>
  <c r="K169" i="11"/>
  <c r="AA172" i="11"/>
  <c r="F193" i="11"/>
  <c r="F191" i="11" s="1"/>
  <c r="AH195" i="11"/>
  <c r="AJ195" i="11" s="1"/>
  <c r="AI195" i="11" s="1"/>
  <c r="AA194" i="11"/>
  <c r="K230" i="11"/>
  <c r="L193" i="11"/>
  <c r="AA122" i="11"/>
  <c r="AA126" i="11"/>
  <c r="AD172" i="11"/>
  <c r="AH173" i="11"/>
  <c r="AH186" i="11"/>
  <c r="G193" i="11"/>
  <c r="AG264" i="11"/>
  <c r="AH265" i="11"/>
  <c r="L165" i="11"/>
  <c r="AC172" i="11"/>
  <c r="AC175" i="11"/>
  <c r="AG182" i="11"/>
  <c r="AD185" i="11"/>
  <c r="T197" i="11"/>
  <c r="AC207" i="11"/>
  <c r="AC215" i="11"/>
  <c r="AC223" i="11"/>
  <c r="AC197" i="11"/>
  <c r="AD122" i="11"/>
  <c r="AA129" i="11"/>
  <c r="AA133" i="11"/>
  <c r="AA141" i="11"/>
  <c r="AA157" i="11"/>
  <c r="AH176" i="11"/>
  <c r="AE175" i="11"/>
  <c r="AD194" i="11"/>
  <c r="W193" i="11"/>
  <c r="V147" i="11"/>
  <c r="V151" i="11"/>
  <c r="AE166" i="11"/>
  <c r="AH179" i="11"/>
  <c r="AA178" i="11"/>
  <c r="T182" i="11"/>
  <c r="I197" i="11"/>
  <c r="AH205" i="11"/>
  <c r="AJ205" i="11" s="1"/>
  <c r="AI205" i="11" s="1"/>
  <c r="AG207" i="11"/>
  <c r="AH208" i="11"/>
  <c r="AG215" i="11"/>
  <c r="AH216" i="11"/>
  <c r="AJ216" i="11" s="1"/>
  <c r="AI216" i="11" s="1"/>
  <c r="AG223" i="11"/>
  <c r="AH224" i="11"/>
  <c r="AJ224" i="11" s="1"/>
  <c r="AI224" i="11" s="1"/>
  <c r="AH228" i="11"/>
  <c r="AA233" i="11"/>
  <c r="T236" i="11"/>
  <c r="AA300" i="11"/>
  <c r="AH301" i="11"/>
  <c r="N165" i="11"/>
  <c r="Z165" i="11"/>
  <c r="Z163" i="11" s="1"/>
  <c r="T172" i="11"/>
  <c r="AC178" i="11"/>
  <c r="AH196" i="11"/>
  <c r="AJ196" i="11" s="1"/>
  <c r="AI196" i="11" s="1"/>
  <c r="K197" i="11"/>
  <c r="AD197" i="11"/>
  <c r="AH198" i="11"/>
  <c r="AJ198" i="11" s="1"/>
  <c r="AI198" i="11" s="1"/>
  <c r="AH209" i="11"/>
  <c r="AJ209" i="11" s="1"/>
  <c r="AI209" i="11" s="1"/>
  <c r="AH217" i="11"/>
  <c r="AJ217" i="11" s="1"/>
  <c r="AI217" i="11" s="1"/>
  <c r="AH225" i="11"/>
  <c r="AJ225" i="11" s="1"/>
  <c r="AI225" i="11" s="1"/>
  <c r="AH231" i="11"/>
  <c r="AA230" i="11"/>
  <c r="K236" i="11"/>
  <c r="I236" i="11"/>
  <c r="AD236" i="11"/>
  <c r="V236" i="11"/>
  <c r="AG236" i="11"/>
  <c r="AG242" i="11"/>
  <c r="AH311" i="11"/>
  <c r="T358" i="11"/>
  <c r="U356" i="11"/>
  <c r="AA166" i="11"/>
  <c r="AH171" i="11"/>
  <c r="AJ171" i="11" s="1"/>
  <c r="AI171" i="11" s="1"/>
  <c r="AC194" i="11"/>
  <c r="AG239" i="11"/>
  <c r="AC160" i="11"/>
  <c r="D165" i="11"/>
  <c r="D163" i="11" s="1"/>
  <c r="P165" i="11"/>
  <c r="P163" i="11" s="1"/>
  <c r="AD175" i="11"/>
  <c r="AB193" i="11"/>
  <c r="AH199" i="11"/>
  <c r="AJ199" i="11" s="1"/>
  <c r="AI199" i="11" s="1"/>
  <c r="AA197" i="11"/>
  <c r="Z193" i="11"/>
  <c r="Z191" i="11" s="1"/>
  <c r="AC211" i="11"/>
  <c r="AC219" i="11"/>
  <c r="AJ240" i="11"/>
  <c r="AI240" i="11" s="1"/>
  <c r="AD344" i="11"/>
  <c r="AB334" i="11"/>
  <c r="T285" i="11"/>
  <c r="J334" i="11"/>
  <c r="AH349" i="11"/>
  <c r="AJ349" i="11" s="1"/>
  <c r="AI349" i="11" s="1"/>
  <c r="U193" i="11"/>
  <c r="AH256" i="11"/>
  <c r="AJ256" i="11" s="1"/>
  <c r="AI256" i="11" s="1"/>
  <c r="H259" i="11"/>
  <c r="H257" i="11" s="1"/>
  <c r="AH284" i="11"/>
  <c r="AJ284" i="11" s="1"/>
  <c r="AI284" i="11" s="1"/>
  <c r="AB294" i="11"/>
  <c r="AD295" i="11"/>
  <c r="AA303" i="11"/>
  <c r="T328" i="11"/>
  <c r="AH254" i="11"/>
  <c r="U259" i="11"/>
  <c r="AD285" i="11"/>
  <c r="AC306" i="11"/>
  <c r="V328" i="11"/>
  <c r="X356" i="11"/>
  <c r="X354" i="11" s="1"/>
  <c r="T239" i="11"/>
  <c r="T242" i="11"/>
  <c r="J259" i="11"/>
  <c r="V261" i="11"/>
  <c r="AC261" i="11"/>
  <c r="AC264" i="11"/>
  <c r="AH272" i="11"/>
  <c r="K285" i="11"/>
  <c r="T288" i="11"/>
  <c r="P294" i="11"/>
  <c r="P292" i="11" s="1"/>
  <c r="K300" i="11"/>
  <c r="V300" i="11"/>
  <c r="AG325" i="11"/>
  <c r="AH345" i="11"/>
  <c r="AA344" i="11"/>
  <c r="AH350" i="11"/>
  <c r="AJ350" i="11" s="1"/>
  <c r="AI350" i="11" s="1"/>
  <c r="AC364" i="11"/>
  <c r="U399" i="11"/>
  <c r="T403" i="11"/>
  <c r="I242" i="11"/>
  <c r="V242" i="11"/>
  <c r="Q259" i="11"/>
  <c r="Q257" i="11" s="1"/>
  <c r="AG271" i="11"/>
  <c r="V288" i="11"/>
  <c r="I288" i="11"/>
  <c r="AA288" i="11"/>
  <c r="AH291" i="11"/>
  <c r="AJ291" i="11" s="1"/>
  <c r="AI291" i="11" s="1"/>
  <c r="Q294" i="11"/>
  <c r="Q292" i="11" s="1"/>
  <c r="AG300" i="11"/>
  <c r="AH304" i="11"/>
  <c r="AE303" i="11"/>
  <c r="AC318" i="11"/>
  <c r="I328" i="11"/>
  <c r="L356" i="11"/>
  <c r="K358" i="11"/>
  <c r="AH248" i="11"/>
  <c r="T253" i="11"/>
  <c r="L259" i="11"/>
  <c r="X259" i="11"/>
  <c r="X257" i="11" s="1"/>
  <c r="AG267" i="11"/>
  <c r="T276" i="11"/>
  <c r="D294" i="11"/>
  <c r="D292" i="11" s="1"/>
  <c r="V306" i="11"/>
  <c r="AG306" i="11"/>
  <c r="K312" i="11"/>
  <c r="V312" i="11"/>
  <c r="AH330" i="11"/>
  <c r="AJ330" i="11" s="1"/>
  <c r="AI330" i="11" s="1"/>
  <c r="AA328" i="11"/>
  <c r="Q334" i="11"/>
  <c r="Q332" i="11" s="1"/>
  <c r="AA338" i="11"/>
  <c r="AH339" i="11"/>
  <c r="I215" i="11"/>
  <c r="I219" i="11"/>
  <c r="I223" i="11"/>
  <c r="AH260" i="11"/>
  <c r="AJ260" i="11" s="1"/>
  <c r="AI260" i="11" s="1"/>
  <c r="AG288" i="11"/>
  <c r="E294" i="11"/>
  <c r="E292" i="11" s="1"/>
  <c r="I306" i="11"/>
  <c r="AH307" i="11"/>
  <c r="AG309" i="11"/>
  <c r="AH316" i="11"/>
  <c r="AE315" i="11"/>
  <c r="AH357" i="11"/>
  <c r="AJ357" i="11" s="1"/>
  <c r="AI357" i="11" s="1"/>
  <c r="P356" i="11"/>
  <c r="P354" i="11" s="1"/>
  <c r="AH421" i="11"/>
  <c r="AJ421" i="11" s="1"/>
  <c r="AI421" i="11" s="1"/>
  <c r="AA419" i="11"/>
  <c r="AA201" i="11"/>
  <c r="K239" i="11"/>
  <c r="AC242" i="11"/>
  <c r="AC245" i="11"/>
  <c r="I253" i="11"/>
  <c r="I276" i="11"/>
  <c r="AH283" i="11"/>
  <c r="AJ283" i="11" s="1"/>
  <c r="AI283" i="11" s="1"/>
  <c r="AH287" i="11"/>
  <c r="AJ287" i="11" s="1"/>
  <c r="AI287" i="11" s="1"/>
  <c r="K288" i="11"/>
  <c r="AH289" i="11"/>
  <c r="AH302" i="11"/>
  <c r="AJ302" i="11" s="1"/>
  <c r="AI302" i="11" s="1"/>
  <c r="K306" i="11"/>
  <c r="I312" i="11"/>
  <c r="AH313" i="11"/>
  <c r="AG315" i="11"/>
  <c r="V318" i="11"/>
  <c r="AG318" i="11"/>
  <c r="AH324" i="11"/>
  <c r="AJ324" i="11" s="1"/>
  <c r="AI324" i="11" s="1"/>
  <c r="AD325" i="11"/>
  <c r="AD328" i="11"/>
  <c r="AG344" i="11"/>
  <c r="AH241" i="11"/>
  <c r="AJ241" i="11" s="1"/>
  <c r="AI241" i="11" s="1"/>
  <c r="AH244" i="11"/>
  <c r="AJ244" i="11" s="1"/>
  <c r="AI244" i="11" s="1"/>
  <c r="W259" i="11"/>
  <c r="AD271" i="11"/>
  <c r="AH279" i="11"/>
  <c r="AJ279" i="11" s="1"/>
  <c r="AI279" i="11" s="1"/>
  <c r="AH296" i="11"/>
  <c r="AH295" i="11" s="1"/>
  <c r="AJ295" i="11" s="1"/>
  <c r="AI295" i="11" s="1"/>
  <c r="AE295" i="11"/>
  <c r="AD297" i="11"/>
  <c r="AD300" i="11"/>
  <c r="I318" i="11"/>
  <c r="AH319" i="11"/>
  <c r="AG321" i="11"/>
  <c r="AE328" i="11"/>
  <c r="AE338" i="11"/>
  <c r="K253" i="11"/>
  <c r="AC253" i="11"/>
  <c r="AD267" i="11"/>
  <c r="K276" i="11"/>
  <c r="AD288" i="11"/>
  <c r="H294" i="11"/>
  <c r="H292" i="11" s="1"/>
  <c r="AH314" i="11"/>
  <c r="AJ314" i="11" s="1"/>
  <c r="AI314" i="11" s="1"/>
  <c r="G334" i="11"/>
  <c r="K335" i="11"/>
  <c r="V335" i="11"/>
  <c r="AG341" i="11"/>
  <c r="AC347" i="11"/>
  <c r="AH263" i="11"/>
  <c r="AC267" i="11"/>
  <c r="AE282" i="11"/>
  <c r="J294" i="11"/>
  <c r="I295" i="11"/>
  <c r="AC303" i="11"/>
  <c r="AH308" i="11"/>
  <c r="AJ308" i="11" s="1"/>
  <c r="AI308" i="11" s="1"/>
  <c r="AD309" i="11"/>
  <c r="AD312" i="11"/>
  <c r="AH329" i="11"/>
  <c r="V338" i="11"/>
  <c r="AA341" i="11"/>
  <c r="AH343" i="11"/>
  <c r="AJ343" i="11" s="1"/>
  <c r="AI343" i="11" s="1"/>
  <c r="K344" i="11"/>
  <c r="E356" i="11"/>
  <c r="E354" i="11" s="1"/>
  <c r="AH362" i="11"/>
  <c r="AG361" i="11"/>
  <c r="F356" i="11"/>
  <c r="F354" i="11" s="1"/>
  <c r="W356" i="11"/>
  <c r="AA433" i="11"/>
  <c r="AH435" i="11"/>
  <c r="AJ435" i="11" s="1"/>
  <c r="AI435" i="11" s="1"/>
  <c r="I335" i="11"/>
  <c r="AH348" i="11"/>
  <c r="AA347" i="11"/>
  <c r="S356" i="11"/>
  <c r="S354" i="11" s="1"/>
  <c r="I364" i="11"/>
  <c r="AG379" i="11"/>
  <c r="AD391" i="11"/>
  <c r="K361" i="11"/>
  <c r="G356" i="11"/>
  <c r="AM354" i="11" s="1"/>
  <c r="T361" i="11"/>
  <c r="K364" i="11"/>
  <c r="T295" i="11"/>
  <c r="T303" i="11"/>
  <c r="T315" i="11"/>
  <c r="AA335" i="11"/>
  <c r="AD358" i="11"/>
  <c r="AC375" i="11"/>
  <c r="J399" i="11"/>
  <c r="I403" i="11"/>
  <c r="AD417" i="11"/>
  <c r="AB399" i="11"/>
  <c r="AH430" i="11"/>
  <c r="AE429" i="11"/>
  <c r="AE267" i="11"/>
  <c r="AE271" i="11"/>
  <c r="AC282" i="11"/>
  <c r="AA297" i="11"/>
  <c r="AA309" i="11"/>
  <c r="AA321" i="11"/>
  <c r="AA325" i="11"/>
  <c r="L334" i="11"/>
  <c r="X334" i="11"/>
  <c r="X332" i="11" s="1"/>
  <c r="AC341" i="11"/>
  <c r="AH342" i="11"/>
  <c r="AE347" i="11"/>
  <c r="AH352" i="11"/>
  <c r="AA351" i="11"/>
  <c r="AB356" i="11"/>
  <c r="V361" i="11"/>
  <c r="AA361" i="11"/>
  <c r="AA364" i="11"/>
  <c r="K368" i="11"/>
  <c r="AH369" i="11"/>
  <c r="AH392" i="11"/>
  <c r="AH360" i="11"/>
  <c r="AJ360" i="11" s="1"/>
  <c r="AI360" i="11" s="1"/>
  <c r="AH365" i="11"/>
  <c r="AG372" i="11"/>
  <c r="AH381" i="11"/>
  <c r="AD382" i="11"/>
  <c r="AC382" i="11"/>
  <c r="AH389" i="11"/>
  <c r="AC391" i="11"/>
  <c r="AG452" i="11"/>
  <c r="AH453" i="11"/>
  <c r="AJ453" i="11" s="1"/>
  <c r="AI453" i="11" s="1"/>
  <c r="AA261" i="11"/>
  <c r="AC297" i="11"/>
  <c r="AC309" i="11"/>
  <c r="AC321" i="11"/>
  <c r="AC325" i="11"/>
  <c r="AC338" i="11"/>
  <c r="AC344" i="11"/>
  <c r="AD347" i="11"/>
  <c r="AG368" i="11"/>
  <c r="AG375" i="11"/>
  <c r="AD379" i="11"/>
  <c r="N397" i="11"/>
  <c r="O334" i="11"/>
  <c r="O332" i="11" s="1"/>
  <c r="AD335" i="11"/>
  <c r="I344" i="11"/>
  <c r="V344" i="11"/>
  <c r="AE351" i="11"/>
  <c r="AH387" i="11"/>
  <c r="AJ387" i="11" s="1"/>
  <c r="AI387" i="11" s="1"/>
  <c r="K429" i="11"/>
  <c r="L428" i="11"/>
  <c r="X428" i="11"/>
  <c r="X426" i="11" s="1"/>
  <c r="AC335" i="11"/>
  <c r="AH336" i="11"/>
  <c r="H356" i="11"/>
  <c r="H354" i="11" s="1"/>
  <c r="AG391" i="11"/>
  <c r="I341" i="11"/>
  <c r="V358" i="11"/>
  <c r="AH359" i="11"/>
  <c r="AA358" i="11"/>
  <c r="AE368" i="11"/>
  <c r="AH377" i="11"/>
  <c r="AC379" i="11"/>
  <c r="AH383" i="11"/>
  <c r="AC394" i="11"/>
  <c r="AD414" i="11"/>
  <c r="AA437" i="11"/>
  <c r="AH438" i="11"/>
  <c r="AD400" i="11"/>
  <c r="AC429" i="11"/>
  <c r="AC441" i="11"/>
  <c r="AG445" i="11"/>
  <c r="AH446" i="11"/>
  <c r="AJ446" i="11" s="1"/>
  <c r="AI446" i="11" s="1"/>
  <c r="AH464" i="11"/>
  <c r="AJ464" i="11" s="1"/>
  <c r="AI464" i="11" s="1"/>
  <c r="AH490" i="11"/>
  <c r="G399" i="11"/>
  <c r="R399" i="11"/>
  <c r="R397" i="11" s="1"/>
  <c r="T414" i="11"/>
  <c r="J428" i="11"/>
  <c r="I429" i="11"/>
  <c r="AG429" i="11"/>
  <c r="AH454" i="11"/>
  <c r="AJ454" i="11" s="1"/>
  <c r="AI454" i="11" s="1"/>
  <c r="AA452" i="11"/>
  <c r="Z467" i="11"/>
  <c r="Z465" i="11" s="1"/>
  <c r="AH500" i="11"/>
  <c r="AJ500" i="11" s="1"/>
  <c r="AI500" i="11" s="1"/>
  <c r="AH608" i="11"/>
  <c r="AE607" i="11"/>
  <c r="AG441" i="11"/>
  <c r="AH442" i="11"/>
  <c r="AJ442" i="11" s="1"/>
  <c r="AI442" i="11" s="1"/>
  <c r="T462" i="11"/>
  <c r="AC486" i="11"/>
  <c r="AD523" i="11"/>
  <c r="X503" i="11"/>
  <c r="X501" i="11" s="1"/>
  <c r="AE372" i="11"/>
  <c r="V385" i="11"/>
  <c r="AE388" i="11"/>
  <c r="AE403" i="11"/>
  <c r="AH413" i="11"/>
  <c r="AH412" i="11" s="1"/>
  <c r="AJ412" i="11" s="1"/>
  <c r="AI412" i="11" s="1"/>
  <c r="AA412" i="11"/>
  <c r="I414" i="11"/>
  <c r="Z428" i="11"/>
  <c r="Z426" i="11" s="1"/>
  <c r="AH443" i="11"/>
  <c r="AJ443" i="11" s="1"/>
  <c r="AI443" i="11" s="1"/>
  <c r="AC456" i="11"/>
  <c r="V462" i="11"/>
  <c r="V489" i="11"/>
  <c r="W467" i="11"/>
  <c r="N501" i="11"/>
  <c r="L399" i="11"/>
  <c r="I400" i="11"/>
  <c r="V400" i="11"/>
  <c r="W399" i="11"/>
  <c r="K414" i="11"/>
  <c r="AB428" i="11"/>
  <c r="AD429" i="11"/>
  <c r="W428" i="11"/>
  <c r="V437" i="11"/>
  <c r="AE437" i="11"/>
  <c r="N428" i="11"/>
  <c r="AH470" i="11"/>
  <c r="AG468" i="11"/>
  <c r="AC489" i="11"/>
  <c r="AA382" i="11"/>
  <c r="AA394" i="11"/>
  <c r="AA403" i="11"/>
  <c r="AA406" i="11"/>
  <c r="P428" i="11"/>
  <c r="P426" i="11" s="1"/>
  <c r="AA445" i="11"/>
  <c r="AH448" i="11"/>
  <c r="AJ448" i="11" s="1"/>
  <c r="AI448" i="11" s="1"/>
  <c r="AH463" i="11"/>
  <c r="AG486" i="11"/>
  <c r="AC498" i="11"/>
  <c r="AD403" i="11"/>
  <c r="AG414" i="11"/>
  <c r="AH420" i="11"/>
  <c r="AC445" i="11"/>
  <c r="AH455" i="11"/>
  <c r="AJ455" i="11" s="1"/>
  <c r="AI455" i="11" s="1"/>
  <c r="K462" i="11"/>
  <c r="AH474" i="11"/>
  <c r="AJ474" i="11" s="1"/>
  <c r="AI474" i="11" s="1"/>
  <c r="AH483" i="11"/>
  <c r="AJ483" i="11" s="1"/>
  <c r="AI483" i="11" s="1"/>
  <c r="AH494" i="11"/>
  <c r="AJ494" i="11" s="1"/>
  <c r="AI494" i="11" s="1"/>
  <c r="AC414" i="11"/>
  <c r="AH424" i="11"/>
  <c r="AC452" i="11"/>
  <c r="AG456" i="11"/>
  <c r="AH457" i="11"/>
  <c r="AD462" i="11"/>
  <c r="AC482" i="11"/>
  <c r="AD489" i="11"/>
  <c r="AA400" i="11"/>
  <c r="AG400" i="11"/>
  <c r="K406" i="11"/>
  <c r="K410" i="11"/>
  <c r="AH416" i="11"/>
  <c r="V417" i="11"/>
  <c r="AH431" i="11"/>
  <c r="AJ431" i="11" s="1"/>
  <c r="AI431" i="11" s="1"/>
  <c r="AH434" i="11"/>
  <c r="AE433" i="11"/>
  <c r="AD437" i="11"/>
  <c r="AH458" i="11"/>
  <c r="AJ458" i="11" s="1"/>
  <c r="AI458" i="11" s="1"/>
  <c r="AA456" i="11"/>
  <c r="AG498" i="11"/>
  <c r="Z399" i="11"/>
  <c r="Z397" i="11" s="1"/>
  <c r="AE419" i="11"/>
  <c r="AH432" i="11"/>
  <c r="AJ432" i="11" s="1"/>
  <c r="AI432" i="11" s="1"/>
  <c r="AC437" i="11"/>
  <c r="AA441" i="11"/>
  <c r="AH444" i="11"/>
  <c r="AJ444" i="11" s="1"/>
  <c r="AI444" i="11" s="1"/>
  <c r="AE462" i="11"/>
  <c r="H467" i="11"/>
  <c r="H465" i="11" s="1"/>
  <c r="AG471" i="11"/>
  <c r="AH488" i="11"/>
  <c r="AJ488" i="11" s="1"/>
  <c r="AI488" i="11" s="1"/>
  <c r="I468" i="11"/>
  <c r="G467" i="11"/>
  <c r="AM465" i="11" s="1"/>
  <c r="AH472" i="11"/>
  <c r="AH476" i="11"/>
  <c r="AH480" i="11"/>
  <c r="AE495" i="11"/>
  <c r="AH515" i="11"/>
  <c r="V529" i="11"/>
  <c r="G528" i="11"/>
  <c r="AM526" i="11" s="1"/>
  <c r="H571" i="11"/>
  <c r="H569" i="11" s="1"/>
  <c r="AG600" i="11"/>
  <c r="V504" i="11"/>
  <c r="W503" i="11"/>
  <c r="T514" i="11"/>
  <c r="AD514" i="11"/>
  <c r="AH564" i="11"/>
  <c r="AA563" i="11"/>
  <c r="AB571" i="11"/>
  <c r="AA489" i="11"/>
  <c r="F528" i="11"/>
  <c r="F526" i="11" s="1"/>
  <c r="V557" i="11"/>
  <c r="I557" i="11"/>
  <c r="T557" i="11"/>
  <c r="AC593" i="11"/>
  <c r="L503" i="11"/>
  <c r="AG504" i="11"/>
  <c r="T507" i="11"/>
  <c r="AC507" i="11"/>
  <c r="AC517" i="11"/>
  <c r="K529" i="11"/>
  <c r="AH531" i="11"/>
  <c r="AJ531" i="11" s="1"/>
  <c r="AI531" i="11" s="1"/>
  <c r="AG537" i="11"/>
  <c r="AG554" i="11"/>
  <c r="AH555" i="11"/>
  <c r="AD557" i="11"/>
  <c r="P571" i="11"/>
  <c r="P569" i="11" s="1"/>
  <c r="AH581" i="11"/>
  <c r="AJ581" i="11" s="1"/>
  <c r="AI581" i="11" s="1"/>
  <c r="AA580" i="11"/>
  <c r="T656" i="11"/>
  <c r="U652" i="11"/>
  <c r="AG656" i="11"/>
  <c r="AH556" i="11"/>
  <c r="AJ556" i="11" s="1"/>
  <c r="AI556" i="11" s="1"/>
  <c r="AA554" i="11"/>
  <c r="AG557" i="11"/>
  <c r="T563" i="11"/>
  <c r="AD563" i="11"/>
  <c r="U528" i="11"/>
  <c r="AE563" i="11"/>
  <c r="AH573" i="11"/>
  <c r="AJ573" i="11" s="1"/>
  <c r="AI573" i="11" s="1"/>
  <c r="AA572" i="11"/>
  <c r="AC520" i="11"/>
  <c r="AD529" i="11"/>
  <c r="K537" i="11"/>
  <c r="K557" i="11"/>
  <c r="D571" i="11"/>
  <c r="D569" i="11" s="1"/>
  <c r="AB503" i="11"/>
  <c r="AD504" i="11"/>
  <c r="AC504" i="11"/>
  <c r="AH516" i="11"/>
  <c r="AJ516" i="11" s="1"/>
  <c r="AI516" i="11" s="1"/>
  <c r="AH524" i="11"/>
  <c r="AB526" i="11"/>
  <c r="O528" i="11"/>
  <c r="O526" i="11" s="1"/>
  <c r="T533" i="11"/>
  <c r="AA537" i="11"/>
  <c r="AH541" i="11"/>
  <c r="AJ541" i="11" s="1"/>
  <c r="AI541" i="11" s="1"/>
  <c r="AG542" i="11"/>
  <c r="AH543" i="11"/>
  <c r="AG545" i="11"/>
  <c r="E571" i="11"/>
  <c r="E569" i="11" s="1"/>
  <c r="AE580" i="11"/>
  <c r="AC584" i="11"/>
  <c r="AD507" i="11"/>
  <c r="AG517" i="11"/>
  <c r="AH518" i="11"/>
  <c r="AD537" i="11"/>
  <c r="AH544" i="11"/>
  <c r="AJ544" i="11" s="1"/>
  <c r="AI544" i="11" s="1"/>
  <c r="AA542" i="11"/>
  <c r="I545" i="11"/>
  <c r="AE572" i="11"/>
  <c r="AG580" i="11"/>
  <c r="AE617" i="11"/>
  <c r="AG550" i="11"/>
  <c r="AH551" i="11"/>
  <c r="AH565" i="11"/>
  <c r="AJ565" i="11" s="1"/>
  <c r="AI565" i="11" s="1"/>
  <c r="AG566" i="11"/>
  <c r="AH567" i="11"/>
  <c r="AG572" i="11"/>
  <c r="AH582" i="11"/>
  <c r="AJ582" i="11" s="1"/>
  <c r="AI582" i="11" s="1"/>
  <c r="AH601" i="11"/>
  <c r="AA600" i="11"/>
  <c r="AA621" i="11"/>
  <c r="AH622" i="11"/>
  <c r="AH549" i="11"/>
  <c r="AJ549" i="11" s="1"/>
  <c r="AI549" i="11" s="1"/>
  <c r="AH552" i="11"/>
  <c r="AJ552" i="11" s="1"/>
  <c r="AI552" i="11" s="1"/>
  <c r="AA550" i="11"/>
  <c r="AH568" i="11"/>
  <c r="AJ568" i="11" s="1"/>
  <c r="AI568" i="11" s="1"/>
  <c r="AA566" i="11"/>
  <c r="AH574" i="11"/>
  <c r="AJ574" i="11" s="1"/>
  <c r="AI574" i="11" s="1"/>
  <c r="AH577" i="11"/>
  <c r="AA576" i="11"/>
  <c r="AH585" i="11"/>
  <c r="AA584" i="11"/>
  <c r="AC589" i="11"/>
  <c r="U606" i="11"/>
  <c r="AH1006" i="11"/>
  <c r="AA1004" i="11"/>
  <c r="J606" i="11"/>
  <c r="AH679" i="11"/>
  <c r="AJ679" i="11" s="1"/>
  <c r="AI679" i="11" s="1"/>
  <c r="AG685" i="11"/>
  <c r="AH590" i="11"/>
  <c r="AH594" i="11"/>
  <c r="AH598" i="11"/>
  <c r="W606" i="11"/>
  <c r="AD607" i="11"/>
  <c r="AD677" i="11"/>
  <c r="AA624" i="11"/>
  <c r="AH625" i="11"/>
  <c r="X652" i="11"/>
  <c r="X650" i="11" s="1"/>
  <c r="AD572" i="11"/>
  <c r="I529" i="11"/>
  <c r="V589" i="11"/>
  <c r="V593" i="11"/>
  <c r="V597" i="11"/>
  <c r="T607" i="11"/>
  <c r="T612" i="11"/>
  <c r="AA612" i="11"/>
  <c r="AC636" i="11"/>
  <c r="L652" i="11"/>
  <c r="K653" i="11"/>
  <c r="AD656" i="11"/>
  <c r="AG663" i="11"/>
  <c r="AH664" i="11"/>
  <c r="AG666" i="11"/>
  <c r="AC752" i="11"/>
  <c r="AA507" i="11"/>
  <c r="AD621" i="11"/>
  <c r="AD653" i="11"/>
  <c r="AD685" i="11"/>
  <c r="V607" i="11"/>
  <c r="AD617" i="11"/>
  <c r="AH618" i="11"/>
  <c r="AG673" i="11"/>
  <c r="AH682" i="11"/>
  <c r="AH691" i="11"/>
  <c r="AA607" i="11"/>
  <c r="AH633" i="11"/>
  <c r="AJ633" i="11" s="1"/>
  <c r="AI633" i="11" s="1"/>
  <c r="AD640" i="11"/>
  <c r="AH645" i="11"/>
  <c r="AJ645" i="11" s="1"/>
  <c r="AI645" i="11" s="1"/>
  <c r="AH657" i="11"/>
  <c r="AH662" i="11"/>
  <c r="AJ662" i="11" s="1"/>
  <c r="AI662" i="11" s="1"/>
  <c r="AD689" i="11"/>
  <c r="Z783" i="11"/>
  <c r="Z781" i="11" s="1"/>
  <c r="K607" i="11"/>
  <c r="X606" i="11"/>
  <c r="X604" i="11" s="1"/>
  <c r="K612" i="11"/>
  <c r="AD628" i="11"/>
  <c r="AH649" i="11"/>
  <c r="AJ649" i="11" s="1"/>
  <c r="AI649" i="11" s="1"/>
  <c r="AH654" i="11"/>
  <c r="AA653" i="11"/>
  <c r="AG677" i="11"/>
  <c r="AH686" i="11"/>
  <c r="AH613" i="11"/>
  <c r="AH659" i="11"/>
  <c r="AJ659" i="11" s="1"/>
  <c r="AI659" i="11" s="1"/>
  <c r="AD660" i="11"/>
  <c r="O652" i="11"/>
  <c r="O650" i="11" s="1"/>
  <c r="AG670" i="11"/>
  <c r="AD693" i="11"/>
  <c r="AB783" i="11"/>
  <c r="AD784" i="11"/>
  <c r="AH629" i="11"/>
  <c r="AH637" i="11"/>
  <c r="AH641" i="11"/>
  <c r="AC732" i="11"/>
  <c r="AH741" i="11"/>
  <c r="AH694" i="11"/>
  <c r="T710" i="11"/>
  <c r="AH717" i="11"/>
  <c r="AJ717" i="11" s="1"/>
  <c r="AI717" i="11" s="1"/>
  <c r="AA716" i="11"/>
  <c r="Y757" i="11"/>
  <c r="Y755" i="11" s="1"/>
  <c r="K773" i="11"/>
  <c r="I773" i="11"/>
  <c r="T773" i="11"/>
  <c r="V773" i="11"/>
  <c r="AH788" i="11"/>
  <c r="AJ788" i="11" s="1"/>
  <c r="AI788" i="11" s="1"/>
  <c r="AA787" i="11"/>
  <c r="AH632" i="11"/>
  <c r="AH644" i="11"/>
  <c r="T663" i="11"/>
  <c r="AH700" i="11"/>
  <c r="AA699" i="11"/>
  <c r="AD710" i="11"/>
  <c r="AC716" i="11"/>
  <c r="W727" i="11"/>
  <c r="AG732" i="11"/>
  <c r="AC787" i="11"/>
  <c r="AD666" i="11"/>
  <c r="AA673" i="11"/>
  <c r="AA677" i="11"/>
  <c r="AA681" i="11"/>
  <c r="AA685" i="11"/>
  <c r="AA689" i="11"/>
  <c r="AA693" i="11"/>
  <c r="G698" i="11"/>
  <c r="I699" i="11"/>
  <c r="I710" i="11"/>
  <c r="AD743" i="11"/>
  <c r="AH774" i="11"/>
  <c r="AE666" i="11"/>
  <c r="AE670" i="11"/>
  <c r="W698" i="11"/>
  <c r="AA705" i="11"/>
  <c r="AH709" i="11"/>
  <c r="AJ709" i="11" s="1"/>
  <c r="AI709" i="11" s="1"/>
  <c r="AH714" i="11"/>
  <c r="AE713" i="11"/>
  <c r="N725" i="11"/>
  <c r="AH745" i="11"/>
  <c r="AJ745" i="11" s="1"/>
  <c r="AI745" i="11" s="1"/>
  <c r="AA777" i="11"/>
  <c r="AH780" i="11"/>
  <c r="AJ780" i="11" s="1"/>
  <c r="AI780" i="11" s="1"/>
  <c r="AC813" i="11"/>
  <c r="AH861" i="11"/>
  <c r="AA860" i="11"/>
  <c r="AC653" i="11"/>
  <c r="K663" i="11"/>
  <c r="AC673" i="11"/>
  <c r="AC677" i="11"/>
  <c r="AC681" i="11"/>
  <c r="AC685" i="11"/>
  <c r="AC689" i="11"/>
  <c r="AC693" i="11"/>
  <c r="AD699" i="11"/>
  <c r="X698" i="11"/>
  <c r="T702" i="11"/>
  <c r="K710" i="11"/>
  <c r="V722" i="11"/>
  <c r="I722" i="11"/>
  <c r="AD722" i="11"/>
  <c r="AD735" i="11"/>
  <c r="AH764" i="11"/>
  <c r="AA763" i="11"/>
  <c r="I790" i="11"/>
  <c r="J783" i="11"/>
  <c r="AC617" i="11"/>
  <c r="AC621" i="11"/>
  <c r="AA656" i="11"/>
  <c r="AA660" i="11"/>
  <c r="AD702" i="11"/>
  <c r="AD719" i="11"/>
  <c r="AH729" i="11"/>
  <c r="AD773" i="11"/>
  <c r="K777" i="11"/>
  <c r="I777" i="11"/>
  <c r="T777" i="11"/>
  <c r="V777" i="11"/>
  <c r="AH785" i="11"/>
  <c r="AE784" i="11"/>
  <c r="AG787" i="11"/>
  <c r="V670" i="11"/>
  <c r="I702" i="11"/>
  <c r="Q698" i="11"/>
  <c r="Q696" i="11" s="1"/>
  <c r="AC728" i="11"/>
  <c r="AG735" i="11"/>
  <c r="AC748" i="11"/>
  <c r="AD770" i="11"/>
  <c r="L783" i="11"/>
  <c r="X783" i="11"/>
  <c r="X781" i="11" s="1"/>
  <c r="AG790" i="11"/>
  <c r="V878" i="11"/>
  <c r="T878" i="11"/>
  <c r="G870" i="11"/>
  <c r="AM868" i="11" s="1"/>
  <c r="T653" i="11"/>
  <c r="AH701" i="11"/>
  <c r="AJ701" i="11" s="1"/>
  <c r="AI701" i="11" s="1"/>
  <c r="K722" i="11"/>
  <c r="AE763" i="11"/>
  <c r="AE766" i="11"/>
  <c r="AH778" i="11"/>
  <c r="AC612" i="11"/>
  <c r="AH697" i="11"/>
  <c r="AJ697" i="11" s="1"/>
  <c r="AI697" i="11" s="1"/>
  <c r="K702" i="11"/>
  <c r="E698" i="11"/>
  <c r="E696" i="11" s="1"/>
  <c r="T758" i="11"/>
  <c r="U757" i="11"/>
  <c r="AG763" i="11"/>
  <c r="T854" i="11"/>
  <c r="AH706" i="11"/>
  <c r="AE705" i="11"/>
  <c r="AH718" i="11"/>
  <c r="AJ718" i="11" s="1"/>
  <c r="AI718" i="11" s="1"/>
  <c r="AG728" i="11"/>
  <c r="AH733" i="11"/>
  <c r="AD739" i="11"/>
  <c r="AG748" i="11"/>
  <c r="G757" i="11"/>
  <c r="I758" i="11"/>
  <c r="AH761" i="11"/>
  <c r="AH776" i="11"/>
  <c r="AJ776" i="11" s="1"/>
  <c r="AI776" i="11" s="1"/>
  <c r="AH789" i="11"/>
  <c r="AJ789" i="11" s="1"/>
  <c r="AI789" i="11" s="1"/>
  <c r="AD790" i="11"/>
  <c r="K854" i="11"/>
  <c r="I854" i="11"/>
  <c r="G838" i="11"/>
  <c r="AD854" i="11"/>
  <c r="V854" i="11"/>
  <c r="I878" i="11"/>
  <c r="AC1004" i="11"/>
  <c r="AD794" i="11"/>
  <c r="AC804" i="11"/>
  <c r="AH818" i="11"/>
  <c r="AA817" i="11"/>
  <c r="K823" i="11"/>
  <c r="V823" i="11"/>
  <c r="AH834" i="11"/>
  <c r="AJ834" i="11" s="1"/>
  <c r="AI834" i="11" s="1"/>
  <c r="AA833" i="11"/>
  <c r="K878" i="11"/>
  <c r="AD728" i="11"/>
  <c r="AA735" i="11"/>
  <c r="AA739" i="11"/>
  <c r="AA743" i="11"/>
  <c r="T784" i="11"/>
  <c r="AC817" i="11"/>
  <c r="AC833" i="11"/>
  <c r="AH855" i="11"/>
  <c r="AH886" i="11"/>
  <c r="AE885" i="11"/>
  <c r="K983" i="11"/>
  <c r="I983" i="11"/>
  <c r="AD983" i="11"/>
  <c r="V983" i="11"/>
  <c r="I705" i="11"/>
  <c r="I713" i="11"/>
  <c r="AA719" i="11"/>
  <c r="AE748" i="11"/>
  <c r="AE752" i="11"/>
  <c r="AC763" i="11"/>
  <c r="I784" i="11"/>
  <c r="AA790" i="11"/>
  <c r="AH798" i="11"/>
  <c r="AJ798" i="11" s="1"/>
  <c r="AI798" i="11" s="1"/>
  <c r="AA797" i="11"/>
  <c r="AD804" i="11"/>
  <c r="I823" i="11"/>
  <c r="AD878" i="11"/>
  <c r="AH1000" i="11"/>
  <c r="J725" i="11"/>
  <c r="AC735" i="11"/>
  <c r="AC739" i="11"/>
  <c r="AC743" i="11"/>
  <c r="AA758" i="11"/>
  <c r="AA766" i="11"/>
  <c r="AA770" i="11"/>
  <c r="G783" i="11"/>
  <c r="AC797" i="11"/>
  <c r="AE833" i="11"/>
  <c r="K860" i="11"/>
  <c r="L838" i="11"/>
  <c r="V866" i="11"/>
  <c r="K874" i="11"/>
  <c r="V874" i="11"/>
  <c r="AH931" i="11"/>
  <c r="AA929" i="11"/>
  <c r="I752" i="11"/>
  <c r="AC790" i="11"/>
  <c r="AH810" i="11"/>
  <c r="AA809" i="11"/>
  <c r="AG817" i="11"/>
  <c r="AD839" i="11"/>
  <c r="AC841" i="11"/>
  <c r="I871" i="11"/>
  <c r="J870" i="11"/>
  <c r="AC929" i="11"/>
  <c r="AH974" i="11"/>
  <c r="AA973" i="11"/>
  <c r="AA702" i="11"/>
  <c r="AA710" i="11"/>
  <c r="V728" i="11"/>
  <c r="V732" i="11"/>
  <c r="AE797" i="11"/>
  <c r="AH807" i="11"/>
  <c r="AJ807" i="11" s="1"/>
  <c r="AI807" i="11" s="1"/>
  <c r="AC809" i="11"/>
  <c r="AH819" i="11"/>
  <c r="AJ819" i="11" s="1"/>
  <c r="AI819" i="11" s="1"/>
  <c r="AD823" i="11"/>
  <c r="AH831" i="11"/>
  <c r="AE830" i="11"/>
  <c r="AG833" i="11"/>
  <c r="AD860" i="11"/>
  <c r="I874" i="11"/>
  <c r="Q870" i="11"/>
  <c r="Q868" i="11" s="1"/>
  <c r="AD758" i="11"/>
  <c r="AG800" i="11"/>
  <c r="AH805" i="11"/>
  <c r="AH835" i="11"/>
  <c r="AJ835" i="11" s="1"/>
  <c r="AI835" i="11" s="1"/>
  <c r="AB838" i="11"/>
  <c r="AD857" i="11"/>
  <c r="AD863" i="11"/>
  <c r="K866" i="11"/>
  <c r="AG871" i="11"/>
  <c r="AH884" i="11"/>
  <c r="AJ884" i="11" s="1"/>
  <c r="AI884" i="11" s="1"/>
  <c r="AH802" i="11"/>
  <c r="AJ802" i="11" s="1"/>
  <c r="AI802" i="11" s="1"/>
  <c r="AE809" i="11"/>
  <c r="AD820" i="11"/>
  <c r="D838" i="11"/>
  <c r="D836" i="11" s="1"/>
  <c r="AG841" i="11"/>
  <c r="AH873" i="11"/>
  <c r="AH876" i="11"/>
  <c r="E870" i="11"/>
  <c r="E868" i="11" s="1"/>
  <c r="AG891" i="11"/>
  <c r="AH893" i="11"/>
  <c r="AJ893" i="11" s="1"/>
  <c r="AI893" i="11" s="1"/>
  <c r="AH939" i="11"/>
  <c r="AJ939" i="11" s="1"/>
  <c r="AI939" i="11" s="1"/>
  <c r="AG937" i="11"/>
  <c r="AG794" i="11"/>
  <c r="AH799" i="11"/>
  <c r="AJ799" i="11" s="1"/>
  <c r="AI799" i="11" s="1"/>
  <c r="AH814" i="11"/>
  <c r="AA813" i="11"/>
  <c r="I827" i="11"/>
  <c r="AH843" i="11"/>
  <c r="S838" i="11"/>
  <c r="S836" i="11" s="1"/>
  <c r="AH858" i="11"/>
  <c r="AH859" i="11"/>
  <c r="AJ859" i="11" s="1"/>
  <c r="AI859" i="11" s="1"/>
  <c r="AD874" i="11"/>
  <c r="AH882" i="11"/>
  <c r="AE881" i="11"/>
  <c r="AH847" i="11"/>
  <c r="AH851" i="11"/>
  <c r="AC857" i="11"/>
  <c r="V904" i="11"/>
  <c r="G903" i="11"/>
  <c r="J903" i="11"/>
  <c r="I909" i="11"/>
  <c r="AG917" i="11"/>
  <c r="AH918" i="11"/>
  <c r="AH952" i="11"/>
  <c r="X960" i="11"/>
  <c r="X958" i="11" s="1"/>
  <c r="K967" i="11"/>
  <c r="I967" i="11"/>
  <c r="T967" i="11"/>
  <c r="G960" i="11"/>
  <c r="AM958" i="11" s="1"/>
  <c r="V967" i="11"/>
  <c r="AH795" i="11"/>
  <c r="AH895" i="11"/>
  <c r="AA894" i="11"/>
  <c r="AH900" i="11"/>
  <c r="AJ900" i="11" s="1"/>
  <c r="AI900" i="11" s="1"/>
  <c r="AH905" i="11"/>
  <c r="AJ905" i="11" s="1"/>
  <c r="AI905" i="11" s="1"/>
  <c r="W903" i="11"/>
  <c r="AG909" i="11"/>
  <c r="AH916" i="11"/>
  <c r="AJ916" i="11" s="1"/>
  <c r="AI916" i="11" s="1"/>
  <c r="AH919" i="11"/>
  <c r="AJ919" i="11" s="1"/>
  <c r="AI919" i="11" s="1"/>
  <c r="AA917" i="11"/>
  <c r="AH924" i="11"/>
  <c r="AJ924" i="11" s="1"/>
  <c r="AI924" i="11" s="1"/>
  <c r="AG925" i="11"/>
  <c r="AH926" i="11"/>
  <c r="AJ926" i="11" s="1"/>
  <c r="AI926" i="11" s="1"/>
  <c r="L960" i="11"/>
  <c r="K961" i="11"/>
  <c r="Y960" i="11"/>
  <c r="Y958" i="11" s="1"/>
  <c r="AH984" i="11"/>
  <c r="T888" i="11"/>
  <c r="I904" i="11"/>
  <c r="AH908" i="11"/>
  <c r="AJ908" i="11" s="1"/>
  <c r="AI908" i="11" s="1"/>
  <c r="AH911" i="11"/>
  <c r="AJ911" i="11" s="1"/>
  <c r="AI911" i="11" s="1"/>
  <c r="AA909" i="11"/>
  <c r="AC917" i="11"/>
  <c r="AH927" i="11"/>
  <c r="AJ927" i="11" s="1"/>
  <c r="AI927" i="11" s="1"/>
  <c r="AA925" i="11"/>
  <c r="AA800" i="11"/>
  <c r="AA804" i="11"/>
  <c r="AA820" i="11"/>
  <c r="I830" i="11"/>
  <c r="AC860" i="11"/>
  <c r="AA871" i="11"/>
  <c r="Q936" i="11"/>
  <c r="Q934" i="11" s="1"/>
  <c r="AD961" i="11"/>
  <c r="AH968" i="11"/>
  <c r="AG970" i="11"/>
  <c r="AD993" i="11"/>
  <c r="AB998" i="11"/>
  <c r="T841" i="11"/>
  <c r="AA863" i="11"/>
  <c r="AE894" i="11"/>
  <c r="R936" i="11"/>
  <c r="R934" i="11" s="1"/>
  <c r="AG1012" i="11"/>
  <c r="AH1013" i="11"/>
  <c r="AC800" i="11"/>
  <c r="AC820" i="11"/>
  <c r="AA839" i="11"/>
  <c r="AC871" i="11"/>
  <c r="I888" i="11"/>
  <c r="AE897" i="11"/>
  <c r="AD904" i="11"/>
  <c r="AD909" i="11"/>
  <c r="W936" i="11"/>
  <c r="V937" i="11"/>
  <c r="E936" i="11"/>
  <c r="E934" i="11" s="1"/>
  <c r="AH944" i="11"/>
  <c r="AH978" i="11"/>
  <c r="AA977" i="11"/>
  <c r="J998" i="11"/>
  <c r="I1004" i="11"/>
  <c r="AD871" i="11"/>
  <c r="K888" i="11"/>
  <c r="AH889" i="11"/>
  <c r="AG921" i="11"/>
  <c r="AH922" i="11"/>
  <c r="F936" i="11"/>
  <c r="F934" i="11" s="1"/>
  <c r="O960" i="11"/>
  <c r="O958" i="11" s="1"/>
  <c r="AD967" i="11"/>
  <c r="AA980" i="11"/>
  <c r="AH991" i="11"/>
  <c r="W998" i="11"/>
  <c r="AH896" i="11"/>
  <c r="AJ896" i="11" s="1"/>
  <c r="AI896" i="11" s="1"/>
  <c r="AH915" i="11"/>
  <c r="AA914" i="11"/>
  <c r="AH920" i="11"/>
  <c r="AJ920" i="11" s="1"/>
  <c r="AI920" i="11" s="1"/>
  <c r="AH923" i="11"/>
  <c r="AJ923" i="11" s="1"/>
  <c r="AI923" i="11" s="1"/>
  <c r="AA921" i="11"/>
  <c r="AH962" i="11"/>
  <c r="AA961" i="11"/>
  <c r="P960" i="11"/>
  <c r="P958" i="11" s="1"/>
  <c r="AD973" i="11"/>
  <c r="T980" i="11"/>
  <c r="AD980" i="11"/>
  <c r="AH994" i="11"/>
  <c r="AA993" i="11"/>
  <c r="S998" i="11"/>
  <c r="S996" i="11" s="1"/>
  <c r="AH1003" i="11"/>
  <c r="AH1002" i="11" s="1"/>
  <c r="AJ1002" i="11" s="1"/>
  <c r="AI1002" i="11" s="1"/>
  <c r="AD1004" i="11"/>
  <c r="AH899" i="11"/>
  <c r="AJ899" i="11" s="1"/>
  <c r="AI899" i="11" s="1"/>
  <c r="AH912" i="11"/>
  <c r="AJ912" i="11" s="1"/>
  <c r="AI912" i="11" s="1"/>
  <c r="AC914" i="11"/>
  <c r="AC921" i="11"/>
  <c r="AH928" i="11"/>
  <c r="AJ928" i="11" s="1"/>
  <c r="AI928" i="11" s="1"/>
  <c r="AG929" i="11"/>
  <c r="U936" i="11"/>
  <c r="AA964" i="11"/>
  <c r="AE977" i="11"/>
  <c r="AC904" i="11"/>
  <c r="AH910" i="11"/>
  <c r="AJ910" i="11" s="1"/>
  <c r="AI910" i="11" s="1"/>
  <c r="T964" i="11"/>
  <c r="AD964" i="11"/>
  <c r="D960" i="11"/>
  <c r="D958" i="11" s="1"/>
  <c r="T983" i="11"/>
  <c r="AH987" i="11"/>
  <c r="V999" i="11"/>
  <c r="G998" i="11"/>
  <c r="AD1012" i="11"/>
  <c r="AH898" i="11"/>
  <c r="AC888" i="11"/>
  <c r="AH941" i="11"/>
  <c r="AA1002" i="11"/>
  <c r="AA1010" i="11"/>
  <c r="J936" i="11"/>
  <c r="W960" i="11"/>
  <c r="AC970" i="11"/>
  <c r="AC986" i="11"/>
  <c r="AC990" i="11"/>
  <c r="K904" i="11"/>
  <c r="AA937" i="11"/>
  <c r="K999" i="11"/>
  <c r="AD937" i="11"/>
  <c r="AJ70" i="11" l="1"/>
  <c r="AI70" i="11" s="1"/>
  <c r="T294" i="11"/>
  <c r="K606" i="11"/>
  <c r="G650" i="11"/>
  <c r="V650" i="11" s="1"/>
  <c r="AM650" i="11"/>
  <c r="G934" i="11"/>
  <c r="M934" i="11" s="1"/>
  <c r="AM934" i="11"/>
  <c r="G119" i="11"/>
  <c r="I119" i="11" s="1"/>
  <c r="AM119" i="11"/>
  <c r="G397" i="11"/>
  <c r="M397" i="11" s="1"/>
  <c r="AM397" i="11"/>
  <c r="G163" i="11"/>
  <c r="T163" i="11" s="1"/>
  <c r="AM163" i="11"/>
  <c r="G257" i="11"/>
  <c r="M257" i="11" s="1"/>
  <c r="AM257" i="11"/>
  <c r="G426" i="11"/>
  <c r="T426" i="11" s="1"/>
  <c r="AM426" i="11"/>
  <c r="G901" i="11"/>
  <c r="T901" i="11" s="1"/>
  <c r="AM901" i="11"/>
  <c r="G755" i="11"/>
  <c r="V755" i="11" s="1"/>
  <c r="AM755" i="11"/>
  <c r="G725" i="11"/>
  <c r="M725" i="11" s="1"/>
  <c r="AM725" i="11"/>
  <c r="G996" i="11"/>
  <c r="M996" i="11" s="1"/>
  <c r="AM996" i="11"/>
  <c r="G332" i="11"/>
  <c r="V332" i="11" s="1"/>
  <c r="AM332" i="11"/>
  <c r="I24" i="11"/>
  <c r="G501" i="11"/>
  <c r="T501" i="11" s="1"/>
  <c r="AM501" i="11"/>
  <c r="G604" i="11"/>
  <c r="M604" i="11" s="1"/>
  <c r="AM604" i="11"/>
  <c r="G292" i="11"/>
  <c r="AM292" i="11"/>
  <c r="G781" i="11"/>
  <c r="M781" i="11" s="1"/>
  <c r="AM781" i="11"/>
  <c r="G191" i="11"/>
  <c r="M191" i="11" s="1"/>
  <c r="AM191" i="11"/>
  <c r="G836" i="11"/>
  <c r="M836" i="11" s="1"/>
  <c r="AM836" i="11"/>
  <c r="I698" i="11"/>
  <c r="AM696" i="11"/>
  <c r="T428" i="11"/>
  <c r="M606" i="11"/>
  <c r="AE998" i="11"/>
  <c r="AE996" i="11" s="1"/>
  <c r="V294" i="11"/>
  <c r="AH297" i="11"/>
  <c r="AJ297" i="11" s="1"/>
  <c r="AI297" i="11" s="1"/>
  <c r="I727" i="11"/>
  <c r="K727" i="11"/>
  <c r="T727" i="11"/>
  <c r="M727" i="11"/>
  <c r="W292" i="11"/>
  <c r="M571" i="11"/>
  <c r="AH122" i="11"/>
  <c r="AJ122" i="11" s="1"/>
  <c r="AI122" i="11" s="1"/>
  <c r="AE503" i="11"/>
  <c r="AE501" i="11" s="1"/>
  <c r="U292" i="11"/>
  <c r="AH315" i="11"/>
  <c r="AJ315" i="11" s="1"/>
  <c r="AI315" i="11" s="1"/>
  <c r="AC936" i="11"/>
  <c r="AC934" i="11" s="1"/>
  <c r="L725" i="11"/>
  <c r="V652" i="11"/>
  <c r="AE936" i="11"/>
  <c r="AE934" i="11" s="1"/>
  <c r="K936" i="11"/>
  <c r="K528" i="11"/>
  <c r="M960" i="11"/>
  <c r="V870" i="11"/>
  <c r="M652" i="11"/>
  <c r="M503" i="11"/>
  <c r="AE838" i="11"/>
  <c r="AE836" i="11" s="1"/>
  <c r="T165" i="11"/>
  <c r="AC698" i="11"/>
  <c r="AC696" i="11" s="1"/>
  <c r="AC399" i="11"/>
  <c r="AC397" i="11" s="1"/>
  <c r="AH468" i="11"/>
  <c r="AJ468" i="11" s="1"/>
  <c r="AI468" i="11" s="1"/>
  <c r="I652" i="11"/>
  <c r="K467" i="11"/>
  <c r="T121" i="11"/>
  <c r="V165" i="11"/>
  <c r="AH860" i="11"/>
  <c r="AJ860" i="11" s="1"/>
  <c r="AI860" i="11" s="1"/>
  <c r="AE467" i="11"/>
  <c r="AE465" i="11" s="1"/>
  <c r="T503" i="11"/>
  <c r="M259" i="11"/>
  <c r="AH967" i="11"/>
  <c r="AJ967" i="11" s="1"/>
  <c r="AI967" i="11" s="1"/>
  <c r="AC757" i="11"/>
  <c r="AC755" i="11" s="1"/>
  <c r="AD121" i="11"/>
  <c r="AA936" i="11"/>
  <c r="AA934" i="11" s="1"/>
  <c r="AH685" i="11"/>
  <c r="AJ685" i="11" s="1"/>
  <c r="AI685" i="11" s="1"/>
  <c r="AE903" i="11"/>
  <c r="AE901" i="11" s="1"/>
  <c r="AC528" i="11"/>
  <c r="AC526" i="11" s="1"/>
  <c r="AD727" i="11"/>
  <c r="AH18" i="11"/>
  <c r="AJ18" i="11" s="1"/>
  <c r="AI18" i="11" s="1"/>
  <c r="AH878" i="11"/>
  <c r="AJ878" i="11" s="1"/>
  <c r="AI878" i="11" s="1"/>
  <c r="L934" i="11"/>
  <c r="M121" i="11"/>
  <c r="AH303" i="11"/>
  <c r="AJ303" i="11" s="1"/>
  <c r="AI303" i="11" s="1"/>
  <c r="AE960" i="11"/>
  <c r="AE958" i="11" s="1"/>
  <c r="AA503" i="11"/>
  <c r="AA501" i="11" s="1"/>
  <c r="T571" i="11"/>
  <c r="AH504" i="11"/>
  <c r="AJ504" i="11" s="1"/>
  <c r="AI504" i="11" s="1"/>
  <c r="U725" i="11"/>
  <c r="M838" i="11"/>
  <c r="AA467" i="11"/>
  <c r="AA465" i="11" s="1"/>
  <c r="AE121" i="11"/>
  <c r="AE119" i="11" s="1"/>
  <c r="I571" i="11"/>
  <c r="AE528" i="11"/>
  <c r="AE526" i="11" s="1"/>
  <c r="I121" i="11"/>
  <c r="AH182" i="11"/>
  <c r="AJ182" i="11" s="1"/>
  <c r="AI182" i="11" s="1"/>
  <c r="AH732" i="11"/>
  <c r="AJ732" i="11" s="1"/>
  <c r="AI732" i="11" s="1"/>
  <c r="AH820" i="11"/>
  <c r="AJ820" i="11" s="1"/>
  <c r="AI820" i="11" s="1"/>
  <c r="AH388" i="11"/>
  <c r="AJ388" i="11" s="1"/>
  <c r="AI388" i="11" s="1"/>
  <c r="AH520" i="11"/>
  <c r="AJ520" i="11" s="1"/>
  <c r="AI520" i="11" s="1"/>
  <c r="AH728" i="11"/>
  <c r="AJ728" i="11" s="1"/>
  <c r="AI728" i="11" s="1"/>
  <c r="AJ821" i="11"/>
  <c r="AI821" i="11" s="1"/>
  <c r="AH511" i="11"/>
  <c r="AJ511" i="11" s="1"/>
  <c r="AI511" i="11" s="1"/>
  <c r="AH617" i="11"/>
  <c r="AJ617" i="11" s="1"/>
  <c r="AI617" i="11" s="1"/>
  <c r="AH839" i="11"/>
  <c r="AJ839" i="11" s="1"/>
  <c r="AI839" i="11" s="1"/>
  <c r="AJ1011" i="11"/>
  <c r="AI1011" i="11" s="1"/>
  <c r="AJ879" i="11"/>
  <c r="AI879" i="11" s="1"/>
  <c r="AH681" i="11"/>
  <c r="AJ681" i="11" s="1"/>
  <c r="AI681" i="11" s="1"/>
  <c r="AH841" i="11"/>
  <c r="AJ841" i="11" s="1"/>
  <c r="AI841" i="11" s="1"/>
  <c r="AH964" i="11"/>
  <c r="AJ964" i="11" s="1"/>
  <c r="AI964" i="11" s="1"/>
  <c r="AH507" i="11"/>
  <c r="AJ507" i="11" s="1"/>
  <c r="AI507" i="11" s="1"/>
  <c r="AH600" i="11"/>
  <c r="AJ600" i="11" s="1"/>
  <c r="AI600" i="11" s="1"/>
  <c r="AH846" i="11"/>
  <c r="AJ846" i="11" s="1"/>
  <c r="AI846" i="11" s="1"/>
  <c r="AH391" i="11"/>
  <c r="AJ391" i="11" s="1"/>
  <c r="AI391" i="11" s="1"/>
  <c r="AH249" i="11"/>
  <c r="AJ249" i="11" s="1"/>
  <c r="AI249" i="11" s="1"/>
  <c r="AH813" i="11"/>
  <c r="AJ813" i="11" s="1"/>
  <c r="AI813" i="11" s="1"/>
  <c r="AH766" i="11"/>
  <c r="AJ766" i="11" s="1"/>
  <c r="AI766" i="11" s="1"/>
  <c r="AH285" i="11"/>
  <c r="AJ285" i="11" s="1"/>
  <c r="AI285" i="11" s="1"/>
  <c r="AH344" i="11"/>
  <c r="AJ344" i="11" s="1"/>
  <c r="AI344" i="11" s="1"/>
  <c r="AH983" i="11"/>
  <c r="AJ983" i="11" s="1"/>
  <c r="AI983" i="11" s="1"/>
  <c r="AH495" i="11"/>
  <c r="AJ495" i="11" s="1"/>
  <c r="AI495" i="11" s="1"/>
  <c r="AH943" i="11"/>
  <c r="AJ943" i="11" s="1"/>
  <c r="AI943" i="11" s="1"/>
  <c r="AH693" i="11"/>
  <c r="AJ693" i="11" s="1"/>
  <c r="AI693" i="11" s="1"/>
  <c r="AH175" i="11"/>
  <c r="AJ175" i="11" s="1"/>
  <c r="AI175" i="11" s="1"/>
  <c r="AH1004" i="11"/>
  <c r="AJ1004" i="11" s="1"/>
  <c r="AI1004" i="11" s="1"/>
  <c r="AH151" i="11"/>
  <c r="AJ151" i="11" s="1"/>
  <c r="AI151" i="11" s="1"/>
  <c r="AH1007" i="11"/>
  <c r="AJ1007" i="11" s="1"/>
  <c r="AI1007" i="11" s="1"/>
  <c r="AH830" i="11"/>
  <c r="AJ830" i="11" s="1"/>
  <c r="AI830" i="11" s="1"/>
  <c r="AH823" i="11"/>
  <c r="AJ823" i="11" s="1"/>
  <c r="AI823" i="11" s="1"/>
  <c r="AH986" i="11"/>
  <c r="AJ986" i="11" s="1"/>
  <c r="AI986" i="11" s="1"/>
  <c r="AH230" i="11"/>
  <c r="AJ230" i="11" s="1"/>
  <c r="AI230" i="11" s="1"/>
  <c r="AG960" i="11"/>
  <c r="AG958" i="11" s="1"/>
  <c r="AH970" i="11"/>
  <c r="AJ970" i="11" s="1"/>
  <c r="AI970" i="11" s="1"/>
  <c r="AH338" i="11"/>
  <c r="AJ338" i="11" s="1"/>
  <c r="AI338" i="11" s="1"/>
  <c r="AH722" i="11"/>
  <c r="AJ722" i="11" s="1"/>
  <c r="AI722" i="11" s="1"/>
  <c r="AH763" i="11"/>
  <c r="AJ763" i="11" s="1"/>
  <c r="AI763" i="11" s="1"/>
  <c r="AJ496" i="11"/>
  <c r="AI496" i="11" s="1"/>
  <c r="AH379" i="11"/>
  <c r="AJ379" i="11" s="1"/>
  <c r="AI379" i="11" s="1"/>
  <c r="AH689" i="11"/>
  <c r="AJ689" i="11" s="1"/>
  <c r="AI689" i="11" s="1"/>
  <c r="AH517" i="11"/>
  <c r="AJ517" i="11" s="1"/>
  <c r="AI517" i="11" s="1"/>
  <c r="AH929" i="11"/>
  <c r="AJ929" i="11" s="1"/>
  <c r="AI929" i="11" s="1"/>
  <c r="AH955" i="11"/>
  <c r="AJ955" i="11" s="1"/>
  <c r="AI955" i="11" s="1"/>
  <c r="AH309" i="11"/>
  <c r="AJ309" i="11" s="1"/>
  <c r="AI309" i="11" s="1"/>
  <c r="AH489" i="11"/>
  <c r="AJ489" i="11" s="1"/>
  <c r="AI489" i="11" s="1"/>
  <c r="AH211" i="11"/>
  <c r="AJ211" i="11" s="1"/>
  <c r="AI211" i="11" s="1"/>
  <c r="AH533" i="11"/>
  <c r="AJ533" i="11" s="1"/>
  <c r="AI533" i="11" s="1"/>
  <c r="AH621" i="11"/>
  <c r="AJ621" i="11" s="1"/>
  <c r="AI621" i="11" s="1"/>
  <c r="AH267" i="11"/>
  <c r="AJ267" i="11" s="1"/>
  <c r="AI267" i="11" s="1"/>
  <c r="AH188" i="11"/>
  <c r="AJ188" i="11" s="1"/>
  <c r="AI188" i="11" s="1"/>
  <c r="AH584" i="11"/>
  <c r="AJ584" i="11" s="1"/>
  <c r="AI584" i="11" s="1"/>
  <c r="AJ411" i="11"/>
  <c r="AI411" i="11" s="1"/>
  <c r="AH673" i="11"/>
  <c r="AJ673" i="11" s="1"/>
  <c r="AI673" i="11" s="1"/>
  <c r="AH888" i="11"/>
  <c r="AJ888" i="11" s="1"/>
  <c r="AI888" i="11" s="1"/>
  <c r="AH557" i="11"/>
  <c r="AJ557" i="11" s="1"/>
  <c r="AI557" i="11" s="1"/>
  <c r="AH245" i="11"/>
  <c r="AJ245" i="11" s="1"/>
  <c r="AI245" i="11" s="1"/>
  <c r="AJ298" i="11"/>
  <c r="AI298" i="11" s="1"/>
  <c r="AH951" i="11"/>
  <c r="AJ951" i="11" s="1"/>
  <c r="AI951" i="11" s="1"/>
  <c r="AH871" i="11"/>
  <c r="AJ871" i="11" s="1"/>
  <c r="AI871" i="11" s="1"/>
  <c r="AH335" i="11"/>
  <c r="AJ335" i="11" s="1"/>
  <c r="AI335" i="11" s="1"/>
  <c r="AH748" i="11"/>
  <c r="AJ748" i="11" s="1"/>
  <c r="AI748" i="11" s="1"/>
  <c r="AH375" i="11"/>
  <c r="AJ375" i="11" s="1"/>
  <c r="AI375" i="11" s="1"/>
  <c r="AH219" i="11"/>
  <c r="AJ219" i="11" s="1"/>
  <c r="AI219" i="11" s="1"/>
  <c r="AH372" i="11"/>
  <c r="AJ372" i="11" s="1"/>
  <c r="AI372" i="11" s="1"/>
  <c r="AH126" i="11"/>
  <c r="AJ126" i="11" s="1"/>
  <c r="AI126" i="11" s="1"/>
  <c r="AH560" i="11"/>
  <c r="AJ560" i="11" s="1"/>
  <c r="AI560" i="11" s="1"/>
  <c r="AH368" i="11"/>
  <c r="AJ368" i="11" s="1"/>
  <c r="AI368" i="11" s="1"/>
  <c r="AH351" i="11"/>
  <c r="AJ351" i="11" s="1"/>
  <c r="AI351" i="11" s="1"/>
  <c r="AJ723" i="11"/>
  <c r="AI723" i="11" s="1"/>
  <c r="AH990" i="11"/>
  <c r="AJ990" i="11" s="1"/>
  <c r="AI990" i="11" s="1"/>
  <c r="AH666" i="11"/>
  <c r="AJ666" i="11" s="1"/>
  <c r="AI666" i="11" s="1"/>
  <c r="AH752" i="11"/>
  <c r="AJ752" i="11" s="1"/>
  <c r="AI752" i="11" s="1"/>
  <c r="AG936" i="11"/>
  <c r="AG934" i="11" s="1"/>
  <c r="AH999" i="11"/>
  <c r="AJ999" i="11" s="1"/>
  <c r="AI999" i="11" s="1"/>
  <c r="AH364" i="11"/>
  <c r="AJ364" i="11" s="1"/>
  <c r="AI364" i="11" s="1"/>
  <c r="AH271" i="11"/>
  <c r="AJ271" i="11" s="1"/>
  <c r="AI271" i="11" s="1"/>
  <c r="AG757" i="11"/>
  <c r="AG755" i="11" s="1"/>
  <c r="AH236" i="11"/>
  <c r="AJ236" i="11" s="1"/>
  <c r="AI236" i="11" s="1"/>
  <c r="AH794" i="11"/>
  <c r="AJ794" i="11" s="1"/>
  <c r="AI794" i="11" s="1"/>
  <c r="AH735" i="11"/>
  <c r="AJ735" i="11" s="1"/>
  <c r="AI735" i="11" s="1"/>
  <c r="AH325" i="11"/>
  <c r="AJ325" i="11" s="1"/>
  <c r="AI325" i="11" s="1"/>
  <c r="AH403" i="11"/>
  <c r="AJ403" i="11" s="1"/>
  <c r="AI403" i="11" s="1"/>
  <c r="AH770" i="11"/>
  <c r="AJ770" i="11" s="1"/>
  <c r="AI770" i="11" s="1"/>
  <c r="AH739" i="11"/>
  <c r="AJ739" i="11" s="1"/>
  <c r="AI739" i="11" s="1"/>
  <c r="AJ521" i="11"/>
  <c r="AI521" i="11" s="1"/>
  <c r="AH318" i="11"/>
  <c r="AJ318" i="11" s="1"/>
  <c r="AI318" i="11" s="1"/>
  <c r="AH653" i="11"/>
  <c r="AJ653" i="11" s="1"/>
  <c r="AI653" i="11" s="1"/>
  <c r="AH758" i="11"/>
  <c r="AJ758" i="11" s="1"/>
  <c r="AI758" i="11" s="1"/>
  <c r="AH809" i="11"/>
  <c r="AJ809" i="11" s="1"/>
  <c r="AI809" i="11" s="1"/>
  <c r="AH874" i="11"/>
  <c r="AJ874" i="11" s="1"/>
  <c r="AI874" i="11" s="1"/>
  <c r="AH394" i="11"/>
  <c r="AJ394" i="11" s="1"/>
  <c r="AI394" i="11" s="1"/>
  <c r="AH400" i="11"/>
  <c r="AJ400" i="11" s="1"/>
  <c r="AI400" i="11" s="1"/>
  <c r="AH136" i="11"/>
  <c r="AJ136" i="11" s="1"/>
  <c r="AI136" i="11" s="1"/>
  <c r="AJ682" i="11"/>
  <c r="AI682" i="11" s="1"/>
  <c r="AJ601" i="11"/>
  <c r="AI601" i="11" s="1"/>
  <c r="AG121" i="11"/>
  <c r="AG119" i="11" s="1"/>
  <c r="K698" i="11"/>
  <c r="AH166" i="11"/>
  <c r="AJ166" i="11" s="1"/>
  <c r="AI166" i="11" s="1"/>
  <c r="K294" i="11"/>
  <c r="AD652" i="11"/>
  <c r="K870" i="11"/>
  <c r="AJ311" i="11"/>
  <c r="AI311" i="11" s="1"/>
  <c r="AD870" i="11"/>
  <c r="AD467" i="11"/>
  <c r="T467" i="11"/>
  <c r="M998" i="11"/>
  <c r="M870" i="11"/>
  <c r="AE571" i="11"/>
  <c r="AE569" i="11" s="1"/>
  <c r="AH261" i="11"/>
  <c r="AJ261" i="11" s="1"/>
  <c r="AI261" i="11" s="1"/>
  <c r="AE727" i="11"/>
  <c r="AE725" i="11" s="1"/>
  <c r="AE399" i="11"/>
  <c r="AE397" i="11" s="1"/>
  <c r="AJ272" i="11"/>
  <c r="AI272" i="11" s="1"/>
  <c r="AH147" i="11"/>
  <c r="AJ147" i="11" s="1"/>
  <c r="AI147" i="11" s="1"/>
  <c r="AG698" i="11"/>
  <c r="AG696" i="11" s="1"/>
  <c r="AE356" i="11"/>
  <c r="AE354" i="11" s="1"/>
  <c r="AH827" i="11"/>
  <c r="AJ827" i="11" s="1"/>
  <c r="AI827" i="11" s="1"/>
  <c r="AH576" i="11"/>
  <c r="AJ576" i="11" s="1"/>
  <c r="AI576" i="11" s="1"/>
  <c r="AJ505" i="11"/>
  <c r="AI505" i="11" s="1"/>
  <c r="AA870" i="11"/>
  <c r="AA868" i="11" s="1"/>
  <c r="AJ168" i="11"/>
  <c r="AI168" i="11" s="1"/>
  <c r="AE193" i="11"/>
  <c r="AE191" i="11" s="1"/>
  <c r="AA727" i="11"/>
  <c r="AA725" i="11" s="1"/>
  <c r="I757" i="11"/>
  <c r="AC571" i="11"/>
  <c r="AC569" i="11" s="1"/>
  <c r="I503" i="11"/>
  <c r="AJ761" i="11"/>
  <c r="AI761" i="11" s="1"/>
  <c r="I755" i="11"/>
  <c r="AH498" i="11"/>
  <c r="AJ498" i="11" s="1"/>
  <c r="AI498" i="11" s="1"/>
  <c r="AA259" i="11"/>
  <c r="AA257" i="11" s="1"/>
  <c r="I501" i="11"/>
  <c r="AH857" i="11"/>
  <c r="AJ857" i="11" s="1"/>
  <c r="AI857" i="11" s="1"/>
  <c r="AJ1006" i="11"/>
  <c r="AI1006" i="11" s="1"/>
  <c r="M936" i="11"/>
  <c r="AA998" i="11"/>
  <c r="AA996" i="11" s="1"/>
  <c r="AH643" i="11"/>
  <c r="AJ643" i="11" s="1"/>
  <c r="AI643" i="11" s="1"/>
  <c r="AE259" i="11"/>
  <c r="AE257" i="11" s="1"/>
  <c r="F118" i="11"/>
  <c r="F23" i="11" s="1"/>
  <c r="F16" i="11" s="1"/>
  <c r="I650" i="11"/>
  <c r="AE870" i="11"/>
  <c r="AE868" i="11" s="1"/>
  <c r="AJ741" i="11"/>
  <c r="AI741" i="11" s="1"/>
  <c r="S118" i="11"/>
  <c r="S23" i="11" s="1"/>
  <c r="S16" i="11" s="1"/>
  <c r="AA783" i="11"/>
  <c r="AA781" i="11" s="1"/>
  <c r="AH341" i="11"/>
  <c r="AJ341" i="11" s="1"/>
  <c r="AI341" i="11" s="1"/>
  <c r="Z118" i="11"/>
  <c r="Z23" i="11" s="1"/>
  <c r="Z16" i="11" s="1"/>
  <c r="AH133" i="11"/>
  <c r="AJ133" i="11" s="1"/>
  <c r="AI133" i="11" s="1"/>
  <c r="R118" i="11"/>
  <c r="R23" i="11" s="1"/>
  <c r="R16" i="11" s="1"/>
  <c r="AJ100" i="11"/>
  <c r="AI100" i="11" s="1"/>
  <c r="AE698" i="11"/>
  <c r="AE696" i="11" s="1"/>
  <c r="AJ861" i="11"/>
  <c r="AI861" i="11" s="1"/>
  <c r="AA528" i="11"/>
  <c r="AA526" i="11" s="1"/>
  <c r="AJ470" i="11"/>
  <c r="AI470" i="11" s="1"/>
  <c r="AE294" i="11"/>
  <c r="AE292" i="11" s="1"/>
  <c r="AA165" i="11"/>
  <c r="AA163" i="11" s="1"/>
  <c r="M903" i="11"/>
  <c r="K901" i="11"/>
  <c r="AD903" i="11"/>
  <c r="AJ810" i="11"/>
  <c r="AI810" i="11" s="1"/>
  <c r="AJ694" i="11"/>
  <c r="AI694" i="11" s="1"/>
  <c r="AC76" i="11"/>
  <c r="AJ944" i="11"/>
  <c r="AI944" i="11" s="1"/>
  <c r="T903" i="11"/>
  <c r="K903" i="11"/>
  <c r="AJ392" i="11"/>
  <c r="AI392" i="11" s="1"/>
  <c r="AA428" i="11"/>
  <c r="AA426" i="11" s="1"/>
  <c r="AH328" i="11"/>
  <c r="AJ328" i="11" s="1"/>
  <c r="AI328" i="11" s="1"/>
  <c r="AC165" i="11"/>
  <c r="AC163" i="11" s="1"/>
  <c r="AH947" i="11"/>
  <c r="AJ947" i="11" s="1"/>
  <c r="AI947" i="11" s="1"/>
  <c r="K571" i="11"/>
  <c r="G569" i="11"/>
  <c r="Y118" i="11"/>
  <c r="Y23" i="11" s="1"/>
  <c r="Y16" i="11" s="1"/>
  <c r="I528" i="11"/>
  <c r="H118" i="11"/>
  <c r="H23" i="11" s="1"/>
  <c r="H16" i="11" s="1"/>
  <c r="AH154" i="11"/>
  <c r="AJ154" i="11" s="1"/>
  <c r="AI154" i="11" s="1"/>
  <c r="M901" i="11"/>
  <c r="AJ991" i="11"/>
  <c r="AI991" i="11" s="1"/>
  <c r="AA903" i="11"/>
  <c r="AA901" i="11" s="1"/>
  <c r="T960" i="11"/>
  <c r="AA757" i="11"/>
  <c r="AA755" i="11" s="1"/>
  <c r="AE652" i="11"/>
  <c r="AE650" i="11" s="1"/>
  <c r="AA294" i="11"/>
  <c r="AA292" i="11" s="1"/>
  <c r="AE334" i="11"/>
  <c r="AE332" i="11" s="1"/>
  <c r="AE165" i="11"/>
  <c r="AE163" i="11" s="1"/>
  <c r="AH937" i="11"/>
  <c r="AJ937" i="11" s="1"/>
  <c r="AI937" i="11" s="1"/>
  <c r="AC356" i="11"/>
  <c r="AC354" i="11" s="1"/>
  <c r="AJ889" i="11"/>
  <c r="AI889" i="11" s="1"/>
  <c r="I838" i="11"/>
  <c r="AH306" i="11"/>
  <c r="AJ306" i="11" s="1"/>
  <c r="AI306" i="11" s="1"/>
  <c r="AJ212" i="11"/>
  <c r="AI212" i="11" s="1"/>
  <c r="AA76" i="11"/>
  <c r="AD24" i="11"/>
  <c r="V571" i="11"/>
  <c r="AG399" i="11"/>
  <c r="AG397" i="11" s="1"/>
  <c r="AH129" i="11"/>
  <c r="AJ129" i="11" s="1"/>
  <c r="AI129" i="11" s="1"/>
  <c r="AH790" i="11"/>
  <c r="AJ790" i="11" s="1"/>
  <c r="AI790" i="11" s="1"/>
  <c r="AH702" i="11"/>
  <c r="AJ702" i="11" s="1"/>
  <c r="AI702" i="11" s="1"/>
  <c r="AJ703" i="11"/>
  <c r="AI703" i="11" s="1"/>
  <c r="AJ319" i="11"/>
  <c r="AI319" i="11" s="1"/>
  <c r="AG652" i="11"/>
  <c r="AG650" i="11" s="1"/>
  <c r="AG165" i="11"/>
  <c r="AG163" i="11" s="1"/>
  <c r="AH914" i="11"/>
  <c r="AJ914" i="11" s="1"/>
  <c r="AI914" i="11" s="1"/>
  <c r="AJ984" i="11"/>
  <c r="AI984" i="11" s="1"/>
  <c r="AJ915" i="11"/>
  <c r="AI915" i="11" s="1"/>
  <c r="AG903" i="11"/>
  <c r="AG901" i="11" s="1"/>
  <c r="AJ873" i="11"/>
  <c r="AI873" i="11" s="1"/>
  <c r="AH866" i="11"/>
  <c r="AJ866" i="11" s="1"/>
  <c r="AI866" i="11" s="1"/>
  <c r="AH797" i="11"/>
  <c r="AJ797" i="11" s="1"/>
  <c r="AI797" i="11" s="1"/>
  <c r="AG294" i="11"/>
  <c r="AG292" i="11" s="1"/>
  <c r="AJ316" i="11"/>
  <c r="AI316" i="11" s="1"/>
  <c r="AJ137" i="11"/>
  <c r="AI137" i="11" s="1"/>
  <c r="AJ720" i="11"/>
  <c r="AI720" i="11" s="1"/>
  <c r="AH719" i="11"/>
  <c r="AJ719" i="11" s="1"/>
  <c r="AI719" i="11" s="1"/>
  <c r="AG838" i="11"/>
  <c r="AG836" i="11" s="1"/>
  <c r="AH670" i="11"/>
  <c r="AJ670" i="11" s="1"/>
  <c r="AI670" i="11" s="1"/>
  <c r="AH207" i="11"/>
  <c r="AJ207" i="11" s="1"/>
  <c r="AI207" i="11" s="1"/>
  <c r="AJ981" i="11"/>
  <c r="AI981" i="11" s="1"/>
  <c r="AH980" i="11"/>
  <c r="AJ980" i="11" s="1"/>
  <c r="AI980" i="11" s="1"/>
  <c r="AH482" i="11"/>
  <c r="AJ482" i="11" s="1"/>
  <c r="AI482" i="11" s="1"/>
  <c r="AG259" i="11"/>
  <c r="AG257" i="11" s="1"/>
  <c r="AJ176" i="11"/>
  <c r="AI176" i="11" s="1"/>
  <c r="AG193" i="11"/>
  <c r="AG191" i="11" s="1"/>
  <c r="AJ134" i="11"/>
  <c r="AI134" i="11" s="1"/>
  <c r="AJ948" i="11"/>
  <c r="AI948" i="11" s="1"/>
  <c r="AH891" i="11"/>
  <c r="AJ891" i="11" s="1"/>
  <c r="AI891" i="11" s="1"/>
  <c r="AJ729" i="11"/>
  <c r="AI729" i="11" s="1"/>
  <c r="AG356" i="11"/>
  <c r="AG354" i="11" s="1"/>
  <c r="AJ123" i="11"/>
  <c r="AI123" i="11" s="1"/>
  <c r="AH141" i="11"/>
  <c r="AJ141" i="11" s="1"/>
  <c r="AI141" i="11" s="1"/>
  <c r="AJ127" i="11"/>
  <c r="AI127" i="11" s="1"/>
  <c r="AG606" i="11"/>
  <c r="AG604" i="11" s="1"/>
  <c r="AH710" i="11"/>
  <c r="AJ710" i="11" s="1"/>
  <c r="AI710" i="11" s="1"/>
  <c r="AH406" i="11"/>
  <c r="AJ406" i="11" s="1"/>
  <c r="AI406" i="11" s="1"/>
  <c r="AJ938" i="11"/>
  <c r="AI938" i="11" s="1"/>
  <c r="AJ1000" i="11"/>
  <c r="AI1000" i="11" s="1"/>
  <c r="AG998" i="11"/>
  <c r="AG996" i="11" s="1"/>
  <c r="AH800" i="11"/>
  <c r="AJ800" i="11" s="1"/>
  <c r="AI800" i="11" s="1"/>
  <c r="AH804" i="11"/>
  <c r="AJ804" i="11" s="1"/>
  <c r="AI804" i="11" s="1"/>
  <c r="AG783" i="11"/>
  <c r="AG781" i="11" s="1"/>
  <c r="AJ864" i="11"/>
  <c r="AI864" i="11" s="1"/>
  <c r="AH863" i="11"/>
  <c r="AJ863" i="11" s="1"/>
  <c r="AI863" i="11" s="1"/>
  <c r="AH417" i="11"/>
  <c r="AJ417" i="11" s="1"/>
  <c r="AI417" i="11" s="1"/>
  <c r="AJ418" i="11"/>
  <c r="AI418" i="11" s="1"/>
  <c r="AH925" i="11"/>
  <c r="AJ925" i="11" s="1"/>
  <c r="AI925" i="11" s="1"/>
  <c r="AJ220" i="11"/>
  <c r="AI220" i="11" s="1"/>
  <c r="AJ184" i="11"/>
  <c r="AI184" i="11" s="1"/>
  <c r="AH76" i="11"/>
  <c r="AJ931" i="11"/>
  <c r="AI931" i="11" s="1"/>
  <c r="AG528" i="11"/>
  <c r="AG526" i="11" s="1"/>
  <c r="AH456" i="11"/>
  <c r="AJ456" i="11" s="1"/>
  <c r="AI456" i="11" s="1"/>
  <c r="AJ369" i="11"/>
  <c r="AI369" i="11" s="1"/>
  <c r="AH172" i="11"/>
  <c r="AJ172" i="11" s="1"/>
  <c r="AI172" i="11" s="1"/>
  <c r="AH977" i="11"/>
  <c r="AJ977" i="11" s="1"/>
  <c r="AI977" i="11" s="1"/>
  <c r="AJ978" i="11"/>
  <c r="AI978" i="11" s="1"/>
  <c r="AJ1003" i="11"/>
  <c r="AI1003" i="11" s="1"/>
  <c r="AH993" i="11"/>
  <c r="AJ993" i="11" s="1"/>
  <c r="AI993" i="11" s="1"/>
  <c r="AJ994" i="11"/>
  <c r="AI994" i="11" s="1"/>
  <c r="I998" i="11"/>
  <c r="J996" i="11"/>
  <c r="V936" i="11"/>
  <c r="W934" i="11"/>
  <c r="V934" i="11" s="1"/>
  <c r="AB996" i="11"/>
  <c r="AD998" i="11"/>
  <c r="AH894" i="11"/>
  <c r="AJ894" i="11" s="1"/>
  <c r="AI894" i="11" s="1"/>
  <c r="AJ876" i="11"/>
  <c r="AI876" i="11" s="1"/>
  <c r="AJ805" i="11"/>
  <c r="AI805" i="11" s="1"/>
  <c r="G868" i="11"/>
  <c r="T870" i="11"/>
  <c r="AH743" i="11"/>
  <c r="AJ743" i="11" s="1"/>
  <c r="AI743" i="11" s="1"/>
  <c r="AH628" i="11"/>
  <c r="AJ628" i="11" s="1"/>
  <c r="AI628" i="11" s="1"/>
  <c r="AJ629" i="11"/>
  <c r="AI629" i="11" s="1"/>
  <c r="AJ654" i="11"/>
  <c r="AI654" i="11" s="1"/>
  <c r="AA652" i="11"/>
  <c r="AA650" i="11" s="1"/>
  <c r="L650" i="11"/>
  <c r="K650" i="11" s="1"/>
  <c r="K652" i="11"/>
  <c r="AH593" i="11"/>
  <c r="AJ593" i="11" s="1"/>
  <c r="AI593" i="11" s="1"/>
  <c r="AJ594" i="11"/>
  <c r="AI594" i="11" s="1"/>
  <c r="AJ543" i="11"/>
  <c r="AI543" i="11" s="1"/>
  <c r="AH542" i="11"/>
  <c r="AJ542" i="11" s="1"/>
  <c r="AI542" i="11" s="1"/>
  <c r="T528" i="11"/>
  <c r="U526" i="11"/>
  <c r="AH529" i="11"/>
  <c r="AC467" i="11"/>
  <c r="AJ389" i="11"/>
  <c r="AI389" i="11" s="1"/>
  <c r="I294" i="11"/>
  <c r="J292" i="11"/>
  <c r="I292" i="11" s="1"/>
  <c r="AJ304" i="11"/>
  <c r="AI304" i="11" s="1"/>
  <c r="AJ208" i="11"/>
  <c r="AI208" i="11" s="1"/>
  <c r="AH321" i="11"/>
  <c r="AJ321" i="11" s="1"/>
  <c r="AI321" i="11" s="1"/>
  <c r="M193" i="11"/>
  <c r="AJ585" i="11"/>
  <c r="AI585" i="11" s="1"/>
  <c r="AH1012" i="11"/>
  <c r="AJ1012" i="11" s="1"/>
  <c r="AI1012" i="11" s="1"/>
  <c r="AJ1013" i="11"/>
  <c r="AI1013" i="11" s="1"/>
  <c r="AH854" i="11"/>
  <c r="AJ854" i="11" s="1"/>
  <c r="AI854" i="11" s="1"/>
  <c r="AJ855" i="11"/>
  <c r="AI855" i="11" s="1"/>
  <c r="U755" i="11"/>
  <c r="T755" i="11" s="1"/>
  <c r="T757" i="11"/>
  <c r="AE783" i="11"/>
  <c r="AE781" i="11" s="1"/>
  <c r="V757" i="11"/>
  <c r="K755" i="11"/>
  <c r="AD757" i="11"/>
  <c r="AH589" i="11"/>
  <c r="AJ589" i="11" s="1"/>
  <c r="AI589" i="11" s="1"/>
  <c r="AJ590" i="11"/>
  <c r="AI590" i="11" s="1"/>
  <c r="AJ551" i="11"/>
  <c r="AI551" i="11" s="1"/>
  <c r="AH550" i="11"/>
  <c r="AJ550" i="11" s="1"/>
  <c r="AI550" i="11" s="1"/>
  <c r="AH514" i="11"/>
  <c r="AJ514" i="11" s="1"/>
  <c r="AI514" i="11" s="1"/>
  <c r="AJ515" i="11"/>
  <c r="AI515" i="11" s="1"/>
  <c r="AJ416" i="11"/>
  <c r="AI416" i="11" s="1"/>
  <c r="AH414" i="11"/>
  <c r="AJ457" i="11"/>
  <c r="AI457" i="11" s="1"/>
  <c r="AJ577" i="11"/>
  <c r="AI577" i="11" s="1"/>
  <c r="I428" i="11"/>
  <c r="J426" i="11"/>
  <c r="I426" i="11" s="1"/>
  <c r="AC334" i="11"/>
  <c r="M399" i="11"/>
  <c r="AJ381" i="11"/>
  <c r="AI381" i="11" s="1"/>
  <c r="AC294" i="11"/>
  <c r="AD294" i="11"/>
  <c r="AB292" i="11"/>
  <c r="AJ263" i="11"/>
  <c r="AI263" i="11" s="1"/>
  <c r="AH201" i="11"/>
  <c r="AJ201" i="11" s="1"/>
  <c r="AI201" i="11" s="1"/>
  <c r="N292" i="11"/>
  <c r="M292" i="11" s="1"/>
  <c r="M294" i="11"/>
  <c r="AH973" i="11"/>
  <c r="AJ973" i="11" s="1"/>
  <c r="AI973" i="11" s="1"/>
  <c r="AJ974" i="11"/>
  <c r="AI974" i="11" s="1"/>
  <c r="AH777" i="11"/>
  <c r="AJ777" i="11" s="1"/>
  <c r="AI777" i="11" s="1"/>
  <c r="AJ778" i="11"/>
  <c r="AI778" i="11" s="1"/>
  <c r="AC727" i="11"/>
  <c r="AH784" i="11"/>
  <c r="AJ785" i="11"/>
  <c r="AI785" i="11" s="1"/>
  <c r="AD503" i="11"/>
  <c r="AB501" i="11"/>
  <c r="U650" i="11"/>
  <c r="T650" i="11" s="1"/>
  <c r="T652" i="11"/>
  <c r="M428" i="11"/>
  <c r="N426" i="11"/>
  <c r="M426" i="11" s="1"/>
  <c r="K399" i="11"/>
  <c r="L397" i="11"/>
  <c r="AC428" i="11"/>
  <c r="AB354" i="11"/>
  <c r="AD356" i="11"/>
  <c r="AH288" i="11"/>
  <c r="AJ288" i="11" s="1"/>
  <c r="AI288" i="11" s="1"/>
  <c r="AJ289" i="11"/>
  <c r="AI289" i="11" s="1"/>
  <c r="AC259" i="11"/>
  <c r="I259" i="11"/>
  <c r="J257" i="11"/>
  <c r="T356" i="11"/>
  <c r="U354" i="11"/>
  <c r="N163" i="11"/>
  <c r="M165" i="11"/>
  <c r="AH276" i="11"/>
  <c r="AJ276" i="11" s="1"/>
  <c r="AI276" i="11" s="1"/>
  <c r="AH185" i="11"/>
  <c r="AJ185" i="11" s="1"/>
  <c r="AI185" i="11" s="1"/>
  <c r="AJ186" i="11"/>
  <c r="AI186" i="11" s="1"/>
  <c r="AA193" i="11"/>
  <c r="AA191" i="11" s="1"/>
  <c r="AD165" i="11"/>
  <c r="X163" i="11"/>
  <c r="AH169" i="11"/>
  <c r="AH817" i="11"/>
  <c r="AJ817" i="11" s="1"/>
  <c r="AI817" i="11" s="1"/>
  <c r="AA698" i="11"/>
  <c r="AA696" i="11" s="1"/>
  <c r="AB781" i="11"/>
  <c r="AD781" i="11" s="1"/>
  <c r="AD783" i="11"/>
  <c r="W501" i="11"/>
  <c r="V503" i="11"/>
  <c r="AH479" i="11"/>
  <c r="AJ479" i="11" s="1"/>
  <c r="AI479" i="11" s="1"/>
  <c r="AJ480" i="11"/>
  <c r="AI480" i="11" s="1"/>
  <c r="AH486" i="11"/>
  <c r="AJ486" i="11" s="1"/>
  <c r="AI486" i="11" s="1"/>
  <c r="K428" i="11"/>
  <c r="L426" i="11"/>
  <c r="K426" i="11" s="1"/>
  <c r="G354" i="11"/>
  <c r="I356" i="11"/>
  <c r="M356" i="11"/>
  <c r="AJ296" i="11"/>
  <c r="AI296" i="11" s="1"/>
  <c r="W191" i="11"/>
  <c r="V193" i="11"/>
  <c r="AH194" i="11"/>
  <c r="AJ194" i="11" s="1"/>
  <c r="AI194" i="11" s="1"/>
  <c r="AH157" i="11"/>
  <c r="AJ157" i="11" s="1"/>
  <c r="AI157" i="11" s="1"/>
  <c r="AJ158" i="11"/>
  <c r="AI158" i="11" s="1"/>
  <c r="J191" i="11"/>
  <c r="I193" i="11"/>
  <c r="AC960" i="11"/>
  <c r="AJ968" i="11"/>
  <c r="AI968" i="11" s="1"/>
  <c r="K838" i="11"/>
  <c r="L836" i="11"/>
  <c r="T838" i="11"/>
  <c r="AG727" i="11"/>
  <c r="AG725" i="11" s="1"/>
  <c r="AE757" i="11"/>
  <c r="AE755" i="11" s="1"/>
  <c r="AJ843" i="11"/>
  <c r="AI843" i="11" s="1"/>
  <c r="AJ700" i="11"/>
  <c r="AI700" i="11" s="1"/>
  <c r="AH699" i="11"/>
  <c r="AC606" i="11"/>
  <c r="AJ622" i="11"/>
  <c r="AI622" i="11" s="1"/>
  <c r="AH475" i="11"/>
  <c r="AJ475" i="11" s="1"/>
  <c r="AI475" i="11" s="1"/>
  <c r="AJ476" i="11"/>
  <c r="AI476" i="11" s="1"/>
  <c r="T259" i="11"/>
  <c r="U257" i="11"/>
  <c r="AD334" i="11"/>
  <c r="AB332" i="11"/>
  <c r="AH242" i="11"/>
  <c r="AJ242" i="11" s="1"/>
  <c r="AI242" i="11" s="1"/>
  <c r="AH300" i="11"/>
  <c r="AJ300" i="11" s="1"/>
  <c r="AI300" i="11" s="1"/>
  <c r="AJ301" i="11"/>
  <c r="AI301" i="11" s="1"/>
  <c r="AH160" i="11"/>
  <c r="AJ160" i="11" s="1"/>
  <c r="AI160" i="11" s="1"/>
  <c r="AJ161" i="11"/>
  <c r="AI161" i="11" s="1"/>
  <c r="AH144" i="11"/>
  <c r="AJ144" i="11" s="1"/>
  <c r="AI144" i="11" s="1"/>
  <c r="L119" i="11"/>
  <c r="K121" i="11"/>
  <c r="V76" i="11"/>
  <c r="AJ898" i="11"/>
  <c r="AI898" i="11" s="1"/>
  <c r="AH897" i="11"/>
  <c r="AJ897" i="11" s="1"/>
  <c r="AI897" i="11" s="1"/>
  <c r="AH921" i="11"/>
  <c r="AJ921" i="11" s="1"/>
  <c r="AI921" i="11" s="1"/>
  <c r="AD936" i="11"/>
  <c r="K998" i="11"/>
  <c r="AJ918" i="11"/>
  <c r="AI918" i="11" s="1"/>
  <c r="AH917" i="11"/>
  <c r="AJ917" i="11" s="1"/>
  <c r="AI917" i="11" s="1"/>
  <c r="AH850" i="11"/>
  <c r="AJ850" i="11" s="1"/>
  <c r="AI850" i="11" s="1"/>
  <c r="AJ851" i="11"/>
  <c r="AI851" i="11" s="1"/>
  <c r="AG870" i="11"/>
  <c r="AG868" i="11" s="1"/>
  <c r="K783" i="11"/>
  <c r="L781" i="11"/>
  <c r="AC652" i="11"/>
  <c r="K757" i="11"/>
  <c r="AJ686" i="11"/>
  <c r="AI686" i="11" s="1"/>
  <c r="AH612" i="11"/>
  <c r="AJ612" i="11" s="1"/>
  <c r="AI612" i="11" s="1"/>
  <c r="AJ613" i="11"/>
  <c r="AI613" i="11" s="1"/>
  <c r="AJ691" i="11"/>
  <c r="AI691" i="11" s="1"/>
  <c r="AH660" i="11"/>
  <c r="AJ660" i="11" s="1"/>
  <c r="AI660" i="11" s="1"/>
  <c r="U604" i="11"/>
  <c r="T606" i="11"/>
  <c r="AD606" i="11"/>
  <c r="AJ518" i="11"/>
  <c r="AI518" i="11" s="1"/>
  <c r="AH471" i="11"/>
  <c r="AJ471" i="11" s="1"/>
  <c r="AI471" i="11" s="1"/>
  <c r="AJ472" i="11"/>
  <c r="AI472" i="11" s="1"/>
  <c r="V428" i="11"/>
  <c r="W426" i="11"/>
  <c r="V426" i="11" s="1"/>
  <c r="AH492" i="11"/>
  <c r="AJ492" i="11" s="1"/>
  <c r="AI492" i="11" s="1"/>
  <c r="AE606" i="11"/>
  <c r="AE604" i="11" s="1"/>
  <c r="AH382" i="11"/>
  <c r="AJ382" i="11" s="1"/>
  <c r="AI382" i="11" s="1"/>
  <c r="AJ383" i="11"/>
  <c r="AI383" i="11" s="1"/>
  <c r="AJ490" i="11"/>
  <c r="AI490" i="11" s="1"/>
  <c r="AE428" i="11"/>
  <c r="AE426" i="11" s="1"/>
  <c r="W354" i="11"/>
  <c r="V356" i="11"/>
  <c r="AJ352" i="11"/>
  <c r="AI352" i="11" s="1"/>
  <c r="AJ336" i="11"/>
  <c r="AI336" i="11" s="1"/>
  <c r="AH282" i="11"/>
  <c r="AJ282" i="11" s="1"/>
  <c r="AI282" i="11" s="1"/>
  <c r="K259" i="11"/>
  <c r="L257" i="11"/>
  <c r="AJ155" i="11"/>
  <c r="AI155" i="11" s="1"/>
  <c r="O118" i="11"/>
  <c r="O23" i="11" s="1"/>
  <c r="O16" i="11" s="1"/>
  <c r="T119" i="11"/>
  <c r="AJ173" i="11"/>
  <c r="AI173" i="11" s="1"/>
  <c r="W958" i="11"/>
  <c r="V960" i="11"/>
  <c r="T998" i="11"/>
  <c r="AJ733" i="11"/>
  <c r="AI733" i="11" s="1"/>
  <c r="AH656" i="11"/>
  <c r="AJ656" i="11" s="1"/>
  <c r="AI656" i="11" s="1"/>
  <c r="AJ657" i="11"/>
  <c r="AI657" i="11" s="1"/>
  <c r="AH677" i="11"/>
  <c r="AJ677" i="11" s="1"/>
  <c r="AI677" i="11" s="1"/>
  <c r="AD571" i="11"/>
  <c r="AB569" i="11"/>
  <c r="G465" i="11"/>
  <c r="I467" i="11"/>
  <c r="AA399" i="11"/>
  <c r="AA397" i="11" s="1"/>
  <c r="V467" i="11"/>
  <c r="W465" i="11"/>
  <c r="AH607" i="11"/>
  <c r="AJ608" i="11"/>
  <c r="AI608" i="11" s="1"/>
  <c r="M467" i="11"/>
  <c r="AH452" i="11"/>
  <c r="AJ452" i="11" s="1"/>
  <c r="AI452" i="11" s="1"/>
  <c r="AJ430" i="11"/>
  <c r="AI430" i="11" s="1"/>
  <c r="AH429" i="11"/>
  <c r="AJ429" i="11" s="1"/>
  <c r="AI429" i="11" s="1"/>
  <c r="AJ342" i="11"/>
  <c r="AI342" i="11" s="1"/>
  <c r="AH253" i="11"/>
  <c r="AJ253" i="11" s="1"/>
  <c r="AI253" i="11" s="1"/>
  <c r="AJ254" i="11"/>
  <c r="AI254" i="11" s="1"/>
  <c r="M334" i="11"/>
  <c r="AD193" i="11"/>
  <c r="AB191" i="11"/>
  <c r="AJ248" i="11"/>
  <c r="AI248" i="11" s="1"/>
  <c r="AA121" i="11"/>
  <c r="AA119" i="11" s="1"/>
  <c r="M119" i="11"/>
  <c r="AJ83" i="11"/>
  <c r="AI83" i="11" s="1"/>
  <c r="AD76" i="11"/>
  <c r="AD960" i="11"/>
  <c r="K960" i="11"/>
  <c r="L958" i="11"/>
  <c r="J868" i="11"/>
  <c r="I870" i="11"/>
  <c r="AJ818" i="11"/>
  <c r="AI818" i="11" s="1"/>
  <c r="AC998" i="11"/>
  <c r="I783" i="11"/>
  <c r="J781" i="11"/>
  <c r="AH773" i="11"/>
  <c r="AJ773" i="11" s="1"/>
  <c r="AI773" i="11" s="1"/>
  <c r="AJ774" i="11"/>
  <c r="AI774" i="11" s="1"/>
  <c r="AH631" i="11"/>
  <c r="AJ631" i="11" s="1"/>
  <c r="AI631" i="11" s="1"/>
  <c r="AJ632" i="11"/>
  <c r="AI632" i="11" s="1"/>
  <c r="AH716" i="11"/>
  <c r="AJ716" i="11" s="1"/>
  <c r="AI716" i="11" s="1"/>
  <c r="AJ618" i="11"/>
  <c r="AI618" i="11" s="1"/>
  <c r="J604" i="11"/>
  <c r="I604" i="11" s="1"/>
  <c r="I606" i="11"/>
  <c r="AG571" i="11"/>
  <c r="AG569" i="11" s="1"/>
  <c r="AD528" i="11"/>
  <c r="AH580" i="11"/>
  <c r="AJ580" i="11" s="1"/>
  <c r="AI580" i="11" s="1"/>
  <c r="AB426" i="11"/>
  <c r="AD428" i="11"/>
  <c r="AH437" i="11"/>
  <c r="AJ437" i="11" s="1"/>
  <c r="AI437" i="11" s="1"/>
  <c r="AJ438" i="11"/>
  <c r="AI438" i="11" s="1"/>
  <c r="AD399" i="11"/>
  <c r="AB397" i="11"/>
  <c r="AA334" i="11"/>
  <c r="AA332" i="11" s="1"/>
  <c r="AH312" i="11"/>
  <c r="AJ312" i="11" s="1"/>
  <c r="AI312" i="11" s="1"/>
  <c r="AJ313" i="11"/>
  <c r="AI313" i="11" s="1"/>
  <c r="AJ339" i="11"/>
  <c r="AI339" i="11" s="1"/>
  <c r="U191" i="11"/>
  <c r="T193" i="11"/>
  <c r="AH197" i="11"/>
  <c r="AJ197" i="11" s="1"/>
  <c r="AI197" i="11" s="1"/>
  <c r="L163" i="11"/>
  <c r="K165" i="11"/>
  <c r="AC121" i="11"/>
  <c r="AJ152" i="11"/>
  <c r="AI152" i="11" s="1"/>
  <c r="I903" i="11"/>
  <c r="J901" i="11"/>
  <c r="I901" i="11" s="1"/>
  <c r="AJ795" i="11"/>
  <c r="AI795" i="11" s="1"/>
  <c r="V838" i="11"/>
  <c r="AH705" i="11"/>
  <c r="AJ705" i="11" s="1"/>
  <c r="AI705" i="11" s="1"/>
  <c r="AJ706" i="11"/>
  <c r="AI706" i="11" s="1"/>
  <c r="T783" i="11"/>
  <c r="X696" i="11"/>
  <c r="AD698" i="11"/>
  <c r="AH713" i="11"/>
  <c r="AJ713" i="11" s="1"/>
  <c r="AI713" i="11" s="1"/>
  <c r="AJ714" i="11"/>
  <c r="AI714" i="11" s="1"/>
  <c r="G696" i="11"/>
  <c r="T698" i="11"/>
  <c r="M698" i="11"/>
  <c r="AH663" i="11"/>
  <c r="AJ663" i="11" s="1"/>
  <c r="AI663" i="11" s="1"/>
  <c r="AJ664" i="11"/>
  <c r="AI664" i="11" s="1"/>
  <c r="AH537" i="11"/>
  <c r="AJ537" i="11" s="1"/>
  <c r="AI537" i="11" s="1"/>
  <c r="AH563" i="11"/>
  <c r="AJ563" i="11" s="1"/>
  <c r="AI563" i="11" s="1"/>
  <c r="AJ564" i="11"/>
  <c r="AI564" i="11" s="1"/>
  <c r="AH419" i="11"/>
  <c r="AJ419" i="11" s="1"/>
  <c r="AI419" i="11" s="1"/>
  <c r="AJ420" i="11"/>
  <c r="AI420" i="11" s="1"/>
  <c r="AH462" i="11"/>
  <c r="AJ462" i="11" s="1"/>
  <c r="AI462" i="11" s="1"/>
  <c r="AJ463" i="11"/>
  <c r="AI463" i="11" s="1"/>
  <c r="AH441" i="11"/>
  <c r="AJ441" i="11" s="1"/>
  <c r="AI441" i="11" s="1"/>
  <c r="AJ377" i="11"/>
  <c r="AI377" i="11" s="1"/>
  <c r="AH385" i="11"/>
  <c r="AJ385" i="11" s="1"/>
  <c r="AI385" i="11" s="1"/>
  <c r="AG334" i="11"/>
  <c r="AG332" i="11" s="1"/>
  <c r="U397" i="11"/>
  <c r="T399" i="11"/>
  <c r="V334" i="11"/>
  <c r="AJ231" i="11"/>
  <c r="AI231" i="11" s="1"/>
  <c r="AH227" i="11"/>
  <c r="AJ227" i="11" s="1"/>
  <c r="AI227" i="11" s="1"/>
  <c r="AJ228" i="11"/>
  <c r="AI228" i="11" s="1"/>
  <c r="AH264" i="11"/>
  <c r="AJ264" i="11" s="1"/>
  <c r="AI264" i="11" s="1"/>
  <c r="AJ265" i="11"/>
  <c r="AI265" i="11" s="1"/>
  <c r="J163" i="11"/>
  <c r="I165" i="11"/>
  <c r="AH101" i="11"/>
  <c r="AJ101" i="11" s="1"/>
  <c r="AI101" i="11" s="1"/>
  <c r="AJ102" i="11"/>
  <c r="AI102" i="11" s="1"/>
  <c r="AH50" i="11"/>
  <c r="AJ50" i="11" s="1"/>
  <c r="AI50" i="11" s="1"/>
  <c r="J934" i="11"/>
  <c r="I934" i="11" s="1"/>
  <c r="I936" i="11"/>
  <c r="U934" i="11"/>
  <c r="T934" i="11" s="1"/>
  <c r="T936" i="11"/>
  <c r="V903" i="11"/>
  <c r="W901" i="11"/>
  <c r="V901" i="11" s="1"/>
  <c r="AH961" i="11"/>
  <c r="AJ962" i="11"/>
  <c r="AI962" i="11" s="1"/>
  <c r="AC870" i="11"/>
  <c r="AJ922" i="11"/>
  <c r="AI922" i="11" s="1"/>
  <c r="AJ895" i="11"/>
  <c r="AI895" i="11" s="1"/>
  <c r="AH904" i="11"/>
  <c r="AJ904" i="11" s="1"/>
  <c r="AI904" i="11" s="1"/>
  <c r="G958" i="11"/>
  <c r="I960" i="11"/>
  <c r="AB836" i="11"/>
  <c r="AD838" i="11"/>
  <c r="AH833" i="11"/>
  <c r="AJ833" i="11" s="1"/>
  <c r="AI833" i="11" s="1"/>
  <c r="AJ987" i="11"/>
  <c r="AI987" i="11" s="1"/>
  <c r="AJ858" i="11"/>
  <c r="AI858" i="11" s="1"/>
  <c r="AH787" i="11"/>
  <c r="AJ787" i="11" s="1"/>
  <c r="AI787" i="11" s="1"/>
  <c r="AJ644" i="11"/>
  <c r="AI644" i="11" s="1"/>
  <c r="AH545" i="11"/>
  <c r="AJ545" i="11" s="1"/>
  <c r="AI545" i="11" s="1"/>
  <c r="AH523" i="11"/>
  <c r="AJ523" i="11" s="1"/>
  <c r="AI523" i="11" s="1"/>
  <c r="AJ524" i="11"/>
  <c r="AI524" i="11" s="1"/>
  <c r="AA571" i="11"/>
  <c r="AA569" i="11" s="1"/>
  <c r="AG503" i="11"/>
  <c r="AG501" i="11" s="1"/>
  <c r="AH423" i="11"/>
  <c r="AJ423" i="11" s="1"/>
  <c r="AI423" i="11" s="1"/>
  <c r="AJ424" i="11"/>
  <c r="AI424" i="11" s="1"/>
  <c r="AH445" i="11"/>
  <c r="AJ445" i="11" s="1"/>
  <c r="AI445" i="11" s="1"/>
  <c r="AJ345" i="11"/>
  <c r="AI345" i="11" s="1"/>
  <c r="K334" i="11"/>
  <c r="L332" i="11"/>
  <c r="AH361" i="11"/>
  <c r="AJ361" i="11" s="1"/>
  <c r="AI361" i="11" s="1"/>
  <c r="AJ362" i="11"/>
  <c r="AI362" i="11" s="1"/>
  <c r="T334" i="11"/>
  <c r="V259" i="11"/>
  <c r="W257" i="11"/>
  <c r="K356" i="11"/>
  <c r="L354" i="11"/>
  <c r="J332" i="11"/>
  <c r="I334" i="11"/>
  <c r="AH239" i="11"/>
  <c r="AJ239" i="11" s="1"/>
  <c r="AI239" i="11" s="1"/>
  <c r="AC193" i="11"/>
  <c r="AH223" i="11"/>
  <c r="AJ223" i="11" s="1"/>
  <c r="AI223" i="11" s="1"/>
  <c r="AH178" i="11"/>
  <c r="AJ178" i="11" s="1"/>
  <c r="AI178" i="11" s="1"/>
  <c r="AJ179" i="11"/>
  <c r="AI179" i="11" s="1"/>
  <c r="AJ234" i="11"/>
  <c r="AI234" i="11" s="1"/>
  <c r="AH233" i="11"/>
  <c r="AJ233" i="11" s="1"/>
  <c r="AI233" i="11" s="1"/>
  <c r="AI17" i="11"/>
  <c r="V24" i="11"/>
  <c r="AH909" i="11"/>
  <c r="AJ909" i="11" s="1"/>
  <c r="AI909" i="11" s="1"/>
  <c r="AC903" i="11"/>
  <c r="AA960" i="11"/>
  <c r="AA958" i="11" s="1"/>
  <c r="V998" i="11"/>
  <c r="W996" i="11"/>
  <c r="AH940" i="11"/>
  <c r="AJ940" i="11" s="1"/>
  <c r="AI940" i="11" s="1"/>
  <c r="AJ941" i="11"/>
  <c r="AI941" i="11" s="1"/>
  <c r="AA838" i="11"/>
  <c r="AA836" i="11" s="1"/>
  <c r="AJ952" i="11"/>
  <c r="AI952" i="11" s="1"/>
  <c r="AJ847" i="11"/>
  <c r="AI847" i="11" s="1"/>
  <c r="AJ831" i="11"/>
  <c r="AI831" i="11" s="1"/>
  <c r="AJ764" i="11"/>
  <c r="AI764" i="11" s="1"/>
  <c r="M755" i="11"/>
  <c r="AC783" i="11"/>
  <c r="AH640" i="11"/>
  <c r="AJ640" i="11" s="1"/>
  <c r="AI640" i="11" s="1"/>
  <c r="AJ641" i="11"/>
  <c r="AI641" i="11" s="1"/>
  <c r="AJ625" i="11"/>
  <c r="AI625" i="11" s="1"/>
  <c r="AH624" i="11"/>
  <c r="AJ624" i="11" s="1"/>
  <c r="AI624" i="11" s="1"/>
  <c r="W604" i="11"/>
  <c r="V604" i="11" s="1"/>
  <c r="V606" i="11"/>
  <c r="M783" i="11"/>
  <c r="AJ567" i="11"/>
  <c r="AI567" i="11" s="1"/>
  <c r="AH566" i="11"/>
  <c r="AJ566" i="11" s="1"/>
  <c r="AI566" i="11" s="1"/>
  <c r="AH572" i="11"/>
  <c r="AJ555" i="11"/>
  <c r="AI555" i="11" s="1"/>
  <c r="AH554" i="11"/>
  <c r="AJ554" i="11" s="1"/>
  <c r="AI554" i="11" s="1"/>
  <c r="K503" i="11"/>
  <c r="L501" i="11"/>
  <c r="AJ434" i="11"/>
  <c r="AI434" i="11" s="1"/>
  <c r="AH433" i="11"/>
  <c r="AJ433" i="11" s="1"/>
  <c r="AI433" i="11" s="1"/>
  <c r="AG467" i="11"/>
  <c r="AG465" i="11" s="1"/>
  <c r="AJ413" i="11"/>
  <c r="AI413" i="11" s="1"/>
  <c r="AA356" i="11"/>
  <c r="AA354" i="11" s="1"/>
  <c r="I399" i="11"/>
  <c r="J397" i="11"/>
  <c r="AJ329" i="11"/>
  <c r="AI329" i="11" s="1"/>
  <c r="AJ365" i="11"/>
  <c r="AI365" i="11" s="1"/>
  <c r="P118" i="11"/>
  <c r="P23" i="11" s="1"/>
  <c r="P16" i="11" s="1"/>
  <c r="K193" i="11"/>
  <c r="L191" i="11"/>
  <c r="AH881" i="11"/>
  <c r="AJ881" i="11" s="1"/>
  <c r="AI881" i="11" s="1"/>
  <c r="AJ882" i="11"/>
  <c r="AI882" i="11" s="1"/>
  <c r="AC838" i="11"/>
  <c r="AH885" i="11"/>
  <c r="AJ885" i="11" s="1"/>
  <c r="AI885" i="11" s="1"/>
  <c r="AJ886" i="11"/>
  <c r="AI886" i="11" s="1"/>
  <c r="V783" i="11"/>
  <c r="AJ814" i="11"/>
  <c r="AI814" i="11" s="1"/>
  <c r="W696" i="11"/>
  <c r="V698" i="11"/>
  <c r="M757" i="11"/>
  <c r="V727" i="11"/>
  <c r="W725" i="11"/>
  <c r="AH636" i="11"/>
  <c r="AJ636" i="11" s="1"/>
  <c r="AI636" i="11" s="1"/>
  <c r="AJ637" i="11"/>
  <c r="AI637" i="11" s="1"/>
  <c r="AA606" i="11"/>
  <c r="AA604" i="11" s="1"/>
  <c r="AH597" i="11"/>
  <c r="AJ597" i="11" s="1"/>
  <c r="AI597" i="11" s="1"/>
  <c r="AJ598" i="11"/>
  <c r="AI598" i="11" s="1"/>
  <c r="AC503" i="11"/>
  <c r="V528" i="11"/>
  <c r="G526" i="11"/>
  <c r="M528" i="11"/>
  <c r="W397" i="11"/>
  <c r="V397" i="11" s="1"/>
  <c r="V399" i="11"/>
  <c r="AG428" i="11"/>
  <c r="AG426" i="11" s="1"/>
  <c r="AH358" i="11"/>
  <c r="AJ358" i="11" s="1"/>
  <c r="AI358" i="11" s="1"/>
  <c r="AJ359" i="11"/>
  <c r="AI359" i="11" s="1"/>
  <c r="AH347" i="11"/>
  <c r="AJ348" i="11"/>
  <c r="AI348" i="11" s="1"/>
  <c r="AJ307" i="11"/>
  <c r="AI307" i="11" s="1"/>
  <c r="D118" i="11"/>
  <c r="D23" i="11" s="1"/>
  <c r="D16" i="11" s="1"/>
  <c r="AH215" i="11"/>
  <c r="AJ215" i="11" s="1"/>
  <c r="AI215" i="11" s="1"/>
  <c r="AD259" i="11"/>
  <c r="W119" i="11"/>
  <c r="AD119" i="11" s="1"/>
  <c r="V121" i="11"/>
  <c r="Q118" i="11"/>
  <c r="Q23" i="11" s="1"/>
  <c r="Q16" i="11" s="1"/>
  <c r="T24" i="11"/>
  <c r="K24" i="11"/>
  <c r="M24" i="11"/>
  <c r="AH33" i="11"/>
  <c r="AJ33" i="11" s="1"/>
  <c r="AI33" i="11" s="1"/>
  <c r="AH109" i="11"/>
  <c r="AJ109" i="11" s="1"/>
  <c r="AI109" i="11" s="1"/>
  <c r="E118" i="11"/>
  <c r="E23" i="11" s="1"/>
  <c r="E16" i="11" s="1"/>
  <c r="K397" i="11" l="1"/>
  <c r="K781" i="11"/>
  <c r="I781" i="11"/>
  <c r="I397" i="11"/>
  <c r="T397" i="11"/>
  <c r="K501" i="11"/>
  <c r="V501" i="11"/>
  <c r="T781" i="11"/>
  <c r="V781" i="11"/>
  <c r="K934" i="11"/>
  <c r="I725" i="11"/>
  <c r="K996" i="11"/>
  <c r="I996" i="11"/>
  <c r="V996" i="11"/>
  <c r="K163" i="11"/>
  <c r="M163" i="11"/>
  <c r="M501" i="11"/>
  <c r="K604" i="11"/>
  <c r="T604" i="11"/>
  <c r="I836" i="11"/>
  <c r="T836" i="11"/>
  <c r="V836" i="11"/>
  <c r="K836" i="11"/>
  <c r="AD836" i="11"/>
  <c r="I191" i="11"/>
  <c r="I257" i="11"/>
  <c r="K257" i="11"/>
  <c r="T332" i="11"/>
  <c r="I332" i="11"/>
  <c r="M332" i="11"/>
  <c r="T191" i="11"/>
  <c r="AD332" i="11"/>
  <c r="AM118" i="11"/>
  <c r="AM23" i="11" s="1"/>
  <c r="AM16" i="11" s="1"/>
  <c r="V257" i="11"/>
  <c r="V191" i="11"/>
  <c r="T257" i="11"/>
  <c r="K191" i="11"/>
  <c r="K332" i="11"/>
  <c r="T725" i="11"/>
  <c r="T996" i="11"/>
  <c r="V163" i="11"/>
  <c r="M868" i="11"/>
  <c r="K569" i="11"/>
  <c r="K725" i="11"/>
  <c r="V292" i="11"/>
  <c r="I696" i="11"/>
  <c r="I465" i="11"/>
  <c r="T292" i="11"/>
  <c r="K292" i="11"/>
  <c r="M650" i="11"/>
  <c r="AD292" i="11"/>
  <c r="AD569" i="11"/>
  <c r="V868" i="11"/>
  <c r="I868" i="11"/>
  <c r="AD868" i="11"/>
  <c r="K354" i="11"/>
  <c r="AJ76" i="11"/>
  <c r="AI76" i="11" s="1"/>
  <c r="AH334" i="11"/>
  <c r="AH332" i="11" s="1"/>
  <c r="AH727" i="11"/>
  <c r="AH725" i="11" s="1"/>
  <c r="AH121" i="11"/>
  <c r="AH119" i="11" s="1"/>
  <c r="AE118" i="11"/>
  <c r="AE23" i="11" s="1"/>
  <c r="AE16" i="11" s="1"/>
  <c r="AD257" i="11"/>
  <c r="I569" i="11"/>
  <c r="T569" i="11"/>
  <c r="AD650" i="11"/>
  <c r="AD191" i="11"/>
  <c r="AD604" i="11"/>
  <c r="AH998" i="11"/>
  <c r="AH996" i="11" s="1"/>
  <c r="AD426" i="11"/>
  <c r="V569" i="11"/>
  <c r="V354" i="11"/>
  <c r="U118" i="11"/>
  <c r="U23" i="11" s="1"/>
  <c r="U16" i="11" s="1"/>
  <c r="M569" i="11"/>
  <c r="N118" i="11"/>
  <c r="N23" i="11" s="1"/>
  <c r="N16" i="11" s="1"/>
  <c r="AH24" i="11"/>
  <c r="AJ24" i="11" s="1"/>
  <c r="AI24" i="11" s="1"/>
  <c r="AH399" i="11"/>
  <c r="AH397" i="11" s="1"/>
  <c r="AJ397" i="11" s="1"/>
  <c r="AI397" i="11" s="1"/>
  <c r="AH503" i="11"/>
  <c r="AH501" i="11" s="1"/>
  <c r="AH294" i="11"/>
  <c r="AH292" i="11" s="1"/>
  <c r="AJ414" i="11"/>
  <c r="AI414" i="11" s="1"/>
  <c r="AG118" i="11"/>
  <c r="AG23" i="11" s="1"/>
  <c r="AG16" i="11" s="1"/>
  <c r="V526" i="11"/>
  <c r="M526" i="11"/>
  <c r="AC901" i="11"/>
  <c r="AJ961" i="11"/>
  <c r="AI961" i="11" s="1"/>
  <c r="AH960" i="11"/>
  <c r="AH958" i="11" s="1"/>
  <c r="AB118" i="11"/>
  <c r="AC501" i="11"/>
  <c r="V696" i="11"/>
  <c r="K958" i="11"/>
  <c r="AH606" i="11"/>
  <c r="AH604" i="11" s="1"/>
  <c r="AJ607" i="11"/>
  <c r="AI607" i="11" s="1"/>
  <c r="AH783" i="11"/>
  <c r="AH781" i="11" s="1"/>
  <c r="AJ784" i="11"/>
  <c r="AI784" i="11" s="1"/>
  <c r="T868" i="11"/>
  <c r="K868" i="11"/>
  <c r="AC650" i="11"/>
  <c r="AH259" i="11"/>
  <c r="AH257" i="11" s="1"/>
  <c r="AC257" i="11"/>
  <c r="I958" i="11"/>
  <c r="M958" i="11"/>
  <c r="AH698" i="11"/>
  <c r="AJ699" i="11"/>
  <c r="AI699" i="11" s="1"/>
  <c r="AC292" i="11"/>
  <c r="M465" i="11"/>
  <c r="AH571" i="11"/>
  <c r="AJ572" i="11"/>
  <c r="AI572" i="11" s="1"/>
  <c r="AC781" i="11"/>
  <c r="AH903" i="11"/>
  <c r="AH901" i="11" s="1"/>
  <c r="K526" i="11"/>
  <c r="AD958" i="11"/>
  <c r="AD901" i="11"/>
  <c r="AC958" i="11"/>
  <c r="AC604" i="11"/>
  <c r="AD163" i="11"/>
  <c r="X118" i="11"/>
  <c r="X23" i="11" s="1"/>
  <c r="X16" i="11" s="1"/>
  <c r="AC191" i="11"/>
  <c r="T958" i="11"/>
  <c r="AJ347" i="11"/>
  <c r="AI347" i="11" s="1"/>
  <c r="AH652" i="11"/>
  <c r="AH650" i="11" s="1"/>
  <c r="AH757" i="11"/>
  <c r="AD696" i="11"/>
  <c r="AC119" i="11"/>
  <c r="I354" i="11"/>
  <c r="M354" i="11"/>
  <c r="AC332" i="11"/>
  <c r="AH838" i="11"/>
  <c r="AH836" i="11" s="1"/>
  <c r="AD397" i="11"/>
  <c r="AH428" i="11"/>
  <c r="AH426" i="11" s="1"/>
  <c r="K465" i="11"/>
  <c r="AC465" i="11"/>
  <c r="AH936" i="11"/>
  <c r="M696" i="11"/>
  <c r="T696" i="11"/>
  <c r="K696" i="11"/>
  <c r="AH870" i="11"/>
  <c r="AH868" i="11" s="1"/>
  <c r="AC725" i="11"/>
  <c r="AC836" i="11"/>
  <c r="AD526" i="11"/>
  <c r="AC996" i="11"/>
  <c r="AD934" i="11"/>
  <c r="AH356" i="11"/>
  <c r="K119" i="11"/>
  <c r="L118" i="11"/>
  <c r="AD354" i="11"/>
  <c r="AD501" i="11"/>
  <c r="I526" i="11"/>
  <c r="AH467" i="11"/>
  <c r="AH465" i="11" s="1"/>
  <c r="AC868" i="11"/>
  <c r="AA118" i="11"/>
  <c r="AA23" i="11" s="1"/>
  <c r="AA16" i="11" s="1"/>
  <c r="AH193" i="11"/>
  <c r="AH191" i="11" s="1"/>
  <c r="AH528" i="11"/>
  <c r="AJ529" i="11"/>
  <c r="AI529" i="11" s="1"/>
  <c r="AD996" i="11"/>
  <c r="V465" i="11"/>
  <c r="AD465" i="11"/>
  <c r="G118" i="11"/>
  <c r="V119" i="11"/>
  <c r="W118" i="11"/>
  <c r="V725" i="11"/>
  <c r="AD725" i="11"/>
  <c r="I163" i="11"/>
  <c r="J118" i="11"/>
  <c r="V958" i="11"/>
  <c r="T465" i="11"/>
  <c r="AJ169" i="11"/>
  <c r="AI169" i="11" s="1"/>
  <c r="AH165" i="11"/>
  <c r="T354" i="11"/>
  <c r="AC426" i="11"/>
  <c r="T526" i="11"/>
  <c r="AD755" i="11"/>
  <c r="G23" i="11" l="1"/>
  <c r="T23" i="11" s="1"/>
  <c r="T16" i="11" s="1"/>
  <c r="AJ121" i="11"/>
  <c r="AI121" i="11" s="1"/>
  <c r="AJ334" i="11"/>
  <c r="AI334" i="11" s="1"/>
  <c r="AJ332" i="11"/>
  <c r="AI332" i="11" s="1"/>
  <c r="AJ725" i="11"/>
  <c r="AI725" i="11" s="1"/>
  <c r="AJ727" i="11"/>
  <c r="AI727" i="11" s="1"/>
  <c r="AJ998" i="11"/>
  <c r="AI998" i="11" s="1"/>
  <c r="AJ996" i="11"/>
  <c r="AI996" i="11" s="1"/>
  <c r="AJ501" i="11"/>
  <c r="AI501" i="11" s="1"/>
  <c r="AJ503" i="11"/>
  <c r="AI503" i="11" s="1"/>
  <c r="AJ836" i="11"/>
  <c r="AI836" i="11" s="1"/>
  <c r="AJ259" i="11"/>
  <c r="AI259" i="11" s="1"/>
  <c r="AJ838" i="11"/>
  <c r="AI838" i="11" s="1"/>
  <c r="AJ292" i="11"/>
  <c r="AI292" i="11" s="1"/>
  <c r="AJ958" i="11"/>
  <c r="AI958" i="11" s="1"/>
  <c r="AJ294" i="11"/>
  <c r="AI294" i="11" s="1"/>
  <c r="AJ960" i="11"/>
  <c r="AI960" i="11" s="1"/>
  <c r="AJ399" i="11"/>
  <c r="AI399" i="11" s="1"/>
  <c r="AJ257" i="11"/>
  <c r="AI257" i="11" s="1"/>
  <c r="AJ428" i="11"/>
  <c r="AI428" i="11" s="1"/>
  <c r="AJ652" i="11"/>
  <c r="AI652" i="11" s="1"/>
  <c r="AJ650" i="11"/>
  <c r="AI650" i="11" s="1"/>
  <c r="AH755" i="11"/>
  <c r="AJ755" i="11" s="1"/>
  <c r="AI755" i="11" s="1"/>
  <c r="AJ757" i="11"/>
  <c r="AI757" i="11" s="1"/>
  <c r="AD118" i="11"/>
  <c r="AB23" i="11"/>
  <c r="AB16" i="11" s="1"/>
  <c r="K118" i="11"/>
  <c r="L23" i="11"/>
  <c r="L16" i="11" s="1"/>
  <c r="AH163" i="11"/>
  <c r="AJ165" i="11"/>
  <c r="AI165" i="11" s="1"/>
  <c r="T118" i="11"/>
  <c r="AH696" i="11"/>
  <c r="AJ696" i="11" s="1"/>
  <c r="AI696" i="11" s="1"/>
  <c r="AJ698" i="11"/>
  <c r="AI698" i="11" s="1"/>
  <c r="AJ901" i="11"/>
  <c r="AI901" i="11" s="1"/>
  <c r="AJ191" i="11"/>
  <c r="AI191" i="11" s="1"/>
  <c r="AJ903" i="11"/>
  <c r="AI903" i="11" s="1"/>
  <c r="AJ193" i="11"/>
  <c r="AI193" i="11" s="1"/>
  <c r="AJ781" i="11"/>
  <c r="AI781" i="11" s="1"/>
  <c r="I118" i="11"/>
  <c r="J23" i="11"/>
  <c r="J16" i="11" s="1"/>
  <c r="M118" i="11"/>
  <c r="AJ783" i="11"/>
  <c r="AI783" i="11" s="1"/>
  <c r="AH354" i="11"/>
  <c r="AJ354" i="11" s="1"/>
  <c r="AI354" i="11" s="1"/>
  <c r="AJ356" i="11"/>
  <c r="AI356" i="11" s="1"/>
  <c r="AJ868" i="11"/>
  <c r="AI868" i="11" s="1"/>
  <c r="AJ870" i="11"/>
  <c r="AI870" i="11" s="1"/>
  <c r="AJ465" i="11"/>
  <c r="AI465" i="11" s="1"/>
  <c r="AH526" i="11"/>
  <c r="AJ526" i="11" s="1"/>
  <c r="AI526" i="11" s="1"/>
  <c r="AJ528" i="11"/>
  <c r="AI528" i="11" s="1"/>
  <c r="AH934" i="11"/>
  <c r="AJ934" i="11" s="1"/>
  <c r="AI934" i="11" s="1"/>
  <c r="AJ936" i="11"/>
  <c r="AI936" i="11" s="1"/>
  <c r="AJ467" i="11"/>
  <c r="AI467" i="11" s="1"/>
  <c r="AJ604" i="11"/>
  <c r="AI604" i="11" s="1"/>
  <c r="AH569" i="11"/>
  <c r="AJ569" i="11" s="1"/>
  <c r="AI569" i="11" s="1"/>
  <c r="AJ571" i="11"/>
  <c r="AI571" i="11" s="1"/>
  <c r="V118" i="11"/>
  <c r="W23" i="11"/>
  <c r="W16" i="11" s="1"/>
  <c r="AJ426" i="11"/>
  <c r="AI426" i="11" s="1"/>
  <c r="AJ119" i="11"/>
  <c r="AI119" i="11" s="1"/>
  <c r="AC118" i="11"/>
  <c r="AJ606" i="11"/>
  <c r="AI606" i="11" s="1"/>
  <c r="M23" i="11" l="1"/>
  <c r="M16" i="11" s="1"/>
  <c r="G16" i="11"/>
  <c r="K16" i="11" s="1"/>
  <c r="AJ163" i="11"/>
  <c r="AI163" i="11" s="1"/>
  <c r="AH118" i="11"/>
  <c r="AH23" i="11" s="1"/>
  <c r="AH16" i="11" s="1"/>
  <c r="I23" i="11"/>
  <c r="I16" i="11" s="1"/>
  <c r="AC23" i="11"/>
  <c r="AC16" i="11" s="1"/>
  <c r="K23" i="11"/>
  <c r="AD23" i="11"/>
  <c r="AD16" i="11" s="1"/>
  <c r="V23" i="11"/>
  <c r="V16" i="11" s="1"/>
  <c r="AJ118" i="11" l="1"/>
  <c r="AI118" i="11" s="1"/>
  <c r="AJ23" i="11"/>
  <c r="AI23" i="11" l="1"/>
  <c r="AI16" i="11" s="1"/>
  <c r="AJ16" i="11"/>
  <c r="AE113" i="10"/>
  <c r="AF10" i="10"/>
  <c r="AE1007" i="10"/>
  <c r="AE1006" i="10"/>
  <c r="AE1004" i="10"/>
  <c r="AE1003" i="10" s="1"/>
  <c r="AE1002" i="10"/>
  <c r="AE1001" i="10"/>
  <c r="AE999" i="10"/>
  <c r="AE998" i="10"/>
  <c r="AE996" i="10"/>
  <c r="AE995" i="10" s="1"/>
  <c r="AE994" i="10"/>
  <c r="AE993" i="10"/>
  <c r="AE990" i="10"/>
  <c r="AE988" i="10"/>
  <c r="AE987" i="10"/>
  <c r="AE985" i="10"/>
  <c r="AE984" i="10"/>
  <c r="AE982" i="10"/>
  <c r="AE981" i="10"/>
  <c r="AE980" i="10"/>
  <c r="AE978" i="10"/>
  <c r="AE977" i="10"/>
  <c r="AE975" i="10"/>
  <c r="AE974" i="10"/>
  <c r="AE972" i="10"/>
  <c r="AE971" i="10"/>
  <c r="AE969" i="10"/>
  <c r="AE968" i="10"/>
  <c r="AE967" i="10"/>
  <c r="AE965" i="10"/>
  <c r="AE964" i="10"/>
  <c r="AE962" i="10"/>
  <c r="AE961" i="10"/>
  <c r="AE959" i="10"/>
  <c r="AE958" i="10"/>
  <c r="AE956" i="10"/>
  <c r="AE955" i="10"/>
  <c r="AE952" i="10"/>
  <c r="AE950" i="10"/>
  <c r="AE949" i="10"/>
  <c r="AE947" i="10"/>
  <c r="AE946" i="10"/>
  <c r="AE945" i="10"/>
  <c r="AE943" i="10"/>
  <c r="AE942" i="10"/>
  <c r="AE941" i="10"/>
  <c r="AE939" i="10"/>
  <c r="AE938" i="10"/>
  <c r="AE937" i="10"/>
  <c r="AE935" i="10"/>
  <c r="AE934" i="10"/>
  <c r="AE932" i="10"/>
  <c r="AE931" i="10"/>
  <c r="AE928" i="10"/>
  <c r="AE926" i="10"/>
  <c r="AE925" i="10"/>
  <c r="AE924" i="10"/>
  <c r="AE923" i="10"/>
  <c r="AE921" i="10"/>
  <c r="AE920" i="10"/>
  <c r="AE919" i="10"/>
  <c r="AE917" i="10"/>
  <c r="AE916" i="10"/>
  <c r="AE915" i="10"/>
  <c r="AE913" i="10"/>
  <c r="AE912" i="10"/>
  <c r="AE911" i="10"/>
  <c r="AE909" i="10"/>
  <c r="AE908" i="10"/>
  <c r="AE906" i="10"/>
  <c r="AE905" i="10"/>
  <c r="AE904" i="10"/>
  <c r="AE903" i="10"/>
  <c r="AE901" i="10"/>
  <c r="AE900" i="10"/>
  <c r="AE899" i="10"/>
  <c r="AE898" i="10"/>
  <c r="AE895" i="10"/>
  <c r="AE893" i="10"/>
  <c r="AE892" i="10"/>
  <c r="AE891" i="10"/>
  <c r="AE889" i="10"/>
  <c r="AE888" i="10"/>
  <c r="AE886" i="10"/>
  <c r="AE885" i="10"/>
  <c r="AE883" i="10"/>
  <c r="AE882" i="10"/>
  <c r="AE880" i="10"/>
  <c r="AE879" i="10"/>
  <c r="AE877" i="10"/>
  <c r="AE876" i="10"/>
  <c r="AE875" i="10"/>
  <c r="AE873" i="10"/>
  <c r="AE872" i="10"/>
  <c r="AE870" i="10"/>
  <c r="AE869" i="10"/>
  <c r="AE868" i="10"/>
  <c r="AE866" i="10"/>
  <c r="AE865" i="10"/>
  <c r="AE862" i="10"/>
  <c r="AE860" i="10"/>
  <c r="AE859" i="10" s="1"/>
  <c r="AE858" i="10"/>
  <c r="AE857" i="10"/>
  <c r="AE855" i="10"/>
  <c r="AE854" i="10"/>
  <c r="AE852" i="10"/>
  <c r="AE851" i="10"/>
  <c r="AE849" i="10"/>
  <c r="AE848" i="10"/>
  <c r="AE846" i="10"/>
  <c r="AE845" i="10"/>
  <c r="AE844" i="10"/>
  <c r="AE842" i="10"/>
  <c r="AE841" i="10"/>
  <c r="AE840" i="10"/>
  <c r="AE838" i="10"/>
  <c r="AE837" i="10"/>
  <c r="AE836" i="10"/>
  <c r="AE835" i="10"/>
  <c r="AE833" i="10"/>
  <c r="AE832" i="10" s="1"/>
  <c r="AE830" i="10"/>
  <c r="AE828" i="10"/>
  <c r="AE827" i="10"/>
  <c r="AE825" i="10"/>
  <c r="AE824" i="10"/>
  <c r="AE822" i="10"/>
  <c r="AE821" i="10"/>
  <c r="AE819" i="10"/>
  <c r="AE818" i="10"/>
  <c r="AE817" i="10"/>
  <c r="AE815" i="10"/>
  <c r="AE814" i="10"/>
  <c r="AE812" i="10"/>
  <c r="AE811" i="10"/>
  <c r="AE809" i="10"/>
  <c r="AE808" i="10"/>
  <c r="AE807" i="10"/>
  <c r="AE805" i="10"/>
  <c r="AE804" i="10"/>
  <c r="AE803" i="10"/>
  <c r="AE801" i="10"/>
  <c r="AE800" i="10"/>
  <c r="AE799" i="10"/>
  <c r="AE798" i="10"/>
  <c r="AE796" i="10"/>
  <c r="AE795" i="10"/>
  <c r="AE794" i="10"/>
  <c r="AE792" i="10"/>
  <c r="AE791" i="10"/>
  <c r="AE789" i="10"/>
  <c r="AE788" i="10"/>
  <c r="AE786" i="10"/>
  <c r="AE785" i="10"/>
  <c r="AE784" i="10"/>
  <c r="AE782" i="10"/>
  <c r="AE781" i="10"/>
  <c r="AE779" i="10"/>
  <c r="AE778" i="10"/>
  <c r="AE775" i="10"/>
  <c r="AE773" i="10"/>
  <c r="AE772" i="10"/>
  <c r="AE771" i="10"/>
  <c r="AE769" i="10"/>
  <c r="AE768" i="10"/>
  <c r="AE767" i="10"/>
  <c r="AE765" i="10"/>
  <c r="AE764" i="10"/>
  <c r="AE762" i="10"/>
  <c r="AE761" i="10"/>
  <c r="AE760" i="10"/>
  <c r="AE758" i="10"/>
  <c r="AE757" i="10"/>
  <c r="AE755" i="10"/>
  <c r="AE754" i="10"/>
  <c r="AE753" i="10"/>
  <c r="AE752" i="10"/>
  <c r="AE749" i="10"/>
  <c r="AE747" i="10"/>
  <c r="AE746" i="10"/>
  <c r="AE744" i="10"/>
  <c r="AE743" i="10"/>
  <c r="AE742" i="10"/>
  <c r="AE740" i="10"/>
  <c r="AE739" i="10"/>
  <c r="AE738" i="10"/>
  <c r="AE737" i="10"/>
  <c r="AE735" i="10"/>
  <c r="AE734" i="10"/>
  <c r="AE733" i="10"/>
  <c r="AE731" i="10"/>
  <c r="AE730" i="10"/>
  <c r="AE729" i="10"/>
  <c r="AE727" i="10"/>
  <c r="AE726" i="10"/>
  <c r="AE724" i="10"/>
  <c r="AE723" i="10"/>
  <c r="AE722" i="10"/>
  <c r="AE719" i="10"/>
  <c r="AE717" i="10"/>
  <c r="AE716" i="10"/>
  <c r="AE714" i="10"/>
  <c r="AE713" i="10"/>
  <c r="AE711" i="10"/>
  <c r="AE710" i="10"/>
  <c r="AE708" i="10"/>
  <c r="AE707" i="10"/>
  <c r="AE705" i="10"/>
  <c r="AE704" i="10"/>
  <c r="AE702" i="10"/>
  <c r="AE701" i="10"/>
  <c r="AE700" i="10"/>
  <c r="AE699" i="10"/>
  <c r="AE697" i="10"/>
  <c r="AE696" i="10"/>
  <c r="AE694" i="10"/>
  <c r="AE693" i="10"/>
  <c r="AE690" i="10"/>
  <c r="AE688" i="10"/>
  <c r="AE687" i="10"/>
  <c r="AE685" i="10"/>
  <c r="AE684" i="10"/>
  <c r="AE683" i="10"/>
  <c r="AE681" i="10"/>
  <c r="AE680" i="10"/>
  <c r="AE679" i="10"/>
  <c r="AE677" i="10"/>
  <c r="AE676" i="10"/>
  <c r="AE675" i="10"/>
  <c r="AE673" i="10"/>
  <c r="AE672" i="10"/>
  <c r="AE671" i="10"/>
  <c r="AE669" i="10"/>
  <c r="AE668" i="10"/>
  <c r="AE667" i="10"/>
  <c r="AE665" i="10"/>
  <c r="AE664" i="10"/>
  <c r="AE662" i="10"/>
  <c r="AE661" i="10"/>
  <c r="AE660" i="10"/>
  <c r="AE658" i="10"/>
  <c r="AE657" i="10"/>
  <c r="AE655" i="10"/>
  <c r="AE654" i="10"/>
  <c r="AE652" i="10"/>
  <c r="AE651" i="10"/>
  <c r="AE650" i="10"/>
  <c r="AE648" i="10"/>
  <c r="AE647" i="10"/>
  <c r="AE644" i="10"/>
  <c r="AE642" i="10"/>
  <c r="AE641" i="10"/>
  <c r="AE640" i="10"/>
  <c r="AE639" i="10"/>
  <c r="AE638" i="10"/>
  <c r="AE637" i="10"/>
  <c r="AE635" i="10"/>
  <c r="AE634" i="10"/>
  <c r="AE632" i="10"/>
  <c r="AE631" i="10"/>
  <c r="AE630" i="10"/>
  <c r="AE628" i="10"/>
  <c r="AE627" i="10"/>
  <c r="AE626" i="10"/>
  <c r="AE625" i="10"/>
  <c r="AE623" i="10"/>
  <c r="AE622" i="10"/>
  <c r="AE620" i="10"/>
  <c r="AE619" i="10"/>
  <c r="AE618" i="10"/>
  <c r="AE616" i="10"/>
  <c r="AE615" i="10"/>
  <c r="AE613" i="10"/>
  <c r="AE612" i="10"/>
  <c r="AE611" i="10"/>
  <c r="AE609" i="10"/>
  <c r="AE608" i="10"/>
  <c r="AE607" i="10"/>
  <c r="AE606" i="10"/>
  <c r="AE604" i="10"/>
  <c r="AE603" i="10"/>
  <c r="AE602" i="10"/>
  <c r="AE601" i="10"/>
  <c r="AE598" i="10"/>
  <c r="AE596" i="10"/>
  <c r="AE595" i="10"/>
  <c r="AE594" i="10"/>
  <c r="AE592" i="10"/>
  <c r="AE591" i="10"/>
  <c r="AE589" i="10"/>
  <c r="AE588" i="10"/>
  <c r="AE587" i="10"/>
  <c r="AE585" i="10"/>
  <c r="AE584" i="10"/>
  <c r="AE583" i="10"/>
  <c r="AE581" i="10"/>
  <c r="AE580" i="10"/>
  <c r="AE579" i="10"/>
  <c r="AE578" i="10"/>
  <c r="AE576" i="10"/>
  <c r="AE575" i="10"/>
  <c r="AE574" i="10"/>
  <c r="AE572" i="10"/>
  <c r="AE571" i="10"/>
  <c r="AE570" i="10"/>
  <c r="AE568" i="10"/>
  <c r="AE567" i="10"/>
  <c r="AE566" i="10"/>
  <c r="AE563" i="10"/>
  <c r="AE561" i="10"/>
  <c r="AE560" i="10"/>
  <c r="AE558" i="10"/>
  <c r="AE557" i="10"/>
  <c r="AE555" i="10"/>
  <c r="AE554" i="10"/>
  <c r="AE552" i="10"/>
  <c r="AE551" i="10"/>
  <c r="AE549" i="10"/>
  <c r="AE548" i="10"/>
  <c r="AE546" i="10"/>
  <c r="AE545" i="10"/>
  <c r="AE544" i="10"/>
  <c r="AE542" i="10"/>
  <c r="AE541" i="10"/>
  <c r="AE540" i="10"/>
  <c r="AE539" i="10"/>
  <c r="AE537" i="10"/>
  <c r="AE536" i="10"/>
  <c r="AE534" i="10"/>
  <c r="AE533" i="10"/>
  <c r="AE532" i="10"/>
  <c r="AE531" i="10"/>
  <c r="AE529" i="10"/>
  <c r="AE528" i="10"/>
  <c r="AE527" i="10"/>
  <c r="AE525" i="10"/>
  <c r="AE524" i="10"/>
  <c r="AE523" i="10"/>
  <c r="AE520" i="10"/>
  <c r="AE518" i="10"/>
  <c r="AE517" i="10"/>
  <c r="AE515" i="10"/>
  <c r="AE514" i="10"/>
  <c r="AE512" i="10"/>
  <c r="AE511" i="10"/>
  <c r="AE509" i="10"/>
  <c r="AE508" i="10"/>
  <c r="AE506" i="10"/>
  <c r="AE505" i="10"/>
  <c r="AE503" i="10"/>
  <c r="AE502" i="10"/>
  <c r="AE501" i="10"/>
  <c r="AE499" i="10"/>
  <c r="AE498" i="10"/>
  <c r="AE495" i="10"/>
  <c r="AE493" i="10"/>
  <c r="AE492" i="10"/>
  <c r="AE490" i="10"/>
  <c r="AE489" i="10"/>
  <c r="AE487" i="10"/>
  <c r="AE486" i="10"/>
  <c r="AE484" i="10"/>
  <c r="AE483" i="10"/>
  <c r="AE481" i="10"/>
  <c r="AE480" i="10"/>
  <c r="AE478" i="10"/>
  <c r="AE477" i="10"/>
  <c r="AE476" i="10"/>
  <c r="AE474" i="10"/>
  <c r="AE473" i="10"/>
  <c r="AE471" i="10"/>
  <c r="AE470" i="10"/>
  <c r="AE469" i="10"/>
  <c r="AE467" i="10"/>
  <c r="AE466" i="10"/>
  <c r="AE465" i="10"/>
  <c r="AE463" i="10"/>
  <c r="AE462" i="10"/>
  <c r="AE459" i="10"/>
  <c r="AE457" i="10"/>
  <c r="AE456" i="10"/>
  <c r="AE454" i="10"/>
  <c r="AE453" i="10"/>
  <c r="AE452" i="10"/>
  <c r="AE451" i="10"/>
  <c r="AE450" i="10"/>
  <c r="AE448" i="10"/>
  <c r="AE447" i="10"/>
  <c r="AE446" i="10"/>
  <c r="AE444" i="10"/>
  <c r="AE443" i="10"/>
  <c r="AE442" i="10"/>
  <c r="AE441" i="10"/>
  <c r="AE440" i="10"/>
  <c r="AE439" i="10"/>
  <c r="AE437" i="10"/>
  <c r="AE436" i="10"/>
  <c r="AE435" i="10"/>
  <c r="AE433" i="10"/>
  <c r="AE432" i="10"/>
  <c r="AE431" i="10"/>
  <c r="AE429" i="10"/>
  <c r="AE428" i="10"/>
  <c r="AE427" i="10"/>
  <c r="AE425" i="10"/>
  <c r="AE424" i="10"/>
  <c r="AE423" i="10"/>
  <c r="AE420" i="10"/>
  <c r="AE418" i="10"/>
  <c r="AE417" i="10"/>
  <c r="AE415" i="10"/>
  <c r="AE414" i="10"/>
  <c r="AE413" i="10"/>
  <c r="AE411" i="10"/>
  <c r="AE410" i="10" s="1"/>
  <c r="AE409" i="10"/>
  <c r="AE408" i="10"/>
  <c r="AE406" i="10"/>
  <c r="AE405" i="10" s="1"/>
  <c r="AE404" i="10"/>
  <c r="AE403" i="10" s="1"/>
  <c r="AE402" i="10"/>
  <c r="AE401" i="10"/>
  <c r="AE400" i="10"/>
  <c r="AE398" i="10"/>
  <c r="AE397" i="10"/>
  <c r="AE395" i="10"/>
  <c r="AE394" i="10"/>
  <c r="AE391" i="10"/>
  <c r="AE389" i="10"/>
  <c r="AE388" i="10"/>
  <c r="AE386" i="10"/>
  <c r="AE385" i="10"/>
  <c r="AE383" i="10"/>
  <c r="AE382" i="10"/>
  <c r="AE380" i="10"/>
  <c r="AE379" i="10"/>
  <c r="AE377" i="10"/>
  <c r="AE376" i="10"/>
  <c r="AE374" i="10"/>
  <c r="AE373" i="10"/>
  <c r="AE371" i="10"/>
  <c r="AE370" i="10"/>
  <c r="AE369" i="10"/>
  <c r="AE367" i="10"/>
  <c r="AE366" i="10"/>
  <c r="AE364" i="10"/>
  <c r="AE363" i="10"/>
  <c r="AE362" i="10"/>
  <c r="AE360" i="10"/>
  <c r="AE359" i="10"/>
  <c r="AE358" i="10"/>
  <c r="AE356" i="10"/>
  <c r="AE355" i="10"/>
  <c r="AE353" i="10"/>
  <c r="AE352" i="10"/>
  <c r="AE350" i="10"/>
  <c r="AE348" i="10"/>
  <c r="AE346" i="10"/>
  <c r="AE345" i="10"/>
  <c r="AE343" i="10"/>
  <c r="AE342" i="10"/>
  <c r="AE341" i="10"/>
  <c r="AE339" i="10"/>
  <c r="AE338" i="10"/>
  <c r="AE336" i="10"/>
  <c r="AE335" i="10"/>
  <c r="AE333" i="10"/>
  <c r="AE332" i="10"/>
  <c r="AE330" i="10"/>
  <c r="AE329" i="10"/>
  <c r="AE326" i="10"/>
  <c r="AE324" i="10"/>
  <c r="AE323" i="10"/>
  <c r="AE322" i="10"/>
  <c r="AE320" i="10"/>
  <c r="AE319" i="10"/>
  <c r="AE317" i="10"/>
  <c r="AE316" i="10"/>
  <c r="AE315" i="10"/>
  <c r="AE313" i="10"/>
  <c r="AE312" i="10"/>
  <c r="AE310" i="10"/>
  <c r="AE309" i="10"/>
  <c r="AE307" i="10"/>
  <c r="AE306" i="10"/>
  <c r="AE304" i="10"/>
  <c r="AE303" i="10"/>
  <c r="AE301" i="10"/>
  <c r="AE300" i="10"/>
  <c r="AE298" i="10"/>
  <c r="AE297" i="10"/>
  <c r="AE295" i="10"/>
  <c r="AE294" i="10"/>
  <c r="AE292" i="10"/>
  <c r="AE291" i="10"/>
  <c r="AE289" i="10"/>
  <c r="AE288" i="10" s="1"/>
  <c r="AE286" i="10"/>
  <c r="AE284" i="10"/>
  <c r="AE283" i="10"/>
  <c r="AE282" i="10"/>
  <c r="AE280" i="10"/>
  <c r="AE279" i="10"/>
  <c r="AE277" i="10"/>
  <c r="AE276" i="10"/>
  <c r="AE274" i="10"/>
  <c r="AE273" i="10"/>
  <c r="AE272" i="10"/>
  <c r="AE271" i="10"/>
  <c r="AE270" i="10"/>
  <c r="AE268" i="10"/>
  <c r="AE267" i="10"/>
  <c r="AE266" i="10"/>
  <c r="AE265" i="10"/>
  <c r="AE263" i="10"/>
  <c r="AE262" i="10"/>
  <c r="AE261" i="10"/>
  <c r="AE259" i="10"/>
  <c r="AE258" i="10"/>
  <c r="AE256" i="10"/>
  <c r="AE255" i="10"/>
  <c r="AE253" i="10"/>
  <c r="AE251" i="10"/>
  <c r="AE249" i="10"/>
  <c r="AE248" i="10"/>
  <c r="AE247" i="10"/>
  <c r="AE245" i="10"/>
  <c r="AE244" i="10"/>
  <c r="AE243" i="10"/>
  <c r="AE241" i="10"/>
  <c r="AE240" i="10"/>
  <c r="AE239" i="10"/>
  <c r="AE237" i="10"/>
  <c r="AE236" i="10"/>
  <c r="AE234" i="10"/>
  <c r="AE233" i="10"/>
  <c r="AE231" i="10"/>
  <c r="AE230" i="10"/>
  <c r="AE228" i="10"/>
  <c r="AE227" i="10"/>
  <c r="AE225" i="10"/>
  <c r="AE224" i="10"/>
  <c r="AE222" i="10"/>
  <c r="AE221" i="10"/>
  <c r="AE219" i="10"/>
  <c r="AE218" i="10"/>
  <c r="AE217" i="10"/>
  <c r="AE215" i="10"/>
  <c r="AE214" i="10"/>
  <c r="AE213" i="10"/>
  <c r="AE211" i="10"/>
  <c r="AE210" i="10"/>
  <c r="AE209" i="10"/>
  <c r="AE207" i="10"/>
  <c r="AE206" i="10"/>
  <c r="AE205" i="10"/>
  <c r="AE203" i="10"/>
  <c r="AE202" i="10"/>
  <c r="AE201" i="10"/>
  <c r="AE199" i="10"/>
  <c r="AE198" i="10"/>
  <c r="AE197" i="10"/>
  <c r="AE196" i="10"/>
  <c r="AE195" i="10"/>
  <c r="AE193" i="10"/>
  <c r="AE192" i="10"/>
  <c r="AE191" i="10"/>
  <c r="AE189" i="10"/>
  <c r="AE188" i="10"/>
  <c r="AE185" i="10"/>
  <c r="AE183" i="10"/>
  <c r="AE182" i="10"/>
  <c r="AE180" i="10"/>
  <c r="AE179" i="10"/>
  <c r="AE177" i="10"/>
  <c r="AE176" i="10"/>
  <c r="AE174" i="10"/>
  <c r="AE173" i="10"/>
  <c r="AE172" i="10"/>
  <c r="AE170" i="10"/>
  <c r="AE169" i="10"/>
  <c r="AE167" i="10"/>
  <c r="AE166" i="10"/>
  <c r="AE164" i="10"/>
  <c r="AE163" i="10"/>
  <c r="AE161" i="10"/>
  <c r="AE160" i="10"/>
  <c r="AE157" i="10"/>
  <c r="AE155" i="10"/>
  <c r="AE154" i="10"/>
  <c r="AE152" i="10"/>
  <c r="AE151" i="10"/>
  <c r="AE149" i="10"/>
  <c r="AE148" i="10"/>
  <c r="AE146" i="10"/>
  <c r="AE145" i="10"/>
  <c r="AE143" i="10"/>
  <c r="AE142" i="10"/>
  <c r="AE141" i="10"/>
  <c r="AE139" i="10"/>
  <c r="AE138" i="10"/>
  <c r="AE136" i="10"/>
  <c r="AE135" i="10"/>
  <c r="AE133" i="10"/>
  <c r="AE132" i="10"/>
  <c r="AE131" i="10"/>
  <c r="AE130" i="10"/>
  <c r="AE128" i="10"/>
  <c r="AE127" i="10"/>
  <c r="AE125" i="10"/>
  <c r="AE124" i="10"/>
  <c r="AE123" i="10"/>
  <c r="AE121" i="10"/>
  <c r="AE120" i="10"/>
  <c r="AE118" i="10"/>
  <c r="AE117" i="10"/>
  <c r="AE116" i="10"/>
  <c r="AE110" i="10"/>
  <c r="AE109" i="10"/>
  <c r="AE108" i="10"/>
  <c r="AE107" i="10"/>
  <c r="AE106" i="10"/>
  <c r="AE105" i="10"/>
  <c r="AE104" i="10"/>
  <c r="AE103" i="10"/>
  <c r="AE101" i="10"/>
  <c r="AE100" i="10"/>
  <c r="AE99" i="10"/>
  <c r="AE98" i="10"/>
  <c r="AE97" i="10"/>
  <c r="AE96" i="10"/>
  <c r="AE95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2" i="10"/>
  <c r="AE51" i="10"/>
  <c r="AE50" i="10"/>
  <c r="AE49" i="10"/>
  <c r="AE48" i="10"/>
  <c r="AE47" i="10"/>
  <c r="AE46" i="10"/>
  <c r="AE45" i="10"/>
  <c r="AE44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5" i="10"/>
  <c r="AE24" i="10"/>
  <c r="AE23" i="10"/>
  <c r="AE22" i="10"/>
  <c r="AE21" i="10"/>
  <c r="AE20" i="10"/>
  <c r="AE19" i="10"/>
  <c r="AE18" i="10"/>
  <c r="AE15" i="10"/>
  <c r="AE13" i="10"/>
  <c r="AE11" i="10"/>
  <c r="AF1007" i="10"/>
  <c r="AG1007" i="10" s="1"/>
  <c r="AF1006" i="10"/>
  <c r="AG1006" i="10" s="1"/>
  <c r="AF1005" i="10"/>
  <c r="AF1004" i="10"/>
  <c r="AG1004" i="10" s="1"/>
  <c r="AG1003" i="10" s="1"/>
  <c r="AF1003" i="10"/>
  <c r="AF1002" i="10"/>
  <c r="AG1002" i="10" s="1"/>
  <c r="AF1001" i="10"/>
  <c r="AG1001" i="10" s="1"/>
  <c r="AF1000" i="10"/>
  <c r="AF999" i="10"/>
  <c r="AG999" i="10" s="1"/>
  <c r="AF998" i="10"/>
  <c r="AG998" i="10" s="1"/>
  <c r="AF997" i="10"/>
  <c r="AF996" i="10"/>
  <c r="AG996" i="10" s="1"/>
  <c r="AG995" i="10" s="1"/>
  <c r="AF995" i="10"/>
  <c r="AF994" i="10"/>
  <c r="AG994" i="10" s="1"/>
  <c r="AF993" i="10"/>
  <c r="AG993" i="10" s="1"/>
  <c r="AF992" i="10"/>
  <c r="AF991" i="10"/>
  <c r="AF990" i="10"/>
  <c r="AG990" i="10" s="1"/>
  <c r="AF989" i="10"/>
  <c r="AF988" i="10"/>
  <c r="AG988" i="10" s="1"/>
  <c r="AF987" i="10"/>
  <c r="AG987" i="10" s="1"/>
  <c r="AF986" i="10"/>
  <c r="AF985" i="10"/>
  <c r="AG985" i="10" s="1"/>
  <c r="AF984" i="10"/>
  <c r="AG984" i="10" s="1"/>
  <c r="AF983" i="10"/>
  <c r="AF982" i="10"/>
  <c r="AG982" i="10" s="1"/>
  <c r="AF981" i="10"/>
  <c r="AG981" i="10" s="1"/>
  <c r="AF980" i="10"/>
  <c r="AG980" i="10" s="1"/>
  <c r="AF979" i="10"/>
  <c r="AF978" i="10"/>
  <c r="AG978" i="10" s="1"/>
  <c r="AF977" i="10"/>
  <c r="AG977" i="10" s="1"/>
  <c r="AF976" i="10"/>
  <c r="AF975" i="10"/>
  <c r="AG975" i="10" s="1"/>
  <c r="AF974" i="10"/>
  <c r="AG974" i="10" s="1"/>
  <c r="AF973" i="10"/>
  <c r="AF972" i="10"/>
  <c r="AG972" i="10" s="1"/>
  <c r="AF971" i="10"/>
  <c r="AG971" i="10" s="1"/>
  <c r="AF970" i="10"/>
  <c r="AF969" i="10"/>
  <c r="AG969" i="10" s="1"/>
  <c r="AF968" i="10"/>
  <c r="AG968" i="10" s="1"/>
  <c r="AF967" i="10"/>
  <c r="AG967" i="10" s="1"/>
  <c r="AF966" i="10"/>
  <c r="AF965" i="10"/>
  <c r="AG965" i="10" s="1"/>
  <c r="AF964" i="10"/>
  <c r="AG964" i="10" s="1"/>
  <c r="AF963" i="10"/>
  <c r="AF962" i="10"/>
  <c r="AG962" i="10" s="1"/>
  <c r="AF961" i="10"/>
  <c r="AG961" i="10" s="1"/>
  <c r="AF960" i="10"/>
  <c r="AF959" i="10"/>
  <c r="AG959" i="10" s="1"/>
  <c r="AF958" i="10"/>
  <c r="AG958" i="10" s="1"/>
  <c r="AF957" i="10"/>
  <c r="AF956" i="10"/>
  <c r="AG956" i="10" s="1"/>
  <c r="AF955" i="10"/>
  <c r="AG955" i="10" s="1"/>
  <c r="AF954" i="10"/>
  <c r="AF953" i="10"/>
  <c r="AF952" i="10"/>
  <c r="AG952" i="10" s="1"/>
  <c r="AF951" i="10"/>
  <c r="AF950" i="10"/>
  <c r="AG950" i="10" s="1"/>
  <c r="AF949" i="10"/>
  <c r="AG949" i="10" s="1"/>
  <c r="AF948" i="10"/>
  <c r="AF947" i="10"/>
  <c r="AG947" i="10" s="1"/>
  <c r="AF946" i="10"/>
  <c r="AG946" i="10" s="1"/>
  <c r="AF945" i="10"/>
  <c r="AG945" i="10" s="1"/>
  <c r="AF944" i="10"/>
  <c r="AF943" i="10"/>
  <c r="AG943" i="10" s="1"/>
  <c r="AF942" i="10"/>
  <c r="AG942" i="10" s="1"/>
  <c r="AF941" i="10"/>
  <c r="AG941" i="10" s="1"/>
  <c r="AF940" i="10"/>
  <c r="AF939" i="10"/>
  <c r="AG939" i="10" s="1"/>
  <c r="AF938" i="10"/>
  <c r="AG938" i="10" s="1"/>
  <c r="AF937" i="10"/>
  <c r="AG937" i="10" s="1"/>
  <c r="AF936" i="10"/>
  <c r="AF935" i="10"/>
  <c r="AG935" i="10" s="1"/>
  <c r="AF934" i="10"/>
  <c r="AG934" i="10" s="1"/>
  <c r="AF933" i="10"/>
  <c r="AF932" i="10"/>
  <c r="AG932" i="10" s="1"/>
  <c r="AF931" i="10"/>
  <c r="AG931" i="10" s="1"/>
  <c r="AF930" i="10"/>
  <c r="AF929" i="10"/>
  <c r="AF928" i="10"/>
  <c r="AG928" i="10" s="1"/>
  <c r="AF927" i="10"/>
  <c r="AF926" i="10"/>
  <c r="AG926" i="10" s="1"/>
  <c r="AF925" i="10"/>
  <c r="AG925" i="10" s="1"/>
  <c r="AF924" i="10"/>
  <c r="AG924" i="10" s="1"/>
  <c r="AF923" i="10"/>
  <c r="AG923" i="10" s="1"/>
  <c r="AF922" i="10"/>
  <c r="AF921" i="10"/>
  <c r="AG921" i="10" s="1"/>
  <c r="AF920" i="10"/>
  <c r="AG920" i="10" s="1"/>
  <c r="AF919" i="10"/>
  <c r="AG919" i="10" s="1"/>
  <c r="AF918" i="10"/>
  <c r="AF917" i="10"/>
  <c r="AG917" i="10" s="1"/>
  <c r="AF916" i="10"/>
  <c r="AG916" i="10" s="1"/>
  <c r="AF915" i="10"/>
  <c r="AG915" i="10" s="1"/>
  <c r="AF914" i="10"/>
  <c r="AF913" i="10"/>
  <c r="AG913" i="10" s="1"/>
  <c r="AF912" i="10"/>
  <c r="AG912" i="10" s="1"/>
  <c r="AF911" i="10"/>
  <c r="AG911" i="10" s="1"/>
  <c r="AF910" i="10"/>
  <c r="AF909" i="10"/>
  <c r="AG909" i="10" s="1"/>
  <c r="AF908" i="10"/>
  <c r="AG908" i="10" s="1"/>
  <c r="AF907" i="10"/>
  <c r="AF906" i="10"/>
  <c r="AG906" i="10" s="1"/>
  <c r="AF905" i="10"/>
  <c r="AG905" i="10" s="1"/>
  <c r="AF904" i="10"/>
  <c r="AG904" i="10" s="1"/>
  <c r="AF903" i="10"/>
  <c r="AG903" i="10" s="1"/>
  <c r="AF902" i="10"/>
  <c r="AF901" i="10"/>
  <c r="AG901" i="10" s="1"/>
  <c r="AF900" i="10"/>
  <c r="AG900" i="10" s="1"/>
  <c r="AF899" i="10"/>
  <c r="AG899" i="10" s="1"/>
  <c r="AF898" i="10"/>
  <c r="AG898" i="10" s="1"/>
  <c r="AF897" i="10"/>
  <c r="AF896" i="10"/>
  <c r="AF895" i="10"/>
  <c r="AG895" i="10" s="1"/>
  <c r="AF894" i="10"/>
  <c r="AF893" i="10"/>
  <c r="AG893" i="10" s="1"/>
  <c r="AF892" i="10"/>
  <c r="AG892" i="10" s="1"/>
  <c r="AF891" i="10"/>
  <c r="AG891" i="10" s="1"/>
  <c r="AF890" i="10"/>
  <c r="AF889" i="10"/>
  <c r="AG889" i="10" s="1"/>
  <c r="AF888" i="10"/>
  <c r="AG888" i="10" s="1"/>
  <c r="AF887" i="10"/>
  <c r="AF886" i="10"/>
  <c r="AG886" i="10" s="1"/>
  <c r="AF885" i="10"/>
  <c r="AG885" i="10" s="1"/>
  <c r="AF884" i="10"/>
  <c r="AF883" i="10"/>
  <c r="AG883" i="10" s="1"/>
  <c r="AF882" i="10"/>
  <c r="AG882" i="10" s="1"/>
  <c r="AF881" i="10"/>
  <c r="AF880" i="10"/>
  <c r="AG880" i="10" s="1"/>
  <c r="AF879" i="10"/>
  <c r="AG879" i="10" s="1"/>
  <c r="AF878" i="10"/>
  <c r="AF877" i="10"/>
  <c r="AG877" i="10" s="1"/>
  <c r="AF876" i="10"/>
  <c r="AG876" i="10" s="1"/>
  <c r="AF875" i="10"/>
  <c r="AG875" i="10" s="1"/>
  <c r="AF874" i="10"/>
  <c r="AF873" i="10"/>
  <c r="AG873" i="10" s="1"/>
  <c r="AF872" i="10"/>
  <c r="AG872" i="10" s="1"/>
  <c r="AF871" i="10"/>
  <c r="AF870" i="10"/>
  <c r="AG870" i="10" s="1"/>
  <c r="AF869" i="10"/>
  <c r="AG869" i="10" s="1"/>
  <c r="AF868" i="10"/>
  <c r="AG868" i="10" s="1"/>
  <c r="AF867" i="10"/>
  <c r="AF866" i="10"/>
  <c r="AG866" i="10" s="1"/>
  <c r="AF865" i="10"/>
  <c r="AG865" i="10" s="1"/>
  <c r="AF864" i="10"/>
  <c r="AF863" i="10"/>
  <c r="AF862" i="10"/>
  <c r="AG862" i="10" s="1"/>
  <c r="AF861" i="10"/>
  <c r="AF860" i="10"/>
  <c r="AG860" i="10" s="1"/>
  <c r="AG859" i="10" s="1"/>
  <c r="AF859" i="10"/>
  <c r="AF858" i="10"/>
  <c r="AG858" i="10" s="1"/>
  <c r="AF857" i="10"/>
  <c r="AG857" i="10" s="1"/>
  <c r="AF856" i="10"/>
  <c r="AF855" i="10"/>
  <c r="AG855" i="10" s="1"/>
  <c r="AF854" i="10"/>
  <c r="AG854" i="10" s="1"/>
  <c r="AF853" i="10"/>
  <c r="AF852" i="10"/>
  <c r="AG852" i="10" s="1"/>
  <c r="AF851" i="10"/>
  <c r="AG851" i="10" s="1"/>
  <c r="AF850" i="10"/>
  <c r="AF849" i="10"/>
  <c r="AG849" i="10" s="1"/>
  <c r="AF848" i="10"/>
  <c r="AG848" i="10" s="1"/>
  <c r="AF847" i="10"/>
  <c r="AF846" i="10"/>
  <c r="AG846" i="10" s="1"/>
  <c r="AF845" i="10"/>
  <c r="AG845" i="10" s="1"/>
  <c r="AF844" i="10"/>
  <c r="AG844" i="10" s="1"/>
  <c r="AF843" i="10"/>
  <c r="AF842" i="10"/>
  <c r="AG842" i="10" s="1"/>
  <c r="AF841" i="10"/>
  <c r="AG841" i="10" s="1"/>
  <c r="AF840" i="10"/>
  <c r="AG840" i="10" s="1"/>
  <c r="AF839" i="10"/>
  <c r="AF838" i="10"/>
  <c r="AG838" i="10" s="1"/>
  <c r="AF837" i="10"/>
  <c r="AG837" i="10" s="1"/>
  <c r="AF836" i="10"/>
  <c r="AG836" i="10" s="1"/>
  <c r="AF835" i="10"/>
  <c r="AG835" i="10" s="1"/>
  <c r="AF834" i="10"/>
  <c r="AF833" i="10"/>
  <c r="AG833" i="10" s="1"/>
  <c r="AG832" i="10" s="1"/>
  <c r="AF832" i="10"/>
  <c r="AF831" i="10"/>
  <c r="AF830" i="10"/>
  <c r="AG830" i="10" s="1"/>
  <c r="AF829" i="10"/>
  <c r="AF828" i="10"/>
  <c r="AG828" i="10" s="1"/>
  <c r="AF827" i="10"/>
  <c r="AG827" i="10" s="1"/>
  <c r="AF826" i="10"/>
  <c r="AF825" i="10"/>
  <c r="AG825" i="10" s="1"/>
  <c r="AF824" i="10"/>
  <c r="AG824" i="10" s="1"/>
  <c r="AF823" i="10"/>
  <c r="AF822" i="10"/>
  <c r="AG822" i="10" s="1"/>
  <c r="AF821" i="10"/>
  <c r="AG821" i="10" s="1"/>
  <c r="AF820" i="10"/>
  <c r="AF819" i="10"/>
  <c r="AG819" i="10" s="1"/>
  <c r="AF818" i="10"/>
  <c r="AG818" i="10" s="1"/>
  <c r="AF817" i="10"/>
  <c r="AG817" i="10" s="1"/>
  <c r="AF816" i="10"/>
  <c r="AF815" i="10"/>
  <c r="AG815" i="10" s="1"/>
  <c r="AF814" i="10"/>
  <c r="AG814" i="10" s="1"/>
  <c r="AF813" i="10"/>
  <c r="AF812" i="10"/>
  <c r="AG812" i="10" s="1"/>
  <c r="AF811" i="10"/>
  <c r="AG811" i="10" s="1"/>
  <c r="AF810" i="10"/>
  <c r="AF809" i="10"/>
  <c r="AG809" i="10" s="1"/>
  <c r="AF808" i="10"/>
  <c r="AG808" i="10" s="1"/>
  <c r="AF807" i="10"/>
  <c r="AG807" i="10" s="1"/>
  <c r="AF806" i="10"/>
  <c r="AF805" i="10"/>
  <c r="AG805" i="10" s="1"/>
  <c r="AF804" i="10"/>
  <c r="AG804" i="10" s="1"/>
  <c r="AF803" i="10"/>
  <c r="AG803" i="10" s="1"/>
  <c r="AF802" i="10"/>
  <c r="AF801" i="10"/>
  <c r="AG801" i="10" s="1"/>
  <c r="AF800" i="10"/>
  <c r="AG800" i="10" s="1"/>
  <c r="AF799" i="10"/>
  <c r="AG799" i="10" s="1"/>
  <c r="AF798" i="10"/>
  <c r="AG798" i="10" s="1"/>
  <c r="AF797" i="10"/>
  <c r="AF796" i="10"/>
  <c r="AG796" i="10" s="1"/>
  <c r="AF795" i="10"/>
  <c r="AG795" i="10" s="1"/>
  <c r="AF794" i="10"/>
  <c r="AG794" i="10" s="1"/>
  <c r="AF793" i="10"/>
  <c r="AF792" i="10"/>
  <c r="AG792" i="10" s="1"/>
  <c r="AF791" i="10"/>
  <c r="AG791" i="10" s="1"/>
  <c r="AF790" i="10"/>
  <c r="AF789" i="10"/>
  <c r="AG789" i="10" s="1"/>
  <c r="AF788" i="10"/>
  <c r="AG788" i="10" s="1"/>
  <c r="AF787" i="10"/>
  <c r="AF786" i="10"/>
  <c r="AG786" i="10" s="1"/>
  <c r="AF785" i="10"/>
  <c r="AG785" i="10" s="1"/>
  <c r="AF784" i="10"/>
  <c r="AG784" i="10" s="1"/>
  <c r="AF783" i="10"/>
  <c r="AF782" i="10"/>
  <c r="AG782" i="10" s="1"/>
  <c r="AF781" i="10"/>
  <c r="AG781" i="10" s="1"/>
  <c r="AF780" i="10"/>
  <c r="AF779" i="10"/>
  <c r="AG779" i="10" s="1"/>
  <c r="AF778" i="10"/>
  <c r="AG778" i="10" s="1"/>
  <c r="AF777" i="10"/>
  <c r="AF776" i="10"/>
  <c r="AF775" i="10"/>
  <c r="AG775" i="10" s="1"/>
  <c r="AF774" i="10"/>
  <c r="AF773" i="10"/>
  <c r="AG773" i="10" s="1"/>
  <c r="AF772" i="10"/>
  <c r="AG772" i="10" s="1"/>
  <c r="AF771" i="10"/>
  <c r="AG771" i="10" s="1"/>
  <c r="AF770" i="10"/>
  <c r="AF769" i="10"/>
  <c r="AG769" i="10" s="1"/>
  <c r="AF768" i="10"/>
  <c r="AG768" i="10" s="1"/>
  <c r="AF767" i="10"/>
  <c r="AG767" i="10" s="1"/>
  <c r="AF766" i="10"/>
  <c r="AF765" i="10"/>
  <c r="AG765" i="10" s="1"/>
  <c r="AF764" i="10"/>
  <c r="AG764" i="10" s="1"/>
  <c r="AF763" i="10"/>
  <c r="AF762" i="10"/>
  <c r="AG762" i="10" s="1"/>
  <c r="AF761" i="10"/>
  <c r="AG761" i="10" s="1"/>
  <c r="AF760" i="10"/>
  <c r="AG760" i="10" s="1"/>
  <c r="AF759" i="10"/>
  <c r="AF758" i="10"/>
  <c r="AG758" i="10" s="1"/>
  <c r="AF757" i="10"/>
  <c r="AG757" i="10" s="1"/>
  <c r="AF756" i="10"/>
  <c r="AF755" i="10"/>
  <c r="AG755" i="10" s="1"/>
  <c r="AF754" i="10"/>
  <c r="AG754" i="10" s="1"/>
  <c r="AF753" i="10"/>
  <c r="AG753" i="10" s="1"/>
  <c r="AF752" i="10"/>
  <c r="AG752" i="10" s="1"/>
  <c r="AF751" i="10"/>
  <c r="AF750" i="10"/>
  <c r="AF749" i="10"/>
  <c r="AG749" i="10" s="1"/>
  <c r="AF748" i="10"/>
  <c r="AF747" i="10"/>
  <c r="AG747" i="10" s="1"/>
  <c r="AF746" i="10"/>
  <c r="AG746" i="10" s="1"/>
  <c r="AF745" i="10"/>
  <c r="AF744" i="10"/>
  <c r="AG744" i="10" s="1"/>
  <c r="AF743" i="10"/>
  <c r="AG743" i="10" s="1"/>
  <c r="AF742" i="10"/>
  <c r="AG742" i="10" s="1"/>
  <c r="AF741" i="10"/>
  <c r="AF740" i="10"/>
  <c r="AG740" i="10" s="1"/>
  <c r="AF739" i="10"/>
  <c r="AG739" i="10" s="1"/>
  <c r="AF738" i="10"/>
  <c r="AG738" i="10" s="1"/>
  <c r="AF737" i="10"/>
  <c r="AG737" i="10" s="1"/>
  <c r="AF736" i="10"/>
  <c r="AF735" i="10"/>
  <c r="AG735" i="10" s="1"/>
  <c r="AF734" i="10"/>
  <c r="AG734" i="10" s="1"/>
  <c r="AF733" i="10"/>
  <c r="AG733" i="10" s="1"/>
  <c r="AF732" i="10"/>
  <c r="AF731" i="10"/>
  <c r="AG731" i="10" s="1"/>
  <c r="AF730" i="10"/>
  <c r="AG730" i="10" s="1"/>
  <c r="AF729" i="10"/>
  <c r="AG729" i="10" s="1"/>
  <c r="AF728" i="10"/>
  <c r="AF727" i="10"/>
  <c r="AG727" i="10" s="1"/>
  <c r="AF726" i="10"/>
  <c r="AG726" i="10" s="1"/>
  <c r="AF725" i="10"/>
  <c r="AF724" i="10"/>
  <c r="AG724" i="10" s="1"/>
  <c r="AF723" i="10"/>
  <c r="AG723" i="10" s="1"/>
  <c r="AF722" i="10"/>
  <c r="AG722" i="10" s="1"/>
  <c r="AF721" i="10"/>
  <c r="AF720" i="10"/>
  <c r="AF719" i="10"/>
  <c r="AG719" i="10" s="1"/>
  <c r="AF718" i="10"/>
  <c r="AF717" i="10"/>
  <c r="AG717" i="10" s="1"/>
  <c r="AF716" i="10"/>
  <c r="AG716" i="10" s="1"/>
  <c r="AF715" i="10"/>
  <c r="AF714" i="10"/>
  <c r="AG714" i="10" s="1"/>
  <c r="AF713" i="10"/>
  <c r="AG713" i="10" s="1"/>
  <c r="AF712" i="10"/>
  <c r="AF711" i="10"/>
  <c r="AG711" i="10" s="1"/>
  <c r="AF710" i="10"/>
  <c r="AG710" i="10" s="1"/>
  <c r="AF709" i="10"/>
  <c r="AF708" i="10"/>
  <c r="AG708" i="10" s="1"/>
  <c r="AF707" i="10"/>
  <c r="AG707" i="10" s="1"/>
  <c r="AF706" i="10"/>
  <c r="AF705" i="10"/>
  <c r="AG705" i="10" s="1"/>
  <c r="AF704" i="10"/>
  <c r="AG704" i="10" s="1"/>
  <c r="AF703" i="10"/>
  <c r="AF702" i="10"/>
  <c r="AG702" i="10" s="1"/>
  <c r="AF701" i="10"/>
  <c r="AG701" i="10" s="1"/>
  <c r="AF700" i="10"/>
  <c r="AG700" i="10" s="1"/>
  <c r="AF699" i="10"/>
  <c r="AG699" i="10" s="1"/>
  <c r="AF698" i="10"/>
  <c r="AF697" i="10"/>
  <c r="AG697" i="10" s="1"/>
  <c r="AF696" i="10"/>
  <c r="AG696" i="10" s="1"/>
  <c r="AF695" i="10"/>
  <c r="AF694" i="10"/>
  <c r="AG694" i="10" s="1"/>
  <c r="AF693" i="10"/>
  <c r="AG693" i="10" s="1"/>
  <c r="AF692" i="10"/>
  <c r="AF691" i="10"/>
  <c r="AF690" i="10"/>
  <c r="AG690" i="10" s="1"/>
  <c r="AF689" i="10"/>
  <c r="AF688" i="10"/>
  <c r="AG688" i="10" s="1"/>
  <c r="AF687" i="10"/>
  <c r="AG687" i="10" s="1"/>
  <c r="AF686" i="10"/>
  <c r="AF685" i="10"/>
  <c r="AG685" i="10" s="1"/>
  <c r="AF684" i="10"/>
  <c r="AG684" i="10" s="1"/>
  <c r="AF683" i="10"/>
  <c r="AG683" i="10" s="1"/>
  <c r="AF682" i="10"/>
  <c r="AF681" i="10"/>
  <c r="AG681" i="10" s="1"/>
  <c r="AF680" i="10"/>
  <c r="AG680" i="10" s="1"/>
  <c r="AF679" i="10"/>
  <c r="AG679" i="10" s="1"/>
  <c r="AF678" i="10"/>
  <c r="AF677" i="10"/>
  <c r="AG677" i="10" s="1"/>
  <c r="AF676" i="10"/>
  <c r="AG676" i="10" s="1"/>
  <c r="AF675" i="10"/>
  <c r="AG675" i="10" s="1"/>
  <c r="AF674" i="10"/>
  <c r="AF673" i="10"/>
  <c r="AG673" i="10" s="1"/>
  <c r="AF672" i="10"/>
  <c r="AG672" i="10" s="1"/>
  <c r="AF671" i="10"/>
  <c r="AG671" i="10" s="1"/>
  <c r="AF670" i="10"/>
  <c r="AF669" i="10"/>
  <c r="AG669" i="10" s="1"/>
  <c r="AF668" i="10"/>
  <c r="AG668" i="10" s="1"/>
  <c r="AF667" i="10"/>
  <c r="AG667" i="10" s="1"/>
  <c r="AF666" i="10"/>
  <c r="AF665" i="10"/>
  <c r="AG665" i="10" s="1"/>
  <c r="AF664" i="10"/>
  <c r="AG664" i="10" s="1"/>
  <c r="AF663" i="10"/>
  <c r="AF662" i="10"/>
  <c r="AG662" i="10" s="1"/>
  <c r="AF661" i="10"/>
  <c r="AG661" i="10" s="1"/>
  <c r="AF660" i="10"/>
  <c r="AG660" i="10" s="1"/>
  <c r="AF659" i="10"/>
  <c r="AF658" i="10"/>
  <c r="AG658" i="10" s="1"/>
  <c r="AF657" i="10"/>
  <c r="AG657" i="10" s="1"/>
  <c r="AF656" i="10"/>
  <c r="AF655" i="10"/>
  <c r="AG655" i="10" s="1"/>
  <c r="AF654" i="10"/>
  <c r="AG654" i="10" s="1"/>
  <c r="AF653" i="10"/>
  <c r="AF652" i="10"/>
  <c r="AG652" i="10" s="1"/>
  <c r="AF651" i="10"/>
  <c r="AG651" i="10" s="1"/>
  <c r="AF650" i="10"/>
  <c r="AG650" i="10" s="1"/>
  <c r="AF649" i="10"/>
  <c r="AF648" i="10"/>
  <c r="AG648" i="10" s="1"/>
  <c r="AF647" i="10"/>
  <c r="AG647" i="10" s="1"/>
  <c r="AF646" i="10"/>
  <c r="AF645" i="10"/>
  <c r="AF644" i="10"/>
  <c r="AG644" i="10" s="1"/>
  <c r="AF643" i="10"/>
  <c r="AF642" i="10"/>
  <c r="AG642" i="10" s="1"/>
  <c r="AF641" i="10"/>
  <c r="AG641" i="10" s="1"/>
  <c r="AF640" i="10"/>
  <c r="AG640" i="10" s="1"/>
  <c r="AF639" i="10"/>
  <c r="AG639" i="10" s="1"/>
  <c r="AF638" i="10"/>
  <c r="AG638" i="10" s="1"/>
  <c r="AF637" i="10"/>
  <c r="AG637" i="10" s="1"/>
  <c r="AF636" i="10"/>
  <c r="AF635" i="10"/>
  <c r="AG635" i="10" s="1"/>
  <c r="AF634" i="10"/>
  <c r="AG634" i="10" s="1"/>
  <c r="AF633" i="10"/>
  <c r="AF632" i="10"/>
  <c r="AG632" i="10" s="1"/>
  <c r="AF631" i="10"/>
  <c r="AG631" i="10" s="1"/>
  <c r="AF630" i="10"/>
  <c r="AG630" i="10" s="1"/>
  <c r="AF629" i="10"/>
  <c r="AF628" i="10"/>
  <c r="AG628" i="10" s="1"/>
  <c r="AF627" i="10"/>
  <c r="AG627" i="10" s="1"/>
  <c r="AF626" i="10"/>
  <c r="AG626" i="10" s="1"/>
  <c r="AF625" i="10"/>
  <c r="AG625" i="10" s="1"/>
  <c r="AF624" i="10"/>
  <c r="AF623" i="10"/>
  <c r="AG623" i="10" s="1"/>
  <c r="AF622" i="10"/>
  <c r="AG622" i="10" s="1"/>
  <c r="AF621" i="10"/>
  <c r="AF620" i="10"/>
  <c r="AG620" i="10" s="1"/>
  <c r="AF619" i="10"/>
  <c r="AG619" i="10" s="1"/>
  <c r="AF618" i="10"/>
  <c r="AG618" i="10" s="1"/>
  <c r="AF617" i="10"/>
  <c r="AF616" i="10"/>
  <c r="AG616" i="10" s="1"/>
  <c r="AF615" i="10"/>
  <c r="AG615" i="10" s="1"/>
  <c r="AF614" i="10"/>
  <c r="AF613" i="10"/>
  <c r="AG613" i="10" s="1"/>
  <c r="AF612" i="10"/>
  <c r="AG612" i="10" s="1"/>
  <c r="AF611" i="10"/>
  <c r="AG611" i="10" s="1"/>
  <c r="AF610" i="10"/>
  <c r="AF609" i="10"/>
  <c r="AG609" i="10" s="1"/>
  <c r="AF608" i="10"/>
  <c r="AG608" i="10" s="1"/>
  <c r="AF607" i="10"/>
  <c r="AG607" i="10" s="1"/>
  <c r="AF606" i="10"/>
  <c r="AG606" i="10" s="1"/>
  <c r="AF605" i="10"/>
  <c r="AF604" i="10"/>
  <c r="AG604" i="10" s="1"/>
  <c r="AF603" i="10"/>
  <c r="AG603" i="10" s="1"/>
  <c r="AF602" i="10"/>
  <c r="AG602" i="10" s="1"/>
  <c r="AF601" i="10"/>
  <c r="AG601" i="10" s="1"/>
  <c r="AF600" i="10"/>
  <c r="AF599" i="10"/>
  <c r="AF598" i="10"/>
  <c r="AG598" i="10" s="1"/>
  <c r="AF597" i="10"/>
  <c r="AF596" i="10"/>
  <c r="AG596" i="10" s="1"/>
  <c r="AF595" i="10"/>
  <c r="AG595" i="10" s="1"/>
  <c r="AF594" i="10"/>
  <c r="AG594" i="10" s="1"/>
  <c r="AF593" i="10"/>
  <c r="AF592" i="10"/>
  <c r="AG592" i="10" s="1"/>
  <c r="AF591" i="10"/>
  <c r="AG591" i="10" s="1"/>
  <c r="AF590" i="10"/>
  <c r="AF589" i="10"/>
  <c r="AG589" i="10" s="1"/>
  <c r="AF588" i="10"/>
  <c r="AG588" i="10" s="1"/>
  <c r="AF587" i="10"/>
  <c r="AG587" i="10" s="1"/>
  <c r="AF586" i="10"/>
  <c r="AF585" i="10"/>
  <c r="AG585" i="10" s="1"/>
  <c r="AF584" i="10"/>
  <c r="AG584" i="10" s="1"/>
  <c r="AF583" i="10"/>
  <c r="AG583" i="10" s="1"/>
  <c r="AF582" i="10"/>
  <c r="AF581" i="10"/>
  <c r="AG581" i="10" s="1"/>
  <c r="AF580" i="10"/>
  <c r="AG580" i="10" s="1"/>
  <c r="AF579" i="10"/>
  <c r="AG579" i="10" s="1"/>
  <c r="AF578" i="10"/>
  <c r="AG578" i="10" s="1"/>
  <c r="AF577" i="10"/>
  <c r="AF576" i="10"/>
  <c r="AG576" i="10" s="1"/>
  <c r="AF575" i="10"/>
  <c r="AG575" i="10" s="1"/>
  <c r="AF574" i="10"/>
  <c r="AG574" i="10" s="1"/>
  <c r="AF573" i="10"/>
  <c r="AF572" i="10"/>
  <c r="AG572" i="10" s="1"/>
  <c r="AF571" i="10"/>
  <c r="AG571" i="10" s="1"/>
  <c r="AF570" i="10"/>
  <c r="AG570" i="10" s="1"/>
  <c r="AF569" i="10"/>
  <c r="AF568" i="10"/>
  <c r="AG568" i="10" s="1"/>
  <c r="AF567" i="10"/>
  <c r="AG567" i="10" s="1"/>
  <c r="AF566" i="10"/>
  <c r="AG566" i="10" s="1"/>
  <c r="AF565" i="10"/>
  <c r="AF564" i="10"/>
  <c r="AF563" i="10"/>
  <c r="AG563" i="10" s="1"/>
  <c r="AF562" i="10"/>
  <c r="AF561" i="10"/>
  <c r="AG561" i="10" s="1"/>
  <c r="AF560" i="10"/>
  <c r="AG560" i="10" s="1"/>
  <c r="AF559" i="10"/>
  <c r="AF558" i="10"/>
  <c r="AG558" i="10" s="1"/>
  <c r="AF557" i="10"/>
  <c r="AG557" i="10" s="1"/>
  <c r="AF556" i="10"/>
  <c r="AF555" i="10"/>
  <c r="AG555" i="10" s="1"/>
  <c r="AF554" i="10"/>
  <c r="AG554" i="10" s="1"/>
  <c r="AF553" i="10"/>
  <c r="AF552" i="10"/>
  <c r="AG552" i="10" s="1"/>
  <c r="AF551" i="10"/>
  <c r="AG551" i="10" s="1"/>
  <c r="AF550" i="10"/>
  <c r="AF549" i="10"/>
  <c r="AG549" i="10" s="1"/>
  <c r="AF548" i="10"/>
  <c r="AG548" i="10" s="1"/>
  <c r="AF547" i="10"/>
  <c r="AF546" i="10"/>
  <c r="AG546" i="10" s="1"/>
  <c r="AF545" i="10"/>
  <c r="AG545" i="10" s="1"/>
  <c r="AF544" i="10"/>
  <c r="AG544" i="10" s="1"/>
  <c r="AF543" i="10"/>
  <c r="AF542" i="10"/>
  <c r="AG542" i="10" s="1"/>
  <c r="AF541" i="10"/>
  <c r="AG541" i="10" s="1"/>
  <c r="AF540" i="10"/>
  <c r="AG540" i="10" s="1"/>
  <c r="AF539" i="10"/>
  <c r="AG539" i="10" s="1"/>
  <c r="AF538" i="10"/>
  <c r="AF537" i="10"/>
  <c r="AG537" i="10" s="1"/>
  <c r="AF536" i="10"/>
  <c r="AG536" i="10" s="1"/>
  <c r="AF535" i="10"/>
  <c r="AF534" i="10"/>
  <c r="AG534" i="10" s="1"/>
  <c r="AF533" i="10"/>
  <c r="AG533" i="10" s="1"/>
  <c r="AF532" i="10"/>
  <c r="AG532" i="10" s="1"/>
  <c r="AF531" i="10"/>
  <c r="AG531" i="10" s="1"/>
  <c r="AF530" i="10"/>
  <c r="AF529" i="10"/>
  <c r="AG529" i="10" s="1"/>
  <c r="AF528" i="10"/>
  <c r="AG528" i="10" s="1"/>
  <c r="AF527" i="10"/>
  <c r="AG527" i="10" s="1"/>
  <c r="AF526" i="10"/>
  <c r="AF525" i="10"/>
  <c r="AG525" i="10" s="1"/>
  <c r="AF524" i="10"/>
  <c r="AG524" i="10" s="1"/>
  <c r="AF523" i="10"/>
  <c r="AG523" i="10" s="1"/>
  <c r="AF522" i="10"/>
  <c r="AF521" i="10"/>
  <c r="AF520" i="10"/>
  <c r="AG520" i="10" s="1"/>
  <c r="AF519" i="10"/>
  <c r="AF518" i="10"/>
  <c r="AG518" i="10" s="1"/>
  <c r="AF517" i="10"/>
  <c r="AG517" i="10" s="1"/>
  <c r="AF516" i="10"/>
  <c r="AF515" i="10"/>
  <c r="AG515" i="10" s="1"/>
  <c r="AF514" i="10"/>
  <c r="AG514" i="10" s="1"/>
  <c r="AF513" i="10"/>
  <c r="AF512" i="10"/>
  <c r="AG512" i="10" s="1"/>
  <c r="AF511" i="10"/>
  <c r="AG511" i="10" s="1"/>
  <c r="AF510" i="10"/>
  <c r="AF509" i="10"/>
  <c r="AG509" i="10" s="1"/>
  <c r="AF508" i="10"/>
  <c r="AG508" i="10" s="1"/>
  <c r="AF507" i="10"/>
  <c r="AF506" i="10"/>
  <c r="AG506" i="10" s="1"/>
  <c r="AF505" i="10"/>
  <c r="AG505" i="10" s="1"/>
  <c r="AF504" i="10"/>
  <c r="AF503" i="10"/>
  <c r="AG503" i="10" s="1"/>
  <c r="AF502" i="10"/>
  <c r="AG502" i="10" s="1"/>
  <c r="AF501" i="10"/>
  <c r="AG501" i="10" s="1"/>
  <c r="AF500" i="10"/>
  <c r="AF499" i="10"/>
  <c r="AG499" i="10" s="1"/>
  <c r="AF498" i="10"/>
  <c r="AG498" i="10" s="1"/>
  <c r="AF497" i="10"/>
  <c r="AF496" i="10"/>
  <c r="AF495" i="10"/>
  <c r="AG495" i="10" s="1"/>
  <c r="AF494" i="10"/>
  <c r="AF493" i="10"/>
  <c r="AG493" i="10" s="1"/>
  <c r="AF492" i="10"/>
  <c r="AG492" i="10" s="1"/>
  <c r="AF491" i="10"/>
  <c r="AF490" i="10"/>
  <c r="AG490" i="10" s="1"/>
  <c r="AF489" i="10"/>
  <c r="AG489" i="10" s="1"/>
  <c r="AF488" i="10"/>
  <c r="AF487" i="10"/>
  <c r="AG487" i="10" s="1"/>
  <c r="AF486" i="10"/>
  <c r="AG486" i="10" s="1"/>
  <c r="AF485" i="10"/>
  <c r="AF484" i="10"/>
  <c r="AG484" i="10" s="1"/>
  <c r="AF483" i="10"/>
  <c r="AG483" i="10" s="1"/>
  <c r="AF482" i="10"/>
  <c r="AF481" i="10"/>
  <c r="AG481" i="10" s="1"/>
  <c r="AF480" i="10"/>
  <c r="AG480" i="10" s="1"/>
  <c r="AF479" i="10"/>
  <c r="AF478" i="10"/>
  <c r="AG478" i="10" s="1"/>
  <c r="AF477" i="10"/>
  <c r="AG477" i="10" s="1"/>
  <c r="AF476" i="10"/>
  <c r="AG476" i="10" s="1"/>
  <c r="AF475" i="10"/>
  <c r="AF474" i="10"/>
  <c r="AG474" i="10" s="1"/>
  <c r="AF473" i="10"/>
  <c r="AG473" i="10" s="1"/>
  <c r="AF472" i="10"/>
  <c r="AF471" i="10"/>
  <c r="AG471" i="10" s="1"/>
  <c r="AF470" i="10"/>
  <c r="AG470" i="10" s="1"/>
  <c r="AF469" i="10"/>
  <c r="AG469" i="10" s="1"/>
  <c r="AF468" i="10"/>
  <c r="AF467" i="10"/>
  <c r="AG467" i="10" s="1"/>
  <c r="AF466" i="10"/>
  <c r="AG466" i="10" s="1"/>
  <c r="AF465" i="10"/>
  <c r="AG465" i="10" s="1"/>
  <c r="AF464" i="10"/>
  <c r="AF463" i="10"/>
  <c r="AG463" i="10" s="1"/>
  <c r="AF462" i="10"/>
  <c r="AG462" i="10" s="1"/>
  <c r="AF461" i="10"/>
  <c r="AF460" i="10"/>
  <c r="AF459" i="10"/>
  <c r="AG459" i="10" s="1"/>
  <c r="AF458" i="10"/>
  <c r="AF457" i="10"/>
  <c r="AG457" i="10" s="1"/>
  <c r="AF456" i="10"/>
  <c r="AG456" i="10" s="1"/>
  <c r="AF455" i="10"/>
  <c r="AF454" i="10"/>
  <c r="AG454" i="10" s="1"/>
  <c r="AF453" i="10"/>
  <c r="AG453" i="10" s="1"/>
  <c r="AF452" i="10"/>
  <c r="AG452" i="10" s="1"/>
  <c r="AF451" i="10"/>
  <c r="AG451" i="10" s="1"/>
  <c r="AF450" i="10"/>
  <c r="AG450" i="10" s="1"/>
  <c r="AF449" i="10"/>
  <c r="AF448" i="10"/>
  <c r="AG448" i="10" s="1"/>
  <c r="AF447" i="10"/>
  <c r="AG447" i="10" s="1"/>
  <c r="AF446" i="10"/>
  <c r="AG446" i="10" s="1"/>
  <c r="AF445" i="10"/>
  <c r="AF444" i="10"/>
  <c r="AG444" i="10" s="1"/>
  <c r="AF443" i="10"/>
  <c r="AG443" i="10" s="1"/>
  <c r="AF442" i="10"/>
  <c r="AG442" i="10" s="1"/>
  <c r="AF441" i="10"/>
  <c r="AG441" i="10" s="1"/>
  <c r="AF440" i="10"/>
  <c r="AG440" i="10" s="1"/>
  <c r="AF439" i="10"/>
  <c r="AG439" i="10" s="1"/>
  <c r="AF438" i="10"/>
  <c r="AF437" i="10"/>
  <c r="AG437" i="10" s="1"/>
  <c r="AF436" i="10"/>
  <c r="AG436" i="10" s="1"/>
  <c r="AF435" i="10"/>
  <c r="AG435" i="10" s="1"/>
  <c r="AF434" i="10"/>
  <c r="AF433" i="10"/>
  <c r="AG433" i="10" s="1"/>
  <c r="AF432" i="10"/>
  <c r="AG432" i="10" s="1"/>
  <c r="AF431" i="10"/>
  <c r="AG431" i="10" s="1"/>
  <c r="AF430" i="10"/>
  <c r="AF429" i="10"/>
  <c r="AG429" i="10" s="1"/>
  <c r="AF428" i="10"/>
  <c r="AG428" i="10" s="1"/>
  <c r="AF427" i="10"/>
  <c r="AG427" i="10" s="1"/>
  <c r="AF426" i="10"/>
  <c r="AF425" i="10"/>
  <c r="AG425" i="10" s="1"/>
  <c r="AF424" i="10"/>
  <c r="AG424" i="10" s="1"/>
  <c r="AF423" i="10"/>
  <c r="AG423" i="10" s="1"/>
  <c r="AF422" i="10"/>
  <c r="AF421" i="10"/>
  <c r="AF420" i="10"/>
  <c r="AG420" i="10" s="1"/>
  <c r="AF419" i="10"/>
  <c r="AF418" i="10"/>
  <c r="AG418" i="10" s="1"/>
  <c r="AF417" i="10"/>
  <c r="AG417" i="10" s="1"/>
  <c r="AF416" i="10"/>
  <c r="AF415" i="10"/>
  <c r="AG415" i="10" s="1"/>
  <c r="AF414" i="10"/>
  <c r="AG414" i="10" s="1"/>
  <c r="AF413" i="10"/>
  <c r="AG413" i="10" s="1"/>
  <c r="AF412" i="10"/>
  <c r="AF411" i="10"/>
  <c r="AG411" i="10" s="1"/>
  <c r="AG410" i="10" s="1"/>
  <c r="AF410" i="10"/>
  <c r="AF409" i="10"/>
  <c r="AG409" i="10" s="1"/>
  <c r="AF408" i="10"/>
  <c r="AG408" i="10" s="1"/>
  <c r="AF407" i="10"/>
  <c r="AF406" i="10"/>
  <c r="AG406" i="10" s="1"/>
  <c r="AG405" i="10" s="1"/>
  <c r="AF405" i="10"/>
  <c r="AF404" i="10"/>
  <c r="AG404" i="10" s="1"/>
  <c r="AG403" i="10" s="1"/>
  <c r="AF403" i="10"/>
  <c r="AF402" i="10"/>
  <c r="AG402" i="10" s="1"/>
  <c r="AF401" i="10"/>
  <c r="AG401" i="10" s="1"/>
  <c r="AF400" i="10"/>
  <c r="AG400" i="10" s="1"/>
  <c r="AF399" i="10"/>
  <c r="AF398" i="10"/>
  <c r="AG398" i="10" s="1"/>
  <c r="AF397" i="10"/>
  <c r="AG397" i="10" s="1"/>
  <c r="AF396" i="10"/>
  <c r="AF395" i="10"/>
  <c r="AG395" i="10" s="1"/>
  <c r="AF394" i="10"/>
  <c r="AG394" i="10" s="1"/>
  <c r="AF393" i="10"/>
  <c r="AF392" i="10"/>
  <c r="AF391" i="10"/>
  <c r="AG391" i="10" s="1"/>
  <c r="AF390" i="10"/>
  <c r="AF389" i="10"/>
  <c r="AG389" i="10" s="1"/>
  <c r="AF388" i="10"/>
  <c r="AG388" i="10" s="1"/>
  <c r="AF387" i="10"/>
  <c r="AF386" i="10"/>
  <c r="AG386" i="10" s="1"/>
  <c r="AF385" i="10"/>
  <c r="AG385" i="10" s="1"/>
  <c r="AF384" i="10"/>
  <c r="AF383" i="10"/>
  <c r="AG383" i="10" s="1"/>
  <c r="AF382" i="10"/>
  <c r="AG382" i="10" s="1"/>
  <c r="AF381" i="10"/>
  <c r="AF380" i="10"/>
  <c r="AG380" i="10" s="1"/>
  <c r="AF379" i="10"/>
  <c r="AG379" i="10" s="1"/>
  <c r="AF378" i="10"/>
  <c r="AF377" i="10"/>
  <c r="AG377" i="10" s="1"/>
  <c r="AF376" i="10"/>
  <c r="AG376" i="10" s="1"/>
  <c r="AF375" i="10"/>
  <c r="AF374" i="10"/>
  <c r="AG374" i="10" s="1"/>
  <c r="AF373" i="10"/>
  <c r="AG373" i="10" s="1"/>
  <c r="AF372" i="10"/>
  <c r="AF371" i="10"/>
  <c r="AG371" i="10" s="1"/>
  <c r="AF370" i="10"/>
  <c r="AG370" i="10" s="1"/>
  <c r="AF369" i="10"/>
  <c r="AG369" i="10" s="1"/>
  <c r="AF368" i="10"/>
  <c r="AF367" i="10"/>
  <c r="AG367" i="10" s="1"/>
  <c r="AF366" i="10"/>
  <c r="AG366" i="10" s="1"/>
  <c r="AF365" i="10"/>
  <c r="AF364" i="10"/>
  <c r="AG364" i="10" s="1"/>
  <c r="AF363" i="10"/>
  <c r="AG363" i="10" s="1"/>
  <c r="AF362" i="10"/>
  <c r="AG362" i="10" s="1"/>
  <c r="AF361" i="10"/>
  <c r="AF360" i="10"/>
  <c r="AG360" i="10" s="1"/>
  <c r="AF359" i="10"/>
  <c r="AG359" i="10" s="1"/>
  <c r="AF358" i="10"/>
  <c r="AG358" i="10" s="1"/>
  <c r="AF357" i="10"/>
  <c r="AF356" i="10"/>
  <c r="AG356" i="10" s="1"/>
  <c r="AF355" i="10"/>
  <c r="AG355" i="10" s="1"/>
  <c r="AF354" i="10"/>
  <c r="AF353" i="10"/>
  <c r="AG353" i="10" s="1"/>
  <c r="AF352" i="10"/>
  <c r="AG352" i="10" s="1"/>
  <c r="AF351" i="10"/>
  <c r="AF350" i="10"/>
  <c r="AG350" i="10" s="1"/>
  <c r="AF349" i="10"/>
  <c r="AF348" i="10"/>
  <c r="AG348" i="10" s="1"/>
  <c r="AF347" i="10"/>
  <c r="AF346" i="10"/>
  <c r="AG346" i="10" s="1"/>
  <c r="AF345" i="10"/>
  <c r="AG345" i="10" s="1"/>
  <c r="AF344" i="10"/>
  <c r="AF343" i="10"/>
  <c r="AG343" i="10" s="1"/>
  <c r="AF342" i="10"/>
  <c r="AG342" i="10" s="1"/>
  <c r="AF341" i="10"/>
  <c r="AG341" i="10" s="1"/>
  <c r="AF340" i="10"/>
  <c r="AF339" i="10"/>
  <c r="AG339" i="10" s="1"/>
  <c r="AF338" i="10"/>
  <c r="AG338" i="10" s="1"/>
  <c r="AF337" i="10"/>
  <c r="AF336" i="10"/>
  <c r="AG336" i="10" s="1"/>
  <c r="AF335" i="10"/>
  <c r="AG335" i="10" s="1"/>
  <c r="AF334" i="10"/>
  <c r="AF333" i="10"/>
  <c r="AG333" i="10" s="1"/>
  <c r="AF332" i="10"/>
  <c r="AG332" i="10" s="1"/>
  <c r="AF331" i="10"/>
  <c r="AF330" i="10"/>
  <c r="AG330" i="10" s="1"/>
  <c r="AF329" i="10"/>
  <c r="AG329" i="10" s="1"/>
  <c r="AF328" i="10"/>
  <c r="AF327" i="10"/>
  <c r="AF326" i="10"/>
  <c r="AG326" i="10" s="1"/>
  <c r="AF325" i="10"/>
  <c r="AF324" i="10"/>
  <c r="AG324" i="10" s="1"/>
  <c r="AF323" i="10"/>
  <c r="AG323" i="10" s="1"/>
  <c r="AF322" i="10"/>
  <c r="AG322" i="10" s="1"/>
  <c r="AF321" i="10"/>
  <c r="AF320" i="10"/>
  <c r="AG320" i="10" s="1"/>
  <c r="AF319" i="10"/>
  <c r="AG319" i="10" s="1"/>
  <c r="AF318" i="10"/>
  <c r="AF317" i="10"/>
  <c r="AG317" i="10" s="1"/>
  <c r="AF316" i="10"/>
  <c r="AG316" i="10" s="1"/>
  <c r="AF315" i="10"/>
  <c r="AG315" i="10" s="1"/>
  <c r="AF314" i="10"/>
  <c r="AF313" i="10"/>
  <c r="AG313" i="10" s="1"/>
  <c r="AF312" i="10"/>
  <c r="AG312" i="10" s="1"/>
  <c r="AF311" i="10"/>
  <c r="AF310" i="10"/>
  <c r="AG310" i="10" s="1"/>
  <c r="AF309" i="10"/>
  <c r="AG309" i="10" s="1"/>
  <c r="AF308" i="10"/>
  <c r="AF307" i="10"/>
  <c r="AG307" i="10" s="1"/>
  <c r="AF306" i="10"/>
  <c r="AG306" i="10" s="1"/>
  <c r="AF305" i="10"/>
  <c r="AF304" i="10"/>
  <c r="AG304" i="10" s="1"/>
  <c r="AF303" i="10"/>
  <c r="AG303" i="10" s="1"/>
  <c r="AF302" i="10"/>
  <c r="AF301" i="10"/>
  <c r="AG301" i="10" s="1"/>
  <c r="AF300" i="10"/>
  <c r="AG300" i="10" s="1"/>
  <c r="AF299" i="10"/>
  <c r="AF298" i="10"/>
  <c r="AG298" i="10" s="1"/>
  <c r="AF297" i="10"/>
  <c r="AG297" i="10" s="1"/>
  <c r="AF296" i="10"/>
  <c r="AF295" i="10"/>
  <c r="AG295" i="10" s="1"/>
  <c r="AF294" i="10"/>
  <c r="AG294" i="10" s="1"/>
  <c r="AF293" i="10"/>
  <c r="AF292" i="10"/>
  <c r="AG292" i="10" s="1"/>
  <c r="AF291" i="10"/>
  <c r="AG291" i="10" s="1"/>
  <c r="AF290" i="10"/>
  <c r="AF289" i="10"/>
  <c r="AG289" i="10" s="1"/>
  <c r="AG288" i="10" s="1"/>
  <c r="AF288" i="10"/>
  <c r="AF287" i="10"/>
  <c r="AF286" i="10"/>
  <c r="AG286" i="10" s="1"/>
  <c r="AF285" i="10"/>
  <c r="AF284" i="10"/>
  <c r="AG284" i="10" s="1"/>
  <c r="AF283" i="10"/>
  <c r="AG283" i="10" s="1"/>
  <c r="AF282" i="10"/>
  <c r="AG282" i="10" s="1"/>
  <c r="AF281" i="10"/>
  <c r="AF280" i="10"/>
  <c r="AG280" i="10" s="1"/>
  <c r="AF279" i="10"/>
  <c r="AG279" i="10" s="1"/>
  <c r="AF278" i="10"/>
  <c r="AF277" i="10"/>
  <c r="AG277" i="10" s="1"/>
  <c r="AF276" i="10"/>
  <c r="AG276" i="10" s="1"/>
  <c r="AF275" i="10"/>
  <c r="AF274" i="10"/>
  <c r="AG274" i="10" s="1"/>
  <c r="AF273" i="10"/>
  <c r="AG273" i="10" s="1"/>
  <c r="AF272" i="10"/>
  <c r="AG272" i="10" s="1"/>
  <c r="AF271" i="10"/>
  <c r="AG271" i="10" s="1"/>
  <c r="AF270" i="10"/>
  <c r="AG270" i="10" s="1"/>
  <c r="AF269" i="10"/>
  <c r="AF268" i="10"/>
  <c r="AG268" i="10" s="1"/>
  <c r="AF267" i="10"/>
  <c r="AG267" i="10" s="1"/>
  <c r="AF266" i="10"/>
  <c r="AG266" i="10" s="1"/>
  <c r="AF265" i="10"/>
  <c r="AG265" i="10" s="1"/>
  <c r="AF264" i="10"/>
  <c r="AF263" i="10"/>
  <c r="AG263" i="10" s="1"/>
  <c r="AF262" i="10"/>
  <c r="AG262" i="10" s="1"/>
  <c r="AF261" i="10"/>
  <c r="AG261" i="10" s="1"/>
  <c r="AF260" i="10"/>
  <c r="AF259" i="10"/>
  <c r="AG259" i="10" s="1"/>
  <c r="AF258" i="10"/>
  <c r="AG258" i="10" s="1"/>
  <c r="AF257" i="10"/>
  <c r="AF256" i="10"/>
  <c r="AG256" i="10" s="1"/>
  <c r="AF255" i="10"/>
  <c r="AG255" i="10" s="1"/>
  <c r="AF254" i="10"/>
  <c r="AF253" i="10"/>
  <c r="AG253" i="10" s="1"/>
  <c r="AF252" i="10"/>
  <c r="AF251" i="10"/>
  <c r="AG251" i="10" s="1"/>
  <c r="AF250" i="10"/>
  <c r="AF249" i="10"/>
  <c r="AG249" i="10" s="1"/>
  <c r="AF248" i="10"/>
  <c r="AG248" i="10" s="1"/>
  <c r="AF247" i="10"/>
  <c r="AG247" i="10" s="1"/>
  <c r="AF246" i="10"/>
  <c r="AF245" i="10"/>
  <c r="AG245" i="10" s="1"/>
  <c r="AF244" i="10"/>
  <c r="AG244" i="10" s="1"/>
  <c r="AF243" i="10"/>
  <c r="AG243" i="10" s="1"/>
  <c r="AF242" i="10"/>
  <c r="AF241" i="10"/>
  <c r="AG241" i="10" s="1"/>
  <c r="AF240" i="10"/>
  <c r="AG240" i="10" s="1"/>
  <c r="AF239" i="10"/>
  <c r="AG239" i="10" s="1"/>
  <c r="AF238" i="10"/>
  <c r="AF237" i="10"/>
  <c r="AG237" i="10" s="1"/>
  <c r="AF236" i="10"/>
  <c r="AG236" i="10" s="1"/>
  <c r="AF235" i="10"/>
  <c r="AF234" i="10"/>
  <c r="AG234" i="10" s="1"/>
  <c r="AF233" i="10"/>
  <c r="AG233" i="10" s="1"/>
  <c r="AF232" i="10"/>
  <c r="AF231" i="10"/>
  <c r="AG231" i="10" s="1"/>
  <c r="AF230" i="10"/>
  <c r="AG230" i="10" s="1"/>
  <c r="AF229" i="10"/>
  <c r="AF228" i="10"/>
  <c r="AG228" i="10" s="1"/>
  <c r="AF227" i="10"/>
  <c r="AG227" i="10" s="1"/>
  <c r="AF226" i="10"/>
  <c r="AF225" i="10"/>
  <c r="AG225" i="10" s="1"/>
  <c r="AF224" i="10"/>
  <c r="AG224" i="10" s="1"/>
  <c r="AF223" i="10"/>
  <c r="AF222" i="10"/>
  <c r="AG222" i="10" s="1"/>
  <c r="AF221" i="10"/>
  <c r="AG221" i="10" s="1"/>
  <c r="AF220" i="10"/>
  <c r="AF219" i="10"/>
  <c r="AG219" i="10" s="1"/>
  <c r="AF218" i="10"/>
  <c r="AG218" i="10" s="1"/>
  <c r="AF217" i="10"/>
  <c r="AG217" i="10" s="1"/>
  <c r="AF216" i="10"/>
  <c r="AF215" i="10"/>
  <c r="AG215" i="10" s="1"/>
  <c r="AF214" i="10"/>
  <c r="AG214" i="10" s="1"/>
  <c r="AF213" i="10"/>
  <c r="AG213" i="10" s="1"/>
  <c r="AF212" i="10"/>
  <c r="AF211" i="10"/>
  <c r="AG211" i="10" s="1"/>
  <c r="AF210" i="10"/>
  <c r="AG210" i="10" s="1"/>
  <c r="AF209" i="10"/>
  <c r="AG209" i="10" s="1"/>
  <c r="AF208" i="10"/>
  <c r="AF207" i="10"/>
  <c r="AG207" i="10" s="1"/>
  <c r="AF206" i="10"/>
  <c r="AG206" i="10" s="1"/>
  <c r="AF205" i="10"/>
  <c r="AG205" i="10" s="1"/>
  <c r="AF204" i="10"/>
  <c r="AF203" i="10"/>
  <c r="AG203" i="10" s="1"/>
  <c r="AF202" i="10"/>
  <c r="AG202" i="10" s="1"/>
  <c r="AF201" i="10"/>
  <c r="AG201" i="10" s="1"/>
  <c r="AF200" i="10"/>
  <c r="AF199" i="10"/>
  <c r="AG199" i="10" s="1"/>
  <c r="AF198" i="10"/>
  <c r="AG198" i="10" s="1"/>
  <c r="AF197" i="10"/>
  <c r="AG197" i="10" s="1"/>
  <c r="AF196" i="10"/>
  <c r="AG196" i="10" s="1"/>
  <c r="AF195" i="10"/>
  <c r="AG195" i="10" s="1"/>
  <c r="AF194" i="10"/>
  <c r="AF193" i="10"/>
  <c r="AG193" i="10" s="1"/>
  <c r="AF192" i="10"/>
  <c r="AG192" i="10" s="1"/>
  <c r="AF191" i="10"/>
  <c r="AG191" i="10" s="1"/>
  <c r="AF190" i="10"/>
  <c r="AF189" i="10"/>
  <c r="AG189" i="10" s="1"/>
  <c r="AF188" i="10"/>
  <c r="AG188" i="10" s="1"/>
  <c r="AF187" i="10"/>
  <c r="AF186" i="10"/>
  <c r="AF185" i="10"/>
  <c r="AG185" i="10" s="1"/>
  <c r="AF184" i="10"/>
  <c r="AF183" i="10"/>
  <c r="AG183" i="10" s="1"/>
  <c r="AF182" i="10"/>
  <c r="AG182" i="10" s="1"/>
  <c r="AF181" i="10"/>
  <c r="AF180" i="10"/>
  <c r="AG180" i="10" s="1"/>
  <c r="AF179" i="10"/>
  <c r="AG179" i="10" s="1"/>
  <c r="AF178" i="10"/>
  <c r="AF177" i="10"/>
  <c r="AG177" i="10" s="1"/>
  <c r="AF176" i="10"/>
  <c r="AG176" i="10" s="1"/>
  <c r="AF175" i="10"/>
  <c r="AF174" i="10"/>
  <c r="AG174" i="10" s="1"/>
  <c r="AF173" i="10"/>
  <c r="AG173" i="10" s="1"/>
  <c r="AF172" i="10"/>
  <c r="AG172" i="10" s="1"/>
  <c r="AF171" i="10"/>
  <c r="AF170" i="10"/>
  <c r="AG170" i="10" s="1"/>
  <c r="AF169" i="10"/>
  <c r="AG169" i="10" s="1"/>
  <c r="AF168" i="10"/>
  <c r="AF167" i="10"/>
  <c r="AG167" i="10" s="1"/>
  <c r="AF166" i="10"/>
  <c r="AG166" i="10" s="1"/>
  <c r="AF165" i="10"/>
  <c r="AF164" i="10"/>
  <c r="AG164" i="10" s="1"/>
  <c r="AF163" i="10"/>
  <c r="AG163" i="10" s="1"/>
  <c r="AF162" i="10"/>
  <c r="AF161" i="10"/>
  <c r="AG161" i="10" s="1"/>
  <c r="AF160" i="10"/>
  <c r="AG160" i="10" s="1"/>
  <c r="AF159" i="10"/>
  <c r="AF158" i="10"/>
  <c r="AF157" i="10"/>
  <c r="AG157" i="10" s="1"/>
  <c r="AF156" i="10"/>
  <c r="AF155" i="10"/>
  <c r="AG155" i="10" s="1"/>
  <c r="AF154" i="10"/>
  <c r="AG154" i="10" s="1"/>
  <c r="AF153" i="10"/>
  <c r="AF152" i="10"/>
  <c r="AG152" i="10" s="1"/>
  <c r="AF151" i="10"/>
  <c r="AG151" i="10" s="1"/>
  <c r="AF150" i="10"/>
  <c r="AF149" i="10"/>
  <c r="AG149" i="10" s="1"/>
  <c r="AF148" i="10"/>
  <c r="AG148" i="10" s="1"/>
  <c r="AF147" i="10"/>
  <c r="AF146" i="10"/>
  <c r="AG146" i="10" s="1"/>
  <c r="AF145" i="10"/>
  <c r="AG145" i="10" s="1"/>
  <c r="AF144" i="10"/>
  <c r="AF143" i="10"/>
  <c r="AG143" i="10" s="1"/>
  <c r="AF142" i="10"/>
  <c r="AG142" i="10" s="1"/>
  <c r="AF141" i="10"/>
  <c r="AG141" i="10" s="1"/>
  <c r="AF140" i="10"/>
  <c r="AF139" i="10"/>
  <c r="AG139" i="10" s="1"/>
  <c r="AF138" i="10"/>
  <c r="AG138" i="10" s="1"/>
  <c r="AF137" i="10"/>
  <c r="AF136" i="10"/>
  <c r="AG136" i="10" s="1"/>
  <c r="AF135" i="10"/>
  <c r="AG135" i="10" s="1"/>
  <c r="AF134" i="10"/>
  <c r="AF133" i="10"/>
  <c r="AG133" i="10" s="1"/>
  <c r="AF132" i="10"/>
  <c r="AG132" i="10" s="1"/>
  <c r="AF131" i="10"/>
  <c r="AG131" i="10" s="1"/>
  <c r="AF130" i="10"/>
  <c r="AG130" i="10" s="1"/>
  <c r="AF129" i="10"/>
  <c r="AF128" i="10"/>
  <c r="AG128" i="10" s="1"/>
  <c r="AF127" i="10"/>
  <c r="AG127" i="10" s="1"/>
  <c r="AF126" i="10"/>
  <c r="AF125" i="10"/>
  <c r="AG125" i="10" s="1"/>
  <c r="AF124" i="10"/>
  <c r="AG124" i="10" s="1"/>
  <c r="AF123" i="10"/>
  <c r="AG123" i="10" s="1"/>
  <c r="AF122" i="10"/>
  <c r="AF121" i="10"/>
  <c r="AG121" i="10" s="1"/>
  <c r="AF120" i="10"/>
  <c r="AG120" i="10" s="1"/>
  <c r="AF119" i="10"/>
  <c r="AF118" i="10"/>
  <c r="AG118" i="10" s="1"/>
  <c r="AF117" i="10"/>
  <c r="AG117" i="10" s="1"/>
  <c r="AF116" i="10"/>
  <c r="AG116" i="10" s="1"/>
  <c r="AF115" i="10"/>
  <c r="AF114" i="10"/>
  <c r="AF113" i="10"/>
  <c r="AG113" i="10" s="1"/>
  <c r="AF112" i="10"/>
  <c r="AF111" i="10"/>
  <c r="AF110" i="10"/>
  <c r="AG110" i="10" s="1"/>
  <c r="AF109" i="10"/>
  <c r="AG109" i="10" s="1"/>
  <c r="AF108" i="10"/>
  <c r="AG108" i="10" s="1"/>
  <c r="AF107" i="10"/>
  <c r="AG107" i="10" s="1"/>
  <c r="AF106" i="10"/>
  <c r="AG106" i="10" s="1"/>
  <c r="AF105" i="10"/>
  <c r="AG105" i="10" s="1"/>
  <c r="AF104" i="10"/>
  <c r="AG104" i="10" s="1"/>
  <c r="AF103" i="10"/>
  <c r="AG103" i="10" s="1"/>
  <c r="AF102" i="10"/>
  <c r="AF101" i="10"/>
  <c r="AG101" i="10" s="1"/>
  <c r="AF100" i="10"/>
  <c r="AG100" i="10" s="1"/>
  <c r="AF99" i="10"/>
  <c r="AG99" i="10" s="1"/>
  <c r="AF98" i="10"/>
  <c r="AG98" i="10" s="1"/>
  <c r="AF97" i="10"/>
  <c r="AG97" i="10" s="1"/>
  <c r="AF96" i="10"/>
  <c r="AG96" i="10" s="1"/>
  <c r="AF95" i="10"/>
  <c r="AG95" i="10" s="1"/>
  <c r="AF94" i="10"/>
  <c r="AF93" i="10"/>
  <c r="AG93" i="10" s="1"/>
  <c r="AF92" i="10"/>
  <c r="AG92" i="10" s="1"/>
  <c r="AF91" i="10"/>
  <c r="AG91" i="10" s="1"/>
  <c r="AF90" i="10"/>
  <c r="AG90" i="10" s="1"/>
  <c r="AF89" i="10"/>
  <c r="AG89" i="10" s="1"/>
  <c r="AF88" i="10"/>
  <c r="AG88" i="10" s="1"/>
  <c r="AF87" i="10"/>
  <c r="AG87" i="10" s="1"/>
  <c r="AF86" i="10"/>
  <c r="AG86" i="10" s="1"/>
  <c r="AF85" i="10"/>
  <c r="AG85" i="10" s="1"/>
  <c r="AF84" i="10"/>
  <c r="AG84" i="10" s="1"/>
  <c r="AF83" i="10"/>
  <c r="AG83" i="10" s="1"/>
  <c r="AF82" i="10"/>
  <c r="AG82" i="10" s="1"/>
  <c r="AF81" i="10"/>
  <c r="AG81" i="10" s="1"/>
  <c r="AF80" i="10"/>
  <c r="AG80" i="10" s="1"/>
  <c r="AF79" i="10"/>
  <c r="AG79" i="10" s="1"/>
  <c r="AF78" i="10"/>
  <c r="AG78" i="10" s="1"/>
  <c r="AF77" i="10"/>
  <c r="AG77" i="10" s="1"/>
  <c r="AF76" i="10"/>
  <c r="AG76" i="10" s="1"/>
  <c r="AF75" i="10"/>
  <c r="AG75" i="10" s="1"/>
  <c r="AF74" i="10"/>
  <c r="AG74" i="10" s="1"/>
  <c r="AF73" i="10"/>
  <c r="AG73" i="10" s="1"/>
  <c r="AF72" i="10"/>
  <c r="AG72" i="10" s="1"/>
  <c r="AF71" i="10"/>
  <c r="AG71" i="10" s="1"/>
  <c r="AF70" i="10"/>
  <c r="AG70" i="10" s="1"/>
  <c r="AF69" i="10"/>
  <c r="AF68" i="10"/>
  <c r="AG68" i="10" s="1"/>
  <c r="AF67" i="10"/>
  <c r="AG67" i="10" s="1"/>
  <c r="AF66" i="10"/>
  <c r="AG66" i="10" s="1"/>
  <c r="AF65" i="10"/>
  <c r="AG65" i="10" s="1"/>
  <c r="AF64" i="10"/>
  <c r="AG64" i="10" s="1"/>
  <c r="AF63" i="10"/>
  <c r="AG63" i="10" s="1"/>
  <c r="AF62" i="10"/>
  <c r="AG62" i="10" s="1"/>
  <c r="AF61" i="10"/>
  <c r="AG61" i="10" s="1"/>
  <c r="AF60" i="10"/>
  <c r="AG60" i="10" s="1"/>
  <c r="AF59" i="10"/>
  <c r="AG59" i="10" s="1"/>
  <c r="AF58" i="10"/>
  <c r="AG58" i="10" s="1"/>
  <c r="AF57" i="10"/>
  <c r="AG57" i="10" s="1"/>
  <c r="AF56" i="10"/>
  <c r="AG56" i="10" s="1"/>
  <c r="AF55" i="10"/>
  <c r="AG55" i="10" s="1"/>
  <c r="AF54" i="10"/>
  <c r="AG54" i="10" s="1"/>
  <c r="AF53" i="10"/>
  <c r="AG53" i="10" s="1"/>
  <c r="AF52" i="10"/>
  <c r="AG52" i="10" s="1"/>
  <c r="AF51" i="10"/>
  <c r="AG51" i="10" s="1"/>
  <c r="AF50" i="10"/>
  <c r="AG50" i="10" s="1"/>
  <c r="AF49" i="10"/>
  <c r="AG49" i="10" s="1"/>
  <c r="AF48" i="10"/>
  <c r="AG48" i="10" s="1"/>
  <c r="AF47" i="10"/>
  <c r="AG47" i="10" s="1"/>
  <c r="AF46" i="10"/>
  <c r="AG46" i="10" s="1"/>
  <c r="AF45" i="10"/>
  <c r="AG45" i="10" s="1"/>
  <c r="AF44" i="10"/>
  <c r="AG44" i="10" s="1"/>
  <c r="AF43" i="10"/>
  <c r="AF42" i="10"/>
  <c r="AG42" i="10" s="1"/>
  <c r="AF41" i="10"/>
  <c r="AG41" i="10" s="1"/>
  <c r="AF40" i="10"/>
  <c r="AG40" i="10" s="1"/>
  <c r="AF39" i="10"/>
  <c r="AG39" i="10" s="1"/>
  <c r="AF38" i="10"/>
  <c r="AG38" i="10" s="1"/>
  <c r="AF37" i="10"/>
  <c r="AG37" i="10" s="1"/>
  <c r="AF36" i="10"/>
  <c r="AG36" i="10" s="1"/>
  <c r="AF35" i="10"/>
  <c r="AG35" i="10" s="1"/>
  <c r="AF34" i="10"/>
  <c r="AG34" i="10" s="1"/>
  <c r="AF33" i="10"/>
  <c r="AG33" i="10" s="1"/>
  <c r="AF32" i="10"/>
  <c r="AG32" i="10" s="1"/>
  <c r="AF31" i="10"/>
  <c r="AG31" i="10" s="1"/>
  <c r="AF30" i="10"/>
  <c r="AG30" i="10" s="1"/>
  <c r="AF29" i="10"/>
  <c r="AG29" i="10" s="1"/>
  <c r="AF28" i="10"/>
  <c r="AG28" i="10" s="1"/>
  <c r="AF27" i="10"/>
  <c r="AG27" i="10" s="1"/>
  <c r="AF26" i="10"/>
  <c r="AF25" i="10"/>
  <c r="AG25" i="10" s="1"/>
  <c r="AF24" i="10"/>
  <c r="AG24" i="10" s="1"/>
  <c r="AF23" i="10"/>
  <c r="AG23" i="10" s="1"/>
  <c r="AF22" i="10"/>
  <c r="AG22" i="10" s="1"/>
  <c r="AF21" i="10"/>
  <c r="AG21" i="10" s="1"/>
  <c r="AF20" i="10"/>
  <c r="AG20" i="10" s="1"/>
  <c r="AF19" i="10"/>
  <c r="AG19" i="10" s="1"/>
  <c r="AF18" i="10"/>
  <c r="AF17" i="10"/>
  <c r="AF16" i="10"/>
  <c r="AF15" i="10"/>
  <c r="AG15" i="10" s="1"/>
  <c r="AF13" i="10"/>
  <c r="AG13" i="10" s="1"/>
  <c r="AF12" i="10"/>
  <c r="AG12" i="10" s="1"/>
  <c r="AF11" i="10"/>
  <c r="AG11" i="10" s="1"/>
  <c r="AH775" i="10" l="1"/>
  <c r="AH113" i="10"/>
  <c r="AH928" i="10"/>
  <c r="AG175" i="10"/>
  <c r="AG223" i="10"/>
  <c r="AG235" i="10"/>
  <c r="AG559" i="10"/>
  <c r="AG725" i="10"/>
  <c r="AH199" i="10"/>
  <c r="AH268" i="10"/>
  <c r="AH219" i="10"/>
  <c r="AH174" i="10"/>
  <c r="AH350" i="10"/>
  <c r="AH454" i="10"/>
  <c r="AH106" i="10"/>
  <c r="AH442" i="10"/>
  <c r="AH443" i="10"/>
  <c r="AH429" i="10"/>
  <c r="AH444" i="10"/>
  <c r="AH253" i="10"/>
  <c r="AH433" i="10"/>
  <c r="AH343" i="10"/>
  <c r="AH97" i="10"/>
  <c r="AH391" i="10"/>
  <c r="AG871" i="10"/>
  <c r="AH598" i="10"/>
  <c r="AG153" i="10"/>
  <c r="AG646" i="10"/>
  <c r="AH830" i="10"/>
  <c r="AH990" i="10"/>
  <c r="AH719" i="10"/>
  <c r="AG706" i="10"/>
  <c r="AH326" i="10"/>
  <c r="AH15" i="10"/>
  <c r="AH157" i="10"/>
  <c r="AH563" i="10"/>
  <c r="AH459" i="10"/>
  <c r="AH495" i="10"/>
  <c r="AH895" i="10"/>
  <c r="AG970" i="10"/>
  <c r="AH862" i="10"/>
  <c r="AH251" i="10"/>
  <c r="AH185" i="10"/>
  <c r="AH286" i="10"/>
  <c r="AH520" i="10"/>
  <c r="AH952" i="10"/>
  <c r="AH690" i="10"/>
  <c r="AG422" i="10"/>
  <c r="AG482" i="10"/>
  <c r="AE150" i="10"/>
  <c r="AE220" i="10"/>
  <c r="AE290" i="10"/>
  <c r="AE308" i="10"/>
  <c r="AE344" i="10"/>
  <c r="AE485" i="10"/>
  <c r="AE504" i="10"/>
  <c r="AE556" i="10"/>
  <c r="AE590" i="10"/>
  <c r="AE692" i="10"/>
  <c r="AE709" i="10"/>
  <c r="AE780" i="10"/>
  <c r="AE813" i="10"/>
  <c r="AH420" i="10"/>
  <c r="AH348" i="10"/>
  <c r="AG293" i="10"/>
  <c r="AH644" i="10"/>
  <c r="AH749" i="10"/>
  <c r="AE497" i="10"/>
  <c r="AG365" i="10"/>
  <c r="AG507" i="10"/>
  <c r="AG712" i="10"/>
  <c r="AG940" i="10"/>
  <c r="AG976" i="10"/>
  <c r="AG621" i="10"/>
  <c r="AG741" i="10"/>
  <c r="AG777" i="10"/>
  <c r="AE175" i="10"/>
  <c r="AE226" i="10"/>
  <c r="AE296" i="10"/>
  <c r="AE314" i="10"/>
  <c r="AE351" i="10"/>
  <c r="AE368" i="10"/>
  <c r="AE455" i="10"/>
  <c r="AE491" i="10"/>
  <c r="AE510" i="10"/>
  <c r="AE646" i="10"/>
  <c r="AE663" i="10"/>
  <c r="AE698" i="10"/>
  <c r="AE715" i="10"/>
  <c r="AE751" i="10"/>
  <c r="AE874" i="10"/>
  <c r="AE979" i="10"/>
  <c r="AG488" i="10"/>
  <c r="AE178" i="10"/>
  <c r="AE229" i="10"/>
  <c r="AE513" i="10"/>
  <c r="AE547" i="10"/>
  <c r="AG311" i="10"/>
  <c r="AG695" i="10"/>
  <c r="AG816" i="10"/>
  <c r="AG119" i="10"/>
  <c r="AG553" i="10"/>
  <c r="AG147" i="10"/>
  <c r="AG351" i="10"/>
  <c r="AG663" i="10"/>
  <c r="AG783" i="10"/>
  <c r="AG510" i="10"/>
  <c r="AG810" i="10"/>
  <c r="AG296" i="10"/>
  <c r="AG526" i="10"/>
  <c r="AG922" i="10"/>
  <c r="AG455" i="10"/>
  <c r="AE126" i="10"/>
  <c r="AE797" i="10"/>
  <c r="AG94" i="10"/>
  <c r="AG636" i="10"/>
  <c r="AG653" i="10"/>
  <c r="AG670" i="10"/>
  <c r="AG793" i="10"/>
  <c r="AG826" i="10"/>
  <c r="AG864" i="10"/>
  <c r="AG986" i="10"/>
  <c r="AE94" i="10"/>
  <c r="AE115" i="10"/>
  <c r="AE168" i="10"/>
  <c r="AE254" i="10"/>
  <c r="AE361" i="10"/>
  <c r="AE378" i="10"/>
  <c r="AE416" i="10"/>
  <c r="AE434" i="10"/>
  <c r="AE522" i="10"/>
  <c r="AE847" i="10"/>
  <c r="AE867" i="10"/>
  <c r="AE884" i="10"/>
  <c r="AE902" i="10"/>
  <c r="AE918" i="10"/>
  <c r="AE936" i="10"/>
  <c r="AG168" i="10"/>
  <c r="AG187" i="10"/>
  <c r="AG254" i="10"/>
  <c r="AG378" i="10"/>
  <c r="AG416" i="10"/>
  <c r="AE763" i="10"/>
  <c r="AE102" i="10"/>
  <c r="AE960" i="10"/>
  <c r="AG102" i="10"/>
  <c r="AE787" i="10"/>
  <c r="AE820" i="10"/>
  <c r="AE1000" i="10"/>
  <c r="AE43" i="10"/>
  <c r="AE69" i="10"/>
  <c r="AG43" i="10"/>
  <c r="AE393" i="10"/>
  <c r="AE617" i="10"/>
  <c r="AE948" i="10"/>
  <c r="AG69" i="10"/>
  <c r="AG144" i="10"/>
  <c r="AG181" i="10"/>
  <c r="AG232" i="10"/>
  <c r="AG302" i="10"/>
  <c r="AG357" i="10"/>
  <c r="AG393" i="10"/>
  <c r="AG412" i="10"/>
  <c r="AG430" i="10"/>
  <c r="AG445" i="10"/>
  <c r="AG479" i="10"/>
  <c r="AG516" i="10"/>
  <c r="AG550" i="10"/>
  <c r="AG569" i="10"/>
  <c r="AG703" i="10"/>
  <c r="AG756" i="10"/>
  <c r="AG843" i="10"/>
  <c r="AG914" i="10"/>
  <c r="AG948" i="10"/>
  <c r="AG1005" i="10"/>
  <c r="AE269" i="10"/>
  <c r="AE396" i="10"/>
  <c r="AE482" i="10"/>
  <c r="AE621" i="10"/>
  <c r="AE706" i="10"/>
  <c r="AE741" i="10"/>
  <c r="AE759" i="10"/>
  <c r="AE137" i="10"/>
  <c r="AE260" i="10"/>
  <c r="AE275" i="10"/>
  <c r="AE543" i="10"/>
  <c r="AE678" i="10"/>
  <c r="AE853" i="10"/>
  <c r="AG226" i="10"/>
  <c r="AG491" i="10"/>
  <c r="AG715" i="10"/>
  <c r="AE354" i="10"/>
  <c r="AE864" i="10"/>
  <c r="AG686" i="10"/>
  <c r="AG881" i="10"/>
  <c r="AG933" i="10"/>
  <c r="AE187" i="10"/>
  <c r="AE449" i="10"/>
  <c r="AE538" i="10"/>
  <c r="AE573" i="10"/>
  <c r="AE656" i="10"/>
  <c r="AG605" i="10"/>
  <c r="AG759" i="10"/>
  <c r="AE204" i="10"/>
  <c r="AE238" i="10"/>
  <c r="AE624" i="10"/>
  <c r="AE674" i="10"/>
  <c r="AE728" i="10"/>
  <c r="AE973" i="10"/>
  <c r="AE992" i="10"/>
  <c r="AE216" i="10"/>
  <c r="AG115" i="10"/>
  <c r="AG361" i="10"/>
  <c r="AG434" i="10"/>
  <c r="AG522" i="10"/>
  <c r="AG573" i="10"/>
  <c r="AG847" i="10"/>
  <c r="AG867" i="10"/>
  <c r="AE190" i="10"/>
  <c r="AE328" i="10"/>
  <c r="AE381" i="10"/>
  <c r="AG150" i="10"/>
  <c r="AG220" i="10"/>
  <c r="AG290" i="10"/>
  <c r="AG308" i="10"/>
  <c r="AG344" i="10"/>
  <c r="AG485" i="10"/>
  <c r="AG504" i="10"/>
  <c r="AG692" i="10"/>
  <c r="AG709" i="10"/>
  <c r="AG780" i="10"/>
  <c r="AG973" i="10"/>
  <c r="AG992" i="10"/>
  <c r="AE119" i="10"/>
  <c r="AE153" i="10"/>
  <c r="AE223" i="10"/>
  <c r="AE293" i="10"/>
  <c r="AE311" i="10"/>
  <c r="AE365" i="10"/>
  <c r="AE422" i="10"/>
  <c r="AE488" i="10"/>
  <c r="AE507" i="10"/>
  <c r="AE559" i="10"/>
  <c r="AE610" i="10"/>
  <c r="AE695" i="10"/>
  <c r="AE712" i="10"/>
  <c r="AE816" i="10"/>
  <c r="AE871" i="10"/>
  <c r="AE922" i="10"/>
  <c r="AE976" i="10"/>
  <c r="AG438" i="10"/>
  <c r="AG577" i="10"/>
  <c r="AG593" i="10"/>
  <c r="AG610" i="10"/>
  <c r="AE577" i="10"/>
  <c r="AE629" i="10"/>
  <c r="AE159" i="10"/>
  <c r="AE475" i="10"/>
  <c r="AE530" i="10"/>
  <c r="AE565" i="10"/>
  <c r="AE910" i="10"/>
  <c r="AG122" i="10"/>
  <c r="AG194" i="10"/>
  <c r="AG314" i="10"/>
  <c r="AG368" i="10"/>
  <c r="AG629" i="10"/>
  <c r="AG698" i="10"/>
  <c r="AG751" i="10"/>
  <c r="AG802" i="10"/>
  <c r="AG874" i="10"/>
  <c r="AG979" i="10"/>
  <c r="AE212" i="10"/>
  <c r="AE246" i="10"/>
  <c r="AE264" i="10"/>
  <c r="AE299" i="10"/>
  <c r="AE582" i="10"/>
  <c r="AE600" i="10"/>
  <c r="AE649" i="10"/>
  <c r="AE666" i="10"/>
  <c r="AE682" i="10"/>
  <c r="AE736" i="10"/>
  <c r="AE770" i="10"/>
  <c r="AG278" i="10"/>
  <c r="AG387" i="10"/>
  <c r="AG407" i="10"/>
  <c r="AG565" i="10"/>
  <c r="AG614" i="10"/>
  <c r="AG787" i="10"/>
  <c r="AG820" i="10"/>
  <c r="AG839" i="10"/>
  <c r="AG856" i="10"/>
  <c r="AG910" i="10"/>
  <c r="AG963" i="10"/>
  <c r="AG1000" i="10"/>
  <c r="AE318" i="10"/>
  <c r="AE337" i="10"/>
  <c r="AE372" i="10"/>
  <c r="AE461" i="10"/>
  <c r="AE633" i="10"/>
  <c r="AE790" i="10"/>
  <c r="AE806" i="10"/>
  <c r="AE823" i="10"/>
  <c r="AE878" i="10"/>
  <c r="AE897" i="10"/>
  <c r="AE930" i="10"/>
  <c r="AE983" i="10"/>
  <c r="AG178" i="10"/>
  <c r="AG229" i="10"/>
  <c r="AG513" i="10"/>
  <c r="AG547" i="10"/>
  <c r="AE516" i="10"/>
  <c r="AE703" i="10"/>
  <c r="AE843" i="10"/>
  <c r="AG126" i="10"/>
  <c r="AG162" i="10"/>
  <c r="AG281" i="10"/>
  <c r="AG318" i="10"/>
  <c r="AG337" i="10"/>
  <c r="AG372" i="10"/>
  <c r="AG461" i="10"/>
  <c r="AG497" i="10"/>
  <c r="AG617" i="10"/>
  <c r="AG633" i="10"/>
  <c r="AG721" i="10"/>
  <c r="AG790" i="10"/>
  <c r="AG806" i="10"/>
  <c r="AG823" i="10"/>
  <c r="AG878" i="10"/>
  <c r="AG897" i="10"/>
  <c r="AG930" i="10"/>
  <c r="AG966" i="10"/>
  <c r="AG983" i="10"/>
  <c r="AE129" i="10"/>
  <c r="AE165" i="10"/>
  <c r="AE200" i="10"/>
  <c r="AE321" i="10"/>
  <c r="AE340" i="10"/>
  <c r="AE375" i="10"/>
  <c r="AE500" i="10"/>
  <c r="AE535" i="10"/>
  <c r="AE586" i="10"/>
  <c r="AE636" i="10"/>
  <c r="AE653" i="10"/>
  <c r="AE670" i="10"/>
  <c r="AE686" i="10"/>
  <c r="AE793" i="10"/>
  <c r="AE826" i="10"/>
  <c r="AE881" i="10"/>
  <c r="AE933" i="10"/>
  <c r="AE986" i="10"/>
  <c r="AG129" i="10"/>
  <c r="AG165" i="10"/>
  <c r="AG200" i="10"/>
  <c r="AG216" i="10"/>
  <c r="AG321" i="10"/>
  <c r="AG340" i="10"/>
  <c r="AG375" i="10"/>
  <c r="AG464" i="10"/>
  <c r="AG500" i="10"/>
  <c r="AG535" i="10"/>
  <c r="AG586" i="10"/>
  <c r="AE147" i="10"/>
  <c r="AE235" i="10"/>
  <c r="AE305" i="10"/>
  <c r="AE464" i="10"/>
  <c r="AE553" i="10"/>
  <c r="AE605" i="10"/>
  <c r="AE725" i="10"/>
  <c r="AE777" i="10"/>
  <c r="AE810" i="10"/>
  <c r="AE954" i="10"/>
  <c r="AE970" i="10"/>
  <c r="AG269" i="10"/>
  <c r="AG305" i="10"/>
  <c r="AG396" i="10"/>
  <c r="AE399" i="10"/>
  <c r="AE468" i="10"/>
  <c r="AG449" i="10"/>
  <c r="AG538" i="10"/>
  <c r="AG656" i="10"/>
  <c r="AG884" i="10"/>
  <c r="AG902" i="10"/>
  <c r="AG918" i="10"/>
  <c r="AG936" i="10"/>
  <c r="AG954" i="10"/>
  <c r="AE134" i="10"/>
  <c r="AE171" i="10"/>
  <c r="AE257" i="10"/>
  <c r="AE659" i="10"/>
  <c r="AE745" i="10"/>
  <c r="AE834" i="10"/>
  <c r="AE850" i="10"/>
  <c r="AE887" i="10"/>
  <c r="AE957" i="10"/>
  <c r="AG204" i="10"/>
  <c r="AG238" i="10"/>
  <c r="AG399" i="10"/>
  <c r="AG468" i="10"/>
  <c r="AG556" i="10"/>
  <c r="AG590" i="10"/>
  <c r="AG624" i="10"/>
  <c r="AG674" i="10"/>
  <c r="AG728" i="10"/>
  <c r="AG797" i="10"/>
  <c r="AG813" i="10"/>
  <c r="AE438" i="10"/>
  <c r="AE526" i="10"/>
  <c r="AE593" i="10"/>
  <c r="AE783" i="10"/>
  <c r="AE940" i="10"/>
  <c r="AG134" i="10"/>
  <c r="AG171" i="10"/>
  <c r="AG190" i="10"/>
  <c r="AG257" i="10"/>
  <c r="AG328" i="10"/>
  <c r="AG381" i="10"/>
  <c r="AG659" i="10"/>
  <c r="AG745" i="10"/>
  <c r="AG763" i="10"/>
  <c r="AG834" i="10"/>
  <c r="AG850" i="10"/>
  <c r="AG887" i="10"/>
  <c r="AG957" i="10"/>
  <c r="AE208" i="10"/>
  <c r="AE242" i="10"/>
  <c r="AE331" i="10"/>
  <c r="AE384" i="10"/>
  <c r="AE472" i="10"/>
  <c r="AE732" i="10"/>
  <c r="AE766" i="10"/>
  <c r="AE890" i="10"/>
  <c r="AE907" i="10"/>
  <c r="AE997" i="10"/>
  <c r="AE122" i="10"/>
  <c r="AE194" i="10"/>
  <c r="AE802" i="10"/>
  <c r="AG137" i="10"/>
  <c r="AG208" i="10"/>
  <c r="AG242" i="10"/>
  <c r="AG260" i="10"/>
  <c r="AG275" i="10"/>
  <c r="AG331" i="10"/>
  <c r="AG384" i="10"/>
  <c r="AG472" i="10"/>
  <c r="AG543" i="10"/>
  <c r="AG678" i="10"/>
  <c r="AG732" i="10"/>
  <c r="AG766" i="10"/>
  <c r="AG853" i="10"/>
  <c r="AG890" i="10"/>
  <c r="AG907" i="10"/>
  <c r="AG960" i="10"/>
  <c r="AG997" i="10"/>
  <c r="AE140" i="10"/>
  <c r="AE278" i="10"/>
  <c r="AE334" i="10"/>
  <c r="AE387" i="10"/>
  <c r="AE407" i="10"/>
  <c r="AE426" i="10"/>
  <c r="AE614" i="10"/>
  <c r="AE839" i="10"/>
  <c r="AE856" i="10"/>
  <c r="AE944" i="10"/>
  <c r="AE963" i="10"/>
  <c r="AG140" i="10"/>
  <c r="AG159" i="10"/>
  <c r="AG334" i="10"/>
  <c r="AG426" i="10"/>
  <c r="AG475" i="10"/>
  <c r="AG530" i="10"/>
  <c r="AG944" i="10"/>
  <c r="AE162" i="10"/>
  <c r="AE281" i="10"/>
  <c r="AE721" i="10"/>
  <c r="AE966" i="10"/>
  <c r="AG212" i="10"/>
  <c r="AG246" i="10"/>
  <c r="AG264" i="10"/>
  <c r="AG299" i="10"/>
  <c r="AG354" i="10"/>
  <c r="AG582" i="10"/>
  <c r="AG600" i="10"/>
  <c r="AG649" i="10"/>
  <c r="AG666" i="10"/>
  <c r="AG682" i="10"/>
  <c r="AG736" i="10"/>
  <c r="AG770" i="10"/>
  <c r="AE144" i="10"/>
  <c r="AE181" i="10"/>
  <c r="AE232" i="10"/>
  <c r="AE302" i="10"/>
  <c r="AE357" i="10"/>
  <c r="AE412" i="10"/>
  <c r="AE430" i="10"/>
  <c r="AE445" i="10"/>
  <c r="AE479" i="10"/>
  <c r="AE550" i="10"/>
  <c r="AE569" i="10"/>
  <c r="AE756" i="10"/>
  <c r="AE914" i="10"/>
  <c r="AE1005" i="10"/>
  <c r="AE496" i="10" l="1"/>
  <c r="AE991" i="10"/>
  <c r="AE252" i="10"/>
  <c r="AE645" i="10"/>
  <c r="AE349" i="10"/>
  <c r="AE750" i="10"/>
  <c r="AG327" i="10"/>
  <c r="AE831" i="10"/>
  <c r="AG252" i="10"/>
  <c r="AG776" i="10"/>
  <c r="AG831" i="10"/>
  <c r="AG599" i="10"/>
  <c r="AG349" i="10"/>
  <c r="AG421" i="10"/>
  <c r="AG287" i="10"/>
  <c r="AG645" i="10"/>
  <c r="AG929" i="10"/>
  <c r="AE599" i="10"/>
  <c r="AG691" i="10"/>
  <c r="AE863" i="10"/>
  <c r="AG953" i="10"/>
  <c r="AG720" i="10"/>
  <c r="AE421" i="10"/>
  <c r="AG863" i="10"/>
  <c r="AG158" i="10"/>
  <c r="AE953" i="10"/>
  <c r="AG521" i="10"/>
  <c r="AE521" i="10"/>
  <c r="AE460" i="10"/>
  <c r="AG564" i="10"/>
  <c r="AE776" i="10"/>
  <c r="AG496" i="10"/>
  <c r="AE287" i="10"/>
  <c r="AE392" i="10"/>
  <c r="AG460" i="10"/>
  <c r="AE564" i="10"/>
  <c r="AG114" i="10"/>
  <c r="AE720" i="10"/>
  <c r="AG186" i="10"/>
  <c r="AG896" i="10"/>
  <c r="AE929" i="10"/>
  <c r="AE158" i="10"/>
  <c r="AE691" i="10"/>
  <c r="AG991" i="10"/>
  <c r="AE186" i="10"/>
  <c r="AG392" i="10"/>
  <c r="AE896" i="10"/>
  <c r="AG750" i="10"/>
  <c r="AE327" i="10"/>
  <c r="AE114" i="10"/>
  <c r="AC1007" i="10" l="1"/>
  <c r="AC1006" i="10"/>
  <c r="AC1004" i="10"/>
  <c r="AC1002" i="10"/>
  <c r="AC1001" i="10"/>
  <c r="AC999" i="10"/>
  <c r="AC998" i="10"/>
  <c r="AC996" i="10"/>
  <c r="AC994" i="10"/>
  <c r="AC993" i="10"/>
  <c r="AC990" i="10"/>
  <c r="AJ990" i="10" s="1"/>
  <c r="AI990" i="10" s="1"/>
  <c r="AC988" i="10"/>
  <c r="AC987" i="10"/>
  <c r="AC985" i="10"/>
  <c r="AC984" i="10"/>
  <c r="AC982" i="10"/>
  <c r="AC981" i="10"/>
  <c r="AC980" i="10"/>
  <c r="AC978" i="10"/>
  <c r="AC977" i="10"/>
  <c r="AC975" i="10"/>
  <c r="AC974" i="10"/>
  <c r="AC972" i="10"/>
  <c r="AC971" i="10"/>
  <c r="AC969" i="10"/>
  <c r="AC968" i="10"/>
  <c r="AC967" i="10"/>
  <c r="AC965" i="10"/>
  <c r="AC964" i="10"/>
  <c r="AC962" i="10"/>
  <c r="AC961" i="10"/>
  <c r="AC959" i="10"/>
  <c r="AC958" i="10"/>
  <c r="AC956" i="10"/>
  <c r="AC955" i="10"/>
  <c r="AC952" i="10"/>
  <c r="AJ952" i="10" s="1"/>
  <c r="AI952" i="10" s="1"/>
  <c r="AC950" i="10"/>
  <c r="AC949" i="10"/>
  <c r="AC947" i="10"/>
  <c r="AC946" i="10"/>
  <c r="AC945" i="10"/>
  <c r="AC943" i="10"/>
  <c r="AC942" i="10"/>
  <c r="AC941" i="10"/>
  <c r="AC939" i="10"/>
  <c r="AC938" i="10"/>
  <c r="AC937" i="10"/>
  <c r="AC935" i="10"/>
  <c r="AC934" i="10"/>
  <c r="AC932" i="10"/>
  <c r="AC931" i="10"/>
  <c r="AC928" i="10"/>
  <c r="AJ928" i="10" s="1"/>
  <c r="AI928" i="10" s="1"/>
  <c r="AC926" i="10"/>
  <c r="AC925" i="10"/>
  <c r="AC924" i="10"/>
  <c r="AC923" i="10"/>
  <c r="AC921" i="10"/>
  <c r="AC920" i="10"/>
  <c r="AC919" i="10"/>
  <c r="AC917" i="10"/>
  <c r="AC916" i="10"/>
  <c r="AC915" i="10"/>
  <c r="AC913" i="10"/>
  <c r="AC912" i="10"/>
  <c r="AC911" i="10"/>
  <c r="AC909" i="10"/>
  <c r="AC908" i="10"/>
  <c r="AC906" i="10"/>
  <c r="AC905" i="10"/>
  <c r="AC904" i="10"/>
  <c r="AC903" i="10"/>
  <c r="AC901" i="10"/>
  <c r="AC900" i="10"/>
  <c r="AC899" i="10"/>
  <c r="AC898" i="10"/>
  <c r="AC895" i="10"/>
  <c r="AJ895" i="10" s="1"/>
  <c r="AI895" i="10" s="1"/>
  <c r="AC893" i="10"/>
  <c r="AC892" i="10"/>
  <c r="AC891" i="10"/>
  <c r="AC889" i="10"/>
  <c r="AC888" i="10"/>
  <c r="AC886" i="10"/>
  <c r="AC885" i="10"/>
  <c r="AC883" i="10"/>
  <c r="AC882" i="10"/>
  <c r="AC880" i="10"/>
  <c r="AC879" i="10"/>
  <c r="AC877" i="10"/>
  <c r="AC876" i="10"/>
  <c r="AC875" i="10"/>
  <c r="AC873" i="10"/>
  <c r="AC872" i="10"/>
  <c r="AC870" i="10"/>
  <c r="AC869" i="10"/>
  <c r="AC868" i="10"/>
  <c r="AC866" i="10"/>
  <c r="AC865" i="10"/>
  <c r="AC862" i="10"/>
  <c r="AJ862" i="10" s="1"/>
  <c r="AI862" i="10" s="1"/>
  <c r="AC860" i="10"/>
  <c r="AC858" i="10"/>
  <c r="AC857" i="10"/>
  <c r="AC855" i="10"/>
  <c r="AC854" i="10"/>
  <c r="AC852" i="10"/>
  <c r="AC851" i="10"/>
  <c r="AC849" i="10"/>
  <c r="AC848" i="10"/>
  <c r="AC846" i="10"/>
  <c r="AC845" i="10"/>
  <c r="AC844" i="10"/>
  <c r="AC842" i="10"/>
  <c r="AC841" i="10"/>
  <c r="AC840" i="10"/>
  <c r="AC838" i="10"/>
  <c r="AC837" i="10"/>
  <c r="AC836" i="10"/>
  <c r="AC835" i="10"/>
  <c r="AC833" i="10"/>
  <c r="AC830" i="10"/>
  <c r="AJ830" i="10" s="1"/>
  <c r="AI830" i="10" s="1"/>
  <c r="AC828" i="10"/>
  <c r="AC827" i="10"/>
  <c r="AC825" i="10"/>
  <c r="AC824" i="10"/>
  <c r="AC822" i="10"/>
  <c r="AC821" i="10"/>
  <c r="AC819" i="10"/>
  <c r="AC818" i="10"/>
  <c r="AC817" i="10"/>
  <c r="AC815" i="10"/>
  <c r="AC814" i="10"/>
  <c r="AC812" i="10"/>
  <c r="AC811" i="10"/>
  <c r="AC809" i="10"/>
  <c r="AC808" i="10"/>
  <c r="AC807" i="10"/>
  <c r="AC805" i="10"/>
  <c r="AC804" i="10"/>
  <c r="AC803" i="10"/>
  <c r="AC801" i="10"/>
  <c r="AC800" i="10"/>
  <c r="AC799" i="10"/>
  <c r="AC798" i="10"/>
  <c r="AC796" i="10"/>
  <c r="AC795" i="10"/>
  <c r="AC794" i="10"/>
  <c r="AC792" i="10"/>
  <c r="AC791" i="10"/>
  <c r="AC789" i="10"/>
  <c r="AC788" i="10"/>
  <c r="AC786" i="10"/>
  <c r="AC785" i="10"/>
  <c r="AC784" i="10"/>
  <c r="AC782" i="10"/>
  <c r="AC781" i="10"/>
  <c r="AC779" i="10"/>
  <c r="AC778" i="10"/>
  <c r="AC775" i="10"/>
  <c r="AJ775" i="10" s="1"/>
  <c r="AI775" i="10" s="1"/>
  <c r="AC773" i="10"/>
  <c r="AC772" i="10"/>
  <c r="AC771" i="10"/>
  <c r="AC769" i="10"/>
  <c r="AC768" i="10"/>
  <c r="AC767" i="10"/>
  <c r="AC765" i="10"/>
  <c r="AC764" i="10"/>
  <c r="AC762" i="10"/>
  <c r="AC761" i="10"/>
  <c r="AC760" i="10"/>
  <c r="AC758" i="10"/>
  <c r="AC757" i="10"/>
  <c r="AC755" i="10"/>
  <c r="AC754" i="10"/>
  <c r="AC753" i="10"/>
  <c r="AC752" i="10"/>
  <c r="AC749" i="10"/>
  <c r="AJ749" i="10" s="1"/>
  <c r="AI749" i="10" s="1"/>
  <c r="AC747" i="10"/>
  <c r="AC746" i="10"/>
  <c r="AC744" i="10"/>
  <c r="AC743" i="10"/>
  <c r="AC742" i="10"/>
  <c r="AC740" i="10"/>
  <c r="AC739" i="10"/>
  <c r="AC738" i="10"/>
  <c r="AC737" i="10"/>
  <c r="AC735" i="10"/>
  <c r="AC734" i="10"/>
  <c r="AC733" i="10"/>
  <c r="AC731" i="10"/>
  <c r="AC730" i="10"/>
  <c r="AC729" i="10"/>
  <c r="AC727" i="10"/>
  <c r="AC726" i="10"/>
  <c r="AC724" i="10"/>
  <c r="AC723" i="10"/>
  <c r="AC722" i="10"/>
  <c r="AC719" i="10"/>
  <c r="AJ719" i="10" s="1"/>
  <c r="AI719" i="10" s="1"/>
  <c r="AC717" i="10"/>
  <c r="AC716" i="10"/>
  <c r="AC714" i="10"/>
  <c r="AC713" i="10"/>
  <c r="AC711" i="10"/>
  <c r="AC710" i="10"/>
  <c r="AC708" i="10"/>
  <c r="AC707" i="10"/>
  <c r="AC705" i="10"/>
  <c r="AC704" i="10"/>
  <c r="AC702" i="10"/>
  <c r="AC701" i="10"/>
  <c r="AC700" i="10"/>
  <c r="AC699" i="10"/>
  <c r="AC697" i="10"/>
  <c r="AC696" i="10"/>
  <c r="AC694" i="10"/>
  <c r="AC693" i="10"/>
  <c r="AC690" i="10"/>
  <c r="AJ690" i="10" s="1"/>
  <c r="AI690" i="10" s="1"/>
  <c r="AC688" i="10"/>
  <c r="AC687" i="10"/>
  <c r="AC685" i="10"/>
  <c r="AC684" i="10"/>
  <c r="AC683" i="10"/>
  <c r="AC681" i="10"/>
  <c r="AC680" i="10"/>
  <c r="AC679" i="10"/>
  <c r="AC677" i="10"/>
  <c r="AC676" i="10"/>
  <c r="AC675" i="10"/>
  <c r="AC673" i="10"/>
  <c r="AC672" i="10"/>
  <c r="AC671" i="10"/>
  <c r="AC669" i="10"/>
  <c r="AC668" i="10"/>
  <c r="AC667" i="10"/>
  <c r="AC665" i="10"/>
  <c r="AC664" i="10"/>
  <c r="AC662" i="10"/>
  <c r="AC661" i="10"/>
  <c r="AC660" i="10"/>
  <c r="AC658" i="10"/>
  <c r="AC657" i="10"/>
  <c r="AC655" i="10"/>
  <c r="AC654" i="10"/>
  <c r="AC652" i="10"/>
  <c r="AC651" i="10"/>
  <c r="AC650" i="10"/>
  <c r="AC648" i="10"/>
  <c r="AC647" i="10"/>
  <c r="AC644" i="10"/>
  <c r="AJ644" i="10" s="1"/>
  <c r="AI644" i="10" s="1"/>
  <c r="AC642" i="10"/>
  <c r="AC641" i="10"/>
  <c r="AC640" i="10"/>
  <c r="AC639" i="10"/>
  <c r="AC638" i="10"/>
  <c r="AC637" i="10"/>
  <c r="AC635" i="10"/>
  <c r="AC634" i="10"/>
  <c r="AC632" i="10"/>
  <c r="AC631" i="10"/>
  <c r="AC630" i="10"/>
  <c r="AC628" i="10"/>
  <c r="AC627" i="10"/>
  <c r="AC626" i="10"/>
  <c r="AC625" i="10"/>
  <c r="AC623" i="10"/>
  <c r="AC622" i="10"/>
  <c r="AC620" i="10"/>
  <c r="AC619" i="10"/>
  <c r="AC618" i="10"/>
  <c r="AC616" i="10"/>
  <c r="AC615" i="10"/>
  <c r="AC613" i="10"/>
  <c r="AC612" i="10"/>
  <c r="AC611" i="10"/>
  <c r="AC609" i="10"/>
  <c r="AC608" i="10"/>
  <c r="AC607" i="10"/>
  <c r="AC606" i="10"/>
  <c r="AC604" i="10"/>
  <c r="AC603" i="10"/>
  <c r="AC602" i="10"/>
  <c r="AC601" i="10"/>
  <c r="AC598" i="10"/>
  <c r="AJ598" i="10" s="1"/>
  <c r="AI598" i="10" s="1"/>
  <c r="AC596" i="10"/>
  <c r="AC595" i="10"/>
  <c r="AC594" i="10"/>
  <c r="AC592" i="10"/>
  <c r="AC591" i="10"/>
  <c r="AC589" i="10"/>
  <c r="AC588" i="10"/>
  <c r="AC587" i="10"/>
  <c r="AC585" i="10"/>
  <c r="AC584" i="10"/>
  <c r="AC583" i="10"/>
  <c r="AC581" i="10"/>
  <c r="AC580" i="10"/>
  <c r="AC579" i="10"/>
  <c r="AC578" i="10"/>
  <c r="AC576" i="10"/>
  <c r="AC575" i="10"/>
  <c r="AC574" i="10"/>
  <c r="AC572" i="10"/>
  <c r="AC571" i="10"/>
  <c r="AC570" i="10"/>
  <c r="AC568" i="10"/>
  <c r="AC567" i="10"/>
  <c r="AC566" i="10"/>
  <c r="AC563" i="10"/>
  <c r="AJ563" i="10" s="1"/>
  <c r="AI563" i="10" s="1"/>
  <c r="AC561" i="10"/>
  <c r="AC560" i="10"/>
  <c r="AC558" i="10"/>
  <c r="AC557" i="10"/>
  <c r="AC555" i="10"/>
  <c r="AC554" i="10"/>
  <c r="AC552" i="10"/>
  <c r="AC551" i="10"/>
  <c r="AC549" i="10"/>
  <c r="AC548" i="10"/>
  <c r="AC546" i="10"/>
  <c r="AC545" i="10"/>
  <c r="AC544" i="10"/>
  <c r="AC542" i="10"/>
  <c r="AC541" i="10"/>
  <c r="AC540" i="10"/>
  <c r="AC539" i="10"/>
  <c r="AC537" i="10"/>
  <c r="AC536" i="10"/>
  <c r="AC534" i="10"/>
  <c r="AC533" i="10"/>
  <c r="AC532" i="10"/>
  <c r="AC531" i="10"/>
  <c r="AC529" i="10"/>
  <c r="AC528" i="10"/>
  <c r="AC527" i="10"/>
  <c r="AC525" i="10"/>
  <c r="AC524" i="10"/>
  <c r="AC523" i="10"/>
  <c r="AC520" i="10"/>
  <c r="AJ520" i="10" s="1"/>
  <c r="AI520" i="10" s="1"/>
  <c r="AC518" i="10"/>
  <c r="AC517" i="10"/>
  <c r="AC515" i="10"/>
  <c r="AC514" i="10"/>
  <c r="AC512" i="10"/>
  <c r="AC511" i="10"/>
  <c r="AC509" i="10"/>
  <c r="AC508" i="10"/>
  <c r="AC506" i="10"/>
  <c r="AC505" i="10"/>
  <c r="AC503" i="10"/>
  <c r="AC502" i="10"/>
  <c r="AC501" i="10"/>
  <c r="AC499" i="10"/>
  <c r="AC498" i="10"/>
  <c r="AC495" i="10"/>
  <c r="AJ495" i="10" s="1"/>
  <c r="AI495" i="10" s="1"/>
  <c r="AC493" i="10"/>
  <c r="AC492" i="10"/>
  <c r="AC490" i="10"/>
  <c r="AC489" i="10"/>
  <c r="AC487" i="10"/>
  <c r="AC486" i="10"/>
  <c r="AC484" i="10"/>
  <c r="AC483" i="10"/>
  <c r="AC481" i="10"/>
  <c r="AC480" i="10"/>
  <c r="AC478" i="10"/>
  <c r="AC477" i="10"/>
  <c r="AC476" i="10"/>
  <c r="AC474" i="10"/>
  <c r="AC473" i="10"/>
  <c r="AC471" i="10"/>
  <c r="AC470" i="10"/>
  <c r="AC469" i="10"/>
  <c r="AC467" i="10"/>
  <c r="AC466" i="10"/>
  <c r="AC465" i="10"/>
  <c r="AC463" i="10"/>
  <c r="AC462" i="10"/>
  <c r="AC459" i="10"/>
  <c r="AJ459" i="10" s="1"/>
  <c r="AI459" i="10" s="1"/>
  <c r="AC457" i="10"/>
  <c r="AC456" i="10"/>
  <c r="AC454" i="10"/>
  <c r="AJ454" i="10" s="1"/>
  <c r="AI454" i="10" s="1"/>
  <c r="AC453" i="10"/>
  <c r="AC452" i="10"/>
  <c r="AC451" i="10"/>
  <c r="AC450" i="10"/>
  <c r="AC448" i="10"/>
  <c r="AC447" i="10"/>
  <c r="AC446" i="10"/>
  <c r="AC444" i="10"/>
  <c r="AJ444" i="10" s="1"/>
  <c r="AI444" i="10" s="1"/>
  <c r="AC443" i="10"/>
  <c r="AJ443" i="10" s="1"/>
  <c r="AI443" i="10" s="1"/>
  <c r="AC442" i="10"/>
  <c r="AJ442" i="10" s="1"/>
  <c r="AI442" i="10" s="1"/>
  <c r="AC441" i="10"/>
  <c r="AC440" i="10"/>
  <c r="AC439" i="10"/>
  <c r="AC437" i="10"/>
  <c r="AC436" i="10"/>
  <c r="AC435" i="10"/>
  <c r="AC433" i="10"/>
  <c r="AJ433" i="10" s="1"/>
  <c r="AI433" i="10" s="1"/>
  <c r="AC432" i="10"/>
  <c r="AC431" i="10"/>
  <c r="AC429" i="10"/>
  <c r="AJ429" i="10" s="1"/>
  <c r="AI429" i="10" s="1"/>
  <c r="AC428" i="10"/>
  <c r="AC427" i="10"/>
  <c r="AC425" i="10"/>
  <c r="AC424" i="10"/>
  <c r="AC423" i="10"/>
  <c r="AC420" i="10"/>
  <c r="AJ420" i="10" s="1"/>
  <c r="AI420" i="10" s="1"/>
  <c r="AC418" i="10"/>
  <c r="AC417" i="10"/>
  <c r="AC415" i="10"/>
  <c r="AC414" i="10"/>
  <c r="AC413" i="10"/>
  <c r="AC411" i="10"/>
  <c r="AC409" i="10"/>
  <c r="AC408" i="10"/>
  <c r="AC406" i="10"/>
  <c r="AC404" i="10"/>
  <c r="AC402" i="10"/>
  <c r="AC401" i="10"/>
  <c r="AC400" i="10"/>
  <c r="AC398" i="10"/>
  <c r="AC397" i="10"/>
  <c r="AC395" i="10"/>
  <c r="AC394" i="10"/>
  <c r="AC391" i="10"/>
  <c r="AJ391" i="10" s="1"/>
  <c r="AI391" i="10" s="1"/>
  <c r="AC389" i="10"/>
  <c r="AC388" i="10"/>
  <c r="AC386" i="10"/>
  <c r="AC385" i="10"/>
  <c r="AC383" i="10"/>
  <c r="AC382" i="10"/>
  <c r="AC380" i="10"/>
  <c r="AC379" i="10"/>
  <c r="AC377" i="10"/>
  <c r="AC376" i="10"/>
  <c r="AC374" i="10"/>
  <c r="AC373" i="10"/>
  <c r="AC371" i="10"/>
  <c r="AC370" i="10"/>
  <c r="AC369" i="10"/>
  <c r="AC367" i="10"/>
  <c r="AC366" i="10"/>
  <c r="AC364" i="10"/>
  <c r="AC363" i="10"/>
  <c r="AC362" i="10"/>
  <c r="AC360" i="10"/>
  <c r="AC359" i="10"/>
  <c r="AC358" i="10"/>
  <c r="AC356" i="10"/>
  <c r="AC355" i="10"/>
  <c r="AC353" i="10"/>
  <c r="AC352" i="10"/>
  <c r="AC350" i="10"/>
  <c r="AJ350" i="10" s="1"/>
  <c r="AI350" i="10" s="1"/>
  <c r="AC348" i="10"/>
  <c r="AJ348" i="10" s="1"/>
  <c r="AI348" i="10" s="1"/>
  <c r="AC346" i="10"/>
  <c r="AC345" i="10"/>
  <c r="AC343" i="10"/>
  <c r="AJ343" i="10" s="1"/>
  <c r="AI343" i="10" s="1"/>
  <c r="AC342" i="10"/>
  <c r="AC341" i="10"/>
  <c r="AC339" i="10"/>
  <c r="AC338" i="10"/>
  <c r="AC336" i="10"/>
  <c r="AC335" i="10"/>
  <c r="AC333" i="10"/>
  <c r="AC332" i="10"/>
  <c r="AC330" i="10"/>
  <c r="AC329" i="10"/>
  <c r="AC326" i="10"/>
  <c r="AJ326" i="10" s="1"/>
  <c r="AI326" i="10" s="1"/>
  <c r="AC324" i="10"/>
  <c r="AC323" i="10"/>
  <c r="AC322" i="10"/>
  <c r="AC320" i="10"/>
  <c r="AC319" i="10"/>
  <c r="AC317" i="10"/>
  <c r="AC316" i="10"/>
  <c r="AC315" i="10"/>
  <c r="AC313" i="10"/>
  <c r="AC312" i="10"/>
  <c r="AC310" i="10"/>
  <c r="AC309" i="10"/>
  <c r="AC307" i="10"/>
  <c r="AC306" i="10"/>
  <c r="AC304" i="10"/>
  <c r="AC303" i="10"/>
  <c r="AC301" i="10"/>
  <c r="AC300" i="10"/>
  <c r="AC298" i="10"/>
  <c r="AC297" i="10"/>
  <c r="AC295" i="10"/>
  <c r="AC294" i="10"/>
  <c r="AC292" i="10"/>
  <c r="AC291" i="10"/>
  <c r="AC289" i="10"/>
  <c r="AC286" i="10"/>
  <c r="AJ286" i="10" s="1"/>
  <c r="AI286" i="10" s="1"/>
  <c r="AC284" i="10"/>
  <c r="AC283" i="10"/>
  <c r="AC282" i="10"/>
  <c r="AC280" i="10"/>
  <c r="AC279" i="10"/>
  <c r="AC277" i="10"/>
  <c r="AC276" i="10"/>
  <c r="AC274" i="10"/>
  <c r="AC273" i="10"/>
  <c r="AC272" i="10"/>
  <c r="AC271" i="10"/>
  <c r="AC270" i="10"/>
  <c r="AC268" i="10"/>
  <c r="AJ268" i="10" s="1"/>
  <c r="AI268" i="10" s="1"/>
  <c r="AC267" i="10"/>
  <c r="AC266" i="10"/>
  <c r="AC265" i="10"/>
  <c r="AC263" i="10"/>
  <c r="AC262" i="10"/>
  <c r="AC261" i="10"/>
  <c r="AC259" i="10"/>
  <c r="AC258" i="10"/>
  <c r="AC256" i="10"/>
  <c r="AC255" i="10"/>
  <c r="AC253" i="10"/>
  <c r="AJ253" i="10" s="1"/>
  <c r="AI253" i="10" s="1"/>
  <c r="AC251" i="10"/>
  <c r="AJ251" i="10" s="1"/>
  <c r="AI251" i="10" s="1"/>
  <c r="AC249" i="10"/>
  <c r="AC248" i="10"/>
  <c r="AC247" i="10"/>
  <c r="AC245" i="10"/>
  <c r="AC244" i="10"/>
  <c r="AC243" i="10"/>
  <c r="AC241" i="10"/>
  <c r="AC240" i="10"/>
  <c r="AC239" i="10"/>
  <c r="AC237" i="10"/>
  <c r="AC236" i="10"/>
  <c r="AC234" i="10"/>
  <c r="AC233" i="10"/>
  <c r="AC231" i="10"/>
  <c r="AC230" i="10"/>
  <c r="AC228" i="10"/>
  <c r="AC227" i="10"/>
  <c r="AC225" i="10"/>
  <c r="AC224" i="10"/>
  <c r="AC222" i="10"/>
  <c r="AC221" i="10"/>
  <c r="AC219" i="10"/>
  <c r="AJ219" i="10" s="1"/>
  <c r="AI219" i="10" s="1"/>
  <c r="AC218" i="10"/>
  <c r="AC217" i="10"/>
  <c r="AC215" i="10"/>
  <c r="AC214" i="10"/>
  <c r="AC213" i="10"/>
  <c r="AC211" i="10"/>
  <c r="AC210" i="10"/>
  <c r="AC209" i="10"/>
  <c r="AC207" i="10"/>
  <c r="AC206" i="10"/>
  <c r="AC205" i="10"/>
  <c r="AC203" i="10"/>
  <c r="AC202" i="10"/>
  <c r="AC201" i="10"/>
  <c r="AC199" i="10"/>
  <c r="AJ199" i="10" s="1"/>
  <c r="AI199" i="10" s="1"/>
  <c r="AC198" i="10"/>
  <c r="AC197" i="10"/>
  <c r="AC196" i="10"/>
  <c r="AC195" i="10"/>
  <c r="AC193" i="10"/>
  <c r="AC192" i="10"/>
  <c r="AC191" i="10"/>
  <c r="AC189" i="10"/>
  <c r="AC188" i="10"/>
  <c r="AC185" i="10"/>
  <c r="AJ185" i="10" s="1"/>
  <c r="AI185" i="10" s="1"/>
  <c r="AC183" i="10"/>
  <c r="AC182" i="10"/>
  <c r="AC180" i="10"/>
  <c r="AC179" i="10"/>
  <c r="AC177" i="10"/>
  <c r="AC176" i="10"/>
  <c r="AC174" i="10"/>
  <c r="AJ174" i="10" s="1"/>
  <c r="AI174" i="10" s="1"/>
  <c r="AC173" i="10"/>
  <c r="AC172" i="10"/>
  <c r="AC170" i="10"/>
  <c r="AC169" i="10"/>
  <c r="AC167" i="10"/>
  <c r="AC166" i="10"/>
  <c r="AC164" i="10"/>
  <c r="AC163" i="10"/>
  <c r="AC161" i="10"/>
  <c r="AC160" i="10"/>
  <c r="AC157" i="10"/>
  <c r="AJ157" i="10" s="1"/>
  <c r="AI157" i="10" s="1"/>
  <c r="AC155" i="10"/>
  <c r="AC154" i="10"/>
  <c r="AC152" i="10"/>
  <c r="AC151" i="10"/>
  <c r="AC149" i="10"/>
  <c r="AC148" i="10"/>
  <c r="AC146" i="10"/>
  <c r="AC145" i="10"/>
  <c r="AC143" i="10"/>
  <c r="AC142" i="10"/>
  <c r="AC141" i="10"/>
  <c r="AC139" i="10"/>
  <c r="AC138" i="10"/>
  <c r="AC136" i="10"/>
  <c r="AC135" i="10"/>
  <c r="AC133" i="10"/>
  <c r="AC132" i="10"/>
  <c r="AC131" i="10"/>
  <c r="AC130" i="10"/>
  <c r="AC128" i="10"/>
  <c r="AC127" i="10"/>
  <c r="AC125" i="10"/>
  <c r="AC124" i="10"/>
  <c r="AC123" i="10"/>
  <c r="AC121" i="10"/>
  <c r="AC120" i="10"/>
  <c r="AC118" i="10"/>
  <c r="AC117" i="10"/>
  <c r="AC116" i="10"/>
  <c r="AC113" i="10"/>
  <c r="AJ113" i="10" s="1"/>
  <c r="AI113" i="10" s="1"/>
  <c r="AC110" i="10"/>
  <c r="AC109" i="10"/>
  <c r="AC108" i="10"/>
  <c r="AC107" i="10"/>
  <c r="AC106" i="10"/>
  <c r="AJ106" i="10" s="1"/>
  <c r="AI106" i="10" s="1"/>
  <c r="AC105" i="10"/>
  <c r="AC104" i="10"/>
  <c r="AC103" i="10"/>
  <c r="AC101" i="10"/>
  <c r="AC100" i="10"/>
  <c r="AC99" i="10"/>
  <c r="AC98" i="10"/>
  <c r="AC97" i="10"/>
  <c r="AJ97" i="10" s="1"/>
  <c r="AI97" i="10" s="1"/>
  <c r="AC96" i="10"/>
  <c r="AC95" i="10"/>
  <c r="AC92" i="10"/>
  <c r="AC91" i="10"/>
  <c r="AC90" i="10"/>
  <c r="AC89" i="10"/>
  <c r="AC88" i="10"/>
  <c r="AC87" i="10"/>
  <c r="AC86" i="10"/>
  <c r="AC85" i="10"/>
  <c r="AC84" i="10"/>
  <c r="AC83" i="10"/>
  <c r="AC82" i="10"/>
  <c r="AC81" i="10"/>
  <c r="AC80" i="10"/>
  <c r="AC79" i="10"/>
  <c r="AC78" i="10"/>
  <c r="AC77" i="10"/>
  <c r="AC76" i="10"/>
  <c r="AC75" i="10"/>
  <c r="AC74" i="10"/>
  <c r="AC73" i="10"/>
  <c r="AC72" i="10"/>
  <c r="AC71" i="10"/>
  <c r="AC70" i="10"/>
  <c r="AC68" i="10"/>
  <c r="AJ68" i="10" s="1"/>
  <c r="AI68" i="10" s="1"/>
  <c r="AC67" i="10"/>
  <c r="AC66" i="10"/>
  <c r="AC65" i="10"/>
  <c r="AC64" i="10"/>
  <c r="AC63" i="10"/>
  <c r="AC62" i="10"/>
  <c r="AC61" i="10"/>
  <c r="AC60" i="10"/>
  <c r="AC59" i="10"/>
  <c r="AC58" i="10"/>
  <c r="AC57" i="10"/>
  <c r="AC56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5" i="10"/>
  <c r="AC13" i="10"/>
  <c r="AC11" i="10"/>
  <c r="AD1007" i="10"/>
  <c r="AD1006" i="10"/>
  <c r="AD1004" i="10"/>
  <c r="AD1002" i="10"/>
  <c r="AD1001" i="10"/>
  <c r="AD999" i="10"/>
  <c r="AD998" i="10"/>
  <c r="AD996" i="10"/>
  <c r="AD994" i="10"/>
  <c r="AD993" i="10"/>
  <c r="AD990" i="10"/>
  <c r="AD988" i="10"/>
  <c r="AD987" i="10"/>
  <c r="AD985" i="10"/>
  <c r="AD984" i="10"/>
  <c r="AD982" i="10"/>
  <c r="AD981" i="10"/>
  <c r="AD980" i="10"/>
  <c r="AD978" i="10"/>
  <c r="AD977" i="10"/>
  <c r="AD975" i="10"/>
  <c r="AD974" i="10"/>
  <c r="AD972" i="10"/>
  <c r="AD971" i="10"/>
  <c r="AD969" i="10"/>
  <c r="AD968" i="10"/>
  <c r="AD967" i="10"/>
  <c r="AD965" i="10"/>
  <c r="AD964" i="10"/>
  <c r="AD962" i="10"/>
  <c r="AD961" i="10"/>
  <c r="AD959" i="10"/>
  <c r="AD958" i="10"/>
  <c r="AD956" i="10"/>
  <c r="AD955" i="10"/>
  <c r="AD952" i="10"/>
  <c r="AD950" i="10"/>
  <c r="AD949" i="10"/>
  <c r="AD947" i="10"/>
  <c r="AD946" i="10"/>
  <c r="AD945" i="10"/>
  <c r="AD943" i="10"/>
  <c r="AD942" i="10"/>
  <c r="AD941" i="10"/>
  <c r="AD939" i="10"/>
  <c r="AD938" i="10"/>
  <c r="AD937" i="10"/>
  <c r="AD935" i="10"/>
  <c r="AD934" i="10"/>
  <c r="AD932" i="10"/>
  <c r="AD931" i="10"/>
  <c r="AD928" i="10"/>
  <c r="AD926" i="10"/>
  <c r="AD925" i="10"/>
  <c r="AD924" i="10"/>
  <c r="AD923" i="10"/>
  <c r="AD921" i="10"/>
  <c r="AD920" i="10"/>
  <c r="AD919" i="10"/>
  <c r="AD917" i="10"/>
  <c r="AD916" i="10"/>
  <c r="AD915" i="10"/>
  <c r="AD913" i="10"/>
  <c r="AD912" i="10"/>
  <c r="AD911" i="10"/>
  <c r="AD909" i="10"/>
  <c r="AD908" i="10"/>
  <c r="AD906" i="10"/>
  <c r="AD905" i="10"/>
  <c r="AD904" i="10"/>
  <c r="AD903" i="10"/>
  <c r="AD901" i="10"/>
  <c r="AD900" i="10"/>
  <c r="AD899" i="10"/>
  <c r="AD898" i="10"/>
  <c r="AD895" i="10"/>
  <c r="AD893" i="10"/>
  <c r="AD892" i="10"/>
  <c r="AD891" i="10"/>
  <c r="AD889" i="10"/>
  <c r="AD888" i="10"/>
  <c r="AD886" i="10"/>
  <c r="AD885" i="10"/>
  <c r="AD883" i="10"/>
  <c r="AD882" i="10"/>
  <c r="AD880" i="10"/>
  <c r="AD879" i="10"/>
  <c r="AD877" i="10"/>
  <c r="AD876" i="10"/>
  <c r="AD875" i="10"/>
  <c r="AD873" i="10"/>
  <c r="AD872" i="10"/>
  <c r="AD870" i="10"/>
  <c r="AD869" i="10"/>
  <c r="AD868" i="10"/>
  <c r="AD866" i="10"/>
  <c r="AD865" i="10"/>
  <c r="AD862" i="10"/>
  <c r="AD860" i="10"/>
  <c r="AD858" i="10"/>
  <c r="AD857" i="10"/>
  <c r="AD855" i="10"/>
  <c r="AD854" i="10"/>
  <c r="AD852" i="10"/>
  <c r="AD851" i="10"/>
  <c r="AD849" i="10"/>
  <c r="AD848" i="10"/>
  <c r="AD846" i="10"/>
  <c r="AD845" i="10"/>
  <c r="AD844" i="10"/>
  <c r="AD842" i="10"/>
  <c r="AD841" i="10"/>
  <c r="AD840" i="10"/>
  <c r="AD838" i="10"/>
  <c r="AD837" i="10"/>
  <c r="AD836" i="10"/>
  <c r="AD835" i="10"/>
  <c r="AD833" i="10"/>
  <c r="AD830" i="10"/>
  <c r="AD828" i="10"/>
  <c r="AD827" i="10"/>
  <c r="AD825" i="10"/>
  <c r="AD824" i="10"/>
  <c r="AD822" i="10"/>
  <c r="AD821" i="10"/>
  <c r="AD819" i="10"/>
  <c r="AD818" i="10"/>
  <c r="AD817" i="10"/>
  <c r="AD815" i="10"/>
  <c r="AD814" i="10"/>
  <c r="AD812" i="10"/>
  <c r="AD811" i="10"/>
  <c r="AD809" i="10"/>
  <c r="AD808" i="10"/>
  <c r="AD807" i="10"/>
  <c r="AD805" i="10"/>
  <c r="AD804" i="10"/>
  <c r="AD803" i="10"/>
  <c r="AD801" i="10"/>
  <c r="AD800" i="10"/>
  <c r="AD799" i="10"/>
  <c r="AD798" i="10"/>
  <c r="AD796" i="10"/>
  <c r="AD795" i="10"/>
  <c r="AD794" i="10"/>
  <c r="AD792" i="10"/>
  <c r="AD791" i="10"/>
  <c r="AD789" i="10"/>
  <c r="AD788" i="10"/>
  <c r="AD786" i="10"/>
  <c r="AD785" i="10"/>
  <c r="AD784" i="10"/>
  <c r="AD782" i="10"/>
  <c r="AD781" i="10"/>
  <c r="AD779" i="10"/>
  <c r="AD778" i="10"/>
  <c r="AD775" i="10"/>
  <c r="AD773" i="10"/>
  <c r="AD772" i="10"/>
  <c r="AD771" i="10"/>
  <c r="AD769" i="10"/>
  <c r="AD768" i="10"/>
  <c r="AD767" i="10"/>
  <c r="AD765" i="10"/>
  <c r="AD764" i="10"/>
  <c r="AD762" i="10"/>
  <c r="AD761" i="10"/>
  <c r="AD760" i="10"/>
  <c r="AD758" i="10"/>
  <c r="AD757" i="10"/>
  <c r="AD755" i="10"/>
  <c r="AD754" i="10"/>
  <c r="AD753" i="10"/>
  <c r="AD752" i="10"/>
  <c r="AD749" i="10"/>
  <c r="AD747" i="10"/>
  <c r="AD746" i="10"/>
  <c r="AD744" i="10"/>
  <c r="AD743" i="10"/>
  <c r="AD742" i="10"/>
  <c r="AD740" i="10"/>
  <c r="AD739" i="10"/>
  <c r="AD738" i="10"/>
  <c r="AD737" i="10"/>
  <c r="AD735" i="10"/>
  <c r="AD734" i="10"/>
  <c r="AD733" i="10"/>
  <c r="AD731" i="10"/>
  <c r="AD730" i="10"/>
  <c r="AD729" i="10"/>
  <c r="AD727" i="10"/>
  <c r="AD726" i="10"/>
  <c r="AD724" i="10"/>
  <c r="AD723" i="10"/>
  <c r="AD722" i="10"/>
  <c r="AD719" i="10"/>
  <c r="AD717" i="10"/>
  <c r="AD716" i="10"/>
  <c r="AD714" i="10"/>
  <c r="AD713" i="10"/>
  <c r="AD711" i="10"/>
  <c r="AD710" i="10"/>
  <c r="AD708" i="10"/>
  <c r="AD707" i="10"/>
  <c r="AD705" i="10"/>
  <c r="AD704" i="10"/>
  <c r="AD702" i="10"/>
  <c r="AD701" i="10"/>
  <c r="AD700" i="10"/>
  <c r="AD699" i="10"/>
  <c r="AD697" i="10"/>
  <c r="AD696" i="10"/>
  <c r="AD694" i="10"/>
  <c r="AD693" i="10"/>
  <c r="AD690" i="10"/>
  <c r="AD688" i="10"/>
  <c r="AD687" i="10"/>
  <c r="AD685" i="10"/>
  <c r="AD684" i="10"/>
  <c r="AD683" i="10"/>
  <c r="AD681" i="10"/>
  <c r="AD680" i="10"/>
  <c r="AD679" i="10"/>
  <c r="AD677" i="10"/>
  <c r="AD676" i="10"/>
  <c r="AD675" i="10"/>
  <c r="AD673" i="10"/>
  <c r="AD672" i="10"/>
  <c r="AD671" i="10"/>
  <c r="AD669" i="10"/>
  <c r="AD668" i="10"/>
  <c r="AD667" i="10"/>
  <c r="AD665" i="10"/>
  <c r="AD664" i="10"/>
  <c r="AD662" i="10"/>
  <c r="AD661" i="10"/>
  <c r="AD660" i="10"/>
  <c r="AD658" i="10"/>
  <c r="AD657" i="10"/>
  <c r="AD655" i="10"/>
  <c r="AD654" i="10"/>
  <c r="AD652" i="10"/>
  <c r="AD651" i="10"/>
  <c r="AD650" i="10"/>
  <c r="AD648" i="10"/>
  <c r="AD647" i="10"/>
  <c r="AD644" i="10"/>
  <c r="AD642" i="10"/>
  <c r="AD641" i="10"/>
  <c r="AD640" i="10"/>
  <c r="AD639" i="10"/>
  <c r="AD638" i="10"/>
  <c r="AD637" i="10"/>
  <c r="AD635" i="10"/>
  <c r="AD634" i="10"/>
  <c r="AD632" i="10"/>
  <c r="AD631" i="10"/>
  <c r="AD630" i="10"/>
  <c r="AD628" i="10"/>
  <c r="AD627" i="10"/>
  <c r="AD626" i="10"/>
  <c r="AD625" i="10"/>
  <c r="AD623" i="10"/>
  <c r="AD622" i="10"/>
  <c r="AD620" i="10"/>
  <c r="AD619" i="10"/>
  <c r="AD618" i="10"/>
  <c r="AD616" i="10"/>
  <c r="AD615" i="10"/>
  <c r="AD613" i="10"/>
  <c r="AD612" i="10"/>
  <c r="AD611" i="10"/>
  <c r="AD609" i="10"/>
  <c r="AD608" i="10"/>
  <c r="AD607" i="10"/>
  <c r="AD606" i="10"/>
  <c r="AD604" i="10"/>
  <c r="AD603" i="10"/>
  <c r="AD602" i="10"/>
  <c r="AD601" i="10"/>
  <c r="AD598" i="10"/>
  <c r="AD596" i="10"/>
  <c r="AD595" i="10"/>
  <c r="AD594" i="10"/>
  <c r="AD592" i="10"/>
  <c r="AD591" i="10"/>
  <c r="AD589" i="10"/>
  <c r="AD588" i="10"/>
  <c r="AD587" i="10"/>
  <c r="AD585" i="10"/>
  <c r="AD584" i="10"/>
  <c r="AD583" i="10"/>
  <c r="AD581" i="10"/>
  <c r="AD580" i="10"/>
  <c r="AD579" i="10"/>
  <c r="AD578" i="10"/>
  <c r="AD576" i="10"/>
  <c r="AD575" i="10"/>
  <c r="AD574" i="10"/>
  <c r="AD572" i="10"/>
  <c r="AD571" i="10"/>
  <c r="AD570" i="10"/>
  <c r="AD568" i="10"/>
  <c r="AD567" i="10"/>
  <c r="AD566" i="10"/>
  <c r="AD563" i="10"/>
  <c r="AD561" i="10"/>
  <c r="AD560" i="10"/>
  <c r="AD558" i="10"/>
  <c r="AD557" i="10"/>
  <c r="AD555" i="10"/>
  <c r="AD554" i="10"/>
  <c r="AD552" i="10"/>
  <c r="AD551" i="10"/>
  <c r="AD549" i="10"/>
  <c r="AD548" i="10"/>
  <c r="AD546" i="10"/>
  <c r="AD545" i="10"/>
  <c r="AD544" i="10"/>
  <c r="AD542" i="10"/>
  <c r="AD541" i="10"/>
  <c r="AD540" i="10"/>
  <c r="AD539" i="10"/>
  <c r="AD537" i="10"/>
  <c r="AD536" i="10"/>
  <c r="AD534" i="10"/>
  <c r="AD533" i="10"/>
  <c r="AD532" i="10"/>
  <c r="AD531" i="10"/>
  <c r="AD529" i="10"/>
  <c r="AD528" i="10"/>
  <c r="AD527" i="10"/>
  <c r="AD525" i="10"/>
  <c r="AD524" i="10"/>
  <c r="AD523" i="10"/>
  <c r="AD520" i="10"/>
  <c r="AD518" i="10"/>
  <c r="AD517" i="10"/>
  <c r="AD515" i="10"/>
  <c r="AD514" i="10"/>
  <c r="AD512" i="10"/>
  <c r="AD511" i="10"/>
  <c r="AD509" i="10"/>
  <c r="AD508" i="10"/>
  <c r="AD506" i="10"/>
  <c r="AD505" i="10"/>
  <c r="AD503" i="10"/>
  <c r="AD502" i="10"/>
  <c r="AD501" i="10"/>
  <c r="AD499" i="10"/>
  <c r="AD498" i="10"/>
  <c r="AD495" i="10"/>
  <c r="AD493" i="10"/>
  <c r="AD492" i="10"/>
  <c r="AD490" i="10"/>
  <c r="AD489" i="10"/>
  <c r="AD487" i="10"/>
  <c r="AD486" i="10"/>
  <c r="AD484" i="10"/>
  <c r="AD483" i="10"/>
  <c r="AD481" i="10"/>
  <c r="AD480" i="10"/>
  <c r="AD478" i="10"/>
  <c r="AD477" i="10"/>
  <c r="AD476" i="10"/>
  <c r="AD474" i="10"/>
  <c r="AD473" i="10"/>
  <c r="AD471" i="10"/>
  <c r="AD470" i="10"/>
  <c r="AD469" i="10"/>
  <c r="AD467" i="10"/>
  <c r="AD466" i="10"/>
  <c r="AD465" i="10"/>
  <c r="AD463" i="10"/>
  <c r="AD462" i="10"/>
  <c r="AD459" i="10"/>
  <c r="AD457" i="10"/>
  <c r="AD456" i="10"/>
  <c r="AD454" i="10"/>
  <c r="AD453" i="10"/>
  <c r="AD452" i="10"/>
  <c r="AD451" i="10"/>
  <c r="AD450" i="10"/>
  <c r="AD448" i="10"/>
  <c r="AD447" i="10"/>
  <c r="AD446" i="10"/>
  <c r="AD444" i="10"/>
  <c r="AD443" i="10"/>
  <c r="AD442" i="10"/>
  <c r="AD441" i="10"/>
  <c r="AD440" i="10"/>
  <c r="AD439" i="10"/>
  <c r="AD437" i="10"/>
  <c r="AD436" i="10"/>
  <c r="AD435" i="10"/>
  <c r="AD433" i="10"/>
  <c r="AD432" i="10"/>
  <c r="AD431" i="10"/>
  <c r="AD429" i="10"/>
  <c r="AD428" i="10"/>
  <c r="AD427" i="10"/>
  <c r="AD425" i="10"/>
  <c r="AD424" i="10"/>
  <c r="AD423" i="10"/>
  <c r="AD420" i="10"/>
  <c r="AD418" i="10"/>
  <c r="AD417" i="10"/>
  <c r="AD415" i="10"/>
  <c r="AD414" i="10"/>
  <c r="AD413" i="10"/>
  <c r="AD411" i="10"/>
  <c r="AD409" i="10"/>
  <c r="AD408" i="10"/>
  <c r="AD406" i="10"/>
  <c r="AD404" i="10"/>
  <c r="AD402" i="10"/>
  <c r="AD401" i="10"/>
  <c r="AD400" i="10"/>
  <c r="AD398" i="10"/>
  <c r="AD397" i="10"/>
  <c r="AD395" i="10"/>
  <c r="AD394" i="10"/>
  <c r="AD391" i="10"/>
  <c r="AD389" i="10"/>
  <c r="AD388" i="10"/>
  <c r="AD386" i="10"/>
  <c r="AD385" i="10"/>
  <c r="AD383" i="10"/>
  <c r="AD382" i="10"/>
  <c r="AD380" i="10"/>
  <c r="AD379" i="10"/>
  <c r="AD377" i="10"/>
  <c r="AD376" i="10"/>
  <c r="AD374" i="10"/>
  <c r="AD373" i="10"/>
  <c r="AD371" i="10"/>
  <c r="AD370" i="10"/>
  <c r="AD369" i="10"/>
  <c r="AD367" i="10"/>
  <c r="AD366" i="10"/>
  <c r="AD364" i="10"/>
  <c r="AD363" i="10"/>
  <c r="AD362" i="10"/>
  <c r="AD360" i="10"/>
  <c r="AD359" i="10"/>
  <c r="AD358" i="10"/>
  <c r="AD356" i="10"/>
  <c r="AD355" i="10"/>
  <c r="AD353" i="10"/>
  <c r="AD352" i="10"/>
  <c r="AD350" i="10"/>
  <c r="AD348" i="10"/>
  <c r="AD346" i="10"/>
  <c r="AD345" i="10"/>
  <c r="AD343" i="10"/>
  <c r="AD342" i="10"/>
  <c r="AD341" i="10"/>
  <c r="AD339" i="10"/>
  <c r="AD338" i="10"/>
  <c r="AD336" i="10"/>
  <c r="AD335" i="10"/>
  <c r="AD333" i="10"/>
  <c r="AD332" i="10"/>
  <c r="AD330" i="10"/>
  <c r="AD329" i="10"/>
  <c r="AD326" i="10"/>
  <c r="AD324" i="10"/>
  <c r="AD323" i="10"/>
  <c r="AD322" i="10"/>
  <c r="AD320" i="10"/>
  <c r="AD319" i="10"/>
  <c r="AD317" i="10"/>
  <c r="AD316" i="10"/>
  <c r="AD315" i="10"/>
  <c r="AD313" i="10"/>
  <c r="AD312" i="10"/>
  <c r="AD310" i="10"/>
  <c r="AD309" i="10"/>
  <c r="AD307" i="10"/>
  <c r="AD306" i="10"/>
  <c r="AD304" i="10"/>
  <c r="AD303" i="10"/>
  <c r="AD301" i="10"/>
  <c r="AD300" i="10"/>
  <c r="AD298" i="10"/>
  <c r="AD297" i="10"/>
  <c r="AD295" i="10"/>
  <c r="AD294" i="10"/>
  <c r="AD292" i="10"/>
  <c r="AD291" i="10"/>
  <c r="AD289" i="10"/>
  <c r="AD286" i="10"/>
  <c r="AD284" i="10"/>
  <c r="AD283" i="10"/>
  <c r="AD282" i="10"/>
  <c r="AD280" i="10"/>
  <c r="AD279" i="10"/>
  <c r="AD277" i="10"/>
  <c r="AD276" i="10"/>
  <c r="AD274" i="10"/>
  <c r="AD273" i="10"/>
  <c r="AD272" i="10"/>
  <c r="AD271" i="10"/>
  <c r="AD270" i="10"/>
  <c r="AD268" i="10"/>
  <c r="AD267" i="10"/>
  <c r="AD266" i="10"/>
  <c r="AD265" i="10"/>
  <c r="AD263" i="10"/>
  <c r="AD262" i="10"/>
  <c r="AD261" i="10"/>
  <c r="AD259" i="10"/>
  <c r="AD258" i="10"/>
  <c r="AD256" i="10"/>
  <c r="AD255" i="10"/>
  <c r="AD253" i="10"/>
  <c r="AD251" i="10"/>
  <c r="AD249" i="10"/>
  <c r="AD248" i="10"/>
  <c r="AD247" i="10"/>
  <c r="AD245" i="10"/>
  <c r="AD244" i="10"/>
  <c r="AD243" i="10"/>
  <c r="AD241" i="10"/>
  <c r="AD240" i="10"/>
  <c r="AD239" i="10"/>
  <c r="AD237" i="10"/>
  <c r="AD236" i="10"/>
  <c r="AD234" i="10"/>
  <c r="AD233" i="10"/>
  <c r="AD231" i="10"/>
  <c r="AD230" i="10"/>
  <c r="AD228" i="10"/>
  <c r="AD227" i="10"/>
  <c r="AD225" i="10"/>
  <c r="AD224" i="10"/>
  <c r="AD222" i="10"/>
  <c r="AD221" i="10"/>
  <c r="AD219" i="10"/>
  <c r="AD218" i="10"/>
  <c r="AD217" i="10"/>
  <c r="AD215" i="10"/>
  <c r="AD214" i="10"/>
  <c r="AD213" i="10"/>
  <c r="AD211" i="10"/>
  <c r="AD210" i="10"/>
  <c r="AD209" i="10"/>
  <c r="AD207" i="10"/>
  <c r="AD206" i="10"/>
  <c r="AD205" i="10"/>
  <c r="AD203" i="10"/>
  <c r="AD202" i="10"/>
  <c r="AD201" i="10"/>
  <c r="AD199" i="10"/>
  <c r="AD198" i="10"/>
  <c r="AD197" i="10"/>
  <c r="AD196" i="10"/>
  <c r="AD195" i="10"/>
  <c r="AD193" i="10"/>
  <c r="AD192" i="10"/>
  <c r="AD191" i="10"/>
  <c r="AD189" i="10"/>
  <c r="AD188" i="10"/>
  <c r="AD185" i="10"/>
  <c r="AD183" i="10"/>
  <c r="AD182" i="10"/>
  <c r="AD180" i="10"/>
  <c r="AD179" i="10"/>
  <c r="AD177" i="10"/>
  <c r="AD176" i="10"/>
  <c r="AD174" i="10"/>
  <c r="AD173" i="10"/>
  <c r="AD172" i="10"/>
  <c r="AD170" i="10"/>
  <c r="AD169" i="10"/>
  <c r="AD167" i="10"/>
  <c r="AD166" i="10"/>
  <c r="AD164" i="10"/>
  <c r="AD163" i="10"/>
  <c r="AD161" i="10"/>
  <c r="AD160" i="10"/>
  <c r="AD157" i="10"/>
  <c r="AD155" i="10"/>
  <c r="AD154" i="10"/>
  <c r="AD152" i="10"/>
  <c r="AD151" i="10"/>
  <c r="AD149" i="10"/>
  <c r="AD148" i="10"/>
  <c r="AD146" i="10"/>
  <c r="AD145" i="10"/>
  <c r="AD143" i="10"/>
  <c r="AD142" i="10"/>
  <c r="AD141" i="10"/>
  <c r="AD139" i="10"/>
  <c r="AD138" i="10"/>
  <c r="AD136" i="10"/>
  <c r="AD135" i="10"/>
  <c r="AD133" i="10"/>
  <c r="AD132" i="10"/>
  <c r="AD131" i="10"/>
  <c r="AD130" i="10"/>
  <c r="AD128" i="10"/>
  <c r="AD127" i="10"/>
  <c r="AD125" i="10"/>
  <c r="AD124" i="10"/>
  <c r="AD123" i="10"/>
  <c r="AD121" i="10"/>
  <c r="AD120" i="10"/>
  <c r="AD118" i="10"/>
  <c r="AD117" i="10"/>
  <c r="AD116" i="10"/>
  <c r="AD113" i="10"/>
  <c r="AD110" i="10"/>
  <c r="AD109" i="10"/>
  <c r="AD108" i="10"/>
  <c r="AD107" i="10"/>
  <c r="AD106" i="10"/>
  <c r="AD105" i="10"/>
  <c r="AD104" i="10"/>
  <c r="AD103" i="10"/>
  <c r="AD101" i="10"/>
  <c r="AD100" i="10"/>
  <c r="AD99" i="10"/>
  <c r="AD98" i="10"/>
  <c r="AD97" i="10"/>
  <c r="AD96" i="10"/>
  <c r="AD95" i="10"/>
  <c r="AD92" i="10"/>
  <c r="AD91" i="10"/>
  <c r="AD90" i="10"/>
  <c r="AD89" i="10"/>
  <c r="AD88" i="10"/>
  <c r="AD87" i="10"/>
  <c r="AD86" i="10"/>
  <c r="AD85" i="10"/>
  <c r="AD84" i="10"/>
  <c r="AD83" i="10"/>
  <c r="AD82" i="10"/>
  <c r="AD81" i="10"/>
  <c r="AD80" i="10"/>
  <c r="AD79" i="10"/>
  <c r="AD78" i="10"/>
  <c r="AD77" i="10"/>
  <c r="AD76" i="10"/>
  <c r="AD75" i="10"/>
  <c r="AD74" i="10"/>
  <c r="AD73" i="10"/>
  <c r="AD72" i="10"/>
  <c r="AD71" i="10"/>
  <c r="AD70" i="10"/>
  <c r="AD68" i="10"/>
  <c r="AD67" i="10"/>
  <c r="AD66" i="10"/>
  <c r="AD65" i="10"/>
  <c r="AD64" i="10"/>
  <c r="AD63" i="10"/>
  <c r="AD62" i="10"/>
  <c r="AD61" i="10"/>
  <c r="AD60" i="10"/>
  <c r="AD59" i="10"/>
  <c r="AD58" i="10"/>
  <c r="AD57" i="10"/>
  <c r="AD56" i="10"/>
  <c r="AD55" i="10"/>
  <c r="AD54" i="10"/>
  <c r="AD53" i="10"/>
  <c r="AD52" i="10"/>
  <c r="AD51" i="10"/>
  <c r="AD50" i="10"/>
  <c r="AD49" i="10"/>
  <c r="AD48" i="10"/>
  <c r="AD47" i="10"/>
  <c r="AD46" i="10"/>
  <c r="AD45" i="10"/>
  <c r="AD44" i="10"/>
  <c r="AD42" i="10"/>
  <c r="AD41" i="10"/>
  <c r="AD40" i="10"/>
  <c r="AD39" i="10"/>
  <c r="AD38" i="10"/>
  <c r="AD37" i="10"/>
  <c r="AD36" i="10"/>
  <c r="AD35" i="10"/>
  <c r="AD34" i="10"/>
  <c r="AD33" i="10"/>
  <c r="AD32" i="10"/>
  <c r="AD31" i="10"/>
  <c r="AD30" i="10"/>
  <c r="AD29" i="10"/>
  <c r="AD28" i="10"/>
  <c r="AD27" i="10"/>
  <c r="AD25" i="10"/>
  <c r="AD24" i="10"/>
  <c r="AD23" i="10"/>
  <c r="AD22" i="10"/>
  <c r="AD21" i="10"/>
  <c r="AD20" i="10"/>
  <c r="AD19" i="10"/>
  <c r="AD18" i="10"/>
  <c r="AD15" i="10"/>
  <c r="AD13" i="10"/>
  <c r="AD11" i="10"/>
  <c r="AA1007" i="10"/>
  <c r="AH1007" i="10" s="1"/>
  <c r="AA1006" i="10"/>
  <c r="AH1006" i="10" s="1"/>
  <c r="AA1004" i="10"/>
  <c r="AA1002" i="10"/>
  <c r="AH1002" i="10" s="1"/>
  <c r="AA1001" i="10"/>
  <c r="AH1001" i="10" s="1"/>
  <c r="AA999" i="10"/>
  <c r="AH999" i="10" s="1"/>
  <c r="AA998" i="10"/>
  <c r="AH998" i="10" s="1"/>
  <c r="AA996" i="10"/>
  <c r="AA994" i="10"/>
  <c r="AH994" i="10" s="1"/>
  <c r="AA993" i="10"/>
  <c r="AA988" i="10"/>
  <c r="AH988" i="10" s="1"/>
  <c r="AA987" i="10"/>
  <c r="AH987" i="10" s="1"/>
  <c r="AA985" i="10"/>
  <c r="AH985" i="10" s="1"/>
  <c r="AA984" i="10"/>
  <c r="AH984" i="10" s="1"/>
  <c r="AA982" i="10"/>
  <c r="AH982" i="10" s="1"/>
  <c r="AA981" i="10"/>
  <c r="AH981" i="10" s="1"/>
  <c r="AA980" i="10"/>
  <c r="AH980" i="10" s="1"/>
  <c r="AA978" i="10"/>
  <c r="AH978" i="10" s="1"/>
  <c r="AA977" i="10"/>
  <c r="AH977" i="10" s="1"/>
  <c r="AA975" i="10"/>
  <c r="AH975" i="10" s="1"/>
  <c r="AA974" i="10"/>
  <c r="AH974" i="10" s="1"/>
  <c r="AA972" i="10"/>
  <c r="AH972" i="10" s="1"/>
  <c r="AA971" i="10"/>
  <c r="AH971" i="10" s="1"/>
  <c r="AA969" i="10"/>
  <c r="AH969" i="10" s="1"/>
  <c r="AA968" i="10"/>
  <c r="AH968" i="10" s="1"/>
  <c r="AA967" i="10"/>
  <c r="AH967" i="10" s="1"/>
  <c r="AA965" i="10"/>
  <c r="AH965" i="10" s="1"/>
  <c r="AA964" i="10"/>
  <c r="AH964" i="10" s="1"/>
  <c r="AA962" i="10"/>
  <c r="AH962" i="10" s="1"/>
  <c r="AA961" i="10"/>
  <c r="AH961" i="10" s="1"/>
  <c r="AA959" i="10"/>
  <c r="AH959" i="10" s="1"/>
  <c r="AA958" i="10"/>
  <c r="AH958" i="10" s="1"/>
  <c r="AA956" i="10"/>
  <c r="AH956" i="10" s="1"/>
  <c r="AA955" i="10"/>
  <c r="AA950" i="10"/>
  <c r="AH950" i="10" s="1"/>
  <c r="AA949" i="10"/>
  <c r="AA947" i="10"/>
  <c r="AH947" i="10" s="1"/>
  <c r="AA946" i="10"/>
  <c r="AH946" i="10" s="1"/>
  <c r="AA945" i="10"/>
  <c r="AH945" i="10" s="1"/>
  <c r="AA943" i="10"/>
  <c r="AH943" i="10" s="1"/>
  <c r="AA942" i="10"/>
  <c r="AH942" i="10" s="1"/>
  <c r="AA941" i="10"/>
  <c r="AH941" i="10" s="1"/>
  <c r="AA939" i="10"/>
  <c r="AH939" i="10" s="1"/>
  <c r="AA938" i="10"/>
  <c r="AH938" i="10" s="1"/>
  <c r="AA937" i="10"/>
  <c r="AH937" i="10" s="1"/>
  <c r="AA935" i="10"/>
  <c r="AH935" i="10" s="1"/>
  <c r="AA934" i="10"/>
  <c r="AH934" i="10" s="1"/>
  <c r="AA932" i="10"/>
  <c r="AH932" i="10" s="1"/>
  <c r="AA931" i="10"/>
  <c r="AA926" i="10"/>
  <c r="AH926" i="10" s="1"/>
  <c r="AA925" i="10"/>
  <c r="AH925" i="10" s="1"/>
  <c r="AA924" i="10"/>
  <c r="AH924" i="10" s="1"/>
  <c r="AA923" i="10"/>
  <c r="AH923" i="10" s="1"/>
  <c r="AA920" i="10"/>
  <c r="AH920" i="10" s="1"/>
  <c r="AA919" i="10"/>
  <c r="AH919" i="10" s="1"/>
  <c r="AA917" i="10"/>
  <c r="AH917" i="10" s="1"/>
  <c r="AA916" i="10"/>
  <c r="AH916" i="10" s="1"/>
  <c r="AA915" i="10"/>
  <c r="AA913" i="10"/>
  <c r="AH913" i="10" s="1"/>
  <c r="AA912" i="10"/>
  <c r="AH912" i="10" s="1"/>
  <c r="AA911" i="10"/>
  <c r="AA909" i="10"/>
  <c r="AH909" i="10" s="1"/>
  <c r="AA908" i="10"/>
  <c r="AH908" i="10" s="1"/>
  <c r="AA905" i="10"/>
  <c r="AH905" i="10" s="1"/>
  <c r="AA904" i="10"/>
  <c r="AH904" i="10" s="1"/>
  <c r="AA903" i="10"/>
  <c r="AH903" i="10" s="1"/>
  <c r="AA901" i="10"/>
  <c r="AH901" i="10" s="1"/>
  <c r="AA900" i="10"/>
  <c r="AH900" i="10" s="1"/>
  <c r="AA899" i="10"/>
  <c r="AH899" i="10" s="1"/>
  <c r="AA898" i="10"/>
  <c r="AA893" i="10"/>
  <c r="AH893" i="10" s="1"/>
  <c r="AA892" i="10"/>
  <c r="AH892" i="10" s="1"/>
  <c r="AA891" i="10"/>
  <c r="AA889" i="10"/>
  <c r="AH889" i="10" s="1"/>
  <c r="AA888" i="10"/>
  <c r="AH888" i="10" s="1"/>
  <c r="AA886" i="10"/>
  <c r="AH886" i="10" s="1"/>
  <c r="AA885" i="10"/>
  <c r="AH885" i="10" s="1"/>
  <c r="AA883" i="10"/>
  <c r="AH883" i="10" s="1"/>
  <c r="AA882" i="10"/>
  <c r="AH882" i="10" s="1"/>
  <c r="AA880" i="10"/>
  <c r="AH880" i="10" s="1"/>
  <c r="AA879" i="10"/>
  <c r="AH879" i="10" s="1"/>
  <c r="AA877" i="10"/>
  <c r="AH877" i="10" s="1"/>
  <c r="AA876" i="10"/>
  <c r="AH876" i="10" s="1"/>
  <c r="AA875" i="10"/>
  <c r="AH875" i="10" s="1"/>
  <c r="AA873" i="10"/>
  <c r="AH873" i="10" s="1"/>
  <c r="AA872" i="10"/>
  <c r="AH872" i="10" s="1"/>
  <c r="AA870" i="10"/>
  <c r="AH870" i="10" s="1"/>
  <c r="AA869" i="10"/>
  <c r="AH869" i="10" s="1"/>
  <c r="AA868" i="10"/>
  <c r="AH868" i="10" s="1"/>
  <c r="AA866" i="10"/>
  <c r="AH866" i="10" s="1"/>
  <c r="AA865" i="10"/>
  <c r="AH865" i="10" s="1"/>
  <c r="AA860" i="10"/>
  <c r="AA858" i="10"/>
  <c r="AH858" i="10" s="1"/>
  <c r="AA857" i="10"/>
  <c r="AA855" i="10"/>
  <c r="AH855" i="10" s="1"/>
  <c r="AA854" i="10"/>
  <c r="AH854" i="10" s="1"/>
  <c r="AA852" i="10"/>
  <c r="AH852" i="10" s="1"/>
  <c r="AA851" i="10"/>
  <c r="AH851" i="10" s="1"/>
  <c r="AA849" i="10"/>
  <c r="AH849" i="10" s="1"/>
  <c r="AA848" i="10"/>
  <c r="AA846" i="10"/>
  <c r="AH846" i="10" s="1"/>
  <c r="AA845" i="10"/>
  <c r="AH845" i="10" s="1"/>
  <c r="AA844" i="10"/>
  <c r="AH844" i="10" s="1"/>
  <c r="AA842" i="10"/>
  <c r="AH842" i="10" s="1"/>
  <c r="AA841" i="10"/>
  <c r="AH841" i="10" s="1"/>
  <c r="AA840" i="10"/>
  <c r="AA838" i="10"/>
  <c r="AH838" i="10" s="1"/>
  <c r="AA837" i="10"/>
  <c r="AH837" i="10" s="1"/>
  <c r="AA836" i="10"/>
  <c r="AH836" i="10" s="1"/>
  <c r="AA835" i="10"/>
  <c r="AH835" i="10" s="1"/>
  <c r="AA833" i="10"/>
  <c r="AA828" i="10"/>
  <c r="AH828" i="10" s="1"/>
  <c r="AA827" i="10"/>
  <c r="AH827" i="10" s="1"/>
  <c r="AA825" i="10"/>
  <c r="AH825" i="10" s="1"/>
  <c r="AA824" i="10"/>
  <c r="AH824" i="10" s="1"/>
  <c r="AA822" i="10"/>
  <c r="AH822" i="10" s="1"/>
  <c r="AA821" i="10"/>
  <c r="AA818" i="10"/>
  <c r="AH818" i="10" s="1"/>
  <c r="AA817" i="10"/>
  <c r="AH817" i="10" s="1"/>
  <c r="AA815" i="10"/>
  <c r="AH815" i="10" s="1"/>
  <c r="AA814" i="10"/>
  <c r="AA812" i="10"/>
  <c r="AH812" i="10" s="1"/>
  <c r="AA811" i="10"/>
  <c r="AH811" i="10" s="1"/>
  <c r="AA808" i="10"/>
  <c r="AH808" i="10" s="1"/>
  <c r="AA807" i="10"/>
  <c r="AH807" i="10" s="1"/>
  <c r="AA805" i="10"/>
  <c r="AH805" i="10" s="1"/>
  <c r="AA804" i="10"/>
  <c r="AH804" i="10" s="1"/>
  <c r="AA803" i="10"/>
  <c r="AH803" i="10" s="1"/>
  <c r="AA801" i="10"/>
  <c r="AH801" i="10" s="1"/>
  <c r="AA800" i="10"/>
  <c r="AH800" i="10" s="1"/>
  <c r="AA799" i="10"/>
  <c r="AH799" i="10" s="1"/>
  <c r="AA798" i="10"/>
  <c r="AH798" i="10" s="1"/>
  <c r="AA796" i="10"/>
  <c r="AH796" i="10" s="1"/>
  <c r="AA795" i="10"/>
  <c r="AH795" i="10" s="1"/>
  <c r="AA794" i="10"/>
  <c r="AH794" i="10" s="1"/>
  <c r="AA792" i="10"/>
  <c r="AH792" i="10" s="1"/>
  <c r="AA791" i="10"/>
  <c r="AH791" i="10" s="1"/>
  <c r="AA789" i="10"/>
  <c r="AH789" i="10" s="1"/>
  <c r="AA788" i="10"/>
  <c r="AH788" i="10" s="1"/>
  <c r="AA786" i="10"/>
  <c r="AH786" i="10" s="1"/>
  <c r="AA785" i="10"/>
  <c r="AH785" i="10" s="1"/>
  <c r="AA784" i="10"/>
  <c r="AH784" i="10" s="1"/>
  <c r="AA782" i="10"/>
  <c r="AH782" i="10" s="1"/>
  <c r="AA781" i="10"/>
  <c r="AA779" i="10"/>
  <c r="AH779" i="10" s="1"/>
  <c r="AA778" i="10"/>
  <c r="AH778" i="10" s="1"/>
  <c r="AA773" i="10"/>
  <c r="AH773" i="10" s="1"/>
  <c r="AA772" i="10"/>
  <c r="AH772" i="10" s="1"/>
  <c r="AA771" i="10"/>
  <c r="AH771" i="10" s="1"/>
  <c r="AA768" i="10"/>
  <c r="AH768" i="10" s="1"/>
  <c r="AA767" i="10"/>
  <c r="AH767" i="10" s="1"/>
  <c r="AA765" i="10"/>
  <c r="AH765" i="10" s="1"/>
  <c r="AA764" i="10"/>
  <c r="AA762" i="10"/>
  <c r="AH762" i="10" s="1"/>
  <c r="AA761" i="10"/>
  <c r="AH761" i="10" s="1"/>
  <c r="AA760" i="10"/>
  <c r="AH760" i="10" s="1"/>
  <c r="AA758" i="10"/>
  <c r="AH758" i="10" s="1"/>
  <c r="AA757" i="10"/>
  <c r="AH757" i="10" s="1"/>
  <c r="AA755" i="10"/>
  <c r="AH755" i="10" s="1"/>
  <c r="AA754" i="10"/>
  <c r="AH754" i="10" s="1"/>
  <c r="AA753" i="10"/>
  <c r="AH753" i="10" s="1"/>
  <c r="AA752" i="10"/>
  <c r="AH752" i="10" s="1"/>
  <c r="AA747" i="10"/>
  <c r="AH747" i="10" s="1"/>
  <c r="AA746" i="10"/>
  <c r="AH746" i="10" s="1"/>
  <c r="AA744" i="10"/>
  <c r="AH744" i="10" s="1"/>
  <c r="AA743" i="10"/>
  <c r="AH743" i="10" s="1"/>
  <c r="AA742" i="10"/>
  <c r="AH742" i="10" s="1"/>
  <c r="AA740" i="10"/>
  <c r="AH740" i="10" s="1"/>
  <c r="AA739" i="10"/>
  <c r="AH739" i="10" s="1"/>
  <c r="AA738" i="10"/>
  <c r="AH738" i="10" s="1"/>
  <c r="AA737" i="10"/>
  <c r="AH737" i="10" s="1"/>
  <c r="AA735" i="10"/>
  <c r="AH735" i="10" s="1"/>
  <c r="AA734" i="10"/>
  <c r="AH734" i="10" s="1"/>
  <c r="AA733" i="10"/>
  <c r="AH733" i="10" s="1"/>
  <c r="AA731" i="10"/>
  <c r="AH731" i="10" s="1"/>
  <c r="AA730" i="10"/>
  <c r="AH730" i="10" s="1"/>
  <c r="AA729" i="10"/>
  <c r="AH729" i="10" s="1"/>
  <c r="AA727" i="10"/>
  <c r="AH727" i="10" s="1"/>
  <c r="AA726" i="10"/>
  <c r="AH726" i="10" s="1"/>
  <c r="AA724" i="10"/>
  <c r="AH724" i="10" s="1"/>
  <c r="AA723" i="10"/>
  <c r="AH723" i="10" s="1"/>
  <c r="AA722" i="10"/>
  <c r="AH722" i="10" s="1"/>
  <c r="AA717" i="10"/>
  <c r="AH717" i="10" s="1"/>
  <c r="AA716" i="10"/>
  <c r="AA714" i="10"/>
  <c r="AH714" i="10" s="1"/>
  <c r="AA713" i="10"/>
  <c r="AH713" i="10" s="1"/>
  <c r="AA711" i="10"/>
  <c r="AH711" i="10" s="1"/>
  <c r="AA710" i="10"/>
  <c r="AH710" i="10" s="1"/>
  <c r="AA708" i="10"/>
  <c r="AH708" i="10" s="1"/>
  <c r="AA707" i="10"/>
  <c r="AH707" i="10" s="1"/>
  <c r="AA705" i="10"/>
  <c r="AH705" i="10" s="1"/>
  <c r="AA704" i="10"/>
  <c r="AA702" i="10"/>
  <c r="AH702" i="10" s="1"/>
  <c r="AA701" i="10"/>
  <c r="AH701" i="10" s="1"/>
  <c r="AA700" i="10"/>
  <c r="AH700" i="10" s="1"/>
  <c r="AA699" i="10"/>
  <c r="AH699" i="10" s="1"/>
  <c r="AA697" i="10"/>
  <c r="AH697" i="10" s="1"/>
  <c r="AA696" i="10"/>
  <c r="AA694" i="10"/>
  <c r="AH694" i="10" s="1"/>
  <c r="AA693" i="10"/>
  <c r="AH693" i="10" s="1"/>
  <c r="AA688" i="10"/>
  <c r="AH688" i="10" s="1"/>
  <c r="AA687" i="10"/>
  <c r="AA685" i="10"/>
  <c r="AH685" i="10" s="1"/>
  <c r="AA684" i="10"/>
  <c r="AH684" i="10" s="1"/>
  <c r="AA683" i="10"/>
  <c r="AH683" i="10" s="1"/>
  <c r="AA681" i="10"/>
  <c r="AH681" i="10" s="1"/>
  <c r="AA680" i="10"/>
  <c r="AH680" i="10" s="1"/>
  <c r="AA679" i="10"/>
  <c r="AH679" i="10" s="1"/>
  <c r="AA677" i="10"/>
  <c r="AH677" i="10" s="1"/>
  <c r="AA676" i="10"/>
  <c r="AH676" i="10" s="1"/>
  <c r="AA675" i="10"/>
  <c r="AH675" i="10" s="1"/>
  <c r="AA673" i="10"/>
  <c r="AH673" i="10" s="1"/>
  <c r="AA672" i="10"/>
  <c r="AH672" i="10" s="1"/>
  <c r="AA671" i="10"/>
  <c r="AA669" i="10"/>
  <c r="AH669" i="10" s="1"/>
  <c r="AA668" i="10"/>
  <c r="AH668" i="10" s="1"/>
  <c r="AA667" i="10"/>
  <c r="AH667" i="10" s="1"/>
  <c r="AA665" i="10"/>
  <c r="AH665" i="10" s="1"/>
  <c r="AA664" i="10"/>
  <c r="AH664" i="10" s="1"/>
  <c r="AA662" i="10"/>
  <c r="AH662" i="10" s="1"/>
  <c r="AA661" i="10"/>
  <c r="AH661" i="10" s="1"/>
  <c r="AA660" i="10"/>
  <c r="AH660" i="10" s="1"/>
  <c r="AA658" i="10"/>
  <c r="AH658" i="10" s="1"/>
  <c r="AA657" i="10"/>
  <c r="AH657" i="10" s="1"/>
  <c r="AA655" i="10"/>
  <c r="AH655" i="10" s="1"/>
  <c r="AA654" i="10"/>
  <c r="AA652" i="10"/>
  <c r="AH652" i="10" s="1"/>
  <c r="AA651" i="10"/>
  <c r="AH651" i="10" s="1"/>
  <c r="AA650" i="10"/>
  <c r="AH650" i="10" s="1"/>
  <c r="AA648" i="10"/>
  <c r="AH648" i="10" s="1"/>
  <c r="AA647" i="10"/>
  <c r="AH647" i="10" s="1"/>
  <c r="AA638" i="10"/>
  <c r="AH638" i="10" s="1"/>
  <c r="AA637" i="10"/>
  <c r="AH637" i="10" s="1"/>
  <c r="AA635" i="10"/>
  <c r="AH635" i="10" s="1"/>
  <c r="AA634" i="10"/>
  <c r="AH634" i="10" s="1"/>
  <c r="AA632" i="10"/>
  <c r="AH632" i="10" s="1"/>
  <c r="AA631" i="10"/>
  <c r="AH631" i="10" s="1"/>
  <c r="AA630" i="10"/>
  <c r="AA628" i="10"/>
  <c r="AH628" i="10" s="1"/>
  <c r="AA627" i="10"/>
  <c r="AH627" i="10" s="1"/>
  <c r="AA626" i="10"/>
  <c r="AH626" i="10" s="1"/>
  <c r="AA625" i="10"/>
  <c r="AH625" i="10" s="1"/>
  <c r="AA623" i="10"/>
  <c r="AH623" i="10" s="1"/>
  <c r="AA622" i="10"/>
  <c r="AH622" i="10" s="1"/>
  <c r="AA620" i="10"/>
  <c r="AH620" i="10" s="1"/>
  <c r="AA619" i="10"/>
  <c r="AH619" i="10" s="1"/>
  <c r="AA618" i="10"/>
  <c r="AH618" i="10" s="1"/>
  <c r="AA616" i="10"/>
  <c r="AH616" i="10" s="1"/>
  <c r="AA615" i="10"/>
  <c r="AA612" i="10"/>
  <c r="AH612" i="10" s="1"/>
  <c r="AA611" i="10"/>
  <c r="AH611" i="10" s="1"/>
  <c r="AA609" i="10"/>
  <c r="AH609" i="10" s="1"/>
  <c r="AA608" i="10"/>
  <c r="AH608" i="10" s="1"/>
  <c r="AA607" i="10"/>
  <c r="AH607" i="10" s="1"/>
  <c r="AA606" i="10"/>
  <c r="AH606" i="10" s="1"/>
  <c r="AA604" i="10"/>
  <c r="AH604" i="10" s="1"/>
  <c r="AA603" i="10"/>
  <c r="AH603" i="10" s="1"/>
  <c r="AA602" i="10"/>
  <c r="AH602" i="10" s="1"/>
  <c r="AA601" i="10"/>
  <c r="AH601" i="10" s="1"/>
  <c r="AA596" i="10"/>
  <c r="AH596" i="10" s="1"/>
  <c r="AA595" i="10"/>
  <c r="AH595" i="10" s="1"/>
  <c r="AA594" i="10"/>
  <c r="AA592" i="10"/>
  <c r="AH592" i="10" s="1"/>
  <c r="AA591" i="10"/>
  <c r="AH591" i="10" s="1"/>
  <c r="AA589" i="10"/>
  <c r="AH589" i="10" s="1"/>
  <c r="AA588" i="10"/>
  <c r="AH588" i="10" s="1"/>
  <c r="AA587" i="10"/>
  <c r="AH587" i="10" s="1"/>
  <c r="AA585" i="10"/>
  <c r="AH585" i="10" s="1"/>
  <c r="AA584" i="10"/>
  <c r="AH584" i="10" s="1"/>
  <c r="AA583" i="10"/>
  <c r="AH583" i="10" s="1"/>
  <c r="AA581" i="10"/>
  <c r="AH581" i="10" s="1"/>
  <c r="AA580" i="10"/>
  <c r="AH580" i="10" s="1"/>
  <c r="AA579" i="10"/>
  <c r="AH579" i="10" s="1"/>
  <c r="AA578" i="10"/>
  <c r="AH578" i="10" s="1"/>
  <c r="AA576" i="10"/>
  <c r="AH576" i="10" s="1"/>
  <c r="AA575" i="10"/>
  <c r="AH575" i="10" s="1"/>
  <c r="AA574" i="10"/>
  <c r="AH574" i="10" s="1"/>
  <c r="AA572" i="10"/>
  <c r="AH572" i="10" s="1"/>
  <c r="AA571" i="10"/>
  <c r="AH571" i="10" s="1"/>
  <c r="AA570" i="10"/>
  <c r="AH570" i="10" s="1"/>
  <c r="AA568" i="10"/>
  <c r="AH568" i="10" s="1"/>
  <c r="AA567" i="10"/>
  <c r="AH567" i="10" s="1"/>
  <c r="AA566" i="10"/>
  <c r="AH566" i="10" s="1"/>
  <c r="AA561" i="10"/>
  <c r="AH561" i="10" s="1"/>
  <c r="AA560" i="10"/>
  <c r="AA558" i="10"/>
  <c r="AH558" i="10" s="1"/>
  <c r="AA557" i="10"/>
  <c r="AH557" i="10" s="1"/>
  <c r="AA555" i="10"/>
  <c r="AH555" i="10" s="1"/>
  <c r="AA554" i="10"/>
  <c r="AH554" i="10" s="1"/>
  <c r="AA552" i="10"/>
  <c r="AH552" i="10" s="1"/>
  <c r="AA551" i="10"/>
  <c r="AH551" i="10" s="1"/>
  <c r="AA549" i="10"/>
  <c r="AH549" i="10" s="1"/>
  <c r="AA548" i="10"/>
  <c r="AH548" i="10" s="1"/>
  <c r="AA546" i="10"/>
  <c r="AH546" i="10" s="1"/>
  <c r="AA545" i="10"/>
  <c r="AH545" i="10" s="1"/>
  <c r="AA544" i="10"/>
  <c r="AH544" i="10" s="1"/>
  <c r="AA542" i="10"/>
  <c r="AH542" i="10" s="1"/>
  <c r="AA541" i="10"/>
  <c r="AH541" i="10" s="1"/>
  <c r="AA540" i="10"/>
  <c r="AH540" i="10" s="1"/>
  <c r="AA539" i="10"/>
  <c r="AH539" i="10" s="1"/>
  <c r="AA537" i="10"/>
  <c r="AH537" i="10" s="1"/>
  <c r="AA536" i="10"/>
  <c r="AH536" i="10" s="1"/>
  <c r="AA534" i="10"/>
  <c r="AH534" i="10" s="1"/>
  <c r="AA533" i="10"/>
  <c r="AH533" i="10" s="1"/>
  <c r="AA532" i="10"/>
  <c r="AH532" i="10" s="1"/>
  <c r="AA531" i="10"/>
  <c r="AH531" i="10" s="1"/>
  <c r="AA529" i="10"/>
  <c r="AH529" i="10" s="1"/>
  <c r="AA528" i="10"/>
  <c r="AH528" i="10" s="1"/>
  <c r="AA527" i="10"/>
  <c r="AH527" i="10" s="1"/>
  <c r="AA525" i="10"/>
  <c r="AH525" i="10" s="1"/>
  <c r="AA524" i="10"/>
  <c r="AH524" i="10" s="1"/>
  <c r="AA523" i="10"/>
  <c r="AH523" i="10" s="1"/>
  <c r="AA518" i="10"/>
  <c r="AH518" i="10" s="1"/>
  <c r="AA517" i="10"/>
  <c r="AH517" i="10" s="1"/>
  <c r="AA515" i="10"/>
  <c r="AH515" i="10" s="1"/>
  <c r="AA514" i="10"/>
  <c r="AA512" i="10"/>
  <c r="AH512" i="10" s="1"/>
  <c r="AA511" i="10"/>
  <c r="AA509" i="10"/>
  <c r="AH509" i="10" s="1"/>
  <c r="AA508" i="10"/>
  <c r="AH508" i="10" s="1"/>
  <c r="AA506" i="10"/>
  <c r="AH506" i="10" s="1"/>
  <c r="AA505" i="10"/>
  <c r="AA503" i="10"/>
  <c r="AH503" i="10" s="1"/>
  <c r="AA502" i="10"/>
  <c r="AH502" i="10" s="1"/>
  <c r="AA501" i="10"/>
  <c r="AH501" i="10" s="1"/>
  <c r="AA499" i="10"/>
  <c r="AH499" i="10" s="1"/>
  <c r="AA498" i="10"/>
  <c r="AH498" i="10" s="1"/>
  <c r="AA493" i="10"/>
  <c r="AH493" i="10" s="1"/>
  <c r="AA492" i="10"/>
  <c r="AH492" i="10" s="1"/>
  <c r="AA490" i="10"/>
  <c r="AH490" i="10" s="1"/>
  <c r="AA489" i="10"/>
  <c r="AH489" i="10" s="1"/>
  <c r="AA487" i="10"/>
  <c r="AH487" i="10" s="1"/>
  <c r="AA486" i="10"/>
  <c r="AH486" i="10" s="1"/>
  <c r="AA484" i="10"/>
  <c r="AH484" i="10" s="1"/>
  <c r="AA483" i="10"/>
  <c r="AH483" i="10" s="1"/>
  <c r="AA481" i="10"/>
  <c r="AH481" i="10" s="1"/>
  <c r="AA480" i="10"/>
  <c r="AH480" i="10" s="1"/>
  <c r="AA478" i="10"/>
  <c r="AH478" i="10" s="1"/>
  <c r="AA477" i="10"/>
  <c r="AH477" i="10" s="1"/>
  <c r="AA476" i="10"/>
  <c r="AH476" i="10" s="1"/>
  <c r="AA474" i="10"/>
  <c r="AH474" i="10" s="1"/>
  <c r="AA473" i="10"/>
  <c r="AA471" i="10"/>
  <c r="AH471" i="10" s="1"/>
  <c r="AA470" i="10"/>
  <c r="AH470" i="10" s="1"/>
  <c r="AA469" i="10"/>
  <c r="AH469" i="10" s="1"/>
  <c r="AA467" i="10"/>
  <c r="AH467" i="10" s="1"/>
  <c r="AA466" i="10"/>
  <c r="AH466" i="10" s="1"/>
  <c r="AA465" i="10"/>
  <c r="AH465" i="10" s="1"/>
  <c r="AA463" i="10"/>
  <c r="AH463" i="10" s="1"/>
  <c r="AA462" i="10"/>
  <c r="AH462" i="10" s="1"/>
  <c r="AA457" i="10"/>
  <c r="AH457" i="10" s="1"/>
  <c r="AA456" i="10"/>
  <c r="AA453" i="10"/>
  <c r="AH453" i="10" s="1"/>
  <c r="AA452" i="10"/>
  <c r="AH452" i="10" s="1"/>
  <c r="AA451" i="10"/>
  <c r="AH451" i="10" s="1"/>
  <c r="AA450" i="10"/>
  <c r="AH450" i="10" s="1"/>
  <c r="AA448" i="10"/>
  <c r="AH448" i="10" s="1"/>
  <c r="AA447" i="10"/>
  <c r="AH447" i="10" s="1"/>
  <c r="AA446" i="10"/>
  <c r="AH446" i="10" s="1"/>
  <c r="AA441" i="10"/>
  <c r="AH441" i="10" s="1"/>
  <c r="AA440" i="10"/>
  <c r="AH440" i="10" s="1"/>
  <c r="AA439" i="10"/>
  <c r="AH439" i="10" s="1"/>
  <c r="AA437" i="10"/>
  <c r="AH437" i="10" s="1"/>
  <c r="AA436" i="10"/>
  <c r="AH436" i="10" s="1"/>
  <c r="AA435" i="10"/>
  <c r="AH435" i="10" s="1"/>
  <c r="AA432" i="10"/>
  <c r="AH432" i="10" s="1"/>
  <c r="AA431" i="10"/>
  <c r="AH431" i="10" s="1"/>
  <c r="AA428" i="10"/>
  <c r="AH428" i="10" s="1"/>
  <c r="AA427" i="10"/>
  <c r="AA425" i="10"/>
  <c r="AH425" i="10" s="1"/>
  <c r="AA424" i="10"/>
  <c r="AH424" i="10" s="1"/>
  <c r="AA423" i="10"/>
  <c r="AH423" i="10" s="1"/>
  <c r="AA418" i="10"/>
  <c r="AH418" i="10" s="1"/>
  <c r="AA417" i="10"/>
  <c r="AH417" i="10" s="1"/>
  <c r="AA415" i="10"/>
  <c r="AH415" i="10" s="1"/>
  <c r="AA414" i="10"/>
  <c r="AH414" i="10" s="1"/>
  <c r="AA413" i="10"/>
  <c r="AH413" i="10" s="1"/>
  <c r="AA411" i="10"/>
  <c r="AA409" i="10"/>
  <c r="AH409" i="10" s="1"/>
  <c r="AA408" i="10"/>
  <c r="AH408" i="10" s="1"/>
  <c r="AA406" i="10"/>
  <c r="AA404" i="10"/>
  <c r="AA402" i="10"/>
  <c r="AH402" i="10" s="1"/>
  <c r="AA401" i="10"/>
  <c r="AH401" i="10" s="1"/>
  <c r="AA400" i="10"/>
  <c r="AH400" i="10" s="1"/>
  <c r="AA398" i="10"/>
  <c r="AH398" i="10" s="1"/>
  <c r="AA397" i="10"/>
  <c r="AH397" i="10" s="1"/>
  <c r="AA395" i="10"/>
  <c r="AH395" i="10" s="1"/>
  <c r="AA394" i="10"/>
  <c r="AH394" i="10" s="1"/>
  <c r="AA389" i="10"/>
  <c r="AH389" i="10" s="1"/>
  <c r="AA388" i="10"/>
  <c r="AH388" i="10" s="1"/>
  <c r="AA386" i="10"/>
  <c r="AH386" i="10" s="1"/>
  <c r="AA385" i="10"/>
  <c r="AA383" i="10"/>
  <c r="AH383" i="10" s="1"/>
  <c r="AA382" i="10"/>
  <c r="AH382" i="10" s="1"/>
  <c r="AA380" i="10"/>
  <c r="AH380" i="10" s="1"/>
  <c r="AA379" i="10"/>
  <c r="AH379" i="10" s="1"/>
  <c r="AA377" i="10"/>
  <c r="AH377" i="10" s="1"/>
  <c r="AA376" i="10"/>
  <c r="AH376" i="10" s="1"/>
  <c r="AA374" i="10"/>
  <c r="AH374" i="10" s="1"/>
  <c r="AA373" i="10"/>
  <c r="AH373" i="10" s="1"/>
  <c r="AA371" i="10"/>
  <c r="AH371" i="10" s="1"/>
  <c r="AA370" i="10"/>
  <c r="AH370" i="10" s="1"/>
  <c r="AA369" i="10"/>
  <c r="AH369" i="10" s="1"/>
  <c r="AA367" i="10"/>
  <c r="AH367" i="10" s="1"/>
  <c r="AA366" i="10"/>
  <c r="AH366" i="10" s="1"/>
  <c r="AA364" i="10"/>
  <c r="AH364" i="10" s="1"/>
  <c r="AA363" i="10"/>
  <c r="AH363" i="10" s="1"/>
  <c r="AA362" i="10"/>
  <c r="AH362" i="10" s="1"/>
  <c r="AA360" i="10"/>
  <c r="AH360" i="10" s="1"/>
  <c r="AA359" i="10"/>
  <c r="AH359" i="10" s="1"/>
  <c r="AA358" i="10"/>
  <c r="AA356" i="10"/>
  <c r="AH356" i="10" s="1"/>
  <c r="AA355" i="10"/>
  <c r="AA353" i="10"/>
  <c r="AH353" i="10" s="1"/>
  <c r="AA352" i="10"/>
  <c r="AH352" i="10" s="1"/>
  <c r="AA346" i="10"/>
  <c r="AH346" i="10" s="1"/>
  <c r="AA345" i="10"/>
  <c r="AH345" i="10" s="1"/>
  <c r="AA342" i="10"/>
  <c r="AH342" i="10" s="1"/>
  <c r="AA341" i="10"/>
  <c r="AA339" i="10"/>
  <c r="AH339" i="10" s="1"/>
  <c r="AA338" i="10"/>
  <c r="AH338" i="10" s="1"/>
  <c r="AA336" i="10"/>
  <c r="AH336" i="10" s="1"/>
  <c r="AA335" i="10"/>
  <c r="AA333" i="10"/>
  <c r="AH333" i="10" s="1"/>
  <c r="AA332" i="10"/>
  <c r="AA330" i="10"/>
  <c r="AH330" i="10" s="1"/>
  <c r="AA329" i="10"/>
  <c r="AH329" i="10" s="1"/>
  <c r="AA324" i="10"/>
  <c r="AH324" i="10" s="1"/>
  <c r="AA323" i="10"/>
  <c r="AH323" i="10" s="1"/>
  <c r="AA322" i="10"/>
  <c r="AH322" i="10" s="1"/>
  <c r="AA320" i="10"/>
  <c r="AH320" i="10" s="1"/>
  <c r="AA319" i="10"/>
  <c r="AH319" i="10" s="1"/>
  <c r="AA317" i="10"/>
  <c r="AH317" i="10" s="1"/>
  <c r="AA316" i="10"/>
  <c r="AH316" i="10" s="1"/>
  <c r="AA315" i="10"/>
  <c r="AH315" i="10" s="1"/>
  <c r="AA313" i="10"/>
  <c r="AH313" i="10" s="1"/>
  <c r="AA312" i="10"/>
  <c r="AA310" i="10"/>
  <c r="AH310" i="10" s="1"/>
  <c r="AA309" i="10"/>
  <c r="AH309" i="10" s="1"/>
  <c r="AA307" i="10"/>
  <c r="AH307" i="10" s="1"/>
  <c r="AA306" i="10"/>
  <c r="AA304" i="10"/>
  <c r="AH304" i="10" s="1"/>
  <c r="AA303" i="10"/>
  <c r="AA301" i="10"/>
  <c r="AH301" i="10" s="1"/>
  <c r="AA300" i="10"/>
  <c r="AH300" i="10" s="1"/>
  <c r="AA298" i="10"/>
  <c r="AH298" i="10" s="1"/>
  <c r="AA297" i="10"/>
  <c r="AH297" i="10" s="1"/>
  <c r="AA295" i="10"/>
  <c r="AH295" i="10" s="1"/>
  <c r="AA294" i="10"/>
  <c r="AA292" i="10"/>
  <c r="AH292" i="10" s="1"/>
  <c r="AA291" i="10"/>
  <c r="AH291" i="10" s="1"/>
  <c r="AA289" i="10"/>
  <c r="AA284" i="10"/>
  <c r="AH284" i="10" s="1"/>
  <c r="AA283" i="10"/>
  <c r="AH283" i="10" s="1"/>
  <c r="AA282" i="10"/>
  <c r="AH282" i="10" s="1"/>
  <c r="AA280" i="10"/>
  <c r="AH280" i="10" s="1"/>
  <c r="AA279" i="10"/>
  <c r="AH279" i="10" s="1"/>
  <c r="AA277" i="10"/>
  <c r="AH277" i="10" s="1"/>
  <c r="AA276" i="10"/>
  <c r="AA274" i="10"/>
  <c r="AH274" i="10" s="1"/>
  <c r="AA273" i="10"/>
  <c r="AH273" i="10" s="1"/>
  <c r="AA272" i="10"/>
  <c r="AH272" i="10" s="1"/>
  <c r="AA271" i="10"/>
  <c r="AH271" i="10" s="1"/>
  <c r="AA270" i="10"/>
  <c r="AH270" i="10" s="1"/>
  <c r="AA267" i="10"/>
  <c r="AH267" i="10" s="1"/>
  <c r="AA266" i="10"/>
  <c r="AH266" i="10" s="1"/>
  <c r="AA265" i="10"/>
  <c r="AH265" i="10" s="1"/>
  <c r="AA263" i="10"/>
  <c r="AH263" i="10" s="1"/>
  <c r="AA262" i="10"/>
  <c r="AH262" i="10" s="1"/>
  <c r="AA261" i="10"/>
  <c r="AH261" i="10" s="1"/>
  <c r="AA259" i="10"/>
  <c r="AH259" i="10" s="1"/>
  <c r="AA258" i="10"/>
  <c r="AH258" i="10" s="1"/>
  <c r="AA256" i="10"/>
  <c r="AH256" i="10" s="1"/>
  <c r="AA255" i="10"/>
  <c r="AH255" i="10" s="1"/>
  <c r="AA249" i="10"/>
  <c r="AH249" i="10" s="1"/>
  <c r="AA248" i="10"/>
  <c r="AH248" i="10" s="1"/>
  <c r="AA247" i="10"/>
  <c r="AH247" i="10" s="1"/>
  <c r="AA245" i="10"/>
  <c r="AH245" i="10" s="1"/>
  <c r="AA244" i="10"/>
  <c r="AH244" i="10" s="1"/>
  <c r="AA243" i="10"/>
  <c r="AH243" i="10" s="1"/>
  <c r="AA241" i="10"/>
  <c r="AH241" i="10" s="1"/>
  <c r="AA240" i="10"/>
  <c r="AH240" i="10" s="1"/>
  <c r="AA239" i="10"/>
  <c r="AA237" i="10"/>
  <c r="AH237" i="10" s="1"/>
  <c r="AA236" i="10"/>
  <c r="AA234" i="10"/>
  <c r="AH234" i="10" s="1"/>
  <c r="AA233" i="10"/>
  <c r="AH233" i="10" s="1"/>
  <c r="AA231" i="10"/>
  <c r="AH231" i="10" s="1"/>
  <c r="AA230" i="10"/>
  <c r="AH230" i="10" s="1"/>
  <c r="AA228" i="10"/>
  <c r="AH228" i="10" s="1"/>
  <c r="AA227" i="10"/>
  <c r="AA225" i="10"/>
  <c r="AH225" i="10" s="1"/>
  <c r="AA224" i="10"/>
  <c r="AH224" i="10" s="1"/>
  <c r="AA222" i="10"/>
  <c r="AH222" i="10" s="1"/>
  <c r="AA221" i="10"/>
  <c r="AA218" i="10"/>
  <c r="AH218" i="10" s="1"/>
  <c r="AA217" i="10"/>
  <c r="AA215" i="10"/>
  <c r="AH215" i="10" s="1"/>
  <c r="AA214" i="10"/>
  <c r="AH214" i="10" s="1"/>
  <c r="AA213" i="10"/>
  <c r="AH213" i="10" s="1"/>
  <c r="AA211" i="10"/>
  <c r="AH211" i="10" s="1"/>
  <c r="AA210" i="10"/>
  <c r="AH210" i="10" s="1"/>
  <c r="AA209" i="10"/>
  <c r="AH209" i="10" s="1"/>
  <c r="AA207" i="10"/>
  <c r="AH207" i="10" s="1"/>
  <c r="AA206" i="10"/>
  <c r="AH206" i="10" s="1"/>
  <c r="AA205" i="10"/>
  <c r="AH205" i="10" s="1"/>
  <c r="AA203" i="10"/>
  <c r="AH203" i="10" s="1"/>
  <c r="AA202" i="10"/>
  <c r="AH202" i="10" s="1"/>
  <c r="AA201" i="10"/>
  <c r="AH201" i="10" s="1"/>
  <c r="AA198" i="10"/>
  <c r="AH198" i="10" s="1"/>
  <c r="AA197" i="10"/>
  <c r="AH197" i="10" s="1"/>
  <c r="AA196" i="10"/>
  <c r="AH196" i="10" s="1"/>
  <c r="AA195" i="10"/>
  <c r="AH195" i="10" s="1"/>
  <c r="AA193" i="10"/>
  <c r="AH193" i="10" s="1"/>
  <c r="AA192" i="10"/>
  <c r="AH192" i="10" s="1"/>
  <c r="AA191" i="10"/>
  <c r="AH191" i="10" s="1"/>
  <c r="AA189" i="10"/>
  <c r="AH189" i="10" s="1"/>
  <c r="AA188" i="10"/>
  <c r="AH188" i="10" s="1"/>
  <c r="AA183" i="10"/>
  <c r="AH183" i="10" s="1"/>
  <c r="AA182" i="10"/>
  <c r="AH182" i="10" s="1"/>
  <c r="AA180" i="10"/>
  <c r="AH180" i="10" s="1"/>
  <c r="AA179" i="10"/>
  <c r="AH179" i="10" s="1"/>
  <c r="AA177" i="10"/>
  <c r="AH177" i="10" s="1"/>
  <c r="AA176" i="10"/>
  <c r="AA173" i="10"/>
  <c r="AH173" i="10" s="1"/>
  <c r="AA172" i="10"/>
  <c r="AH172" i="10" s="1"/>
  <c r="AA170" i="10"/>
  <c r="AH170" i="10" s="1"/>
  <c r="AA169" i="10"/>
  <c r="AH169" i="10" s="1"/>
  <c r="AA167" i="10"/>
  <c r="AH167" i="10" s="1"/>
  <c r="AA166" i="10"/>
  <c r="AH166" i="10" s="1"/>
  <c r="AA164" i="10"/>
  <c r="AH164" i="10" s="1"/>
  <c r="AA163" i="10"/>
  <c r="AH163" i="10" s="1"/>
  <c r="AA161" i="10"/>
  <c r="AH161" i="10" s="1"/>
  <c r="AA160" i="10"/>
  <c r="AH160" i="10" s="1"/>
  <c r="AA155" i="10"/>
  <c r="AH155" i="10" s="1"/>
  <c r="AA154" i="10"/>
  <c r="AA152" i="10"/>
  <c r="AH152" i="10" s="1"/>
  <c r="AA151" i="10"/>
  <c r="AH151" i="10" s="1"/>
  <c r="AA149" i="10"/>
  <c r="AH149" i="10" s="1"/>
  <c r="AA148" i="10"/>
  <c r="AH148" i="10" s="1"/>
  <c r="AA146" i="10"/>
  <c r="AH146" i="10" s="1"/>
  <c r="AA145" i="10"/>
  <c r="AH145" i="10" s="1"/>
  <c r="AA143" i="10"/>
  <c r="AH143" i="10" s="1"/>
  <c r="AA142" i="10"/>
  <c r="AH142" i="10" s="1"/>
  <c r="AA141" i="10"/>
  <c r="AH141" i="10" s="1"/>
  <c r="AA139" i="10"/>
  <c r="AH139" i="10" s="1"/>
  <c r="AA138" i="10"/>
  <c r="AH138" i="10" s="1"/>
  <c r="AA136" i="10"/>
  <c r="AH136" i="10" s="1"/>
  <c r="AA135" i="10"/>
  <c r="AH135" i="10" s="1"/>
  <c r="AA133" i="10"/>
  <c r="AH133" i="10" s="1"/>
  <c r="AA132" i="10"/>
  <c r="AH132" i="10" s="1"/>
  <c r="AA131" i="10"/>
  <c r="AH131" i="10" s="1"/>
  <c r="AA130" i="10"/>
  <c r="AH130" i="10" s="1"/>
  <c r="AA128" i="10"/>
  <c r="AH128" i="10" s="1"/>
  <c r="AA127" i="10"/>
  <c r="AH127" i="10" s="1"/>
  <c r="AA125" i="10"/>
  <c r="AH125" i="10" s="1"/>
  <c r="AA124" i="10"/>
  <c r="AH124" i="10" s="1"/>
  <c r="AA123" i="10"/>
  <c r="AH123" i="10" s="1"/>
  <c r="AA121" i="10"/>
  <c r="AH121" i="10" s="1"/>
  <c r="AA120" i="10"/>
  <c r="AA118" i="10"/>
  <c r="AH118" i="10" s="1"/>
  <c r="AA117" i="10"/>
  <c r="AH117" i="10" s="1"/>
  <c r="AA116" i="10"/>
  <c r="AH116" i="10" s="1"/>
  <c r="AA110" i="10"/>
  <c r="AH110" i="10" s="1"/>
  <c r="AA109" i="10"/>
  <c r="AH109" i="10" s="1"/>
  <c r="AA108" i="10"/>
  <c r="AH108" i="10" s="1"/>
  <c r="AA107" i="10"/>
  <c r="AH107" i="10" s="1"/>
  <c r="AA105" i="10"/>
  <c r="AH105" i="10" s="1"/>
  <c r="AA104" i="10"/>
  <c r="AH104" i="10" s="1"/>
  <c r="AA103" i="10"/>
  <c r="AH103" i="10" s="1"/>
  <c r="AA101" i="10"/>
  <c r="AH101" i="10" s="1"/>
  <c r="AA100" i="10"/>
  <c r="AH100" i="10" s="1"/>
  <c r="AA99" i="10"/>
  <c r="AH99" i="10" s="1"/>
  <c r="AA98" i="10"/>
  <c r="AH98" i="10" s="1"/>
  <c r="AA96" i="10"/>
  <c r="AH96" i="10" s="1"/>
  <c r="AA95" i="10"/>
  <c r="AH95" i="10" s="1"/>
  <c r="AA92" i="10"/>
  <c r="AH92" i="10" s="1"/>
  <c r="AA91" i="10"/>
  <c r="AH91" i="10" s="1"/>
  <c r="AA90" i="10"/>
  <c r="AH90" i="10" s="1"/>
  <c r="AA89" i="10"/>
  <c r="AH89" i="10" s="1"/>
  <c r="AH814" i="10" l="1"/>
  <c r="AH813" i="10" s="1"/>
  <c r="AH891" i="10"/>
  <c r="AH890" i="10" s="1"/>
  <c r="AH911" i="10"/>
  <c r="AH910" i="10" s="1"/>
  <c r="AH931" i="10"/>
  <c r="AH930" i="10" s="1"/>
  <c r="AH227" i="10"/>
  <c r="AH226" i="10" s="1"/>
  <c r="AH303" i="10"/>
  <c r="AH302" i="10" s="1"/>
  <c r="AH341" i="10"/>
  <c r="AH340" i="10" s="1"/>
  <c r="AH704" i="10"/>
  <c r="AH703" i="10" s="1"/>
  <c r="AH781" i="10"/>
  <c r="AH780" i="10" s="1"/>
  <c r="AH949" i="10"/>
  <c r="AH948" i="10" s="1"/>
  <c r="AH306" i="10"/>
  <c r="AH305" i="10" s="1"/>
  <c r="AH404" i="10"/>
  <c r="AH403" i="10" s="1"/>
  <c r="AH505" i="10"/>
  <c r="AH504" i="10" s="1"/>
  <c r="AH594" i="10"/>
  <c r="AH593" i="10" s="1"/>
  <c r="AH630" i="10"/>
  <c r="AH629" i="10" s="1"/>
  <c r="AH654" i="10"/>
  <c r="AH653" i="10" s="1"/>
  <c r="AH671" i="10"/>
  <c r="AH670" i="10" s="1"/>
  <c r="AH687" i="10"/>
  <c r="AH686" i="10" s="1"/>
  <c r="AH840" i="10"/>
  <c r="AH839" i="10" s="1"/>
  <c r="AH857" i="10"/>
  <c r="AH856" i="10" s="1"/>
  <c r="AH898" i="10"/>
  <c r="AH897" i="10" s="1"/>
  <c r="AH915" i="10"/>
  <c r="AH914" i="10" s="1"/>
  <c r="AH955" i="10"/>
  <c r="AH954" i="10" s="1"/>
  <c r="AH993" i="10"/>
  <c r="AH992" i="10" s="1"/>
  <c r="AH120" i="10"/>
  <c r="AH119" i="10" s="1"/>
  <c r="AH154" i="10"/>
  <c r="AH153" i="10" s="1"/>
  <c r="AH176" i="10"/>
  <c r="AH175" i="10" s="1"/>
  <c r="AH289" i="10"/>
  <c r="AH288" i="10" s="1"/>
  <c r="AH385" i="10"/>
  <c r="AH384" i="10" s="1"/>
  <c r="AH406" i="10"/>
  <c r="AH405" i="10" s="1"/>
  <c r="AH427" i="10"/>
  <c r="AH426" i="10" s="1"/>
  <c r="AH560" i="10"/>
  <c r="AH559" i="10" s="1"/>
  <c r="AH615" i="10"/>
  <c r="AH614" i="10" s="1"/>
  <c r="AH764" i="10"/>
  <c r="AH763" i="10" s="1"/>
  <c r="AH821" i="10"/>
  <c r="AH820" i="10" s="1"/>
  <c r="AH860" i="10"/>
  <c r="AH859" i="10" s="1"/>
  <c r="AH996" i="10"/>
  <c r="AJ996" i="10" s="1"/>
  <c r="AI996" i="10" s="1"/>
  <c r="AH217" i="10"/>
  <c r="AH216" i="10" s="1"/>
  <c r="AH236" i="10"/>
  <c r="AH235" i="10" s="1"/>
  <c r="AH294" i="10"/>
  <c r="AH293" i="10" s="1"/>
  <c r="AH312" i="10"/>
  <c r="AH311" i="10" s="1"/>
  <c r="AH332" i="10"/>
  <c r="AH331" i="10" s="1"/>
  <c r="AH355" i="10"/>
  <c r="AH354" i="10" s="1"/>
  <c r="AH411" i="10"/>
  <c r="AH410" i="10" s="1"/>
  <c r="AH473" i="10"/>
  <c r="AH472" i="10" s="1"/>
  <c r="AH511" i="10"/>
  <c r="AH510" i="10" s="1"/>
  <c r="AH696" i="10"/>
  <c r="AH695" i="10" s="1"/>
  <c r="AH221" i="10"/>
  <c r="AH220" i="10" s="1"/>
  <c r="AH239" i="10"/>
  <c r="AH238" i="10" s="1"/>
  <c r="AH276" i="10"/>
  <c r="AH275" i="10" s="1"/>
  <c r="AH335" i="10"/>
  <c r="AH334" i="10" s="1"/>
  <c r="AH358" i="10"/>
  <c r="AH357" i="10" s="1"/>
  <c r="AH456" i="10"/>
  <c r="AH455" i="10" s="1"/>
  <c r="AH514" i="10"/>
  <c r="AH513" i="10" s="1"/>
  <c r="AH716" i="10"/>
  <c r="AH715" i="10" s="1"/>
  <c r="AH848" i="10"/>
  <c r="AH847" i="10" s="1"/>
  <c r="AH833" i="10"/>
  <c r="AH832" i="10" s="1"/>
  <c r="AH1004" i="10"/>
  <c r="AH1003" i="10" s="1"/>
  <c r="AJ98" i="10"/>
  <c r="AI98" i="10" s="1"/>
  <c r="AJ131" i="10"/>
  <c r="AI131" i="10" s="1"/>
  <c r="AJ148" i="10"/>
  <c r="AI148" i="10" s="1"/>
  <c r="AJ167" i="10"/>
  <c r="AI167" i="10" s="1"/>
  <c r="AJ202" i="10"/>
  <c r="AI202" i="10" s="1"/>
  <c r="AJ218" i="10"/>
  <c r="AI218" i="10" s="1"/>
  <c r="AJ270" i="10"/>
  <c r="AI270" i="10" s="1"/>
  <c r="AJ323" i="10"/>
  <c r="AI323" i="10" s="1"/>
  <c r="AJ342" i="10"/>
  <c r="AI342" i="10" s="1"/>
  <c r="AJ360" i="10"/>
  <c r="AI360" i="10" s="1"/>
  <c r="AJ377" i="10"/>
  <c r="AI377" i="10" s="1"/>
  <c r="AJ397" i="10"/>
  <c r="AI397" i="10" s="1"/>
  <c r="AJ415" i="10"/>
  <c r="AI415" i="10" s="1"/>
  <c r="AJ448" i="10"/>
  <c r="AI448" i="10" s="1"/>
  <c r="AJ466" i="10"/>
  <c r="AI466" i="10" s="1"/>
  <c r="AJ483" i="10"/>
  <c r="AI483" i="10" s="1"/>
  <c r="AJ502" i="10"/>
  <c r="AI502" i="10" s="1"/>
  <c r="AJ537" i="10"/>
  <c r="AI537" i="10" s="1"/>
  <c r="AJ554" i="10"/>
  <c r="AI554" i="10" s="1"/>
  <c r="AJ572" i="10"/>
  <c r="AI572" i="10" s="1"/>
  <c r="AJ588" i="10"/>
  <c r="AI588" i="10" s="1"/>
  <c r="AJ606" i="10"/>
  <c r="AI606" i="10" s="1"/>
  <c r="AJ622" i="10"/>
  <c r="AI622" i="10" s="1"/>
  <c r="AJ638" i="10"/>
  <c r="AI638" i="10" s="1"/>
  <c r="AJ655" i="10"/>
  <c r="AI655" i="10" s="1"/>
  <c r="AJ672" i="10"/>
  <c r="AI672" i="10" s="1"/>
  <c r="AJ688" i="10"/>
  <c r="AI688" i="10" s="1"/>
  <c r="AJ707" i="10"/>
  <c r="AI707" i="10" s="1"/>
  <c r="AJ726" i="10"/>
  <c r="AI726" i="10" s="1"/>
  <c r="AJ742" i="10"/>
  <c r="AI742" i="10" s="1"/>
  <c r="AJ760" i="10"/>
  <c r="AI760" i="10" s="1"/>
  <c r="AJ778" i="10"/>
  <c r="AI778" i="10" s="1"/>
  <c r="AJ795" i="10"/>
  <c r="AI795" i="10" s="1"/>
  <c r="AJ811" i="10"/>
  <c r="AI811" i="10" s="1"/>
  <c r="AJ828" i="10"/>
  <c r="AI828" i="10" s="1"/>
  <c r="AJ846" i="10"/>
  <c r="AI846" i="10" s="1"/>
  <c r="AJ866" i="10"/>
  <c r="AI866" i="10" s="1"/>
  <c r="AJ883" i="10"/>
  <c r="AI883" i="10" s="1"/>
  <c r="AJ901" i="10"/>
  <c r="AI901" i="10" s="1"/>
  <c r="AJ917" i="10"/>
  <c r="AI917" i="10" s="1"/>
  <c r="AJ935" i="10"/>
  <c r="AI935" i="10" s="1"/>
  <c r="AJ971" i="10"/>
  <c r="AI971" i="10" s="1"/>
  <c r="AJ988" i="10"/>
  <c r="AI988" i="10" s="1"/>
  <c r="AJ99" i="10"/>
  <c r="AI99" i="10" s="1"/>
  <c r="AC115" i="10"/>
  <c r="AJ116" i="10"/>
  <c r="AI116" i="10" s="1"/>
  <c r="AJ132" i="10"/>
  <c r="AI132" i="10" s="1"/>
  <c r="AJ149" i="10"/>
  <c r="AI149" i="10" s="1"/>
  <c r="AC168" i="10"/>
  <c r="AJ169" i="10"/>
  <c r="AI169" i="10" s="1"/>
  <c r="AC187" i="10"/>
  <c r="AJ188" i="10"/>
  <c r="AI188" i="10" s="1"/>
  <c r="AJ203" i="10"/>
  <c r="AI203" i="10" s="1"/>
  <c r="AJ237" i="10"/>
  <c r="AI237" i="10" s="1"/>
  <c r="AC254" i="10"/>
  <c r="AJ255" i="10"/>
  <c r="AI255" i="10" s="1"/>
  <c r="AJ271" i="10"/>
  <c r="AI271" i="10" s="1"/>
  <c r="AC288" i="10"/>
  <c r="AJ307" i="10"/>
  <c r="AI307" i="10" s="1"/>
  <c r="AJ324" i="10"/>
  <c r="AI324" i="10" s="1"/>
  <c r="AJ362" i="10"/>
  <c r="AI362" i="10" s="1"/>
  <c r="AC378" i="10"/>
  <c r="AJ379" i="10"/>
  <c r="AI379" i="10" s="1"/>
  <c r="AJ398" i="10"/>
  <c r="AI398" i="10" s="1"/>
  <c r="AJ417" i="10"/>
  <c r="AI417" i="10" s="1"/>
  <c r="AJ435" i="10"/>
  <c r="AI435" i="10" s="1"/>
  <c r="AJ450" i="10"/>
  <c r="AI450" i="10" s="1"/>
  <c r="AJ467" i="10"/>
  <c r="AI467" i="10" s="1"/>
  <c r="AJ484" i="10"/>
  <c r="AI484" i="10" s="1"/>
  <c r="AJ503" i="10"/>
  <c r="AI503" i="10" s="1"/>
  <c r="AJ523" i="10"/>
  <c r="AI523" i="10" s="1"/>
  <c r="AJ539" i="10"/>
  <c r="AI539" i="10" s="1"/>
  <c r="AJ555" i="10"/>
  <c r="AI555" i="10" s="1"/>
  <c r="AJ574" i="10"/>
  <c r="AI574" i="10" s="1"/>
  <c r="AJ589" i="10"/>
  <c r="AI589" i="10" s="1"/>
  <c r="AJ607" i="10"/>
  <c r="AI607" i="10" s="1"/>
  <c r="AJ623" i="10"/>
  <c r="AI623" i="10" s="1"/>
  <c r="AC656" i="10"/>
  <c r="AJ657" i="10"/>
  <c r="AI657" i="10" s="1"/>
  <c r="AJ673" i="10"/>
  <c r="AI673" i="10" s="1"/>
  <c r="AJ708" i="10"/>
  <c r="AI708" i="10" s="1"/>
  <c r="AJ727" i="10"/>
  <c r="AI727" i="10" s="1"/>
  <c r="AJ743" i="10"/>
  <c r="AI743" i="10" s="1"/>
  <c r="AJ761" i="10"/>
  <c r="AI761" i="10" s="1"/>
  <c r="AJ779" i="10"/>
  <c r="AI779" i="10" s="1"/>
  <c r="AJ796" i="10"/>
  <c r="AI796" i="10" s="1"/>
  <c r="AJ812" i="10"/>
  <c r="AI812" i="10" s="1"/>
  <c r="AC847" i="10"/>
  <c r="AJ868" i="10"/>
  <c r="AI868" i="10" s="1"/>
  <c r="AC884" i="10"/>
  <c r="AJ885" i="10"/>
  <c r="AI885" i="10" s="1"/>
  <c r="AJ903" i="10"/>
  <c r="AI903" i="10" s="1"/>
  <c r="AC918" i="10"/>
  <c r="AJ919" i="10"/>
  <c r="AI919" i="10" s="1"/>
  <c r="AJ937" i="10"/>
  <c r="AI937" i="10" s="1"/>
  <c r="AC954" i="10"/>
  <c r="AJ972" i="10"/>
  <c r="AI972" i="10" s="1"/>
  <c r="AH590" i="10"/>
  <c r="AJ100" i="10"/>
  <c r="AI100" i="10" s="1"/>
  <c r="AJ117" i="10"/>
  <c r="AI117" i="10" s="1"/>
  <c r="AJ133" i="10"/>
  <c r="AI133" i="10" s="1"/>
  <c r="AJ151" i="10"/>
  <c r="AI151" i="10" s="1"/>
  <c r="AJ170" i="10"/>
  <c r="AI170" i="10" s="1"/>
  <c r="AJ189" i="10"/>
  <c r="AI189" i="10" s="1"/>
  <c r="AJ205" i="10"/>
  <c r="AI205" i="10" s="1"/>
  <c r="AJ256" i="10"/>
  <c r="AI256" i="10" s="1"/>
  <c r="AJ272" i="10"/>
  <c r="AI272" i="10" s="1"/>
  <c r="AJ291" i="10"/>
  <c r="AI291" i="10" s="1"/>
  <c r="AJ309" i="10"/>
  <c r="AI309" i="10" s="1"/>
  <c r="AJ345" i="10"/>
  <c r="AI345" i="10" s="1"/>
  <c r="AJ363" i="10"/>
  <c r="AI363" i="10" s="1"/>
  <c r="AJ380" i="10"/>
  <c r="AI380" i="10" s="1"/>
  <c r="AJ400" i="10"/>
  <c r="AI400" i="10" s="1"/>
  <c r="AJ418" i="10"/>
  <c r="AI418" i="10" s="1"/>
  <c r="AJ436" i="10"/>
  <c r="AI436" i="10" s="1"/>
  <c r="AJ451" i="10"/>
  <c r="AI451" i="10" s="1"/>
  <c r="AJ469" i="10"/>
  <c r="AI469" i="10" s="1"/>
  <c r="AJ486" i="10"/>
  <c r="AI486" i="10" s="1"/>
  <c r="AJ524" i="10"/>
  <c r="AI524" i="10" s="1"/>
  <c r="AJ540" i="10"/>
  <c r="AI540" i="10" s="1"/>
  <c r="AJ557" i="10"/>
  <c r="AI557" i="10" s="1"/>
  <c r="AJ575" i="10"/>
  <c r="AI575" i="10" s="1"/>
  <c r="AJ591" i="10"/>
  <c r="AI591" i="10" s="1"/>
  <c r="AJ608" i="10"/>
  <c r="AI608" i="10" s="1"/>
  <c r="AJ625" i="10"/>
  <c r="AI625" i="10" s="1"/>
  <c r="AJ658" i="10"/>
  <c r="AI658" i="10" s="1"/>
  <c r="AJ675" i="10"/>
  <c r="AI675" i="10" s="1"/>
  <c r="AJ693" i="10"/>
  <c r="AI693" i="10" s="1"/>
  <c r="AJ710" i="10"/>
  <c r="AI710" i="10" s="1"/>
  <c r="AJ729" i="10"/>
  <c r="AI729" i="10" s="1"/>
  <c r="AJ744" i="10"/>
  <c r="AI744" i="10" s="1"/>
  <c r="AJ762" i="10"/>
  <c r="AI762" i="10" s="1"/>
  <c r="AJ798" i="10"/>
  <c r="AI798" i="10" s="1"/>
  <c r="AC832" i="10"/>
  <c r="AJ849" i="10"/>
  <c r="AI849" i="10" s="1"/>
  <c r="AJ869" i="10"/>
  <c r="AI869" i="10" s="1"/>
  <c r="AJ886" i="10"/>
  <c r="AI886" i="10" s="1"/>
  <c r="AJ904" i="10"/>
  <c r="AI904" i="10" s="1"/>
  <c r="AJ920" i="10"/>
  <c r="AI920" i="10" s="1"/>
  <c r="AJ938" i="10"/>
  <c r="AI938" i="10" s="1"/>
  <c r="AJ956" i="10"/>
  <c r="AI956" i="10" s="1"/>
  <c r="AJ974" i="10"/>
  <c r="AI974" i="10" s="1"/>
  <c r="AJ101" i="10"/>
  <c r="AI101" i="10" s="1"/>
  <c r="AJ118" i="10"/>
  <c r="AI118" i="10" s="1"/>
  <c r="AJ135" i="10"/>
  <c r="AI135" i="10" s="1"/>
  <c r="AJ152" i="10"/>
  <c r="AI152" i="10" s="1"/>
  <c r="AJ172" i="10"/>
  <c r="AI172" i="10" s="1"/>
  <c r="AJ191" i="10"/>
  <c r="AI191" i="10" s="1"/>
  <c r="AJ206" i="10"/>
  <c r="AI206" i="10" s="1"/>
  <c r="AJ222" i="10"/>
  <c r="AI222" i="10" s="1"/>
  <c r="AJ240" i="10"/>
  <c r="AI240" i="10" s="1"/>
  <c r="AJ258" i="10"/>
  <c r="AI258" i="10" s="1"/>
  <c r="AJ273" i="10"/>
  <c r="AI273" i="10" s="1"/>
  <c r="AJ292" i="10"/>
  <c r="AI292" i="10" s="1"/>
  <c r="AJ310" i="10"/>
  <c r="AI310" i="10" s="1"/>
  <c r="AJ329" i="10"/>
  <c r="AI329" i="10" s="1"/>
  <c r="AJ346" i="10"/>
  <c r="AI346" i="10" s="1"/>
  <c r="AJ364" i="10"/>
  <c r="AI364" i="10" s="1"/>
  <c r="AJ382" i="10"/>
  <c r="AI382" i="10" s="1"/>
  <c r="AJ401" i="10"/>
  <c r="AI401" i="10" s="1"/>
  <c r="AJ437" i="10"/>
  <c r="AI437" i="10" s="1"/>
  <c r="AJ452" i="10"/>
  <c r="AI452" i="10" s="1"/>
  <c r="AJ470" i="10"/>
  <c r="AI470" i="10" s="1"/>
  <c r="AJ487" i="10"/>
  <c r="AI487" i="10" s="1"/>
  <c r="AJ506" i="10"/>
  <c r="AI506" i="10" s="1"/>
  <c r="AJ525" i="10"/>
  <c r="AI525" i="10" s="1"/>
  <c r="AJ541" i="10"/>
  <c r="AI541" i="10" s="1"/>
  <c r="AJ558" i="10"/>
  <c r="AI558" i="10" s="1"/>
  <c r="AJ576" i="10"/>
  <c r="AI576" i="10" s="1"/>
  <c r="AJ592" i="10"/>
  <c r="AI592" i="10" s="1"/>
  <c r="AJ609" i="10"/>
  <c r="AI609" i="10" s="1"/>
  <c r="AJ626" i="10"/>
  <c r="AI626" i="10" s="1"/>
  <c r="AJ660" i="10"/>
  <c r="AI660" i="10" s="1"/>
  <c r="AJ676" i="10"/>
  <c r="AI676" i="10" s="1"/>
  <c r="AJ694" i="10"/>
  <c r="AI694" i="10" s="1"/>
  <c r="AJ711" i="10"/>
  <c r="AI711" i="10" s="1"/>
  <c r="AJ730" i="10"/>
  <c r="AI730" i="10" s="1"/>
  <c r="AJ746" i="10"/>
  <c r="AI746" i="10" s="1"/>
  <c r="AJ782" i="10"/>
  <c r="AI782" i="10" s="1"/>
  <c r="AJ799" i="10"/>
  <c r="AI799" i="10" s="1"/>
  <c r="AJ815" i="10"/>
  <c r="AI815" i="10" s="1"/>
  <c r="AJ835" i="10"/>
  <c r="AI835" i="10" s="1"/>
  <c r="AJ851" i="10"/>
  <c r="AI851" i="10" s="1"/>
  <c r="AJ870" i="10"/>
  <c r="AI870" i="10" s="1"/>
  <c r="AJ888" i="10"/>
  <c r="AI888" i="10" s="1"/>
  <c r="AJ905" i="10"/>
  <c r="AI905" i="10" s="1"/>
  <c r="AJ939" i="10"/>
  <c r="AI939" i="10" s="1"/>
  <c r="AJ958" i="10"/>
  <c r="AI958" i="10" s="1"/>
  <c r="AJ975" i="10"/>
  <c r="AI975" i="10" s="1"/>
  <c r="AJ994" i="10"/>
  <c r="AI994" i="10" s="1"/>
  <c r="AH783" i="10"/>
  <c r="AJ89" i="10"/>
  <c r="AI89" i="10" s="1"/>
  <c r="AC102" i="10"/>
  <c r="AJ103" i="10"/>
  <c r="AI103" i="10" s="1"/>
  <c r="AC119" i="10"/>
  <c r="AJ136" i="10"/>
  <c r="AI136" i="10" s="1"/>
  <c r="AC153" i="10"/>
  <c r="AJ173" i="10"/>
  <c r="AI173" i="10" s="1"/>
  <c r="AJ192" i="10"/>
  <c r="AI192" i="10" s="1"/>
  <c r="AJ207" i="10"/>
  <c r="AI207" i="10" s="1"/>
  <c r="AC223" i="10"/>
  <c r="AJ224" i="10"/>
  <c r="AI224" i="10" s="1"/>
  <c r="AJ241" i="10"/>
  <c r="AI241" i="10" s="1"/>
  <c r="AJ259" i="10"/>
  <c r="AI259" i="10" s="1"/>
  <c r="AJ274" i="10"/>
  <c r="AI274" i="10" s="1"/>
  <c r="AC293" i="10"/>
  <c r="AC311" i="10"/>
  <c r="AJ330" i="10"/>
  <c r="AI330" i="10" s="1"/>
  <c r="AC365" i="10"/>
  <c r="AJ366" i="10"/>
  <c r="AI366" i="10" s="1"/>
  <c r="AJ383" i="10"/>
  <c r="AI383" i="10" s="1"/>
  <c r="AJ402" i="10"/>
  <c r="AI402" i="10" s="1"/>
  <c r="AC422" i="10"/>
  <c r="AJ423" i="10"/>
  <c r="AI423" i="10" s="1"/>
  <c r="AC438" i="10"/>
  <c r="AJ439" i="10"/>
  <c r="AI439" i="10" s="1"/>
  <c r="AJ453" i="10"/>
  <c r="AI453" i="10" s="1"/>
  <c r="AJ471" i="10"/>
  <c r="AI471" i="10" s="1"/>
  <c r="AC488" i="10"/>
  <c r="AJ489" i="10"/>
  <c r="AI489" i="10" s="1"/>
  <c r="AC507" i="10"/>
  <c r="AJ508" i="10"/>
  <c r="AI508" i="10" s="1"/>
  <c r="AC526" i="10"/>
  <c r="AJ527" i="10"/>
  <c r="AI527" i="10" s="1"/>
  <c r="AJ542" i="10"/>
  <c r="AI542" i="10" s="1"/>
  <c r="AC559" i="10"/>
  <c r="AC577" i="10"/>
  <c r="AJ578" i="10"/>
  <c r="AI578" i="10" s="1"/>
  <c r="AC593" i="10"/>
  <c r="AC610" i="10"/>
  <c r="AJ611" i="10"/>
  <c r="AI611" i="10" s="1"/>
  <c r="AJ627" i="10"/>
  <c r="AI627" i="10" s="1"/>
  <c r="AJ661" i="10"/>
  <c r="AI661" i="10" s="1"/>
  <c r="AJ677" i="10"/>
  <c r="AI677" i="10" s="1"/>
  <c r="AC695" i="10"/>
  <c r="AC712" i="10"/>
  <c r="AJ713" i="10"/>
  <c r="AI713" i="10" s="1"/>
  <c r="AJ731" i="10"/>
  <c r="AI731" i="10" s="1"/>
  <c r="AJ747" i="10"/>
  <c r="AI747" i="10" s="1"/>
  <c r="AJ765" i="10"/>
  <c r="AI765" i="10" s="1"/>
  <c r="AC783" i="10"/>
  <c r="AJ784" i="10"/>
  <c r="AI784" i="10" s="1"/>
  <c r="AJ800" i="10"/>
  <c r="AI800" i="10" s="1"/>
  <c r="AC816" i="10"/>
  <c r="AJ817" i="10"/>
  <c r="AI817" i="10" s="1"/>
  <c r="AJ836" i="10"/>
  <c r="AI836" i="10" s="1"/>
  <c r="AJ852" i="10"/>
  <c r="AI852" i="10" s="1"/>
  <c r="AC871" i="10"/>
  <c r="AJ872" i="10"/>
  <c r="AI872" i="10" s="1"/>
  <c r="AJ889" i="10"/>
  <c r="AI889" i="10" s="1"/>
  <c r="AC922" i="10"/>
  <c r="AJ923" i="10"/>
  <c r="AI923" i="10" s="1"/>
  <c r="AJ941" i="10"/>
  <c r="AI941" i="10" s="1"/>
  <c r="AJ959" i="10"/>
  <c r="AI959" i="10" s="1"/>
  <c r="AC976" i="10"/>
  <c r="AJ977" i="10"/>
  <c r="AI977" i="10" s="1"/>
  <c r="AC995" i="10"/>
  <c r="AJ90" i="10"/>
  <c r="AI90" i="10" s="1"/>
  <c r="AJ104" i="10"/>
  <c r="AI104" i="10" s="1"/>
  <c r="AJ121" i="10"/>
  <c r="AI121" i="10" s="1"/>
  <c r="AJ138" i="10"/>
  <c r="AI138" i="10" s="1"/>
  <c r="AJ155" i="10"/>
  <c r="AI155" i="10" s="1"/>
  <c r="AJ193" i="10"/>
  <c r="AI193" i="10" s="1"/>
  <c r="AJ209" i="10"/>
  <c r="AI209" i="10" s="1"/>
  <c r="AJ225" i="10"/>
  <c r="AI225" i="10" s="1"/>
  <c r="AJ243" i="10"/>
  <c r="AI243" i="10" s="1"/>
  <c r="AJ261" i="10"/>
  <c r="AI261" i="10" s="1"/>
  <c r="AJ295" i="10"/>
  <c r="AI295" i="10" s="1"/>
  <c r="AJ313" i="10"/>
  <c r="AI313" i="10" s="1"/>
  <c r="AJ367" i="10"/>
  <c r="AI367" i="10" s="1"/>
  <c r="AJ385" i="10"/>
  <c r="AI385" i="10" s="1"/>
  <c r="AC403" i="10"/>
  <c r="AJ424" i="10"/>
  <c r="AI424" i="10" s="1"/>
  <c r="AJ440" i="10"/>
  <c r="AI440" i="10" s="1"/>
  <c r="AJ490" i="10"/>
  <c r="AI490" i="10" s="1"/>
  <c r="AJ509" i="10"/>
  <c r="AI509" i="10" s="1"/>
  <c r="AJ528" i="10"/>
  <c r="AI528" i="10" s="1"/>
  <c r="AC543" i="10"/>
  <c r="AJ544" i="10"/>
  <c r="AI544" i="10" s="1"/>
  <c r="AJ561" i="10"/>
  <c r="AI561" i="10" s="1"/>
  <c r="AJ579" i="10"/>
  <c r="AI579" i="10" s="1"/>
  <c r="AJ595" i="10"/>
  <c r="AI595" i="10" s="1"/>
  <c r="AJ612" i="10"/>
  <c r="AI612" i="10" s="1"/>
  <c r="AJ628" i="10"/>
  <c r="AI628" i="10" s="1"/>
  <c r="AJ662" i="10"/>
  <c r="AI662" i="10" s="1"/>
  <c r="AC678" i="10"/>
  <c r="AJ679" i="10"/>
  <c r="AI679" i="10" s="1"/>
  <c r="AJ697" i="10"/>
  <c r="AI697" i="10" s="1"/>
  <c r="AJ714" i="10"/>
  <c r="AI714" i="10" s="1"/>
  <c r="AC732" i="10"/>
  <c r="AJ733" i="10"/>
  <c r="AI733" i="10" s="1"/>
  <c r="AC766" i="10"/>
  <c r="AJ767" i="10"/>
  <c r="AI767" i="10" s="1"/>
  <c r="AJ785" i="10"/>
  <c r="AI785" i="10" s="1"/>
  <c r="AJ801" i="10"/>
  <c r="AI801" i="10" s="1"/>
  <c r="AJ818" i="10"/>
  <c r="AI818" i="10" s="1"/>
  <c r="AJ837" i="10"/>
  <c r="AI837" i="10" s="1"/>
  <c r="AC853" i="10"/>
  <c r="AJ854" i="10"/>
  <c r="AI854" i="10" s="1"/>
  <c r="AJ873" i="10"/>
  <c r="AI873" i="10" s="1"/>
  <c r="AC890" i="10"/>
  <c r="AC907" i="10"/>
  <c r="AJ908" i="10"/>
  <c r="AI908" i="10" s="1"/>
  <c r="AJ924" i="10"/>
  <c r="AI924" i="10" s="1"/>
  <c r="AJ942" i="10"/>
  <c r="AI942" i="10" s="1"/>
  <c r="AC960" i="10"/>
  <c r="AJ961" i="10"/>
  <c r="AI961" i="10" s="1"/>
  <c r="AJ978" i="10"/>
  <c r="AI978" i="10" s="1"/>
  <c r="AC997" i="10"/>
  <c r="AJ998" i="10"/>
  <c r="AI998" i="10" s="1"/>
  <c r="AJ91" i="10"/>
  <c r="AI91" i="10" s="1"/>
  <c r="AJ105" i="10"/>
  <c r="AI105" i="10" s="1"/>
  <c r="AJ123" i="10"/>
  <c r="AI123" i="10" s="1"/>
  <c r="AJ139" i="10"/>
  <c r="AI139" i="10" s="1"/>
  <c r="AC175" i="10"/>
  <c r="AJ195" i="10"/>
  <c r="AI195" i="10" s="1"/>
  <c r="AJ210" i="10"/>
  <c r="AI210" i="10" s="1"/>
  <c r="AC226" i="10"/>
  <c r="AJ227" i="10"/>
  <c r="AI227" i="10" s="1"/>
  <c r="AJ244" i="10"/>
  <c r="AI244" i="10" s="1"/>
  <c r="AJ262" i="10"/>
  <c r="AI262" i="10" s="1"/>
  <c r="AJ277" i="10"/>
  <c r="AI277" i="10" s="1"/>
  <c r="AC296" i="10"/>
  <c r="AJ297" i="10"/>
  <c r="AI297" i="10" s="1"/>
  <c r="AC314" i="10"/>
  <c r="AJ315" i="10"/>
  <c r="AI315" i="10" s="1"/>
  <c r="AJ333" i="10"/>
  <c r="AI333" i="10" s="1"/>
  <c r="AC351" i="10"/>
  <c r="AJ352" i="10"/>
  <c r="AI352" i="10" s="1"/>
  <c r="AJ369" i="10"/>
  <c r="AI369" i="10" s="1"/>
  <c r="AJ386" i="10"/>
  <c r="AI386" i="10" s="1"/>
  <c r="AC405" i="10"/>
  <c r="AJ425" i="10"/>
  <c r="AI425" i="10" s="1"/>
  <c r="AJ441" i="10"/>
  <c r="AI441" i="10" s="1"/>
  <c r="AC455" i="10"/>
  <c r="AJ474" i="10"/>
  <c r="AI474" i="10" s="1"/>
  <c r="AC491" i="10"/>
  <c r="AJ492" i="10"/>
  <c r="AI492" i="10" s="1"/>
  <c r="AJ529" i="10"/>
  <c r="AI529" i="10" s="1"/>
  <c r="AJ545" i="10"/>
  <c r="AI545" i="10" s="1"/>
  <c r="AJ580" i="10"/>
  <c r="AI580" i="10" s="1"/>
  <c r="AJ596" i="10"/>
  <c r="AI596" i="10" s="1"/>
  <c r="AC629" i="10"/>
  <c r="AJ647" i="10"/>
  <c r="AI647" i="10" s="1"/>
  <c r="AJ664" i="10"/>
  <c r="AI664" i="10" s="1"/>
  <c r="AJ680" i="10"/>
  <c r="AI680" i="10" s="1"/>
  <c r="AJ699" i="10"/>
  <c r="AI699" i="10" s="1"/>
  <c r="AJ734" i="10"/>
  <c r="AI734" i="10" s="1"/>
  <c r="AJ752" i="10"/>
  <c r="AI752" i="10" s="1"/>
  <c r="AJ768" i="10"/>
  <c r="AI768" i="10" s="1"/>
  <c r="AJ786" i="10"/>
  <c r="AI786" i="10" s="1"/>
  <c r="AJ803" i="10"/>
  <c r="AI803" i="10" s="1"/>
  <c r="AJ838" i="10"/>
  <c r="AI838" i="10" s="1"/>
  <c r="AJ855" i="10"/>
  <c r="AI855" i="10" s="1"/>
  <c r="AJ875" i="10"/>
  <c r="AI875" i="10" s="1"/>
  <c r="AJ892" i="10"/>
  <c r="AI892" i="10" s="1"/>
  <c r="AJ909" i="10"/>
  <c r="AI909" i="10" s="1"/>
  <c r="AJ925" i="10"/>
  <c r="AI925" i="10" s="1"/>
  <c r="AJ943" i="10"/>
  <c r="AI943" i="10" s="1"/>
  <c r="AJ962" i="10"/>
  <c r="AI962" i="10" s="1"/>
  <c r="AC979" i="10"/>
  <c r="AJ980" i="10"/>
  <c r="AI980" i="10" s="1"/>
  <c r="AJ999" i="10"/>
  <c r="AI999" i="10" s="1"/>
  <c r="AJ92" i="10"/>
  <c r="AI92" i="10" s="1"/>
  <c r="AJ124" i="10"/>
  <c r="AI124" i="10" s="1"/>
  <c r="AJ141" i="10"/>
  <c r="AI141" i="10" s="1"/>
  <c r="AJ160" i="10"/>
  <c r="AI160" i="10" s="1"/>
  <c r="AJ177" i="10"/>
  <c r="AI177" i="10" s="1"/>
  <c r="AJ196" i="10"/>
  <c r="AI196" i="10" s="1"/>
  <c r="AJ211" i="10"/>
  <c r="AI211" i="10" s="1"/>
  <c r="AJ228" i="10"/>
  <c r="AI228" i="10" s="1"/>
  <c r="AJ245" i="10"/>
  <c r="AI245" i="10" s="1"/>
  <c r="AJ263" i="10"/>
  <c r="AI263" i="10" s="1"/>
  <c r="AJ279" i="10"/>
  <c r="AI279" i="10" s="1"/>
  <c r="AJ298" i="10"/>
  <c r="AI298" i="10" s="1"/>
  <c r="AJ316" i="10"/>
  <c r="AI316" i="10" s="1"/>
  <c r="AJ353" i="10"/>
  <c r="AI353" i="10" s="1"/>
  <c r="AJ370" i="10"/>
  <c r="AI370" i="10" s="1"/>
  <c r="AC387" i="10"/>
  <c r="AJ388" i="10"/>
  <c r="AI388" i="10" s="1"/>
  <c r="AC407" i="10"/>
  <c r="AJ408" i="10"/>
  <c r="AI408" i="10" s="1"/>
  <c r="AJ457" i="10"/>
  <c r="AI457" i="10" s="1"/>
  <c r="AJ476" i="10"/>
  <c r="AI476" i="10" s="1"/>
  <c r="AJ493" i="10"/>
  <c r="AI493" i="10" s="1"/>
  <c r="AJ512" i="10"/>
  <c r="AI512" i="10" s="1"/>
  <c r="AJ531" i="10"/>
  <c r="AI531" i="10" s="1"/>
  <c r="AJ546" i="10"/>
  <c r="AI546" i="10" s="1"/>
  <c r="AJ566" i="10"/>
  <c r="AI566" i="10" s="1"/>
  <c r="AJ581" i="10"/>
  <c r="AI581" i="10" s="1"/>
  <c r="AJ631" i="10"/>
  <c r="AI631" i="10" s="1"/>
  <c r="AJ648" i="10"/>
  <c r="AI648" i="10" s="1"/>
  <c r="AJ665" i="10"/>
  <c r="AI665" i="10" s="1"/>
  <c r="AJ681" i="10"/>
  <c r="AI681" i="10" s="1"/>
  <c r="AJ700" i="10"/>
  <c r="AI700" i="10" s="1"/>
  <c r="AJ717" i="10"/>
  <c r="AI717" i="10" s="1"/>
  <c r="AJ735" i="10"/>
  <c r="AI735" i="10" s="1"/>
  <c r="AJ753" i="10"/>
  <c r="AI753" i="10" s="1"/>
  <c r="AC787" i="10"/>
  <c r="AJ788" i="10"/>
  <c r="AI788" i="10" s="1"/>
  <c r="AJ804" i="10"/>
  <c r="AI804" i="10" s="1"/>
  <c r="AC820" i="10"/>
  <c r="AC856" i="10"/>
  <c r="AJ857" i="10"/>
  <c r="AI857" i="10" s="1"/>
  <c r="AJ876" i="10"/>
  <c r="AI876" i="10" s="1"/>
  <c r="AJ893" i="10"/>
  <c r="AI893" i="10" s="1"/>
  <c r="AJ926" i="10"/>
  <c r="AI926" i="10" s="1"/>
  <c r="AC944" i="10"/>
  <c r="AJ945" i="10"/>
  <c r="AI945" i="10" s="1"/>
  <c r="AC963" i="10"/>
  <c r="AJ964" i="10"/>
  <c r="AI964" i="10" s="1"/>
  <c r="AJ981" i="10"/>
  <c r="AI981" i="10" s="1"/>
  <c r="AC1000" i="10"/>
  <c r="AJ1001" i="10"/>
  <c r="AI1001" i="10" s="1"/>
  <c r="AJ107" i="10"/>
  <c r="AI107" i="10" s="1"/>
  <c r="AJ125" i="10"/>
  <c r="AI125" i="10" s="1"/>
  <c r="AJ142" i="10"/>
  <c r="AI142" i="10" s="1"/>
  <c r="AJ161" i="10"/>
  <c r="AI161" i="10" s="1"/>
  <c r="AJ179" i="10"/>
  <c r="AI179" i="10" s="1"/>
  <c r="AJ197" i="10"/>
  <c r="AI197" i="10" s="1"/>
  <c r="AJ213" i="10"/>
  <c r="AI213" i="10" s="1"/>
  <c r="AJ230" i="10"/>
  <c r="AI230" i="10" s="1"/>
  <c r="AJ247" i="10"/>
  <c r="AI247" i="10" s="1"/>
  <c r="AJ265" i="10"/>
  <c r="AI265" i="10" s="1"/>
  <c r="AJ280" i="10"/>
  <c r="AI280" i="10" s="1"/>
  <c r="AJ300" i="10"/>
  <c r="AI300" i="10" s="1"/>
  <c r="AJ317" i="10"/>
  <c r="AI317" i="10" s="1"/>
  <c r="AJ336" i="10"/>
  <c r="AI336" i="10" s="1"/>
  <c r="AJ371" i="10"/>
  <c r="AI371" i="10" s="1"/>
  <c r="AJ389" i="10"/>
  <c r="AI389" i="10" s="1"/>
  <c r="AJ409" i="10"/>
  <c r="AI409" i="10" s="1"/>
  <c r="AJ428" i="10"/>
  <c r="AI428" i="10" s="1"/>
  <c r="AJ477" i="10"/>
  <c r="AI477" i="10" s="1"/>
  <c r="AJ532" i="10"/>
  <c r="AI532" i="10" s="1"/>
  <c r="AJ548" i="10"/>
  <c r="AI548" i="10" s="1"/>
  <c r="AJ567" i="10"/>
  <c r="AI567" i="10" s="1"/>
  <c r="AJ583" i="10"/>
  <c r="AI583" i="10" s="1"/>
  <c r="AJ601" i="10"/>
  <c r="AI601" i="10" s="1"/>
  <c r="AJ616" i="10"/>
  <c r="AI616" i="10" s="1"/>
  <c r="AJ632" i="10"/>
  <c r="AI632" i="10" s="1"/>
  <c r="AJ650" i="10"/>
  <c r="AI650" i="10" s="1"/>
  <c r="AJ667" i="10"/>
  <c r="AI667" i="10" s="1"/>
  <c r="AJ683" i="10"/>
  <c r="AI683" i="10" s="1"/>
  <c r="AJ701" i="10"/>
  <c r="AI701" i="10" s="1"/>
  <c r="AJ737" i="10"/>
  <c r="AI737" i="10" s="1"/>
  <c r="AJ754" i="10"/>
  <c r="AI754" i="10" s="1"/>
  <c r="AJ771" i="10"/>
  <c r="AI771" i="10" s="1"/>
  <c r="AJ789" i="10"/>
  <c r="AI789" i="10" s="1"/>
  <c r="AJ805" i="10"/>
  <c r="AI805" i="10" s="1"/>
  <c r="AJ822" i="10"/>
  <c r="AI822" i="10" s="1"/>
  <c r="AJ841" i="10"/>
  <c r="AI841" i="10" s="1"/>
  <c r="AJ858" i="10"/>
  <c r="AI858" i="10" s="1"/>
  <c r="AJ877" i="10"/>
  <c r="AI877" i="10" s="1"/>
  <c r="AJ912" i="10"/>
  <c r="AI912" i="10" s="1"/>
  <c r="AJ946" i="10"/>
  <c r="AI946" i="10" s="1"/>
  <c r="AJ965" i="10"/>
  <c r="AI965" i="10" s="1"/>
  <c r="AJ982" i="10"/>
  <c r="AI982" i="10" s="1"/>
  <c r="AJ1002" i="10"/>
  <c r="AI1002" i="10" s="1"/>
  <c r="AJ95" i="10"/>
  <c r="AI95" i="10" s="1"/>
  <c r="AJ108" i="10"/>
  <c r="AI108" i="10" s="1"/>
  <c r="AJ127" i="10"/>
  <c r="AI127" i="10" s="1"/>
  <c r="AJ143" i="10"/>
  <c r="AI143" i="10" s="1"/>
  <c r="AJ163" i="10"/>
  <c r="AI163" i="10" s="1"/>
  <c r="AJ180" i="10"/>
  <c r="AI180" i="10" s="1"/>
  <c r="AJ198" i="10"/>
  <c r="AI198" i="10" s="1"/>
  <c r="AJ214" i="10"/>
  <c r="AI214" i="10" s="1"/>
  <c r="AJ231" i="10"/>
  <c r="AI231" i="10" s="1"/>
  <c r="AJ248" i="10"/>
  <c r="AI248" i="10" s="1"/>
  <c r="AJ266" i="10"/>
  <c r="AI266" i="10" s="1"/>
  <c r="AJ282" i="10"/>
  <c r="AI282" i="10" s="1"/>
  <c r="AJ301" i="10"/>
  <c r="AI301" i="10" s="1"/>
  <c r="AJ319" i="10"/>
  <c r="AI319" i="10" s="1"/>
  <c r="AJ338" i="10"/>
  <c r="AI338" i="10" s="1"/>
  <c r="AJ356" i="10"/>
  <c r="AI356" i="10" s="1"/>
  <c r="AJ373" i="10"/>
  <c r="AI373" i="10" s="1"/>
  <c r="AC410" i="10"/>
  <c r="AJ462" i="10"/>
  <c r="AI462" i="10" s="1"/>
  <c r="AJ478" i="10"/>
  <c r="AI478" i="10" s="1"/>
  <c r="AJ498" i="10"/>
  <c r="AI498" i="10" s="1"/>
  <c r="AJ515" i="10"/>
  <c r="AI515" i="10" s="1"/>
  <c r="AJ533" i="10"/>
  <c r="AI533" i="10" s="1"/>
  <c r="AJ549" i="10"/>
  <c r="AI549" i="10" s="1"/>
  <c r="AJ568" i="10"/>
  <c r="AI568" i="10" s="1"/>
  <c r="AJ584" i="10"/>
  <c r="AI584" i="10" s="1"/>
  <c r="AJ602" i="10"/>
  <c r="AI602" i="10" s="1"/>
  <c r="AC617" i="10"/>
  <c r="AJ618" i="10"/>
  <c r="AI618" i="10" s="1"/>
  <c r="AC633" i="10"/>
  <c r="AJ634" i="10"/>
  <c r="AI634" i="10" s="1"/>
  <c r="AJ651" i="10"/>
  <c r="AI651" i="10" s="1"/>
  <c r="AJ668" i="10"/>
  <c r="AI668" i="10" s="1"/>
  <c r="AJ684" i="10"/>
  <c r="AI684" i="10" s="1"/>
  <c r="AJ702" i="10"/>
  <c r="AI702" i="10" s="1"/>
  <c r="AC721" i="10"/>
  <c r="AJ722" i="10"/>
  <c r="AI722" i="10" s="1"/>
  <c r="AJ738" i="10"/>
  <c r="AI738" i="10" s="1"/>
  <c r="AJ755" i="10"/>
  <c r="AI755" i="10" s="1"/>
  <c r="AJ772" i="10"/>
  <c r="AI772" i="10" s="1"/>
  <c r="AC790" i="10"/>
  <c r="AJ791" i="10"/>
  <c r="AI791" i="10" s="1"/>
  <c r="AC806" i="10"/>
  <c r="AJ807" i="10"/>
  <c r="AI807" i="10" s="1"/>
  <c r="AC823" i="10"/>
  <c r="AJ824" i="10"/>
  <c r="AI824" i="10" s="1"/>
  <c r="AJ842" i="10"/>
  <c r="AI842" i="10" s="1"/>
  <c r="AC859" i="10"/>
  <c r="AC878" i="10"/>
  <c r="AJ879" i="10"/>
  <c r="AI879" i="10" s="1"/>
  <c r="AJ913" i="10"/>
  <c r="AI913" i="10" s="1"/>
  <c r="AC930" i="10"/>
  <c r="AJ947" i="10"/>
  <c r="AI947" i="10" s="1"/>
  <c r="AC966" i="10"/>
  <c r="AJ967" i="10"/>
  <c r="AI967" i="10" s="1"/>
  <c r="AC983" i="10"/>
  <c r="AJ984" i="10"/>
  <c r="AI984" i="10" s="1"/>
  <c r="AC1003" i="10"/>
  <c r="AJ96" i="10"/>
  <c r="AI96" i="10" s="1"/>
  <c r="AJ109" i="10"/>
  <c r="AI109" i="10" s="1"/>
  <c r="AJ128" i="10"/>
  <c r="AI128" i="10" s="1"/>
  <c r="AJ145" i="10"/>
  <c r="AI145" i="10" s="1"/>
  <c r="AJ164" i="10"/>
  <c r="AI164" i="10" s="1"/>
  <c r="AJ182" i="10"/>
  <c r="AI182" i="10" s="1"/>
  <c r="AJ215" i="10"/>
  <c r="AI215" i="10" s="1"/>
  <c r="AC232" i="10"/>
  <c r="AJ233" i="10"/>
  <c r="AI233" i="10" s="1"/>
  <c r="AJ249" i="10"/>
  <c r="AI249" i="10" s="1"/>
  <c r="AJ267" i="10"/>
  <c r="AI267" i="10" s="1"/>
  <c r="AJ283" i="10"/>
  <c r="AI283" i="10" s="1"/>
  <c r="AC302" i="10"/>
  <c r="AJ320" i="10"/>
  <c r="AI320" i="10" s="1"/>
  <c r="AJ339" i="10"/>
  <c r="AI339" i="10" s="1"/>
  <c r="AJ358" i="10"/>
  <c r="AI358" i="10" s="1"/>
  <c r="AJ374" i="10"/>
  <c r="AI374" i="10" s="1"/>
  <c r="AC393" i="10"/>
  <c r="AJ394" i="10"/>
  <c r="AI394" i="10" s="1"/>
  <c r="AJ413" i="10"/>
  <c r="AI413" i="10" s="1"/>
  <c r="AC430" i="10"/>
  <c r="AJ431" i="10"/>
  <c r="AI431" i="10" s="1"/>
  <c r="AJ446" i="10"/>
  <c r="AI446" i="10" s="1"/>
  <c r="AJ463" i="10"/>
  <c r="AI463" i="10" s="1"/>
  <c r="AC479" i="10"/>
  <c r="AJ480" i="10"/>
  <c r="AI480" i="10" s="1"/>
  <c r="AJ499" i="10"/>
  <c r="AI499" i="10" s="1"/>
  <c r="AC516" i="10"/>
  <c r="AJ517" i="10"/>
  <c r="AI517" i="10" s="1"/>
  <c r="AJ534" i="10"/>
  <c r="AI534" i="10" s="1"/>
  <c r="AJ551" i="10"/>
  <c r="AI551" i="10" s="1"/>
  <c r="AJ570" i="10"/>
  <c r="AI570" i="10" s="1"/>
  <c r="AJ585" i="10"/>
  <c r="AI585" i="10" s="1"/>
  <c r="AJ603" i="10"/>
  <c r="AI603" i="10" s="1"/>
  <c r="AJ619" i="10"/>
  <c r="AI619" i="10" s="1"/>
  <c r="AJ635" i="10"/>
  <c r="AI635" i="10" s="1"/>
  <c r="AJ652" i="10"/>
  <c r="AI652" i="10" s="1"/>
  <c r="AJ669" i="10"/>
  <c r="AI669" i="10" s="1"/>
  <c r="AJ685" i="10"/>
  <c r="AI685" i="10" s="1"/>
  <c r="AC703" i="10"/>
  <c r="AJ704" i="10"/>
  <c r="AI704" i="10" s="1"/>
  <c r="AJ723" i="10"/>
  <c r="AI723" i="10" s="1"/>
  <c r="AJ739" i="10"/>
  <c r="AI739" i="10" s="1"/>
  <c r="AJ757" i="10"/>
  <c r="AI757" i="10" s="1"/>
  <c r="AJ773" i="10"/>
  <c r="AI773" i="10" s="1"/>
  <c r="AJ792" i="10"/>
  <c r="AI792" i="10" s="1"/>
  <c r="AJ808" i="10"/>
  <c r="AI808" i="10" s="1"/>
  <c r="AJ825" i="10"/>
  <c r="AI825" i="10" s="1"/>
  <c r="AJ844" i="10"/>
  <c r="AI844" i="10" s="1"/>
  <c r="AJ880" i="10"/>
  <c r="AI880" i="10" s="1"/>
  <c r="AJ899" i="10"/>
  <c r="AI899" i="10" s="1"/>
  <c r="AJ932" i="10"/>
  <c r="AI932" i="10" s="1"/>
  <c r="AC948" i="10"/>
  <c r="AJ968" i="10"/>
  <c r="AI968" i="10" s="1"/>
  <c r="AJ985" i="10"/>
  <c r="AI985" i="10" s="1"/>
  <c r="AC1005" i="10"/>
  <c r="AJ1006" i="10"/>
  <c r="AI1006" i="10" s="1"/>
  <c r="AJ110" i="10"/>
  <c r="AI110" i="10" s="1"/>
  <c r="AJ130" i="10"/>
  <c r="AI130" i="10" s="1"/>
  <c r="AJ146" i="10"/>
  <c r="AI146" i="10" s="1"/>
  <c r="AJ166" i="10"/>
  <c r="AI166" i="10" s="1"/>
  <c r="AJ183" i="10"/>
  <c r="AI183" i="10" s="1"/>
  <c r="AJ201" i="10"/>
  <c r="AI201" i="10" s="1"/>
  <c r="AJ234" i="10"/>
  <c r="AI234" i="10" s="1"/>
  <c r="AJ284" i="10"/>
  <c r="AI284" i="10" s="1"/>
  <c r="AJ304" i="10"/>
  <c r="AI304" i="10" s="1"/>
  <c r="AJ322" i="10"/>
  <c r="AI322" i="10" s="1"/>
  <c r="AJ359" i="10"/>
  <c r="AI359" i="10" s="1"/>
  <c r="AJ376" i="10"/>
  <c r="AI376" i="10" s="1"/>
  <c r="AJ395" i="10"/>
  <c r="AI395" i="10" s="1"/>
  <c r="AJ414" i="10"/>
  <c r="AI414" i="10" s="1"/>
  <c r="AJ432" i="10"/>
  <c r="AI432" i="10" s="1"/>
  <c r="AJ447" i="10"/>
  <c r="AI447" i="10" s="1"/>
  <c r="AJ465" i="10"/>
  <c r="AI465" i="10" s="1"/>
  <c r="AJ481" i="10"/>
  <c r="AI481" i="10" s="1"/>
  <c r="AJ501" i="10"/>
  <c r="AI501" i="10" s="1"/>
  <c r="AJ518" i="10"/>
  <c r="AI518" i="10" s="1"/>
  <c r="AJ536" i="10"/>
  <c r="AI536" i="10" s="1"/>
  <c r="AJ552" i="10"/>
  <c r="AI552" i="10" s="1"/>
  <c r="AJ571" i="10"/>
  <c r="AI571" i="10" s="1"/>
  <c r="AJ587" i="10"/>
  <c r="AI587" i="10" s="1"/>
  <c r="AJ604" i="10"/>
  <c r="AI604" i="10" s="1"/>
  <c r="AJ620" i="10"/>
  <c r="AI620" i="10" s="1"/>
  <c r="AJ637" i="10"/>
  <c r="AI637" i="10" s="1"/>
  <c r="AJ705" i="10"/>
  <c r="AI705" i="10" s="1"/>
  <c r="AJ724" i="10"/>
  <c r="AI724" i="10" s="1"/>
  <c r="AJ740" i="10"/>
  <c r="AI740" i="10" s="1"/>
  <c r="AJ758" i="10"/>
  <c r="AI758" i="10" s="1"/>
  <c r="AJ794" i="10"/>
  <c r="AI794" i="10" s="1"/>
  <c r="AJ827" i="10"/>
  <c r="AI827" i="10" s="1"/>
  <c r="AJ845" i="10"/>
  <c r="AI845" i="10" s="1"/>
  <c r="AJ865" i="10"/>
  <c r="AI865" i="10" s="1"/>
  <c r="AJ882" i="10"/>
  <c r="AI882" i="10" s="1"/>
  <c r="AJ900" i="10"/>
  <c r="AI900" i="10" s="1"/>
  <c r="AJ916" i="10"/>
  <c r="AI916" i="10" s="1"/>
  <c r="AJ934" i="10"/>
  <c r="AI934" i="10" s="1"/>
  <c r="AJ950" i="10"/>
  <c r="AI950" i="10" s="1"/>
  <c r="AJ969" i="10"/>
  <c r="AI969" i="10" s="1"/>
  <c r="AJ987" i="10"/>
  <c r="AI987" i="10" s="1"/>
  <c r="AJ1007" i="10"/>
  <c r="AI1007" i="10" s="1"/>
  <c r="AH963" i="10"/>
  <c r="AH208" i="10"/>
  <c r="AH264" i="10"/>
  <c r="AH281" i="10"/>
  <c r="AH422" i="10"/>
  <c r="AH464" i="10"/>
  <c r="AH522" i="10"/>
  <c r="AC940" i="10"/>
  <c r="AH957" i="10"/>
  <c r="AC646" i="10"/>
  <c r="AC910" i="10"/>
  <c r="AH200" i="10"/>
  <c r="AH902" i="10"/>
  <c r="AC178" i="10"/>
  <c r="AC212" i="10"/>
  <c r="AC229" i="10"/>
  <c r="AC246" i="10"/>
  <c r="AC264" i="10"/>
  <c r="AC299" i="10"/>
  <c r="AH372" i="10"/>
  <c r="AH770" i="10"/>
  <c r="AH790" i="10"/>
  <c r="AH806" i="10"/>
  <c r="AH884" i="10"/>
  <c r="AH979" i="10"/>
  <c r="AH1000" i="10"/>
  <c r="AH678" i="10"/>
  <c r="AC416" i="10"/>
  <c r="AH538" i="10"/>
  <c r="AH102" i="10"/>
  <c r="AC278" i="10"/>
  <c r="AH712" i="10"/>
  <c r="AH940" i="10"/>
  <c r="AH960" i="10"/>
  <c r="AC354" i="10"/>
  <c r="AH296" i="10"/>
  <c r="AH94" i="10"/>
  <c r="AH147" i="10"/>
  <c r="AH759" i="10"/>
  <c r="AH853" i="10"/>
  <c r="AH344" i="10"/>
  <c r="AH365" i="10"/>
  <c r="AH577" i="10"/>
  <c r="AH706" i="10"/>
  <c r="AH212" i="10"/>
  <c r="AH269" i="10"/>
  <c r="AH468" i="10"/>
  <c r="AH526" i="10"/>
  <c r="AH728" i="10"/>
  <c r="AH290" i="10"/>
  <c r="AH308" i="10"/>
  <c r="AH328" i="10"/>
  <c r="AH351" i="10"/>
  <c r="AH507" i="10"/>
  <c r="AH692" i="10"/>
  <c r="AH709" i="10"/>
  <c r="AC368" i="10"/>
  <c r="AC663" i="10"/>
  <c r="AC698" i="10"/>
  <c r="AC17" i="10"/>
  <c r="AC43" i="10"/>
  <c r="AH162" i="10"/>
  <c r="AH181" i="10"/>
  <c r="AH922" i="10"/>
  <c r="AC94" i="10"/>
  <c r="AH168" i="10"/>
  <c r="AH190" i="10"/>
  <c r="AH242" i="10"/>
  <c r="AH318" i="10"/>
  <c r="AH361" i="10"/>
  <c r="AH378" i="10"/>
  <c r="AH399" i="10"/>
  <c r="AH479" i="10"/>
  <c r="AH500" i="10"/>
  <c r="AH553" i="10"/>
  <c r="AH573" i="10"/>
  <c r="AH649" i="10"/>
  <c r="AH666" i="10"/>
  <c r="AH682" i="10"/>
  <c r="AC361" i="10"/>
  <c r="AC434" i="10"/>
  <c r="AC449" i="10"/>
  <c r="AC522" i="10"/>
  <c r="AC538" i="10"/>
  <c r="AC573" i="10"/>
  <c r="AC867" i="10"/>
  <c r="AC902" i="10"/>
  <c r="AC936" i="10"/>
  <c r="AH986" i="10"/>
  <c r="AC150" i="10"/>
  <c r="AC204" i="10"/>
  <c r="AC220" i="10"/>
  <c r="AC238" i="10"/>
  <c r="AC290" i="10"/>
  <c r="AC308" i="10"/>
  <c r="AC344" i="10"/>
  <c r="AC399" i="10"/>
  <c r="AC468" i="10"/>
  <c r="AC485" i="10"/>
  <c r="AC504" i="10"/>
  <c r="AC556" i="10"/>
  <c r="AC590" i="10"/>
  <c r="AC624" i="10"/>
  <c r="AC674" i="10"/>
  <c r="AC692" i="10"/>
  <c r="AC709" i="10"/>
  <c r="AC728" i="10"/>
  <c r="AC780" i="10"/>
  <c r="AC797" i="10"/>
  <c r="AC813" i="10"/>
  <c r="AC973" i="10"/>
  <c r="AC992" i="10"/>
  <c r="AH134" i="10"/>
  <c r="AH194" i="10"/>
  <c r="AH368" i="10"/>
  <c r="AH449" i="10"/>
  <c r="AC715" i="10"/>
  <c r="AH122" i="10"/>
  <c r="AH387" i="10"/>
  <c r="AH430" i="10"/>
  <c r="AH488" i="10"/>
  <c r="AH565" i="10"/>
  <c r="AH600" i="10"/>
  <c r="AH617" i="10"/>
  <c r="AH633" i="10"/>
  <c r="AH766" i="10"/>
  <c r="AH787" i="10"/>
  <c r="AH823" i="10"/>
  <c r="AH843" i="10"/>
  <c r="AH864" i="10"/>
  <c r="AH976" i="10"/>
  <c r="AH997" i="10"/>
  <c r="AC126" i="10"/>
  <c r="AH144" i="10"/>
  <c r="AH165" i="10"/>
  <c r="AH187" i="10"/>
  <c r="AH646" i="10"/>
  <c r="AH663" i="10"/>
  <c r="AH810" i="10"/>
  <c r="AH887" i="10"/>
  <c r="AH907" i="10"/>
  <c r="AH115" i="10"/>
  <c r="AH797" i="10"/>
  <c r="AH874" i="10"/>
  <c r="AH321" i="10"/>
  <c r="AH445" i="10"/>
  <c r="AH933" i="10"/>
  <c r="AC134" i="10"/>
  <c r="AC171" i="10"/>
  <c r="AC190" i="10"/>
  <c r="AC745" i="10"/>
  <c r="AC834" i="10"/>
  <c r="AC850" i="10"/>
  <c r="AH878" i="10"/>
  <c r="AH936" i="10"/>
  <c r="AH973" i="10"/>
  <c r="AC137" i="10"/>
  <c r="AC208" i="10"/>
  <c r="AC242" i="10"/>
  <c r="AC260" i="10"/>
  <c r="AC275" i="10"/>
  <c r="AC331" i="10"/>
  <c r="AH407" i="10"/>
  <c r="AH543" i="10"/>
  <c r="AH802" i="10"/>
  <c r="AH159" i="10"/>
  <c r="AH178" i="10"/>
  <c r="AH254" i="10"/>
  <c r="AH674" i="10"/>
  <c r="AH881" i="10"/>
  <c r="AH918" i="10"/>
  <c r="AC334" i="10"/>
  <c r="AC530" i="10"/>
  <c r="AH732" i="10"/>
  <c r="AC513" i="10"/>
  <c r="AC547" i="10"/>
  <c r="AC582" i="10"/>
  <c r="AC600" i="10"/>
  <c r="AC649" i="10"/>
  <c r="AC666" i="10"/>
  <c r="AC682" i="10"/>
  <c r="AH257" i="10"/>
  <c r="AH393" i="10"/>
  <c r="AH412" i="10"/>
  <c r="AH434" i="10"/>
  <c r="AH491" i="10"/>
  <c r="AH547" i="10"/>
  <c r="AH826" i="10"/>
  <c r="AH867" i="10"/>
  <c r="AC162" i="10"/>
  <c r="AC281" i="10"/>
  <c r="AC318" i="10"/>
  <c r="AH126" i="10"/>
  <c r="AH569" i="10"/>
  <c r="AH621" i="10"/>
  <c r="AC357" i="10"/>
  <c r="AC412" i="10"/>
  <c r="AH375" i="10"/>
  <c r="AH396" i="10"/>
  <c r="AC165" i="10"/>
  <c r="AC216" i="10"/>
  <c r="AH129" i="10"/>
  <c r="AH223" i="10"/>
  <c r="AH278" i="10"/>
  <c r="AH299" i="10"/>
  <c r="AH337" i="10"/>
  <c r="AH416" i="10"/>
  <c r="AH438" i="10"/>
  <c r="AH461" i="10"/>
  <c r="AH516" i="10"/>
  <c r="AH535" i="10"/>
  <c r="AH624" i="10"/>
  <c r="AH721" i="10"/>
  <c r="AH756" i="10"/>
  <c r="AH777" i="10"/>
  <c r="AH834" i="10"/>
  <c r="AH850" i="10"/>
  <c r="AH871" i="10"/>
  <c r="AH966" i="10"/>
  <c r="AH983" i="10"/>
  <c r="AH1005" i="10"/>
  <c r="AC147" i="10"/>
  <c r="AC235" i="10"/>
  <c r="AC269" i="10"/>
  <c r="AC305" i="10"/>
  <c r="AC396" i="10"/>
  <c r="AC482" i="10"/>
  <c r="AC553" i="10"/>
  <c r="AC605" i="10"/>
  <c r="AC621" i="10"/>
  <c r="AC706" i="10"/>
  <c r="AC725" i="10"/>
  <c r="AC741" i="10"/>
  <c r="AC759" i="10"/>
  <c r="AC777" i="10"/>
  <c r="AC810" i="10"/>
  <c r="AC970" i="10"/>
  <c r="AH150" i="10"/>
  <c r="AH171" i="10"/>
  <c r="AH381" i="10"/>
  <c r="AH482" i="10"/>
  <c r="AH556" i="10"/>
  <c r="AH610" i="10"/>
  <c r="AH725" i="10"/>
  <c r="AH741" i="10"/>
  <c r="AH816" i="10"/>
  <c r="AH970" i="10"/>
  <c r="AC257" i="10"/>
  <c r="AC328" i="10"/>
  <c r="AC381" i="10"/>
  <c r="AC659" i="10"/>
  <c r="AC763" i="10"/>
  <c r="AC887" i="10"/>
  <c r="AC957" i="10"/>
  <c r="AH229" i="10"/>
  <c r="AH246" i="10"/>
  <c r="AH485" i="10"/>
  <c r="AC384" i="10"/>
  <c r="AC472" i="10"/>
  <c r="AH137" i="10"/>
  <c r="AH232" i="10"/>
  <c r="AH656" i="10"/>
  <c r="AH745" i="10"/>
  <c r="AC122" i="10"/>
  <c r="AC194" i="10"/>
  <c r="AC510" i="10"/>
  <c r="AC751" i="10"/>
  <c r="AC802" i="10"/>
  <c r="AC874" i="10"/>
  <c r="AC140" i="10"/>
  <c r="AC159" i="10"/>
  <c r="AC426" i="10"/>
  <c r="AC475" i="10"/>
  <c r="AC565" i="10"/>
  <c r="AC614" i="10"/>
  <c r="AC839" i="10"/>
  <c r="AH140" i="10"/>
  <c r="AH530" i="10"/>
  <c r="AH582" i="10"/>
  <c r="AH659" i="10"/>
  <c r="AH751" i="10"/>
  <c r="AC736" i="10"/>
  <c r="AC770" i="10"/>
  <c r="AH636" i="10"/>
  <c r="AC337" i="10"/>
  <c r="AC372" i="10"/>
  <c r="AC461" i="10"/>
  <c r="AC497" i="10"/>
  <c r="AC897" i="10"/>
  <c r="AH314" i="10"/>
  <c r="AH475" i="10"/>
  <c r="AH698" i="10"/>
  <c r="AC144" i="10"/>
  <c r="AC181" i="10"/>
  <c r="AC445" i="10"/>
  <c r="AC550" i="10"/>
  <c r="AC569" i="10"/>
  <c r="AC756" i="10"/>
  <c r="AJ756" i="10" s="1"/>
  <c r="AC843" i="10"/>
  <c r="AC914" i="10"/>
  <c r="AH204" i="10"/>
  <c r="AH260" i="10"/>
  <c r="AH497" i="10"/>
  <c r="AH550" i="10"/>
  <c r="AH586" i="10"/>
  <c r="AH605" i="10"/>
  <c r="AH736" i="10"/>
  <c r="AH793" i="10"/>
  <c r="AH944" i="10"/>
  <c r="AC129" i="10"/>
  <c r="AC200" i="10"/>
  <c r="AC321" i="10"/>
  <c r="AC340" i="10"/>
  <c r="AC375" i="10"/>
  <c r="AC464" i="10"/>
  <c r="AC500" i="10"/>
  <c r="AC535" i="10"/>
  <c r="AC586" i="10"/>
  <c r="AC636" i="10"/>
  <c r="AC653" i="10"/>
  <c r="AC670" i="10"/>
  <c r="AC686" i="10"/>
  <c r="AC793" i="10"/>
  <c r="AC826" i="10"/>
  <c r="AC864" i="10"/>
  <c r="AC881" i="10"/>
  <c r="AJ881" i="10" s="1"/>
  <c r="AC933" i="10"/>
  <c r="AC986" i="10"/>
  <c r="AJ671" i="10" l="1"/>
  <c r="AI671" i="10" s="1"/>
  <c r="AJ456" i="10"/>
  <c r="AI456" i="10" s="1"/>
  <c r="AJ200" i="10"/>
  <c r="AJ931" i="10"/>
  <c r="AI931" i="10" s="1"/>
  <c r="AJ654" i="10"/>
  <c r="AI654" i="10" s="1"/>
  <c r="AJ630" i="10"/>
  <c r="AI630" i="10" s="1"/>
  <c r="AJ335" i="10"/>
  <c r="AI335" i="10" s="1"/>
  <c r="AJ176" i="10"/>
  <c r="AI176" i="10" s="1"/>
  <c r="AJ911" i="10"/>
  <c r="AI911" i="10" s="1"/>
  <c r="AJ129" i="10"/>
  <c r="AJ411" i="10"/>
  <c r="AI411" i="10" s="1"/>
  <c r="AJ355" i="10"/>
  <c r="AI355" i="10" s="1"/>
  <c r="AJ276" i="10"/>
  <c r="AI276" i="10" s="1"/>
  <c r="AJ154" i="10"/>
  <c r="AI154" i="10" s="1"/>
  <c r="AJ891" i="10"/>
  <c r="AI891" i="10" s="1"/>
  <c r="AJ594" i="10"/>
  <c r="AI594" i="10" s="1"/>
  <c r="AJ898" i="10"/>
  <c r="AI898" i="10" s="1"/>
  <c r="AJ781" i="10"/>
  <c r="AI781" i="10" s="1"/>
  <c r="AJ341" i="10"/>
  <c r="AI341" i="10" s="1"/>
  <c r="AJ427" i="10"/>
  <c r="AI427" i="10" s="1"/>
  <c r="AJ840" i="10"/>
  <c r="AI840" i="10" s="1"/>
  <c r="AJ553" i="10"/>
  <c r="AJ687" i="10"/>
  <c r="AI687" i="10" s="1"/>
  <c r="AJ303" i="10"/>
  <c r="AI303" i="10" s="1"/>
  <c r="AJ505" i="10"/>
  <c r="AI505" i="10" s="1"/>
  <c r="AJ514" i="10"/>
  <c r="AI514" i="10" s="1"/>
  <c r="AJ120" i="10"/>
  <c r="AI120" i="10" s="1"/>
  <c r="AJ406" i="10"/>
  <c r="AI406" i="10" s="1"/>
  <c r="AJ814" i="10"/>
  <c r="AI814" i="10" s="1"/>
  <c r="AJ590" i="10"/>
  <c r="AJ328" i="10"/>
  <c r="AJ560" i="10"/>
  <c r="AI560" i="10" s="1"/>
  <c r="AJ289" i="10"/>
  <c r="AI289" i="10" s="1"/>
  <c r="AJ716" i="10"/>
  <c r="AI716" i="10" s="1"/>
  <c r="AJ461" i="10"/>
  <c r="AJ649" i="10"/>
  <c r="AJ949" i="10"/>
  <c r="AI949" i="10" s="1"/>
  <c r="AJ915" i="10"/>
  <c r="AI915" i="10" s="1"/>
  <c r="AJ221" i="10"/>
  <c r="AI221" i="10" s="1"/>
  <c r="AJ404" i="10"/>
  <c r="AI404" i="10" s="1"/>
  <c r="AJ860" i="10"/>
  <c r="AI860" i="10" s="1"/>
  <c r="AJ332" i="10"/>
  <c r="AI332" i="10" s="1"/>
  <c r="AJ696" i="10"/>
  <c r="AI696" i="10" s="1"/>
  <c r="AJ821" i="10"/>
  <c r="AI821" i="10" s="1"/>
  <c r="AJ993" i="10"/>
  <c r="AI993" i="10" s="1"/>
  <c r="AJ511" i="10"/>
  <c r="AI511" i="10" s="1"/>
  <c r="AJ269" i="10"/>
  <c r="AJ615" i="10"/>
  <c r="AI615" i="10" s="1"/>
  <c r="AJ306" i="10"/>
  <c r="AI306" i="10" s="1"/>
  <c r="AJ764" i="10"/>
  <c r="AI764" i="10" s="1"/>
  <c r="AJ864" i="10"/>
  <c r="AJ955" i="10"/>
  <c r="AI955" i="10" s="1"/>
  <c r="AJ318" i="10"/>
  <c r="AJ666" i="10"/>
  <c r="AJ1004" i="10"/>
  <c r="AI1004" i="10" s="1"/>
  <c r="AJ294" i="10"/>
  <c r="AI294" i="10" s="1"/>
  <c r="AJ833" i="10"/>
  <c r="AI833" i="10" s="1"/>
  <c r="AJ504" i="10"/>
  <c r="AJ930" i="10"/>
  <c r="AJ473" i="10"/>
  <c r="AI473" i="10" s="1"/>
  <c r="AJ217" i="10"/>
  <c r="AI217" i="10" s="1"/>
  <c r="AH995" i="10"/>
  <c r="AJ995" i="10" s="1"/>
  <c r="AJ902" i="10"/>
  <c r="AJ375" i="10"/>
  <c r="AJ510" i="10"/>
  <c r="AJ653" i="10"/>
  <c r="AJ194" i="10"/>
  <c r="AJ887" i="10"/>
  <c r="AJ682" i="10"/>
  <c r="AJ399" i="10"/>
  <c r="AJ119" i="10"/>
  <c r="AJ239" i="10"/>
  <c r="AI239" i="10" s="1"/>
  <c r="AJ839" i="10"/>
  <c r="AJ770" i="10"/>
  <c r="AJ715" i="10"/>
  <c r="AJ692" i="10"/>
  <c r="AJ403" i="10"/>
  <c r="AJ802" i="10"/>
  <c r="AJ813" i="10"/>
  <c r="AJ340" i="10"/>
  <c r="AJ914" i="10"/>
  <c r="AJ763" i="10"/>
  <c r="AJ302" i="10"/>
  <c r="AJ843" i="10"/>
  <c r="AJ281" i="10"/>
  <c r="AJ522" i="10"/>
  <c r="AJ686" i="10"/>
  <c r="AJ600" i="10"/>
  <c r="AJ354" i="10"/>
  <c r="AJ1003" i="10"/>
  <c r="AJ312" i="10"/>
  <c r="AI312" i="10" s="1"/>
  <c r="AJ848" i="10"/>
  <c r="AI848" i="10" s="1"/>
  <c r="AJ238" i="10"/>
  <c r="AJ236" i="10"/>
  <c r="AI236" i="10" s="1"/>
  <c r="AJ293" i="10"/>
  <c r="AJ948" i="10"/>
  <c r="AJ874" i="10"/>
  <c r="AJ384" i="10"/>
  <c r="AJ331" i="10"/>
  <c r="AJ954" i="10"/>
  <c r="AJ535" i="10"/>
  <c r="AJ275" i="10"/>
  <c r="AJ455" i="10"/>
  <c r="AJ559" i="10"/>
  <c r="AJ334" i="10"/>
  <c r="AJ703" i="10"/>
  <c r="AJ890" i="10"/>
  <c r="AJ695" i="10"/>
  <c r="AJ706" i="10"/>
  <c r="AJ629" i="10"/>
  <c r="AJ208" i="10"/>
  <c r="AJ410" i="10"/>
  <c r="AJ832" i="10"/>
  <c r="AJ288" i="10"/>
  <c r="AJ897" i="10"/>
  <c r="AJ405" i="10"/>
  <c r="AJ780" i="10"/>
  <c r="AJ614" i="10"/>
  <c r="AJ728" i="10"/>
  <c r="AJ226" i="10"/>
  <c r="AJ372" i="10"/>
  <c r="AJ910" i="10"/>
  <c r="AJ856" i="10"/>
  <c r="AJ670" i="10"/>
  <c r="AJ305" i="10"/>
  <c r="AJ216" i="10"/>
  <c r="AJ859" i="10"/>
  <c r="AJ593" i="10"/>
  <c r="AJ311" i="10"/>
  <c r="AJ153" i="10"/>
  <c r="AJ847" i="10"/>
  <c r="AJ810" i="10"/>
  <c r="AJ220" i="10"/>
  <c r="AJ472" i="10"/>
  <c r="AJ235" i="10"/>
  <c r="AJ513" i="10"/>
  <c r="AJ820" i="10"/>
  <c r="AJ175" i="10"/>
  <c r="AJ826" i="10"/>
  <c r="AJ321" i="10"/>
  <c r="AJ793" i="10"/>
  <c r="AJ308" i="10"/>
  <c r="AJ783" i="10"/>
  <c r="AJ565" i="10"/>
  <c r="AJ162" i="10"/>
  <c r="AJ569" i="10"/>
  <c r="AJ337" i="10"/>
  <c r="AJ636" i="10"/>
  <c r="AJ445" i="10"/>
  <c r="AJ181" i="10"/>
  <c r="AJ759" i="10"/>
  <c r="AJ147" i="10"/>
  <c r="AJ144" i="10"/>
  <c r="AJ500" i="10"/>
  <c r="AJ242" i="10"/>
  <c r="AJ816" i="10"/>
  <c r="AH831" i="10"/>
  <c r="AJ659" i="10"/>
  <c r="AJ482" i="10"/>
  <c r="AJ381" i="10"/>
  <c r="AJ709" i="10"/>
  <c r="AJ449" i="10"/>
  <c r="AJ970" i="10"/>
  <c r="AJ850" i="10"/>
  <c r="AJ663" i="10"/>
  <c r="AJ351" i="10"/>
  <c r="AJ547" i="10"/>
  <c r="AJ140" i="10"/>
  <c r="AJ393" i="10"/>
  <c r="AJ966" i="10"/>
  <c r="AJ823" i="10"/>
  <c r="AJ963" i="10"/>
  <c r="AJ412" i="10"/>
  <c r="AJ530" i="10"/>
  <c r="AJ556" i="10"/>
  <c r="AJ94" i="10"/>
  <c r="AJ264" i="10"/>
  <c r="AJ260" i="10"/>
  <c r="AJ973" i="10"/>
  <c r="AJ986" i="10"/>
  <c r="AC720" i="10"/>
  <c r="AJ725" i="10"/>
  <c r="AC349" i="10"/>
  <c r="AJ357" i="10"/>
  <c r="AJ134" i="10"/>
  <c r="AC991" i="10"/>
  <c r="AJ992" i="10"/>
  <c r="AJ936" i="10"/>
  <c r="AJ246" i="10"/>
  <c r="AJ387" i="10"/>
  <c r="AJ766" i="10"/>
  <c r="AJ526" i="10"/>
  <c r="AJ223" i="10"/>
  <c r="AC929" i="10"/>
  <c r="AJ933" i="10"/>
  <c r="AJ464" i="10"/>
  <c r="AJ751" i="10"/>
  <c r="AJ485" i="10"/>
  <c r="AJ416" i="10"/>
  <c r="AJ229" i="10"/>
  <c r="AJ1005" i="10"/>
  <c r="AJ806" i="10"/>
  <c r="AJ944" i="10"/>
  <c r="AJ787" i="10"/>
  <c r="AJ979" i="10"/>
  <c r="AJ907" i="10"/>
  <c r="AJ884" i="10"/>
  <c r="AJ115" i="10"/>
  <c r="AC953" i="10"/>
  <c r="AJ957" i="10"/>
  <c r="AJ621" i="10"/>
  <c r="AJ468" i="10"/>
  <c r="AJ867" i="10"/>
  <c r="AJ212" i="10"/>
  <c r="AJ430" i="10"/>
  <c r="AJ633" i="10"/>
  <c r="AJ732" i="10"/>
  <c r="AJ543" i="10"/>
  <c r="AJ507" i="10"/>
  <c r="AJ365" i="10"/>
  <c r="AJ656" i="10"/>
  <c r="AJ605" i="10"/>
  <c r="AJ137" i="10"/>
  <c r="AJ126" i="10"/>
  <c r="AJ797" i="10"/>
  <c r="AJ573" i="10"/>
  <c r="AJ178" i="10"/>
  <c r="AJ790" i="10"/>
  <c r="AJ922" i="10"/>
  <c r="AJ610" i="10"/>
  <c r="AJ254" i="10"/>
  <c r="AJ497" i="10"/>
  <c r="AC114" i="10"/>
  <c r="AJ122" i="10"/>
  <c r="AJ344" i="10"/>
  <c r="AJ538" i="10"/>
  <c r="AJ232" i="10"/>
  <c r="AJ617" i="10"/>
  <c r="AJ488" i="10"/>
  <c r="AC392" i="10"/>
  <c r="AJ396" i="10"/>
  <c r="AC287" i="10"/>
  <c r="AJ290" i="10"/>
  <c r="AJ698" i="10"/>
  <c r="AJ878" i="10"/>
  <c r="AJ491" i="10"/>
  <c r="AJ997" i="10"/>
  <c r="AJ853" i="10"/>
  <c r="AJ678" i="10"/>
  <c r="AJ475" i="10"/>
  <c r="AJ582" i="10"/>
  <c r="AJ434" i="10"/>
  <c r="AJ646" i="10"/>
  <c r="AJ516" i="10"/>
  <c r="AJ871" i="10"/>
  <c r="AJ712" i="10"/>
  <c r="AJ577" i="10"/>
  <c r="AJ378" i="10"/>
  <c r="AJ187" i="10"/>
  <c r="AJ550" i="10"/>
  <c r="AC421" i="10"/>
  <c r="AJ426" i="10"/>
  <c r="AC252" i="10"/>
  <c r="AJ257" i="10"/>
  <c r="AJ165" i="10"/>
  <c r="AC831" i="10"/>
  <c r="AJ834" i="10"/>
  <c r="AJ674" i="10"/>
  <c r="AJ361" i="10"/>
  <c r="AJ368" i="10"/>
  <c r="AJ721" i="10"/>
  <c r="AJ1000" i="10"/>
  <c r="AJ314" i="10"/>
  <c r="AJ438" i="10"/>
  <c r="AJ159" i="10"/>
  <c r="AJ777" i="10"/>
  <c r="AJ745" i="10"/>
  <c r="AJ624" i="10"/>
  <c r="AJ204" i="10"/>
  <c r="AJ940" i="10"/>
  <c r="AJ983" i="10"/>
  <c r="AJ960" i="10"/>
  <c r="AJ168" i="10"/>
  <c r="AJ586" i="10"/>
  <c r="AJ736" i="10"/>
  <c r="AC186" i="10"/>
  <c r="AJ190" i="10"/>
  <c r="AJ150" i="10"/>
  <c r="AJ278" i="10"/>
  <c r="AJ299" i="10"/>
  <c r="AJ479" i="10"/>
  <c r="AJ407" i="10"/>
  <c r="AJ296" i="10"/>
  <c r="AJ422" i="10"/>
  <c r="AJ102" i="10"/>
  <c r="AJ918" i="10"/>
  <c r="AJ741" i="10"/>
  <c r="AJ171" i="10"/>
  <c r="AJ976" i="10"/>
  <c r="AH287" i="10"/>
  <c r="AH953" i="10"/>
  <c r="AH496" i="10"/>
  <c r="AH929" i="10"/>
  <c r="AC158" i="10"/>
  <c r="AC776" i="10"/>
  <c r="AH521" i="10"/>
  <c r="AH691" i="10"/>
  <c r="AH460" i="10"/>
  <c r="AH645" i="10"/>
  <c r="AC645" i="10"/>
  <c r="AH421" i="10"/>
  <c r="AH186" i="10"/>
  <c r="AH349" i="10"/>
  <c r="AC750" i="10"/>
  <c r="AH392" i="10"/>
  <c r="AH327" i="10"/>
  <c r="AH564" i="10"/>
  <c r="AC863" i="10"/>
  <c r="AC896" i="10"/>
  <c r="AC496" i="10"/>
  <c r="AH252" i="10"/>
  <c r="AC460" i="10"/>
  <c r="AC521" i="10"/>
  <c r="AC564" i="10"/>
  <c r="AC599" i="10"/>
  <c r="AH158" i="10"/>
  <c r="AH114" i="10"/>
  <c r="AH112" i="10" s="1"/>
  <c r="AH863" i="10"/>
  <c r="AC327" i="10"/>
  <c r="AH720" i="10"/>
  <c r="AC691" i="10"/>
  <c r="AJ691" i="10" l="1"/>
  <c r="AH991" i="10"/>
  <c r="AJ460" i="10"/>
  <c r="AJ327" i="10"/>
  <c r="AJ831" i="10"/>
  <c r="AJ645" i="10"/>
  <c r="AJ186" i="10"/>
  <c r="AJ496" i="10"/>
  <c r="AJ863" i="10"/>
  <c r="AJ158" i="10"/>
  <c r="AJ521" i="10"/>
  <c r="AJ991" i="10"/>
  <c r="AJ929" i="10"/>
  <c r="AJ953" i="10"/>
  <c r="AJ252" i="10"/>
  <c r="AJ392" i="10"/>
  <c r="AJ421" i="10"/>
  <c r="AJ349" i="10"/>
  <c r="AJ114" i="10"/>
  <c r="AJ720" i="10"/>
  <c r="AJ564" i="10"/>
  <c r="AJ287" i="10"/>
  <c r="AA88" i="10" l="1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6" i="10"/>
  <c r="AA67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5" i="10"/>
  <c r="AA24" i="10"/>
  <c r="AA23" i="10"/>
  <c r="AA22" i="10"/>
  <c r="AA21" i="10"/>
  <c r="AA20" i="10"/>
  <c r="AA19" i="10"/>
  <c r="AA18" i="10"/>
  <c r="AH78" i="10" l="1"/>
  <c r="AJ78" i="10" s="1"/>
  <c r="AI78" i="10" s="1"/>
  <c r="AH40" i="10"/>
  <c r="AJ40" i="10" s="1"/>
  <c r="AI40" i="10" s="1"/>
  <c r="AH54" i="10"/>
  <c r="AJ54" i="10" s="1"/>
  <c r="AI54" i="10" s="1"/>
  <c r="AH64" i="10"/>
  <c r="AJ64" i="10" s="1"/>
  <c r="AI64" i="10" s="1"/>
  <c r="AH30" i="10"/>
  <c r="AJ30" i="10" s="1"/>
  <c r="AI30" i="10" s="1"/>
  <c r="AH81" i="10"/>
  <c r="AJ81" i="10" s="1"/>
  <c r="AI81" i="10" s="1"/>
  <c r="AH27" i="10"/>
  <c r="AJ27" i="10" s="1"/>
  <c r="AI27" i="10" s="1"/>
  <c r="AH80" i="10"/>
  <c r="AJ80" i="10" s="1"/>
  <c r="AI80" i="10" s="1"/>
  <c r="AH70" i="10"/>
  <c r="AJ70" i="10" s="1"/>
  <c r="AI70" i="10" s="1"/>
  <c r="AH82" i="10"/>
  <c r="AJ82" i="10" s="1"/>
  <c r="AI82" i="10" s="1"/>
  <c r="AH65" i="10"/>
  <c r="AJ65" i="10" s="1"/>
  <c r="AI65" i="10" s="1"/>
  <c r="AH42" i="10"/>
  <c r="AJ42" i="10" s="1"/>
  <c r="AI42" i="10" s="1"/>
  <c r="AH45" i="10"/>
  <c r="AJ45" i="10" s="1"/>
  <c r="AI45" i="10" s="1"/>
  <c r="AH83" i="10"/>
  <c r="AJ83" i="10" s="1"/>
  <c r="AI83" i="10" s="1"/>
  <c r="AH79" i="10"/>
  <c r="AJ79" i="10" s="1"/>
  <c r="AI79" i="10" s="1"/>
  <c r="AH44" i="10"/>
  <c r="AH20" i="10"/>
  <c r="AJ20" i="10" s="1"/>
  <c r="AI20" i="10" s="1"/>
  <c r="AH58" i="10"/>
  <c r="AJ58" i="10" s="1"/>
  <c r="AI58" i="10" s="1"/>
  <c r="AH72" i="10"/>
  <c r="AJ72" i="10" s="1"/>
  <c r="AI72" i="10" s="1"/>
  <c r="AH84" i="10"/>
  <c r="AJ84" i="10" s="1"/>
  <c r="AI84" i="10" s="1"/>
  <c r="AH67" i="10"/>
  <c r="AJ67" i="10" s="1"/>
  <c r="AI67" i="10" s="1"/>
  <c r="AH18" i="10"/>
  <c r="AJ18" i="10" s="1"/>
  <c r="AI18" i="10" s="1"/>
  <c r="AH32" i="10"/>
  <c r="AJ32" i="10" s="1"/>
  <c r="AI32" i="10" s="1"/>
  <c r="AH21" i="10"/>
  <c r="AJ21" i="10" s="1"/>
  <c r="AI21" i="10" s="1"/>
  <c r="AH59" i="10"/>
  <c r="AJ59" i="10" s="1"/>
  <c r="AI59" i="10" s="1"/>
  <c r="AH73" i="10"/>
  <c r="AJ73" i="10" s="1"/>
  <c r="AI73" i="10" s="1"/>
  <c r="AH85" i="10"/>
  <c r="AJ85" i="10" s="1"/>
  <c r="AI85" i="10" s="1"/>
  <c r="AJ52" i="10"/>
  <c r="AI52" i="10" s="1"/>
  <c r="AH41" i="10"/>
  <c r="AJ41" i="10" s="1"/>
  <c r="AI41" i="10" s="1"/>
  <c r="AH56" i="10"/>
  <c r="AJ56" i="10" s="1"/>
  <c r="AI56" i="10" s="1"/>
  <c r="AH33" i="10"/>
  <c r="AJ33" i="10" s="1"/>
  <c r="AI33" i="10" s="1"/>
  <c r="AH35" i="10"/>
  <c r="AJ35" i="10" s="1"/>
  <c r="AI35" i="10" s="1"/>
  <c r="AH60" i="10"/>
  <c r="AJ60" i="10" s="1"/>
  <c r="AI60" i="10" s="1"/>
  <c r="AH74" i="10"/>
  <c r="AJ74" i="10" s="1"/>
  <c r="AI74" i="10" s="1"/>
  <c r="AH86" i="10"/>
  <c r="AJ86" i="10" s="1"/>
  <c r="AI86" i="10" s="1"/>
  <c r="AH53" i="10"/>
  <c r="AJ53" i="10" s="1"/>
  <c r="AI53" i="10" s="1"/>
  <c r="AH55" i="10"/>
  <c r="AJ55" i="10" s="1"/>
  <c r="AI55" i="10" s="1"/>
  <c r="AH71" i="10"/>
  <c r="AJ71" i="10" s="1"/>
  <c r="AI71" i="10" s="1"/>
  <c r="AH34" i="10"/>
  <c r="AJ34" i="10" s="1"/>
  <c r="AI34" i="10" s="1"/>
  <c r="AH36" i="10"/>
  <c r="AJ36" i="10" s="1"/>
  <c r="AI36" i="10" s="1"/>
  <c r="AH49" i="10"/>
  <c r="AJ49" i="10" s="1"/>
  <c r="AI49" i="10" s="1"/>
  <c r="AH61" i="10"/>
  <c r="AJ61" i="10" s="1"/>
  <c r="AI61" i="10" s="1"/>
  <c r="AH75" i="10"/>
  <c r="AJ75" i="10" s="1"/>
  <c r="AI75" i="10" s="1"/>
  <c r="AH87" i="10"/>
  <c r="AJ87" i="10" s="1"/>
  <c r="AI87" i="10" s="1"/>
  <c r="AH39" i="10"/>
  <c r="AJ39" i="10" s="1"/>
  <c r="AI39" i="10" s="1"/>
  <c r="AH29" i="10"/>
  <c r="AJ29" i="10" s="1"/>
  <c r="AI29" i="10" s="1"/>
  <c r="AH31" i="10"/>
  <c r="AJ31" i="10" s="1"/>
  <c r="AI31" i="10" s="1"/>
  <c r="AH57" i="10"/>
  <c r="AJ57" i="10" s="1"/>
  <c r="AI57" i="10" s="1"/>
  <c r="AH47" i="10"/>
  <c r="AJ47" i="10" s="1"/>
  <c r="AI47" i="10" s="1"/>
  <c r="AH48" i="10"/>
  <c r="AJ48" i="10" s="1"/>
  <c r="AI48" i="10" s="1"/>
  <c r="AH24" i="10"/>
  <c r="AJ24" i="10" s="1"/>
  <c r="AI24" i="10" s="1"/>
  <c r="AH50" i="10"/>
  <c r="AJ50" i="10" s="1"/>
  <c r="AI50" i="10" s="1"/>
  <c r="AH62" i="10"/>
  <c r="AJ62" i="10" s="1"/>
  <c r="AI62" i="10" s="1"/>
  <c r="AH76" i="10"/>
  <c r="AJ76" i="10" s="1"/>
  <c r="AI76" i="10" s="1"/>
  <c r="AH88" i="10"/>
  <c r="AJ88" i="10" s="1"/>
  <c r="AI88" i="10" s="1"/>
  <c r="AH28" i="10"/>
  <c r="AJ28" i="10" s="1"/>
  <c r="AI28" i="10" s="1"/>
  <c r="AH66" i="10"/>
  <c r="AJ66" i="10" s="1"/>
  <c r="AI66" i="10" s="1"/>
  <c r="AH19" i="10"/>
  <c r="AJ19" i="10" s="1"/>
  <c r="AI19" i="10" s="1"/>
  <c r="AH46" i="10"/>
  <c r="AJ46" i="10" s="1"/>
  <c r="AI46" i="10" s="1"/>
  <c r="AH22" i="10"/>
  <c r="AJ22" i="10" s="1"/>
  <c r="AI22" i="10" s="1"/>
  <c r="AH23" i="10"/>
  <c r="AJ23" i="10" s="1"/>
  <c r="AI23" i="10" s="1"/>
  <c r="AH37" i="10"/>
  <c r="AJ37" i="10" s="1"/>
  <c r="AI37" i="10" s="1"/>
  <c r="AH25" i="10"/>
  <c r="AJ25" i="10" s="1"/>
  <c r="AI25" i="10" s="1"/>
  <c r="AH38" i="10"/>
  <c r="AJ38" i="10" s="1"/>
  <c r="AI38" i="10" s="1"/>
  <c r="AH51" i="10"/>
  <c r="AJ51" i="10" s="1"/>
  <c r="AI51" i="10" s="1"/>
  <c r="AH63" i="10"/>
  <c r="AJ63" i="10" s="1"/>
  <c r="AI63" i="10" s="1"/>
  <c r="AH77" i="10"/>
  <c r="AJ77" i="10" s="1"/>
  <c r="AI77" i="10" s="1"/>
  <c r="AH43" i="10" l="1"/>
  <c r="AJ43" i="10" s="1"/>
  <c r="AJ44" i="10"/>
  <c r="AI44" i="10" s="1"/>
  <c r="G26" i="10" l="1"/>
  <c r="W93" i="10"/>
  <c r="AA93" i="10" l="1"/>
  <c r="AH93" i="10" s="1"/>
  <c r="AD93" i="10"/>
  <c r="AC93" i="10"/>
  <c r="AC69" i="10" s="1"/>
  <c r="AA26" i="10"/>
  <c r="AE26" i="10"/>
  <c r="AE17" i="10" s="1"/>
  <c r="AG26" i="10"/>
  <c r="AG17" i="10" s="1"/>
  <c r="AD26" i="10"/>
  <c r="AH69" i="10"/>
  <c r="AJ69" i="10" s="1"/>
  <c r="AJ93" i="10"/>
  <c r="AI93" i="10" s="1"/>
  <c r="V93" i="10"/>
  <c r="AA11" i="10"/>
  <c r="AH11" i="10" s="1"/>
  <c r="AJ11" i="10" s="1"/>
  <c r="AI11" i="10" s="1"/>
  <c r="AH26" i="10" l="1"/>
  <c r="AA13" i="10"/>
  <c r="AH17" i="10" l="1"/>
  <c r="AJ17" i="10" s="1"/>
  <c r="AJ26" i="10"/>
  <c r="AI26" i="10" s="1"/>
  <c r="AH13" i="10"/>
  <c r="AJ13" i="10" s="1"/>
  <c r="AI13" i="10" s="1"/>
  <c r="N12" i="10"/>
  <c r="AE12" i="10" s="1"/>
  <c r="U12" i="10"/>
  <c r="M12" i="10"/>
  <c r="AD12" i="10" l="1"/>
  <c r="AC12" i="10"/>
  <c r="AA12" i="10"/>
  <c r="T12" i="10"/>
  <c r="AH12" i="10" l="1"/>
  <c r="AJ12" i="10" s="1"/>
  <c r="AI12" i="10" s="1"/>
  <c r="AA178" i="10"/>
  <c r="AA412" i="10"/>
  <c r="AA593" i="10" l="1"/>
  <c r="Z593" i="10"/>
  <c r="Y593" i="10"/>
  <c r="X593" i="10"/>
  <c r="W593" i="10"/>
  <c r="U593" i="10"/>
  <c r="S593" i="10"/>
  <c r="R593" i="10"/>
  <c r="Q593" i="10"/>
  <c r="P593" i="10"/>
  <c r="O593" i="10"/>
  <c r="N593" i="10"/>
  <c r="M593" i="10"/>
  <c r="L593" i="10"/>
  <c r="J593" i="10"/>
  <c r="H593" i="10"/>
  <c r="G593" i="10"/>
  <c r="AI593" i="10" s="1"/>
  <c r="F593" i="10"/>
  <c r="E593" i="10"/>
  <c r="D593" i="10"/>
  <c r="AA590" i="10"/>
  <c r="Z590" i="10"/>
  <c r="Y590" i="10"/>
  <c r="X590" i="10"/>
  <c r="W590" i="10"/>
  <c r="U590" i="10"/>
  <c r="S590" i="10"/>
  <c r="R590" i="10"/>
  <c r="Q590" i="10"/>
  <c r="P590" i="10"/>
  <c r="O590" i="10"/>
  <c r="N590" i="10"/>
  <c r="M590" i="10"/>
  <c r="L590" i="10"/>
  <c r="J590" i="10"/>
  <c r="H590" i="10"/>
  <c r="G590" i="10"/>
  <c r="AI590" i="10" s="1"/>
  <c r="F590" i="10"/>
  <c r="E590" i="10"/>
  <c r="D590" i="10"/>
  <c r="AA586" i="10"/>
  <c r="Z586" i="10"/>
  <c r="Y586" i="10"/>
  <c r="X586" i="10"/>
  <c r="W586" i="10"/>
  <c r="U586" i="10"/>
  <c r="S586" i="10"/>
  <c r="R586" i="10"/>
  <c r="Q586" i="10"/>
  <c r="P586" i="10"/>
  <c r="O586" i="10"/>
  <c r="N586" i="10"/>
  <c r="M586" i="10"/>
  <c r="L586" i="10"/>
  <c r="J586" i="10"/>
  <c r="H586" i="10"/>
  <c r="G586" i="10"/>
  <c r="AI586" i="10" s="1"/>
  <c r="F586" i="10"/>
  <c r="E586" i="10"/>
  <c r="D586" i="10"/>
  <c r="AA582" i="10"/>
  <c r="Z582" i="10"/>
  <c r="Y582" i="10"/>
  <c r="X582" i="10"/>
  <c r="W582" i="10"/>
  <c r="U582" i="10"/>
  <c r="S582" i="10"/>
  <c r="R582" i="10"/>
  <c r="Q582" i="10"/>
  <c r="P582" i="10"/>
  <c r="O582" i="10"/>
  <c r="N582" i="10"/>
  <c r="M582" i="10"/>
  <c r="L582" i="10"/>
  <c r="J582" i="10"/>
  <c r="H582" i="10"/>
  <c r="G582" i="10"/>
  <c r="AI582" i="10" s="1"/>
  <c r="F582" i="10"/>
  <c r="E582" i="10"/>
  <c r="D582" i="10"/>
  <c r="AA577" i="10"/>
  <c r="Z577" i="10"/>
  <c r="Y577" i="10"/>
  <c r="X577" i="10"/>
  <c r="W577" i="10"/>
  <c r="U577" i="10"/>
  <c r="S577" i="10"/>
  <c r="R577" i="10"/>
  <c r="Q577" i="10"/>
  <c r="P577" i="10"/>
  <c r="O577" i="10"/>
  <c r="N577" i="10"/>
  <c r="M577" i="10"/>
  <c r="L577" i="10"/>
  <c r="J577" i="10"/>
  <c r="H577" i="10"/>
  <c r="G577" i="10"/>
  <c r="AI577" i="10" s="1"/>
  <c r="F577" i="10"/>
  <c r="E577" i="10"/>
  <c r="D577" i="10"/>
  <c r="AA573" i="10"/>
  <c r="Z573" i="10"/>
  <c r="Y573" i="10"/>
  <c r="X573" i="10"/>
  <c r="W573" i="10"/>
  <c r="U573" i="10"/>
  <c r="S573" i="10"/>
  <c r="R573" i="10"/>
  <c r="Q573" i="10"/>
  <c r="P573" i="10"/>
  <c r="O573" i="10"/>
  <c r="N573" i="10"/>
  <c r="M573" i="10"/>
  <c r="L573" i="10"/>
  <c r="J573" i="10"/>
  <c r="H573" i="10"/>
  <c r="G573" i="10"/>
  <c r="AI573" i="10" s="1"/>
  <c r="F573" i="10"/>
  <c r="E573" i="10"/>
  <c r="D573" i="10"/>
  <c r="AA569" i="10"/>
  <c r="Z569" i="10"/>
  <c r="Y569" i="10"/>
  <c r="X569" i="10"/>
  <c r="W569" i="10"/>
  <c r="U569" i="10"/>
  <c r="S569" i="10"/>
  <c r="R569" i="10"/>
  <c r="Q569" i="10"/>
  <c r="P569" i="10"/>
  <c r="O569" i="10"/>
  <c r="N569" i="10"/>
  <c r="M569" i="10"/>
  <c r="L569" i="10"/>
  <c r="J569" i="10"/>
  <c r="H569" i="10"/>
  <c r="G569" i="10"/>
  <c r="AI569" i="10" s="1"/>
  <c r="F569" i="10"/>
  <c r="E569" i="10"/>
  <c r="D569" i="10"/>
  <c r="AA565" i="10"/>
  <c r="Z565" i="10"/>
  <c r="Y565" i="10"/>
  <c r="X565" i="10"/>
  <c r="W565" i="10"/>
  <c r="U565" i="10"/>
  <c r="S565" i="10"/>
  <c r="R565" i="10"/>
  <c r="Q565" i="10"/>
  <c r="P565" i="10"/>
  <c r="O565" i="10"/>
  <c r="N565" i="10"/>
  <c r="M565" i="10"/>
  <c r="L565" i="10"/>
  <c r="J565" i="10"/>
  <c r="H565" i="10"/>
  <c r="G565" i="10"/>
  <c r="AI565" i="10" s="1"/>
  <c r="F565" i="10"/>
  <c r="E565" i="10"/>
  <c r="D565" i="10"/>
  <c r="AA559" i="10"/>
  <c r="Z559" i="10"/>
  <c r="Y559" i="10"/>
  <c r="X559" i="10"/>
  <c r="W559" i="10"/>
  <c r="U559" i="10"/>
  <c r="S559" i="10"/>
  <c r="R559" i="10"/>
  <c r="Q559" i="10"/>
  <c r="P559" i="10"/>
  <c r="O559" i="10"/>
  <c r="N559" i="10"/>
  <c r="M559" i="10"/>
  <c r="L559" i="10"/>
  <c r="J559" i="10"/>
  <c r="H559" i="10"/>
  <c r="G559" i="10"/>
  <c r="AI559" i="10" s="1"/>
  <c r="F559" i="10"/>
  <c r="E559" i="10"/>
  <c r="D559" i="10"/>
  <c r="AA556" i="10"/>
  <c r="Z556" i="10"/>
  <c r="Y556" i="10"/>
  <c r="X556" i="10"/>
  <c r="W556" i="10"/>
  <c r="U556" i="10"/>
  <c r="S556" i="10"/>
  <c r="R556" i="10"/>
  <c r="Q556" i="10"/>
  <c r="P556" i="10"/>
  <c r="O556" i="10"/>
  <c r="N556" i="10"/>
  <c r="M556" i="10"/>
  <c r="L556" i="10"/>
  <c r="J556" i="10"/>
  <c r="H556" i="10"/>
  <c r="G556" i="10"/>
  <c r="AI556" i="10" s="1"/>
  <c r="F556" i="10"/>
  <c r="E556" i="10"/>
  <c r="D556" i="10"/>
  <c r="AA553" i="10"/>
  <c r="Z553" i="10"/>
  <c r="Y553" i="10"/>
  <c r="X553" i="10"/>
  <c r="W553" i="10"/>
  <c r="U553" i="10"/>
  <c r="S553" i="10"/>
  <c r="R553" i="10"/>
  <c r="Q553" i="10"/>
  <c r="P553" i="10"/>
  <c r="O553" i="10"/>
  <c r="N553" i="10"/>
  <c r="M553" i="10"/>
  <c r="L553" i="10"/>
  <c r="J553" i="10"/>
  <c r="H553" i="10"/>
  <c r="G553" i="10"/>
  <c r="AI553" i="10" s="1"/>
  <c r="F553" i="10"/>
  <c r="E553" i="10"/>
  <c r="D553" i="10"/>
  <c r="AA550" i="10"/>
  <c r="Z550" i="10"/>
  <c r="Y550" i="10"/>
  <c r="X550" i="10"/>
  <c r="W550" i="10"/>
  <c r="U550" i="10"/>
  <c r="S550" i="10"/>
  <c r="R550" i="10"/>
  <c r="Q550" i="10"/>
  <c r="P550" i="10"/>
  <c r="O550" i="10"/>
  <c r="N550" i="10"/>
  <c r="M550" i="10"/>
  <c r="L550" i="10"/>
  <c r="J550" i="10"/>
  <c r="H550" i="10"/>
  <c r="G550" i="10"/>
  <c r="AI550" i="10" s="1"/>
  <c r="F550" i="10"/>
  <c r="E550" i="10"/>
  <c r="D550" i="10"/>
  <c r="AA547" i="10"/>
  <c r="Z547" i="10"/>
  <c r="Y547" i="10"/>
  <c r="X547" i="10"/>
  <c r="W547" i="10"/>
  <c r="U547" i="10"/>
  <c r="S547" i="10"/>
  <c r="R547" i="10"/>
  <c r="Q547" i="10"/>
  <c r="P547" i="10"/>
  <c r="O547" i="10"/>
  <c r="N547" i="10"/>
  <c r="M547" i="10"/>
  <c r="L547" i="10"/>
  <c r="J547" i="10"/>
  <c r="H547" i="10"/>
  <c r="G547" i="10"/>
  <c r="AI547" i="10" s="1"/>
  <c r="F547" i="10"/>
  <c r="E547" i="10"/>
  <c r="D547" i="10"/>
  <c r="AA543" i="10"/>
  <c r="Z543" i="10"/>
  <c r="Y543" i="10"/>
  <c r="X543" i="10"/>
  <c r="W543" i="10"/>
  <c r="U543" i="10"/>
  <c r="S543" i="10"/>
  <c r="R543" i="10"/>
  <c r="Q543" i="10"/>
  <c r="P543" i="10"/>
  <c r="O543" i="10"/>
  <c r="N543" i="10"/>
  <c r="M543" i="10"/>
  <c r="L543" i="10"/>
  <c r="J543" i="10"/>
  <c r="H543" i="10"/>
  <c r="G543" i="10"/>
  <c r="AI543" i="10" s="1"/>
  <c r="F543" i="10"/>
  <c r="E543" i="10"/>
  <c r="D543" i="10"/>
  <c r="AA538" i="10"/>
  <c r="Z538" i="10"/>
  <c r="Y538" i="10"/>
  <c r="X538" i="10"/>
  <c r="W538" i="10"/>
  <c r="U538" i="10"/>
  <c r="S538" i="10"/>
  <c r="R538" i="10"/>
  <c r="Q538" i="10"/>
  <c r="P538" i="10"/>
  <c r="O538" i="10"/>
  <c r="N538" i="10"/>
  <c r="M538" i="10"/>
  <c r="L538" i="10"/>
  <c r="J538" i="10"/>
  <c r="H538" i="10"/>
  <c r="G538" i="10"/>
  <c r="AI538" i="10" s="1"/>
  <c r="F538" i="10"/>
  <c r="E538" i="10"/>
  <c r="D538" i="10"/>
  <c r="AA535" i="10"/>
  <c r="Z535" i="10"/>
  <c r="Y535" i="10"/>
  <c r="X535" i="10"/>
  <c r="W535" i="10"/>
  <c r="U535" i="10"/>
  <c r="S535" i="10"/>
  <c r="R535" i="10"/>
  <c r="Q535" i="10"/>
  <c r="P535" i="10"/>
  <c r="O535" i="10"/>
  <c r="N535" i="10"/>
  <c r="M535" i="10"/>
  <c r="L535" i="10"/>
  <c r="J535" i="10"/>
  <c r="H535" i="10"/>
  <c r="G535" i="10"/>
  <c r="AI535" i="10" s="1"/>
  <c r="F535" i="10"/>
  <c r="E535" i="10"/>
  <c r="D535" i="10"/>
  <c r="AA530" i="10"/>
  <c r="Z530" i="10"/>
  <c r="Y530" i="10"/>
  <c r="X530" i="10"/>
  <c r="W530" i="10"/>
  <c r="U530" i="10"/>
  <c r="S530" i="10"/>
  <c r="R530" i="10"/>
  <c r="Q530" i="10"/>
  <c r="P530" i="10"/>
  <c r="O530" i="10"/>
  <c r="N530" i="10"/>
  <c r="M530" i="10"/>
  <c r="L530" i="10"/>
  <c r="J530" i="10"/>
  <c r="H530" i="10"/>
  <c r="G530" i="10"/>
  <c r="AI530" i="10" s="1"/>
  <c r="F530" i="10"/>
  <c r="E530" i="10"/>
  <c r="D530" i="10"/>
  <c r="AA526" i="10"/>
  <c r="Z526" i="10"/>
  <c r="Y526" i="10"/>
  <c r="X526" i="10"/>
  <c r="W526" i="10"/>
  <c r="U526" i="10"/>
  <c r="S526" i="10"/>
  <c r="R526" i="10"/>
  <c r="Q526" i="10"/>
  <c r="P526" i="10"/>
  <c r="O526" i="10"/>
  <c r="N526" i="10"/>
  <c r="M526" i="10"/>
  <c r="L526" i="10"/>
  <c r="J526" i="10"/>
  <c r="H526" i="10"/>
  <c r="G526" i="10"/>
  <c r="AI526" i="10" s="1"/>
  <c r="F526" i="10"/>
  <c r="E526" i="10"/>
  <c r="D526" i="10"/>
  <c r="AA522" i="10"/>
  <c r="Z522" i="10"/>
  <c r="Y522" i="10"/>
  <c r="X522" i="10"/>
  <c r="W522" i="10"/>
  <c r="U522" i="10"/>
  <c r="S522" i="10"/>
  <c r="R522" i="10"/>
  <c r="Q522" i="10"/>
  <c r="P522" i="10"/>
  <c r="O522" i="10"/>
  <c r="N522" i="10"/>
  <c r="M522" i="10"/>
  <c r="L522" i="10"/>
  <c r="J522" i="10"/>
  <c r="H522" i="10"/>
  <c r="G522" i="10"/>
  <c r="AI522" i="10" s="1"/>
  <c r="F522" i="10"/>
  <c r="E522" i="10"/>
  <c r="D522" i="10"/>
  <c r="AA516" i="10"/>
  <c r="Z516" i="10"/>
  <c r="Y516" i="10"/>
  <c r="X516" i="10"/>
  <c r="W516" i="10"/>
  <c r="U516" i="10"/>
  <c r="S516" i="10"/>
  <c r="R516" i="10"/>
  <c r="Q516" i="10"/>
  <c r="P516" i="10"/>
  <c r="O516" i="10"/>
  <c r="N516" i="10"/>
  <c r="M516" i="10"/>
  <c r="L516" i="10"/>
  <c r="J516" i="10"/>
  <c r="H516" i="10"/>
  <c r="G516" i="10"/>
  <c r="AI516" i="10" s="1"/>
  <c r="F516" i="10"/>
  <c r="E516" i="10"/>
  <c r="D516" i="10"/>
  <c r="AA513" i="10"/>
  <c r="Z513" i="10"/>
  <c r="Y513" i="10"/>
  <c r="X513" i="10"/>
  <c r="W513" i="10"/>
  <c r="U513" i="10"/>
  <c r="S513" i="10"/>
  <c r="R513" i="10"/>
  <c r="Q513" i="10"/>
  <c r="P513" i="10"/>
  <c r="O513" i="10"/>
  <c r="N513" i="10"/>
  <c r="M513" i="10"/>
  <c r="L513" i="10"/>
  <c r="J513" i="10"/>
  <c r="H513" i="10"/>
  <c r="G513" i="10"/>
  <c r="AI513" i="10" s="1"/>
  <c r="F513" i="10"/>
  <c r="E513" i="10"/>
  <c r="D513" i="10"/>
  <c r="AA510" i="10"/>
  <c r="Z510" i="10"/>
  <c r="Y510" i="10"/>
  <c r="X510" i="10"/>
  <c r="W510" i="10"/>
  <c r="U510" i="10"/>
  <c r="S510" i="10"/>
  <c r="R510" i="10"/>
  <c r="Q510" i="10"/>
  <c r="P510" i="10"/>
  <c r="O510" i="10"/>
  <c r="N510" i="10"/>
  <c r="M510" i="10"/>
  <c r="L510" i="10"/>
  <c r="J510" i="10"/>
  <c r="H510" i="10"/>
  <c r="G510" i="10"/>
  <c r="AI510" i="10" s="1"/>
  <c r="F510" i="10"/>
  <c r="E510" i="10"/>
  <c r="D510" i="10"/>
  <c r="AA507" i="10"/>
  <c r="Z507" i="10"/>
  <c r="Y507" i="10"/>
  <c r="X507" i="10"/>
  <c r="W507" i="10"/>
  <c r="U507" i="10"/>
  <c r="S507" i="10"/>
  <c r="R507" i="10"/>
  <c r="Q507" i="10"/>
  <c r="P507" i="10"/>
  <c r="O507" i="10"/>
  <c r="N507" i="10"/>
  <c r="M507" i="10"/>
  <c r="L507" i="10"/>
  <c r="J507" i="10"/>
  <c r="H507" i="10"/>
  <c r="G507" i="10"/>
  <c r="AI507" i="10" s="1"/>
  <c r="F507" i="10"/>
  <c r="E507" i="10"/>
  <c r="D507" i="10"/>
  <c r="AA504" i="10"/>
  <c r="Z504" i="10"/>
  <c r="Y504" i="10"/>
  <c r="X504" i="10"/>
  <c r="W504" i="10"/>
  <c r="U504" i="10"/>
  <c r="S504" i="10"/>
  <c r="R504" i="10"/>
  <c r="Q504" i="10"/>
  <c r="P504" i="10"/>
  <c r="O504" i="10"/>
  <c r="N504" i="10"/>
  <c r="M504" i="10"/>
  <c r="L504" i="10"/>
  <c r="J504" i="10"/>
  <c r="H504" i="10"/>
  <c r="G504" i="10"/>
  <c r="AI504" i="10" s="1"/>
  <c r="F504" i="10"/>
  <c r="E504" i="10"/>
  <c r="D504" i="10"/>
  <c r="AA500" i="10"/>
  <c r="Z500" i="10"/>
  <c r="Y500" i="10"/>
  <c r="X500" i="10"/>
  <c r="W500" i="10"/>
  <c r="U500" i="10"/>
  <c r="S500" i="10"/>
  <c r="R500" i="10"/>
  <c r="Q500" i="10"/>
  <c r="P500" i="10"/>
  <c r="O500" i="10"/>
  <c r="N500" i="10"/>
  <c r="M500" i="10"/>
  <c r="L500" i="10"/>
  <c r="J500" i="10"/>
  <c r="H500" i="10"/>
  <c r="G500" i="10"/>
  <c r="AI500" i="10" s="1"/>
  <c r="F500" i="10"/>
  <c r="E500" i="10"/>
  <c r="D500" i="10"/>
  <c r="AA497" i="10"/>
  <c r="Z497" i="10"/>
  <c r="Y497" i="10"/>
  <c r="X497" i="10"/>
  <c r="W497" i="10"/>
  <c r="U497" i="10"/>
  <c r="S497" i="10"/>
  <c r="R497" i="10"/>
  <c r="Q497" i="10"/>
  <c r="P497" i="10"/>
  <c r="O497" i="10"/>
  <c r="N497" i="10"/>
  <c r="M497" i="10"/>
  <c r="L497" i="10"/>
  <c r="J497" i="10"/>
  <c r="H497" i="10"/>
  <c r="G497" i="10"/>
  <c r="AI497" i="10" s="1"/>
  <c r="F497" i="10"/>
  <c r="E497" i="10"/>
  <c r="D497" i="10"/>
  <c r="AA491" i="10"/>
  <c r="Z491" i="10"/>
  <c r="Y491" i="10"/>
  <c r="X491" i="10"/>
  <c r="W491" i="10"/>
  <c r="U491" i="10"/>
  <c r="S491" i="10"/>
  <c r="R491" i="10"/>
  <c r="Q491" i="10"/>
  <c r="P491" i="10"/>
  <c r="O491" i="10"/>
  <c r="N491" i="10"/>
  <c r="M491" i="10"/>
  <c r="L491" i="10"/>
  <c r="J491" i="10"/>
  <c r="H491" i="10"/>
  <c r="G491" i="10"/>
  <c r="AI491" i="10" s="1"/>
  <c r="F491" i="10"/>
  <c r="E491" i="10"/>
  <c r="D491" i="10"/>
  <c r="AA488" i="10"/>
  <c r="Z488" i="10"/>
  <c r="Y488" i="10"/>
  <c r="X488" i="10"/>
  <c r="W488" i="10"/>
  <c r="U488" i="10"/>
  <c r="S488" i="10"/>
  <c r="R488" i="10"/>
  <c r="Q488" i="10"/>
  <c r="P488" i="10"/>
  <c r="O488" i="10"/>
  <c r="N488" i="10"/>
  <c r="M488" i="10"/>
  <c r="L488" i="10"/>
  <c r="J488" i="10"/>
  <c r="H488" i="10"/>
  <c r="G488" i="10"/>
  <c r="AI488" i="10" s="1"/>
  <c r="F488" i="10"/>
  <c r="E488" i="10"/>
  <c r="D488" i="10"/>
  <c r="AA485" i="10"/>
  <c r="Z485" i="10"/>
  <c r="Y485" i="10"/>
  <c r="X485" i="10"/>
  <c r="W485" i="10"/>
  <c r="U485" i="10"/>
  <c r="S485" i="10"/>
  <c r="R485" i="10"/>
  <c r="Q485" i="10"/>
  <c r="P485" i="10"/>
  <c r="O485" i="10"/>
  <c r="N485" i="10"/>
  <c r="M485" i="10"/>
  <c r="L485" i="10"/>
  <c r="J485" i="10"/>
  <c r="H485" i="10"/>
  <c r="G485" i="10"/>
  <c r="AI485" i="10" s="1"/>
  <c r="F485" i="10"/>
  <c r="E485" i="10"/>
  <c r="D485" i="10"/>
  <c r="AA482" i="10"/>
  <c r="Z482" i="10"/>
  <c r="Y482" i="10"/>
  <c r="X482" i="10"/>
  <c r="W482" i="10"/>
  <c r="U482" i="10"/>
  <c r="S482" i="10"/>
  <c r="R482" i="10"/>
  <c r="Q482" i="10"/>
  <c r="P482" i="10"/>
  <c r="O482" i="10"/>
  <c r="N482" i="10"/>
  <c r="M482" i="10"/>
  <c r="L482" i="10"/>
  <c r="J482" i="10"/>
  <c r="H482" i="10"/>
  <c r="G482" i="10"/>
  <c r="AI482" i="10" s="1"/>
  <c r="F482" i="10"/>
  <c r="E482" i="10"/>
  <c r="D482" i="10"/>
  <c r="AA479" i="10"/>
  <c r="Z479" i="10"/>
  <c r="Y479" i="10"/>
  <c r="X479" i="10"/>
  <c r="W479" i="10"/>
  <c r="U479" i="10"/>
  <c r="S479" i="10"/>
  <c r="R479" i="10"/>
  <c r="Q479" i="10"/>
  <c r="P479" i="10"/>
  <c r="O479" i="10"/>
  <c r="N479" i="10"/>
  <c r="M479" i="10"/>
  <c r="L479" i="10"/>
  <c r="J479" i="10"/>
  <c r="H479" i="10"/>
  <c r="G479" i="10"/>
  <c r="AI479" i="10" s="1"/>
  <c r="F479" i="10"/>
  <c r="E479" i="10"/>
  <c r="D479" i="10"/>
  <c r="AA475" i="10"/>
  <c r="Z475" i="10"/>
  <c r="Y475" i="10"/>
  <c r="X475" i="10"/>
  <c r="W475" i="10"/>
  <c r="U475" i="10"/>
  <c r="S475" i="10"/>
  <c r="R475" i="10"/>
  <c r="Q475" i="10"/>
  <c r="P475" i="10"/>
  <c r="O475" i="10"/>
  <c r="N475" i="10"/>
  <c r="M475" i="10"/>
  <c r="L475" i="10"/>
  <c r="J475" i="10"/>
  <c r="H475" i="10"/>
  <c r="G475" i="10"/>
  <c r="AI475" i="10" s="1"/>
  <c r="F475" i="10"/>
  <c r="E475" i="10"/>
  <c r="D475" i="10"/>
  <c r="AA472" i="10"/>
  <c r="Z472" i="10"/>
  <c r="Y472" i="10"/>
  <c r="X472" i="10"/>
  <c r="W472" i="10"/>
  <c r="U472" i="10"/>
  <c r="S472" i="10"/>
  <c r="R472" i="10"/>
  <c r="Q472" i="10"/>
  <c r="P472" i="10"/>
  <c r="O472" i="10"/>
  <c r="N472" i="10"/>
  <c r="M472" i="10"/>
  <c r="L472" i="10"/>
  <c r="J472" i="10"/>
  <c r="H472" i="10"/>
  <c r="G472" i="10"/>
  <c r="AI472" i="10" s="1"/>
  <c r="F472" i="10"/>
  <c r="E472" i="10"/>
  <c r="D472" i="10"/>
  <c r="AA468" i="10"/>
  <c r="Z468" i="10"/>
  <c r="Y468" i="10"/>
  <c r="X468" i="10"/>
  <c r="W468" i="10"/>
  <c r="U468" i="10"/>
  <c r="S468" i="10"/>
  <c r="R468" i="10"/>
  <c r="Q468" i="10"/>
  <c r="P468" i="10"/>
  <c r="O468" i="10"/>
  <c r="N468" i="10"/>
  <c r="M468" i="10"/>
  <c r="L468" i="10"/>
  <c r="J468" i="10"/>
  <c r="H468" i="10"/>
  <c r="G468" i="10"/>
  <c r="AI468" i="10" s="1"/>
  <c r="F468" i="10"/>
  <c r="E468" i="10"/>
  <c r="D468" i="10"/>
  <c r="AA464" i="10"/>
  <c r="Z464" i="10"/>
  <c r="Y464" i="10"/>
  <c r="X464" i="10"/>
  <c r="W464" i="10"/>
  <c r="U464" i="10"/>
  <c r="S464" i="10"/>
  <c r="R464" i="10"/>
  <c r="Q464" i="10"/>
  <c r="P464" i="10"/>
  <c r="O464" i="10"/>
  <c r="N464" i="10"/>
  <c r="M464" i="10"/>
  <c r="L464" i="10"/>
  <c r="J464" i="10"/>
  <c r="H464" i="10"/>
  <c r="G464" i="10"/>
  <c r="AI464" i="10" s="1"/>
  <c r="F464" i="10"/>
  <c r="E464" i="10"/>
  <c r="D464" i="10"/>
  <c r="AA461" i="10"/>
  <c r="Z461" i="10"/>
  <c r="Y461" i="10"/>
  <c r="X461" i="10"/>
  <c r="W461" i="10"/>
  <c r="U461" i="10"/>
  <c r="S461" i="10"/>
  <c r="R461" i="10"/>
  <c r="Q461" i="10"/>
  <c r="P461" i="10"/>
  <c r="O461" i="10"/>
  <c r="N461" i="10"/>
  <c r="M461" i="10"/>
  <c r="L461" i="10"/>
  <c r="J461" i="10"/>
  <c r="H461" i="10"/>
  <c r="G461" i="10"/>
  <c r="AI461" i="10" s="1"/>
  <c r="F461" i="10"/>
  <c r="E461" i="10"/>
  <c r="D461" i="10"/>
  <c r="AA455" i="10"/>
  <c r="Z455" i="10"/>
  <c r="Y455" i="10"/>
  <c r="X455" i="10"/>
  <c r="W455" i="10"/>
  <c r="U455" i="10"/>
  <c r="S455" i="10"/>
  <c r="R455" i="10"/>
  <c r="Q455" i="10"/>
  <c r="P455" i="10"/>
  <c r="O455" i="10"/>
  <c r="N455" i="10"/>
  <c r="M455" i="10"/>
  <c r="L455" i="10"/>
  <c r="J455" i="10"/>
  <c r="H455" i="10"/>
  <c r="G455" i="10"/>
  <c r="AI455" i="10" s="1"/>
  <c r="F455" i="10"/>
  <c r="E455" i="10"/>
  <c r="D455" i="10"/>
  <c r="AA449" i="10"/>
  <c r="Z449" i="10"/>
  <c r="Y449" i="10"/>
  <c r="X449" i="10"/>
  <c r="W449" i="10"/>
  <c r="U449" i="10"/>
  <c r="S449" i="10"/>
  <c r="R449" i="10"/>
  <c r="Q449" i="10"/>
  <c r="P449" i="10"/>
  <c r="O449" i="10"/>
  <c r="N449" i="10"/>
  <c r="M449" i="10"/>
  <c r="L449" i="10"/>
  <c r="J449" i="10"/>
  <c r="H449" i="10"/>
  <c r="G449" i="10"/>
  <c r="AI449" i="10" s="1"/>
  <c r="F449" i="10"/>
  <c r="E449" i="10"/>
  <c r="D449" i="10"/>
  <c r="AA445" i="10"/>
  <c r="Z445" i="10"/>
  <c r="Y445" i="10"/>
  <c r="X445" i="10"/>
  <c r="W445" i="10"/>
  <c r="U445" i="10"/>
  <c r="S445" i="10"/>
  <c r="R445" i="10"/>
  <c r="Q445" i="10"/>
  <c r="P445" i="10"/>
  <c r="O445" i="10"/>
  <c r="N445" i="10"/>
  <c r="M445" i="10"/>
  <c r="L445" i="10"/>
  <c r="J445" i="10"/>
  <c r="H445" i="10"/>
  <c r="G445" i="10"/>
  <c r="AI445" i="10" s="1"/>
  <c r="F445" i="10"/>
  <c r="E445" i="10"/>
  <c r="D445" i="10"/>
  <c r="AA438" i="10"/>
  <c r="Z438" i="10"/>
  <c r="Y438" i="10"/>
  <c r="X438" i="10"/>
  <c r="W438" i="10"/>
  <c r="U438" i="10"/>
  <c r="S438" i="10"/>
  <c r="R438" i="10"/>
  <c r="Q438" i="10"/>
  <c r="P438" i="10"/>
  <c r="O438" i="10"/>
  <c r="N438" i="10"/>
  <c r="M438" i="10"/>
  <c r="L438" i="10"/>
  <c r="J438" i="10"/>
  <c r="H438" i="10"/>
  <c r="G438" i="10"/>
  <c r="AI438" i="10" s="1"/>
  <c r="F438" i="10"/>
  <c r="E438" i="10"/>
  <c r="D438" i="10"/>
  <c r="AA434" i="10"/>
  <c r="Z434" i="10"/>
  <c r="Y434" i="10"/>
  <c r="X434" i="10"/>
  <c r="W434" i="10"/>
  <c r="U434" i="10"/>
  <c r="S434" i="10"/>
  <c r="R434" i="10"/>
  <c r="Q434" i="10"/>
  <c r="P434" i="10"/>
  <c r="O434" i="10"/>
  <c r="N434" i="10"/>
  <c r="M434" i="10"/>
  <c r="L434" i="10"/>
  <c r="J434" i="10"/>
  <c r="H434" i="10"/>
  <c r="G434" i="10"/>
  <c r="AI434" i="10" s="1"/>
  <c r="F434" i="10"/>
  <c r="E434" i="10"/>
  <c r="D434" i="10"/>
  <c r="AA430" i="10"/>
  <c r="Z430" i="10"/>
  <c r="Y430" i="10"/>
  <c r="X430" i="10"/>
  <c r="W430" i="10"/>
  <c r="U430" i="10"/>
  <c r="S430" i="10"/>
  <c r="R430" i="10"/>
  <c r="Q430" i="10"/>
  <c r="P430" i="10"/>
  <c r="O430" i="10"/>
  <c r="N430" i="10"/>
  <c r="M430" i="10"/>
  <c r="L430" i="10"/>
  <c r="J430" i="10"/>
  <c r="H430" i="10"/>
  <c r="G430" i="10"/>
  <c r="AI430" i="10" s="1"/>
  <c r="F430" i="10"/>
  <c r="E430" i="10"/>
  <c r="D430" i="10"/>
  <c r="AA426" i="10"/>
  <c r="Z426" i="10"/>
  <c r="Y426" i="10"/>
  <c r="X426" i="10"/>
  <c r="W426" i="10"/>
  <c r="U426" i="10"/>
  <c r="S426" i="10"/>
  <c r="R426" i="10"/>
  <c r="Q426" i="10"/>
  <c r="P426" i="10"/>
  <c r="O426" i="10"/>
  <c r="N426" i="10"/>
  <c r="M426" i="10"/>
  <c r="L426" i="10"/>
  <c r="J426" i="10"/>
  <c r="H426" i="10"/>
  <c r="G426" i="10"/>
  <c r="AI426" i="10" s="1"/>
  <c r="F426" i="10"/>
  <c r="E426" i="10"/>
  <c r="D426" i="10"/>
  <c r="AA422" i="10"/>
  <c r="Z422" i="10"/>
  <c r="Y422" i="10"/>
  <c r="X422" i="10"/>
  <c r="W422" i="10"/>
  <c r="U422" i="10"/>
  <c r="S422" i="10"/>
  <c r="R422" i="10"/>
  <c r="Q422" i="10"/>
  <c r="P422" i="10"/>
  <c r="O422" i="10"/>
  <c r="N422" i="10"/>
  <c r="M422" i="10"/>
  <c r="L422" i="10"/>
  <c r="J422" i="10"/>
  <c r="H422" i="10"/>
  <c r="G422" i="10"/>
  <c r="AI422" i="10" s="1"/>
  <c r="F422" i="10"/>
  <c r="E422" i="10"/>
  <c r="D422" i="10"/>
  <c r="AA416" i="10"/>
  <c r="Z416" i="10"/>
  <c r="Y416" i="10"/>
  <c r="X416" i="10"/>
  <c r="W416" i="10"/>
  <c r="U416" i="10"/>
  <c r="S416" i="10"/>
  <c r="R416" i="10"/>
  <c r="Q416" i="10"/>
  <c r="P416" i="10"/>
  <c r="O416" i="10"/>
  <c r="N416" i="10"/>
  <c r="M416" i="10"/>
  <c r="L416" i="10"/>
  <c r="J416" i="10"/>
  <c r="H416" i="10"/>
  <c r="G416" i="10"/>
  <c r="AI416" i="10" s="1"/>
  <c r="F416" i="10"/>
  <c r="E416" i="10"/>
  <c r="D416" i="10"/>
  <c r="Z412" i="10"/>
  <c r="Y412" i="10"/>
  <c r="X412" i="10"/>
  <c r="W412" i="10"/>
  <c r="U412" i="10"/>
  <c r="S412" i="10"/>
  <c r="R412" i="10"/>
  <c r="Q412" i="10"/>
  <c r="P412" i="10"/>
  <c r="O412" i="10"/>
  <c r="N412" i="10"/>
  <c r="M412" i="10"/>
  <c r="L412" i="10"/>
  <c r="J412" i="10"/>
  <c r="H412" i="10"/>
  <c r="G412" i="10"/>
  <c r="AI412" i="10" s="1"/>
  <c r="F412" i="10"/>
  <c r="E412" i="10"/>
  <c r="D412" i="10"/>
  <c r="AA410" i="10"/>
  <c r="Z410" i="10"/>
  <c r="Y410" i="10"/>
  <c r="X410" i="10"/>
  <c r="W410" i="10"/>
  <c r="U410" i="10"/>
  <c r="S410" i="10"/>
  <c r="R410" i="10"/>
  <c r="Q410" i="10"/>
  <c r="P410" i="10"/>
  <c r="O410" i="10"/>
  <c r="N410" i="10"/>
  <c r="M410" i="10"/>
  <c r="L410" i="10"/>
  <c r="J410" i="10"/>
  <c r="H410" i="10"/>
  <c r="G410" i="10"/>
  <c r="AI410" i="10" s="1"/>
  <c r="F410" i="10"/>
  <c r="E410" i="10"/>
  <c r="D410" i="10"/>
  <c r="AA407" i="10"/>
  <c r="Z407" i="10"/>
  <c r="Y407" i="10"/>
  <c r="X407" i="10"/>
  <c r="W407" i="10"/>
  <c r="U407" i="10"/>
  <c r="S407" i="10"/>
  <c r="R407" i="10"/>
  <c r="Q407" i="10"/>
  <c r="P407" i="10"/>
  <c r="O407" i="10"/>
  <c r="N407" i="10"/>
  <c r="M407" i="10"/>
  <c r="L407" i="10"/>
  <c r="J407" i="10"/>
  <c r="H407" i="10"/>
  <c r="G407" i="10"/>
  <c r="AI407" i="10" s="1"/>
  <c r="F407" i="10"/>
  <c r="E407" i="10"/>
  <c r="D407" i="10"/>
  <c r="AA405" i="10"/>
  <c r="Z405" i="10"/>
  <c r="Y405" i="10"/>
  <c r="X405" i="10"/>
  <c r="W405" i="10"/>
  <c r="U405" i="10"/>
  <c r="S405" i="10"/>
  <c r="R405" i="10"/>
  <c r="Q405" i="10"/>
  <c r="P405" i="10"/>
  <c r="O405" i="10"/>
  <c r="N405" i="10"/>
  <c r="M405" i="10"/>
  <c r="L405" i="10"/>
  <c r="J405" i="10"/>
  <c r="H405" i="10"/>
  <c r="G405" i="10"/>
  <c r="AI405" i="10" s="1"/>
  <c r="F405" i="10"/>
  <c r="E405" i="10"/>
  <c r="D405" i="10"/>
  <c r="AA403" i="10"/>
  <c r="Z403" i="10"/>
  <c r="Y403" i="10"/>
  <c r="X403" i="10"/>
  <c r="W403" i="10"/>
  <c r="U403" i="10"/>
  <c r="S403" i="10"/>
  <c r="R403" i="10"/>
  <c r="Q403" i="10"/>
  <c r="P403" i="10"/>
  <c r="O403" i="10"/>
  <c r="N403" i="10"/>
  <c r="M403" i="10"/>
  <c r="L403" i="10"/>
  <c r="J403" i="10"/>
  <c r="H403" i="10"/>
  <c r="G403" i="10"/>
  <c r="AI403" i="10" s="1"/>
  <c r="F403" i="10"/>
  <c r="E403" i="10"/>
  <c r="D403" i="10"/>
  <c r="AA399" i="10"/>
  <c r="Z399" i="10"/>
  <c r="Y399" i="10"/>
  <c r="X399" i="10"/>
  <c r="W399" i="10"/>
  <c r="U399" i="10"/>
  <c r="S399" i="10"/>
  <c r="R399" i="10"/>
  <c r="Q399" i="10"/>
  <c r="P399" i="10"/>
  <c r="O399" i="10"/>
  <c r="N399" i="10"/>
  <c r="M399" i="10"/>
  <c r="L399" i="10"/>
  <c r="J399" i="10"/>
  <c r="H399" i="10"/>
  <c r="G399" i="10"/>
  <c r="AI399" i="10" s="1"/>
  <c r="F399" i="10"/>
  <c r="E399" i="10"/>
  <c r="D399" i="10"/>
  <c r="AA396" i="10"/>
  <c r="Z396" i="10"/>
  <c r="Y396" i="10"/>
  <c r="X396" i="10"/>
  <c r="W396" i="10"/>
  <c r="U396" i="10"/>
  <c r="S396" i="10"/>
  <c r="R396" i="10"/>
  <c r="Q396" i="10"/>
  <c r="P396" i="10"/>
  <c r="O396" i="10"/>
  <c r="N396" i="10"/>
  <c r="M396" i="10"/>
  <c r="L396" i="10"/>
  <c r="J396" i="10"/>
  <c r="H396" i="10"/>
  <c r="G396" i="10"/>
  <c r="AI396" i="10" s="1"/>
  <c r="F396" i="10"/>
  <c r="E396" i="10"/>
  <c r="D396" i="10"/>
  <c r="AA393" i="10"/>
  <c r="Z393" i="10"/>
  <c r="Y393" i="10"/>
  <c r="X393" i="10"/>
  <c r="W393" i="10"/>
  <c r="U393" i="10"/>
  <c r="S393" i="10"/>
  <c r="R393" i="10"/>
  <c r="Q393" i="10"/>
  <c r="P393" i="10"/>
  <c r="O393" i="10"/>
  <c r="N393" i="10"/>
  <c r="M393" i="10"/>
  <c r="L393" i="10"/>
  <c r="J393" i="10"/>
  <c r="H393" i="10"/>
  <c r="G393" i="10"/>
  <c r="AI393" i="10" s="1"/>
  <c r="F393" i="10"/>
  <c r="E393" i="10"/>
  <c r="D393" i="10"/>
  <c r="AA387" i="10"/>
  <c r="Z387" i="10"/>
  <c r="Y387" i="10"/>
  <c r="X387" i="10"/>
  <c r="W387" i="10"/>
  <c r="U387" i="10"/>
  <c r="S387" i="10"/>
  <c r="R387" i="10"/>
  <c r="Q387" i="10"/>
  <c r="P387" i="10"/>
  <c r="O387" i="10"/>
  <c r="N387" i="10"/>
  <c r="M387" i="10"/>
  <c r="L387" i="10"/>
  <c r="J387" i="10"/>
  <c r="H387" i="10"/>
  <c r="G387" i="10"/>
  <c r="AI387" i="10" s="1"/>
  <c r="F387" i="10"/>
  <c r="E387" i="10"/>
  <c r="D387" i="10"/>
  <c r="AA384" i="10"/>
  <c r="Z384" i="10"/>
  <c r="Y384" i="10"/>
  <c r="X384" i="10"/>
  <c r="W384" i="10"/>
  <c r="U384" i="10"/>
  <c r="S384" i="10"/>
  <c r="R384" i="10"/>
  <c r="Q384" i="10"/>
  <c r="P384" i="10"/>
  <c r="O384" i="10"/>
  <c r="N384" i="10"/>
  <c r="M384" i="10"/>
  <c r="L384" i="10"/>
  <c r="J384" i="10"/>
  <c r="H384" i="10"/>
  <c r="G384" i="10"/>
  <c r="AI384" i="10" s="1"/>
  <c r="F384" i="10"/>
  <c r="E384" i="10"/>
  <c r="D384" i="10"/>
  <c r="AA381" i="10"/>
  <c r="Z381" i="10"/>
  <c r="Y381" i="10"/>
  <c r="X381" i="10"/>
  <c r="W381" i="10"/>
  <c r="U381" i="10"/>
  <c r="S381" i="10"/>
  <c r="R381" i="10"/>
  <c r="Q381" i="10"/>
  <c r="P381" i="10"/>
  <c r="O381" i="10"/>
  <c r="N381" i="10"/>
  <c r="M381" i="10"/>
  <c r="L381" i="10"/>
  <c r="J381" i="10"/>
  <c r="H381" i="10"/>
  <c r="G381" i="10"/>
  <c r="AI381" i="10" s="1"/>
  <c r="F381" i="10"/>
  <c r="E381" i="10"/>
  <c r="D381" i="10"/>
  <c r="AA378" i="10"/>
  <c r="Z378" i="10"/>
  <c r="Y378" i="10"/>
  <c r="X378" i="10"/>
  <c r="W378" i="10"/>
  <c r="U378" i="10"/>
  <c r="S378" i="10"/>
  <c r="R378" i="10"/>
  <c r="Q378" i="10"/>
  <c r="P378" i="10"/>
  <c r="O378" i="10"/>
  <c r="N378" i="10"/>
  <c r="M378" i="10"/>
  <c r="L378" i="10"/>
  <c r="J378" i="10"/>
  <c r="H378" i="10"/>
  <c r="G378" i="10"/>
  <c r="AI378" i="10" s="1"/>
  <c r="F378" i="10"/>
  <c r="E378" i="10"/>
  <c r="D378" i="10"/>
  <c r="AA375" i="10"/>
  <c r="Z375" i="10"/>
  <c r="Y375" i="10"/>
  <c r="X375" i="10"/>
  <c r="W375" i="10"/>
  <c r="U375" i="10"/>
  <c r="S375" i="10"/>
  <c r="R375" i="10"/>
  <c r="Q375" i="10"/>
  <c r="P375" i="10"/>
  <c r="O375" i="10"/>
  <c r="N375" i="10"/>
  <c r="M375" i="10"/>
  <c r="L375" i="10"/>
  <c r="J375" i="10"/>
  <c r="H375" i="10"/>
  <c r="G375" i="10"/>
  <c r="AI375" i="10" s="1"/>
  <c r="F375" i="10"/>
  <c r="E375" i="10"/>
  <c r="D375" i="10"/>
  <c r="AA372" i="10"/>
  <c r="Z372" i="10"/>
  <c r="Y372" i="10"/>
  <c r="X372" i="10"/>
  <c r="W372" i="10"/>
  <c r="U372" i="10"/>
  <c r="S372" i="10"/>
  <c r="R372" i="10"/>
  <c r="Q372" i="10"/>
  <c r="P372" i="10"/>
  <c r="O372" i="10"/>
  <c r="N372" i="10"/>
  <c r="M372" i="10"/>
  <c r="L372" i="10"/>
  <c r="J372" i="10"/>
  <c r="H372" i="10"/>
  <c r="G372" i="10"/>
  <c r="AI372" i="10" s="1"/>
  <c r="F372" i="10"/>
  <c r="E372" i="10"/>
  <c r="D372" i="10"/>
  <c r="AA368" i="10"/>
  <c r="Z368" i="10"/>
  <c r="Y368" i="10"/>
  <c r="X368" i="10"/>
  <c r="W368" i="10"/>
  <c r="U368" i="10"/>
  <c r="S368" i="10"/>
  <c r="R368" i="10"/>
  <c r="Q368" i="10"/>
  <c r="P368" i="10"/>
  <c r="O368" i="10"/>
  <c r="N368" i="10"/>
  <c r="M368" i="10"/>
  <c r="L368" i="10"/>
  <c r="J368" i="10"/>
  <c r="H368" i="10"/>
  <c r="G368" i="10"/>
  <c r="AI368" i="10" s="1"/>
  <c r="F368" i="10"/>
  <c r="E368" i="10"/>
  <c r="D368" i="10"/>
  <c r="AA365" i="10"/>
  <c r="Z365" i="10"/>
  <c r="Y365" i="10"/>
  <c r="X365" i="10"/>
  <c r="W365" i="10"/>
  <c r="U365" i="10"/>
  <c r="S365" i="10"/>
  <c r="R365" i="10"/>
  <c r="Q365" i="10"/>
  <c r="P365" i="10"/>
  <c r="O365" i="10"/>
  <c r="N365" i="10"/>
  <c r="M365" i="10"/>
  <c r="L365" i="10"/>
  <c r="J365" i="10"/>
  <c r="H365" i="10"/>
  <c r="G365" i="10"/>
  <c r="AI365" i="10" s="1"/>
  <c r="F365" i="10"/>
  <c r="E365" i="10"/>
  <c r="D365" i="10"/>
  <c r="AA361" i="10"/>
  <c r="Z361" i="10"/>
  <c r="Y361" i="10"/>
  <c r="X361" i="10"/>
  <c r="W361" i="10"/>
  <c r="U361" i="10"/>
  <c r="S361" i="10"/>
  <c r="R361" i="10"/>
  <c r="Q361" i="10"/>
  <c r="P361" i="10"/>
  <c r="O361" i="10"/>
  <c r="N361" i="10"/>
  <c r="M361" i="10"/>
  <c r="L361" i="10"/>
  <c r="J361" i="10"/>
  <c r="H361" i="10"/>
  <c r="G361" i="10"/>
  <c r="AI361" i="10" s="1"/>
  <c r="F361" i="10"/>
  <c r="E361" i="10"/>
  <c r="D361" i="10"/>
  <c r="AA357" i="10"/>
  <c r="Z357" i="10"/>
  <c r="Y357" i="10"/>
  <c r="X357" i="10"/>
  <c r="W357" i="10"/>
  <c r="U357" i="10"/>
  <c r="S357" i="10"/>
  <c r="R357" i="10"/>
  <c r="Q357" i="10"/>
  <c r="P357" i="10"/>
  <c r="O357" i="10"/>
  <c r="N357" i="10"/>
  <c r="M357" i="10"/>
  <c r="L357" i="10"/>
  <c r="J357" i="10"/>
  <c r="H357" i="10"/>
  <c r="G357" i="10"/>
  <c r="AI357" i="10" s="1"/>
  <c r="F357" i="10"/>
  <c r="E357" i="10"/>
  <c r="D357" i="10"/>
  <c r="AA354" i="10"/>
  <c r="Z354" i="10"/>
  <c r="Y354" i="10"/>
  <c r="X354" i="10"/>
  <c r="W354" i="10"/>
  <c r="U354" i="10"/>
  <c r="S354" i="10"/>
  <c r="R354" i="10"/>
  <c r="Q354" i="10"/>
  <c r="P354" i="10"/>
  <c r="O354" i="10"/>
  <c r="N354" i="10"/>
  <c r="M354" i="10"/>
  <c r="L354" i="10"/>
  <c r="J354" i="10"/>
  <c r="H354" i="10"/>
  <c r="G354" i="10"/>
  <c r="AI354" i="10" s="1"/>
  <c r="F354" i="10"/>
  <c r="E354" i="10"/>
  <c r="D354" i="10"/>
  <c r="AA351" i="10"/>
  <c r="Z351" i="10"/>
  <c r="Y351" i="10"/>
  <c r="X351" i="10"/>
  <c r="W351" i="10"/>
  <c r="U351" i="10"/>
  <c r="S351" i="10"/>
  <c r="R351" i="10"/>
  <c r="Q351" i="10"/>
  <c r="P351" i="10"/>
  <c r="O351" i="10"/>
  <c r="N351" i="10"/>
  <c r="M351" i="10"/>
  <c r="L351" i="10"/>
  <c r="J351" i="10"/>
  <c r="H351" i="10"/>
  <c r="G351" i="10"/>
  <c r="AI351" i="10" s="1"/>
  <c r="F351" i="10"/>
  <c r="E351" i="10"/>
  <c r="D351" i="10"/>
  <c r="AA344" i="10"/>
  <c r="Z344" i="10"/>
  <c r="Y344" i="10"/>
  <c r="X344" i="10"/>
  <c r="W344" i="10"/>
  <c r="U344" i="10"/>
  <c r="S344" i="10"/>
  <c r="R344" i="10"/>
  <c r="Q344" i="10"/>
  <c r="P344" i="10"/>
  <c r="O344" i="10"/>
  <c r="N344" i="10"/>
  <c r="M344" i="10"/>
  <c r="L344" i="10"/>
  <c r="J344" i="10"/>
  <c r="H344" i="10"/>
  <c r="G344" i="10"/>
  <c r="AI344" i="10" s="1"/>
  <c r="F344" i="10"/>
  <c r="E344" i="10"/>
  <c r="D344" i="10"/>
  <c r="AA340" i="10"/>
  <c r="Z340" i="10"/>
  <c r="Y340" i="10"/>
  <c r="X340" i="10"/>
  <c r="W340" i="10"/>
  <c r="U340" i="10"/>
  <c r="S340" i="10"/>
  <c r="R340" i="10"/>
  <c r="Q340" i="10"/>
  <c r="P340" i="10"/>
  <c r="O340" i="10"/>
  <c r="N340" i="10"/>
  <c r="M340" i="10"/>
  <c r="L340" i="10"/>
  <c r="J340" i="10"/>
  <c r="H340" i="10"/>
  <c r="G340" i="10"/>
  <c r="AI340" i="10" s="1"/>
  <c r="F340" i="10"/>
  <c r="E340" i="10"/>
  <c r="D340" i="10"/>
  <c r="AA337" i="10"/>
  <c r="Z337" i="10"/>
  <c r="Y337" i="10"/>
  <c r="X337" i="10"/>
  <c r="W337" i="10"/>
  <c r="U337" i="10"/>
  <c r="S337" i="10"/>
  <c r="R337" i="10"/>
  <c r="Q337" i="10"/>
  <c r="P337" i="10"/>
  <c r="O337" i="10"/>
  <c r="N337" i="10"/>
  <c r="M337" i="10"/>
  <c r="L337" i="10"/>
  <c r="J337" i="10"/>
  <c r="H337" i="10"/>
  <c r="G337" i="10"/>
  <c r="AI337" i="10" s="1"/>
  <c r="F337" i="10"/>
  <c r="E337" i="10"/>
  <c r="D337" i="10"/>
  <c r="AA334" i="10"/>
  <c r="Z334" i="10"/>
  <c r="Y334" i="10"/>
  <c r="X334" i="10"/>
  <c r="W334" i="10"/>
  <c r="U334" i="10"/>
  <c r="S334" i="10"/>
  <c r="R334" i="10"/>
  <c r="Q334" i="10"/>
  <c r="P334" i="10"/>
  <c r="O334" i="10"/>
  <c r="N334" i="10"/>
  <c r="M334" i="10"/>
  <c r="L334" i="10"/>
  <c r="J334" i="10"/>
  <c r="H334" i="10"/>
  <c r="G334" i="10"/>
  <c r="AI334" i="10" s="1"/>
  <c r="F334" i="10"/>
  <c r="E334" i="10"/>
  <c r="D334" i="10"/>
  <c r="AA331" i="10"/>
  <c r="Z331" i="10"/>
  <c r="Y331" i="10"/>
  <c r="X331" i="10"/>
  <c r="W331" i="10"/>
  <c r="U331" i="10"/>
  <c r="S331" i="10"/>
  <c r="R331" i="10"/>
  <c r="Q331" i="10"/>
  <c r="P331" i="10"/>
  <c r="O331" i="10"/>
  <c r="N331" i="10"/>
  <c r="M331" i="10"/>
  <c r="L331" i="10"/>
  <c r="J331" i="10"/>
  <c r="H331" i="10"/>
  <c r="G331" i="10"/>
  <c r="AI331" i="10" s="1"/>
  <c r="F331" i="10"/>
  <c r="E331" i="10"/>
  <c r="D331" i="10"/>
  <c r="AA328" i="10"/>
  <c r="Z328" i="10"/>
  <c r="Y328" i="10"/>
  <c r="X328" i="10"/>
  <c r="W328" i="10"/>
  <c r="U328" i="10"/>
  <c r="S328" i="10"/>
  <c r="R328" i="10"/>
  <c r="Q328" i="10"/>
  <c r="P328" i="10"/>
  <c r="O328" i="10"/>
  <c r="N328" i="10"/>
  <c r="M328" i="10"/>
  <c r="L328" i="10"/>
  <c r="J328" i="10"/>
  <c r="H328" i="10"/>
  <c r="G328" i="10"/>
  <c r="AI328" i="10" s="1"/>
  <c r="F328" i="10"/>
  <c r="E328" i="10"/>
  <c r="D328" i="10"/>
  <c r="AA321" i="10"/>
  <c r="Z321" i="10"/>
  <c r="Y321" i="10"/>
  <c r="X321" i="10"/>
  <c r="W321" i="10"/>
  <c r="U321" i="10"/>
  <c r="S321" i="10"/>
  <c r="R321" i="10"/>
  <c r="Q321" i="10"/>
  <c r="P321" i="10"/>
  <c r="O321" i="10"/>
  <c r="N321" i="10"/>
  <c r="M321" i="10"/>
  <c r="L321" i="10"/>
  <c r="J321" i="10"/>
  <c r="H321" i="10"/>
  <c r="G321" i="10"/>
  <c r="AI321" i="10" s="1"/>
  <c r="F321" i="10"/>
  <c r="E321" i="10"/>
  <c r="D321" i="10"/>
  <c r="AA318" i="10"/>
  <c r="Z318" i="10"/>
  <c r="Y318" i="10"/>
  <c r="X318" i="10"/>
  <c r="W318" i="10"/>
  <c r="U318" i="10"/>
  <c r="S318" i="10"/>
  <c r="R318" i="10"/>
  <c r="Q318" i="10"/>
  <c r="P318" i="10"/>
  <c r="O318" i="10"/>
  <c r="N318" i="10"/>
  <c r="M318" i="10"/>
  <c r="L318" i="10"/>
  <c r="J318" i="10"/>
  <c r="H318" i="10"/>
  <c r="G318" i="10"/>
  <c r="AI318" i="10" s="1"/>
  <c r="F318" i="10"/>
  <c r="E318" i="10"/>
  <c r="D318" i="10"/>
  <c r="AA314" i="10"/>
  <c r="Z314" i="10"/>
  <c r="Y314" i="10"/>
  <c r="X314" i="10"/>
  <c r="W314" i="10"/>
  <c r="U314" i="10"/>
  <c r="S314" i="10"/>
  <c r="R314" i="10"/>
  <c r="Q314" i="10"/>
  <c r="P314" i="10"/>
  <c r="O314" i="10"/>
  <c r="N314" i="10"/>
  <c r="M314" i="10"/>
  <c r="L314" i="10"/>
  <c r="J314" i="10"/>
  <c r="H314" i="10"/>
  <c r="G314" i="10"/>
  <c r="AI314" i="10" s="1"/>
  <c r="F314" i="10"/>
  <c r="E314" i="10"/>
  <c r="D314" i="10"/>
  <c r="AA311" i="10"/>
  <c r="Z311" i="10"/>
  <c r="Y311" i="10"/>
  <c r="X311" i="10"/>
  <c r="W311" i="10"/>
  <c r="U311" i="10"/>
  <c r="S311" i="10"/>
  <c r="R311" i="10"/>
  <c r="Q311" i="10"/>
  <c r="P311" i="10"/>
  <c r="O311" i="10"/>
  <c r="N311" i="10"/>
  <c r="M311" i="10"/>
  <c r="L311" i="10"/>
  <c r="J311" i="10"/>
  <c r="H311" i="10"/>
  <c r="G311" i="10"/>
  <c r="AI311" i="10" s="1"/>
  <c r="F311" i="10"/>
  <c r="E311" i="10"/>
  <c r="D311" i="10"/>
  <c r="AA308" i="10"/>
  <c r="Z308" i="10"/>
  <c r="Y308" i="10"/>
  <c r="X308" i="10"/>
  <c r="W308" i="10"/>
  <c r="U308" i="10"/>
  <c r="S308" i="10"/>
  <c r="R308" i="10"/>
  <c r="Q308" i="10"/>
  <c r="P308" i="10"/>
  <c r="O308" i="10"/>
  <c r="N308" i="10"/>
  <c r="M308" i="10"/>
  <c r="L308" i="10"/>
  <c r="J308" i="10"/>
  <c r="H308" i="10"/>
  <c r="G308" i="10"/>
  <c r="AI308" i="10" s="1"/>
  <c r="F308" i="10"/>
  <c r="E308" i="10"/>
  <c r="D308" i="10"/>
  <c r="AA305" i="10"/>
  <c r="Z305" i="10"/>
  <c r="Y305" i="10"/>
  <c r="X305" i="10"/>
  <c r="W305" i="10"/>
  <c r="U305" i="10"/>
  <c r="S305" i="10"/>
  <c r="R305" i="10"/>
  <c r="Q305" i="10"/>
  <c r="P305" i="10"/>
  <c r="O305" i="10"/>
  <c r="N305" i="10"/>
  <c r="M305" i="10"/>
  <c r="L305" i="10"/>
  <c r="J305" i="10"/>
  <c r="H305" i="10"/>
  <c r="G305" i="10"/>
  <c r="AI305" i="10" s="1"/>
  <c r="F305" i="10"/>
  <c r="E305" i="10"/>
  <c r="D305" i="10"/>
  <c r="AA302" i="10"/>
  <c r="Z302" i="10"/>
  <c r="Y302" i="10"/>
  <c r="X302" i="10"/>
  <c r="W302" i="10"/>
  <c r="U302" i="10"/>
  <c r="S302" i="10"/>
  <c r="R302" i="10"/>
  <c r="Q302" i="10"/>
  <c r="P302" i="10"/>
  <c r="O302" i="10"/>
  <c r="N302" i="10"/>
  <c r="M302" i="10"/>
  <c r="L302" i="10"/>
  <c r="J302" i="10"/>
  <c r="H302" i="10"/>
  <c r="G302" i="10"/>
  <c r="AI302" i="10" s="1"/>
  <c r="F302" i="10"/>
  <c r="E302" i="10"/>
  <c r="D302" i="10"/>
  <c r="AA299" i="10"/>
  <c r="Z299" i="10"/>
  <c r="Y299" i="10"/>
  <c r="X299" i="10"/>
  <c r="W299" i="10"/>
  <c r="U299" i="10"/>
  <c r="S299" i="10"/>
  <c r="R299" i="10"/>
  <c r="Q299" i="10"/>
  <c r="P299" i="10"/>
  <c r="O299" i="10"/>
  <c r="N299" i="10"/>
  <c r="M299" i="10"/>
  <c r="L299" i="10"/>
  <c r="J299" i="10"/>
  <c r="H299" i="10"/>
  <c r="G299" i="10"/>
  <c r="AI299" i="10" s="1"/>
  <c r="F299" i="10"/>
  <c r="E299" i="10"/>
  <c r="D299" i="10"/>
  <c r="AA296" i="10"/>
  <c r="Z296" i="10"/>
  <c r="Y296" i="10"/>
  <c r="X296" i="10"/>
  <c r="W296" i="10"/>
  <c r="U296" i="10"/>
  <c r="S296" i="10"/>
  <c r="R296" i="10"/>
  <c r="Q296" i="10"/>
  <c r="P296" i="10"/>
  <c r="O296" i="10"/>
  <c r="N296" i="10"/>
  <c r="M296" i="10"/>
  <c r="L296" i="10"/>
  <c r="J296" i="10"/>
  <c r="H296" i="10"/>
  <c r="G296" i="10"/>
  <c r="AI296" i="10" s="1"/>
  <c r="F296" i="10"/>
  <c r="E296" i="10"/>
  <c r="D296" i="10"/>
  <c r="AA293" i="10"/>
  <c r="Z293" i="10"/>
  <c r="Y293" i="10"/>
  <c r="X293" i="10"/>
  <c r="W293" i="10"/>
  <c r="U293" i="10"/>
  <c r="S293" i="10"/>
  <c r="R293" i="10"/>
  <c r="Q293" i="10"/>
  <c r="P293" i="10"/>
  <c r="O293" i="10"/>
  <c r="N293" i="10"/>
  <c r="M293" i="10"/>
  <c r="L293" i="10"/>
  <c r="J293" i="10"/>
  <c r="H293" i="10"/>
  <c r="G293" i="10"/>
  <c r="AI293" i="10" s="1"/>
  <c r="F293" i="10"/>
  <c r="E293" i="10"/>
  <c r="D293" i="10"/>
  <c r="AA290" i="10"/>
  <c r="Z290" i="10"/>
  <c r="Y290" i="10"/>
  <c r="X290" i="10"/>
  <c r="W290" i="10"/>
  <c r="U290" i="10"/>
  <c r="S290" i="10"/>
  <c r="R290" i="10"/>
  <c r="Q290" i="10"/>
  <c r="P290" i="10"/>
  <c r="O290" i="10"/>
  <c r="N290" i="10"/>
  <c r="M290" i="10"/>
  <c r="L290" i="10"/>
  <c r="J290" i="10"/>
  <c r="H290" i="10"/>
  <c r="G290" i="10"/>
  <c r="AI290" i="10" s="1"/>
  <c r="F290" i="10"/>
  <c r="E290" i="10"/>
  <c r="D290" i="10"/>
  <c r="AA288" i="10"/>
  <c r="Z288" i="10"/>
  <c r="Y288" i="10"/>
  <c r="X288" i="10"/>
  <c r="W288" i="10"/>
  <c r="U288" i="10"/>
  <c r="S288" i="10"/>
  <c r="R288" i="10"/>
  <c r="Q288" i="10"/>
  <c r="P288" i="10"/>
  <c r="O288" i="10"/>
  <c r="N288" i="10"/>
  <c r="M288" i="10"/>
  <c r="L288" i="10"/>
  <c r="J288" i="10"/>
  <c r="H288" i="10"/>
  <c r="G288" i="10"/>
  <c r="AI288" i="10" s="1"/>
  <c r="F288" i="10"/>
  <c r="E288" i="10"/>
  <c r="D288" i="10"/>
  <c r="AA281" i="10"/>
  <c r="Z281" i="10"/>
  <c r="Y281" i="10"/>
  <c r="X281" i="10"/>
  <c r="W281" i="10"/>
  <c r="U281" i="10"/>
  <c r="S281" i="10"/>
  <c r="R281" i="10"/>
  <c r="Q281" i="10"/>
  <c r="P281" i="10"/>
  <c r="O281" i="10"/>
  <c r="N281" i="10"/>
  <c r="M281" i="10"/>
  <c r="L281" i="10"/>
  <c r="J281" i="10"/>
  <c r="H281" i="10"/>
  <c r="G281" i="10"/>
  <c r="AI281" i="10" s="1"/>
  <c r="F281" i="10"/>
  <c r="E281" i="10"/>
  <c r="D281" i="10"/>
  <c r="AA278" i="10"/>
  <c r="Z278" i="10"/>
  <c r="Y278" i="10"/>
  <c r="X278" i="10"/>
  <c r="W278" i="10"/>
  <c r="U278" i="10"/>
  <c r="S278" i="10"/>
  <c r="R278" i="10"/>
  <c r="Q278" i="10"/>
  <c r="P278" i="10"/>
  <c r="O278" i="10"/>
  <c r="N278" i="10"/>
  <c r="M278" i="10"/>
  <c r="L278" i="10"/>
  <c r="J278" i="10"/>
  <c r="H278" i="10"/>
  <c r="G278" i="10"/>
  <c r="AI278" i="10" s="1"/>
  <c r="F278" i="10"/>
  <c r="E278" i="10"/>
  <c r="D278" i="10"/>
  <c r="AA275" i="10"/>
  <c r="Z275" i="10"/>
  <c r="Y275" i="10"/>
  <c r="X275" i="10"/>
  <c r="W275" i="10"/>
  <c r="U275" i="10"/>
  <c r="S275" i="10"/>
  <c r="R275" i="10"/>
  <c r="Q275" i="10"/>
  <c r="P275" i="10"/>
  <c r="O275" i="10"/>
  <c r="N275" i="10"/>
  <c r="M275" i="10"/>
  <c r="L275" i="10"/>
  <c r="J275" i="10"/>
  <c r="H275" i="10"/>
  <c r="G275" i="10"/>
  <c r="AI275" i="10" s="1"/>
  <c r="F275" i="10"/>
  <c r="E275" i="10"/>
  <c r="D275" i="10"/>
  <c r="AA269" i="10"/>
  <c r="Z269" i="10"/>
  <c r="Y269" i="10"/>
  <c r="X269" i="10"/>
  <c r="W269" i="10"/>
  <c r="U269" i="10"/>
  <c r="S269" i="10"/>
  <c r="R269" i="10"/>
  <c r="Q269" i="10"/>
  <c r="P269" i="10"/>
  <c r="O269" i="10"/>
  <c r="N269" i="10"/>
  <c r="M269" i="10"/>
  <c r="L269" i="10"/>
  <c r="J269" i="10"/>
  <c r="H269" i="10"/>
  <c r="G269" i="10"/>
  <c r="AI269" i="10" s="1"/>
  <c r="F269" i="10"/>
  <c r="E269" i="10"/>
  <c r="D269" i="10"/>
  <c r="AA264" i="10"/>
  <c r="Z264" i="10"/>
  <c r="Y264" i="10"/>
  <c r="X264" i="10"/>
  <c r="W264" i="10"/>
  <c r="U264" i="10"/>
  <c r="S264" i="10"/>
  <c r="R264" i="10"/>
  <c r="Q264" i="10"/>
  <c r="P264" i="10"/>
  <c r="O264" i="10"/>
  <c r="N264" i="10"/>
  <c r="M264" i="10"/>
  <c r="L264" i="10"/>
  <c r="J264" i="10"/>
  <c r="H264" i="10"/>
  <c r="G264" i="10"/>
  <c r="AI264" i="10" s="1"/>
  <c r="F264" i="10"/>
  <c r="E264" i="10"/>
  <c r="D264" i="10"/>
  <c r="AA260" i="10"/>
  <c r="Z260" i="10"/>
  <c r="Y260" i="10"/>
  <c r="X260" i="10"/>
  <c r="W260" i="10"/>
  <c r="U260" i="10"/>
  <c r="S260" i="10"/>
  <c r="R260" i="10"/>
  <c r="Q260" i="10"/>
  <c r="P260" i="10"/>
  <c r="O260" i="10"/>
  <c r="N260" i="10"/>
  <c r="M260" i="10"/>
  <c r="L260" i="10"/>
  <c r="J260" i="10"/>
  <c r="H260" i="10"/>
  <c r="G260" i="10"/>
  <c r="AI260" i="10" s="1"/>
  <c r="F260" i="10"/>
  <c r="E260" i="10"/>
  <c r="D260" i="10"/>
  <c r="AA257" i="10"/>
  <c r="Z257" i="10"/>
  <c r="Y257" i="10"/>
  <c r="X257" i="10"/>
  <c r="W257" i="10"/>
  <c r="U257" i="10"/>
  <c r="S257" i="10"/>
  <c r="R257" i="10"/>
  <c r="Q257" i="10"/>
  <c r="P257" i="10"/>
  <c r="O257" i="10"/>
  <c r="N257" i="10"/>
  <c r="M257" i="10"/>
  <c r="L257" i="10"/>
  <c r="J257" i="10"/>
  <c r="H257" i="10"/>
  <c r="G257" i="10"/>
  <c r="AI257" i="10" s="1"/>
  <c r="F257" i="10"/>
  <c r="E257" i="10"/>
  <c r="D257" i="10"/>
  <c r="AA254" i="10"/>
  <c r="Z254" i="10"/>
  <c r="Y254" i="10"/>
  <c r="X254" i="10"/>
  <c r="W254" i="10"/>
  <c r="U254" i="10"/>
  <c r="S254" i="10"/>
  <c r="R254" i="10"/>
  <c r="Q254" i="10"/>
  <c r="P254" i="10"/>
  <c r="O254" i="10"/>
  <c r="N254" i="10"/>
  <c r="M254" i="10"/>
  <c r="L254" i="10"/>
  <c r="J254" i="10"/>
  <c r="H254" i="10"/>
  <c r="G254" i="10"/>
  <c r="AI254" i="10" s="1"/>
  <c r="F254" i="10"/>
  <c r="E254" i="10"/>
  <c r="D254" i="10"/>
  <c r="AA246" i="10"/>
  <c r="Z246" i="10"/>
  <c r="Y246" i="10"/>
  <c r="X246" i="10"/>
  <c r="W246" i="10"/>
  <c r="U246" i="10"/>
  <c r="S246" i="10"/>
  <c r="R246" i="10"/>
  <c r="Q246" i="10"/>
  <c r="P246" i="10"/>
  <c r="O246" i="10"/>
  <c r="N246" i="10"/>
  <c r="M246" i="10"/>
  <c r="L246" i="10"/>
  <c r="J246" i="10"/>
  <c r="H246" i="10"/>
  <c r="G246" i="10"/>
  <c r="AI246" i="10" s="1"/>
  <c r="F246" i="10"/>
  <c r="E246" i="10"/>
  <c r="D246" i="10"/>
  <c r="AA242" i="10"/>
  <c r="Z242" i="10"/>
  <c r="Y242" i="10"/>
  <c r="X242" i="10"/>
  <c r="W242" i="10"/>
  <c r="U242" i="10"/>
  <c r="S242" i="10"/>
  <c r="R242" i="10"/>
  <c r="Q242" i="10"/>
  <c r="P242" i="10"/>
  <c r="O242" i="10"/>
  <c r="N242" i="10"/>
  <c r="M242" i="10"/>
  <c r="L242" i="10"/>
  <c r="J242" i="10"/>
  <c r="H242" i="10"/>
  <c r="G242" i="10"/>
  <c r="AI242" i="10" s="1"/>
  <c r="F242" i="10"/>
  <c r="E242" i="10"/>
  <c r="D242" i="10"/>
  <c r="AA238" i="10"/>
  <c r="Z238" i="10"/>
  <c r="Y238" i="10"/>
  <c r="X238" i="10"/>
  <c r="W238" i="10"/>
  <c r="U238" i="10"/>
  <c r="S238" i="10"/>
  <c r="R238" i="10"/>
  <c r="Q238" i="10"/>
  <c r="P238" i="10"/>
  <c r="O238" i="10"/>
  <c r="N238" i="10"/>
  <c r="M238" i="10"/>
  <c r="L238" i="10"/>
  <c r="J238" i="10"/>
  <c r="H238" i="10"/>
  <c r="G238" i="10"/>
  <c r="AI238" i="10" s="1"/>
  <c r="F238" i="10"/>
  <c r="E238" i="10"/>
  <c r="D238" i="10"/>
  <c r="AA235" i="10"/>
  <c r="Z235" i="10"/>
  <c r="Y235" i="10"/>
  <c r="X235" i="10"/>
  <c r="W235" i="10"/>
  <c r="U235" i="10"/>
  <c r="S235" i="10"/>
  <c r="R235" i="10"/>
  <c r="Q235" i="10"/>
  <c r="P235" i="10"/>
  <c r="O235" i="10"/>
  <c r="N235" i="10"/>
  <c r="M235" i="10"/>
  <c r="L235" i="10"/>
  <c r="J235" i="10"/>
  <c r="H235" i="10"/>
  <c r="G235" i="10"/>
  <c r="AI235" i="10" s="1"/>
  <c r="F235" i="10"/>
  <c r="E235" i="10"/>
  <c r="D235" i="10"/>
  <c r="AA232" i="10"/>
  <c r="Z232" i="10"/>
  <c r="Y232" i="10"/>
  <c r="X232" i="10"/>
  <c r="W232" i="10"/>
  <c r="U232" i="10"/>
  <c r="S232" i="10"/>
  <c r="R232" i="10"/>
  <c r="Q232" i="10"/>
  <c r="P232" i="10"/>
  <c r="O232" i="10"/>
  <c r="N232" i="10"/>
  <c r="M232" i="10"/>
  <c r="L232" i="10"/>
  <c r="J232" i="10"/>
  <c r="H232" i="10"/>
  <c r="G232" i="10"/>
  <c r="AI232" i="10" s="1"/>
  <c r="F232" i="10"/>
  <c r="E232" i="10"/>
  <c r="D232" i="10"/>
  <c r="AA229" i="10"/>
  <c r="Z229" i="10"/>
  <c r="Y229" i="10"/>
  <c r="X229" i="10"/>
  <c r="W229" i="10"/>
  <c r="U229" i="10"/>
  <c r="S229" i="10"/>
  <c r="R229" i="10"/>
  <c r="Q229" i="10"/>
  <c r="P229" i="10"/>
  <c r="O229" i="10"/>
  <c r="N229" i="10"/>
  <c r="M229" i="10"/>
  <c r="L229" i="10"/>
  <c r="J229" i="10"/>
  <c r="H229" i="10"/>
  <c r="G229" i="10"/>
  <c r="AI229" i="10" s="1"/>
  <c r="F229" i="10"/>
  <c r="E229" i="10"/>
  <c r="D229" i="10"/>
  <c r="AA226" i="10"/>
  <c r="Z226" i="10"/>
  <c r="Y226" i="10"/>
  <c r="X226" i="10"/>
  <c r="W226" i="10"/>
  <c r="U226" i="10"/>
  <c r="S226" i="10"/>
  <c r="R226" i="10"/>
  <c r="Q226" i="10"/>
  <c r="P226" i="10"/>
  <c r="O226" i="10"/>
  <c r="N226" i="10"/>
  <c r="M226" i="10"/>
  <c r="L226" i="10"/>
  <c r="J226" i="10"/>
  <c r="H226" i="10"/>
  <c r="G226" i="10"/>
  <c r="AI226" i="10" s="1"/>
  <c r="F226" i="10"/>
  <c r="E226" i="10"/>
  <c r="D226" i="10"/>
  <c r="AA223" i="10"/>
  <c r="Z223" i="10"/>
  <c r="Y223" i="10"/>
  <c r="X223" i="10"/>
  <c r="W223" i="10"/>
  <c r="U223" i="10"/>
  <c r="S223" i="10"/>
  <c r="R223" i="10"/>
  <c r="Q223" i="10"/>
  <c r="P223" i="10"/>
  <c r="O223" i="10"/>
  <c r="N223" i="10"/>
  <c r="M223" i="10"/>
  <c r="L223" i="10"/>
  <c r="J223" i="10"/>
  <c r="H223" i="10"/>
  <c r="G223" i="10"/>
  <c r="AI223" i="10" s="1"/>
  <c r="F223" i="10"/>
  <c r="E223" i="10"/>
  <c r="D223" i="10"/>
  <c r="AA220" i="10"/>
  <c r="Z220" i="10"/>
  <c r="Y220" i="10"/>
  <c r="X220" i="10"/>
  <c r="W220" i="10"/>
  <c r="U220" i="10"/>
  <c r="S220" i="10"/>
  <c r="R220" i="10"/>
  <c r="Q220" i="10"/>
  <c r="P220" i="10"/>
  <c r="O220" i="10"/>
  <c r="N220" i="10"/>
  <c r="M220" i="10"/>
  <c r="L220" i="10"/>
  <c r="J220" i="10"/>
  <c r="H220" i="10"/>
  <c r="G220" i="10"/>
  <c r="AI220" i="10" s="1"/>
  <c r="F220" i="10"/>
  <c r="E220" i="10"/>
  <c r="D220" i="10"/>
  <c r="AA216" i="10"/>
  <c r="Z216" i="10"/>
  <c r="Y216" i="10"/>
  <c r="X216" i="10"/>
  <c r="W216" i="10"/>
  <c r="U216" i="10"/>
  <c r="S216" i="10"/>
  <c r="R216" i="10"/>
  <c r="Q216" i="10"/>
  <c r="P216" i="10"/>
  <c r="O216" i="10"/>
  <c r="N216" i="10"/>
  <c r="M216" i="10"/>
  <c r="L216" i="10"/>
  <c r="J216" i="10"/>
  <c r="H216" i="10"/>
  <c r="G216" i="10"/>
  <c r="AI216" i="10" s="1"/>
  <c r="F216" i="10"/>
  <c r="E216" i="10"/>
  <c r="D216" i="10"/>
  <c r="AA212" i="10"/>
  <c r="Z212" i="10"/>
  <c r="Y212" i="10"/>
  <c r="X212" i="10"/>
  <c r="W212" i="10"/>
  <c r="U212" i="10"/>
  <c r="S212" i="10"/>
  <c r="R212" i="10"/>
  <c r="Q212" i="10"/>
  <c r="P212" i="10"/>
  <c r="O212" i="10"/>
  <c r="N212" i="10"/>
  <c r="M212" i="10"/>
  <c r="L212" i="10"/>
  <c r="J212" i="10"/>
  <c r="H212" i="10"/>
  <c r="G212" i="10"/>
  <c r="AI212" i="10" s="1"/>
  <c r="F212" i="10"/>
  <c r="E212" i="10"/>
  <c r="D212" i="10"/>
  <c r="AA208" i="10"/>
  <c r="Z208" i="10"/>
  <c r="Y208" i="10"/>
  <c r="X208" i="10"/>
  <c r="W208" i="10"/>
  <c r="U208" i="10"/>
  <c r="S208" i="10"/>
  <c r="R208" i="10"/>
  <c r="Q208" i="10"/>
  <c r="P208" i="10"/>
  <c r="O208" i="10"/>
  <c r="N208" i="10"/>
  <c r="M208" i="10"/>
  <c r="L208" i="10"/>
  <c r="J208" i="10"/>
  <c r="H208" i="10"/>
  <c r="G208" i="10"/>
  <c r="AI208" i="10" s="1"/>
  <c r="F208" i="10"/>
  <c r="E208" i="10"/>
  <c r="D208" i="10"/>
  <c r="AA204" i="10"/>
  <c r="Z204" i="10"/>
  <c r="Y204" i="10"/>
  <c r="X204" i="10"/>
  <c r="W204" i="10"/>
  <c r="U204" i="10"/>
  <c r="S204" i="10"/>
  <c r="R204" i="10"/>
  <c r="Q204" i="10"/>
  <c r="P204" i="10"/>
  <c r="O204" i="10"/>
  <c r="N204" i="10"/>
  <c r="M204" i="10"/>
  <c r="L204" i="10"/>
  <c r="J204" i="10"/>
  <c r="H204" i="10"/>
  <c r="G204" i="10"/>
  <c r="AI204" i="10" s="1"/>
  <c r="F204" i="10"/>
  <c r="E204" i="10"/>
  <c r="D204" i="10"/>
  <c r="AA200" i="10"/>
  <c r="Z200" i="10"/>
  <c r="Y200" i="10"/>
  <c r="X200" i="10"/>
  <c r="W200" i="10"/>
  <c r="U200" i="10"/>
  <c r="S200" i="10"/>
  <c r="R200" i="10"/>
  <c r="Q200" i="10"/>
  <c r="P200" i="10"/>
  <c r="O200" i="10"/>
  <c r="N200" i="10"/>
  <c r="M200" i="10"/>
  <c r="L200" i="10"/>
  <c r="J200" i="10"/>
  <c r="H200" i="10"/>
  <c r="G200" i="10"/>
  <c r="AI200" i="10" s="1"/>
  <c r="F200" i="10"/>
  <c r="E200" i="10"/>
  <c r="D200" i="10"/>
  <c r="AA194" i="10"/>
  <c r="Z194" i="10"/>
  <c r="Y194" i="10"/>
  <c r="X194" i="10"/>
  <c r="W194" i="10"/>
  <c r="U194" i="10"/>
  <c r="S194" i="10"/>
  <c r="R194" i="10"/>
  <c r="Q194" i="10"/>
  <c r="P194" i="10"/>
  <c r="O194" i="10"/>
  <c r="N194" i="10"/>
  <c r="M194" i="10"/>
  <c r="L194" i="10"/>
  <c r="J194" i="10"/>
  <c r="H194" i="10"/>
  <c r="G194" i="10"/>
  <c r="AI194" i="10" s="1"/>
  <c r="F194" i="10"/>
  <c r="E194" i="10"/>
  <c r="D194" i="10"/>
  <c r="AA190" i="10"/>
  <c r="Z190" i="10"/>
  <c r="Y190" i="10"/>
  <c r="X190" i="10"/>
  <c r="W190" i="10"/>
  <c r="U190" i="10"/>
  <c r="S190" i="10"/>
  <c r="R190" i="10"/>
  <c r="Q190" i="10"/>
  <c r="P190" i="10"/>
  <c r="O190" i="10"/>
  <c r="N190" i="10"/>
  <c r="M190" i="10"/>
  <c r="L190" i="10"/>
  <c r="J190" i="10"/>
  <c r="H190" i="10"/>
  <c r="G190" i="10"/>
  <c r="AI190" i="10" s="1"/>
  <c r="F190" i="10"/>
  <c r="E190" i="10"/>
  <c r="D190" i="10"/>
  <c r="AA187" i="10"/>
  <c r="Z187" i="10"/>
  <c r="Y187" i="10"/>
  <c r="X187" i="10"/>
  <c r="W187" i="10"/>
  <c r="U187" i="10"/>
  <c r="S187" i="10"/>
  <c r="R187" i="10"/>
  <c r="Q187" i="10"/>
  <c r="P187" i="10"/>
  <c r="O187" i="10"/>
  <c r="N187" i="10"/>
  <c r="M187" i="10"/>
  <c r="L187" i="10"/>
  <c r="J187" i="10"/>
  <c r="H187" i="10"/>
  <c r="G187" i="10"/>
  <c r="AI187" i="10" s="1"/>
  <c r="F187" i="10"/>
  <c r="E187" i="10"/>
  <c r="D187" i="10"/>
  <c r="AA181" i="10"/>
  <c r="Z181" i="10"/>
  <c r="Y181" i="10"/>
  <c r="X181" i="10"/>
  <c r="W181" i="10"/>
  <c r="U181" i="10"/>
  <c r="S181" i="10"/>
  <c r="R181" i="10"/>
  <c r="Q181" i="10"/>
  <c r="P181" i="10"/>
  <c r="O181" i="10"/>
  <c r="N181" i="10"/>
  <c r="M181" i="10"/>
  <c r="L181" i="10"/>
  <c r="J181" i="10"/>
  <c r="H181" i="10"/>
  <c r="G181" i="10"/>
  <c r="AI181" i="10" s="1"/>
  <c r="F181" i="10"/>
  <c r="E181" i="10"/>
  <c r="D181" i="10"/>
  <c r="Z178" i="10"/>
  <c r="Y178" i="10"/>
  <c r="X178" i="10"/>
  <c r="W178" i="10"/>
  <c r="U178" i="10"/>
  <c r="S178" i="10"/>
  <c r="R178" i="10"/>
  <c r="Q178" i="10"/>
  <c r="P178" i="10"/>
  <c r="O178" i="10"/>
  <c r="N178" i="10"/>
  <c r="M178" i="10"/>
  <c r="L178" i="10"/>
  <c r="J178" i="10"/>
  <c r="H178" i="10"/>
  <c r="G178" i="10"/>
  <c r="AI178" i="10" s="1"/>
  <c r="F178" i="10"/>
  <c r="E178" i="10"/>
  <c r="D178" i="10"/>
  <c r="AA175" i="10"/>
  <c r="Z175" i="10"/>
  <c r="Y175" i="10"/>
  <c r="X175" i="10"/>
  <c r="W175" i="10"/>
  <c r="U175" i="10"/>
  <c r="S175" i="10"/>
  <c r="R175" i="10"/>
  <c r="Q175" i="10"/>
  <c r="P175" i="10"/>
  <c r="O175" i="10"/>
  <c r="N175" i="10"/>
  <c r="M175" i="10"/>
  <c r="L175" i="10"/>
  <c r="J175" i="10"/>
  <c r="H175" i="10"/>
  <c r="G175" i="10"/>
  <c r="AI175" i="10" s="1"/>
  <c r="F175" i="10"/>
  <c r="E175" i="10"/>
  <c r="D175" i="10"/>
  <c r="AA171" i="10"/>
  <c r="Z171" i="10"/>
  <c r="Y171" i="10"/>
  <c r="X171" i="10"/>
  <c r="W171" i="10"/>
  <c r="U171" i="10"/>
  <c r="S171" i="10"/>
  <c r="R171" i="10"/>
  <c r="Q171" i="10"/>
  <c r="P171" i="10"/>
  <c r="O171" i="10"/>
  <c r="N171" i="10"/>
  <c r="M171" i="10"/>
  <c r="L171" i="10"/>
  <c r="J171" i="10"/>
  <c r="H171" i="10"/>
  <c r="G171" i="10"/>
  <c r="AI171" i="10" s="1"/>
  <c r="F171" i="10"/>
  <c r="E171" i="10"/>
  <c r="D171" i="10"/>
  <c r="AA168" i="10"/>
  <c r="Z168" i="10"/>
  <c r="Y168" i="10"/>
  <c r="X168" i="10"/>
  <c r="W168" i="10"/>
  <c r="U168" i="10"/>
  <c r="S168" i="10"/>
  <c r="R168" i="10"/>
  <c r="Q168" i="10"/>
  <c r="P168" i="10"/>
  <c r="O168" i="10"/>
  <c r="N168" i="10"/>
  <c r="M168" i="10"/>
  <c r="L168" i="10"/>
  <c r="J168" i="10"/>
  <c r="H168" i="10"/>
  <c r="G168" i="10"/>
  <c r="AI168" i="10" s="1"/>
  <c r="F168" i="10"/>
  <c r="E168" i="10"/>
  <c r="D168" i="10"/>
  <c r="AA165" i="10"/>
  <c r="Z165" i="10"/>
  <c r="Y165" i="10"/>
  <c r="X165" i="10"/>
  <c r="W165" i="10"/>
  <c r="U165" i="10"/>
  <c r="S165" i="10"/>
  <c r="R165" i="10"/>
  <c r="Q165" i="10"/>
  <c r="P165" i="10"/>
  <c r="O165" i="10"/>
  <c r="N165" i="10"/>
  <c r="M165" i="10"/>
  <c r="L165" i="10"/>
  <c r="J165" i="10"/>
  <c r="H165" i="10"/>
  <c r="G165" i="10"/>
  <c r="AI165" i="10" s="1"/>
  <c r="F165" i="10"/>
  <c r="E165" i="10"/>
  <c r="D165" i="10"/>
  <c r="AA162" i="10"/>
  <c r="Z162" i="10"/>
  <c r="Y162" i="10"/>
  <c r="X162" i="10"/>
  <c r="W162" i="10"/>
  <c r="U162" i="10"/>
  <c r="S162" i="10"/>
  <c r="R162" i="10"/>
  <c r="Q162" i="10"/>
  <c r="P162" i="10"/>
  <c r="O162" i="10"/>
  <c r="N162" i="10"/>
  <c r="M162" i="10"/>
  <c r="L162" i="10"/>
  <c r="J162" i="10"/>
  <c r="H162" i="10"/>
  <c r="G162" i="10"/>
  <c r="AI162" i="10" s="1"/>
  <c r="F162" i="10"/>
  <c r="E162" i="10"/>
  <c r="D162" i="10"/>
  <c r="AA159" i="10"/>
  <c r="Z159" i="10"/>
  <c r="Y159" i="10"/>
  <c r="X159" i="10"/>
  <c r="W159" i="10"/>
  <c r="U159" i="10"/>
  <c r="S159" i="10"/>
  <c r="R159" i="10"/>
  <c r="Q159" i="10"/>
  <c r="P159" i="10"/>
  <c r="O159" i="10"/>
  <c r="N159" i="10"/>
  <c r="M159" i="10"/>
  <c r="L159" i="10"/>
  <c r="J159" i="10"/>
  <c r="H159" i="10"/>
  <c r="G159" i="10"/>
  <c r="AI159" i="10" s="1"/>
  <c r="F159" i="10"/>
  <c r="E159" i="10"/>
  <c r="D159" i="10"/>
  <c r="AA153" i="10"/>
  <c r="Z153" i="10"/>
  <c r="Y153" i="10"/>
  <c r="X153" i="10"/>
  <c r="W153" i="10"/>
  <c r="U153" i="10"/>
  <c r="S153" i="10"/>
  <c r="R153" i="10"/>
  <c r="Q153" i="10"/>
  <c r="P153" i="10"/>
  <c r="O153" i="10"/>
  <c r="N153" i="10"/>
  <c r="M153" i="10"/>
  <c r="L153" i="10"/>
  <c r="J153" i="10"/>
  <c r="H153" i="10"/>
  <c r="G153" i="10"/>
  <c r="AI153" i="10" s="1"/>
  <c r="F153" i="10"/>
  <c r="E153" i="10"/>
  <c r="D153" i="10"/>
  <c r="AA150" i="10"/>
  <c r="Z150" i="10"/>
  <c r="Y150" i="10"/>
  <c r="X150" i="10"/>
  <c r="W150" i="10"/>
  <c r="U150" i="10"/>
  <c r="S150" i="10"/>
  <c r="R150" i="10"/>
  <c r="Q150" i="10"/>
  <c r="P150" i="10"/>
  <c r="O150" i="10"/>
  <c r="N150" i="10"/>
  <c r="M150" i="10"/>
  <c r="L150" i="10"/>
  <c r="J150" i="10"/>
  <c r="H150" i="10"/>
  <c r="G150" i="10"/>
  <c r="AI150" i="10" s="1"/>
  <c r="F150" i="10"/>
  <c r="E150" i="10"/>
  <c r="D150" i="10"/>
  <c r="AA147" i="10"/>
  <c r="Z147" i="10"/>
  <c r="Y147" i="10"/>
  <c r="X147" i="10"/>
  <c r="W147" i="10"/>
  <c r="U147" i="10"/>
  <c r="S147" i="10"/>
  <c r="R147" i="10"/>
  <c r="Q147" i="10"/>
  <c r="P147" i="10"/>
  <c r="O147" i="10"/>
  <c r="N147" i="10"/>
  <c r="M147" i="10"/>
  <c r="L147" i="10"/>
  <c r="J147" i="10"/>
  <c r="H147" i="10"/>
  <c r="G147" i="10"/>
  <c r="AI147" i="10" s="1"/>
  <c r="F147" i="10"/>
  <c r="E147" i="10"/>
  <c r="D147" i="10"/>
  <c r="AA144" i="10"/>
  <c r="Z144" i="10"/>
  <c r="Y144" i="10"/>
  <c r="X144" i="10"/>
  <c r="W144" i="10"/>
  <c r="U144" i="10"/>
  <c r="S144" i="10"/>
  <c r="R144" i="10"/>
  <c r="Q144" i="10"/>
  <c r="P144" i="10"/>
  <c r="O144" i="10"/>
  <c r="N144" i="10"/>
  <c r="M144" i="10"/>
  <c r="L144" i="10"/>
  <c r="J144" i="10"/>
  <c r="H144" i="10"/>
  <c r="G144" i="10"/>
  <c r="AI144" i="10" s="1"/>
  <c r="F144" i="10"/>
  <c r="E144" i="10"/>
  <c r="D144" i="10"/>
  <c r="AA140" i="10"/>
  <c r="Z140" i="10"/>
  <c r="Y140" i="10"/>
  <c r="X140" i="10"/>
  <c r="W140" i="10"/>
  <c r="U140" i="10"/>
  <c r="S140" i="10"/>
  <c r="R140" i="10"/>
  <c r="Q140" i="10"/>
  <c r="P140" i="10"/>
  <c r="O140" i="10"/>
  <c r="N140" i="10"/>
  <c r="M140" i="10"/>
  <c r="L140" i="10"/>
  <c r="J140" i="10"/>
  <c r="H140" i="10"/>
  <c r="G140" i="10"/>
  <c r="AI140" i="10" s="1"/>
  <c r="F140" i="10"/>
  <c r="E140" i="10"/>
  <c r="D140" i="10"/>
  <c r="AA137" i="10"/>
  <c r="Z137" i="10"/>
  <c r="Y137" i="10"/>
  <c r="X137" i="10"/>
  <c r="W137" i="10"/>
  <c r="U137" i="10"/>
  <c r="S137" i="10"/>
  <c r="R137" i="10"/>
  <c r="Q137" i="10"/>
  <c r="P137" i="10"/>
  <c r="O137" i="10"/>
  <c r="N137" i="10"/>
  <c r="M137" i="10"/>
  <c r="L137" i="10"/>
  <c r="J137" i="10"/>
  <c r="H137" i="10"/>
  <c r="G137" i="10"/>
  <c r="AI137" i="10" s="1"/>
  <c r="F137" i="10"/>
  <c r="E137" i="10"/>
  <c r="D137" i="10"/>
  <c r="AA134" i="10"/>
  <c r="Z134" i="10"/>
  <c r="Y134" i="10"/>
  <c r="X134" i="10"/>
  <c r="W134" i="10"/>
  <c r="U134" i="10"/>
  <c r="S134" i="10"/>
  <c r="R134" i="10"/>
  <c r="Q134" i="10"/>
  <c r="P134" i="10"/>
  <c r="O134" i="10"/>
  <c r="N134" i="10"/>
  <c r="M134" i="10"/>
  <c r="L134" i="10"/>
  <c r="J134" i="10"/>
  <c r="H134" i="10"/>
  <c r="G134" i="10"/>
  <c r="AI134" i="10" s="1"/>
  <c r="F134" i="10"/>
  <c r="E134" i="10"/>
  <c r="D134" i="10"/>
  <c r="AA129" i="10"/>
  <c r="Z129" i="10"/>
  <c r="Y129" i="10"/>
  <c r="X129" i="10"/>
  <c r="W129" i="10"/>
  <c r="U129" i="10"/>
  <c r="S129" i="10"/>
  <c r="R129" i="10"/>
  <c r="Q129" i="10"/>
  <c r="P129" i="10"/>
  <c r="O129" i="10"/>
  <c r="N129" i="10"/>
  <c r="M129" i="10"/>
  <c r="L129" i="10"/>
  <c r="J129" i="10"/>
  <c r="H129" i="10"/>
  <c r="G129" i="10"/>
  <c r="AI129" i="10" s="1"/>
  <c r="F129" i="10"/>
  <c r="E129" i="10"/>
  <c r="D129" i="10"/>
  <c r="AA126" i="10"/>
  <c r="Z126" i="10"/>
  <c r="Y126" i="10"/>
  <c r="X126" i="10"/>
  <c r="W126" i="10"/>
  <c r="U126" i="10"/>
  <c r="S126" i="10"/>
  <c r="R126" i="10"/>
  <c r="Q126" i="10"/>
  <c r="P126" i="10"/>
  <c r="O126" i="10"/>
  <c r="N126" i="10"/>
  <c r="M126" i="10"/>
  <c r="L126" i="10"/>
  <c r="J126" i="10"/>
  <c r="H126" i="10"/>
  <c r="G126" i="10"/>
  <c r="AI126" i="10" s="1"/>
  <c r="F126" i="10"/>
  <c r="E126" i="10"/>
  <c r="D126" i="10"/>
  <c r="AA122" i="10"/>
  <c r="Z122" i="10"/>
  <c r="Y122" i="10"/>
  <c r="X122" i="10"/>
  <c r="W122" i="10"/>
  <c r="U122" i="10"/>
  <c r="S122" i="10"/>
  <c r="R122" i="10"/>
  <c r="Q122" i="10"/>
  <c r="P122" i="10"/>
  <c r="O122" i="10"/>
  <c r="N122" i="10"/>
  <c r="M122" i="10"/>
  <c r="L122" i="10"/>
  <c r="J122" i="10"/>
  <c r="H122" i="10"/>
  <c r="G122" i="10"/>
  <c r="AI122" i="10" s="1"/>
  <c r="F122" i="10"/>
  <c r="E122" i="10"/>
  <c r="D122" i="10"/>
  <c r="AA119" i="10"/>
  <c r="Z119" i="10"/>
  <c r="Y119" i="10"/>
  <c r="X119" i="10"/>
  <c r="W119" i="10"/>
  <c r="U119" i="10"/>
  <c r="S119" i="10"/>
  <c r="R119" i="10"/>
  <c r="Q119" i="10"/>
  <c r="P119" i="10"/>
  <c r="O119" i="10"/>
  <c r="N119" i="10"/>
  <c r="M119" i="10"/>
  <c r="L119" i="10"/>
  <c r="J119" i="10"/>
  <c r="H119" i="10"/>
  <c r="G119" i="10"/>
  <c r="AI119" i="10" s="1"/>
  <c r="F119" i="10"/>
  <c r="E119" i="10"/>
  <c r="D119" i="10"/>
  <c r="AA115" i="10"/>
  <c r="Z115" i="10"/>
  <c r="Y115" i="10"/>
  <c r="X115" i="10"/>
  <c r="W115" i="10"/>
  <c r="U115" i="10"/>
  <c r="S115" i="10"/>
  <c r="R115" i="10"/>
  <c r="Q115" i="10"/>
  <c r="P115" i="10"/>
  <c r="O115" i="10"/>
  <c r="N115" i="10"/>
  <c r="M115" i="10"/>
  <c r="L115" i="10"/>
  <c r="J115" i="10"/>
  <c r="H115" i="10"/>
  <c r="G115" i="10"/>
  <c r="AI115" i="10" s="1"/>
  <c r="F115" i="10"/>
  <c r="E115" i="10"/>
  <c r="D115" i="10"/>
  <c r="K361" i="10" l="1"/>
  <c r="K387" i="10"/>
  <c r="K375" i="10"/>
  <c r="K479" i="10"/>
  <c r="K491" i="10"/>
  <c r="K507" i="10"/>
  <c r="K522" i="10"/>
  <c r="K538" i="10"/>
  <c r="K553" i="10"/>
  <c r="K569" i="10"/>
  <c r="T422" i="10"/>
  <c r="I426" i="10"/>
  <c r="T438" i="10"/>
  <c r="I445" i="10"/>
  <c r="T461" i="10"/>
  <c r="I464" i="10"/>
  <c r="T475" i="10"/>
  <c r="I479" i="10"/>
  <c r="T488" i="10"/>
  <c r="I491" i="10"/>
  <c r="T504" i="10"/>
  <c r="I507" i="10"/>
  <c r="T516" i="10"/>
  <c r="I522" i="10"/>
  <c r="T535" i="10"/>
  <c r="I538" i="10"/>
  <c r="I553" i="10"/>
  <c r="I569" i="10"/>
  <c r="I586" i="10"/>
  <c r="T550" i="10"/>
  <c r="T565" i="10"/>
  <c r="K586" i="10"/>
  <c r="K122" i="10"/>
  <c r="K137" i="10"/>
  <c r="K150" i="10"/>
  <c r="K165" i="10"/>
  <c r="K178" i="10"/>
  <c r="K331" i="10"/>
  <c r="K344" i="10"/>
  <c r="K403" i="10"/>
  <c r="K412" i="10"/>
  <c r="T126" i="10"/>
  <c r="T140" i="10"/>
  <c r="T153" i="10"/>
  <c r="T168" i="10"/>
  <c r="T334" i="10"/>
  <c r="T351" i="10"/>
  <c r="T365" i="10"/>
  <c r="T378" i="10"/>
  <c r="T393" i="10"/>
  <c r="T405" i="10"/>
  <c r="T187" i="10"/>
  <c r="I190" i="10"/>
  <c r="T204" i="10"/>
  <c r="I208" i="10"/>
  <c r="T220" i="10"/>
  <c r="I223" i="10"/>
  <c r="T232" i="10"/>
  <c r="I235" i="10"/>
  <c r="T246" i="10"/>
  <c r="I254" i="10"/>
  <c r="T264" i="10"/>
  <c r="I269" i="10"/>
  <c r="T281" i="10"/>
  <c r="I288" i="10"/>
  <c r="T296" i="10"/>
  <c r="I299" i="10"/>
  <c r="T308" i="10"/>
  <c r="I311" i="10"/>
  <c r="T321" i="10"/>
  <c r="T122" i="10"/>
  <c r="I126" i="10"/>
  <c r="T137" i="10"/>
  <c r="I140" i="10"/>
  <c r="T150" i="10"/>
  <c r="I153" i="10"/>
  <c r="T165" i="10"/>
  <c r="I168" i="10"/>
  <c r="T178" i="10"/>
  <c r="T331" i="10"/>
  <c r="I334" i="10"/>
  <c r="T344" i="10"/>
  <c r="I351" i="10"/>
  <c r="T361" i="10"/>
  <c r="T375" i="10"/>
  <c r="T387" i="10"/>
  <c r="T403" i="10"/>
  <c r="T412" i="10"/>
  <c r="T181" i="10"/>
  <c r="T200" i="10"/>
  <c r="T216" i="10"/>
  <c r="T229" i="10"/>
  <c r="T242" i="10"/>
  <c r="T260" i="10"/>
  <c r="T278" i="10"/>
  <c r="T293" i="10"/>
  <c r="T305" i="10"/>
  <c r="T318" i="10"/>
  <c r="T416" i="10"/>
  <c r="T434" i="10"/>
  <c r="T455" i="10"/>
  <c r="T472" i="10"/>
  <c r="T485" i="10"/>
  <c r="T500" i="10"/>
  <c r="T513" i="10"/>
  <c r="T530" i="10"/>
  <c r="T547" i="10"/>
  <c r="T559" i="10"/>
  <c r="T577" i="10"/>
  <c r="T593" i="10"/>
  <c r="I416" i="10"/>
  <c r="I434" i="10"/>
  <c r="I472" i="10"/>
  <c r="I365" i="10"/>
  <c r="I378" i="10"/>
  <c r="I393" i="10"/>
  <c r="I405" i="10"/>
  <c r="I187" i="10"/>
  <c r="I204" i="10"/>
  <c r="I220" i="10"/>
  <c r="I232" i="10"/>
  <c r="I246" i="10"/>
  <c r="I264" i="10"/>
  <c r="I281" i="10"/>
  <c r="I296" i="10"/>
  <c r="I308" i="10"/>
  <c r="I321" i="10"/>
  <c r="I422" i="10"/>
  <c r="I438" i="10"/>
  <c r="I461" i="10"/>
  <c r="I475" i="10"/>
  <c r="I488" i="10"/>
  <c r="I504" i="10"/>
  <c r="I516" i="10"/>
  <c r="I535" i="10"/>
  <c r="I550" i="10"/>
  <c r="I565" i="10"/>
  <c r="T430" i="10"/>
  <c r="T449" i="10"/>
  <c r="T468" i="10"/>
  <c r="T482" i="10"/>
  <c r="K126" i="10"/>
  <c r="K140" i="10"/>
  <c r="K153" i="10"/>
  <c r="K168" i="10"/>
  <c r="K334" i="10"/>
  <c r="K351" i="10"/>
  <c r="K365" i="10"/>
  <c r="K378" i="10"/>
  <c r="K393" i="10"/>
  <c r="K405" i="10"/>
  <c r="K119" i="10"/>
  <c r="K134" i="10"/>
  <c r="K147" i="10"/>
  <c r="K162" i="10"/>
  <c r="V171" i="10"/>
  <c r="K175" i="10"/>
  <c r="K328" i="10"/>
  <c r="K340" i="10"/>
  <c r="V354" i="10"/>
  <c r="K357" i="10"/>
  <c r="V368" i="10"/>
  <c r="K372" i="10"/>
  <c r="K384" i="10"/>
  <c r="V396" i="10"/>
  <c r="K399" i="10"/>
  <c r="V407" i="10"/>
  <c r="K410" i="10"/>
  <c r="I582" i="10"/>
  <c r="K187" i="10"/>
  <c r="K204" i="10"/>
  <c r="K264" i="10"/>
  <c r="K281" i="10"/>
  <c r="K296" i="10"/>
  <c r="K308" i="10"/>
  <c r="K321" i="10"/>
  <c r="K422" i="10"/>
  <c r="I181" i="10"/>
  <c r="I200" i="10"/>
  <c r="I216" i="10"/>
  <c r="I242" i="10"/>
  <c r="I260" i="10"/>
  <c r="I278" i="10"/>
  <c r="I293" i="10"/>
  <c r="I305" i="10"/>
  <c r="I318" i="10"/>
  <c r="I455" i="10"/>
  <c r="I485" i="10"/>
  <c r="I500" i="10"/>
  <c r="I513" i="10"/>
  <c r="I530" i="10"/>
  <c r="K181" i="10"/>
  <c r="K200" i="10"/>
  <c r="K216" i="10"/>
  <c r="K229" i="10"/>
  <c r="K242" i="10"/>
  <c r="K260" i="10"/>
  <c r="K278" i="10"/>
  <c r="K293" i="10"/>
  <c r="K305" i="10"/>
  <c r="K318" i="10"/>
  <c r="K416" i="10"/>
  <c r="K434" i="10"/>
  <c r="K455" i="10"/>
  <c r="K472" i="10"/>
  <c r="K485" i="10"/>
  <c r="K500" i="10"/>
  <c r="K513" i="10"/>
  <c r="K530" i="10"/>
  <c r="K547" i="10"/>
  <c r="I122" i="10"/>
  <c r="I137" i="10"/>
  <c r="I150" i="10"/>
  <c r="I165" i="10"/>
  <c r="I178" i="10"/>
  <c r="I331" i="10"/>
  <c r="I344" i="10"/>
  <c r="I361" i="10"/>
  <c r="I375" i="10"/>
  <c r="V119" i="10"/>
  <c r="V328" i="10"/>
  <c r="V357" i="10"/>
  <c r="V410" i="10"/>
  <c r="T582" i="10"/>
  <c r="V134" i="10"/>
  <c r="V147" i="10"/>
  <c r="V162" i="10"/>
  <c r="V175" i="10"/>
  <c r="V340" i="10"/>
  <c r="V372" i="10"/>
  <c r="V384" i="10"/>
  <c r="V399" i="10"/>
  <c r="T115" i="10"/>
  <c r="I119" i="10"/>
  <c r="T129" i="10"/>
  <c r="I134" i="10"/>
  <c r="T144" i="10"/>
  <c r="I147" i="10"/>
  <c r="T159" i="10"/>
  <c r="I162" i="10"/>
  <c r="T171" i="10"/>
  <c r="I175" i="10"/>
  <c r="V187" i="10"/>
  <c r="K190" i="10"/>
  <c r="V204" i="10"/>
  <c r="K208" i="10"/>
  <c r="V220" i="10"/>
  <c r="K223" i="10"/>
  <c r="V232" i="10"/>
  <c r="K235" i="10"/>
  <c r="V246" i="10"/>
  <c r="K254" i="10"/>
  <c r="V264" i="10"/>
  <c r="K269" i="10"/>
  <c r="V281" i="10"/>
  <c r="K288" i="10"/>
  <c r="V296" i="10"/>
  <c r="K299" i="10"/>
  <c r="V308" i="10"/>
  <c r="K311" i="10"/>
  <c r="V321" i="10"/>
  <c r="I328" i="10"/>
  <c r="T337" i="10"/>
  <c r="I340" i="10"/>
  <c r="T354" i="10"/>
  <c r="I357" i="10"/>
  <c r="T368" i="10"/>
  <c r="I372" i="10"/>
  <c r="T381" i="10"/>
  <c r="I384" i="10"/>
  <c r="T396" i="10"/>
  <c r="I399" i="10"/>
  <c r="T407" i="10"/>
  <c r="I410" i="10"/>
  <c r="V422" i="10"/>
  <c r="K426" i="10"/>
  <c r="V438" i="10"/>
  <c r="K445" i="10"/>
  <c r="V461" i="10"/>
  <c r="K464" i="10"/>
  <c r="V475" i="10"/>
  <c r="V488" i="10"/>
  <c r="V504" i="10"/>
  <c r="V516" i="10"/>
  <c r="V535" i="10"/>
  <c r="V550" i="10"/>
  <c r="V565" i="10"/>
  <c r="V582" i="10"/>
  <c r="I159" i="10"/>
  <c r="I171" i="10"/>
  <c r="V181" i="10"/>
  <c r="V200" i="10"/>
  <c r="V216" i="10"/>
  <c r="K220" i="10"/>
  <c r="V229" i="10"/>
  <c r="K232" i="10"/>
  <c r="V242" i="10"/>
  <c r="K246" i="10"/>
  <c r="V260" i="10"/>
  <c r="V278" i="10"/>
  <c r="V293" i="10"/>
  <c r="V305" i="10"/>
  <c r="V318" i="10"/>
  <c r="I337" i="10"/>
  <c r="I354" i="10"/>
  <c r="I368" i="10"/>
  <c r="I381" i="10"/>
  <c r="I396" i="10"/>
  <c r="I407" i="10"/>
  <c r="V416" i="10"/>
  <c r="V434" i="10"/>
  <c r="K438" i="10"/>
  <c r="V455" i="10"/>
  <c r="K461" i="10"/>
  <c r="V472" i="10"/>
  <c r="K475" i="10"/>
  <c r="V485" i="10"/>
  <c r="K488" i="10"/>
  <c r="V500" i="10"/>
  <c r="K504" i="10"/>
  <c r="V513" i="10"/>
  <c r="K516" i="10"/>
  <c r="V530" i="10"/>
  <c r="K535" i="10"/>
  <c r="V547" i="10"/>
  <c r="K550" i="10"/>
  <c r="V559" i="10"/>
  <c r="K565" i="10"/>
  <c r="V577" i="10"/>
  <c r="K582" i="10"/>
  <c r="V593" i="10"/>
  <c r="V129" i="10"/>
  <c r="V144" i="10"/>
  <c r="V159" i="10"/>
  <c r="I129" i="10"/>
  <c r="I144" i="10"/>
  <c r="K115" i="10"/>
  <c r="V126" i="10"/>
  <c r="K129" i="10"/>
  <c r="V140" i="10"/>
  <c r="K144" i="10"/>
  <c r="V153" i="10"/>
  <c r="K159" i="10"/>
  <c r="V168" i="10"/>
  <c r="K171" i="10"/>
  <c r="V334" i="10"/>
  <c r="K337" i="10"/>
  <c r="V351" i="10"/>
  <c r="K354" i="10"/>
  <c r="V365" i="10"/>
  <c r="K368" i="10"/>
  <c r="V378" i="10"/>
  <c r="K381" i="10"/>
  <c r="V393" i="10"/>
  <c r="K396" i="10"/>
  <c r="V405" i="10"/>
  <c r="K407" i="10"/>
  <c r="V337" i="10"/>
  <c r="T194" i="10"/>
  <c r="T212" i="10"/>
  <c r="T226" i="10"/>
  <c r="I229" i="10"/>
  <c r="T238" i="10"/>
  <c r="T257" i="10"/>
  <c r="T275" i="10"/>
  <c r="T290" i="10"/>
  <c r="T302" i="10"/>
  <c r="T314" i="10"/>
  <c r="T497" i="10"/>
  <c r="T510" i="10"/>
  <c r="T526" i="10"/>
  <c r="T543" i="10"/>
  <c r="I547" i="10"/>
  <c r="T556" i="10"/>
  <c r="I559" i="10"/>
  <c r="T573" i="10"/>
  <c r="I577" i="10"/>
  <c r="T590" i="10"/>
  <c r="I593" i="10"/>
  <c r="V194" i="10"/>
  <c r="V212" i="10"/>
  <c r="V226" i="10"/>
  <c r="V238" i="10"/>
  <c r="V257" i="10"/>
  <c r="V275" i="10"/>
  <c r="V290" i="10"/>
  <c r="V302" i="10"/>
  <c r="V314" i="10"/>
  <c r="V430" i="10"/>
  <c r="V449" i="10"/>
  <c r="V468" i="10"/>
  <c r="V482" i="10"/>
  <c r="V497" i="10"/>
  <c r="V510" i="10"/>
  <c r="V526" i="10"/>
  <c r="V543" i="10"/>
  <c r="V556" i="10"/>
  <c r="K559" i="10"/>
  <c r="V573" i="10"/>
  <c r="K577" i="10"/>
  <c r="V590" i="10"/>
  <c r="K593" i="10"/>
  <c r="V115" i="10"/>
  <c r="V122" i="10"/>
  <c r="V137" i="10"/>
  <c r="V150" i="10"/>
  <c r="V165" i="10"/>
  <c r="V178" i="10"/>
  <c r="V331" i="10"/>
  <c r="V344" i="10"/>
  <c r="V361" i="10"/>
  <c r="V375" i="10"/>
  <c r="V387" i="10"/>
  <c r="V403" i="10"/>
  <c r="V412" i="10"/>
  <c r="V381" i="10"/>
  <c r="T190" i="10"/>
  <c r="I194" i="10"/>
  <c r="T208" i="10"/>
  <c r="I212" i="10"/>
  <c r="T223" i="10"/>
  <c r="I226" i="10"/>
  <c r="T235" i="10"/>
  <c r="I238" i="10"/>
  <c r="T254" i="10"/>
  <c r="I257" i="10"/>
  <c r="T269" i="10"/>
  <c r="I275" i="10"/>
  <c r="T288" i="10"/>
  <c r="I290" i="10"/>
  <c r="T299" i="10"/>
  <c r="I302" i="10"/>
  <c r="T311" i="10"/>
  <c r="I314" i="10"/>
  <c r="T426" i="10"/>
  <c r="I430" i="10"/>
  <c r="T445" i="10"/>
  <c r="I449" i="10"/>
  <c r="T464" i="10"/>
  <c r="I468" i="10"/>
  <c r="T479" i="10"/>
  <c r="I482" i="10"/>
  <c r="T491" i="10"/>
  <c r="I497" i="10"/>
  <c r="T507" i="10"/>
  <c r="I510" i="10"/>
  <c r="T522" i="10"/>
  <c r="I526" i="10"/>
  <c r="T538" i="10"/>
  <c r="I543" i="10"/>
  <c r="T553" i="10"/>
  <c r="I556" i="10"/>
  <c r="T569" i="10"/>
  <c r="I573" i="10"/>
  <c r="T586" i="10"/>
  <c r="I590" i="10"/>
  <c r="T119" i="10"/>
  <c r="T134" i="10"/>
  <c r="T147" i="10"/>
  <c r="T162" i="10"/>
  <c r="T175" i="10"/>
  <c r="V190" i="10"/>
  <c r="K194" i="10"/>
  <c r="V208" i="10"/>
  <c r="K212" i="10"/>
  <c r="V223" i="10"/>
  <c r="K226" i="10"/>
  <c r="V235" i="10"/>
  <c r="K238" i="10"/>
  <c r="V254" i="10"/>
  <c r="K257" i="10"/>
  <c r="V269" i="10"/>
  <c r="K275" i="10"/>
  <c r="V288" i="10"/>
  <c r="K290" i="10"/>
  <c r="V299" i="10"/>
  <c r="K302" i="10"/>
  <c r="V311" i="10"/>
  <c r="K314" i="10"/>
  <c r="T328" i="10"/>
  <c r="T340" i="10"/>
  <c r="T357" i="10"/>
  <c r="T372" i="10"/>
  <c r="T384" i="10"/>
  <c r="I387" i="10"/>
  <c r="T399" i="10"/>
  <c r="I403" i="10"/>
  <c r="T410" i="10"/>
  <c r="I412" i="10"/>
  <c r="V426" i="10"/>
  <c r="K430" i="10"/>
  <c r="V445" i="10"/>
  <c r="K449" i="10"/>
  <c r="V464" i="10"/>
  <c r="K468" i="10"/>
  <c r="V479" i="10"/>
  <c r="K482" i="10"/>
  <c r="V491" i="10"/>
  <c r="K497" i="10"/>
  <c r="V507" i="10"/>
  <c r="K510" i="10"/>
  <c r="V522" i="10"/>
  <c r="K526" i="10"/>
  <c r="V538" i="10"/>
  <c r="K543" i="10"/>
  <c r="V553" i="10"/>
  <c r="K556" i="10"/>
  <c r="V569" i="10"/>
  <c r="K573" i="10"/>
  <c r="V586" i="10"/>
  <c r="K590" i="10"/>
  <c r="I115" i="10"/>
  <c r="F496" i="10"/>
  <c r="F494" i="10" s="1"/>
  <c r="R496" i="10"/>
  <c r="R494" i="10" s="1"/>
  <c r="W392" i="10"/>
  <c r="J496" i="10"/>
  <c r="N158" i="10"/>
  <c r="Q327" i="10"/>
  <c r="Q325" i="10" s="1"/>
  <c r="L421" i="10"/>
  <c r="AA114" i="10"/>
  <c r="D421" i="10"/>
  <c r="D419" i="10" s="1"/>
  <c r="L186" i="10"/>
  <c r="N496" i="10"/>
  <c r="Z496" i="10"/>
  <c r="Z494" i="10" s="1"/>
  <c r="W287" i="10"/>
  <c r="O114" i="10"/>
  <c r="O112" i="10" s="1"/>
  <c r="G287" i="10"/>
  <c r="AI287" i="10" s="1"/>
  <c r="S287" i="10"/>
  <c r="S285" i="10" s="1"/>
  <c r="D521" i="10"/>
  <c r="D519" i="10" s="1"/>
  <c r="H521" i="10"/>
  <c r="H519" i="10" s="1"/>
  <c r="L521" i="10"/>
  <c r="P521" i="10"/>
  <c r="P519" i="10" s="1"/>
  <c r="X521" i="10"/>
  <c r="X519" i="10" s="1"/>
  <c r="G521" i="10"/>
  <c r="AI521" i="10" s="1"/>
  <c r="O521" i="10"/>
  <c r="O519" i="10" s="1"/>
  <c r="S521" i="10"/>
  <c r="S519" i="10" s="1"/>
  <c r="W521" i="10"/>
  <c r="AA521" i="10"/>
  <c r="F521" i="10"/>
  <c r="F519" i="10" s="1"/>
  <c r="J521" i="10"/>
  <c r="N521" i="10"/>
  <c r="R521" i="10"/>
  <c r="R519" i="10" s="1"/>
  <c r="Z521" i="10"/>
  <c r="Z519" i="10" s="1"/>
  <c r="E521" i="10"/>
  <c r="E519" i="10" s="1"/>
  <c r="Q521" i="10"/>
  <c r="Q519" i="10" s="1"/>
  <c r="U521" i="10"/>
  <c r="Y521" i="10"/>
  <c r="Y519" i="10" s="1"/>
  <c r="D564" i="10"/>
  <c r="D562" i="10" s="1"/>
  <c r="L564" i="10"/>
  <c r="P564" i="10"/>
  <c r="P562" i="10" s="1"/>
  <c r="S114" i="10"/>
  <c r="S112" i="10" s="1"/>
  <c r="F158" i="10"/>
  <c r="F156" i="10" s="1"/>
  <c r="E252" i="10"/>
  <c r="E250" i="10" s="1"/>
  <c r="U252" i="10"/>
  <c r="Y252" i="10"/>
  <c r="Y250" i="10" s="1"/>
  <c r="D349" i="10"/>
  <c r="D347" i="10" s="1"/>
  <c r="H349" i="10"/>
  <c r="H347" i="10" s="1"/>
  <c r="L349" i="10"/>
  <c r="P349" i="10"/>
  <c r="P347" i="10" s="1"/>
  <c r="X349" i="10"/>
  <c r="G349" i="10"/>
  <c r="AI349" i="10" s="1"/>
  <c r="O349" i="10"/>
  <c r="O347" i="10" s="1"/>
  <c r="S349" i="10"/>
  <c r="S347" i="10" s="1"/>
  <c r="W349" i="10"/>
  <c r="AA349" i="10"/>
  <c r="F349" i="10"/>
  <c r="F347" i="10" s="1"/>
  <c r="J349" i="10"/>
  <c r="N349" i="10"/>
  <c r="R349" i="10"/>
  <c r="R347" i="10" s="1"/>
  <c r="Z349" i="10"/>
  <c r="Z347" i="10" s="1"/>
  <c r="E349" i="10"/>
  <c r="E347" i="10" s="1"/>
  <c r="Q349" i="10"/>
  <c r="Q347" i="10" s="1"/>
  <c r="U349" i="10"/>
  <c r="Y349" i="10"/>
  <c r="Y347" i="10" s="1"/>
  <c r="R460" i="10"/>
  <c r="R458" i="10" s="1"/>
  <c r="G114" i="10"/>
  <c r="AI114" i="10" s="1"/>
  <c r="W114" i="10"/>
  <c r="H158" i="10"/>
  <c r="H156" i="10" s="1"/>
  <c r="P158" i="10"/>
  <c r="P156" i="10" s="1"/>
  <c r="X158" i="10"/>
  <c r="F392" i="10"/>
  <c r="F390" i="10" s="1"/>
  <c r="J392" i="10"/>
  <c r="N392" i="10"/>
  <c r="R392" i="10"/>
  <c r="R390" i="10" s="1"/>
  <c r="Z392" i="10"/>
  <c r="Z390" i="10" s="1"/>
  <c r="E392" i="10"/>
  <c r="E390" i="10" s="1"/>
  <c r="Q392" i="10"/>
  <c r="Q390" i="10" s="1"/>
  <c r="U392" i="10"/>
  <c r="Y392" i="10"/>
  <c r="Y390" i="10" s="1"/>
  <c r="D392" i="10"/>
  <c r="D390" i="10" s="1"/>
  <c r="H392" i="10"/>
  <c r="H390" i="10" s="1"/>
  <c r="L392" i="10"/>
  <c r="P392" i="10"/>
  <c r="P390" i="10" s="1"/>
  <c r="X392" i="10"/>
  <c r="G392" i="10"/>
  <c r="AI392" i="10" s="1"/>
  <c r="O392" i="10"/>
  <c r="O390" i="10" s="1"/>
  <c r="S392" i="10"/>
  <c r="S390" i="10" s="1"/>
  <c r="AA392" i="10"/>
  <c r="Q158" i="10"/>
  <c r="Q156" i="10" s="1"/>
  <c r="D158" i="10"/>
  <c r="D156" i="10" s="1"/>
  <c r="J158" i="10"/>
  <c r="G186" i="10"/>
  <c r="AI186" i="10" s="1"/>
  <c r="S186" i="10"/>
  <c r="S184" i="10" s="1"/>
  <c r="F186" i="10"/>
  <c r="F184" i="10" s="1"/>
  <c r="N252" i="10"/>
  <c r="R252" i="10"/>
  <c r="R250" i="10" s="1"/>
  <c r="E158" i="10"/>
  <c r="E156" i="10" s="1"/>
  <c r="U158" i="10"/>
  <c r="L158" i="10"/>
  <c r="R158" i="10"/>
  <c r="R156" i="10" s="1"/>
  <c r="AA186" i="10"/>
  <c r="F252" i="10"/>
  <c r="F250" i="10" s="1"/>
  <c r="Z252" i="10"/>
  <c r="Z250" i="10" s="1"/>
  <c r="Y158" i="10"/>
  <c r="Y156" i="10" s="1"/>
  <c r="Z158" i="10"/>
  <c r="Z156" i="10" s="1"/>
  <c r="O186" i="10"/>
  <c r="O184" i="10" s="1"/>
  <c r="W186" i="10"/>
  <c r="J252" i="10"/>
  <c r="F114" i="10"/>
  <c r="F112" i="10" s="1"/>
  <c r="J114" i="10"/>
  <c r="N114" i="10"/>
  <c r="R114" i="10"/>
  <c r="R112" i="10" s="1"/>
  <c r="Z114" i="10"/>
  <c r="Z112" i="10" s="1"/>
  <c r="E114" i="10"/>
  <c r="E112" i="10" s="1"/>
  <c r="Q114" i="10"/>
  <c r="Q112" i="10" s="1"/>
  <c r="U114" i="10"/>
  <c r="Y114" i="10"/>
  <c r="Y112" i="10" s="1"/>
  <c r="D114" i="10"/>
  <c r="D112" i="10" s="1"/>
  <c r="H114" i="10"/>
  <c r="H112" i="10" s="1"/>
  <c r="L114" i="10"/>
  <c r="P114" i="10"/>
  <c r="P112" i="10" s="1"/>
  <c r="X114" i="10"/>
  <c r="F287" i="10"/>
  <c r="F285" i="10" s="1"/>
  <c r="J287" i="10"/>
  <c r="N287" i="10"/>
  <c r="R287" i="10"/>
  <c r="R285" i="10" s="1"/>
  <c r="Z287" i="10"/>
  <c r="Z285" i="10" s="1"/>
  <c r="E287" i="10"/>
  <c r="E285" i="10" s="1"/>
  <c r="Q287" i="10"/>
  <c r="Q285" i="10" s="1"/>
  <c r="U287" i="10"/>
  <c r="Y287" i="10"/>
  <c r="Y285" i="10" s="1"/>
  <c r="O287" i="10"/>
  <c r="O285" i="10" s="1"/>
  <c r="AA287" i="10"/>
  <c r="E496" i="10"/>
  <c r="E494" i="10" s="1"/>
  <c r="Q496" i="10"/>
  <c r="Q494" i="10" s="1"/>
  <c r="U496" i="10"/>
  <c r="Y496" i="10"/>
  <c r="Y494" i="10" s="1"/>
  <c r="D496" i="10"/>
  <c r="D494" i="10" s="1"/>
  <c r="H496" i="10"/>
  <c r="H494" i="10" s="1"/>
  <c r="L496" i="10"/>
  <c r="P496" i="10"/>
  <c r="P494" i="10" s="1"/>
  <c r="X496" i="10"/>
  <c r="G496" i="10"/>
  <c r="AI496" i="10" s="1"/>
  <c r="O496" i="10"/>
  <c r="O494" i="10" s="1"/>
  <c r="S496" i="10"/>
  <c r="S494" i="10" s="1"/>
  <c r="W496" i="10"/>
  <c r="AA496" i="10"/>
  <c r="J186" i="10"/>
  <c r="N186" i="10"/>
  <c r="R186" i="10"/>
  <c r="R184" i="10" s="1"/>
  <c r="Z186" i="10"/>
  <c r="Z184" i="10" s="1"/>
  <c r="D186" i="10"/>
  <c r="D184" i="10" s="1"/>
  <c r="H186" i="10"/>
  <c r="H184" i="10" s="1"/>
  <c r="P186" i="10"/>
  <c r="P184" i="10" s="1"/>
  <c r="X186" i="10"/>
  <c r="E327" i="10"/>
  <c r="E325" i="10" s="1"/>
  <c r="U327" i="10"/>
  <c r="Y327" i="10"/>
  <c r="Y325" i="10" s="1"/>
  <c r="D327" i="10"/>
  <c r="D325" i="10" s="1"/>
  <c r="H327" i="10"/>
  <c r="H325" i="10" s="1"/>
  <c r="L327" i="10"/>
  <c r="P327" i="10"/>
  <c r="P325" i="10" s="1"/>
  <c r="X327" i="10"/>
  <c r="X325" i="10" s="1"/>
  <c r="G327" i="10"/>
  <c r="AI327" i="10" s="1"/>
  <c r="O327" i="10"/>
  <c r="O325" i="10" s="1"/>
  <c r="S327" i="10"/>
  <c r="S325" i="10" s="1"/>
  <c r="W327" i="10"/>
  <c r="AA327" i="10"/>
  <c r="G421" i="10"/>
  <c r="AI421" i="10" s="1"/>
  <c r="O421" i="10"/>
  <c r="O419" i="10" s="1"/>
  <c r="S421" i="10"/>
  <c r="S419" i="10" s="1"/>
  <c r="W421" i="10"/>
  <c r="AA421" i="10"/>
  <c r="F421" i="10"/>
  <c r="F419" i="10" s="1"/>
  <c r="J421" i="10"/>
  <c r="N421" i="10"/>
  <c r="R421" i="10"/>
  <c r="R419" i="10" s="1"/>
  <c r="Z421" i="10"/>
  <c r="Z419" i="10" s="1"/>
  <c r="E421" i="10"/>
  <c r="E419" i="10" s="1"/>
  <c r="Q421" i="10"/>
  <c r="Q419" i="10" s="1"/>
  <c r="U421" i="10"/>
  <c r="Y421" i="10"/>
  <c r="Y419" i="10" s="1"/>
  <c r="H421" i="10"/>
  <c r="H419" i="10" s="1"/>
  <c r="P421" i="10"/>
  <c r="P419" i="10" s="1"/>
  <c r="X421" i="10"/>
  <c r="X419" i="10" s="1"/>
  <c r="E460" i="10"/>
  <c r="E458" i="10" s="1"/>
  <c r="Q460" i="10"/>
  <c r="Q458" i="10" s="1"/>
  <c r="U460" i="10"/>
  <c r="Y460" i="10"/>
  <c r="Y458" i="10" s="1"/>
  <c r="D460" i="10"/>
  <c r="D458" i="10" s="1"/>
  <c r="H460" i="10"/>
  <c r="H458" i="10" s="1"/>
  <c r="L460" i="10"/>
  <c r="P460" i="10"/>
  <c r="P458" i="10" s="1"/>
  <c r="X460" i="10"/>
  <c r="G460" i="10"/>
  <c r="AI460" i="10" s="1"/>
  <c r="O460" i="10"/>
  <c r="O458" i="10" s="1"/>
  <c r="S460" i="10"/>
  <c r="S458" i="10" s="1"/>
  <c r="W460" i="10"/>
  <c r="AA460" i="10"/>
  <c r="F460" i="10"/>
  <c r="F458" i="10" s="1"/>
  <c r="J460" i="10"/>
  <c r="N460" i="10"/>
  <c r="Z460" i="10"/>
  <c r="Z458" i="10" s="1"/>
  <c r="D252" i="10"/>
  <c r="D250" i="10" s="1"/>
  <c r="H252" i="10"/>
  <c r="H250" i="10" s="1"/>
  <c r="L252" i="10"/>
  <c r="P252" i="10"/>
  <c r="P250" i="10" s="1"/>
  <c r="X252" i="10"/>
  <c r="G252" i="10"/>
  <c r="AI252" i="10" s="1"/>
  <c r="O252" i="10"/>
  <c r="O250" i="10" s="1"/>
  <c r="S252" i="10"/>
  <c r="S250" i="10" s="1"/>
  <c r="W252" i="10"/>
  <c r="AA252" i="10"/>
  <c r="Q252" i="10"/>
  <c r="Q250" i="10" s="1"/>
  <c r="G564" i="10"/>
  <c r="AI564" i="10" s="1"/>
  <c r="O564" i="10"/>
  <c r="O562" i="10" s="1"/>
  <c r="S564" i="10"/>
  <c r="S562" i="10" s="1"/>
  <c r="W564" i="10"/>
  <c r="AA564" i="10"/>
  <c r="Z564" i="10"/>
  <c r="Z562" i="10" s="1"/>
  <c r="E564" i="10"/>
  <c r="E562" i="10" s="1"/>
  <c r="Q564" i="10"/>
  <c r="Q562" i="10" s="1"/>
  <c r="U564" i="10"/>
  <c r="Y564" i="10"/>
  <c r="Y562" i="10" s="1"/>
  <c r="H564" i="10"/>
  <c r="H562" i="10" s="1"/>
  <c r="X564" i="10"/>
  <c r="X562" i="10" s="1"/>
  <c r="E186" i="10"/>
  <c r="E184" i="10" s="1"/>
  <c r="Q186" i="10"/>
  <c r="Q184" i="10" s="1"/>
  <c r="U186" i="10"/>
  <c r="Y186" i="10"/>
  <c r="Y184" i="10" s="1"/>
  <c r="G158" i="10"/>
  <c r="AI158" i="10" s="1"/>
  <c r="O158" i="10"/>
  <c r="O156" i="10" s="1"/>
  <c r="S158" i="10"/>
  <c r="S156" i="10" s="1"/>
  <c r="W158" i="10"/>
  <c r="AA158" i="10"/>
  <c r="D287" i="10"/>
  <c r="D285" i="10" s="1"/>
  <c r="H287" i="10"/>
  <c r="H285" i="10" s="1"/>
  <c r="L287" i="10"/>
  <c r="P287" i="10"/>
  <c r="P285" i="10" s="1"/>
  <c r="X287" i="10"/>
  <c r="F327" i="10"/>
  <c r="F325" i="10" s="1"/>
  <c r="J327" i="10"/>
  <c r="N327" i="10"/>
  <c r="R327" i="10"/>
  <c r="R325" i="10" s="1"/>
  <c r="Z327" i="10"/>
  <c r="Z325" i="10" s="1"/>
  <c r="F564" i="10"/>
  <c r="F562" i="10" s="1"/>
  <c r="J564" i="10"/>
  <c r="N564" i="10"/>
  <c r="R564" i="10"/>
  <c r="R562" i="10" s="1"/>
  <c r="AG250" i="10" l="1"/>
  <c r="AG419" i="10"/>
  <c r="AG390" i="10"/>
  <c r="AH325" i="10"/>
  <c r="AG519" i="10"/>
  <c r="AE519" i="10"/>
  <c r="AG494" i="10"/>
  <c r="AG562" i="10"/>
  <c r="AE562" i="10"/>
  <c r="AG325" i="10"/>
  <c r="AE325" i="10"/>
  <c r="AG184" i="10"/>
  <c r="AG112" i="10"/>
  <c r="AE112" i="10"/>
  <c r="AG285" i="10"/>
  <c r="AG347" i="10"/>
  <c r="AG156" i="10"/>
  <c r="AE156" i="10"/>
  <c r="AG458" i="10"/>
  <c r="X184" i="10"/>
  <c r="X156" i="10"/>
  <c r="X250" i="10"/>
  <c r="X458" i="10"/>
  <c r="X112" i="10"/>
  <c r="X285" i="10"/>
  <c r="X390" i="10"/>
  <c r="AA112" i="10"/>
  <c r="AA325" i="10"/>
  <c r="AA347" i="10"/>
  <c r="AA250" i="10"/>
  <c r="AA458" i="10"/>
  <c r="AA390" i="10"/>
  <c r="AA519" i="10"/>
  <c r="AA562" i="10"/>
  <c r="AA494" i="10"/>
  <c r="AA419" i="10"/>
  <c r="AA285" i="10"/>
  <c r="X494" i="10"/>
  <c r="X347" i="10"/>
  <c r="G250" i="10"/>
  <c r="G325" i="10"/>
  <c r="G184" i="10"/>
  <c r="G519" i="10"/>
  <c r="G458" i="10"/>
  <c r="G156" i="10"/>
  <c r="G112" i="10"/>
  <c r="G562" i="10"/>
  <c r="G419" i="10"/>
  <c r="G494" i="10"/>
  <c r="G390" i="10"/>
  <c r="G347" i="10"/>
  <c r="G285" i="10"/>
  <c r="N325" i="10"/>
  <c r="M327" i="10"/>
  <c r="U112" i="10"/>
  <c r="T114" i="10"/>
  <c r="N347" i="10"/>
  <c r="M349" i="10"/>
  <c r="J325" i="10"/>
  <c r="I327" i="10"/>
  <c r="L325" i="10"/>
  <c r="K327" i="10"/>
  <c r="N184" i="10"/>
  <c r="M186" i="10"/>
  <c r="J156" i="10"/>
  <c r="I158" i="10"/>
  <c r="J347" i="10"/>
  <c r="I349" i="10"/>
  <c r="U519" i="10"/>
  <c r="T521" i="10"/>
  <c r="N494" i="10"/>
  <c r="M496" i="10"/>
  <c r="W562" i="10"/>
  <c r="V564" i="10"/>
  <c r="W419" i="10"/>
  <c r="V421" i="10"/>
  <c r="J184" i="10"/>
  <c r="I186" i="10"/>
  <c r="N285" i="10"/>
  <c r="M287" i="10"/>
  <c r="L184" i="10"/>
  <c r="K186" i="10"/>
  <c r="W112" i="10"/>
  <c r="V114" i="10"/>
  <c r="U419" i="10"/>
  <c r="T421" i="10"/>
  <c r="U325" i="10"/>
  <c r="T327" i="10"/>
  <c r="N112" i="10"/>
  <c r="M114" i="10"/>
  <c r="L156" i="10"/>
  <c r="K158" i="10"/>
  <c r="L519" i="10"/>
  <c r="K521" i="10"/>
  <c r="L285" i="10"/>
  <c r="K287" i="10"/>
  <c r="L458" i="10"/>
  <c r="K460" i="10"/>
  <c r="U156" i="10"/>
  <c r="T158" i="10"/>
  <c r="N519" i="10"/>
  <c r="M521" i="10"/>
  <c r="L419" i="10"/>
  <c r="K421" i="10"/>
  <c r="L250" i="10"/>
  <c r="K252" i="10"/>
  <c r="W494" i="10"/>
  <c r="V496" i="10"/>
  <c r="W347" i="10"/>
  <c r="V349" i="10"/>
  <c r="N562" i="10"/>
  <c r="M564" i="10"/>
  <c r="N458" i="10"/>
  <c r="M460" i="10"/>
  <c r="W325" i="10"/>
  <c r="V327" i="10"/>
  <c r="U347" i="10"/>
  <c r="T349" i="10"/>
  <c r="J519" i="10"/>
  <c r="I521" i="10"/>
  <c r="J562" i="10"/>
  <c r="I564" i="10"/>
  <c r="W250" i="10"/>
  <c r="V252" i="10"/>
  <c r="J458" i="10"/>
  <c r="I460" i="10"/>
  <c r="L112" i="10"/>
  <c r="K114" i="10"/>
  <c r="J250" i="10"/>
  <c r="I252" i="10"/>
  <c r="N390" i="10"/>
  <c r="M392" i="10"/>
  <c r="N156" i="10"/>
  <c r="M158" i="10"/>
  <c r="U184" i="10"/>
  <c r="T186" i="10"/>
  <c r="U250" i="10"/>
  <c r="T252" i="10"/>
  <c r="U562" i="10"/>
  <c r="T564" i="10"/>
  <c r="U285" i="10"/>
  <c r="T287" i="10"/>
  <c r="W184" i="10"/>
  <c r="V186" i="10"/>
  <c r="N250" i="10"/>
  <c r="M252" i="10"/>
  <c r="J390" i="10"/>
  <c r="I392" i="10"/>
  <c r="J494" i="10"/>
  <c r="I496" i="10"/>
  <c r="J285" i="10"/>
  <c r="I287" i="10"/>
  <c r="U390" i="10"/>
  <c r="T392" i="10"/>
  <c r="W156" i="10"/>
  <c r="V158" i="10"/>
  <c r="U458" i="10"/>
  <c r="T460" i="10"/>
  <c r="N419" i="10"/>
  <c r="M421" i="10"/>
  <c r="L562" i="10"/>
  <c r="K564" i="10"/>
  <c r="W519" i="10"/>
  <c r="V521" i="10"/>
  <c r="W390" i="10"/>
  <c r="V392" i="10"/>
  <c r="U494" i="10"/>
  <c r="T496" i="10"/>
  <c r="W458" i="10"/>
  <c r="V460" i="10"/>
  <c r="J419" i="10"/>
  <c r="I421" i="10"/>
  <c r="L494" i="10"/>
  <c r="K496" i="10"/>
  <c r="L390" i="10"/>
  <c r="K392" i="10"/>
  <c r="L347" i="10"/>
  <c r="K349" i="10"/>
  <c r="W285" i="10"/>
  <c r="V287" i="10"/>
  <c r="J112" i="10"/>
  <c r="I114" i="10"/>
  <c r="AA184" i="10"/>
  <c r="AA156" i="10"/>
  <c r="AH347" i="10" l="1"/>
  <c r="AE347" i="10"/>
  <c r="AH494" i="10"/>
  <c r="AE494" i="10"/>
  <c r="AH285" i="10"/>
  <c r="AE285" i="10"/>
  <c r="AH390" i="10"/>
  <c r="AE390" i="10"/>
  <c r="AH184" i="10"/>
  <c r="AE184" i="10"/>
  <c r="AH419" i="10"/>
  <c r="AE419" i="10"/>
  <c r="AH458" i="10"/>
  <c r="AE458" i="10"/>
  <c r="AH250" i="10"/>
  <c r="AE250" i="10"/>
  <c r="AH562" i="10"/>
  <c r="AH519" i="10"/>
  <c r="AH156" i="10"/>
  <c r="V250" i="10"/>
  <c r="T250" i="10"/>
  <c r="I250" i="10"/>
  <c r="K250" i="10"/>
  <c r="K184" i="10"/>
  <c r="V325" i="10"/>
  <c r="T285" i="10"/>
  <c r="T494" i="10"/>
  <c r="M112" i="10"/>
  <c r="K112" i="10"/>
  <c r="T112" i="10"/>
  <c r="M519" i="10"/>
  <c r="M325" i="10"/>
  <c r="I112" i="10"/>
  <c r="V458" i="10"/>
  <c r="I494" i="10"/>
  <c r="I184" i="10"/>
  <c r="V184" i="10"/>
  <c r="V112" i="10"/>
  <c r="M494" i="10"/>
  <c r="V494" i="10"/>
  <c r="K519" i="10"/>
  <c r="K494" i="10"/>
  <c r="V519" i="10"/>
  <c r="K419" i="10"/>
  <c r="I519" i="10"/>
  <c r="M250" i="10"/>
  <c r="V390" i="10"/>
  <c r="T519" i="10"/>
  <c r="K562" i="10"/>
  <c r="I325" i="10"/>
  <c r="T562" i="10"/>
  <c r="M390" i="10"/>
  <c r="T390" i="10"/>
  <c r="I419" i="10"/>
  <c r="M419" i="10"/>
  <c r="T184" i="10"/>
  <c r="M562" i="10"/>
  <c r="T325" i="10"/>
  <c r="M285" i="10"/>
  <c r="K347" i="10"/>
  <c r="I562" i="10"/>
  <c r="T419" i="10"/>
  <c r="V562" i="10"/>
  <c r="K325" i="10"/>
  <c r="M156" i="10"/>
  <c r="V347" i="10"/>
  <c r="V285" i="10"/>
  <c r="V156" i="10"/>
  <c r="K285" i="10"/>
  <c r="I285" i="10"/>
  <c r="T458" i="10"/>
  <c r="K458" i="10"/>
  <c r="K390" i="10"/>
  <c r="K156" i="10"/>
  <c r="I156" i="10"/>
  <c r="I347" i="10"/>
  <c r="M347" i="10"/>
  <c r="T347" i="10"/>
  <c r="I458" i="10"/>
  <c r="M458" i="10"/>
  <c r="I390" i="10"/>
  <c r="T156" i="10"/>
  <c r="V419" i="10"/>
  <c r="M184" i="10"/>
  <c r="AA642" i="10" l="1"/>
  <c r="AA641" i="10"/>
  <c r="AA640" i="10"/>
  <c r="AA639" i="10"/>
  <c r="AA613" i="10"/>
  <c r="AH613" i="10" s="1"/>
  <c r="D663" i="10"/>
  <c r="F663" i="10"/>
  <c r="G663" i="10"/>
  <c r="AI663" i="10" s="1"/>
  <c r="H663" i="10"/>
  <c r="J663" i="10"/>
  <c r="L663" i="10"/>
  <c r="M663" i="10"/>
  <c r="N663" i="10"/>
  <c r="O663" i="10"/>
  <c r="P663" i="10"/>
  <c r="Q663" i="10"/>
  <c r="R663" i="10"/>
  <c r="S663" i="10"/>
  <c r="U663" i="10"/>
  <c r="W663" i="10"/>
  <c r="X663" i="10"/>
  <c r="Y663" i="10"/>
  <c r="Z663" i="10"/>
  <c r="E663" i="10"/>
  <c r="E712" i="10"/>
  <c r="F712" i="10"/>
  <c r="G712" i="10"/>
  <c r="AI712" i="10" s="1"/>
  <c r="H712" i="10"/>
  <c r="J712" i="10"/>
  <c r="L712" i="10"/>
  <c r="M712" i="10"/>
  <c r="N712" i="10"/>
  <c r="O712" i="10"/>
  <c r="P712" i="10"/>
  <c r="Q712" i="10"/>
  <c r="R712" i="10"/>
  <c r="S712" i="10"/>
  <c r="U712" i="10"/>
  <c r="W712" i="10"/>
  <c r="X712" i="10"/>
  <c r="Y712" i="10"/>
  <c r="Z712" i="10"/>
  <c r="D712" i="10"/>
  <c r="E706" i="10"/>
  <c r="F706" i="10"/>
  <c r="G706" i="10"/>
  <c r="AI706" i="10" s="1"/>
  <c r="H706" i="10"/>
  <c r="J706" i="10"/>
  <c r="L706" i="10"/>
  <c r="M706" i="10"/>
  <c r="N706" i="10"/>
  <c r="O706" i="10"/>
  <c r="P706" i="10"/>
  <c r="Q706" i="10"/>
  <c r="R706" i="10"/>
  <c r="S706" i="10"/>
  <c r="U706" i="10"/>
  <c r="W706" i="10"/>
  <c r="X706" i="10"/>
  <c r="Y706" i="10"/>
  <c r="Z706" i="10"/>
  <c r="D706" i="10"/>
  <c r="AA769" i="10"/>
  <c r="AH769" i="10" s="1"/>
  <c r="AA819" i="10"/>
  <c r="AA809" i="10"/>
  <c r="AH809" i="10" s="1"/>
  <c r="G856" i="10"/>
  <c r="AI856" i="10" s="1"/>
  <c r="G853" i="10"/>
  <c r="AI853" i="10" s="1"/>
  <c r="G850" i="10"/>
  <c r="AI850" i="10" s="1"/>
  <c r="G847" i="10"/>
  <c r="AI847" i="10" s="1"/>
  <c r="G843" i="10"/>
  <c r="AI843" i="10" s="1"/>
  <c r="G839" i="10"/>
  <c r="AI839" i="10" s="1"/>
  <c r="G834" i="10"/>
  <c r="AI834" i="10" s="1"/>
  <c r="H847" i="10"/>
  <c r="J847" i="10"/>
  <c r="L847" i="10"/>
  <c r="M847" i="10"/>
  <c r="N847" i="10"/>
  <c r="O847" i="10"/>
  <c r="P847" i="10"/>
  <c r="Q847" i="10"/>
  <c r="R847" i="10"/>
  <c r="S847" i="10"/>
  <c r="U847" i="10"/>
  <c r="W847" i="10"/>
  <c r="X847" i="10"/>
  <c r="Y847" i="10"/>
  <c r="Z847" i="10"/>
  <c r="F847" i="10"/>
  <c r="E847" i="10"/>
  <c r="AH819" i="10" l="1"/>
  <c r="AJ819" i="10" s="1"/>
  <c r="AI819" i="10" s="1"/>
  <c r="AH639" i="10"/>
  <c r="AH640" i="10"/>
  <c r="AJ640" i="10" s="1"/>
  <c r="AI640" i="10" s="1"/>
  <c r="AH641" i="10"/>
  <c r="AJ641" i="10" s="1"/>
  <c r="AI641" i="10" s="1"/>
  <c r="AH642" i="10"/>
  <c r="AJ642" i="10" s="1"/>
  <c r="AI642" i="10" s="1"/>
  <c r="AH776" i="10"/>
  <c r="AJ776" i="10" s="1"/>
  <c r="AJ809" i="10"/>
  <c r="AI809" i="10" s="1"/>
  <c r="AJ613" i="10"/>
  <c r="AI613" i="10" s="1"/>
  <c r="AH750" i="10"/>
  <c r="AJ750" i="10" s="1"/>
  <c r="AJ769" i="10"/>
  <c r="AI769" i="10" s="1"/>
  <c r="V712" i="10"/>
  <c r="K712" i="10"/>
  <c r="I712" i="10"/>
  <c r="K847" i="10"/>
  <c r="I847" i="10"/>
  <c r="V847" i="10"/>
  <c r="T847" i="10"/>
  <c r="V663" i="10"/>
  <c r="I706" i="10"/>
  <c r="T663" i="10"/>
  <c r="V706" i="10"/>
  <c r="K706" i="10"/>
  <c r="T706" i="10"/>
  <c r="K663" i="10"/>
  <c r="I663" i="10"/>
  <c r="T712" i="10"/>
  <c r="AA706" i="10"/>
  <c r="AA663" i="10"/>
  <c r="AA712" i="10"/>
  <c r="AA847" i="10"/>
  <c r="AA921" i="10"/>
  <c r="AA906" i="10"/>
  <c r="AH906" i="10" s="1"/>
  <c r="AH599" i="10" l="1"/>
  <c r="AJ599" i="10" s="1"/>
  <c r="AJ639" i="10"/>
  <c r="AI639" i="10" s="1"/>
  <c r="AH921" i="10"/>
  <c r="AJ921" i="10" s="1"/>
  <c r="AI921" i="10" s="1"/>
  <c r="AJ906" i="10"/>
  <c r="AI906" i="10" s="1"/>
  <c r="AB1000" i="10"/>
  <c r="G1000" i="10"/>
  <c r="AI1000" i="10" s="1"/>
  <c r="H1000" i="10"/>
  <c r="J1000" i="10"/>
  <c r="L1000" i="10"/>
  <c r="M1000" i="10"/>
  <c r="N1000" i="10"/>
  <c r="O1000" i="10"/>
  <c r="P1000" i="10"/>
  <c r="Q1000" i="10"/>
  <c r="R1000" i="10"/>
  <c r="S1000" i="10"/>
  <c r="U1000" i="10"/>
  <c r="W1000" i="10"/>
  <c r="X1000" i="10"/>
  <c r="Y1000" i="10"/>
  <c r="Z1000" i="10"/>
  <c r="F1000" i="10"/>
  <c r="G997" i="10"/>
  <c r="AI997" i="10" s="1"/>
  <c r="H997" i="10"/>
  <c r="J997" i="10"/>
  <c r="L997" i="10"/>
  <c r="M997" i="10"/>
  <c r="N997" i="10"/>
  <c r="O997" i="10"/>
  <c r="P997" i="10"/>
  <c r="Q997" i="10"/>
  <c r="R997" i="10"/>
  <c r="S997" i="10"/>
  <c r="U997" i="10"/>
  <c r="W997" i="10"/>
  <c r="X997" i="10"/>
  <c r="Y997" i="10"/>
  <c r="Z997" i="10"/>
  <c r="G1003" i="10"/>
  <c r="AI1003" i="10" s="1"/>
  <c r="H1003" i="10"/>
  <c r="J1003" i="10"/>
  <c r="L1003" i="10"/>
  <c r="M1003" i="10"/>
  <c r="N1003" i="10"/>
  <c r="O1003" i="10"/>
  <c r="P1003" i="10"/>
  <c r="Q1003" i="10"/>
  <c r="R1003" i="10"/>
  <c r="S1003" i="10"/>
  <c r="U1003" i="10"/>
  <c r="W1003" i="10"/>
  <c r="X1003" i="10"/>
  <c r="Y1003" i="10"/>
  <c r="Z1003" i="10"/>
  <c r="G1005" i="10"/>
  <c r="AI1005" i="10" s="1"/>
  <c r="H1005" i="10"/>
  <c r="J1005" i="10"/>
  <c r="L1005" i="10"/>
  <c r="M1005" i="10"/>
  <c r="N1005" i="10"/>
  <c r="O1005" i="10"/>
  <c r="P1005" i="10"/>
  <c r="Q1005" i="10"/>
  <c r="R1005" i="10"/>
  <c r="S1005" i="10"/>
  <c r="U1005" i="10"/>
  <c r="W1005" i="10"/>
  <c r="X1005" i="10"/>
  <c r="Y1005" i="10"/>
  <c r="Z1005" i="10"/>
  <c r="E1000" i="10"/>
  <c r="D1000" i="10"/>
  <c r="AH896" i="10" l="1"/>
  <c r="AJ896" i="10" s="1"/>
  <c r="AD1000" i="10"/>
  <c r="V997" i="10"/>
  <c r="V1003" i="10"/>
  <c r="V1005" i="10"/>
  <c r="K1003" i="10"/>
  <c r="T1003" i="10"/>
  <c r="K997" i="10"/>
  <c r="I997" i="10"/>
  <c r="T997" i="10"/>
  <c r="I1000" i="10"/>
  <c r="V1000" i="10"/>
  <c r="I1003" i="10"/>
  <c r="T1005" i="10"/>
  <c r="I1005" i="10"/>
  <c r="K1000" i="10"/>
  <c r="T1000" i="10"/>
  <c r="K1005" i="10"/>
  <c r="AA966" i="10"/>
  <c r="AA1000" i="10"/>
  <c r="AA1005" i="10" l="1"/>
  <c r="F1005" i="10"/>
  <c r="E1005" i="10"/>
  <c r="D1005" i="10"/>
  <c r="AA1003" i="10"/>
  <c r="F1003" i="10"/>
  <c r="E1003" i="10"/>
  <c r="D1003" i="10"/>
  <c r="AA997" i="10"/>
  <c r="F997" i="10"/>
  <c r="E997" i="10"/>
  <c r="D997" i="10"/>
  <c r="AA995" i="10"/>
  <c r="Z995" i="10"/>
  <c r="Y995" i="10"/>
  <c r="X995" i="10"/>
  <c r="W995" i="10"/>
  <c r="U995" i="10"/>
  <c r="S995" i="10"/>
  <c r="R995" i="10"/>
  <c r="Q995" i="10"/>
  <c r="P995" i="10"/>
  <c r="O995" i="10"/>
  <c r="N995" i="10"/>
  <c r="M995" i="10"/>
  <c r="L995" i="10"/>
  <c r="J995" i="10"/>
  <c r="H995" i="10"/>
  <c r="G995" i="10"/>
  <c r="AI995" i="10" s="1"/>
  <c r="F995" i="10"/>
  <c r="E995" i="10"/>
  <c r="D995" i="10"/>
  <c r="AA992" i="10"/>
  <c r="Z992" i="10"/>
  <c r="Y992" i="10"/>
  <c r="X992" i="10"/>
  <c r="W992" i="10"/>
  <c r="U992" i="10"/>
  <c r="S992" i="10"/>
  <c r="R992" i="10"/>
  <c r="Q992" i="10"/>
  <c r="P992" i="10"/>
  <c r="O992" i="10"/>
  <c r="N992" i="10"/>
  <c r="M992" i="10"/>
  <c r="L992" i="10"/>
  <c r="J992" i="10"/>
  <c r="H992" i="10"/>
  <c r="G992" i="10"/>
  <c r="AI992" i="10" s="1"/>
  <c r="F992" i="10"/>
  <c r="E992" i="10"/>
  <c r="D992" i="10"/>
  <c r="AA986" i="10"/>
  <c r="Z986" i="10"/>
  <c r="Y986" i="10"/>
  <c r="X986" i="10"/>
  <c r="W986" i="10"/>
  <c r="U986" i="10"/>
  <c r="S986" i="10"/>
  <c r="R986" i="10"/>
  <c r="Q986" i="10"/>
  <c r="P986" i="10"/>
  <c r="O986" i="10"/>
  <c r="N986" i="10"/>
  <c r="M986" i="10"/>
  <c r="L986" i="10"/>
  <c r="J986" i="10"/>
  <c r="H986" i="10"/>
  <c r="G986" i="10"/>
  <c r="AI986" i="10" s="1"/>
  <c r="F986" i="10"/>
  <c r="E986" i="10"/>
  <c r="D986" i="10"/>
  <c r="AA983" i="10"/>
  <c r="Z983" i="10"/>
  <c r="Y983" i="10"/>
  <c r="X983" i="10"/>
  <c r="W983" i="10"/>
  <c r="U983" i="10"/>
  <c r="S983" i="10"/>
  <c r="R983" i="10"/>
  <c r="Q983" i="10"/>
  <c r="P983" i="10"/>
  <c r="O983" i="10"/>
  <c r="N983" i="10"/>
  <c r="M983" i="10"/>
  <c r="L983" i="10"/>
  <c r="J983" i="10"/>
  <c r="H983" i="10"/>
  <c r="G983" i="10"/>
  <c r="AI983" i="10" s="1"/>
  <c r="F983" i="10"/>
  <c r="E983" i="10"/>
  <c r="D983" i="10"/>
  <c r="AA979" i="10"/>
  <c r="Z979" i="10"/>
  <c r="Y979" i="10"/>
  <c r="X979" i="10"/>
  <c r="W979" i="10"/>
  <c r="U979" i="10"/>
  <c r="S979" i="10"/>
  <c r="R979" i="10"/>
  <c r="Q979" i="10"/>
  <c r="P979" i="10"/>
  <c r="O979" i="10"/>
  <c r="N979" i="10"/>
  <c r="M979" i="10"/>
  <c r="L979" i="10"/>
  <c r="J979" i="10"/>
  <c r="H979" i="10"/>
  <c r="G979" i="10"/>
  <c r="AI979" i="10" s="1"/>
  <c r="F979" i="10"/>
  <c r="E979" i="10"/>
  <c r="D979" i="10"/>
  <c r="AA976" i="10"/>
  <c r="Z976" i="10"/>
  <c r="Y976" i="10"/>
  <c r="X976" i="10"/>
  <c r="W976" i="10"/>
  <c r="U976" i="10"/>
  <c r="S976" i="10"/>
  <c r="R976" i="10"/>
  <c r="Q976" i="10"/>
  <c r="P976" i="10"/>
  <c r="O976" i="10"/>
  <c r="N976" i="10"/>
  <c r="M976" i="10"/>
  <c r="L976" i="10"/>
  <c r="J976" i="10"/>
  <c r="H976" i="10"/>
  <c r="G976" i="10"/>
  <c r="AI976" i="10" s="1"/>
  <c r="F976" i="10"/>
  <c r="E976" i="10"/>
  <c r="D976" i="10"/>
  <c r="AA973" i="10"/>
  <c r="Z973" i="10"/>
  <c r="Y973" i="10"/>
  <c r="X973" i="10"/>
  <c r="W973" i="10"/>
  <c r="U973" i="10"/>
  <c r="S973" i="10"/>
  <c r="R973" i="10"/>
  <c r="Q973" i="10"/>
  <c r="P973" i="10"/>
  <c r="O973" i="10"/>
  <c r="N973" i="10"/>
  <c r="M973" i="10"/>
  <c r="L973" i="10"/>
  <c r="J973" i="10"/>
  <c r="H973" i="10"/>
  <c r="G973" i="10"/>
  <c r="AI973" i="10" s="1"/>
  <c r="F973" i="10"/>
  <c r="E973" i="10"/>
  <c r="D973" i="10"/>
  <c r="AA970" i="10"/>
  <c r="Z970" i="10"/>
  <c r="Y970" i="10"/>
  <c r="X970" i="10"/>
  <c r="W970" i="10"/>
  <c r="U970" i="10"/>
  <c r="S970" i="10"/>
  <c r="R970" i="10"/>
  <c r="Q970" i="10"/>
  <c r="P970" i="10"/>
  <c r="O970" i="10"/>
  <c r="N970" i="10"/>
  <c r="M970" i="10"/>
  <c r="L970" i="10"/>
  <c r="J970" i="10"/>
  <c r="H970" i="10"/>
  <c r="G970" i="10"/>
  <c r="AI970" i="10" s="1"/>
  <c r="F970" i="10"/>
  <c r="E970" i="10"/>
  <c r="D970" i="10"/>
  <c r="Z966" i="10"/>
  <c r="Y966" i="10"/>
  <c r="X966" i="10"/>
  <c r="W966" i="10"/>
  <c r="U966" i="10"/>
  <c r="S966" i="10"/>
  <c r="R966" i="10"/>
  <c r="Q966" i="10"/>
  <c r="P966" i="10"/>
  <c r="O966" i="10"/>
  <c r="N966" i="10"/>
  <c r="M966" i="10"/>
  <c r="L966" i="10"/>
  <c r="J966" i="10"/>
  <c r="H966" i="10"/>
  <c r="G966" i="10"/>
  <c r="AI966" i="10" s="1"/>
  <c r="F966" i="10"/>
  <c r="E966" i="10"/>
  <c r="D966" i="10"/>
  <c r="AA963" i="10"/>
  <c r="Z963" i="10"/>
  <c r="Y963" i="10"/>
  <c r="X963" i="10"/>
  <c r="W963" i="10"/>
  <c r="U963" i="10"/>
  <c r="S963" i="10"/>
  <c r="R963" i="10"/>
  <c r="Q963" i="10"/>
  <c r="P963" i="10"/>
  <c r="O963" i="10"/>
  <c r="N963" i="10"/>
  <c r="M963" i="10"/>
  <c r="L963" i="10"/>
  <c r="J963" i="10"/>
  <c r="H963" i="10"/>
  <c r="G963" i="10"/>
  <c r="AI963" i="10" s="1"/>
  <c r="F963" i="10"/>
  <c r="E963" i="10"/>
  <c r="D963" i="10"/>
  <c r="AA960" i="10"/>
  <c r="Z960" i="10"/>
  <c r="Y960" i="10"/>
  <c r="X960" i="10"/>
  <c r="W960" i="10"/>
  <c r="U960" i="10"/>
  <c r="S960" i="10"/>
  <c r="R960" i="10"/>
  <c r="Q960" i="10"/>
  <c r="P960" i="10"/>
  <c r="O960" i="10"/>
  <c r="N960" i="10"/>
  <c r="M960" i="10"/>
  <c r="L960" i="10"/>
  <c r="J960" i="10"/>
  <c r="H960" i="10"/>
  <c r="G960" i="10"/>
  <c r="AI960" i="10" s="1"/>
  <c r="F960" i="10"/>
  <c r="E960" i="10"/>
  <c r="D960" i="10"/>
  <c r="AA957" i="10"/>
  <c r="Z957" i="10"/>
  <c r="Y957" i="10"/>
  <c r="X957" i="10"/>
  <c r="W957" i="10"/>
  <c r="U957" i="10"/>
  <c r="S957" i="10"/>
  <c r="R957" i="10"/>
  <c r="Q957" i="10"/>
  <c r="P957" i="10"/>
  <c r="O957" i="10"/>
  <c r="N957" i="10"/>
  <c r="M957" i="10"/>
  <c r="L957" i="10"/>
  <c r="J957" i="10"/>
  <c r="H957" i="10"/>
  <c r="G957" i="10"/>
  <c r="AI957" i="10" s="1"/>
  <c r="F957" i="10"/>
  <c r="E957" i="10"/>
  <c r="D957" i="10"/>
  <c r="AA954" i="10"/>
  <c r="Z954" i="10"/>
  <c r="Y954" i="10"/>
  <c r="X954" i="10"/>
  <c r="W954" i="10"/>
  <c r="U954" i="10"/>
  <c r="S954" i="10"/>
  <c r="R954" i="10"/>
  <c r="Q954" i="10"/>
  <c r="P954" i="10"/>
  <c r="O954" i="10"/>
  <c r="N954" i="10"/>
  <c r="M954" i="10"/>
  <c r="L954" i="10"/>
  <c r="J954" i="10"/>
  <c r="H954" i="10"/>
  <c r="G954" i="10"/>
  <c r="AI954" i="10" s="1"/>
  <c r="F954" i="10"/>
  <c r="E954" i="10"/>
  <c r="D954" i="10"/>
  <c r="AA948" i="10"/>
  <c r="Z948" i="10"/>
  <c r="Y948" i="10"/>
  <c r="X948" i="10"/>
  <c r="W948" i="10"/>
  <c r="U948" i="10"/>
  <c r="S948" i="10"/>
  <c r="R948" i="10"/>
  <c r="Q948" i="10"/>
  <c r="P948" i="10"/>
  <c r="O948" i="10"/>
  <c r="N948" i="10"/>
  <c r="M948" i="10"/>
  <c r="L948" i="10"/>
  <c r="J948" i="10"/>
  <c r="H948" i="10"/>
  <c r="G948" i="10"/>
  <c r="AI948" i="10" s="1"/>
  <c r="F948" i="10"/>
  <c r="E948" i="10"/>
  <c r="D948" i="10"/>
  <c r="AA944" i="10"/>
  <c r="Z944" i="10"/>
  <c r="Y944" i="10"/>
  <c r="X944" i="10"/>
  <c r="W944" i="10"/>
  <c r="U944" i="10"/>
  <c r="S944" i="10"/>
  <c r="R944" i="10"/>
  <c r="Q944" i="10"/>
  <c r="P944" i="10"/>
  <c r="O944" i="10"/>
  <c r="N944" i="10"/>
  <c r="M944" i="10"/>
  <c r="L944" i="10"/>
  <c r="J944" i="10"/>
  <c r="H944" i="10"/>
  <c r="G944" i="10"/>
  <c r="AI944" i="10" s="1"/>
  <c r="F944" i="10"/>
  <c r="E944" i="10"/>
  <c r="D944" i="10"/>
  <c r="AA940" i="10"/>
  <c r="Z940" i="10"/>
  <c r="Y940" i="10"/>
  <c r="X940" i="10"/>
  <c r="W940" i="10"/>
  <c r="U940" i="10"/>
  <c r="S940" i="10"/>
  <c r="R940" i="10"/>
  <c r="Q940" i="10"/>
  <c r="P940" i="10"/>
  <c r="O940" i="10"/>
  <c r="N940" i="10"/>
  <c r="M940" i="10"/>
  <c r="L940" i="10"/>
  <c r="J940" i="10"/>
  <c r="H940" i="10"/>
  <c r="G940" i="10"/>
  <c r="AI940" i="10" s="1"/>
  <c r="F940" i="10"/>
  <c r="E940" i="10"/>
  <c r="D940" i="10"/>
  <c r="AA936" i="10"/>
  <c r="Z936" i="10"/>
  <c r="Y936" i="10"/>
  <c r="X936" i="10"/>
  <c r="W936" i="10"/>
  <c r="U936" i="10"/>
  <c r="S936" i="10"/>
  <c r="R936" i="10"/>
  <c r="Q936" i="10"/>
  <c r="P936" i="10"/>
  <c r="O936" i="10"/>
  <c r="N936" i="10"/>
  <c r="M936" i="10"/>
  <c r="L936" i="10"/>
  <c r="J936" i="10"/>
  <c r="H936" i="10"/>
  <c r="G936" i="10"/>
  <c r="AI936" i="10" s="1"/>
  <c r="F936" i="10"/>
  <c r="E936" i="10"/>
  <c r="D936" i="10"/>
  <c r="AA933" i="10"/>
  <c r="Z933" i="10"/>
  <c r="Y933" i="10"/>
  <c r="X933" i="10"/>
  <c r="W933" i="10"/>
  <c r="U933" i="10"/>
  <c r="S933" i="10"/>
  <c r="R933" i="10"/>
  <c r="Q933" i="10"/>
  <c r="P933" i="10"/>
  <c r="O933" i="10"/>
  <c r="N933" i="10"/>
  <c r="M933" i="10"/>
  <c r="L933" i="10"/>
  <c r="J933" i="10"/>
  <c r="H933" i="10"/>
  <c r="G933" i="10"/>
  <c r="AI933" i="10" s="1"/>
  <c r="F933" i="10"/>
  <c r="E933" i="10"/>
  <c r="D933" i="10"/>
  <c r="AA930" i="10"/>
  <c r="Z930" i="10"/>
  <c r="Y930" i="10"/>
  <c r="X930" i="10"/>
  <c r="W930" i="10"/>
  <c r="U930" i="10"/>
  <c r="S930" i="10"/>
  <c r="R930" i="10"/>
  <c r="Q930" i="10"/>
  <c r="P930" i="10"/>
  <c r="O930" i="10"/>
  <c r="N930" i="10"/>
  <c r="M930" i="10"/>
  <c r="L930" i="10"/>
  <c r="J930" i="10"/>
  <c r="H930" i="10"/>
  <c r="G930" i="10"/>
  <c r="AI930" i="10" s="1"/>
  <c r="F930" i="10"/>
  <c r="E930" i="10"/>
  <c r="D930" i="10"/>
  <c r="AA922" i="10"/>
  <c r="Z922" i="10"/>
  <c r="Y922" i="10"/>
  <c r="X922" i="10"/>
  <c r="W922" i="10"/>
  <c r="U922" i="10"/>
  <c r="S922" i="10"/>
  <c r="R922" i="10"/>
  <c r="Q922" i="10"/>
  <c r="P922" i="10"/>
  <c r="O922" i="10"/>
  <c r="N922" i="10"/>
  <c r="M922" i="10"/>
  <c r="L922" i="10"/>
  <c r="J922" i="10"/>
  <c r="H922" i="10"/>
  <c r="G922" i="10"/>
  <c r="AI922" i="10" s="1"/>
  <c r="F922" i="10"/>
  <c r="E922" i="10"/>
  <c r="D922" i="10"/>
  <c r="AA918" i="10"/>
  <c r="Z918" i="10"/>
  <c r="Y918" i="10"/>
  <c r="X918" i="10"/>
  <c r="W918" i="10"/>
  <c r="U918" i="10"/>
  <c r="S918" i="10"/>
  <c r="R918" i="10"/>
  <c r="Q918" i="10"/>
  <c r="P918" i="10"/>
  <c r="O918" i="10"/>
  <c r="N918" i="10"/>
  <c r="M918" i="10"/>
  <c r="L918" i="10"/>
  <c r="J918" i="10"/>
  <c r="H918" i="10"/>
  <c r="G918" i="10"/>
  <c r="AI918" i="10" s="1"/>
  <c r="F918" i="10"/>
  <c r="E918" i="10"/>
  <c r="D918" i="10"/>
  <c r="AA914" i="10"/>
  <c r="Z914" i="10"/>
  <c r="Y914" i="10"/>
  <c r="X914" i="10"/>
  <c r="W914" i="10"/>
  <c r="U914" i="10"/>
  <c r="S914" i="10"/>
  <c r="R914" i="10"/>
  <c r="Q914" i="10"/>
  <c r="P914" i="10"/>
  <c r="O914" i="10"/>
  <c r="N914" i="10"/>
  <c r="M914" i="10"/>
  <c r="L914" i="10"/>
  <c r="J914" i="10"/>
  <c r="H914" i="10"/>
  <c r="G914" i="10"/>
  <c r="AI914" i="10" s="1"/>
  <c r="F914" i="10"/>
  <c r="E914" i="10"/>
  <c r="D914" i="10"/>
  <c r="AA910" i="10"/>
  <c r="Z910" i="10"/>
  <c r="Y910" i="10"/>
  <c r="X910" i="10"/>
  <c r="W910" i="10"/>
  <c r="U910" i="10"/>
  <c r="S910" i="10"/>
  <c r="R910" i="10"/>
  <c r="Q910" i="10"/>
  <c r="P910" i="10"/>
  <c r="O910" i="10"/>
  <c r="N910" i="10"/>
  <c r="M910" i="10"/>
  <c r="L910" i="10"/>
  <c r="J910" i="10"/>
  <c r="H910" i="10"/>
  <c r="G910" i="10"/>
  <c r="AI910" i="10" s="1"/>
  <c r="F910" i="10"/>
  <c r="E910" i="10"/>
  <c r="D910" i="10"/>
  <c r="AA907" i="10"/>
  <c r="Z907" i="10"/>
  <c r="Y907" i="10"/>
  <c r="X907" i="10"/>
  <c r="W907" i="10"/>
  <c r="U907" i="10"/>
  <c r="S907" i="10"/>
  <c r="R907" i="10"/>
  <c r="Q907" i="10"/>
  <c r="P907" i="10"/>
  <c r="O907" i="10"/>
  <c r="N907" i="10"/>
  <c r="M907" i="10"/>
  <c r="L907" i="10"/>
  <c r="J907" i="10"/>
  <c r="H907" i="10"/>
  <c r="G907" i="10"/>
  <c r="AI907" i="10" s="1"/>
  <c r="F907" i="10"/>
  <c r="E907" i="10"/>
  <c r="D907" i="10"/>
  <c r="AA902" i="10"/>
  <c r="Z902" i="10"/>
  <c r="Y902" i="10"/>
  <c r="X902" i="10"/>
  <c r="W902" i="10"/>
  <c r="U902" i="10"/>
  <c r="S902" i="10"/>
  <c r="R902" i="10"/>
  <c r="Q902" i="10"/>
  <c r="P902" i="10"/>
  <c r="O902" i="10"/>
  <c r="N902" i="10"/>
  <c r="M902" i="10"/>
  <c r="L902" i="10"/>
  <c r="J902" i="10"/>
  <c r="H902" i="10"/>
  <c r="G902" i="10"/>
  <c r="AI902" i="10" s="1"/>
  <c r="F902" i="10"/>
  <c r="E902" i="10"/>
  <c r="D902" i="10"/>
  <c r="AA897" i="10"/>
  <c r="Z897" i="10"/>
  <c r="Y897" i="10"/>
  <c r="X897" i="10"/>
  <c r="W897" i="10"/>
  <c r="U897" i="10"/>
  <c r="S897" i="10"/>
  <c r="R897" i="10"/>
  <c r="Q897" i="10"/>
  <c r="P897" i="10"/>
  <c r="O897" i="10"/>
  <c r="N897" i="10"/>
  <c r="M897" i="10"/>
  <c r="L897" i="10"/>
  <c r="J897" i="10"/>
  <c r="H897" i="10"/>
  <c r="G897" i="10"/>
  <c r="AI897" i="10" s="1"/>
  <c r="F897" i="10"/>
  <c r="E897" i="10"/>
  <c r="D897" i="10"/>
  <c r="AA890" i="10"/>
  <c r="Z890" i="10"/>
  <c r="Y890" i="10"/>
  <c r="X890" i="10"/>
  <c r="W890" i="10"/>
  <c r="U890" i="10"/>
  <c r="S890" i="10"/>
  <c r="R890" i="10"/>
  <c r="Q890" i="10"/>
  <c r="P890" i="10"/>
  <c r="O890" i="10"/>
  <c r="N890" i="10"/>
  <c r="M890" i="10"/>
  <c r="L890" i="10"/>
  <c r="J890" i="10"/>
  <c r="H890" i="10"/>
  <c r="G890" i="10"/>
  <c r="AI890" i="10" s="1"/>
  <c r="F890" i="10"/>
  <c r="E890" i="10"/>
  <c r="D890" i="10"/>
  <c r="AA887" i="10"/>
  <c r="Z887" i="10"/>
  <c r="Y887" i="10"/>
  <c r="X887" i="10"/>
  <c r="W887" i="10"/>
  <c r="U887" i="10"/>
  <c r="S887" i="10"/>
  <c r="R887" i="10"/>
  <c r="Q887" i="10"/>
  <c r="P887" i="10"/>
  <c r="O887" i="10"/>
  <c r="N887" i="10"/>
  <c r="M887" i="10"/>
  <c r="L887" i="10"/>
  <c r="J887" i="10"/>
  <c r="H887" i="10"/>
  <c r="G887" i="10"/>
  <c r="AI887" i="10" s="1"/>
  <c r="F887" i="10"/>
  <c r="E887" i="10"/>
  <c r="D887" i="10"/>
  <c r="AA884" i="10"/>
  <c r="Z884" i="10"/>
  <c r="Y884" i="10"/>
  <c r="X884" i="10"/>
  <c r="W884" i="10"/>
  <c r="U884" i="10"/>
  <c r="S884" i="10"/>
  <c r="R884" i="10"/>
  <c r="Q884" i="10"/>
  <c r="P884" i="10"/>
  <c r="O884" i="10"/>
  <c r="N884" i="10"/>
  <c r="M884" i="10"/>
  <c r="L884" i="10"/>
  <c r="J884" i="10"/>
  <c r="H884" i="10"/>
  <c r="G884" i="10"/>
  <c r="AI884" i="10" s="1"/>
  <c r="F884" i="10"/>
  <c r="E884" i="10"/>
  <c r="D884" i="10"/>
  <c r="AA881" i="10"/>
  <c r="Z881" i="10"/>
  <c r="Y881" i="10"/>
  <c r="X881" i="10"/>
  <c r="W881" i="10"/>
  <c r="U881" i="10"/>
  <c r="S881" i="10"/>
  <c r="R881" i="10"/>
  <c r="Q881" i="10"/>
  <c r="P881" i="10"/>
  <c r="O881" i="10"/>
  <c r="N881" i="10"/>
  <c r="M881" i="10"/>
  <c r="L881" i="10"/>
  <c r="J881" i="10"/>
  <c r="H881" i="10"/>
  <c r="G881" i="10"/>
  <c r="AI881" i="10" s="1"/>
  <c r="F881" i="10"/>
  <c r="E881" i="10"/>
  <c r="D881" i="10"/>
  <c r="AA878" i="10"/>
  <c r="Z878" i="10"/>
  <c r="Y878" i="10"/>
  <c r="X878" i="10"/>
  <c r="W878" i="10"/>
  <c r="U878" i="10"/>
  <c r="S878" i="10"/>
  <c r="R878" i="10"/>
  <c r="Q878" i="10"/>
  <c r="P878" i="10"/>
  <c r="O878" i="10"/>
  <c r="N878" i="10"/>
  <c r="M878" i="10"/>
  <c r="L878" i="10"/>
  <c r="J878" i="10"/>
  <c r="H878" i="10"/>
  <c r="G878" i="10"/>
  <c r="AI878" i="10" s="1"/>
  <c r="F878" i="10"/>
  <c r="E878" i="10"/>
  <c r="D878" i="10"/>
  <c r="AA874" i="10"/>
  <c r="Z874" i="10"/>
  <c r="Y874" i="10"/>
  <c r="X874" i="10"/>
  <c r="W874" i="10"/>
  <c r="U874" i="10"/>
  <c r="S874" i="10"/>
  <c r="R874" i="10"/>
  <c r="Q874" i="10"/>
  <c r="P874" i="10"/>
  <c r="O874" i="10"/>
  <c r="N874" i="10"/>
  <c r="M874" i="10"/>
  <c r="L874" i="10"/>
  <c r="J874" i="10"/>
  <c r="H874" i="10"/>
  <c r="G874" i="10"/>
  <c r="AI874" i="10" s="1"/>
  <c r="F874" i="10"/>
  <c r="E874" i="10"/>
  <c r="D874" i="10"/>
  <c r="AA871" i="10"/>
  <c r="Z871" i="10"/>
  <c r="Y871" i="10"/>
  <c r="X871" i="10"/>
  <c r="W871" i="10"/>
  <c r="U871" i="10"/>
  <c r="S871" i="10"/>
  <c r="R871" i="10"/>
  <c r="Q871" i="10"/>
  <c r="P871" i="10"/>
  <c r="O871" i="10"/>
  <c r="N871" i="10"/>
  <c r="M871" i="10"/>
  <c r="L871" i="10"/>
  <c r="J871" i="10"/>
  <c r="H871" i="10"/>
  <c r="G871" i="10"/>
  <c r="AI871" i="10" s="1"/>
  <c r="F871" i="10"/>
  <c r="E871" i="10"/>
  <c r="D871" i="10"/>
  <c r="AA867" i="10"/>
  <c r="Z867" i="10"/>
  <c r="Y867" i="10"/>
  <c r="X867" i="10"/>
  <c r="W867" i="10"/>
  <c r="U867" i="10"/>
  <c r="S867" i="10"/>
  <c r="R867" i="10"/>
  <c r="Q867" i="10"/>
  <c r="P867" i="10"/>
  <c r="O867" i="10"/>
  <c r="N867" i="10"/>
  <c r="M867" i="10"/>
  <c r="L867" i="10"/>
  <c r="J867" i="10"/>
  <c r="H867" i="10"/>
  <c r="G867" i="10"/>
  <c r="AI867" i="10" s="1"/>
  <c r="F867" i="10"/>
  <c r="E867" i="10"/>
  <c r="D867" i="10"/>
  <c r="AA864" i="10"/>
  <c r="Z864" i="10"/>
  <c r="Y864" i="10"/>
  <c r="X864" i="10"/>
  <c r="W864" i="10"/>
  <c r="U864" i="10"/>
  <c r="S864" i="10"/>
  <c r="R864" i="10"/>
  <c r="Q864" i="10"/>
  <c r="P864" i="10"/>
  <c r="O864" i="10"/>
  <c r="N864" i="10"/>
  <c r="M864" i="10"/>
  <c r="L864" i="10"/>
  <c r="J864" i="10"/>
  <c r="H864" i="10"/>
  <c r="G864" i="10"/>
  <c r="AI864" i="10" s="1"/>
  <c r="F864" i="10"/>
  <c r="E864" i="10"/>
  <c r="D864" i="10"/>
  <c r="AA859" i="10"/>
  <c r="Z859" i="10"/>
  <c r="Y859" i="10"/>
  <c r="X859" i="10"/>
  <c r="W859" i="10"/>
  <c r="U859" i="10"/>
  <c r="S859" i="10"/>
  <c r="R859" i="10"/>
  <c r="Q859" i="10"/>
  <c r="P859" i="10"/>
  <c r="O859" i="10"/>
  <c r="N859" i="10"/>
  <c r="M859" i="10"/>
  <c r="L859" i="10"/>
  <c r="J859" i="10"/>
  <c r="H859" i="10"/>
  <c r="G859" i="10"/>
  <c r="AI859" i="10" s="1"/>
  <c r="F859" i="10"/>
  <c r="E859" i="10"/>
  <c r="D859" i="10"/>
  <c r="AA856" i="10"/>
  <c r="Z856" i="10"/>
  <c r="Y856" i="10"/>
  <c r="X856" i="10"/>
  <c r="W856" i="10"/>
  <c r="U856" i="10"/>
  <c r="S856" i="10"/>
  <c r="R856" i="10"/>
  <c r="Q856" i="10"/>
  <c r="P856" i="10"/>
  <c r="O856" i="10"/>
  <c r="N856" i="10"/>
  <c r="M856" i="10"/>
  <c r="L856" i="10"/>
  <c r="K856" i="10" s="1"/>
  <c r="J856" i="10"/>
  <c r="I856" i="10" s="1"/>
  <c r="H856" i="10"/>
  <c r="F856" i="10"/>
  <c r="E856" i="10"/>
  <c r="D856" i="10"/>
  <c r="AA853" i="10"/>
  <c r="Z853" i="10"/>
  <c r="Y853" i="10"/>
  <c r="X853" i="10"/>
  <c r="W853" i="10"/>
  <c r="U853" i="10"/>
  <c r="S853" i="10"/>
  <c r="R853" i="10"/>
  <c r="Q853" i="10"/>
  <c r="P853" i="10"/>
  <c r="O853" i="10"/>
  <c r="N853" i="10"/>
  <c r="M853" i="10"/>
  <c r="L853" i="10"/>
  <c r="K853" i="10" s="1"/>
  <c r="J853" i="10"/>
  <c r="I853" i="10" s="1"/>
  <c r="H853" i="10"/>
  <c r="F853" i="10"/>
  <c r="E853" i="10"/>
  <c r="D853" i="10"/>
  <c r="AA850" i="10"/>
  <c r="Z850" i="10"/>
  <c r="Y850" i="10"/>
  <c r="X850" i="10"/>
  <c r="W850" i="10"/>
  <c r="U850" i="10"/>
  <c r="S850" i="10"/>
  <c r="R850" i="10"/>
  <c r="Q850" i="10"/>
  <c r="P850" i="10"/>
  <c r="O850" i="10"/>
  <c r="N850" i="10"/>
  <c r="M850" i="10"/>
  <c r="L850" i="10"/>
  <c r="K850" i="10" s="1"/>
  <c r="J850" i="10"/>
  <c r="I850" i="10" s="1"/>
  <c r="H850" i="10"/>
  <c r="F850" i="10"/>
  <c r="E850" i="10"/>
  <c r="D850" i="10"/>
  <c r="AA843" i="10"/>
  <c r="Z843" i="10"/>
  <c r="Y843" i="10"/>
  <c r="X843" i="10"/>
  <c r="W843" i="10"/>
  <c r="U843" i="10"/>
  <c r="S843" i="10"/>
  <c r="R843" i="10"/>
  <c r="Q843" i="10"/>
  <c r="P843" i="10"/>
  <c r="O843" i="10"/>
  <c r="N843" i="10"/>
  <c r="M843" i="10"/>
  <c r="L843" i="10"/>
  <c r="K843" i="10" s="1"/>
  <c r="J843" i="10"/>
  <c r="I843" i="10" s="1"/>
  <c r="H843" i="10"/>
  <c r="F843" i="10"/>
  <c r="E843" i="10"/>
  <c r="D843" i="10"/>
  <c r="AA839" i="10"/>
  <c r="Z839" i="10"/>
  <c r="Y839" i="10"/>
  <c r="X839" i="10"/>
  <c r="W839" i="10"/>
  <c r="U839" i="10"/>
  <c r="S839" i="10"/>
  <c r="R839" i="10"/>
  <c r="Q839" i="10"/>
  <c r="P839" i="10"/>
  <c r="O839" i="10"/>
  <c r="N839" i="10"/>
  <c r="M839" i="10"/>
  <c r="L839" i="10"/>
  <c r="K839" i="10" s="1"/>
  <c r="J839" i="10"/>
  <c r="I839" i="10" s="1"/>
  <c r="H839" i="10"/>
  <c r="F839" i="10"/>
  <c r="E839" i="10"/>
  <c r="D839" i="10"/>
  <c r="AA834" i="10"/>
  <c r="Z834" i="10"/>
  <c r="Y834" i="10"/>
  <c r="X834" i="10"/>
  <c r="W834" i="10"/>
  <c r="U834" i="10"/>
  <c r="S834" i="10"/>
  <c r="R834" i="10"/>
  <c r="Q834" i="10"/>
  <c r="P834" i="10"/>
  <c r="O834" i="10"/>
  <c r="N834" i="10"/>
  <c r="M834" i="10"/>
  <c r="L834" i="10"/>
  <c r="K834" i="10" s="1"/>
  <c r="J834" i="10"/>
  <c r="I834" i="10" s="1"/>
  <c r="H834" i="10"/>
  <c r="F834" i="10"/>
  <c r="E834" i="10"/>
  <c r="D834" i="10"/>
  <c r="AA832" i="10"/>
  <c r="Z832" i="10"/>
  <c r="Y832" i="10"/>
  <c r="X832" i="10"/>
  <c r="W832" i="10"/>
  <c r="U832" i="10"/>
  <c r="S832" i="10"/>
  <c r="R832" i="10"/>
  <c r="Q832" i="10"/>
  <c r="P832" i="10"/>
  <c r="O832" i="10"/>
  <c r="N832" i="10"/>
  <c r="M832" i="10"/>
  <c r="L832" i="10"/>
  <c r="J832" i="10"/>
  <c r="H832" i="10"/>
  <c r="G832" i="10"/>
  <c r="AI832" i="10" s="1"/>
  <c r="F832" i="10"/>
  <c r="E832" i="10"/>
  <c r="D832" i="10"/>
  <c r="AA826" i="10"/>
  <c r="Z826" i="10"/>
  <c r="Y826" i="10"/>
  <c r="X826" i="10"/>
  <c r="W826" i="10"/>
  <c r="U826" i="10"/>
  <c r="S826" i="10"/>
  <c r="R826" i="10"/>
  <c r="Q826" i="10"/>
  <c r="P826" i="10"/>
  <c r="O826" i="10"/>
  <c r="N826" i="10"/>
  <c r="M826" i="10"/>
  <c r="L826" i="10"/>
  <c r="J826" i="10"/>
  <c r="H826" i="10"/>
  <c r="G826" i="10"/>
  <c r="AI826" i="10" s="1"/>
  <c r="F826" i="10"/>
  <c r="E826" i="10"/>
  <c r="D826" i="10"/>
  <c r="AA823" i="10"/>
  <c r="Z823" i="10"/>
  <c r="Y823" i="10"/>
  <c r="X823" i="10"/>
  <c r="W823" i="10"/>
  <c r="U823" i="10"/>
  <c r="S823" i="10"/>
  <c r="R823" i="10"/>
  <c r="Q823" i="10"/>
  <c r="P823" i="10"/>
  <c r="O823" i="10"/>
  <c r="N823" i="10"/>
  <c r="M823" i="10"/>
  <c r="L823" i="10"/>
  <c r="J823" i="10"/>
  <c r="H823" i="10"/>
  <c r="G823" i="10"/>
  <c r="AI823" i="10" s="1"/>
  <c r="F823" i="10"/>
  <c r="E823" i="10"/>
  <c r="D823" i="10"/>
  <c r="AA820" i="10"/>
  <c r="Z820" i="10"/>
  <c r="Y820" i="10"/>
  <c r="X820" i="10"/>
  <c r="W820" i="10"/>
  <c r="U820" i="10"/>
  <c r="S820" i="10"/>
  <c r="R820" i="10"/>
  <c r="Q820" i="10"/>
  <c r="P820" i="10"/>
  <c r="O820" i="10"/>
  <c r="N820" i="10"/>
  <c r="M820" i="10"/>
  <c r="L820" i="10"/>
  <c r="J820" i="10"/>
  <c r="H820" i="10"/>
  <c r="G820" i="10"/>
  <c r="AI820" i="10" s="1"/>
  <c r="F820" i="10"/>
  <c r="E820" i="10"/>
  <c r="D820" i="10"/>
  <c r="AA816" i="10"/>
  <c r="Z816" i="10"/>
  <c r="Y816" i="10"/>
  <c r="X816" i="10"/>
  <c r="W816" i="10"/>
  <c r="U816" i="10"/>
  <c r="S816" i="10"/>
  <c r="R816" i="10"/>
  <c r="Q816" i="10"/>
  <c r="P816" i="10"/>
  <c r="O816" i="10"/>
  <c r="N816" i="10"/>
  <c r="M816" i="10"/>
  <c r="L816" i="10"/>
  <c r="J816" i="10"/>
  <c r="H816" i="10"/>
  <c r="G816" i="10"/>
  <c r="AI816" i="10" s="1"/>
  <c r="F816" i="10"/>
  <c r="E816" i="10"/>
  <c r="D816" i="10"/>
  <c r="AA813" i="10"/>
  <c r="Z813" i="10"/>
  <c r="Y813" i="10"/>
  <c r="X813" i="10"/>
  <c r="W813" i="10"/>
  <c r="U813" i="10"/>
  <c r="S813" i="10"/>
  <c r="R813" i="10"/>
  <c r="Q813" i="10"/>
  <c r="P813" i="10"/>
  <c r="O813" i="10"/>
  <c r="N813" i="10"/>
  <c r="M813" i="10"/>
  <c r="L813" i="10"/>
  <c r="J813" i="10"/>
  <c r="H813" i="10"/>
  <c r="G813" i="10"/>
  <c r="AI813" i="10" s="1"/>
  <c r="F813" i="10"/>
  <c r="E813" i="10"/>
  <c r="D813" i="10"/>
  <c r="AA810" i="10"/>
  <c r="Z810" i="10"/>
  <c r="Y810" i="10"/>
  <c r="X810" i="10"/>
  <c r="W810" i="10"/>
  <c r="U810" i="10"/>
  <c r="S810" i="10"/>
  <c r="R810" i="10"/>
  <c r="Q810" i="10"/>
  <c r="P810" i="10"/>
  <c r="O810" i="10"/>
  <c r="N810" i="10"/>
  <c r="M810" i="10"/>
  <c r="L810" i="10"/>
  <c r="J810" i="10"/>
  <c r="H810" i="10"/>
  <c r="G810" i="10"/>
  <c r="AI810" i="10" s="1"/>
  <c r="F810" i="10"/>
  <c r="E810" i="10"/>
  <c r="D810" i="10"/>
  <c r="AA806" i="10"/>
  <c r="Z806" i="10"/>
  <c r="Y806" i="10"/>
  <c r="X806" i="10"/>
  <c r="W806" i="10"/>
  <c r="U806" i="10"/>
  <c r="S806" i="10"/>
  <c r="R806" i="10"/>
  <c r="Q806" i="10"/>
  <c r="P806" i="10"/>
  <c r="O806" i="10"/>
  <c r="N806" i="10"/>
  <c r="M806" i="10"/>
  <c r="L806" i="10"/>
  <c r="J806" i="10"/>
  <c r="H806" i="10"/>
  <c r="G806" i="10"/>
  <c r="AI806" i="10" s="1"/>
  <c r="F806" i="10"/>
  <c r="E806" i="10"/>
  <c r="D806" i="10"/>
  <c r="AA802" i="10"/>
  <c r="Z802" i="10"/>
  <c r="Y802" i="10"/>
  <c r="X802" i="10"/>
  <c r="W802" i="10"/>
  <c r="U802" i="10"/>
  <c r="S802" i="10"/>
  <c r="R802" i="10"/>
  <c r="Q802" i="10"/>
  <c r="P802" i="10"/>
  <c r="O802" i="10"/>
  <c r="N802" i="10"/>
  <c r="M802" i="10"/>
  <c r="L802" i="10"/>
  <c r="J802" i="10"/>
  <c r="H802" i="10"/>
  <c r="G802" i="10"/>
  <c r="AI802" i="10" s="1"/>
  <c r="F802" i="10"/>
  <c r="E802" i="10"/>
  <c r="D802" i="10"/>
  <c r="AA797" i="10"/>
  <c r="Z797" i="10"/>
  <c r="Y797" i="10"/>
  <c r="X797" i="10"/>
  <c r="W797" i="10"/>
  <c r="U797" i="10"/>
  <c r="S797" i="10"/>
  <c r="R797" i="10"/>
  <c r="Q797" i="10"/>
  <c r="P797" i="10"/>
  <c r="O797" i="10"/>
  <c r="N797" i="10"/>
  <c r="M797" i="10"/>
  <c r="L797" i="10"/>
  <c r="J797" i="10"/>
  <c r="H797" i="10"/>
  <c r="G797" i="10"/>
  <c r="AI797" i="10" s="1"/>
  <c r="F797" i="10"/>
  <c r="E797" i="10"/>
  <c r="D797" i="10"/>
  <c r="AA793" i="10"/>
  <c r="Z793" i="10"/>
  <c r="Y793" i="10"/>
  <c r="X793" i="10"/>
  <c r="W793" i="10"/>
  <c r="U793" i="10"/>
  <c r="S793" i="10"/>
  <c r="R793" i="10"/>
  <c r="Q793" i="10"/>
  <c r="P793" i="10"/>
  <c r="O793" i="10"/>
  <c r="N793" i="10"/>
  <c r="M793" i="10"/>
  <c r="L793" i="10"/>
  <c r="J793" i="10"/>
  <c r="H793" i="10"/>
  <c r="G793" i="10"/>
  <c r="AI793" i="10" s="1"/>
  <c r="F793" i="10"/>
  <c r="E793" i="10"/>
  <c r="D793" i="10"/>
  <c r="AA790" i="10"/>
  <c r="Z790" i="10"/>
  <c r="Y790" i="10"/>
  <c r="X790" i="10"/>
  <c r="W790" i="10"/>
  <c r="U790" i="10"/>
  <c r="S790" i="10"/>
  <c r="R790" i="10"/>
  <c r="Q790" i="10"/>
  <c r="P790" i="10"/>
  <c r="O790" i="10"/>
  <c r="N790" i="10"/>
  <c r="M790" i="10"/>
  <c r="L790" i="10"/>
  <c r="J790" i="10"/>
  <c r="H790" i="10"/>
  <c r="G790" i="10"/>
  <c r="AI790" i="10" s="1"/>
  <c r="F790" i="10"/>
  <c r="E790" i="10"/>
  <c r="D790" i="10"/>
  <c r="AA787" i="10"/>
  <c r="Z787" i="10"/>
  <c r="Y787" i="10"/>
  <c r="X787" i="10"/>
  <c r="W787" i="10"/>
  <c r="U787" i="10"/>
  <c r="S787" i="10"/>
  <c r="R787" i="10"/>
  <c r="Q787" i="10"/>
  <c r="P787" i="10"/>
  <c r="O787" i="10"/>
  <c r="N787" i="10"/>
  <c r="M787" i="10"/>
  <c r="L787" i="10"/>
  <c r="J787" i="10"/>
  <c r="H787" i="10"/>
  <c r="G787" i="10"/>
  <c r="AI787" i="10" s="1"/>
  <c r="F787" i="10"/>
  <c r="E787" i="10"/>
  <c r="D787" i="10"/>
  <c r="AA783" i="10"/>
  <c r="Z783" i="10"/>
  <c r="Y783" i="10"/>
  <c r="X783" i="10"/>
  <c r="W783" i="10"/>
  <c r="U783" i="10"/>
  <c r="S783" i="10"/>
  <c r="R783" i="10"/>
  <c r="Q783" i="10"/>
  <c r="P783" i="10"/>
  <c r="O783" i="10"/>
  <c r="N783" i="10"/>
  <c r="M783" i="10"/>
  <c r="L783" i="10"/>
  <c r="J783" i="10"/>
  <c r="H783" i="10"/>
  <c r="G783" i="10"/>
  <c r="AI783" i="10" s="1"/>
  <c r="F783" i="10"/>
  <c r="E783" i="10"/>
  <c r="D783" i="10"/>
  <c r="AA780" i="10"/>
  <c r="Z780" i="10"/>
  <c r="Y780" i="10"/>
  <c r="X780" i="10"/>
  <c r="W780" i="10"/>
  <c r="U780" i="10"/>
  <c r="S780" i="10"/>
  <c r="R780" i="10"/>
  <c r="Q780" i="10"/>
  <c r="P780" i="10"/>
  <c r="O780" i="10"/>
  <c r="N780" i="10"/>
  <c r="M780" i="10"/>
  <c r="L780" i="10"/>
  <c r="J780" i="10"/>
  <c r="H780" i="10"/>
  <c r="G780" i="10"/>
  <c r="AI780" i="10" s="1"/>
  <c r="F780" i="10"/>
  <c r="E780" i="10"/>
  <c r="D780" i="10"/>
  <c r="AA777" i="10"/>
  <c r="Z777" i="10"/>
  <c r="Y777" i="10"/>
  <c r="X777" i="10"/>
  <c r="W777" i="10"/>
  <c r="U777" i="10"/>
  <c r="S777" i="10"/>
  <c r="R777" i="10"/>
  <c r="Q777" i="10"/>
  <c r="P777" i="10"/>
  <c r="O777" i="10"/>
  <c r="N777" i="10"/>
  <c r="M777" i="10"/>
  <c r="L777" i="10"/>
  <c r="J777" i="10"/>
  <c r="H777" i="10"/>
  <c r="G777" i="10"/>
  <c r="AI777" i="10" s="1"/>
  <c r="F777" i="10"/>
  <c r="E777" i="10"/>
  <c r="D777" i="10"/>
  <c r="AA770" i="10"/>
  <c r="Z770" i="10"/>
  <c r="Y770" i="10"/>
  <c r="X770" i="10"/>
  <c r="W770" i="10"/>
  <c r="U770" i="10"/>
  <c r="S770" i="10"/>
  <c r="R770" i="10"/>
  <c r="Q770" i="10"/>
  <c r="P770" i="10"/>
  <c r="O770" i="10"/>
  <c r="N770" i="10"/>
  <c r="M770" i="10"/>
  <c r="L770" i="10"/>
  <c r="J770" i="10"/>
  <c r="H770" i="10"/>
  <c r="G770" i="10"/>
  <c r="AI770" i="10" s="1"/>
  <c r="F770" i="10"/>
  <c r="E770" i="10"/>
  <c r="D770" i="10"/>
  <c r="AA766" i="10"/>
  <c r="Z766" i="10"/>
  <c r="Y766" i="10"/>
  <c r="X766" i="10"/>
  <c r="W766" i="10"/>
  <c r="U766" i="10"/>
  <c r="S766" i="10"/>
  <c r="R766" i="10"/>
  <c r="Q766" i="10"/>
  <c r="P766" i="10"/>
  <c r="O766" i="10"/>
  <c r="N766" i="10"/>
  <c r="M766" i="10"/>
  <c r="L766" i="10"/>
  <c r="J766" i="10"/>
  <c r="H766" i="10"/>
  <c r="G766" i="10"/>
  <c r="AI766" i="10" s="1"/>
  <c r="F766" i="10"/>
  <c r="E766" i="10"/>
  <c r="D766" i="10"/>
  <c r="AA763" i="10"/>
  <c r="Z763" i="10"/>
  <c r="Y763" i="10"/>
  <c r="X763" i="10"/>
  <c r="W763" i="10"/>
  <c r="U763" i="10"/>
  <c r="S763" i="10"/>
  <c r="R763" i="10"/>
  <c r="Q763" i="10"/>
  <c r="P763" i="10"/>
  <c r="O763" i="10"/>
  <c r="N763" i="10"/>
  <c r="M763" i="10"/>
  <c r="L763" i="10"/>
  <c r="J763" i="10"/>
  <c r="H763" i="10"/>
  <c r="G763" i="10"/>
  <c r="AI763" i="10" s="1"/>
  <c r="F763" i="10"/>
  <c r="E763" i="10"/>
  <c r="D763" i="10"/>
  <c r="AA759" i="10"/>
  <c r="Z759" i="10"/>
  <c r="Y759" i="10"/>
  <c r="X759" i="10"/>
  <c r="W759" i="10"/>
  <c r="U759" i="10"/>
  <c r="S759" i="10"/>
  <c r="R759" i="10"/>
  <c r="Q759" i="10"/>
  <c r="P759" i="10"/>
  <c r="O759" i="10"/>
  <c r="N759" i="10"/>
  <c r="M759" i="10"/>
  <c r="L759" i="10"/>
  <c r="J759" i="10"/>
  <c r="H759" i="10"/>
  <c r="G759" i="10"/>
  <c r="AI759" i="10" s="1"/>
  <c r="F759" i="10"/>
  <c r="E759" i="10"/>
  <c r="D759" i="10"/>
  <c r="AA756" i="10"/>
  <c r="Z756" i="10"/>
  <c r="Y756" i="10"/>
  <c r="X756" i="10"/>
  <c r="W756" i="10"/>
  <c r="U756" i="10"/>
  <c r="S756" i="10"/>
  <c r="R756" i="10"/>
  <c r="Q756" i="10"/>
  <c r="P756" i="10"/>
  <c r="O756" i="10"/>
  <c r="N756" i="10"/>
  <c r="M756" i="10"/>
  <c r="L756" i="10"/>
  <c r="J756" i="10"/>
  <c r="H756" i="10"/>
  <c r="G756" i="10"/>
  <c r="AI756" i="10" s="1"/>
  <c r="F756" i="10"/>
  <c r="E756" i="10"/>
  <c r="D756" i="10"/>
  <c r="AA751" i="10"/>
  <c r="Z751" i="10"/>
  <c r="Y751" i="10"/>
  <c r="X751" i="10"/>
  <c r="W751" i="10"/>
  <c r="U751" i="10"/>
  <c r="S751" i="10"/>
  <c r="R751" i="10"/>
  <c r="Q751" i="10"/>
  <c r="P751" i="10"/>
  <c r="O751" i="10"/>
  <c r="N751" i="10"/>
  <c r="M751" i="10"/>
  <c r="L751" i="10"/>
  <c r="J751" i="10"/>
  <c r="H751" i="10"/>
  <c r="G751" i="10"/>
  <c r="AI751" i="10" s="1"/>
  <c r="F751" i="10"/>
  <c r="E751" i="10"/>
  <c r="D751" i="10"/>
  <c r="AA745" i="10"/>
  <c r="Z745" i="10"/>
  <c r="Y745" i="10"/>
  <c r="X745" i="10"/>
  <c r="W745" i="10"/>
  <c r="U745" i="10"/>
  <c r="S745" i="10"/>
  <c r="R745" i="10"/>
  <c r="Q745" i="10"/>
  <c r="P745" i="10"/>
  <c r="O745" i="10"/>
  <c r="N745" i="10"/>
  <c r="M745" i="10"/>
  <c r="L745" i="10"/>
  <c r="J745" i="10"/>
  <c r="H745" i="10"/>
  <c r="G745" i="10"/>
  <c r="AI745" i="10" s="1"/>
  <c r="F745" i="10"/>
  <c r="E745" i="10"/>
  <c r="D745" i="10"/>
  <c r="AA741" i="10"/>
  <c r="Z741" i="10"/>
  <c r="Y741" i="10"/>
  <c r="X741" i="10"/>
  <c r="W741" i="10"/>
  <c r="U741" i="10"/>
  <c r="S741" i="10"/>
  <c r="R741" i="10"/>
  <c r="Q741" i="10"/>
  <c r="P741" i="10"/>
  <c r="O741" i="10"/>
  <c r="N741" i="10"/>
  <c r="M741" i="10"/>
  <c r="L741" i="10"/>
  <c r="J741" i="10"/>
  <c r="H741" i="10"/>
  <c r="G741" i="10"/>
  <c r="AI741" i="10" s="1"/>
  <c r="F741" i="10"/>
  <c r="E741" i="10"/>
  <c r="D741" i="10"/>
  <c r="AA736" i="10"/>
  <c r="Z736" i="10"/>
  <c r="Y736" i="10"/>
  <c r="X736" i="10"/>
  <c r="W736" i="10"/>
  <c r="U736" i="10"/>
  <c r="S736" i="10"/>
  <c r="R736" i="10"/>
  <c r="Q736" i="10"/>
  <c r="P736" i="10"/>
  <c r="O736" i="10"/>
  <c r="N736" i="10"/>
  <c r="M736" i="10"/>
  <c r="L736" i="10"/>
  <c r="J736" i="10"/>
  <c r="H736" i="10"/>
  <c r="G736" i="10"/>
  <c r="AI736" i="10" s="1"/>
  <c r="F736" i="10"/>
  <c r="E736" i="10"/>
  <c r="D736" i="10"/>
  <c r="AA732" i="10"/>
  <c r="Z732" i="10"/>
  <c r="Y732" i="10"/>
  <c r="X732" i="10"/>
  <c r="W732" i="10"/>
  <c r="U732" i="10"/>
  <c r="S732" i="10"/>
  <c r="R732" i="10"/>
  <c r="Q732" i="10"/>
  <c r="P732" i="10"/>
  <c r="O732" i="10"/>
  <c r="N732" i="10"/>
  <c r="M732" i="10"/>
  <c r="L732" i="10"/>
  <c r="J732" i="10"/>
  <c r="H732" i="10"/>
  <c r="G732" i="10"/>
  <c r="AI732" i="10" s="1"/>
  <c r="F732" i="10"/>
  <c r="E732" i="10"/>
  <c r="D732" i="10"/>
  <c r="AA728" i="10"/>
  <c r="Z728" i="10"/>
  <c r="Y728" i="10"/>
  <c r="X728" i="10"/>
  <c r="W728" i="10"/>
  <c r="U728" i="10"/>
  <c r="S728" i="10"/>
  <c r="R728" i="10"/>
  <c r="Q728" i="10"/>
  <c r="P728" i="10"/>
  <c r="O728" i="10"/>
  <c r="N728" i="10"/>
  <c r="M728" i="10"/>
  <c r="L728" i="10"/>
  <c r="J728" i="10"/>
  <c r="H728" i="10"/>
  <c r="G728" i="10"/>
  <c r="AI728" i="10" s="1"/>
  <c r="F728" i="10"/>
  <c r="E728" i="10"/>
  <c r="D728" i="10"/>
  <c r="AA725" i="10"/>
  <c r="Z725" i="10"/>
  <c r="Y725" i="10"/>
  <c r="X725" i="10"/>
  <c r="W725" i="10"/>
  <c r="U725" i="10"/>
  <c r="S725" i="10"/>
  <c r="R725" i="10"/>
  <c r="Q725" i="10"/>
  <c r="P725" i="10"/>
  <c r="O725" i="10"/>
  <c r="N725" i="10"/>
  <c r="M725" i="10"/>
  <c r="L725" i="10"/>
  <c r="J725" i="10"/>
  <c r="H725" i="10"/>
  <c r="G725" i="10"/>
  <c r="AI725" i="10" s="1"/>
  <c r="F725" i="10"/>
  <c r="E725" i="10"/>
  <c r="D725" i="10"/>
  <c r="AA721" i="10"/>
  <c r="Z721" i="10"/>
  <c r="Y721" i="10"/>
  <c r="X721" i="10"/>
  <c r="W721" i="10"/>
  <c r="U721" i="10"/>
  <c r="S721" i="10"/>
  <c r="R721" i="10"/>
  <c r="Q721" i="10"/>
  <c r="P721" i="10"/>
  <c r="O721" i="10"/>
  <c r="N721" i="10"/>
  <c r="M721" i="10"/>
  <c r="L721" i="10"/>
  <c r="J721" i="10"/>
  <c r="H721" i="10"/>
  <c r="G721" i="10"/>
  <c r="AI721" i="10" s="1"/>
  <c r="F721" i="10"/>
  <c r="E721" i="10"/>
  <c r="D721" i="10"/>
  <c r="AA715" i="10"/>
  <c r="Z715" i="10"/>
  <c r="Y715" i="10"/>
  <c r="X715" i="10"/>
  <c r="W715" i="10"/>
  <c r="U715" i="10"/>
  <c r="S715" i="10"/>
  <c r="R715" i="10"/>
  <c r="Q715" i="10"/>
  <c r="P715" i="10"/>
  <c r="O715" i="10"/>
  <c r="N715" i="10"/>
  <c r="M715" i="10"/>
  <c r="L715" i="10"/>
  <c r="J715" i="10"/>
  <c r="H715" i="10"/>
  <c r="G715" i="10"/>
  <c r="AI715" i="10" s="1"/>
  <c r="F715" i="10"/>
  <c r="E715" i="10"/>
  <c r="D715" i="10"/>
  <c r="AA709" i="10"/>
  <c r="Z709" i="10"/>
  <c r="Y709" i="10"/>
  <c r="X709" i="10"/>
  <c r="W709" i="10"/>
  <c r="U709" i="10"/>
  <c r="S709" i="10"/>
  <c r="R709" i="10"/>
  <c r="Q709" i="10"/>
  <c r="P709" i="10"/>
  <c r="O709" i="10"/>
  <c r="N709" i="10"/>
  <c r="M709" i="10"/>
  <c r="L709" i="10"/>
  <c r="J709" i="10"/>
  <c r="H709" i="10"/>
  <c r="G709" i="10"/>
  <c r="AI709" i="10" s="1"/>
  <c r="F709" i="10"/>
  <c r="E709" i="10"/>
  <c r="D709" i="10"/>
  <c r="AA703" i="10"/>
  <c r="Z703" i="10"/>
  <c r="Y703" i="10"/>
  <c r="X703" i="10"/>
  <c r="W703" i="10"/>
  <c r="U703" i="10"/>
  <c r="S703" i="10"/>
  <c r="R703" i="10"/>
  <c r="Q703" i="10"/>
  <c r="P703" i="10"/>
  <c r="O703" i="10"/>
  <c r="N703" i="10"/>
  <c r="M703" i="10"/>
  <c r="L703" i="10"/>
  <c r="J703" i="10"/>
  <c r="H703" i="10"/>
  <c r="G703" i="10"/>
  <c r="AI703" i="10" s="1"/>
  <c r="F703" i="10"/>
  <c r="E703" i="10"/>
  <c r="D703" i="10"/>
  <c r="AA698" i="10"/>
  <c r="Z698" i="10"/>
  <c r="Y698" i="10"/>
  <c r="X698" i="10"/>
  <c r="W698" i="10"/>
  <c r="U698" i="10"/>
  <c r="S698" i="10"/>
  <c r="R698" i="10"/>
  <c r="Q698" i="10"/>
  <c r="P698" i="10"/>
  <c r="O698" i="10"/>
  <c r="N698" i="10"/>
  <c r="M698" i="10"/>
  <c r="L698" i="10"/>
  <c r="J698" i="10"/>
  <c r="H698" i="10"/>
  <c r="G698" i="10"/>
  <c r="AI698" i="10" s="1"/>
  <c r="F698" i="10"/>
  <c r="E698" i="10"/>
  <c r="D698" i="10"/>
  <c r="AA695" i="10"/>
  <c r="Z695" i="10"/>
  <c r="Y695" i="10"/>
  <c r="X695" i="10"/>
  <c r="W695" i="10"/>
  <c r="U695" i="10"/>
  <c r="S695" i="10"/>
  <c r="R695" i="10"/>
  <c r="Q695" i="10"/>
  <c r="P695" i="10"/>
  <c r="O695" i="10"/>
  <c r="N695" i="10"/>
  <c r="M695" i="10"/>
  <c r="L695" i="10"/>
  <c r="J695" i="10"/>
  <c r="H695" i="10"/>
  <c r="G695" i="10"/>
  <c r="AI695" i="10" s="1"/>
  <c r="F695" i="10"/>
  <c r="E695" i="10"/>
  <c r="D695" i="10"/>
  <c r="AA692" i="10"/>
  <c r="Z692" i="10"/>
  <c r="Y692" i="10"/>
  <c r="X692" i="10"/>
  <c r="W692" i="10"/>
  <c r="U692" i="10"/>
  <c r="S692" i="10"/>
  <c r="R692" i="10"/>
  <c r="Q692" i="10"/>
  <c r="P692" i="10"/>
  <c r="O692" i="10"/>
  <c r="N692" i="10"/>
  <c r="M692" i="10"/>
  <c r="L692" i="10"/>
  <c r="J692" i="10"/>
  <c r="H692" i="10"/>
  <c r="G692" i="10"/>
  <c r="AI692" i="10" s="1"/>
  <c r="F692" i="10"/>
  <c r="E692" i="10"/>
  <c r="D692" i="10"/>
  <c r="AA686" i="10"/>
  <c r="Z686" i="10"/>
  <c r="Y686" i="10"/>
  <c r="X686" i="10"/>
  <c r="W686" i="10"/>
  <c r="U686" i="10"/>
  <c r="S686" i="10"/>
  <c r="R686" i="10"/>
  <c r="Q686" i="10"/>
  <c r="P686" i="10"/>
  <c r="O686" i="10"/>
  <c r="N686" i="10"/>
  <c r="M686" i="10"/>
  <c r="L686" i="10"/>
  <c r="J686" i="10"/>
  <c r="H686" i="10"/>
  <c r="G686" i="10"/>
  <c r="AI686" i="10" s="1"/>
  <c r="F686" i="10"/>
  <c r="E686" i="10"/>
  <c r="D686" i="10"/>
  <c r="AA682" i="10"/>
  <c r="Z682" i="10"/>
  <c r="Y682" i="10"/>
  <c r="X682" i="10"/>
  <c r="W682" i="10"/>
  <c r="U682" i="10"/>
  <c r="S682" i="10"/>
  <c r="R682" i="10"/>
  <c r="Q682" i="10"/>
  <c r="P682" i="10"/>
  <c r="O682" i="10"/>
  <c r="N682" i="10"/>
  <c r="M682" i="10"/>
  <c r="L682" i="10"/>
  <c r="J682" i="10"/>
  <c r="H682" i="10"/>
  <c r="G682" i="10"/>
  <c r="AI682" i="10" s="1"/>
  <c r="F682" i="10"/>
  <c r="E682" i="10"/>
  <c r="D682" i="10"/>
  <c r="AA678" i="10"/>
  <c r="Z678" i="10"/>
  <c r="Y678" i="10"/>
  <c r="X678" i="10"/>
  <c r="W678" i="10"/>
  <c r="U678" i="10"/>
  <c r="S678" i="10"/>
  <c r="R678" i="10"/>
  <c r="Q678" i="10"/>
  <c r="P678" i="10"/>
  <c r="O678" i="10"/>
  <c r="N678" i="10"/>
  <c r="M678" i="10"/>
  <c r="L678" i="10"/>
  <c r="J678" i="10"/>
  <c r="H678" i="10"/>
  <c r="G678" i="10"/>
  <c r="AI678" i="10" s="1"/>
  <c r="F678" i="10"/>
  <c r="E678" i="10"/>
  <c r="D678" i="10"/>
  <c r="AA674" i="10"/>
  <c r="Z674" i="10"/>
  <c r="Y674" i="10"/>
  <c r="X674" i="10"/>
  <c r="W674" i="10"/>
  <c r="U674" i="10"/>
  <c r="S674" i="10"/>
  <c r="R674" i="10"/>
  <c r="Q674" i="10"/>
  <c r="P674" i="10"/>
  <c r="O674" i="10"/>
  <c r="N674" i="10"/>
  <c r="M674" i="10"/>
  <c r="L674" i="10"/>
  <c r="J674" i="10"/>
  <c r="H674" i="10"/>
  <c r="G674" i="10"/>
  <c r="AI674" i="10" s="1"/>
  <c r="F674" i="10"/>
  <c r="E674" i="10"/>
  <c r="D674" i="10"/>
  <c r="AA670" i="10"/>
  <c r="Z670" i="10"/>
  <c r="Y670" i="10"/>
  <c r="X670" i="10"/>
  <c r="W670" i="10"/>
  <c r="U670" i="10"/>
  <c r="S670" i="10"/>
  <c r="R670" i="10"/>
  <c r="Q670" i="10"/>
  <c r="P670" i="10"/>
  <c r="O670" i="10"/>
  <c r="N670" i="10"/>
  <c r="M670" i="10"/>
  <c r="L670" i="10"/>
  <c r="J670" i="10"/>
  <c r="H670" i="10"/>
  <c r="G670" i="10"/>
  <c r="AI670" i="10" s="1"/>
  <c r="F670" i="10"/>
  <c r="E670" i="10"/>
  <c r="D670" i="10"/>
  <c r="AA666" i="10"/>
  <c r="Z666" i="10"/>
  <c r="Y666" i="10"/>
  <c r="X666" i="10"/>
  <c r="W666" i="10"/>
  <c r="U666" i="10"/>
  <c r="S666" i="10"/>
  <c r="R666" i="10"/>
  <c r="Q666" i="10"/>
  <c r="P666" i="10"/>
  <c r="O666" i="10"/>
  <c r="N666" i="10"/>
  <c r="M666" i="10"/>
  <c r="L666" i="10"/>
  <c r="J666" i="10"/>
  <c r="H666" i="10"/>
  <c r="G666" i="10"/>
  <c r="AI666" i="10" s="1"/>
  <c r="F666" i="10"/>
  <c r="E666" i="10"/>
  <c r="D666" i="10"/>
  <c r="AA659" i="10"/>
  <c r="Z659" i="10"/>
  <c r="Y659" i="10"/>
  <c r="X659" i="10"/>
  <c r="W659" i="10"/>
  <c r="U659" i="10"/>
  <c r="S659" i="10"/>
  <c r="R659" i="10"/>
  <c r="Q659" i="10"/>
  <c r="P659" i="10"/>
  <c r="O659" i="10"/>
  <c r="N659" i="10"/>
  <c r="M659" i="10"/>
  <c r="L659" i="10"/>
  <c r="J659" i="10"/>
  <c r="H659" i="10"/>
  <c r="G659" i="10"/>
  <c r="AI659" i="10" s="1"/>
  <c r="F659" i="10"/>
  <c r="E659" i="10"/>
  <c r="D659" i="10"/>
  <c r="AA656" i="10"/>
  <c r="Z656" i="10"/>
  <c r="Y656" i="10"/>
  <c r="X656" i="10"/>
  <c r="W656" i="10"/>
  <c r="U656" i="10"/>
  <c r="S656" i="10"/>
  <c r="R656" i="10"/>
  <c r="Q656" i="10"/>
  <c r="P656" i="10"/>
  <c r="O656" i="10"/>
  <c r="N656" i="10"/>
  <c r="M656" i="10"/>
  <c r="L656" i="10"/>
  <c r="J656" i="10"/>
  <c r="H656" i="10"/>
  <c r="G656" i="10"/>
  <c r="AI656" i="10" s="1"/>
  <c r="F656" i="10"/>
  <c r="E656" i="10"/>
  <c r="D656" i="10"/>
  <c r="AA653" i="10"/>
  <c r="Z653" i="10"/>
  <c r="Y653" i="10"/>
  <c r="X653" i="10"/>
  <c r="W653" i="10"/>
  <c r="U653" i="10"/>
  <c r="S653" i="10"/>
  <c r="R653" i="10"/>
  <c r="Q653" i="10"/>
  <c r="P653" i="10"/>
  <c r="O653" i="10"/>
  <c r="N653" i="10"/>
  <c r="M653" i="10"/>
  <c r="L653" i="10"/>
  <c r="J653" i="10"/>
  <c r="H653" i="10"/>
  <c r="G653" i="10"/>
  <c r="AI653" i="10" s="1"/>
  <c r="F653" i="10"/>
  <c r="E653" i="10"/>
  <c r="D653" i="10"/>
  <c r="AA649" i="10"/>
  <c r="Z649" i="10"/>
  <c r="Y649" i="10"/>
  <c r="X649" i="10"/>
  <c r="W649" i="10"/>
  <c r="U649" i="10"/>
  <c r="S649" i="10"/>
  <c r="R649" i="10"/>
  <c r="Q649" i="10"/>
  <c r="P649" i="10"/>
  <c r="O649" i="10"/>
  <c r="N649" i="10"/>
  <c r="M649" i="10"/>
  <c r="L649" i="10"/>
  <c r="J649" i="10"/>
  <c r="H649" i="10"/>
  <c r="G649" i="10"/>
  <c r="AI649" i="10" s="1"/>
  <c r="F649" i="10"/>
  <c r="E649" i="10"/>
  <c r="D649" i="10"/>
  <c r="AA646" i="10"/>
  <c r="Z646" i="10"/>
  <c r="Y646" i="10"/>
  <c r="X646" i="10"/>
  <c r="W646" i="10"/>
  <c r="U646" i="10"/>
  <c r="S646" i="10"/>
  <c r="R646" i="10"/>
  <c r="Q646" i="10"/>
  <c r="P646" i="10"/>
  <c r="O646" i="10"/>
  <c r="N646" i="10"/>
  <c r="M646" i="10"/>
  <c r="L646" i="10"/>
  <c r="J646" i="10"/>
  <c r="H646" i="10"/>
  <c r="G646" i="10"/>
  <c r="AI646" i="10" s="1"/>
  <c r="F646" i="10"/>
  <c r="E646" i="10"/>
  <c r="D646" i="10"/>
  <c r="AA636" i="10"/>
  <c r="Z636" i="10"/>
  <c r="Y636" i="10"/>
  <c r="X636" i="10"/>
  <c r="W636" i="10"/>
  <c r="U636" i="10"/>
  <c r="S636" i="10"/>
  <c r="R636" i="10"/>
  <c r="Q636" i="10"/>
  <c r="P636" i="10"/>
  <c r="O636" i="10"/>
  <c r="N636" i="10"/>
  <c r="M636" i="10"/>
  <c r="L636" i="10"/>
  <c r="J636" i="10"/>
  <c r="H636" i="10"/>
  <c r="G636" i="10"/>
  <c r="AI636" i="10" s="1"/>
  <c r="F636" i="10"/>
  <c r="E636" i="10"/>
  <c r="D636" i="10"/>
  <c r="AA633" i="10"/>
  <c r="Z633" i="10"/>
  <c r="Y633" i="10"/>
  <c r="X633" i="10"/>
  <c r="W633" i="10"/>
  <c r="U633" i="10"/>
  <c r="S633" i="10"/>
  <c r="R633" i="10"/>
  <c r="Q633" i="10"/>
  <c r="P633" i="10"/>
  <c r="O633" i="10"/>
  <c r="N633" i="10"/>
  <c r="M633" i="10"/>
  <c r="L633" i="10"/>
  <c r="J633" i="10"/>
  <c r="H633" i="10"/>
  <c r="G633" i="10"/>
  <c r="AI633" i="10" s="1"/>
  <c r="F633" i="10"/>
  <c r="E633" i="10"/>
  <c r="D633" i="10"/>
  <c r="AA629" i="10"/>
  <c r="Z629" i="10"/>
  <c r="Y629" i="10"/>
  <c r="X629" i="10"/>
  <c r="W629" i="10"/>
  <c r="U629" i="10"/>
  <c r="S629" i="10"/>
  <c r="R629" i="10"/>
  <c r="Q629" i="10"/>
  <c r="P629" i="10"/>
  <c r="O629" i="10"/>
  <c r="N629" i="10"/>
  <c r="M629" i="10"/>
  <c r="L629" i="10"/>
  <c r="J629" i="10"/>
  <c r="H629" i="10"/>
  <c r="G629" i="10"/>
  <c r="AI629" i="10" s="1"/>
  <c r="F629" i="10"/>
  <c r="E629" i="10"/>
  <c r="D629" i="10"/>
  <c r="AA624" i="10"/>
  <c r="Z624" i="10"/>
  <c r="Y624" i="10"/>
  <c r="X624" i="10"/>
  <c r="W624" i="10"/>
  <c r="U624" i="10"/>
  <c r="S624" i="10"/>
  <c r="R624" i="10"/>
  <c r="Q624" i="10"/>
  <c r="P624" i="10"/>
  <c r="O624" i="10"/>
  <c r="N624" i="10"/>
  <c r="M624" i="10"/>
  <c r="L624" i="10"/>
  <c r="J624" i="10"/>
  <c r="H624" i="10"/>
  <c r="G624" i="10"/>
  <c r="AI624" i="10" s="1"/>
  <c r="F624" i="10"/>
  <c r="E624" i="10"/>
  <c r="D624" i="10"/>
  <c r="AA621" i="10"/>
  <c r="Z621" i="10"/>
  <c r="Y621" i="10"/>
  <c r="X621" i="10"/>
  <c r="W621" i="10"/>
  <c r="U621" i="10"/>
  <c r="S621" i="10"/>
  <c r="R621" i="10"/>
  <c r="Q621" i="10"/>
  <c r="P621" i="10"/>
  <c r="O621" i="10"/>
  <c r="N621" i="10"/>
  <c r="M621" i="10"/>
  <c r="L621" i="10"/>
  <c r="J621" i="10"/>
  <c r="H621" i="10"/>
  <c r="G621" i="10"/>
  <c r="AI621" i="10" s="1"/>
  <c r="F621" i="10"/>
  <c r="E621" i="10"/>
  <c r="D621" i="10"/>
  <c r="AA617" i="10"/>
  <c r="Z617" i="10"/>
  <c r="Y617" i="10"/>
  <c r="X617" i="10"/>
  <c r="W617" i="10"/>
  <c r="U617" i="10"/>
  <c r="S617" i="10"/>
  <c r="R617" i="10"/>
  <c r="Q617" i="10"/>
  <c r="P617" i="10"/>
  <c r="O617" i="10"/>
  <c r="N617" i="10"/>
  <c r="M617" i="10"/>
  <c r="L617" i="10"/>
  <c r="J617" i="10"/>
  <c r="H617" i="10"/>
  <c r="G617" i="10"/>
  <c r="AI617" i="10" s="1"/>
  <c r="F617" i="10"/>
  <c r="E617" i="10"/>
  <c r="D617" i="10"/>
  <c r="AA614" i="10"/>
  <c r="Z614" i="10"/>
  <c r="Y614" i="10"/>
  <c r="X614" i="10"/>
  <c r="W614" i="10"/>
  <c r="U614" i="10"/>
  <c r="S614" i="10"/>
  <c r="R614" i="10"/>
  <c r="Q614" i="10"/>
  <c r="P614" i="10"/>
  <c r="O614" i="10"/>
  <c r="N614" i="10"/>
  <c r="M614" i="10"/>
  <c r="L614" i="10"/>
  <c r="J614" i="10"/>
  <c r="H614" i="10"/>
  <c r="G614" i="10"/>
  <c r="AI614" i="10" s="1"/>
  <c r="F614" i="10"/>
  <c r="E614" i="10"/>
  <c r="D614" i="10"/>
  <c r="AA610" i="10"/>
  <c r="Z610" i="10"/>
  <c r="Y610" i="10"/>
  <c r="X610" i="10"/>
  <c r="W610" i="10"/>
  <c r="U610" i="10"/>
  <c r="S610" i="10"/>
  <c r="R610" i="10"/>
  <c r="Q610" i="10"/>
  <c r="P610" i="10"/>
  <c r="O610" i="10"/>
  <c r="N610" i="10"/>
  <c r="M610" i="10"/>
  <c r="L610" i="10"/>
  <c r="J610" i="10"/>
  <c r="H610" i="10"/>
  <c r="G610" i="10"/>
  <c r="AI610" i="10" s="1"/>
  <c r="F610" i="10"/>
  <c r="E610" i="10"/>
  <c r="D610" i="10"/>
  <c r="AA605" i="10"/>
  <c r="Z605" i="10"/>
  <c r="Y605" i="10"/>
  <c r="X605" i="10"/>
  <c r="W605" i="10"/>
  <c r="U605" i="10"/>
  <c r="S605" i="10"/>
  <c r="R605" i="10"/>
  <c r="Q605" i="10"/>
  <c r="P605" i="10"/>
  <c r="O605" i="10"/>
  <c r="N605" i="10"/>
  <c r="M605" i="10"/>
  <c r="L605" i="10"/>
  <c r="J605" i="10"/>
  <c r="H605" i="10"/>
  <c r="G605" i="10"/>
  <c r="AI605" i="10" s="1"/>
  <c r="F605" i="10"/>
  <c r="E605" i="10"/>
  <c r="D605" i="10"/>
  <c r="AA600" i="10"/>
  <c r="Z600" i="10"/>
  <c r="Y600" i="10"/>
  <c r="X600" i="10"/>
  <c r="W600" i="10"/>
  <c r="U600" i="10"/>
  <c r="S600" i="10"/>
  <c r="R600" i="10"/>
  <c r="Q600" i="10"/>
  <c r="P600" i="10"/>
  <c r="O600" i="10"/>
  <c r="N600" i="10"/>
  <c r="M600" i="10"/>
  <c r="L600" i="10"/>
  <c r="J600" i="10"/>
  <c r="H600" i="10"/>
  <c r="G600" i="10"/>
  <c r="AI600" i="10" s="1"/>
  <c r="F600" i="10"/>
  <c r="E600" i="10"/>
  <c r="D600" i="10"/>
  <c r="AB115" i="10"/>
  <c r="AA102" i="10"/>
  <c r="Z102" i="10"/>
  <c r="Y102" i="10"/>
  <c r="X102" i="10"/>
  <c r="W102" i="10"/>
  <c r="U102" i="10"/>
  <c r="S102" i="10"/>
  <c r="R102" i="10"/>
  <c r="Q102" i="10"/>
  <c r="P102" i="10"/>
  <c r="O102" i="10"/>
  <c r="N102" i="10"/>
  <c r="L102" i="10"/>
  <c r="J102" i="10"/>
  <c r="H102" i="10"/>
  <c r="G102" i="10"/>
  <c r="AI102" i="10" s="1"/>
  <c r="F102" i="10"/>
  <c r="E102" i="10"/>
  <c r="D102" i="10"/>
  <c r="AA94" i="10"/>
  <c r="Z94" i="10"/>
  <c r="Y94" i="10"/>
  <c r="X94" i="10"/>
  <c r="W94" i="10"/>
  <c r="U94" i="10"/>
  <c r="S94" i="10"/>
  <c r="R94" i="10"/>
  <c r="Q94" i="10"/>
  <c r="P94" i="10"/>
  <c r="O94" i="10"/>
  <c r="N94" i="10"/>
  <c r="L94" i="10"/>
  <c r="J94" i="10"/>
  <c r="H94" i="10"/>
  <c r="G94" i="10"/>
  <c r="AI94" i="10" s="1"/>
  <c r="F94" i="10"/>
  <c r="E94" i="10"/>
  <c r="D94" i="10"/>
  <c r="AA69" i="10"/>
  <c r="Z69" i="10"/>
  <c r="Y69" i="10"/>
  <c r="W69" i="10"/>
  <c r="S69" i="10"/>
  <c r="R69" i="10"/>
  <c r="Q69" i="10"/>
  <c r="P69" i="10"/>
  <c r="O69" i="10"/>
  <c r="N69" i="10"/>
  <c r="L69" i="10"/>
  <c r="J69" i="10"/>
  <c r="H69" i="10"/>
  <c r="G69" i="10"/>
  <c r="AI69" i="10" s="1"/>
  <c r="F69" i="10"/>
  <c r="E69" i="10"/>
  <c r="D69" i="10"/>
  <c r="AA43" i="10"/>
  <c r="Z43" i="10"/>
  <c r="Y43" i="10"/>
  <c r="X43" i="10"/>
  <c r="W43" i="10"/>
  <c r="U43" i="10"/>
  <c r="S43" i="10"/>
  <c r="R43" i="10"/>
  <c r="Q43" i="10"/>
  <c r="P43" i="10"/>
  <c r="O43" i="10"/>
  <c r="N43" i="10"/>
  <c r="L43" i="10"/>
  <c r="J43" i="10"/>
  <c r="H43" i="10"/>
  <c r="G43" i="10"/>
  <c r="AI43" i="10" s="1"/>
  <c r="F43" i="10"/>
  <c r="E43" i="10"/>
  <c r="D43" i="10"/>
  <c r="D17" i="10"/>
  <c r="E17" i="10"/>
  <c r="F17" i="10"/>
  <c r="G17" i="10"/>
  <c r="AI17" i="10" s="1"/>
  <c r="H17" i="10"/>
  <c r="J17" i="10"/>
  <c r="L17" i="10"/>
  <c r="N17" i="10"/>
  <c r="O17" i="10"/>
  <c r="P17" i="10"/>
  <c r="Q17" i="10"/>
  <c r="R17" i="10"/>
  <c r="S17" i="10"/>
  <c r="U17" i="10"/>
  <c r="W17" i="10"/>
  <c r="X17" i="10"/>
  <c r="Y17" i="10"/>
  <c r="Z17" i="10"/>
  <c r="AA17" i="10"/>
  <c r="AD115" i="10" l="1"/>
  <c r="V839" i="10"/>
  <c r="V850" i="10"/>
  <c r="V856" i="10"/>
  <c r="V834" i="10"/>
  <c r="V853" i="10"/>
  <c r="V843" i="10"/>
  <c r="K970" i="10"/>
  <c r="K983" i="10"/>
  <c r="T728" i="10"/>
  <c r="T745" i="10"/>
  <c r="T763" i="10"/>
  <c r="T780" i="10"/>
  <c r="T793" i="10"/>
  <c r="T810" i="10"/>
  <c r="T823" i="10"/>
  <c r="T864" i="10"/>
  <c r="T878" i="10"/>
  <c r="T890" i="10"/>
  <c r="T910" i="10"/>
  <c r="T930" i="10"/>
  <c r="T944" i="10"/>
  <c r="T960" i="10"/>
  <c r="T843" i="10"/>
  <c r="T856" i="10"/>
  <c r="K617" i="10"/>
  <c r="K653" i="10"/>
  <c r="K670" i="10"/>
  <c r="K686" i="10"/>
  <c r="K703" i="10"/>
  <c r="K725" i="10"/>
  <c r="K741" i="10"/>
  <c r="K759" i="10"/>
  <c r="K777" i="10"/>
  <c r="K790" i="10"/>
  <c r="K806" i="10"/>
  <c r="K820" i="10"/>
  <c r="K859" i="10"/>
  <c r="K874" i="10"/>
  <c r="K887" i="10"/>
  <c r="K633" i="10"/>
  <c r="T839" i="10"/>
  <c r="T853" i="10"/>
  <c r="T834" i="10"/>
  <c r="T850" i="10"/>
  <c r="T970" i="10"/>
  <c r="K907" i="10"/>
  <c r="K922" i="10"/>
  <c r="K600" i="10"/>
  <c r="T983" i="10"/>
  <c r="I728" i="10"/>
  <c r="I745" i="10"/>
  <c r="I763" i="10"/>
  <c r="I780" i="10"/>
  <c r="K944" i="10"/>
  <c r="K960" i="10"/>
  <c r="I793" i="10"/>
  <c r="K940" i="10"/>
  <c r="K957" i="10"/>
  <c r="T610" i="10"/>
  <c r="V614" i="10"/>
  <c r="V666" i="10"/>
  <c r="V756" i="10"/>
  <c r="V802" i="10"/>
  <c r="T605" i="10"/>
  <c r="T621" i="10"/>
  <c r="T636" i="10"/>
  <c r="T656" i="10"/>
  <c r="T674" i="10"/>
  <c r="T692" i="10"/>
  <c r="T709" i="10"/>
  <c r="T600" i="10"/>
  <c r="I605" i="10"/>
  <c r="T617" i="10"/>
  <c r="I621" i="10"/>
  <c r="T633" i="10"/>
  <c r="I636" i="10"/>
  <c r="T653" i="10"/>
  <c r="I656" i="10"/>
  <c r="T670" i="10"/>
  <c r="I674" i="10"/>
  <c r="T686" i="10"/>
  <c r="I692" i="10"/>
  <c r="T703" i="10"/>
  <c r="I709" i="10"/>
  <c r="T725" i="10"/>
  <c r="T741" i="10"/>
  <c r="T759" i="10"/>
  <c r="T777" i="10"/>
  <c r="T790" i="10"/>
  <c r="T806" i="10"/>
  <c r="I810" i="10"/>
  <c r="T820" i="10"/>
  <c r="I823" i="10"/>
  <c r="T859" i="10"/>
  <c r="I864" i="10"/>
  <c r="T874" i="10"/>
  <c r="I878" i="10"/>
  <c r="T887" i="10"/>
  <c r="I600" i="10"/>
  <c r="I617" i="10"/>
  <c r="I633" i="10"/>
  <c r="I653" i="10"/>
  <c r="I670" i="10"/>
  <c r="I686" i="10"/>
  <c r="I703" i="10"/>
  <c r="I725" i="10"/>
  <c r="I741" i="10"/>
  <c r="I759" i="10"/>
  <c r="I777" i="10"/>
  <c r="I790" i="10"/>
  <c r="I806" i="10"/>
  <c r="I820" i="10"/>
  <c r="I859" i="10"/>
  <c r="I874" i="10"/>
  <c r="I887" i="10"/>
  <c r="I907" i="10"/>
  <c r="I922" i="10"/>
  <c r="I940" i="10"/>
  <c r="I957" i="10"/>
  <c r="T614" i="10"/>
  <c r="T629" i="10"/>
  <c r="T649" i="10"/>
  <c r="T666" i="10"/>
  <c r="T682" i="10"/>
  <c r="T698" i="10"/>
  <c r="T721" i="10"/>
  <c r="T736" i="10"/>
  <c r="T756" i="10"/>
  <c r="T770" i="10"/>
  <c r="T787" i="10"/>
  <c r="T802" i="10"/>
  <c r="T816" i="10"/>
  <c r="T832" i="10"/>
  <c r="T871" i="10"/>
  <c r="T884" i="10"/>
  <c r="T902" i="10"/>
  <c r="T918" i="10"/>
  <c r="T936" i="10"/>
  <c r="T954" i="10"/>
  <c r="T966" i="10"/>
  <c r="T624" i="10"/>
  <c r="T646" i="10"/>
  <c r="T659" i="10"/>
  <c r="T678" i="10"/>
  <c r="T695" i="10"/>
  <c r="T715" i="10"/>
  <c r="T732" i="10"/>
  <c r="T751" i="10"/>
  <c r="T766" i="10"/>
  <c r="T783" i="10"/>
  <c r="T797" i="10"/>
  <c r="T813" i="10"/>
  <c r="T826" i="10"/>
  <c r="T867" i="10"/>
  <c r="T881" i="10"/>
  <c r="T897" i="10"/>
  <c r="T914" i="10"/>
  <c r="T933" i="10"/>
  <c r="T948" i="10"/>
  <c r="T963" i="10"/>
  <c r="V992" i="10"/>
  <c r="V646" i="10"/>
  <c r="V659" i="10"/>
  <c r="V682" i="10"/>
  <c r="V624" i="10"/>
  <c r="V721" i="10"/>
  <c r="V770" i="10"/>
  <c r="V787" i="10"/>
  <c r="V816" i="10"/>
  <c r="V832" i="10"/>
  <c r="V871" i="10"/>
  <c r="V884" i="10"/>
  <c r="V902" i="10"/>
  <c r="V918" i="10"/>
  <c r="V936" i="10"/>
  <c r="V954" i="10"/>
  <c r="V966" i="10"/>
  <c r="T976" i="10"/>
  <c r="I979" i="10"/>
  <c r="T992" i="10"/>
  <c r="I995" i="10"/>
  <c r="V698" i="10"/>
  <c r="I902" i="10"/>
  <c r="K614" i="10"/>
  <c r="K629" i="10"/>
  <c r="K666" i="10"/>
  <c r="K682" i="10"/>
  <c r="V695" i="10"/>
  <c r="V715" i="10"/>
  <c r="K721" i="10"/>
  <c r="V732" i="10"/>
  <c r="K736" i="10"/>
  <c r="V751" i="10"/>
  <c r="K756" i="10"/>
  <c r="V766" i="10"/>
  <c r="V783" i="10"/>
  <c r="K787" i="10"/>
  <c r="V797" i="10"/>
  <c r="K802" i="10"/>
  <c r="V813" i="10"/>
  <c r="K816" i="10"/>
  <c r="V826" i="10"/>
  <c r="K832" i="10"/>
  <c r="V867" i="10"/>
  <c r="K871" i="10"/>
  <c r="V881" i="10"/>
  <c r="K884" i="10"/>
  <c r="V897" i="10"/>
  <c r="K902" i="10"/>
  <c r="V914" i="10"/>
  <c r="K918" i="10"/>
  <c r="V933" i="10"/>
  <c r="K936" i="10"/>
  <c r="V948" i="10"/>
  <c r="K954" i="10"/>
  <c r="V963" i="10"/>
  <c r="K966" i="10"/>
  <c r="V736" i="10"/>
  <c r="I736" i="10"/>
  <c r="I918" i="10"/>
  <c r="V976" i="10"/>
  <c r="V610" i="10"/>
  <c r="V678" i="10"/>
  <c r="K698" i="10"/>
  <c r="K770" i="10"/>
  <c r="T973" i="10"/>
  <c r="I976" i="10"/>
  <c r="T986" i="10"/>
  <c r="I992" i="10"/>
  <c r="I649" i="10"/>
  <c r="I787" i="10"/>
  <c r="I610" i="10"/>
  <c r="I624" i="10"/>
  <c r="I646" i="10"/>
  <c r="I659" i="10"/>
  <c r="I678" i="10"/>
  <c r="I695" i="10"/>
  <c r="I715" i="10"/>
  <c r="I732" i="10"/>
  <c r="I751" i="10"/>
  <c r="I766" i="10"/>
  <c r="I783" i="10"/>
  <c r="I797" i="10"/>
  <c r="I813" i="10"/>
  <c r="I826" i="10"/>
  <c r="I867" i="10"/>
  <c r="I881" i="10"/>
  <c r="I897" i="10"/>
  <c r="I914" i="10"/>
  <c r="I933" i="10"/>
  <c r="I948" i="10"/>
  <c r="I963" i="10"/>
  <c r="V973" i="10"/>
  <c r="K976" i="10"/>
  <c r="V986" i="10"/>
  <c r="K992" i="10"/>
  <c r="V995" i="10"/>
  <c r="I682" i="10"/>
  <c r="I966" i="10"/>
  <c r="V605" i="10"/>
  <c r="K610" i="10"/>
  <c r="V621" i="10"/>
  <c r="K624" i="10"/>
  <c r="V636" i="10"/>
  <c r="K646" i="10"/>
  <c r="V656" i="10"/>
  <c r="K659" i="10"/>
  <c r="V674" i="10"/>
  <c r="K678" i="10"/>
  <c r="V692" i="10"/>
  <c r="K695" i="10"/>
  <c r="V709" i="10"/>
  <c r="K715" i="10"/>
  <c r="V728" i="10"/>
  <c r="K732" i="10"/>
  <c r="V745" i="10"/>
  <c r="K751" i="10"/>
  <c r="V763" i="10"/>
  <c r="K766" i="10"/>
  <c r="V780" i="10"/>
  <c r="K783" i="10"/>
  <c r="V793" i="10"/>
  <c r="K797" i="10"/>
  <c r="V810" i="10"/>
  <c r="K813" i="10"/>
  <c r="V823" i="10"/>
  <c r="K826" i="10"/>
  <c r="V864" i="10"/>
  <c r="K867" i="10"/>
  <c r="V878" i="10"/>
  <c r="K881" i="10"/>
  <c r="V890" i="10"/>
  <c r="K897" i="10"/>
  <c r="V910" i="10"/>
  <c r="K914" i="10"/>
  <c r="V930" i="10"/>
  <c r="K933" i="10"/>
  <c r="V944" i="10"/>
  <c r="K948" i="10"/>
  <c r="V960" i="10"/>
  <c r="K963" i="10"/>
  <c r="V979" i="10"/>
  <c r="I629" i="10"/>
  <c r="I698" i="10"/>
  <c r="I832" i="10"/>
  <c r="I884" i="10"/>
  <c r="I954" i="10"/>
  <c r="K995" i="10"/>
  <c r="I973" i="10"/>
  <c r="I986" i="10"/>
  <c r="I721" i="10"/>
  <c r="I756" i="10"/>
  <c r="I890" i="10"/>
  <c r="T907" i="10"/>
  <c r="I910" i="10"/>
  <c r="T922" i="10"/>
  <c r="I930" i="10"/>
  <c r="T940" i="10"/>
  <c r="I944" i="10"/>
  <c r="T957" i="10"/>
  <c r="I960" i="10"/>
  <c r="V970" i="10"/>
  <c r="K973" i="10"/>
  <c r="V983" i="10"/>
  <c r="K986" i="10"/>
  <c r="V629" i="10"/>
  <c r="V649" i="10"/>
  <c r="I802" i="10"/>
  <c r="I936" i="10"/>
  <c r="K979" i="10"/>
  <c r="K649" i="10"/>
  <c r="V600" i="10"/>
  <c r="K605" i="10"/>
  <c r="V617" i="10"/>
  <c r="K621" i="10"/>
  <c r="V633" i="10"/>
  <c r="K636" i="10"/>
  <c r="V653" i="10"/>
  <c r="K656" i="10"/>
  <c r="V670" i="10"/>
  <c r="K674" i="10"/>
  <c r="V686" i="10"/>
  <c r="K692" i="10"/>
  <c r="V703" i="10"/>
  <c r="K709" i="10"/>
  <c r="V725" i="10"/>
  <c r="K728" i="10"/>
  <c r="V741" i="10"/>
  <c r="K745" i="10"/>
  <c r="V759" i="10"/>
  <c r="K763" i="10"/>
  <c r="V777" i="10"/>
  <c r="K780" i="10"/>
  <c r="V790" i="10"/>
  <c r="K793" i="10"/>
  <c r="V806" i="10"/>
  <c r="K810" i="10"/>
  <c r="V820" i="10"/>
  <c r="K823" i="10"/>
  <c r="V859" i="10"/>
  <c r="K864" i="10"/>
  <c r="V874" i="10"/>
  <c r="K878" i="10"/>
  <c r="V887" i="10"/>
  <c r="K890" i="10"/>
  <c r="V907" i="10"/>
  <c r="K910" i="10"/>
  <c r="V922" i="10"/>
  <c r="K930" i="10"/>
  <c r="V940" i="10"/>
  <c r="V957" i="10"/>
  <c r="I614" i="10"/>
  <c r="I666" i="10"/>
  <c r="I770" i="10"/>
  <c r="I816" i="10"/>
  <c r="I871" i="10"/>
  <c r="I970" i="10"/>
  <c r="T979" i="10"/>
  <c r="I983" i="10"/>
  <c r="T995" i="10"/>
  <c r="N896" i="10"/>
  <c r="Q750" i="10"/>
  <c r="Q748" i="10" s="1"/>
  <c r="U750" i="10"/>
  <c r="Y750" i="10"/>
  <c r="Y748" i="10" s="1"/>
  <c r="F929" i="10"/>
  <c r="F927" i="10" s="1"/>
  <c r="J929" i="10"/>
  <c r="N929" i="10"/>
  <c r="R929" i="10"/>
  <c r="R927" i="10" s="1"/>
  <c r="Z929" i="10"/>
  <c r="Z927" i="10" s="1"/>
  <c r="D953" i="10"/>
  <c r="D951" i="10" s="1"/>
  <c r="E991" i="10"/>
  <c r="E989" i="10" s="1"/>
  <c r="E599" i="10"/>
  <c r="E597" i="10" s="1"/>
  <c r="Q599" i="10"/>
  <c r="Q597" i="10" s="1"/>
  <c r="U599" i="10"/>
  <c r="Y599" i="10"/>
  <c r="Y597" i="10" s="1"/>
  <c r="H599" i="10"/>
  <c r="H597" i="10" s="1"/>
  <c r="L599" i="10"/>
  <c r="P599" i="10"/>
  <c r="P597" i="10" s="1"/>
  <c r="X599" i="10"/>
  <c r="X597" i="10" s="1"/>
  <c r="G599" i="10"/>
  <c r="AI599" i="10" s="1"/>
  <c r="O599" i="10"/>
  <c r="O597" i="10" s="1"/>
  <c r="S599" i="10"/>
  <c r="S597" i="10" s="1"/>
  <c r="W599" i="10"/>
  <c r="AA599" i="10"/>
  <c r="D599" i="10"/>
  <c r="D597" i="10" s="1"/>
  <c r="F599" i="10"/>
  <c r="F597" i="10" s="1"/>
  <c r="J599" i="10"/>
  <c r="N599" i="10"/>
  <c r="R599" i="10"/>
  <c r="R597" i="10" s="1"/>
  <c r="Z599" i="10"/>
  <c r="Z597" i="10" s="1"/>
  <c r="D645" i="10"/>
  <c r="D643" i="10" s="1"/>
  <c r="H645" i="10"/>
  <c r="H643" i="10" s="1"/>
  <c r="P645" i="10"/>
  <c r="P643" i="10" s="1"/>
  <c r="X645" i="10"/>
  <c r="X643" i="10" s="1"/>
  <c r="L645" i="10"/>
  <c r="U645" i="10"/>
  <c r="E645" i="10"/>
  <c r="E643" i="10" s="1"/>
  <c r="Q645" i="10"/>
  <c r="Q643" i="10" s="1"/>
  <c r="Y645" i="10"/>
  <c r="Y643" i="10" s="1"/>
  <c r="F645" i="10"/>
  <c r="F643" i="10" s="1"/>
  <c r="J645" i="10"/>
  <c r="N645" i="10"/>
  <c r="R645" i="10"/>
  <c r="R643" i="10" s="1"/>
  <c r="Z645" i="10"/>
  <c r="Z643" i="10" s="1"/>
  <c r="G645" i="10"/>
  <c r="AI645" i="10" s="1"/>
  <c r="O645" i="10"/>
  <c r="O643" i="10" s="1"/>
  <c r="S645" i="10"/>
  <c r="S643" i="10" s="1"/>
  <c r="W645" i="10"/>
  <c r="AA645" i="10"/>
  <c r="D691" i="10"/>
  <c r="D689" i="10" s="1"/>
  <c r="J691" i="10"/>
  <c r="N691" i="10"/>
  <c r="G691" i="10"/>
  <c r="AI691" i="10" s="1"/>
  <c r="S691" i="10"/>
  <c r="S689" i="10" s="1"/>
  <c r="AA691" i="10"/>
  <c r="H691" i="10"/>
  <c r="H689" i="10" s="1"/>
  <c r="L691" i="10"/>
  <c r="P691" i="10"/>
  <c r="P689" i="10" s="1"/>
  <c r="X691" i="10"/>
  <c r="F691" i="10"/>
  <c r="F689" i="10" s="1"/>
  <c r="R691" i="10"/>
  <c r="R689" i="10" s="1"/>
  <c r="Z691" i="10"/>
  <c r="Z689" i="10" s="1"/>
  <c r="O691" i="10"/>
  <c r="O689" i="10" s="1"/>
  <c r="W691" i="10"/>
  <c r="E691" i="10"/>
  <c r="E689" i="10" s="1"/>
  <c r="Q691" i="10"/>
  <c r="Q689" i="10" s="1"/>
  <c r="U691" i="10"/>
  <c r="Y691" i="10"/>
  <c r="Y689" i="10" s="1"/>
  <c r="D720" i="10"/>
  <c r="D718" i="10" s="1"/>
  <c r="H720" i="10"/>
  <c r="H718" i="10" s="1"/>
  <c r="L720" i="10"/>
  <c r="P720" i="10"/>
  <c r="P718" i="10" s="1"/>
  <c r="X720" i="10"/>
  <c r="E720" i="10"/>
  <c r="E718" i="10" s="1"/>
  <c r="Q720" i="10"/>
  <c r="Q718" i="10" s="1"/>
  <c r="U720" i="10"/>
  <c r="Y720" i="10"/>
  <c r="Y718" i="10" s="1"/>
  <c r="F720" i="10"/>
  <c r="F718" i="10" s="1"/>
  <c r="J720" i="10"/>
  <c r="N720" i="10"/>
  <c r="R720" i="10"/>
  <c r="R718" i="10" s="1"/>
  <c r="Z720" i="10"/>
  <c r="Z718" i="10" s="1"/>
  <c r="AA720" i="10"/>
  <c r="G720" i="10"/>
  <c r="AI720" i="10" s="1"/>
  <c r="O720" i="10"/>
  <c r="O718" i="10" s="1"/>
  <c r="S720" i="10"/>
  <c r="S718" i="10" s="1"/>
  <c r="W720" i="10"/>
  <c r="E750" i="10"/>
  <c r="E748" i="10" s="1"/>
  <c r="E896" i="10"/>
  <c r="E894" i="10" s="1"/>
  <c r="Q896" i="10"/>
  <c r="Q894" i="10" s="1"/>
  <c r="U896" i="10"/>
  <c r="Y896" i="10"/>
  <c r="Y894" i="10" s="1"/>
  <c r="H991" i="10"/>
  <c r="H989" i="10" s="1"/>
  <c r="L991" i="10"/>
  <c r="P991" i="10"/>
  <c r="P989" i="10" s="1"/>
  <c r="X991" i="10"/>
  <c r="D831" i="10"/>
  <c r="D829" i="10" s="1"/>
  <c r="AA863" i="10"/>
  <c r="F896" i="10"/>
  <c r="F894" i="10" s="1"/>
  <c r="J896" i="10"/>
  <c r="R896" i="10"/>
  <c r="R894" i="10" s="1"/>
  <c r="Z896" i="10"/>
  <c r="Z894" i="10" s="1"/>
  <c r="G750" i="10"/>
  <c r="AI750" i="10" s="1"/>
  <c r="O750" i="10"/>
  <c r="O748" i="10" s="1"/>
  <c r="S750" i="10"/>
  <c r="S748" i="10" s="1"/>
  <c r="W750" i="10"/>
  <c r="G896" i="10"/>
  <c r="AI896" i="10" s="1"/>
  <c r="O896" i="10"/>
  <c r="O894" i="10" s="1"/>
  <c r="S896" i="10"/>
  <c r="S894" i="10" s="1"/>
  <c r="W896" i="10"/>
  <c r="AA896" i="10"/>
  <c r="G831" i="10"/>
  <c r="AI831" i="10" s="1"/>
  <c r="D896" i="10"/>
  <c r="D894" i="10" s="1"/>
  <c r="H896" i="10"/>
  <c r="H894" i="10" s="1"/>
  <c r="L896" i="10"/>
  <c r="P896" i="10"/>
  <c r="P894" i="10" s="1"/>
  <c r="X896" i="10"/>
  <c r="D750" i="10"/>
  <c r="D748" i="10" s="1"/>
  <c r="F750" i="10"/>
  <c r="F748" i="10" s="1"/>
  <c r="J750" i="10"/>
  <c r="N750" i="10"/>
  <c r="R750" i="10"/>
  <c r="R748" i="10" s="1"/>
  <c r="Z750" i="10"/>
  <c r="Z748" i="10" s="1"/>
  <c r="H750" i="10"/>
  <c r="H748" i="10" s="1"/>
  <c r="L750" i="10"/>
  <c r="P750" i="10"/>
  <c r="P748" i="10" s="1"/>
  <c r="X750" i="10"/>
  <c r="AA750" i="10"/>
  <c r="G776" i="10"/>
  <c r="AI776" i="10" s="1"/>
  <c r="O776" i="10"/>
  <c r="O774" i="10" s="1"/>
  <c r="S776" i="10"/>
  <c r="S774" i="10" s="1"/>
  <c r="W776" i="10"/>
  <c r="D776" i="10"/>
  <c r="D774" i="10" s="1"/>
  <c r="H776" i="10"/>
  <c r="H774" i="10" s="1"/>
  <c r="L776" i="10"/>
  <c r="P776" i="10"/>
  <c r="P774" i="10" s="1"/>
  <c r="X776" i="10"/>
  <c r="E776" i="10"/>
  <c r="E774" i="10" s="1"/>
  <c r="Q776" i="10"/>
  <c r="Q774" i="10" s="1"/>
  <c r="U776" i="10"/>
  <c r="Y776" i="10"/>
  <c r="Y774" i="10" s="1"/>
  <c r="F776" i="10"/>
  <c r="F774" i="10" s="1"/>
  <c r="J776" i="10"/>
  <c r="N776" i="10"/>
  <c r="R776" i="10"/>
  <c r="R774" i="10" s="1"/>
  <c r="Z776" i="10"/>
  <c r="Z774" i="10" s="1"/>
  <c r="AA776" i="10"/>
  <c r="H831" i="10"/>
  <c r="H829" i="10" s="1"/>
  <c r="L831" i="10"/>
  <c r="P831" i="10"/>
  <c r="P829" i="10" s="1"/>
  <c r="X831" i="10"/>
  <c r="E831" i="10"/>
  <c r="E829" i="10" s="1"/>
  <c r="Q831" i="10"/>
  <c r="Q829" i="10" s="1"/>
  <c r="U831" i="10"/>
  <c r="Y831" i="10"/>
  <c r="Y829" i="10" s="1"/>
  <c r="F831" i="10"/>
  <c r="F829" i="10" s="1"/>
  <c r="J831" i="10"/>
  <c r="N831" i="10"/>
  <c r="R831" i="10"/>
  <c r="R829" i="10" s="1"/>
  <c r="Z831" i="10"/>
  <c r="Z829" i="10" s="1"/>
  <c r="O831" i="10"/>
  <c r="O829" i="10" s="1"/>
  <c r="S831" i="10"/>
  <c r="S829" i="10" s="1"/>
  <c r="W831" i="10"/>
  <c r="AA831" i="10"/>
  <c r="E863" i="10"/>
  <c r="E861" i="10" s="1"/>
  <c r="Q863" i="10"/>
  <c r="Q861" i="10" s="1"/>
  <c r="U863" i="10"/>
  <c r="Y863" i="10"/>
  <c r="Y861" i="10" s="1"/>
  <c r="G863" i="10"/>
  <c r="AI863" i="10" s="1"/>
  <c r="O863" i="10"/>
  <c r="O861" i="10" s="1"/>
  <c r="S863" i="10"/>
  <c r="S861" i="10" s="1"/>
  <c r="W863" i="10"/>
  <c r="H863" i="10"/>
  <c r="H861" i="10" s="1"/>
  <c r="L863" i="10"/>
  <c r="P863" i="10"/>
  <c r="P861" i="10" s="1"/>
  <c r="X863" i="10"/>
  <c r="D863" i="10"/>
  <c r="D861" i="10" s="1"/>
  <c r="F863" i="10"/>
  <c r="F861" i="10" s="1"/>
  <c r="J863" i="10"/>
  <c r="N863" i="10"/>
  <c r="R863" i="10"/>
  <c r="R861" i="10" s="1"/>
  <c r="Z863" i="10"/>
  <c r="Z861" i="10" s="1"/>
  <c r="H929" i="10"/>
  <c r="H927" i="10" s="1"/>
  <c r="L929" i="10"/>
  <c r="P929" i="10"/>
  <c r="P927" i="10" s="1"/>
  <c r="X929" i="10"/>
  <c r="G929" i="10"/>
  <c r="AI929" i="10" s="1"/>
  <c r="O929" i="10"/>
  <c r="O927" i="10" s="1"/>
  <c r="S929" i="10"/>
  <c r="S927" i="10" s="1"/>
  <c r="W929" i="10"/>
  <c r="AA929" i="10"/>
  <c r="D929" i="10"/>
  <c r="D927" i="10" s="1"/>
  <c r="E929" i="10"/>
  <c r="E927" i="10" s="1"/>
  <c r="Q929" i="10"/>
  <c r="Q927" i="10" s="1"/>
  <c r="U929" i="10"/>
  <c r="Y929" i="10"/>
  <c r="Y927" i="10" s="1"/>
  <c r="E953" i="10"/>
  <c r="E951" i="10" s="1"/>
  <c r="F991" i="10"/>
  <c r="F989" i="10" s="1"/>
  <c r="F953" i="10"/>
  <c r="F951" i="10" s="1"/>
  <c r="D991" i="10"/>
  <c r="D989" i="10" s="1"/>
  <c r="Z953" i="10"/>
  <c r="Z951" i="10" s="1"/>
  <c r="G953" i="10"/>
  <c r="AI953" i="10" s="1"/>
  <c r="O953" i="10"/>
  <c r="O951" i="10" s="1"/>
  <c r="S953" i="10"/>
  <c r="S951" i="10" s="1"/>
  <c r="H953" i="10"/>
  <c r="H951" i="10" s="1"/>
  <c r="L953" i="10"/>
  <c r="P953" i="10"/>
  <c r="P951" i="10" s="1"/>
  <c r="X953" i="10"/>
  <c r="Q953" i="10"/>
  <c r="Q951" i="10" s="1"/>
  <c r="U953" i="10"/>
  <c r="Y953" i="10"/>
  <c r="Y951" i="10" s="1"/>
  <c r="J953" i="10"/>
  <c r="N953" i="10"/>
  <c r="R953" i="10"/>
  <c r="R951" i="10" s="1"/>
  <c r="W953" i="10"/>
  <c r="AA953" i="10"/>
  <c r="Q991" i="10"/>
  <c r="Q989" i="10" s="1"/>
  <c r="U991" i="10"/>
  <c r="Y991" i="10"/>
  <c r="Y989" i="10" s="1"/>
  <c r="J991" i="10"/>
  <c r="N991" i="10"/>
  <c r="R991" i="10"/>
  <c r="R989" i="10" s="1"/>
  <c r="Z991" i="10"/>
  <c r="Z989" i="10" s="1"/>
  <c r="G991" i="10"/>
  <c r="AI991" i="10" s="1"/>
  <c r="O991" i="10"/>
  <c r="O989" i="10" s="1"/>
  <c r="S991" i="10"/>
  <c r="S989" i="10" s="1"/>
  <c r="W991" i="10"/>
  <c r="AA991" i="10"/>
  <c r="T94" i="10"/>
  <c r="M94" i="10"/>
  <c r="I69" i="10"/>
  <c r="M17" i="10"/>
  <c r="V94" i="10"/>
  <c r="V43" i="10"/>
  <c r="K69" i="10"/>
  <c r="M69" i="10"/>
  <c r="T102" i="10"/>
  <c r="T43" i="10"/>
  <c r="V102" i="10"/>
  <c r="K17" i="10"/>
  <c r="I43" i="10"/>
  <c r="K43" i="10"/>
  <c r="I102" i="10"/>
  <c r="I17" i="10"/>
  <c r="M43" i="10"/>
  <c r="K102" i="10"/>
  <c r="M102" i="10"/>
  <c r="V17" i="10"/>
  <c r="I94" i="10"/>
  <c r="T17" i="10"/>
  <c r="V69" i="10"/>
  <c r="K94" i="10"/>
  <c r="X69" i="10"/>
  <c r="U69" i="10"/>
  <c r="AG829" i="10" l="1"/>
  <c r="AE829" i="10"/>
  <c r="AG689" i="10"/>
  <c r="AE689" i="10"/>
  <c r="AG861" i="10"/>
  <c r="AG718" i="10"/>
  <c r="AE718" i="10"/>
  <c r="AG894" i="10"/>
  <c r="AE894" i="10"/>
  <c r="AG951" i="10"/>
  <c r="AE951" i="10"/>
  <c r="AG774" i="10"/>
  <c r="AG643" i="10"/>
  <c r="AE643" i="10"/>
  <c r="AG597" i="10"/>
  <c r="AG748" i="10"/>
  <c r="AE748" i="10"/>
  <c r="AG989" i="10"/>
  <c r="AE989" i="10"/>
  <c r="AG927" i="10"/>
  <c r="AE927" i="10"/>
  <c r="X861" i="10"/>
  <c r="X774" i="10"/>
  <c r="X927" i="10"/>
  <c r="X951" i="10"/>
  <c r="X748" i="10"/>
  <c r="X718" i="10"/>
  <c r="X689" i="10"/>
  <c r="X894" i="10"/>
  <c r="AA643" i="10"/>
  <c r="AA927" i="10"/>
  <c r="AA718" i="10"/>
  <c r="AA597" i="10"/>
  <c r="AA951" i="10"/>
  <c r="AA829" i="10"/>
  <c r="AA748" i="10"/>
  <c r="AA689" i="10"/>
  <c r="AA989" i="10"/>
  <c r="AA774" i="10"/>
  <c r="AA894" i="10"/>
  <c r="AA861" i="10"/>
  <c r="T69" i="10"/>
  <c r="X989" i="10"/>
  <c r="X829" i="10"/>
  <c r="G894" i="10"/>
  <c r="G774" i="10"/>
  <c r="G927" i="10"/>
  <c r="G748" i="10"/>
  <c r="G643" i="10"/>
  <c r="G597" i="10"/>
  <c r="G861" i="10"/>
  <c r="G829" i="10"/>
  <c r="G689" i="10"/>
  <c r="G718" i="10"/>
  <c r="G989" i="10"/>
  <c r="G951" i="10"/>
  <c r="W989" i="10"/>
  <c r="V991" i="10"/>
  <c r="L748" i="10"/>
  <c r="K750" i="10"/>
  <c r="U689" i="10"/>
  <c r="T691" i="10"/>
  <c r="W951" i="10"/>
  <c r="V953" i="10"/>
  <c r="N829" i="10"/>
  <c r="M831" i="10"/>
  <c r="L774" i="10"/>
  <c r="K776" i="10"/>
  <c r="J894" i="10"/>
  <c r="I896" i="10"/>
  <c r="U718" i="10"/>
  <c r="T720" i="10"/>
  <c r="N643" i="10"/>
  <c r="M645" i="10"/>
  <c r="W689" i="10"/>
  <c r="V691" i="10"/>
  <c r="U861" i="10"/>
  <c r="T863" i="10"/>
  <c r="N748" i="10"/>
  <c r="M750" i="10"/>
  <c r="W894" i="10"/>
  <c r="V896" i="10"/>
  <c r="N689" i="10"/>
  <c r="M691" i="10"/>
  <c r="N927" i="10"/>
  <c r="M929" i="10"/>
  <c r="J951" i="10"/>
  <c r="I953" i="10"/>
  <c r="N774" i="10"/>
  <c r="M776" i="10"/>
  <c r="W774" i="10"/>
  <c r="V776" i="10"/>
  <c r="J748" i="10"/>
  <c r="I750" i="10"/>
  <c r="J689" i="10"/>
  <c r="I691" i="10"/>
  <c r="N597" i="10"/>
  <c r="M599" i="10"/>
  <c r="L597" i="10"/>
  <c r="K599" i="10"/>
  <c r="J927" i="10"/>
  <c r="I929" i="10"/>
  <c r="J643" i="10"/>
  <c r="I645" i="10"/>
  <c r="U829" i="10"/>
  <c r="T831" i="10"/>
  <c r="J774" i="10"/>
  <c r="I776" i="10"/>
  <c r="J597" i="10"/>
  <c r="I599" i="10"/>
  <c r="N894" i="10"/>
  <c r="M896" i="10"/>
  <c r="W927" i="10"/>
  <c r="V929" i="10"/>
  <c r="L718" i="10"/>
  <c r="K720" i="10"/>
  <c r="N951" i="10"/>
  <c r="M953" i="10"/>
  <c r="N989" i="10"/>
  <c r="M991" i="10"/>
  <c r="W748" i="10"/>
  <c r="V750" i="10"/>
  <c r="L989" i="10"/>
  <c r="K991" i="10"/>
  <c r="W643" i="10"/>
  <c r="V645" i="10"/>
  <c r="U643" i="10"/>
  <c r="T645" i="10"/>
  <c r="U597" i="10"/>
  <c r="T599" i="10"/>
  <c r="N861" i="10"/>
  <c r="M863" i="10"/>
  <c r="W718" i="10"/>
  <c r="V720" i="10"/>
  <c r="J861" i="10"/>
  <c r="I863" i="10"/>
  <c r="J989" i="10"/>
  <c r="I991" i="10"/>
  <c r="W829" i="10"/>
  <c r="V831" i="10"/>
  <c r="U774" i="10"/>
  <c r="T776" i="10"/>
  <c r="L643" i="10"/>
  <c r="K645" i="10"/>
  <c r="J829" i="10"/>
  <c r="I831" i="10"/>
  <c r="U951" i="10"/>
  <c r="T953" i="10"/>
  <c r="U989" i="10"/>
  <c r="T991" i="10"/>
  <c r="L861" i="10"/>
  <c r="K863" i="10"/>
  <c r="U927" i="10"/>
  <c r="T929" i="10"/>
  <c r="L927" i="10"/>
  <c r="K929" i="10"/>
  <c r="N718" i="10"/>
  <c r="M720" i="10"/>
  <c r="W597" i="10"/>
  <c r="V599" i="10"/>
  <c r="U748" i="10"/>
  <c r="T750" i="10"/>
  <c r="L951" i="10"/>
  <c r="K953" i="10"/>
  <c r="W861" i="10"/>
  <c r="V863" i="10"/>
  <c r="L829" i="10"/>
  <c r="K831" i="10"/>
  <c r="L894" i="10"/>
  <c r="K896" i="10"/>
  <c r="U894" i="10"/>
  <c r="T896" i="10"/>
  <c r="J718" i="10"/>
  <c r="I720" i="10"/>
  <c r="L689" i="10"/>
  <c r="K691" i="10"/>
  <c r="E111" i="10"/>
  <c r="E16" i="10" s="1"/>
  <c r="E10" i="10" s="1"/>
  <c r="H111" i="10"/>
  <c r="H16" i="10" s="1"/>
  <c r="H10" i="10" s="1"/>
  <c r="Y111" i="10"/>
  <c r="Y16" i="10" s="1"/>
  <c r="Y10" i="10" s="1"/>
  <c r="F111" i="10"/>
  <c r="F16" i="10" s="1"/>
  <c r="F10" i="10" s="1"/>
  <c r="R111" i="10"/>
  <c r="R16" i="10" s="1"/>
  <c r="R10" i="10" s="1"/>
  <c r="O111" i="10"/>
  <c r="O16" i="10" s="1"/>
  <c r="O10" i="10" s="1"/>
  <c r="P111" i="10"/>
  <c r="P16" i="10" s="1"/>
  <c r="P10" i="10" s="1"/>
  <c r="D111" i="10"/>
  <c r="D16" i="10" s="1"/>
  <c r="D10" i="10" s="1"/>
  <c r="S111" i="10"/>
  <c r="S16" i="10" s="1"/>
  <c r="S10" i="10" s="1"/>
  <c r="Z111" i="10"/>
  <c r="Z16" i="10" s="1"/>
  <c r="Z10" i="10" s="1"/>
  <c r="Q111" i="10"/>
  <c r="Q16" i="10" s="1"/>
  <c r="Q10" i="10" s="1"/>
  <c r="AB17" i="10"/>
  <c r="AH597" i="10" l="1"/>
  <c r="AE597" i="10"/>
  <c r="AH951" i="10"/>
  <c r="AG111" i="10"/>
  <c r="AG16" i="10" s="1"/>
  <c r="AG10" i="10" s="1"/>
  <c r="AH861" i="10"/>
  <c r="AE861" i="10"/>
  <c r="AH774" i="10"/>
  <c r="AE774" i="10"/>
  <c r="AH689" i="10"/>
  <c r="AH748" i="10"/>
  <c r="AH927" i="10"/>
  <c r="AH894" i="10"/>
  <c r="AH718" i="10"/>
  <c r="AH643" i="10"/>
  <c r="AH829" i="10"/>
  <c r="AH989" i="10"/>
  <c r="AD17" i="10"/>
  <c r="V894" i="10"/>
  <c r="I894" i="10"/>
  <c r="AA111" i="10"/>
  <c r="X111" i="10"/>
  <c r="X16" i="10" s="1"/>
  <c r="X10" i="10" s="1"/>
  <c r="K894" i="10"/>
  <c r="V597" i="10"/>
  <c r="M894" i="10"/>
  <c r="K597" i="10"/>
  <c r="I951" i="10"/>
  <c r="V951" i="10"/>
  <c r="V689" i="10"/>
  <c r="T894" i="10"/>
  <c r="T951" i="10"/>
  <c r="M643" i="10"/>
  <c r="I861" i="10"/>
  <c r="K748" i="10"/>
  <c r="I829" i="10"/>
  <c r="V861" i="10"/>
  <c r="V643" i="10"/>
  <c r="V927" i="10"/>
  <c r="I927" i="10"/>
  <c r="M774" i="10"/>
  <c r="T861" i="10"/>
  <c r="M829" i="10"/>
  <c r="I689" i="10"/>
  <c r="I774" i="10"/>
  <c r="I989" i="10"/>
  <c r="M718" i="10"/>
  <c r="T989" i="10"/>
  <c r="T718" i="10"/>
  <c r="M927" i="10"/>
  <c r="M689" i="10"/>
  <c r="K927" i="10"/>
  <c r="V748" i="10"/>
  <c r="K861" i="10"/>
  <c r="T689" i="10"/>
  <c r="T927" i="10"/>
  <c r="V829" i="10"/>
  <c r="V774" i="10"/>
  <c r="K643" i="10"/>
  <c r="T829" i="10"/>
  <c r="I748" i="10"/>
  <c r="T597" i="10"/>
  <c r="M748" i="10"/>
  <c r="I718" i="10"/>
  <c r="T748" i="10"/>
  <c r="V718" i="10"/>
  <c r="K829" i="10"/>
  <c r="M861" i="10"/>
  <c r="M989" i="10"/>
  <c r="I643" i="10"/>
  <c r="K774" i="10"/>
  <c r="K989" i="10"/>
  <c r="T774" i="10"/>
  <c r="I597" i="10"/>
  <c r="M597" i="10"/>
  <c r="V989" i="10"/>
  <c r="M951" i="10"/>
  <c r="G111" i="10"/>
  <c r="K951" i="10"/>
  <c r="K718" i="10"/>
  <c r="L111" i="10"/>
  <c r="L16" i="10" s="1"/>
  <c r="L10" i="10" s="1"/>
  <c r="U111" i="10"/>
  <c r="N111" i="10"/>
  <c r="N16" i="10" s="1"/>
  <c r="N10" i="10" s="1"/>
  <c r="J111" i="10"/>
  <c r="J16" i="10" s="1"/>
  <c r="J10" i="10" s="1"/>
  <c r="T643" i="10"/>
  <c r="K689" i="10"/>
  <c r="W111" i="10"/>
  <c r="AB387" i="10"/>
  <c r="AE111" i="10" l="1"/>
  <c r="AE16" i="10" s="1"/>
  <c r="AE10" i="10" s="1"/>
  <c r="AH111" i="10"/>
  <c r="AH16" i="10" s="1"/>
  <c r="AH10" i="10" s="1"/>
  <c r="AD387" i="10"/>
  <c r="W16" i="10"/>
  <c r="AA16" i="10"/>
  <c r="U16" i="10"/>
  <c r="K111" i="10"/>
  <c r="G16" i="10"/>
  <c r="T111" i="10"/>
  <c r="M111" i="10"/>
  <c r="I111" i="10"/>
  <c r="V111" i="10"/>
  <c r="AB1005" i="10"/>
  <c r="AB1003" i="10"/>
  <c r="AB997" i="10"/>
  <c r="AB995" i="10"/>
  <c r="AB992" i="10"/>
  <c r="AB986" i="10"/>
  <c r="AB983" i="10"/>
  <c r="AB979" i="10"/>
  <c r="AB976" i="10"/>
  <c r="AB973" i="10"/>
  <c r="AB970" i="10"/>
  <c r="AB966" i="10"/>
  <c r="AB963" i="10"/>
  <c r="AB960" i="10"/>
  <c r="AB957" i="10"/>
  <c r="AB954" i="10"/>
  <c r="AB948" i="10"/>
  <c r="AB944" i="10"/>
  <c r="AB940" i="10"/>
  <c r="AB936" i="10"/>
  <c r="AB933" i="10"/>
  <c r="AB930" i="10"/>
  <c r="AB922" i="10"/>
  <c r="AB918" i="10"/>
  <c r="AB914" i="10"/>
  <c r="AB910" i="10"/>
  <c r="AB907" i="10"/>
  <c r="AB902" i="10"/>
  <c r="AB897" i="10"/>
  <c r="AB890" i="10"/>
  <c r="AB887" i="10"/>
  <c r="AB884" i="10"/>
  <c r="AB881" i="10"/>
  <c r="AB878" i="10"/>
  <c r="AB874" i="10"/>
  <c r="AB871" i="10"/>
  <c r="AB867" i="10"/>
  <c r="AB864" i="10"/>
  <c r="AB859" i="10"/>
  <c r="AB856" i="10"/>
  <c r="AB853" i="10"/>
  <c r="AB850" i="10"/>
  <c r="AB847" i="10"/>
  <c r="AB843" i="10"/>
  <c r="AB839" i="10"/>
  <c r="AB834" i="10"/>
  <c r="AB832" i="10"/>
  <c r="AB826" i="10"/>
  <c r="AB823" i="10"/>
  <c r="AB820" i="10"/>
  <c r="AB816" i="10"/>
  <c r="AB813" i="10"/>
  <c r="AB810" i="10"/>
  <c r="AB806" i="10"/>
  <c r="AB802" i="10"/>
  <c r="AB797" i="10"/>
  <c r="AB793" i="10"/>
  <c r="AB790" i="10"/>
  <c r="AB787" i="10"/>
  <c r="AB783" i="10"/>
  <c r="AB780" i="10"/>
  <c r="AB777" i="10"/>
  <c r="AB770" i="10"/>
  <c r="AB766" i="10"/>
  <c r="AB763" i="10"/>
  <c r="AB759" i="10"/>
  <c r="AB756" i="10"/>
  <c r="AB751" i="10"/>
  <c r="AB745" i="10"/>
  <c r="AB741" i="10"/>
  <c r="AB736" i="10"/>
  <c r="AB732" i="10"/>
  <c r="AB728" i="10"/>
  <c r="AB725" i="10"/>
  <c r="AB721" i="10"/>
  <c r="AB715" i="10"/>
  <c r="AB712" i="10"/>
  <c r="AB709" i="10"/>
  <c r="AB706" i="10"/>
  <c r="AB703" i="10"/>
  <c r="AB698" i="10"/>
  <c r="AB695" i="10"/>
  <c r="AB692" i="10"/>
  <c r="AB686" i="10"/>
  <c r="AB682" i="10"/>
  <c r="AB678" i="10"/>
  <c r="AB674" i="10"/>
  <c r="AB670" i="10"/>
  <c r="AB666" i="10"/>
  <c r="AB663" i="10"/>
  <c r="AB659" i="10"/>
  <c r="AB656" i="10"/>
  <c r="AB653" i="10"/>
  <c r="AB649" i="10"/>
  <c r="AB646" i="10"/>
  <c r="AB636" i="10"/>
  <c r="AB633" i="10"/>
  <c r="AB629" i="10"/>
  <c r="AB624" i="10"/>
  <c r="AB621" i="10"/>
  <c r="AB617" i="10"/>
  <c r="AB614" i="10"/>
  <c r="AB610" i="10"/>
  <c r="AB605" i="10"/>
  <c r="AB600" i="10"/>
  <c r="AB593" i="10"/>
  <c r="AB590" i="10"/>
  <c r="AB586" i="10"/>
  <c r="AB582" i="10"/>
  <c r="AB577" i="10"/>
  <c r="AB573" i="10"/>
  <c r="AB569" i="10"/>
  <c r="AB565" i="10"/>
  <c r="AB559" i="10"/>
  <c r="AB556" i="10"/>
  <c r="AB553" i="10"/>
  <c r="AB550" i="10"/>
  <c r="AB547" i="10"/>
  <c r="AB543" i="10"/>
  <c r="AB538" i="10"/>
  <c r="AB535" i="10"/>
  <c r="AB530" i="10"/>
  <c r="AB526" i="10"/>
  <c r="AB522" i="10"/>
  <c r="AB516" i="10"/>
  <c r="AB513" i="10"/>
  <c r="AB510" i="10"/>
  <c r="AB507" i="10"/>
  <c r="AB504" i="10"/>
  <c r="AB500" i="10"/>
  <c r="AB497" i="10"/>
  <c r="AB491" i="10"/>
  <c r="AB488" i="10"/>
  <c r="AB485" i="10"/>
  <c r="AB482" i="10"/>
  <c r="AB479" i="10"/>
  <c r="AB475" i="10"/>
  <c r="AB472" i="10"/>
  <c r="AB468" i="10"/>
  <c r="AB464" i="10"/>
  <c r="AB461" i="10"/>
  <c r="AB455" i="10"/>
  <c r="AB449" i="10"/>
  <c r="AB445" i="10"/>
  <c r="AB438" i="10"/>
  <c r="AB434" i="10"/>
  <c r="AB430" i="10"/>
  <c r="AB426" i="10"/>
  <c r="AB422" i="10"/>
  <c r="AB416" i="10"/>
  <c r="AB412" i="10"/>
  <c r="AB410" i="10"/>
  <c r="AB407" i="10"/>
  <c r="AB405" i="10"/>
  <c r="AB403" i="10"/>
  <c r="AB399" i="10"/>
  <c r="AB396" i="10"/>
  <c r="AB393" i="10"/>
  <c r="AB384" i="10"/>
  <c r="AB381" i="10"/>
  <c r="AB378" i="10"/>
  <c r="AB375" i="10"/>
  <c r="AB372" i="10"/>
  <c r="AB368" i="10"/>
  <c r="AB365" i="10"/>
  <c r="AB361" i="10"/>
  <c r="AB357" i="10"/>
  <c r="AB354" i="10"/>
  <c r="AB351" i="10"/>
  <c r="AB344" i="10"/>
  <c r="AB340" i="10"/>
  <c r="AB337" i="10"/>
  <c r="AB334" i="10"/>
  <c r="AB331" i="10"/>
  <c r="AB328" i="10"/>
  <c r="AB321" i="10"/>
  <c r="AB318" i="10"/>
  <c r="AB314" i="10"/>
  <c r="AB311" i="10"/>
  <c r="AB308" i="10"/>
  <c r="AB305" i="10"/>
  <c r="AB302" i="10"/>
  <c r="AB299" i="10"/>
  <c r="AB296" i="10"/>
  <c r="AB293" i="10"/>
  <c r="AB290" i="10"/>
  <c r="AB288" i="10"/>
  <c r="AB281" i="10"/>
  <c r="AB278" i="10"/>
  <c r="AB275" i="10"/>
  <c r="AB269" i="10"/>
  <c r="AB264" i="10"/>
  <c r="AB260" i="10"/>
  <c r="AB257" i="10"/>
  <c r="AB254" i="10"/>
  <c r="AB246" i="10"/>
  <c r="AB242" i="10"/>
  <c r="AB238" i="10"/>
  <c r="AB235" i="10"/>
  <c r="AB232" i="10"/>
  <c r="AB229" i="10"/>
  <c r="AB226" i="10"/>
  <c r="AB223" i="10"/>
  <c r="AB220" i="10"/>
  <c r="AB216" i="10"/>
  <c r="AB212" i="10"/>
  <c r="AB208" i="10"/>
  <c r="AB204" i="10"/>
  <c r="AB200" i="10"/>
  <c r="AB194" i="10"/>
  <c r="AB190" i="10"/>
  <c r="AB187" i="10"/>
  <c r="AB181" i="10"/>
  <c r="AB178" i="10"/>
  <c r="AB175" i="10"/>
  <c r="AB171" i="10"/>
  <c r="AB168" i="10"/>
  <c r="AB165" i="10"/>
  <c r="AB162" i="10"/>
  <c r="AB159" i="10"/>
  <c r="AB153" i="10"/>
  <c r="AB150" i="10"/>
  <c r="AB147" i="10"/>
  <c r="AB144" i="10"/>
  <c r="AB140" i="10"/>
  <c r="AB137" i="10"/>
  <c r="AB134" i="10"/>
  <c r="AB129" i="10"/>
  <c r="AB126" i="10"/>
  <c r="AB122" i="10"/>
  <c r="AB119" i="10"/>
  <c r="AB102" i="10"/>
  <c r="AB94" i="10"/>
  <c r="AB69" i="10"/>
  <c r="AB43" i="10"/>
  <c r="AD140" i="10" l="1"/>
  <c r="AD144" i="10"/>
  <c r="AD187" i="10"/>
  <c r="AD232" i="10"/>
  <c r="AD281" i="10"/>
  <c r="AD321" i="10"/>
  <c r="AD368" i="10"/>
  <c r="AD410" i="10"/>
  <c r="AD464" i="10"/>
  <c r="AD507" i="10"/>
  <c r="AD553" i="10"/>
  <c r="AD605" i="10"/>
  <c r="AD656" i="10"/>
  <c r="AD703" i="10"/>
  <c r="AD751" i="10"/>
  <c r="AD797" i="10"/>
  <c r="AD843" i="10"/>
  <c r="AD884" i="10"/>
  <c r="AD936" i="10"/>
  <c r="AD979" i="10"/>
  <c r="AD278" i="10"/>
  <c r="AD698" i="10"/>
  <c r="AD235" i="10"/>
  <c r="AD372" i="10"/>
  <c r="AD412" i="10"/>
  <c r="AD468" i="10"/>
  <c r="AD510" i="10"/>
  <c r="AD556" i="10"/>
  <c r="AD610" i="10"/>
  <c r="AD659" i="10"/>
  <c r="AD706" i="10"/>
  <c r="AD756" i="10"/>
  <c r="AD802" i="10"/>
  <c r="AD847" i="10"/>
  <c r="AD887" i="10"/>
  <c r="AD940" i="10"/>
  <c r="AD983" i="10"/>
  <c r="AD365" i="10"/>
  <c r="AD881" i="10"/>
  <c r="AD190" i="10"/>
  <c r="AD150" i="10"/>
  <c r="AD194" i="10"/>
  <c r="AD238" i="10"/>
  <c r="AD290" i="10"/>
  <c r="AD331" i="10"/>
  <c r="AD375" i="10"/>
  <c r="AD416" i="10"/>
  <c r="AD472" i="10"/>
  <c r="AD513" i="10"/>
  <c r="AD559" i="10"/>
  <c r="AD614" i="10"/>
  <c r="AD709" i="10"/>
  <c r="AD759" i="10"/>
  <c r="AD806" i="10"/>
  <c r="AD850" i="10"/>
  <c r="AD890" i="10"/>
  <c r="AD944" i="10"/>
  <c r="AD986" i="10"/>
  <c r="AD318" i="10"/>
  <c r="AD550" i="10"/>
  <c r="AD653" i="10"/>
  <c r="AD793" i="10"/>
  <c r="AD288" i="10"/>
  <c r="AD153" i="10"/>
  <c r="AD200" i="10"/>
  <c r="AD242" i="10"/>
  <c r="AD293" i="10"/>
  <c r="AD334" i="10"/>
  <c r="AD378" i="10"/>
  <c r="AD475" i="10"/>
  <c r="AD516" i="10"/>
  <c r="AD617" i="10"/>
  <c r="AD666" i="10"/>
  <c r="AD712" i="10"/>
  <c r="AD763" i="10"/>
  <c r="AD810" i="10"/>
  <c r="AD853" i="10"/>
  <c r="AD897" i="10"/>
  <c r="AD948" i="10"/>
  <c r="AD992" i="10"/>
  <c r="AD461" i="10"/>
  <c r="AD745" i="10"/>
  <c r="AD159" i="10"/>
  <c r="AD337" i="10"/>
  <c r="AD381" i="10"/>
  <c r="AD426" i="10"/>
  <c r="AD479" i="10"/>
  <c r="AD569" i="10"/>
  <c r="AD621" i="10"/>
  <c r="AD670" i="10"/>
  <c r="AD715" i="10"/>
  <c r="AD766" i="10"/>
  <c r="AD813" i="10"/>
  <c r="AD856" i="10"/>
  <c r="AD902" i="10"/>
  <c r="AD954" i="10"/>
  <c r="AD995" i="10"/>
  <c r="AD181" i="10"/>
  <c r="AD839" i="10"/>
  <c r="AD43" i="10"/>
  <c r="AD102" i="10"/>
  <c r="AD296" i="10"/>
  <c r="AD119" i="10"/>
  <c r="AD162" i="10"/>
  <c r="AD208" i="10"/>
  <c r="AD254" i="10"/>
  <c r="AD299" i="10"/>
  <c r="AD340" i="10"/>
  <c r="AD384" i="10"/>
  <c r="AD430" i="10"/>
  <c r="AD482" i="10"/>
  <c r="AD526" i="10"/>
  <c r="AD573" i="10"/>
  <c r="AD624" i="10"/>
  <c r="AD674" i="10"/>
  <c r="AD721" i="10"/>
  <c r="AD770" i="10"/>
  <c r="AD816" i="10"/>
  <c r="AD859" i="10"/>
  <c r="AD907" i="10"/>
  <c r="AD957" i="10"/>
  <c r="AD997" i="10"/>
  <c r="AD976" i="10"/>
  <c r="AD69" i="10"/>
  <c r="AD246" i="10"/>
  <c r="AD122" i="10"/>
  <c r="AD165" i="10"/>
  <c r="AD212" i="10"/>
  <c r="AD257" i="10"/>
  <c r="AD302" i="10"/>
  <c r="AD344" i="10"/>
  <c r="AD393" i="10"/>
  <c r="AD434" i="10"/>
  <c r="AD485" i="10"/>
  <c r="AD530" i="10"/>
  <c r="AD577" i="10"/>
  <c r="AD629" i="10"/>
  <c r="AD678" i="10"/>
  <c r="AD725" i="10"/>
  <c r="AD777" i="10"/>
  <c r="AD820" i="10"/>
  <c r="AD864" i="10"/>
  <c r="AD910" i="10"/>
  <c r="AD960" i="10"/>
  <c r="AD1003" i="10"/>
  <c r="AD229" i="10"/>
  <c r="AD933" i="10"/>
  <c r="AD147" i="10"/>
  <c r="AD94" i="10"/>
  <c r="AD204" i="10"/>
  <c r="AD126" i="10"/>
  <c r="AD168" i="10"/>
  <c r="AD216" i="10"/>
  <c r="AD260" i="10"/>
  <c r="AD305" i="10"/>
  <c r="AD351" i="10"/>
  <c r="AD396" i="10"/>
  <c r="AD438" i="10"/>
  <c r="AD488" i="10"/>
  <c r="AD535" i="10"/>
  <c r="AD582" i="10"/>
  <c r="AD633" i="10"/>
  <c r="AD682" i="10"/>
  <c r="AD728" i="10"/>
  <c r="AD780" i="10"/>
  <c r="AD823" i="10"/>
  <c r="AD867" i="10"/>
  <c r="AD914" i="10"/>
  <c r="AD963" i="10"/>
  <c r="AD1005" i="10"/>
  <c r="AD871" i="10"/>
  <c r="AD918" i="10"/>
  <c r="AD966" i="10"/>
  <c r="AD504" i="10"/>
  <c r="AD171" i="10"/>
  <c r="AD220" i="10"/>
  <c r="AD308" i="10"/>
  <c r="AD399" i="10"/>
  <c r="AD491" i="10"/>
  <c r="AD783" i="10"/>
  <c r="AD269" i="10"/>
  <c r="AD311" i="10"/>
  <c r="AD357" i="10"/>
  <c r="AD403" i="10"/>
  <c r="AD449" i="10"/>
  <c r="AD543" i="10"/>
  <c r="AD590" i="10"/>
  <c r="AD692" i="10"/>
  <c r="AD736" i="10"/>
  <c r="AD787" i="10"/>
  <c r="AD832" i="10"/>
  <c r="AD874" i="10"/>
  <c r="AD922" i="10"/>
  <c r="AD970" i="10"/>
  <c r="AD407" i="10"/>
  <c r="AD129" i="10"/>
  <c r="AD264" i="10"/>
  <c r="AD354" i="10"/>
  <c r="AD445" i="10"/>
  <c r="AD538" i="10"/>
  <c r="AD586" i="10"/>
  <c r="AD636" i="10"/>
  <c r="AD686" i="10"/>
  <c r="AD732" i="10"/>
  <c r="AD826" i="10"/>
  <c r="AD134" i="10"/>
  <c r="AD175" i="10"/>
  <c r="AD223" i="10"/>
  <c r="AD137" i="10"/>
  <c r="AD178" i="10"/>
  <c r="AD226" i="10"/>
  <c r="AD275" i="10"/>
  <c r="AD314" i="10"/>
  <c r="AD361" i="10"/>
  <c r="AD405" i="10"/>
  <c r="AD455" i="10"/>
  <c r="AD500" i="10"/>
  <c r="AD547" i="10"/>
  <c r="AD593" i="10"/>
  <c r="AD649" i="10"/>
  <c r="AD695" i="10"/>
  <c r="AD741" i="10"/>
  <c r="AD790" i="10"/>
  <c r="AD834" i="10"/>
  <c r="AD878" i="10"/>
  <c r="AD930" i="10"/>
  <c r="AD973" i="10"/>
  <c r="AD497" i="10"/>
  <c r="AD646" i="10"/>
  <c r="AD600" i="10"/>
  <c r="AD328" i="10"/>
  <c r="AD663" i="10"/>
  <c r="AD422" i="10"/>
  <c r="AD565" i="10"/>
  <c r="AD522" i="10"/>
  <c r="W10" i="10"/>
  <c r="U10" i="10"/>
  <c r="AA10" i="10"/>
  <c r="M16" i="10"/>
  <c r="G10" i="10"/>
  <c r="V16" i="10"/>
  <c r="I16" i="10"/>
  <c r="K16" i="10"/>
  <c r="T16" i="10"/>
  <c r="AB327" i="10"/>
  <c r="AB564" i="10"/>
  <c r="AB252" i="10"/>
  <c r="AB421" i="10"/>
  <c r="AB776" i="10"/>
  <c r="AB114" i="10"/>
  <c r="AB158" i="10"/>
  <c r="AB896" i="10"/>
  <c r="AB287" i="10"/>
  <c r="AB186" i="10"/>
  <c r="AB349" i="10"/>
  <c r="AB392" i="10"/>
  <c r="AB691" i="10"/>
  <c r="AB521" i="10"/>
  <c r="AB496" i="10"/>
  <c r="AB720" i="10"/>
  <c r="AB991" i="10"/>
  <c r="AB831" i="10"/>
  <c r="AB863" i="10"/>
  <c r="AB460" i="10"/>
  <c r="AB599" i="10"/>
  <c r="AB645" i="10"/>
  <c r="AB750" i="10"/>
  <c r="AB953" i="10"/>
  <c r="AB929" i="10"/>
  <c r="AC458" i="10" l="1"/>
  <c r="AJ458" i="10" s="1"/>
  <c r="AI458" i="10" s="1"/>
  <c r="AD460" i="10"/>
  <c r="AC894" i="10"/>
  <c r="AJ894" i="10" s="1"/>
  <c r="AI894" i="10" s="1"/>
  <c r="AD896" i="10"/>
  <c r="AC861" i="10"/>
  <c r="AJ861" i="10" s="1"/>
  <c r="AI861" i="10" s="1"/>
  <c r="AD863" i="10"/>
  <c r="AC112" i="10"/>
  <c r="AJ112" i="10" s="1"/>
  <c r="AI112" i="10" s="1"/>
  <c r="AD114" i="10"/>
  <c r="AC774" i="10"/>
  <c r="AJ774" i="10" s="1"/>
  <c r="AI774" i="10" s="1"/>
  <c r="AD776" i="10"/>
  <c r="AC184" i="10"/>
  <c r="AJ184" i="10" s="1"/>
  <c r="AI184" i="10" s="1"/>
  <c r="AD186" i="10"/>
  <c r="AD831" i="10"/>
  <c r="AC829" i="10"/>
  <c r="AJ829" i="10" s="1"/>
  <c r="AI829" i="10" s="1"/>
  <c r="AD720" i="10"/>
  <c r="AC718" i="10"/>
  <c r="AJ718" i="10" s="1"/>
  <c r="AI718" i="10" s="1"/>
  <c r="AC250" i="10"/>
  <c r="AJ250" i="10" s="1"/>
  <c r="AI250" i="10" s="1"/>
  <c r="AD252" i="10"/>
  <c r="AD691" i="10"/>
  <c r="AC689" i="10"/>
  <c r="AJ689" i="10" s="1"/>
  <c r="AI689" i="10" s="1"/>
  <c r="AD158" i="10"/>
  <c r="AC156" i="10"/>
  <c r="AJ156" i="10" s="1"/>
  <c r="AI156" i="10" s="1"/>
  <c r="AC390" i="10"/>
  <c r="AJ390" i="10" s="1"/>
  <c r="AI390" i="10" s="1"/>
  <c r="AD392" i="10"/>
  <c r="AC285" i="10"/>
  <c r="AJ285" i="10" s="1"/>
  <c r="AI285" i="10" s="1"/>
  <c r="AD287" i="10"/>
  <c r="AC927" i="10"/>
  <c r="AJ927" i="10" s="1"/>
  <c r="AI927" i="10" s="1"/>
  <c r="AD929" i="10"/>
  <c r="AC951" i="10"/>
  <c r="AJ951" i="10" s="1"/>
  <c r="AI951" i="10" s="1"/>
  <c r="AD953" i="10"/>
  <c r="AC748" i="10"/>
  <c r="AJ748" i="10" s="1"/>
  <c r="AI748" i="10" s="1"/>
  <c r="AD750" i="10"/>
  <c r="AD349" i="10"/>
  <c r="AC347" i="10"/>
  <c r="AJ347" i="10" s="1"/>
  <c r="AI347" i="10" s="1"/>
  <c r="AC989" i="10"/>
  <c r="AJ989" i="10" s="1"/>
  <c r="AI989" i="10" s="1"/>
  <c r="AD991" i="10"/>
  <c r="AD421" i="10"/>
  <c r="AC419" i="10"/>
  <c r="AJ419" i="10" s="1"/>
  <c r="AI419" i="10" s="1"/>
  <c r="AC643" i="10"/>
  <c r="AJ643" i="10" s="1"/>
  <c r="AI643" i="10" s="1"/>
  <c r="AD645" i="10"/>
  <c r="AC562" i="10"/>
  <c r="AJ562" i="10" s="1"/>
  <c r="AI562" i="10" s="1"/>
  <c r="AD564" i="10"/>
  <c r="AC494" i="10"/>
  <c r="AJ494" i="10" s="1"/>
  <c r="AI494" i="10" s="1"/>
  <c r="AD496" i="10"/>
  <c r="AD327" i="10"/>
  <c r="AC325" i="10"/>
  <c r="AJ325" i="10" s="1"/>
  <c r="AI325" i="10" s="1"/>
  <c r="AC597" i="10"/>
  <c r="AJ597" i="10" s="1"/>
  <c r="AI597" i="10" s="1"/>
  <c r="AD599" i="10"/>
  <c r="AC519" i="10"/>
  <c r="AJ519" i="10" s="1"/>
  <c r="AI519" i="10" s="1"/>
  <c r="AD521" i="10"/>
  <c r="T10" i="10"/>
  <c r="V10" i="10"/>
  <c r="K10" i="10"/>
  <c r="M10" i="10"/>
  <c r="I10" i="10"/>
  <c r="AB112" i="10"/>
  <c r="AB347" i="10"/>
  <c r="AB829" i="10"/>
  <c r="AB748" i="10"/>
  <c r="AB458" i="10"/>
  <c r="AB597" i="10"/>
  <c r="AB419" i="10"/>
  <c r="AB494" i="10"/>
  <c r="AB951" i="10"/>
  <c r="AB643" i="10"/>
  <c r="AB894" i="10"/>
  <c r="AB774" i="10"/>
  <c r="AB718" i="10"/>
  <c r="AB519" i="10"/>
  <c r="AB562" i="10"/>
  <c r="AB390" i="10"/>
  <c r="AB285" i="10"/>
  <c r="AB861" i="10"/>
  <c r="AB989" i="10"/>
  <c r="AB250" i="10"/>
  <c r="AB927" i="10"/>
  <c r="AB689" i="10"/>
  <c r="AB325" i="10"/>
  <c r="AB184" i="10"/>
  <c r="AB156" i="10"/>
  <c r="AC111" i="10" l="1"/>
  <c r="AD748" i="10"/>
  <c r="AD458" i="10"/>
  <c r="AD774" i="10"/>
  <c r="AD285" i="10"/>
  <c r="AD112" i="10"/>
  <c r="AD689" i="10"/>
  <c r="AD347" i="10"/>
  <c r="AD718" i="10"/>
  <c r="AD951" i="10"/>
  <c r="AD390" i="10"/>
  <c r="AD829" i="10"/>
  <c r="AD184" i="10"/>
  <c r="AD894" i="10"/>
  <c r="AD156" i="10"/>
  <c r="AD927" i="10"/>
  <c r="AD250" i="10"/>
  <c r="AD861" i="10"/>
  <c r="AD325" i="10"/>
  <c r="AD419" i="10"/>
  <c r="AD562" i="10"/>
  <c r="AD643" i="10"/>
  <c r="AD494" i="10"/>
  <c r="AD989" i="10"/>
  <c r="AD597" i="10"/>
  <c r="AD519" i="10"/>
  <c r="AB111" i="10"/>
  <c r="AC16" i="10" l="1"/>
  <c r="AJ111" i="10"/>
  <c r="AI111" i="10" s="1"/>
  <c r="AD111" i="10"/>
  <c r="AB16" i="10"/>
  <c r="AC10" i="10" l="1"/>
  <c r="AJ16" i="10"/>
  <c r="AI16" i="10" s="1"/>
  <c r="AD16" i="10"/>
  <c r="AB10" i="10"/>
  <c r="AD10" i="10" l="1"/>
</calcChain>
</file>

<file path=xl/comments1.xml><?xml version="1.0" encoding="utf-8"?>
<comments xmlns="http://schemas.openxmlformats.org/spreadsheetml/2006/main">
  <authors>
    <author>Приймак Тетяна Вікторівна</author>
  </authors>
  <commentList>
    <comment ref="Y90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Приймак Тетяна Вікторівна:</t>
        </r>
        <r>
          <rPr>
            <sz val="9"/>
            <color indexed="81"/>
            <rFont val="Tahoma"/>
            <family val="2"/>
            <charset val="204"/>
          </rPr>
          <t xml:space="preserve">
трудові угоди</t>
        </r>
      </text>
    </comment>
    <comment ref="AB830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Приймак Тетяна Вікторівна:</t>
        </r>
        <r>
          <rPr>
            <sz val="9"/>
            <color indexed="81"/>
            <rFont val="Tahoma"/>
            <family val="2"/>
            <charset val="204"/>
          </rPr>
          <t xml:space="preserve">
388,3 в резерві</t>
        </r>
      </text>
    </comment>
  </commentList>
</comments>
</file>

<file path=xl/comments2.xml><?xml version="1.0" encoding="utf-8"?>
<comments xmlns="http://schemas.openxmlformats.org/spreadsheetml/2006/main">
  <authors>
    <author>Приймак Тетяна Вікторівна</author>
  </authors>
  <commentList>
    <comment ref="Y97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Приймак Тетяна Вікторівна:</t>
        </r>
        <r>
          <rPr>
            <sz val="9"/>
            <color indexed="81"/>
            <rFont val="Tahoma"/>
            <family val="2"/>
            <charset val="204"/>
          </rPr>
          <t xml:space="preserve">
трудові угоди</t>
        </r>
      </text>
    </comment>
    <comment ref="AB837" authorId="0" shapeId="0">
      <text>
        <r>
          <rPr>
            <b/>
            <sz val="9"/>
            <color indexed="81"/>
            <rFont val="Tahoma"/>
            <family val="2"/>
            <charset val="204"/>
          </rPr>
          <t>Приймак Тетяна Вікторівна:</t>
        </r>
        <r>
          <rPr>
            <sz val="9"/>
            <color indexed="81"/>
            <rFont val="Tahoma"/>
            <family val="2"/>
            <charset val="204"/>
          </rPr>
          <t xml:space="preserve">
388,3 в резерві</t>
        </r>
      </text>
    </comment>
  </commentList>
</comments>
</file>

<file path=xl/sharedStrings.xml><?xml version="1.0" encoding="utf-8"?>
<sst xmlns="http://schemas.openxmlformats.org/spreadsheetml/2006/main" count="7611" uniqueCount="1823">
  <si>
    <t>Господарський суд Вінницької області</t>
  </si>
  <si>
    <t>Господарський суд Волинської області</t>
  </si>
  <si>
    <t>Господарський суд Дніпропетровської області</t>
  </si>
  <si>
    <t>Господарський суд Донецької області</t>
  </si>
  <si>
    <t>Господарський суд Житомирської області</t>
  </si>
  <si>
    <t>Господарський суд Закарпатської області</t>
  </si>
  <si>
    <t>Господарський суд Запорізької області</t>
  </si>
  <si>
    <t>Господарський суд Івано-Франківської області</t>
  </si>
  <si>
    <t>Господарський суд Київської області</t>
  </si>
  <si>
    <t>Господарський суд Кіровоградської області</t>
  </si>
  <si>
    <t>Господарський суд Луганської області</t>
  </si>
  <si>
    <t>Господарський суд Львівської області</t>
  </si>
  <si>
    <t>Господарський суд Миколаївської області</t>
  </si>
  <si>
    <t>Господарський суд Одеської області</t>
  </si>
  <si>
    <t>Господарський суд Полтавської області</t>
  </si>
  <si>
    <t>Господарський суд Рівненської області</t>
  </si>
  <si>
    <t>Господарський суд Сумської області</t>
  </si>
  <si>
    <t>Господарський суд Тернопільської області</t>
  </si>
  <si>
    <t>Господарський суд Харківської області</t>
  </si>
  <si>
    <t>Господарський суд Херсонської області</t>
  </si>
  <si>
    <t>Господарський суд Хмельницької області</t>
  </si>
  <si>
    <t>Господарський суд Черкаської області</t>
  </si>
  <si>
    <t>Господарський суд Чернівецької області</t>
  </si>
  <si>
    <t>Господарський суд Чернігівської області</t>
  </si>
  <si>
    <t>Вінницький окружний адміністративний суд</t>
  </si>
  <si>
    <t>Волинський окружний адміністративний суд</t>
  </si>
  <si>
    <t>Дніпропетровський окружний адміністративний суд</t>
  </si>
  <si>
    <t>Донецький окружний адміністративний суд</t>
  </si>
  <si>
    <t>Житомирський окружний адміністративний суд</t>
  </si>
  <si>
    <t>Закарпатський окружний адміністративний суд</t>
  </si>
  <si>
    <t>Запорізький окружний адміністративний суд</t>
  </si>
  <si>
    <t>Івано-Франківський окружний адміністративний суд</t>
  </si>
  <si>
    <t>Київський окружний адміністративний суд</t>
  </si>
  <si>
    <t>Кіровоградський окружний адміністративний суд</t>
  </si>
  <si>
    <t>Луганський окружний адміністративний суд</t>
  </si>
  <si>
    <t>Львівський окружний адміністративний суд</t>
  </si>
  <si>
    <t>Миколаївський окружний адміністративний суд</t>
  </si>
  <si>
    <t>Одеський окружний адміністративний суд</t>
  </si>
  <si>
    <t>Полтавський окружний адміністративний суд</t>
  </si>
  <si>
    <t>Рівненський окружний адміністративний суд</t>
  </si>
  <si>
    <t>Сумський окружний адміністративний суд</t>
  </si>
  <si>
    <t>Тернопільський окружний адміністративний суд</t>
  </si>
  <si>
    <t>Харківський окружний адміністративний суд</t>
  </si>
  <si>
    <t>Херсонський окружний адміністративний суд</t>
  </si>
  <si>
    <t>Хмельницький окружний адміністративний суд</t>
  </si>
  <si>
    <t>Черкаський окружний адміністративний суд</t>
  </si>
  <si>
    <t>Чернівецький окружний адміністративний суд</t>
  </si>
  <si>
    <t>Чернігівський окружний адміністративний суд</t>
  </si>
  <si>
    <t>Окружний адміністративний суд міста Києва</t>
  </si>
  <si>
    <t>Житомирський апеляційний суд</t>
  </si>
  <si>
    <t>Запорізький апеляційний суд</t>
  </si>
  <si>
    <t>Чернівецький апеляційний суд</t>
  </si>
  <si>
    <t>назва установи/суду згідно з додатком № 7 до ЗУ про ДБУ</t>
  </si>
  <si>
    <t xml:space="preserve">назва фактично діючого суду, що утримується в межах видатків суду, визначеного у  додатку № 7 до ЗУ про ДБУ </t>
  </si>
  <si>
    <t>Господарські суди</t>
  </si>
  <si>
    <t>Вінницький окружний господарський суд</t>
  </si>
  <si>
    <t>Волинський окружний господарський суд</t>
  </si>
  <si>
    <t>Дніпропетровський окружний господарський суд</t>
  </si>
  <si>
    <t>Донецький окружний господарський суд</t>
  </si>
  <si>
    <t>Житомирський окружний господарський суд</t>
  </si>
  <si>
    <t>Закарпатський окружний господарський суд</t>
  </si>
  <si>
    <t>Запорізький окружний господарський суд</t>
  </si>
  <si>
    <t>Івано-Франківський окружний господарський суд</t>
  </si>
  <si>
    <t>Київський окружний господарський суд</t>
  </si>
  <si>
    <t>Кіровоградський окружний господарський суд</t>
  </si>
  <si>
    <t>Луганський окружний господарський суд</t>
  </si>
  <si>
    <t>Львівський окружний господарський суд</t>
  </si>
  <si>
    <t>Миколаївський окружний господарський суд</t>
  </si>
  <si>
    <t>Одеський окружний господарський суд</t>
  </si>
  <si>
    <t>Полтавський окружний господарський суд</t>
  </si>
  <si>
    <t>Рівненський окружний господарський суд</t>
  </si>
  <si>
    <t>Сумський окружний господарський суд</t>
  </si>
  <si>
    <t>Тернопільський окружний господарський суд</t>
  </si>
  <si>
    <t>Харківський окружний господарський суд</t>
  </si>
  <si>
    <t>Херсонський окружний господарський суд</t>
  </si>
  <si>
    <t>Хмельницький окружний господарський суд</t>
  </si>
  <si>
    <t>Черкаський окружний господарський суд</t>
  </si>
  <si>
    <t>Чернівецький окружний господарський суд</t>
  </si>
  <si>
    <t>Чернігівський окружний господарський суд</t>
  </si>
  <si>
    <t>Окружний господарський суд міста Києва</t>
  </si>
  <si>
    <t>Господарський суд міста Києва</t>
  </si>
  <si>
    <t>Окружні адміністративні суди</t>
  </si>
  <si>
    <t>Апеляційні загальні суди</t>
  </si>
  <si>
    <t xml:space="preserve">Вінницький апеляційний суд </t>
  </si>
  <si>
    <t xml:space="preserve">Волинський апеляційний суд </t>
  </si>
  <si>
    <t xml:space="preserve">Дніпровський апеляційний суд </t>
  </si>
  <si>
    <t xml:space="preserve">Донецький апеляційний суд </t>
  </si>
  <si>
    <t xml:space="preserve">Закарпатський апеляційний суд </t>
  </si>
  <si>
    <t>Івано-Франківський апеляційний суд</t>
  </si>
  <si>
    <t xml:space="preserve">Кропивницький апеляційний суд </t>
  </si>
  <si>
    <t xml:space="preserve">Луганський апеляційний суд </t>
  </si>
  <si>
    <t xml:space="preserve">Львівський апеляційний суд </t>
  </si>
  <si>
    <t xml:space="preserve">Миколаївський апеляційний суд </t>
  </si>
  <si>
    <t xml:space="preserve">Одеський апеляційний суд </t>
  </si>
  <si>
    <t xml:space="preserve">Полтавський апеляційний суд </t>
  </si>
  <si>
    <t xml:space="preserve">Рівненський апеляційний суд </t>
  </si>
  <si>
    <t xml:space="preserve">Сумський апеляційний суд </t>
  </si>
  <si>
    <t xml:space="preserve">Тернопільський апеляційний суд </t>
  </si>
  <si>
    <t xml:space="preserve">Харківський апеляційний суд </t>
  </si>
  <si>
    <t xml:space="preserve">Херсонський апеляційний суд </t>
  </si>
  <si>
    <t xml:space="preserve">Хмельницький апеляційний суд </t>
  </si>
  <si>
    <t xml:space="preserve">Черкаський апеляційний суд </t>
  </si>
  <si>
    <t xml:space="preserve">Чернігівський апеляційний суд </t>
  </si>
  <si>
    <t xml:space="preserve">Київський апеляційний суд </t>
  </si>
  <si>
    <t>Апеляційні господарські суди</t>
  </si>
  <si>
    <t xml:space="preserve">Східний апеляційний господарський суд </t>
  </si>
  <si>
    <t xml:space="preserve">Центральний апеляційний господарський суд </t>
  </si>
  <si>
    <t xml:space="preserve">Південний апеляційний господарський суд </t>
  </si>
  <si>
    <t xml:space="preserve">Південно-західний апеляційний господарський суд </t>
  </si>
  <si>
    <t xml:space="preserve">Північний апеляційний господарський суд </t>
  </si>
  <si>
    <t xml:space="preserve">Північно-західний апеляційний господарський суд </t>
  </si>
  <si>
    <t xml:space="preserve">Західний апеляційний господарський суд </t>
  </si>
  <si>
    <t>Апеляційні адміністративні суди</t>
  </si>
  <si>
    <t xml:space="preserve">Перший апеляційний адміністративний суд </t>
  </si>
  <si>
    <t xml:space="preserve">Другий апеляційний адміністративний суд </t>
  </si>
  <si>
    <t xml:space="preserve">Третій апеляційний адміністративний суд </t>
  </si>
  <si>
    <t xml:space="preserve">Четвертий апеляційний адміністративний суд </t>
  </si>
  <si>
    <t xml:space="preserve">П’ятий апеляційний адміністративний суд </t>
  </si>
  <si>
    <t xml:space="preserve">Шостий апеляційний адміністративний суд </t>
  </si>
  <si>
    <t xml:space="preserve">Сьомий апеляційний адміністративний суд </t>
  </si>
  <si>
    <t xml:space="preserve">Восьмий апеляційний адміністративний суд </t>
  </si>
  <si>
    <t>Територіальні управління Державної судової адміністрації України та місцеві суди</t>
  </si>
  <si>
    <t>Територіальне управління Державної судової адміністрації України в Вінницькій області</t>
  </si>
  <si>
    <t>Бершадський окружний суд</t>
  </si>
  <si>
    <t>Разом</t>
  </si>
  <si>
    <t>Вінницький окружний суд</t>
  </si>
  <si>
    <t>Гайсинський окружний суд</t>
  </si>
  <si>
    <t>Жмеринський окружний суд</t>
  </si>
  <si>
    <t>Іллінецький окружний суд</t>
  </si>
  <si>
    <t>Козятинський окружний суд</t>
  </si>
  <si>
    <t>Крижопільський окружний суд</t>
  </si>
  <si>
    <t>Могилів-Подільський окружний суд</t>
  </si>
  <si>
    <t>Немирівський окружний суд</t>
  </si>
  <si>
    <t>Хмільницький окружний суд</t>
  </si>
  <si>
    <t>Шаргородський окружний суд</t>
  </si>
  <si>
    <t>Ямпільський окружний суд</t>
  </si>
  <si>
    <t>Територіальне управління Державної судової адміністрації України в Волинській області</t>
  </si>
  <si>
    <t>Володимир-Волинський окружний суд</t>
  </si>
  <si>
    <t>Володимир-Волинський міський суд</t>
  </si>
  <si>
    <t>Турійський районний суд</t>
  </si>
  <si>
    <t>Горохівський окружний суд</t>
  </si>
  <si>
    <t>Горохівський районний суд</t>
  </si>
  <si>
    <t>Локачинський районний суд</t>
  </si>
  <si>
    <t>Камінь-Каширський окружний суд</t>
  </si>
  <si>
    <t>Камінь-Каширський районний суд</t>
  </si>
  <si>
    <t>Ратнівський районний суд</t>
  </si>
  <si>
    <t>Ківерцівський окружний суд</t>
  </si>
  <si>
    <t>Ківерцівський районний суд</t>
  </si>
  <si>
    <t>Рожищенський районний суд</t>
  </si>
  <si>
    <t>Ковельський окружний суд</t>
  </si>
  <si>
    <t>Ковельський міськрайонний суд</t>
  </si>
  <si>
    <t>Старовижівський районний суд</t>
  </si>
  <si>
    <t>Луцький окружний суд</t>
  </si>
  <si>
    <t>Любомльський окружний суд</t>
  </si>
  <si>
    <t>Любомльський районний суд</t>
  </si>
  <si>
    <t xml:space="preserve">Шацький районний суд </t>
  </si>
  <si>
    <t>Маневицький окружний суд</t>
  </si>
  <si>
    <t>Маневицький районний суд</t>
  </si>
  <si>
    <t>Любешівський районний суд</t>
  </si>
  <si>
    <t>Нововолинський окружний суд</t>
  </si>
  <si>
    <t>Іваничівський  районний суд</t>
  </si>
  <si>
    <t>Нововолинський міський суд</t>
  </si>
  <si>
    <t>Територіальне управління Державної судової адміністрації України в Дніпропетровській області</t>
  </si>
  <si>
    <t xml:space="preserve">Васильківський окружний суд </t>
  </si>
  <si>
    <t>Верхньодніпровський окружний суд</t>
  </si>
  <si>
    <t>Нікопольський окружний суд</t>
  </si>
  <si>
    <t xml:space="preserve">Новомосковський  окружний суд </t>
  </si>
  <si>
    <t>Окружний суд міста Кам'янського</t>
  </si>
  <si>
    <t>Дніпровський районний суд м.Дніпродзержинська</t>
  </si>
  <si>
    <t>Баглійський районний суд м.Дніпродзержинська</t>
  </si>
  <si>
    <t>Заводський районний суд м.Дніпродзержинська</t>
  </si>
  <si>
    <t xml:space="preserve">Павлоградський окружний суд </t>
  </si>
  <si>
    <t xml:space="preserve">Петриківський окружний суд </t>
  </si>
  <si>
    <t>Петропавлівський окружний суд</t>
  </si>
  <si>
    <t>П'ятихатський окружний суд</t>
  </si>
  <si>
    <t>Синельніківський окружний суд</t>
  </si>
  <si>
    <t>Перший окружний суд міста Дніпра</t>
  </si>
  <si>
    <t>Амур-Нижньодніпровський районний суд м.Дніпропетровська</t>
  </si>
  <si>
    <t>Другий окружний суд міста Дніпра</t>
  </si>
  <si>
    <t>Індустріальний районний суд м.Дніпропетровська</t>
  </si>
  <si>
    <t>Самарський районний суд м.Дніпропетровська</t>
  </si>
  <si>
    <t>Третій окружний суд міста Дніпра</t>
  </si>
  <si>
    <t>Жовтневий районний суд м.Дніпропетровська</t>
  </si>
  <si>
    <t>Четвертий окружний суд міста Дніпра</t>
  </si>
  <si>
    <t>Кіровський районний суд м.Дніпропетровська</t>
  </si>
  <si>
    <t>Бабушкінський районний суд м.Дніпропетровська</t>
  </si>
  <si>
    <t>П'ятий окружний суд міста Дніпра</t>
  </si>
  <si>
    <t>Ленінський районний суд м.Дніпропетровська</t>
  </si>
  <si>
    <t>Красногвардійський районний суд м.Дніпропетровська</t>
  </si>
  <si>
    <t>Перший окружний суд міста Кривого Рогу</t>
  </si>
  <si>
    <t>Жовтневий районний суд м.Кривого Рогу</t>
  </si>
  <si>
    <t>Тернівський районний суд м.Кривого Рогу</t>
  </si>
  <si>
    <t>Другий окружний суд міста Кривого Рогу</t>
  </si>
  <si>
    <t>Саксаганський районний суд м.Кривого Рогу</t>
  </si>
  <si>
    <t>Центрально-Міський районний суд м.Кривого Рогу</t>
  </si>
  <si>
    <t>Третій окружний суд міста Кривого Рогу</t>
  </si>
  <si>
    <t>Довгинцівський районний суд м.Кривого Рогу</t>
  </si>
  <si>
    <t>Четвертий окружний суд міста Кривого Рогу</t>
  </si>
  <si>
    <t>Інгулецький районний суд м.Кривого Рогу</t>
  </si>
  <si>
    <t>Дзержинський районний суд м.Кривого Рогу</t>
  </si>
  <si>
    <t>Територіальне управління Державної судової адміністрації України в Донецькій області</t>
  </si>
  <si>
    <t xml:space="preserve">Бахмутський окружний суд </t>
  </si>
  <si>
    <t>Артемівський міськрайонний суд</t>
  </si>
  <si>
    <t xml:space="preserve">Волноваський окружний суд </t>
  </si>
  <si>
    <t xml:space="preserve">Волноваський районний суд </t>
  </si>
  <si>
    <t>Володарський районний суд</t>
  </si>
  <si>
    <t xml:space="preserve">Добропільський окружний суд </t>
  </si>
  <si>
    <t>Добропільський міськрайонний суд</t>
  </si>
  <si>
    <t>Олександрівський районний суд</t>
  </si>
  <si>
    <t xml:space="preserve">Костянтинівський окружний суд </t>
  </si>
  <si>
    <t>Дзержинський міський суд</t>
  </si>
  <si>
    <t>Дружківський міський суд</t>
  </si>
  <si>
    <t>Костянтинівський міськрайонний суд</t>
  </si>
  <si>
    <t xml:space="preserve">Мар’їнський окружний суд </t>
  </si>
  <si>
    <t>Великоновоселківський районний суд</t>
  </si>
  <si>
    <t xml:space="preserve">Вугледарський міський суд </t>
  </si>
  <si>
    <t>Мар'їнський районний суд</t>
  </si>
  <si>
    <t>Краматорський міський суд</t>
  </si>
  <si>
    <t xml:space="preserve">Покровський окружний суд </t>
  </si>
  <si>
    <t>Авдіївський міський суд</t>
  </si>
  <si>
    <t>Димитровський міський суд</t>
  </si>
  <si>
    <t>Красноармійський міськрайонний суд</t>
  </si>
  <si>
    <t>Новогродівський міський суд</t>
  </si>
  <si>
    <t>Селидівський міський суд</t>
  </si>
  <si>
    <t xml:space="preserve">Слов'янський окружний суд </t>
  </si>
  <si>
    <t>Слов'янський міськрайонний суд</t>
  </si>
  <si>
    <t>Краснолиманський міський суд</t>
  </si>
  <si>
    <t>Іллічівський районний суд м.Маріуполя</t>
  </si>
  <si>
    <t>Жовтневий районний суд м.Маріуполя</t>
  </si>
  <si>
    <t>Першотравневий районний суд</t>
  </si>
  <si>
    <t>Приморський районний суд м.Маріуполя</t>
  </si>
  <si>
    <t>Територіальне управління Державної судової адміністрації України в Житомирській області</t>
  </si>
  <si>
    <t xml:space="preserve">Бердичівський окружний суд </t>
  </si>
  <si>
    <t>Бердичівський міськрайонний суд</t>
  </si>
  <si>
    <t xml:space="preserve">Житомирський окружний суд </t>
  </si>
  <si>
    <t>Житомирський районний суд</t>
  </si>
  <si>
    <t>Червоноармійський районний суд</t>
  </si>
  <si>
    <t xml:space="preserve">Коростенський окружний суд </t>
  </si>
  <si>
    <t>Коростенський міськрайонний суд</t>
  </si>
  <si>
    <t>Лугинський районний суд</t>
  </si>
  <si>
    <t xml:space="preserve">Коростишівський окружний суд </t>
  </si>
  <si>
    <t>Коростишівський районний суд</t>
  </si>
  <si>
    <t>Брусилівський районний суд</t>
  </si>
  <si>
    <t xml:space="preserve">Малинський окружний суд </t>
  </si>
  <si>
    <t>Малинський районний суд</t>
  </si>
  <si>
    <t>Радомишльський районний суд</t>
  </si>
  <si>
    <t xml:space="preserve">Новоград-Волинський окружний суд </t>
  </si>
  <si>
    <t>Новоград-Волинський міськрайонний суд</t>
  </si>
  <si>
    <t>Баранівський районний суд</t>
  </si>
  <si>
    <t xml:space="preserve">Овруцький окружний суд </t>
  </si>
  <si>
    <t>Овруцький районний суд</t>
  </si>
  <si>
    <t>Народицький районний суд</t>
  </si>
  <si>
    <t>Богунський районний суд м. Житомра</t>
  </si>
  <si>
    <t>Корольовський районний суд м. Житомира</t>
  </si>
  <si>
    <t xml:space="preserve">Олевський окружний суд </t>
  </si>
  <si>
    <t>Олевський районний суд</t>
  </si>
  <si>
    <t>Ємільчинський районний суд</t>
  </si>
  <si>
    <t xml:space="preserve">Попільнянський окружний суд </t>
  </si>
  <si>
    <t>Попільнянський районний суд</t>
  </si>
  <si>
    <t>Андрушівський районний суд</t>
  </si>
  <si>
    <t>Ружинський районний суд</t>
  </si>
  <si>
    <t xml:space="preserve">Черняхівський окружний суд </t>
  </si>
  <si>
    <t>Черняхівський районний суд</t>
  </si>
  <si>
    <t xml:space="preserve">Чуднівський окружний суд </t>
  </si>
  <si>
    <t>Чуднівський районний суд</t>
  </si>
  <si>
    <t>Любарський районний суд</t>
  </si>
  <si>
    <t>Романівський районний суд</t>
  </si>
  <si>
    <t>Територіальне управління Державної судової адміністрації України в Закарпатській області</t>
  </si>
  <si>
    <t>Берегівський окружний суд</t>
  </si>
  <si>
    <t>Берегівський районний суд</t>
  </si>
  <si>
    <t>Виноградівський районний суд</t>
  </si>
  <si>
    <t>Міжгірський окружний   суд</t>
  </si>
  <si>
    <t>Міжгірський районний суд</t>
  </si>
  <si>
    <t>Воловецький районний суд</t>
  </si>
  <si>
    <t>Мукачівський окружний суд</t>
  </si>
  <si>
    <t>Мукачівський міськрайонний суд</t>
  </si>
  <si>
    <t>Свалявський районний суд</t>
  </si>
  <si>
    <t>Перечинський окружний суд</t>
  </si>
  <si>
    <t>Перечинський районний суд</t>
  </si>
  <si>
    <t>Тячівський окружний суд</t>
  </si>
  <si>
    <t>Тячівський районний суд</t>
  </si>
  <si>
    <t>Рахівський районний суд</t>
  </si>
  <si>
    <t>Ужгородський окружний суд</t>
  </si>
  <si>
    <t>Ужгородський міськрайонний суд</t>
  </si>
  <si>
    <t>Хустський окружний суд</t>
  </si>
  <si>
    <t>Хустський районний суд</t>
  </si>
  <si>
    <t>Іршавський районний суд</t>
  </si>
  <si>
    <t>Територіальне управління Державної судової адміністрації України в Запорізькій області</t>
  </si>
  <si>
    <t>Бердянський окружний суд</t>
  </si>
  <si>
    <t>Василівський окружний суд</t>
  </si>
  <si>
    <t xml:space="preserve">Вільнянський окружний суд </t>
  </si>
  <si>
    <t xml:space="preserve">Енергодарський окружний суд </t>
  </si>
  <si>
    <t>Великобілозерський районний суд</t>
  </si>
  <si>
    <t>Кам'янсько - Дніпровський районний суд</t>
  </si>
  <si>
    <t xml:space="preserve">Мелітопольський окружний суд </t>
  </si>
  <si>
    <t>Мелітопольський міськрайонний суд</t>
  </si>
  <si>
    <t>Веселівський районний суд</t>
  </si>
  <si>
    <t>Якимівський районний суд</t>
  </si>
  <si>
    <t>Оріхівський окружний суд</t>
  </si>
  <si>
    <t>Оріхівський районний суд</t>
  </si>
  <si>
    <t>Гуляйпільський районний суд</t>
  </si>
  <si>
    <t xml:space="preserve">Пологівський окружний суд </t>
  </si>
  <si>
    <t>Пологівський районний суд</t>
  </si>
  <si>
    <t>Куйбишевський районний суд</t>
  </si>
  <si>
    <t>Розівський районний суд</t>
  </si>
  <si>
    <t xml:space="preserve">Приморський окружний суд </t>
  </si>
  <si>
    <t>Приморський районний суд</t>
  </si>
  <si>
    <t>Приазовський районний суд</t>
  </si>
  <si>
    <t xml:space="preserve">Токмацький окружний суд </t>
  </si>
  <si>
    <t>Токмацький районний суд</t>
  </si>
  <si>
    <t>Чернігівський районний суд</t>
  </si>
  <si>
    <t>Запорізький районний суд</t>
  </si>
  <si>
    <t>Територіальне управління Державної судової адміністрації України в Івано-Франківській області</t>
  </si>
  <si>
    <t>Галицький окружний суд</t>
  </si>
  <si>
    <t>Галицький районний суд</t>
  </si>
  <si>
    <t>Рогатинський районний суд</t>
  </si>
  <si>
    <t>Городенківський окружний суд</t>
  </si>
  <si>
    <t>Городенківський районний суд</t>
  </si>
  <si>
    <t>Снятинський районний суд</t>
  </si>
  <si>
    <t>Долинський окружний суд</t>
  </si>
  <si>
    <t>Болехівський   міський суд</t>
  </si>
  <si>
    <t>Долинський районний суд</t>
  </si>
  <si>
    <t>Рожнятівський районний суд</t>
  </si>
  <si>
    <t>Калуський окружний суд</t>
  </si>
  <si>
    <t>Калуський міськрайонний суд</t>
  </si>
  <si>
    <t>Коломийський окружний суд</t>
  </si>
  <si>
    <t>Коломийський міськрайонний суд</t>
  </si>
  <si>
    <t>Косівський окружний суд</t>
  </si>
  <si>
    <t>Верховинський районний суд</t>
  </si>
  <si>
    <t>Косівський районний  суд</t>
  </si>
  <si>
    <t>Окружний суд міста Івано-Франківська</t>
  </si>
  <si>
    <t>Надвірнянський окружний суд</t>
  </si>
  <si>
    <t>Богородчанський районний суд</t>
  </si>
  <si>
    <t>Надвірнянський районний суд</t>
  </si>
  <si>
    <t>Яремчанський міський суд</t>
  </si>
  <si>
    <t>Тлумацький окружний суд</t>
  </si>
  <si>
    <t>Тисменицький районний суд</t>
  </si>
  <si>
    <t>Тлумацький районний суд</t>
  </si>
  <si>
    <t>Територіальне управління Державної судової адміністрації України в Київській області</t>
  </si>
  <si>
    <t>Бориспільський окружний суд</t>
  </si>
  <si>
    <t>Бориспільський міськрайонний суд</t>
  </si>
  <si>
    <t>Баришівський районний суд</t>
  </si>
  <si>
    <t>Березанський міський  суд</t>
  </si>
  <si>
    <t>Броварський окружний суд</t>
  </si>
  <si>
    <t>Броварський міськрайонний суд</t>
  </si>
  <si>
    <t>Славутицький міський суд</t>
  </si>
  <si>
    <t>Білоцерківський окружний суд</t>
  </si>
  <si>
    <t>Білоцерківський міськрайонний суд</t>
  </si>
  <si>
    <t>Вишгородський окркжний суд</t>
  </si>
  <si>
    <t>Вишгородський районний суд</t>
  </si>
  <si>
    <t>Іванківський районний суд</t>
  </si>
  <si>
    <t>Васильківський окружний суд</t>
  </si>
  <si>
    <t>Васильківський міськрайонний суд</t>
  </si>
  <si>
    <t>Ірпінський окружний суд</t>
  </si>
  <si>
    <t>Ірпінський міський суд</t>
  </si>
  <si>
    <t>Бородянський районний суд</t>
  </si>
  <si>
    <t>Макарівський районний суд</t>
  </si>
  <si>
    <t>Кагарлицький окружний суд</t>
  </si>
  <si>
    <t>Кагарлицький районний суд</t>
  </si>
  <si>
    <t>Ржищевський міський суд</t>
  </si>
  <si>
    <t>Миронівський районний суд</t>
  </si>
  <si>
    <t>Києво-Святошинський окружний суд</t>
  </si>
  <si>
    <t>Києво-Святошинський районний суд</t>
  </si>
  <si>
    <t>Обухівський окружний суд</t>
  </si>
  <si>
    <t>Обухівський районний суд</t>
  </si>
  <si>
    <t>Переяслав-Хмельницький окружний суд</t>
  </si>
  <si>
    <t>Переяслав-Хмельницький міськрайонний суд</t>
  </si>
  <si>
    <t>Сквирський окружний суд</t>
  </si>
  <si>
    <t>Сквирський районний суд</t>
  </si>
  <si>
    <t>Володарський районний суд</t>
  </si>
  <si>
    <t>Тетіївський районний суд</t>
  </si>
  <si>
    <t>Таращанський окружний суд</t>
  </si>
  <si>
    <t>Таращанський районний суд</t>
  </si>
  <si>
    <t>Богуславський районний суд</t>
  </si>
  <si>
    <t>Рокитнянський районний суд</t>
  </si>
  <si>
    <t>Ставищенський районний суд</t>
  </si>
  <si>
    <t>Фастівський окружний суд</t>
  </si>
  <si>
    <t>Фастівський міськрайонний суд</t>
  </si>
  <si>
    <t>Яготинський окружний суд</t>
  </si>
  <si>
    <t>Яготинський районний суд</t>
  </si>
  <si>
    <t>Згурівський районний суд</t>
  </si>
  <si>
    <t>Територіальне управління Державної судової адміністрації України в Кіровоградській області</t>
  </si>
  <si>
    <t>Гайворонський окружний суд</t>
  </si>
  <si>
    <t>Гайворонський районний суд</t>
  </si>
  <si>
    <t>Ульяновський районний суд</t>
  </si>
  <si>
    <t>Голованівський окружний суд</t>
  </si>
  <si>
    <t>Вільшанський районний суд</t>
  </si>
  <si>
    <t>Голованівський районний суд</t>
  </si>
  <si>
    <t>Новоархангельський районний суд</t>
  </si>
  <si>
    <t>Новгородківський районний суд</t>
  </si>
  <si>
    <t>Устинівський районний суд</t>
  </si>
  <si>
    <t>Знам'янський окружний суд</t>
  </si>
  <si>
    <t>Знам'янський міськрайонний суд</t>
  </si>
  <si>
    <t>Олександрівський районний суд</t>
  </si>
  <si>
    <t>Кропивницький окружний суд</t>
  </si>
  <si>
    <t>Бобринецький районний суд</t>
  </si>
  <si>
    <t>Кіровоградський районний суд</t>
  </si>
  <si>
    <t>Компаніївський районний суд</t>
  </si>
  <si>
    <t>Маловисківський окружний суд</t>
  </si>
  <si>
    <t>Маловисківський районний суд</t>
  </si>
  <si>
    <t>Новомиргородський районний суд</t>
  </si>
  <si>
    <t>Новоукраїнський окружний суд</t>
  </si>
  <si>
    <t>Добровеличківський районний суд</t>
  </si>
  <si>
    <t>Новоукраїнський районний суд</t>
  </si>
  <si>
    <t>Олександрійський окружний суд</t>
  </si>
  <si>
    <t>Олександрійський міськрайонний суд</t>
  </si>
  <si>
    <t>Петрівський районний суд</t>
  </si>
  <si>
    <t>Світловодський окружний суд</t>
  </si>
  <si>
    <t>Онуфріївський районний суд</t>
  </si>
  <si>
    <t>Світловодський міськрайонний суд</t>
  </si>
  <si>
    <t>Територіальне управління Державної судової адміністрації України в Луганській області</t>
  </si>
  <si>
    <t>Лисичанський окружний суд</t>
  </si>
  <si>
    <t>Лисичанський міський суд</t>
  </si>
  <si>
    <t>Попаснянський районний суд</t>
  </si>
  <si>
    <t>Біловодський окружний суд</t>
  </si>
  <si>
    <t>Біловодський районний суд</t>
  </si>
  <si>
    <t>Міловський районний суд</t>
  </si>
  <si>
    <t>Станично-Луганський районний суд</t>
  </si>
  <si>
    <t>Новопсковський окружний суд</t>
  </si>
  <si>
    <t>Новопсковський районний суд</t>
  </si>
  <si>
    <t>Марківський районний суд</t>
  </si>
  <si>
    <t>Рубіжанський окружний суд</t>
  </si>
  <si>
    <t>Рубіжанський міський суд</t>
  </si>
  <si>
    <t>Кремінський районний суд</t>
  </si>
  <si>
    <t>Сватівський окружний суд</t>
  </si>
  <si>
    <t>Троїцький районний суд</t>
  </si>
  <si>
    <t>Новоайдарський районний суд</t>
  </si>
  <si>
    <t>Старобільський окружний суд</t>
  </si>
  <si>
    <t>Старобільський районний суд</t>
  </si>
  <si>
    <t>Білокуракинський районний суд</t>
  </si>
  <si>
    <t>Територіальне управління Державної судової адміністрації України в Львівській області</t>
  </si>
  <si>
    <t>Дрогобицький окружний суд</t>
  </si>
  <si>
    <t>Бориславський міський суд</t>
  </si>
  <si>
    <t>Дрогобицький міськрайонний суд</t>
  </si>
  <si>
    <t>Трускавецький міський суд</t>
  </si>
  <si>
    <t xml:space="preserve">Жовківський окружний суд </t>
  </si>
  <si>
    <t>Жовківський районний суд</t>
  </si>
  <si>
    <t>Кам'янка-Бузький районний суд</t>
  </si>
  <si>
    <t>Радехівський районний суд</t>
  </si>
  <si>
    <t xml:space="preserve">Золочівський окружний суд </t>
  </si>
  <si>
    <t>Бродівський районний суд</t>
  </si>
  <si>
    <t>Буський районний суд</t>
  </si>
  <si>
    <t xml:space="preserve">Пустомитівський окружний суд </t>
  </si>
  <si>
    <t>Миколаївський районний суд</t>
  </si>
  <si>
    <t>Пустомитівський районний суд</t>
  </si>
  <si>
    <t xml:space="preserve">Самбірський окружний суд </t>
  </si>
  <si>
    <t>Самбірський міськрайонний суд</t>
  </si>
  <si>
    <t>Мостиський районний суд</t>
  </si>
  <si>
    <t>Старосамбірський районний суд</t>
  </si>
  <si>
    <t>Турківський районний суд</t>
  </si>
  <si>
    <t xml:space="preserve">Стрийський окружний суд </t>
  </si>
  <si>
    <t>Стрийський міськрайонний суд</t>
  </si>
  <si>
    <t>Жидачівський районний суд</t>
  </si>
  <si>
    <t>Сколівський районний суд</t>
  </si>
  <si>
    <t xml:space="preserve">Червоноградський окружний суд </t>
  </si>
  <si>
    <t>Червоноградський міський суд</t>
  </si>
  <si>
    <t>Сокальський районний суд</t>
  </si>
  <si>
    <t xml:space="preserve">Яворівський окружний суд </t>
  </si>
  <si>
    <t>Городоцький районний суд</t>
  </si>
  <si>
    <t>Яворівський районний суд</t>
  </si>
  <si>
    <t>Перший окружний суд міста Львова</t>
  </si>
  <si>
    <t>Другий окружний суд міста Львова</t>
  </si>
  <si>
    <t>Третій окружний суд міста Львова</t>
  </si>
  <si>
    <t>Територіальне управління Державної судової адміністрації України в Миколаївській області</t>
  </si>
  <si>
    <t>Перший окружний суд міста Миколаєва</t>
  </si>
  <si>
    <t>Другий окружний суд міста Миколаєва</t>
  </si>
  <si>
    <t>Баштанский окружний суд</t>
  </si>
  <si>
    <t>Вознесенський окружний суд</t>
  </si>
  <si>
    <t>Миколаївський окружний суд</t>
  </si>
  <si>
    <t>Первомайський окружний суд</t>
  </si>
  <si>
    <t>Снігурівський окружний суд</t>
  </si>
  <si>
    <t>Южноукраїнський окружний суд</t>
  </si>
  <si>
    <t>Територіальне управління Державної судової адміністрації України в Одеській області</t>
  </si>
  <si>
    <t>Арцизький окружний суд</t>
  </si>
  <si>
    <t>Балтський окружний суд</t>
  </si>
  <si>
    <t>Березівський окружний суд</t>
  </si>
  <si>
    <t>Білгород - Дністровський окружний суд</t>
  </si>
  <si>
    <t>Біляївський окружний суд</t>
  </si>
  <si>
    <t>Великомихайлівський окружний суд</t>
  </si>
  <si>
    <t>Доброславський окружний суд</t>
  </si>
  <si>
    <t>Ізмаїльський окружний суд</t>
  </si>
  <si>
    <t>Подільський окружний суд</t>
  </si>
  <si>
    <t>Роздільнянський окружний суд</t>
  </si>
  <si>
    <t>Чорноморський окружний суд</t>
  </si>
  <si>
    <t>Перший окружний суд  міста Одеси</t>
  </si>
  <si>
    <t>Другий окружний суд  міста Одеси</t>
  </si>
  <si>
    <t>Третій окружний суд  міста Одеси</t>
  </si>
  <si>
    <t>Четвертий окружний суд  міста Одеси</t>
  </si>
  <si>
    <t>Територіальне управління Державної судової адміністрації України в Полтавській області</t>
  </si>
  <si>
    <t>Гадяцький окружний суд</t>
  </si>
  <si>
    <t>Глобинський окружний суд</t>
  </si>
  <si>
    <t>Горішньоплавнівський окружний суд</t>
  </si>
  <si>
    <t>Диканський окружний суд</t>
  </si>
  <si>
    <t>Карлівський окружний суд</t>
  </si>
  <si>
    <t>Кобеляцький окружний суд</t>
  </si>
  <si>
    <t>Кременчуцький окружний суд</t>
  </si>
  <si>
    <t>Крюківський районний суд м.Кременчука</t>
  </si>
  <si>
    <t>Лубенський окружний суд</t>
  </si>
  <si>
    <t>Миргородський окружний суд</t>
  </si>
  <si>
    <t>Окружний суд міста Полтави</t>
  </si>
  <si>
    <t>Пирятинський окружний суд</t>
  </si>
  <si>
    <t>Полтавський окружний суд</t>
  </si>
  <si>
    <t>Територіальне управління Державної судової адміністрації України в Рівненській області</t>
  </si>
  <si>
    <t>Володимирецький окружний суд</t>
  </si>
  <si>
    <t>Володимирецький районний суд</t>
  </si>
  <si>
    <t>Кузнецовський міський суд</t>
  </si>
  <si>
    <t>Гощанський окружний суд</t>
  </si>
  <si>
    <t>Гощанський  районний суд</t>
  </si>
  <si>
    <t>Корецький  районний суд</t>
  </si>
  <si>
    <t>Дубенський окружний суд</t>
  </si>
  <si>
    <t>Демидівський районний суд</t>
  </si>
  <si>
    <t>Дубенський міськрайонний суд</t>
  </si>
  <si>
    <t>Млинівський районний суд</t>
  </si>
  <si>
    <t>Радивилівський районний суд</t>
  </si>
  <si>
    <t>Дубровицький окружний суд</t>
  </si>
  <si>
    <t>Дубровицький районний суд</t>
  </si>
  <si>
    <t>Зарічненський районний суд</t>
  </si>
  <si>
    <t>Здолбунівський окружний суд</t>
  </si>
  <si>
    <t>Здолбунівський районний суд</t>
  </si>
  <si>
    <t>Острозький районний суд</t>
  </si>
  <si>
    <t>Костопільський окружний суд</t>
  </si>
  <si>
    <t>Березнівський районний  суд</t>
  </si>
  <si>
    <t>Костопільський районний суд</t>
  </si>
  <si>
    <t>Рівненський окружний суд</t>
  </si>
  <si>
    <t>Рівненський міський суд</t>
  </si>
  <si>
    <t>Рівненський районний суд</t>
  </si>
  <si>
    <t>Сарненський окружний суд</t>
  </si>
  <si>
    <t>Рокитнівський районний суд</t>
  </si>
  <si>
    <t>Сарненський районнний суд</t>
  </si>
  <si>
    <t>Територіальне управління Державної судової адміністрації України в Сумській області</t>
  </si>
  <si>
    <t>Глухівський окружний суд</t>
  </si>
  <si>
    <t>Конотопський окружний суд</t>
  </si>
  <si>
    <t>Охтирський окружний суд</t>
  </si>
  <si>
    <t>Роменський окружний суд</t>
  </si>
  <si>
    <t>Сумський окружний суд</t>
  </si>
  <si>
    <t>Шосткинський окружний суд</t>
  </si>
  <si>
    <t>Окружний суд міста Сум</t>
  </si>
  <si>
    <t>Територіальне управління Державної судової адміністрації України у Тернопільській області</t>
  </si>
  <si>
    <t>Бережанський окружний суд</t>
  </si>
  <si>
    <t>Бережанський районний суд</t>
  </si>
  <si>
    <t>Зборівський районний суд</t>
  </si>
  <si>
    <t>Козівський районний суд</t>
  </si>
  <si>
    <t>Підгаєцький районний суд</t>
  </si>
  <si>
    <t>Бучацький окружний суд</t>
  </si>
  <si>
    <t>Бучацький районний суд</t>
  </si>
  <si>
    <t>Монастириський районний суд</t>
  </si>
  <si>
    <t>Збаразький окружний суд</t>
  </si>
  <si>
    <t>Збаразький районний суд</t>
  </si>
  <si>
    <t>Лановецький районний суд</t>
  </si>
  <si>
    <t>Підволочиський районний суд</t>
  </si>
  <si>
    <t>Кременецький окружний суд</t>
  </si>
  <si>
    <t>Кременецький районний суд</t>
  </si>
  <si>
    <t>Шумський районний суд</t>
  </si>
  <si>
    <t>Теребовлянський окружний суд</t>
  </si>
  <si>
    <t>Гусятинський районний суд</t>
  </si>
  <si>
    <t>Теребовлянський районний суд</t>
  </si>
  <si>
    <t>Тернопільський окружний суд</t>
  </si>
  <si>
    <t>Чортківський окружний суд</t>
  </si>
  <si>
    <t>Борщівський районний суд</t>
  </si>
  <si>
    <t>Заліщицький районний суд</t>
  </si>
  <si>
    <t>Чортківський районний суд</t>
  </si>
  <si>
    <t>Територіальне управління Державної судової адміністрації України у Харківській області</t>
  </si>
  <si>
    <t xml:space="preserve">Балаклійський окружний суд </t>
  </si>
  <si>
    <t xml:space="preserve">Балаклійський районний суд </t>
  </si>
  <si>
    <t xml:space="preserve">Зміївський районний суд </t>
  </si>
  <si>
    <t>Богодухівський окружний суд</t>
  </si>
  <si>
    <t>Богодухівський районний суд</t>
  </si>
  <si>
    <t xml:space="preserve">Краснокутський районний суд </t>
  </si>
  <si>
    <t xml:space="preserve">Валківський окружний суд </t>
  </si>
  <si>
    <t>Валківський районний суд</t>
  </si>
  <si>
    <t>Нововодолазький районний суд</t>
  </si>
  <si>
    <t>Коломацький районний суд</t>
  </si>
  <si>
    <t xml:space="preserve">Вовчанський окружний суд </t>
  </si>
  <si>
    <t xml:space="preserve">Вовчанський районний суд </t>
  </si>
  <si>
    <t>Великобурлуцький районний суд</t>
  </si>
  <si>
    <t xml:space="preserve">Дергачівський окружний суд </t>
  </si>
  <si>
    <t>Дергачівський районний суд</t>
  </si>
  <si>
    <t xml:space="preserve">Золочівський районний суд </t>
  </si>
  <si>
    <t xml:space="preserve">Ізюмський окружний суд </t>
  </si>
  <si>
    <t>Ізюмський міськрайонний суд</t>
  </si>
  <si>
    <t>Барвінківський районний суд</t>
  </si>
  <si>
    <t>Борівський районний суд</t>
  </si>
  <si>
    <t xml:space="preserve">Красноградський окружний суд </t>
  </si>
  <si>
    <t>Зачепилівський районний суд</t>
  </si>
  <si>
    <t>Кегичівський районний суд</t>
  </si>
  <si>
    <t>Красноградський районний суд</t>
  </si>
  <si>
    <t xml:space="preserve">Куп'янський окружний суд </t>
  </si>
  <si>
    <t xml:space="preserve">Шевченківський районний суд </t>
  </si>
  <si>
    <t>Куп'янський міськрайонний суд</t>
  </si>
  <si>
    <t xml:space="preserve">Дворічанський районний суд </t>
  </si>
  <si>
    <t xml:space="preserve">Лозівський окружний суд </t>
  </si>
  <si>
    <t xml:space="preserve">Близнюківський районний суд </t>
  </si>
  <si>
    <t xml:space="preserve">Лозівський міськрайонний суд </t>
  </si>
  <si>
    <t xml:space="preserve">Первомайський окружний суд </t>
  </si>
  <si>
    <t xml:space="preserve">Первомайський міськрайонний суд </t>
  </si>
  <si>
    <t xml:space="preserve">Харківський окружний суд </t>
  </si>
  <si>
    <t xml:space="preserve">Люботинський міський суд </t>
  </si>
  <si>
    <t>Харківський районний суд</t>
  </si>
  <si>
    <t xml:space="preserve">Чугуївський окружний суд </t>
  </si>
  <si>
    <t>Чугуївський міський суд</t>
  </si>
  <si>
    <t>Печенізький районний суд</t>
  </si>
  <si>
    <t>Перший окружний суд міста Харкова</t>
  </si>
  <si>
    <t>Другий окружний суд міста Харкова</t>
  </si>
  <si>
    <t xml:space="preserve">Третій окружний суд міста Харкова </t>
  </si>
  <si>
    <t>Четвертий окружний суд міста Харкова</t>
  </si>
  <si>
    <t>П'ятий окружний суд міста Харкова</t>
  </si>
  <si>
    <t>Територіальне управління Державної судової адміністрації України в Херсонській області</t>
  </si>
  <si>
    <t xml:space="preserve">Білозерський окружний суд </t>
  </si>
  <si>
    <t xml:space="preserve">Великолепетиський окружний суд </t>
  </si>
  <si>
    <t xml:space="preserve">Великоолександрівський окружний суд </t>
  </si>
  <si>
    <t xml:space="preserve">Генічеський окружний суд </t>
  </si>
  <si>
    <t>Голопристанський окружний суд</t>
  </si>
  <si>
    <t xml:space="preserve">Каховський окружний суд </t>
  </si>
  <si>
    <t xml:space="preserve">Новокаховський окружний суд </t>
  </si>
  <si>
    <t xml:space="preserve">Скадовський окружний суд </t>
  </si>
  <si>
    <t>Окружний суд міста Херсона</t>
  </si>
  <si>
    <t>Територіальне управління Державної судової адміністрації України в Хмельницькій області</t>
  </si>
  <si>
    <t>Дунаєвецький окружний суд</t>
  </si>
  <si>
    <t>Дунаєвецький районний суд</t>
  </si>
  <si>
    <t>Новоушицький районний суд</t>
  </si>
  <si>
    <t>Ізяславський окружний суд</t>
  </si>
  <si>
    <t>Ізяславський районний суд</t>
  </si>
  <si>
    <t>Білогірський районний суд</t>
  </si>
  <si>
    <t>Теофіпольський районний суд</t>
  </si>
  <si>
    <t>Кам'янець-Подільський окружний суд</t>
  </si>
  <si>
    <t>Кам'янець-Подільський міськрайонний суд</t>
  </si>
  <si>
    <t>Чемеровецький районний суд</t>
  </si>
  <si>
    <t>Летичівський окружний суд</t>
  </si>
  <si>
    <t>Летичівський районний суд</t>
  </si>
  <si>
    <t>Деражнянський районний суд</t>
  </si>
  <si>
    <t>Старосинявський районний суд</t>
  </si>
  <si>
    <t>Славутський окружний суд</t>
  </si>
  <si>
    <t>Славутський міськрайонний суд</t>
  </si>
  <si>
    <t>Нетішинський міський суд</t>
  </si>
  <si>
    <t>Красилівський районний суд</t>
  </si>
  <si>
    <t>Хмельницький окружний суд</t>
  </si>
  <si>
    <t>Хмельницький міськрайонний суд</t>
  </si>
  <si>
    <t>Волочиський районний суд</t>
  </si>
  <si>
    <t>Шепетівський окружний суд</t>
  </si>
  <si>
    <t>Шепетівський міськрайонний суд</t>
  </si>
  <si>
    <t>Полонський районний суд</t>
  </si>
  <si>
    <t>Ярмолинецький окружний суд</t>
  </si>
  <si>
    <t>Ярмолинецький районний суд</t>
  </si>
  <si>
    <t>Віньковецький районний суд</t>
  </si>
  <si>
    <t>Територіальне управління Державної судової адміністрації України у Черкаській області</t>
  </si>
  <si>
    <t>Звенигородський окружний суд</t>
  </si>
  <si>
    <t>Золотоніський окружний суд</t>
  </si>
  <si>
    <t>Канівський окружний суд</t>
  </si>
  <si>
    <t>Корсунь-Шевченківський окружний суд</t>
  </si>
  <si>
    <t>Монастирищенський окружний суд</t>
  </si>
  <si>
    <t>Смілянський окружний суд</t>
  </si>
  <si>
    <t>Тальнівський окружний суд</t>
  </si>
  <si>
    <t>Уманський окружний суд</t>
  </si>
  <si>
    <t>Черкаський окружний суд</t>
  </si>
  <si>
    <t>Територіальне управління Державної судової адміністрації України в Чернівецькій області</t>
  </si>
  <si>
    <t>Вижницький окружний суд</t>
  </si>
  <si>
    <t>Вижницький районний суд</t>
  </si>
  <si>
    <t>Путильський районний суд</t>
  </si>
  <si>
    <t>Кіцманський окружний суд</t>
  </si>
  <si>
    <t>Заставнівський районний суд</t>
  </si>
  <si>
    <t>Кіцманський районний суд</t>
  </si>
  <si>
    <t>Новоселицький окружний суд</t>
  </si>
  <si>
    <t>Герцаївський районний суд</t>
  </si>
  <si>
    <t>Новоселицький районний суд</t>
  </si>
  <si>
    <t>Хотинський районний суд</t>
  </si>
  <si>
    <t>Сокирянський окружний суд</t>
  </si>
  <si>
    <t>Кельменецький районний суд</t>
  </si>
  <si>
    <t>Новодністровський міський суд</t>
  </si>
  <si>
    <t>Сокирянський районний суд</t>
  </si>
  <si>
    <t>Сторожинецький окружний суд</t>
  </si>
  <si>
    <t>Глибоцький районний суд</t>
  </si>
  <si>
    <t>Сторожинецький районний суд</t>
  </si>
  <si>
    <t>Територіальне управління Державної судової адміністрації України у Чернігівській області</t>
  </si>
  <si>
    <t>Бахмацький окружний суд</t>
  </si>
  <si>
    <t>Бахмацький районний суд</t>
  </si>
  <si>
    <t>Борзнянський районний суд</t>
  </si>
  <si>
    <t>Ічнянський окружний суд</t>
  </si>
  <si>
    <t>Ічнянський районний суд</t>
  </si>
  <si>
    <t>Козелецький окружний суд</t>
  </si>
  <si>
    <t>Бобровицький районний суд</t>
  </si>
  <si>
    <t>Козелецький районний суд</t>
  </si>
  <si>
    <t>Корюківський районний суд</t>
  </si>
  <si>
    <t>Щорський районний суд</t>
  </si>
  <si>
    <t>Менський окружний суд</t>
  </si>
  <si>
    <t>Коропський районний суд</t>
  </si>
  <si>
    <t>Менський районний суд</t>
  </si>
  <si>
    <t>Сосницький районний суд</t>
  </si>
  <si>
    <t>Ніжинський окружний суд</t>
  </si>
  <si>
    <t>Ніжинський міськрайонний суд</t>
  </si>
  <si>
    <t>Носівський районний суд</t>
  </si>
  <si>
    <t>Новгород-Сіверський окружний суд</t>
  </si>
  <si>
    <t>Новгород-Сіверський районний суд</t>
  </si>
  <si>
    <t>Семенівський районний суд</t>
  </si>
  <si>
    <t>Деснянський районний суд м. Чернігова</t>
  </si>
  <si>
    <t>Новозаводський районний суд м. Чернігова</t>
  </si>
  <si>
    <t>Прилуцький окружний суд</t>
  </si>
  <si>
    <t>Варвинський районний суд</t>
  </si>
  <si>
    <t>Прилуцький міськрайонний суд</t>
  </si>
  <si>
    <t>Срібнянський районний суд</t>
  </si>
  <si>
    <t>Ріпкинський окружний суд</t>
  </si>
  <si>
    <t>Ріпкинський районний суд</t>
  </si>
  <si>
    <t>Городнянський районний суд</t>
  </si>
  <si>
    <t>Чернігівський окружний суд</t>
  </si>
  <si>
    <t>Куликівський районний суд</t>
  </si>
  <si>
    <t>Територіальне управління Державної судової адміністрації України в місті Києві</t>
  </si>
  <si>
    <t>Перший окружний суд міста Києва</t>
  </si>
  <si>
    <t>Другий окружний суд міста Києва</t>
  </si>
  <si>
    <t>Третій окружний суд міста Києва</t>
  </si>
  <si>
    <t>Четвертий окружний суд міста Києва</t>
  </si>
  <si>
    <t>П'ятий окружний суд міста Києва</t>
  </si>
  <si>
    <t>Разом по області:</t>
  </si>
  <si>
    <t>Разом по місцевим та апеляційним судам</t>
  </si>
  <si>
    <t>Канівський міськрайонний суд</t>
  </si>
  <si>
    <t>Соснівський районний суд м.Черкаси</t>
  </si>
  <si>
    <t>Катеринопільський районний суд</t>
  </si>
  <si>
    <t>Лисянський районний суд</t>
  </si>
  <si>
    <t xml:space="preserve">Чечельницький районний суд </t>
  </si>
  <si>
    <t xml:space="preserve">Вінницький міський суд </t>
  </si>
  <si>
    <t xml:space="preserve">Барський районний суд </t>
  </si>
  <si>
    <t xml:space="preserve">Жмеринський міськрайонний суд </t>
  </si>
  <si>
    <t xml:space="preserve">Іллінецький районний суд </t>
  </si>
  <si>
    <t xml:space="preserve">Липовецький районний суд </t>
  </si>
  <si>
    <t xml:space="preserve">Оратівський районний суд </t>
  </si>
  <si>
    <t xml:space="preserve">Погребищенський районний суд </t>
  </si>
  <si>
    <t xml:space="preserve">Калинівський районний суд </t>
  </si>
  <si>
    <t xml:space="preserve">Козятинський міськрайонний суд </t>
  </si>
  <si>
    <t xml:space="preserve">Тульчинський районний  суд </t>
  </si>
  <si>
    <t xml:space="preserve">Ямпільський районний суд </t>
  </si>
  <si>
    <t xml:space="preserve">Василівський районний суд </t>
  </si>
  <si>
    <t xml:space="preserve">Михайлівський районний суд </t>
  </si>
  <si>
    <t xml:space="preserve">Енергодарський міський суд </t>
  </si>
  <si>
    <t xml:space="preserve">Новоодеський районний суд </t>
  </si>
  <si>
    <t xml:space="preserve">Жовтневий  районний суд </t>
  </si>
  <si>
    <t xml:space="preserve">Казанківський районний суд </t>
  </si>
  <si>
    <t xml:space="preserve">Новобузький районний суд </t>
  </si>
  <si>
    <t xml:space="preserve">Вознесенський міськрайонний суд </t>
  </si>
  <si>
    <t xml:space="preserve">Доманівський районний суд </t>
  </si>
  <si>
    <t xml:space="preserve">Веселинівський  районний суд </t>
  </si>
  <si>
    <t xml:space="preserve">Єланецький  районний суд </t>
  </si>
  <si>
    <t xml:space="preserve">Миколаївський  районний суд </t>
  </si>
  <si>
    <t xml:space="preserve">Березанський  районний суд </t>
  </si>
  <si>
    <t xml:space="preserve">Очаківський міськрайонний суд </t>
  </si>
  <si>
    <t xml:space="preserve">Врадіївський районний суд </t>
  </si>
  <si>
    <t xml:space="preserve">Кривоозерський  районний суд </t>
  </si>
  <si>
    <t xml:space="preserve">Березнегуватський  районний суд </t>
  </si>
  <si>
    <t xml:space="preserve">Снігурівський районний суд </t>
  </si>
  <si>
    <t xml:space="preserve">Арбузинський районний  суд </t>
  </si>
  <si>
    <t xml:space="preserve">Братський районний суд </t>
  </si>
  <si>
    <t xml:space="preserve">Южноукраїнський міський суд </t>
  </si>
  <si>
    <t xml:space="preserve">Глухівський міськрайонний суд </t>
  </si>
  <si>
    <t xml:space="preserve">Кролевецький районний суд </t>
  </si>
  <si>
    <t xml:space="preserve">Путивльський районний суд </t>
  </si>
  <si>
    <t xml:space="preserve">Буринський районний суд </t>
  </si>
  <si>
    <t xml:space="preserve">Конотопський міськрайонний суд </t>
  </si>
  <si>
    <t xml:space="preserve">Великописарівський районний суд </t>
  </si>
  <si>
    <t xml:space="preserve">Охтирський міськрайонний суд </t>
  </si>
  <si>
    <t xml:space="preserve">Роменський міськрайонний суд </t>
  </si>
  <si>
    <t xml:space="preserve">Липоводолинський районний суд </t>
  </si>
  <si>
    <t xml:space="preserve">Недригайлівський районний суд </t>
  </si>
  <si>
    <t xml:space="preserve">Білопільський районний суд </t>
  </si>
  <si>
    <t xml:space="preserve">Краснопільський районний суд </t>
  </si>
  <si>
    <t xml:space="preserve">Лебединський районний суд </t>
  </si>
  <si>
    <t xml:space="preserve">Сумський районний суд </t>
  </si>
  <si>
    <t xml:space="preserve">Середино-Будський районний суд </t>
  </si>
  <si>
    <t>Тернопільський міськрайонний суд</t>
  </si>
  <si>
    <t xml:space="preserve">Білозерський районний суд </t>
  </si>
  <si>
    <t xml:space="preserve">Верхньорогачицький районний суд </t>
  </si>
  <si>
    <t xml:space="preserve">Горностаївський районний суд </t>
  </si>
  <si>
    <t xml:space="preserve">Великоолександрівський районний суд </t>
  </si>
  <si>
    <t xml:space="preserve">Високопільський районний суд </t>
  </si>
  <si>
    <t xml:space="preserve">Нововоронцовський районний суд </t>
  </si>
  <si>
    <t xml:space="preserve">Генічеський районний суд </t>
  </si>
  <si>
    <t xml:space="preserve">Іванівський районний суд </t>
  </si>
  <si>
    <t xml:space="preserve">Голопристанський районний суд </t>
  </si>
  <si>
    <t xml:space="preserve">Цюрупинський районний суд </t>
  </si>
  <si>
    <t xml:space="preserve">Каховський міськрайонний суд </t>
  </si>
  <si>
    <t xml:space="preserve">Чаплинський районний суд </t>
  </si>
  <si>
    <t xml:space="preserve">Новокаховський міський суд </t>
  </si>
  <si>
    <t xml:space="preserve">Бериславський районний суд </t>
  </si>
  <si>
    <t xml:space="preserve">Скадовський районний суд </t>
  </si>
  <si>
    <t xml:space="preserve">Каланчацький районний суд </t>
  </si>
  <si>
    <t xml:space="preserve">Херсонський міський суд </t>
  </si>
  <si>
    <t xml:space="preserve">Ватутінський міський суд </t>
  </si>
  <si>
    <t xml:space="preserve">Звенигородський районний суд </t>
  </si>
  <si>
    <t xml:space="preserve">Драбівський районний суд </t>
  </si>
  <si>
    <t xml:space="preserve">Золотоніський міськрайонний суд </t>
  </si>
  <si>
    <t xml:space="preserve">Чорнобаївський районний суд </t>
  </si>
  <si>
    <t xml:space="preserve">Городищенський районний суд </t>
  </si>
  <si>
    <t xml:space="preserve">Корсунь-Шевченківський районний суд </t>
  </si>
  <si>
    <t xml:space="preserve">Монастирищенський районний суд </t>
  </si>
  <si>
    <t xml:space="preserve">Христинівський районний суд </t>
  </si>
  <si>
    <t xml:space="preserve">Кам’янський районний суд </t>
  </si>
  <si>
    <t xml:space="preserve">Смілянський міськрайонний суд </t>
  </si>
  <si>
    <t xml:space="preserve">Шполянський районний суд </t>
  </si>
  <si>
    <t xml:space="preserve">Маньківський районний суд </t>
  </si>
  <si>
    <t xml:space="preserve">Черкаський районний суд </t>
  </si>
  <si>
    <t xml:space="preserve">Чигиринський районний суд </t>
  </si>
  <si>
    <t>Вінницький районний суд</t>
  </si>
  <si>
    <t xml:space="preserve">Гайсинський районний суд </t>
  </si>
  <si>
    <t>Теплицький районний суд</t>
  </si>
  <si>
    <t>Немирівський районний суд</t>
  </si>
  <si>
    <t>Синельниківський міськрайонний суд</t>
  </si>
  <si>
    <t>Орджонікідзевський районний суд м. Маріуполя</t>
  </si>
  <si>
    <t xml:space="preserve">Бердянський міськрайонний суд </t>
  </si>
  <si>
    <t>Баштанський  районний суд</t>
  </si>
  <si>
    <t>Тростянецький районний суд</t>
  </si>
  <si>
    <t>Шосткинський міськрайонний суд</t>
  </si>
  <si>
    <t xml:space="preserve">Нижньосірогозький районний суд </t>
  </si>
  <si>
    <t>Апарат територіального управління Державної судової адміністрації України в Вінницькій області</t>
  </si>
  <si>
    <t>Апарат територіального управління Державної судової адміністрації України в Волинській області</t>
  </si>
  <si>
    <t>Апарат територіального управління Державної судової адміністрації України в Дніпропетровській області</t>
  </si>
  <si>
    <t>Апарат територіального управління Державної судової адміністрації України в Донецькій області</t>
  </si>
  <si>
    <t xml:space="preserve">Окружний суд міста Краматорська </t>
  </si>
  <si>
    <t xml:space="preserve">Перший окружний суд міста Маріуполя </t>
  </si>
  <si>
    <t xml:space="preserve">Другий окружний суд міста Маріуполя </t>
  </si>
  <si>
    <t>Апарат територіального управління Державної судової адміністрації України в Житомирській області</t>
  </si>
  <si>
    <t>Окружний суд міста Житомира</t>
  </si>
  <si>
    <t>Апарат територіального управління Державної судової адміністрації України в Закарпатській області</t>
  </si>
  <si>
    <t>Апарат територіального управління Державної судової адміністрації України в Запорізькій області</t>
  </si>
  <si>
    <t>Перший окружний суд міста Запоріжжя</t>
  </si>
  <si>
    <t xml:space="preserve">Другий окружний суд міста Запоріжжя </t>
  </si>
  <si>
    <t>Третій окружний суд міста Запоріжжя</t>
  </si>
  <si>
    <t>Четвертий окружний суд міста Запоріжжя</t>
  </si>
  <si>
    <t>Апарат територіального управління Державної судової адміністрації України в Івано-Франківській області</t>
  </si>
  <si>
    <t>Апарат територіального управління Державної судової адміністрації України в Київській області</t>
  </si>
  <si>
    <t>Апарат територіального управління Державної судової адміністрації України в Кіровоградській області</t>
  </si>
  <si>
    <t>Апарат територіального управління Державної судової адміністрації України в Луганській області</t>
  </si>
  <si>
    <t>Сєвєродонецький окружний суд</t>
  </si>
  <si>
    <t>Апарат територіального управління Державної судової адміністрації України в Львівській області</t>
  </si>
  <si>
    <t>Апарат територіального управління Державної судової адміністрації України в Миколаївській області</t>
  </si>
  <si>
    <t>Апарат територіального управління Державної судової адміністрації України в Одеській області</t>
  </si>
  <si>
    <t>Апарат територіального управління Державної судової адміністрації України в Полтавській області</t>
  </si>
  <si>
    <t>Апарат територіального управління Державної судової адміністрації України в Рівненській області</t>
  </si>
  <si>
    <t>Апарат територіального управління Державної судової адміністрації України в Сумській області</t>
  </si>
  <si>
    <t>Апарат територіального управління Державної судової адміністрації України у Тернопільській області</t>
  </si>
  <si>
    <t>Апарат територіального управління Державної судової адміністрації України у Харківській області</t>
  </si>
  <si>
    <t>Апарат територіального управління Державної судової адміністрації України в Херсонській області</t>
  </si>
  <si>
    <t>Апарат територіального управління Державної судової адміністрації України в Хмельницькій області</t>
  </si>
  <si>
    <t>Староконстянтинівський окружний суд</t>
  </si>
  <si>
    <t>Апарат територіального управління Державної судової адміністрації України у Черкаській області</t>
  </si>
  <si>
    <t>Апарат територіального управління Державної судової адміністрації України в Чернівецькій області</t>
  </si>
  <si>
    <t>Окружний суд міста Чернівців</t>
  </si>
  <si>
    <t>Апарат територіального управління Державної судової адміністрації України у Чернігівській області</t>
  </si>
  <si>
    <t>Корюківський окружний суд</t>
  </si>
  <si>
    <t>Окружний суд міста Чернігова</t>
  </si>
  <si>
    <t>Апарат територіального управління Державної судової адміністрації України в місті Києві</t>
  </si>
  <si>
    <t>Шостий окружний суд міста Києва</t>
  </si>
  <si>
    <t>Окружний міста Кропивницького</t>
  </si>
  <si>
    <t>Жашківський районний суд</t>
  </si>
  <si>
    <t>Тальнівський районний суд</t>
  </si>
  <si>
    <t>Уманський міськрайонний суд</t>
  </si>
  <si>
    <t xml:space="preserve">Бершадський районний суд </t>
  </si>
  <si>
    <t xml:space="preserve">Тростянецький районний суд </t>
  </si>
  <si>
    <t xml:space="preserve">Ладижинський міський суд </t>
  </si>
  <si>
    <t xml:space="preserve">Крижопільський районний суд </t>
  </si>
  <si>
    <t xml:space="preserve">Піщанський районний суд </t>
  </si>
  <si>
    <t xml:space="preserve">Могилів-Подільський міськрайонний суд </t>
  </si>
  <si>
    <t xml:space="preserve">Мурованокуриловецький районний суд </t>
  </si>
  <si>
    <t xml:space="preserve">Чернівецький районний суд </t>
  </si>
  <si>
    <t xml:space="preserve">Літинський районний суд </t>
  </si>
  <si>
    <t xml:space="preserve">Хмільницький міськрайонний суд </t>
  </si>
  <si>
    <t xml:space="preserve">Тиврівський районний суд </t>
  </si>
  <si>
    <t xml:space="preserve">Шаргородський районний суд </t>
  </si>
  <si>
    <t xml:space="preserve">Томашпільський районний суд </t>
  </si>
  <si>
    <t>Луцький міськрайонний суд</t>
  </si>
  <si>
    <t xml:space="preserve">Васильківський районний суд </t>
  </si>
  <si>
    <t xml:space="preserve">Покровський районний суд </t>
  </si>
  <si>
    <t xml:space="preserve">Вільногірський міський суд </t>
  </si>
  <si>
    <t xml:space="preserve">Верхньодніпровський районний суд </t>
  </si>
  <si>
    <t xml:space="preserve">Криничанський районний суд </t>
  </si>
  <si>
    <t xml:space="preserve">Марганецький міський суд </t>
  </si>
  <si>
    <t xml:space="preserve">Нікопольський міськрайонний суд </t>
  </si>
  <si>
    <t xml:space="preserve">Орджонікідзевський міський суд </t>
  </si>
  <si>
    <t xml:space="preserve">Томаківський районний суд </t>
  </si>
  <si>
    <t xml:space="preserve">Новомосковський міськрайонний суд </t>
  </si>
  <si>
    <t xml:space="preserve">Павлоградський міськрайонний суд </t>
  </si>
  <si>
    <t xml:space="preserve">Тернівський міський суд </t>
  </si>
  <si>
    <t xml:space="preserve">Магдалинівський районний суд </t>
  </si>
  <si>
    <t xml:space="preserve">Петриківський районний суд </t>
  </si>
  <si>
    <t xml:space="preserve">Царичанський районний суд </t>
  </si>
  <si>
    <t xml:space="preserve">Першотравенський міський суд </t>
  </si>
  <si>
    <t xml:space="preserve">Межівський районний суд </t>
  </si>
  <si>
    <t xml:space="preserve">Петропавлівський районний суд </t>
  </si>
  <si>
    <t xml:space="preserve">Жовтоводський міський суд </t>
  </si>
  <si>
    <t xml:space="preserve">П’ятихатський районний суд </t>
  </si>
  <si>
    <t xml:space="preserve">Дніпропетровський районний суд </t>
  </si>
  <si>
    <t xml:space="preserve">Криворізький районний суд </t>
  </si>
  <si>
    <t xml:space="preserve">Апостолівський районний суд </t>
  </si>
  <si>
    <t xml:space="preserve">Софіївський районний суд </t>
  </si>
  <si>
    <t>Володарсько-Волинський районний суд</t>
  </si>
  <si>
    <t>Великоберезнянський районний суд</t>
  </si>
  <si>
    <t xml:space="preserve">Вільнянський районний суд </t>
  </si>
  <si>
    <t xml:space="preserve">Новомиколаївський районний суд </t>
  </si>
  <si>
    <t>Заводський районний суд м. Запоріжжя</t>
  </si>
  <si>
    <t>Шевченківський районний суд м. Запоріжжя</t>
  </si>
  <si>
    <t>Комунарський районний суд м. Запоріжжя</t>
  </si>
  <si>
    <t>Жовтневий районний суд м. Запоріжжя</t>
  </si>
  <si>
    <t>Орджонікідзевський районний суд м. Запоріжжя</t>
  </si>
  <si>
    <t>Ленінський районний суд м. Запоріжжя</t>
  </si>
  <si>
    <t>Хортицький районний суд м. Запоріжжя</t>
  </si>
  <si>
    <t>Івано-Франківський міський суд</t>
  </si>
  <si>
    <t>Кіровський районний суд м.Кіровограда</t>
  </si>
  <si>
    <t>Ленінський районний суд м.Кіровограда</t>
  </si>
  <si>
    <t>Золочівський районний суд</t>
  </si>
  <si>
    <t>Перемишлянський районний суд</t>
  </si>
  <si>
    <t>Личаківський районний суд м. Львова</t>
  </si>
  <si>
    <t>Шевченківський районний суд  м. Львова</t>
  </si>
  <si>
    <t>Галицький районний суд  м. Львова</t>
  </si>
  <si>
    <t>Залізничний районний суд м. Львова</t>
  </si>
  <si>
    <t>Франківський районний суд  м. Львова</t>
  </si>
  <si>
    <t>Центральний районний суд м. Миколаєва</t>
  </si>
  <si>
    <t>Заводський районний суд м. Миколаєва</t>
  </si>
  <si>
    <t>Ленінський районний суд м. Миколаєва</t>
  </si>
  <si>
    <t>Корабельний районний суд м. Миколаєва</t>
  </si>
  <si>
    <t xml:space="preserve">Арцизький районний суд </t>
  </si>
  <si>
    <t xml:space="preserve">Саратський районний суд </t>
  </si>
  <si>
    <t xml:space="preserve">Тарутинський районний суд </t>
  </si>
  <si>
    <t xml:space="preserve">Татарбунарський районний суд </t>
  </si>
  <si>
    <t xml:space="preserve">Балтський районний суд </t>
  </si>
  <si>
    <t xml:space="preserve">Кодимський районний суд </t>
  </si>
  <si>
    <t xml:space="preserve">Любашівський районний суд </t>
  </si>
  <si>
    <t xml:space="preserve">Савранський районний суд </t>
  </si>
  <si>
    <t xml:space="preserve">Березівський районний суд </t>
  </si>
  <si>
    <t xml:space="preserve">Миколаївський районний суд </t>
  </si>
  <si>
    <t>Білгород -Дністровський міськрайонний суд</t>
  </si>
  <si>
    <t xml:space="preserve">Біляївський районний суд </t>
  </si>
  <si>
    <t>Теплодарський міський суд</t>
  </si>
  <si>
    <t xml:space="preserve">Великомихайлівський районний суд  </t>
  </si>
  <si>
    <t xml:space="preserve">Фрунзівський районний суд </t>
  </si>
  <si>
    <t xml:space="preserve">Ширяївський районний суд </t>
  </si>
  <si>
    <t xml:space="preserve">Комінтернівський районний суд </t>
  </si>
  <si>
    <t>Южний міський суд</t>
  </si>
  <si>
    <t xml:space="preserve">Ізмаїльський міськрайонний суд   </t>
  </si>
  <si>
    <t xml:space="preserve">Болградський районний суд </t>
  </si>
  <si>
    <t xml:space="preserve">Кілійський районний суд </t>
  </si>
  <si>
    <t xml:space="preserve">Ренійський районний суд </t>
  </si>
  <si>
    <t>Котовський міськрайонний суд</t>
  </si>
  <si>
    <t xml:space="preserve"> Ананьївський районний суд </t>
  </si>
  <si>
    <t xml:space="preserve">Красноокнянський районний суд </t>
  </si>
  <si>
    <t xml:space="preserve">Роздільнянський районний суд </t>
  </si>
  <si>
    <t xml:space="preserve">Іллічівський міський суд </t>
  </si>
  <si>
    <t xml:space="preserve">Овідіопольський районний суд </t>
  </si>
  <si>
    <t>Суворовський районний суд м. Одеси</t>
  </si>
  <si>
    <t>Приморський  районний суд  м. Одеси</t>
  </si>
  <si>
    <t>Київський районний суд м. Одеси</t>
  </si>
  <si>
    <t>Малиновський  районний суд  м. Одеси</t>
  </si>
  <si>
    <t xml:space="preserve">Гадяцький районний суд </t>
  </si>
  <si>
    <t xml:space="preserve">Зіньківський районний суд </t>
  </si>
  <si>
    <t xml:space="preserve">Глобинський районний суд </t>
  </si>
  <si>
    <t xml:space="preserve">Хорольський районний суд </t>
  </si>
  <si>
    <t xml:space="preserve">Семенівський районний суд </t>
  </si>
  <si>
    <t xml:space="preserve">Комсомольський міський  суд </t>
  </si>
  <si>
    <t xml:space="preserve">Козельщинський районний суд </t>
  </si>
  <si>
    <t xml:space="preserve">Диканський районний суд </t>
  </si>
  <si>
    <t xml:space="preserve">Котелевський районний суд </t>
  </si>
  <si>
    <t xml:space="preserve">Карлівський районний суд </t>
  </si>
  <si>
    <t xml:space="preserve">Машівський районний суд </t>
  </si>
  <si>
    <t xml:space="preserve">Чутівський районний суд </t>
  </si>
  <si>
    <t xml:space="preserve">Кобеляцький районний суд </t>
  </si>
  <si>
    <t xml:space="preserve">Новосанжарський районний суд </t>
  </si>
  <si>
    <t>Автозаводський районний суд м. Кременчука</t>
  </si>
  <si>
    <t xml:space="preserve">Кременчуцький районний суд </t>
  </si>
  <si>
    <t xml:space="preserve">Лубенський міськрайонний суд </t>
  </si>
  <si>
    <t xml:space="preserve">Лохвицький районний суд </t>
  </si>
  <si>
    <t xml:space="preserve">Оржицький районний суд </t>
  </si>
  <si>
    <t xml:space="preserve">Миргородський міськрайонний суд </t>
  </si>
  <si>
    <t xml:space="preserve">Великобагачанський районний суд </t>
  </si>
  <si>
    <t xml:space="preserve">Шишацький районний суд </t>
  </si>
  <si>
    <t>Октябрський  районний суд м. Полтави</t>
  </si>
  <si>
    <t>Ленінський районний суд  м. Полтави</t>
  </si>
  <si>
    <t>Київський  районний суд м. Полтави</t>
  </si>
  <si>
    <t xml:space="preserve">Пирятинський районний суд </t>
  </si>
  <si>
    <t xml:space="preserve">Чорнухинський районний суд </t>
  </si>
  <si>
    <t xml:space="preserve">Гребінківський районний суд </t>
  </si>
  <si>
    <t xml:space="preserve">Полтавський районний суд </t>
  </si>
  <si>
    <t xml:space="preserve">Решетилівський районний суд </t>
  </si>
  <si>
    <t>Зарічний районний суд м.Сум</t>
  </si>
  <si>
    <t>Сахновщинський районний суд</t>
  </si>
  <si>
    <t>Київський районний суд м. Харкова</t>
  </si>
  <si>
    <t>Дзержинський районний суд м. Харкова</t>
  </si>
  <si>
    <t>Московський районний суд м. Харкова</t>
  </si>
  <si>
    <t>Фрунзенський районний суд м. Харкова</t>
  </si>
  <si>
    <t>Комінтернівський  районний суд м. Харкова</t>
  </si>
  <si>
    <t>Червонозаводський районний суд м. Харкова</t>
  </si>
  <si>
    <t>Жовтневий районний суд м. Харкова</t>
  </si>
  <si>
    <t>Ленінський районний суд м. Харкова</t>
  </si>
  <si>
    <t xml:space="preserve">Великолепетиський районний суд </t>
  </si>
  <si>
    <t xml:space="preserve">Новотроїцький районний суд </t>
  </si>
  <si>
    <t>Старокостянтинівський районний суд</t>
  </si>
  <si>
    <t>Придніпровський районний суд м.Черкас</t>
  </si>
  <si>
    <t>Садгірський районний суд м. Чернівців</t>
  </si>
  <si>
    <t>Шевченківський районний суд м. Чернівців</t>
  </si>
  <si>
    <t>Талалаївський районний суд</t>
  </si>
  <si>
    <t xml:space="preserve">Деснянський районний суд міста Києва </t>
  </si>
  <si>
    <t xml:space="preserve">Дніпровський районний суд  міста Києва </t>
  </si>
  <si>
    <t xml:space="preserve">Дарницький районний суд міста Києва </t>
  </si>
  <si>
    <t xml:space="preserve">Голосіївський районний суд   міста Києва   </t>
  </si>
  <si>
    <t xml:space="preserve">Печерський районний суд міста Києва </t>
  </si>
  <si>
    <t xml:space="preserve">Святошинський районний суд міста Києва </t>
  </si>
  <si>
    <t xml:space="preserve">Солом`янський районний суд   міста Києва </t>
  </si>
  <si>
    <t xml:space="preserve">Шевченківський районний суд міста Києва </t>
  </si>
  <si>
    <t xml:space="preserve">Оболонський районний суд міста Києва </t>
  </si>
  <si>
    <t xml:space="preserve">Подільський районний суд міста Києва </t>
  </si>
  <si>
    <t xml:space="preserve">Солонянський районний суд </t>
  </si>
  <si>
    <t xml:space="preserve">Широківський районний суд </t>
  </si>
  <si>
    <t>Юр’ївський районний суд</t>
  </si>
  <si>
    <t>Сватівський районний суд</t>
  </si>
  <si>
    <t>Сихівський районний суд м.Львова</t>
  </si>
  <si>
    <t>Орджонікідзевський районний суд м. Харкова</t>
  </si>
  <si>
    <t>Першотравневий районний суд м.Чернівців</t>
  </si>
  <si>
    <t>Сєвєродонецький міський суд</t>
  </si>
  <si>
    <t xml:space="preserve">Пропозиції щодо перерозподілу видатків за КЕКВ 2111 "Заробітна плата" </t>
  </si>
  <si>
    <t>2023 рік</t>
  </si>
  <si>
    <t>Усього за рік</t>
  </si>
  <si>
    <t>Річний фонд</t>
  </si>
  <si>
    <t>за посадовими окладами</t>
  </si>
  <si>
    <t xml:space="preserve"> за ранг </t>
  </si>
  <si>
    <t xml:space="preserve"> за вислугу років</t>
  </si>
  <si>
    <t>за таємність</t>
  </si>
  <si>
    <t>за науковий ступінь</t>
  </si>
  <si>
    <t>за перебування на адміністративній посаді</t>
  </si>
  <si>
    <t>за додаткове навантаження за тимчасово-відсутнього працівника та за вакантною посадою</t>
  </si>
  <si>
    <t>Доплата до мінімальної заробітної плати</t>
  </si>
  <si>
    <t>Доплати робітникам</t>
  </si>
  <si>
    <t>Допомога до відпустки</t>
  </si>
  <si>
    <t xml:space="preserve"> Надбавка за інтенсивність праці</t>
  </si>
  <si>
    <t xml:space="preserve">Премія </t>
  </si>
  <si>
    <t>Матеріальна допомога для вирішення соціально-побутових питань</t>
  </si>
  <si>
    <t>Інші виплати (грошова виплата по ст.119 КзПП, компенсація відпустки)</t>
  </si>
  <si>
    <t>Вихідна допомога</t>
  </si>
  <si>
    <t>%</t>
  </si>
  <si>
    <t>сума</t>
  </si>
  <si>
    <t>Штатна чисельність працівників апарату суду на 01.01.2023, одиниць</t>
  </si>
  <si>
    <t>Фактична чисельність працівників апарату суду, одиниць</t>
  </si>
  <si>
    <t>Фактична кількість суддів 
на 01.01.2023, одиниць</t>
  </si>
  <si>
    <t>Ковпаківський районний суд м.Сум</t>
  </si>
  <si>
    <t>НШСУ</t>
  </si>
  <si>
    <t>ДСА У</t>
  </si>
  <si>
    <t xml:space="preserve">ССО </t>
  </si>
  <si>
    <t>ТУ ДСА (апарат)</t>
  </si>
  <si>
    <t>Забезпечення здійснення правосуддя місцевими, апеляційними судами та функціонування органів і установ системи правосуддя</t>
  </si>
  <si>
    <t>сума стимулюючих після перерозподілу</t>
  </si>
  <si>
    <t>Обовязкові складові заробітної плати</t>
  </si>
  <si>
    <t>% стимулюючих після І перерозподілу</t>
  </si>
  <si>
    <t>Річний фонд стимулюючих виплат після ІІ перерозподілу</t>
  </si>
  <si>
    <t>стимулюючі для розрахунку (рік)</t>
  </si>
  <si>
    <r>
      <rPr>
        <b/>
        <sz val="12"/>
        <color rgb="FFFF0000"/>
        <rFont val="Times New Roman"/>
        <family val="1"/>
        <charset val="204"/>
      </rPr>
      <t>Пропозиції І</t>
    </r>
    <r>
      <rPr>
        <b/>
        <sz val="12"/>
        <color theme="1"/>
        <rFont val="Times New Roman"/>
        <family val="1"/>
        <charset val="204"/>
      </rPr>
      <t xml:space="preserve"> щодо перерозподілу видатків за КЕКВ 2111 "Заробітна плата" </t>
    </r>
  </si>
  <si>
    <r>
      <rPr>
        <b/>
        <sz val="13"/>
        <color rgb="FFFF0000"/>
        <rFont val="Times New Roman"/>
        <family val="1"/>
        <charset val="204"/>
      </rPr>
      <t>Дефіцит ІІ</t>
    </r>
    <r>
      <rPr>
        <b/>
        <sz val="13"/>
        <color rgb="FF000000"/>
        <rFont val="Times New Roman"/>
        <family val="1"/>
        <charset val="204"/>
      </rPr>
      <t xml:space="preserve">
</t>
    </r>
    <r>
      <rPr>
        <b/>
        <sz val="9"/>
        <color rgb="FF000000"/>
        <rFont val="Times New Roman"/>
        <family val="1"/>
        <charset val="204"/>
      </rPr>
      <t>(усього на рік+пропозиції І -(обовязкові+стимулюючі для розрахунку))</t>
    </r>
  </si>
  <si>
    <t>залишок нерозпод.коштів</t>
  </si>
  <si>
    <t xml:space="preserve">По року 50% стимулюючих. Зменшилась чисельність </t>
  </si>
  <si>
    <t>прогнозований розрахунок</t>
  </si>
  <si>
    <t>проф.в листопаді</t>
  </si>
  <si>
    <t>додаткові за КЕКВ 2120 узготиди з бухгалтером, можливо буде залишок до кінця року</t>
  </si>
  <si>
    <t>% стимулюючих за 10 місяців</t>
  </si>
  <si>
    <t>за 9 місяців, з жовтня місяця не надають інформацію!!!</t>
  </si>
  <si>
    <t>ВККСУ   за 10 місців 77,3% стим.</t>
  </si>
  <si>
    <t xml:space="preserve">Інформація про надходження та розгляду справ та матеріалів місцевими та апеляційними судами за даними статистичної звітності за 9 місяців 2023 року </t>
  </si>
  <si>
    <t>Перелік судів в розрізі регіонів, інстанцій та юрисдикцій</t>
  </si>
  <si>
    <t>Надійшло справ і матеріалів за період</t>
  </si>
  <si>
    <t>Розглянуто справ і матеріалів за період</t>
  </si>
  <si>
    <t>Місцеві загальні суди</t>
  </si>
  <si>
    <t>Автономна Республіка Крим</t>
  </si>
  <si>
    <t>Алуштинський міський суд Автономної Республіки Крим</t>
  </si>
  <si>
    <t>Армянський міський суд Автономної Республіки Крим</t>
  </si>
  <si>
    <t>Бахчисарайський районний суд Автономної Республіки Крим</t>
  </si>
  <si>
    <t>Білогірський районний суд Автономної Республіки Крим</t>
  </si>
  <si>
    <t>Джанкойський міськрайонний суд Автономної Республіки Крим</t>
  </si>
  <si>
    <t>Євпаторійський міський суд Автономної Республіки Крим</t>
  </si>
  <si>
    <t>Залізничний районний суд м. Сімферополя</t>
  </si>
  <si>
    <t>Керченський міський суд Автономної Республіки Крим</t>
  </si>
  <si>
    <t>Київський районний суд м. Сімферополя</t>
  </si>
  <si>
    <t>Кіровський районний суд Автономної Республіки Крим</t>
  </si>
  <si>
    <t>Красногвардійський районний суд Автономної Республіки Крим</t>
  </si>
  <si>
    <t>Красноперекопський міськрайонний суд Автономної Республіки Крим</t>
  </si>
  <si>
    <t>Ленінський районний суд Автономної Республіки Крим</t>
  </si>
  <si>
    <t>Нижньогірський районний суд Автономної Республіки Крим</t>
  </si>
  <si>
    <t>Первомайський районний суд Автономної Республіки Крим</t>
  </si>
  <si>
    <t>Роздольненський районний суд Автономної Республіки Крим</t>
  </si>
  <si>
    <t>Сакський міськрайонний суд Автономної Республіки Крим</t>
  </si>
  <si>
    <t>Сімферопольський районний суд Автономної Республіки Крим</t>
  </si>
  <si>
    <t>Совєтський районний суд Автономної Республіки Крим</t>
  </si>
  <si>
    <t>Судацький міський суд Автономної Республіки Крим</t>
  </si>
  <si>
    <t>Феодосійський міський суд Автономної Республіки Крим</t>
  </si>
  <si>
    <t>Центральний районний суд м. Сімферополя</t>
  </si>
  <si>
    <t>Чорноморський районний суд Автономної Республіки Крим</t>
  </si>
  <si>
    <t>Ялтинський міський суд Автономної Республіки Крим</t>
  </si>
  <si>
    <t>м. Севастополь</t>
  </si>
  <si>
    <t>Балаклавський районний суд м. Севастополя</t>
  </si>
  <si>
    <t>Гагарінський районний суд м. Севастополя</t>
  </si>
  <si>
    <t>Ленінський районний суд м. Севастополя</t>
  </si>
  <si>
    <t>Нахімовський районний суд м. Севастополя</t>
  </si>
  <si>
    <t>Вінницька область</t>
  </si>
  <si>
    <t>Барський районний суд Вінницької області</t>
  </si>
  <si>
    <t>Бершадський районний суд Вінницької області</t>
  </si>
  <si>
    <t>Вінницький міський суд Вінницької області</t>
  </si>
  <si>
    <t>Вінницький районний суд Вінницької області</t>
  </si>
  <si>
    <t>Гайсинський районний суд Вінницької області</t>
  </si>
  <si>
    <t>Жмеринський міськрайонний суд Вінницької області</t>
  </si>
  <si>
    <t>Іллінецький районний суд Вінницької області</t>
  </si>
  <si>
    <t>Калинівський районний суд Вінницької області</t>
  </si>
  <si>
    <t>Козятинський міськрайонний суд Вінницької області</t>
  </si>
  <si>
    <t>Крижопільський районний суд Вінницької області</t>
  </si>
  <si>
    <t>Ладижинський міський суд Вінницької області</t>
  </si>
  <si>
    <t>Липовецький районний суд Вінницької області</t>
  </si>
  <si>
    <t>Літинський районний суд Вінницької області</t>
  </si>
  <si>
    <t>Могилів-Подільський міськрайонний суд Вінницької області</t>
  </si>
  <si>
    <t>Мурованокуриловецький районний суд Вінницької області</t>
  </si>
  <si>
    <t>Немирівський районний суд Вінницької області</t>
  </si>
  <si>
    <t>Оратівський районний суд Вінницької області</t>
  </si>
  <si>
    <t>Піщанський районний суд Вінницької області</t>
  </si>
  <si>
    <t>Погребищенський районний суд Вінницької області</t>
  </si>
  <si>
    <t>Теплицький районний суд Вінницької області</t>
  </si>
  <si>
    <t>Тиврівський районний суд Вінницької області</t>
  </si>
  <si>
    <t>Томашпільський районний суд Вінницької області</t>
  </si>
  <si>
    <t>Тростянецький районний суд Вінницької області</t>
  </si>
  <si>
    <t>Тульчинський районний суд Вінницької області</t>
  </si>
  <si>
    <t>Хмільницький міськрайонний суд Вінницької області</t>
  </si>
  <si>
    <t>Чернівецький районний суд Вінницької області</t>
  </si>
  <si>
    <t>Чечельницький районний суд Вінницької області</t>
  </si>
  <si>
    <t>Шаргородський районний суд Вінницької області</t>
  </si>
  <si>
    <t>Ямпільський районний суд Вінницької області</t>
  </si>
  <si>
    <t>Волинська область</t>
  </si>
  <si>
    <t>Володимир-Волинський міський суд Волинської області</t>
  </si>
  <si>
    <t>Горохівський районний суд Волинської області</t>
  </si>
  <si>
    <t>Іваничівський районний суд Волинської області</t>
  </si>
  <si>
    <t>Камінь-Каширський районний суд Волинської області</t>
  </si>
  <si>
    <t>Ківерцівський районний суд Волинської області</t>
  </si>
  <si>
    <t>Ковельський міськрайонний суд Волинської області</t>
  </si>
  <si>
    <t>Локачинський районний суд Волинської області</t>
  </si>
  <si>
    <t>Луцький міськрайонний суд Волинської області</t>
  </si>
  <si>
    <t>Любешівський районний суд Волинської області</t>
  </si>
  <si>
    <t>Любомльський районний суд Волинської області</t>
  </si>
  <si>
    <t>Маневицький районний суд Волинської області</t>
  </si>
  <si>
    <t>Нововолинський міський суд Волинської області</t>
  </si>
  <si>
    <t>Ратнівський районний суд Волинської області</t>
  </si>
  <si>
    <t>Рожищенський районний суд Волинської області</t>
  </si>
  <si>
    <t>Старовижівський районний суд Волинської області</t>
  </si>
  <si>
    <t>Турійський районний суд Волинської області</t>
  </si>
  <si>
    <t>Шацький районний суд Волинської області</t>
  </si>
  <si>
    <t>Дніпропетровська область</t>
  </si>
  <si>
    <t>Амур-Нижньодніпровський районний суд м. Дніпропетровська</t>
  </si>
  <si>
    <t>Апостолівський районний суд Дніпропетровської області</t>
  </si>
  <si>
    <t>Бабушкінський районний суд м. Дніпропетровська</t>
  </si>
  <si>
    <t>Баглійський районний суд м. Дніпродзержинська</t>
  </si>
  <si>
    <t>Васильківський районний суд Дніпропетровської області</t>
  </si>
  <si>
    <t>Верхньодніпровський районний суд Дніпропетровської області</t>
  </si>
  <si>
    <t>Вільногірський міський суд Дніпропетровської області</t>
  </si>
  <si>
    <t>Дзержинський районний суд м. Кривого Рогу</t>
  </si>
  <si>
    <t>Дніпровський районний суд м. Дніпродзержинська</t>
  </si>
  <si>
    <t>Дніпропетровський районний суд Дніпропетровської області</t>
  </si>
  <si>
    <t>Довгинцівський районний суд м. Кривого Рогу</t>
  </si>
  <si>
    <t>Жовтневий районний суд м. Дніпропетровська</t>
  </si>
  <si>
    <t>Жовтневий районний суд м. Кривого Рогу</t>
  </si>
  <si>
    <t>Жовтоводський міський суд Дніпропетровської області</t>
  </si>
  <si>
    <t>Заводський районний суд м. Дніпродзержинська</t>
  </si>
  <si>
    <t>Інгулецький районний суд м. Кривого Рогу</t>
  </si>
  <si>
    <t>Індустріальний районний суд м. Дніпропетровська</t>
  </si>
  <si>
    <t>Кіровський районний суд м. Дніпропетровська</t>
  </si>
  <si>
    <t>Красногвардійський районний суд м. Дніпропетровська</t>
  </si>
  <si>
    <t>Криворізький районний суд Дніпропетровської області</t>
  </si>
  <si>
    <t>Криничанський районний суд Дніпропетровської області</t>
  </si>
  <si>
    <t>Ленінський районний суд м. Дніпропетровська</t>
  </si>
  <si>
    <t>Магдалинівський районний суд Дніпропетровської області</t>
  </si>
  <si>
    <t>Марганецький міськийонний суд Дніпропетровської області</t>
  </si>
  <si>
    <t>Межівський районний суд Дніпропетровської області</t>
  </si>
  <si>
    <t>Нікопольський міськрайонний суд Дніпропетровської області</t>
  </si>
  <si>
    <t>Новомосковський міськрайонний суд Дніпропетровської області</t>
  </si>
  <si>
    <t>Орджонікідзевський міський суд Дніпропетровської області</t>
  </si>
  <si>
    <t>Павлоградський міськрайонний суд Дніпропетровської області</t>
  </si>
  <si>
    <t>Першотравенський міський суд Дніпропетровської області</t>
  </si>
  <si>
    <t>Петриківський районний суд Дніпропетровської області</t>
  </si>
  <si>
    <t>Петропавлівський районний суд Дніпропетровської області</t>
  </si>
  <si>
    <t>Покровський районний суд Дніпропетровської області</t>
  </si>
  <si>
    <t>П'ятихатський районний суд Дніпропетровської області</t>
  </si>
  <si>
    <t>Саксаганський районний суд м. Кривого Рогу</t>
  </si>
  <si>
    <t>Самарський районний суд м. Дніпропетровська</t>
  </si>
  <si>
    <t>Синельниківський міськрайонний суд Дніпропетровської області</t>
  </si>
  <si>
    <t>Солонянський районний суд Дніпропетровської області</t>
  </si>
  <si>
    <t>Софіївський районний суд Дніпропетровської області</t>
  </si>
  <si>
    <t>Тернівський міський суд Дніпропетровської області</t>
  </si>
  <si>
    <t>Тернівський районний суд м. Кривого Рогу</t>
  </si>
  <si>
    <t>Томаківський районний суд Дніпропетровської області</t>
  </si>
  <si>
    <t>Царичанський районний суд Дніпропетровської області</t>
  </si>
  <si>
    <t>Центрально-Міський районний суд м. Кривого Рогу</t>
  </si>
  <si>
    <t>Широківський районний суд Дніпропетровської області</t>
  </si>
  <si>
    <t>Юр'ївський районний суд Дніпропетровської області</t>
  </si>
  <si>
    <t>Донецька область</t>
  </si>
  <si>
    <t>Авдіївський міський суд Донецької області</t>
  </si>
  <si>
    <t>Амвросіївський районний суд Донецької області</t>
  </si>
  <si>
    <t>Артемівський міськрайонний суд Донецької області</t>
  </si>
  <si>
    <t>Будьоннівський районний суд міста Донецька</t>
  </si>
  <si>
    <t>Великоновосілківський районний суд Донецької області</t>
  </si>
  <si>
    <t>Волноваський районний суд Донецької області</t>
  </si>
  <si>
    <t>Володарський районний суд Донецької області</t>
  </si>
  <si>
    <t>Ворошиловський районний суд міста Донецька</t>
  </si>
  <si>
    <t>Вугледарський міський суд Донецької області</t>
  </si>
  <si>
    <t>Гірницький районний суд міста Макіївки</t>
  </si>
  <si>
    <t>Дебальцевський міський суд Донецької області</t>
  </si>
  <si>
    <t>Дзержинський міський суд Донецької області</t>
  </si>
  <si>
    <t>Димитровський міський суд Донецької області</t>
  </si>
  <si>
    <t>Добропільський міськрайонний суд Донецької області</t>
  </si>
  <si>
    <t>Докучаєвський міський суд Донецької області</t>
  </si>
  <si>
    <t>Дружківський міський суд Донецької області</t>
  </si>
  <si>
    <t>Єнакіївський міський суд Донецької області</t>
  </si>
  <si>
    <t>Жданівський міський суд Донецької області</t>
  </si>
  <si>
    <t>Жовтневий районний суд м. Маріуполя</t>
  </si>
  <si>
    <t>Іллічівський районний суд м. Маріуполя</t>
  </si>
  <si>
    <t>Калінінський районний суд міста Горлівки Донецької області</t>
  </si>
  <si>
    <t>Калінінський районний суд міста Донецька</t>
  </si>
  <si>
    <t>Київський районний суд міста Донецька</t>
  </si>
  <si>
    <t>Кіровський міський суд Донецької області</t>
  </si>
  <si>
    <t>Кіровський районний суд міста Донецька</t>
  </si>
  <si>
    <t>Кіровський районний суд міста Макіївки</t>
  </si>
  <si>
    <t>Костянтинівський міськрайонний суд Донецької області</t>
  </si>
  <si>
    <t>Краматорський міський суд Донецької області</t>
  </si>
  <si>
    <t>Красноармійський міськрайонний суд Донецької області</t>
  </si>
  <si>
    <t>Краснолиманський міський суд Донецької області</t>
  </si>
  <si>
    <t>Куйбишевський районний суд міста Донецька</t>
  </si>
  <si>
    <t>Ленінський районний суд міста Донецька</t>
  </si>
  <si>
    <t>Мар’їнський районний суд Донецької області</t>
  </si>
  <si>
    <t>Микитівський районний суд міста Горлівки Донецької області</t>
  </si>
  <si>
    <t>Новоазовський районний суд Донецької області</t>
  </si>
  <si>
    <t>Новогродівський міський суд Донецької області</t>
  </si>
  <si>
    <t>Олександрівський районний суд Донецької області</t>
  </si>
  <si>
    <t>Орджонікідзевський районний суд м. Маріуполя</t>
  </si>
  <si>
    <t>Першотравневий районний суд Донецької області</t>
  </si>
  <si>
    <t>Петровський районний суд міста Донецька</t>
  </si>
  <si>
    <t>Приморський районний суд м. Маріуполя</t>
  </si>
  <si>
    <t>Пролетарський районний суд міста Донецька</t>
  </si>
  <si>
    <t>Селидівський міський суд Донецької області</t>
  </si>
  <si>
    <t>Слов'янський міськрайонний суд Донецької області</t>
  </si>
  <si>
    <t>Сніжнянський міський суд Донецької області</t>
  </si>
  <si>
    <t>Совєтський районний суд міста Макіївки Донецької області</t>
  </si>
  <si>
    <t>Старобешівський районний суд Донецької області</t>
  </si>
  <si>
    <t>Тельманівський районний суд Донецької області</t>
  </si>
  <si>
    <t>Торезький міський суд Донецької області</t>
  </si>
  <si>
    <t>Харцизький міський суд Донецької області</t>
  </si>
  <si>
    <t>Центрально-Міський районний суд міста Горлівки Донецької області</t>
  </si>
  <si>
    <t>Центрально-Міський районний суд міста Макіївки</t>
  </si>
  <si>
    <t>Червоногвардійський районний суд міста Макіївки</t>
  </si>
  <si>
    <t>Шахтарський міськрайонний суд Донецької області</t>
  </si>
  <si>
    <t>Ясинуватський міськрайонний суд Донецької області</t>
  </si>
  <si>
    <t>Житомирська область</t>
  </si>
  <si>
    <t>Андрушівський районний суд Житомирської області</t>
  </si>
  <si>
    <t>Баранівський районний суд Житомирської області</t>
  </si>
  <si>
    <t>Бердичівський міськрайонний суд Житомирської області</t>
  </si>
  <si>
    <t>Богунський районний суд м. Житомира</t>
  </si>
  <si>
    <t>Брусилівський районний суд Житомирської області</t>
  </si>
  <si>
    <t>Володарсько-Волинський районний суд Житомирської області</t>
  </si>
  <si>
    <t>Ємільчинський районний суд Житомирської області</t>
  </si>
  <si>
    <t>Житомирський районний суд Житомирської області</t>
  </si>
  <si>
    <t>Коростенський міськрайонний суд Житомирської області</t>
  </si>
  <si>
    <t>Коростишівський районний суд Житомирської області</t>
  </si>
  <si>
    <t>Лугинський районний суд Житомирської області</t>
  </si>
  <si>
    <t>Любарський районний суд Житомирської області</t>
  </si>
  <si>
    <t>Малинський районний суд Житомирської області</t>
  </si>
  <si>
    <t>Народицький районний суд Житомирської області</t>
  </si>
  <si>
    <t>Новоград-Волинський міськрайонний суд Житомирської області</t>
  </si>
  <si>
    <t>Овруцький районний суд Житомирської області</t>
  </si>
  <si>
    <t>Олевський районний суд Житомирської області</t>
  </si>
  <si>
    <t>Попільнянський районний суд Житомирської області</t>
  </si>
  <si>
    <t>Радомишльський районний суд Житомирської області</t>
  </si>
  <si>
    <t>Романівський районний суд Житомирської області</t>
  </si>
  <si>
    <t>Ружинський районний суд Житомирської області</t>
  </si>
  <si>
    <t>Червоноармійський районний суд Житомирської області</t>
  </si>
  <si>
    <t>Черняхівський районний суд Житомирської області</t>
  </si>
  <si>
    <t>Чуднівський районний суд Житомирської області</t>
  </si>
  <si>
    <t>Закарпатська область</t>
  </si>
  <si>
    <t>Берегівський районний суд Закарпатської області</t>
  </si>
  <si>
    <t>Великоберезнянський районний суд Закарпатської області</t>
  </si>
  <si>
    <t>Виноградівський районний суд Закарпатської області</t>
  </si>
  <si>
    <t>Воловецький районний суд Закарпатської області</t>
  </si>
  <si>
    <t>Іршавський районний суд Закарпатської області</t>
  </si>
  <si>
    <t>Міжгірський районний суд Закарпатської області</t>
  </si>
  <si>
    <t>Мукачівський міськрайонний суд Закарпатської області</t>
  </si>
  <si>
    <t>Перечинський районний суд Закарпатської області</t>
  </si>
  <si>
    <t>Рахівський районний суд Закарпатської області</t>
  </si>
  <si>
    <t>Свалявський районний суд Закарпатської області</t>
  </si>
  <si>
    <t>Тячівський районний суд Закарпатської області</t>
  </si>
  <si>
    <t>Ужгородський міськрайонний суд Закарпатської області</t>
  </si>
  <si>
    <t>Хустський районний суд Закарпатської області</t>
  </si>
  <si>
    <t>Запорізька область</t>
  </si>
  <si>
    <t>Бердянський міськрайонний суд Запорізької області</t>
  </si>
  <si>
    <t>Василівський районний суд Запорізької області</t>
  </si>
  <si>
    <t>Великобілозерський районний суд Запорізької області</t>
  </si>
  <si>
    <t>Веселівський районний суд Запорізької області</t>
  </si>
  <si>
    <t>Вільнянський районний суд Запорізької області</t>
  </si>
  <si>
    <t>Гуляйпільський районний суд Запорізької області</t>
  </si>
  <si>
    <t>Енергодарський міський суд Запорізької області</t>
  </si>
  <si>
    <t>Запорізький районний суд Запорізької області</t>
  </si>
  <si>
    <t>Кам'янсько-Дніпровський районний суд Запорізької області</t>
  </si>
  <si>
    <t>Куйбишевський районний суд Запорізької області</t>
  </si>
  <si>
    <t>Мелітопольський міськрайонний суд Запорізької області</t>
  </si>
  <si>
    <t>Михайлівський районний суд Запорізької області</t>
  </si>
  <si>
    <t>Новомиколаївський районний суд Запорізької області</t>
  </si>
  <si>
    <t>Оріхівський районний суд Запорізької області</t>
  </si>
  <si>
    <t>Пологівський районний суд Запорізької області</t>
  </si>
  <si>
    <t>Приазовський районний суд Запорізької області</t>
  </si>
  <si>
    <t>Приморський районний суд Запорізької області</t>
  </si>
  <si>
    <t>Розівський районний суд Запорізької області</t>
  </si>
  <si>
    <t>Токмацький районний суд Запорізької області</t>
  </si>
  <si>
    <t>Чернігівський районний суд Запорізької області</t>
  </si>
  <si>
    <t>Якимівський районний суд Запорізької області</t>
  </si>
  <si>
    <t>Івано-Франківська область</t>
  </si>
  <si>
    <t>Богородчанський районний суд Івано-Франківської області</t>
  </si>
  <si>
    <t>Болехівський міський суд Івано-Франківської області</t>
  </si>
  <si>
    <t>Верховинський районний суд Івано-Франківської області</t>
  </si>
  <si>
    <t>Галицький районний суд Івано-Франківської області</t>
  </si>
  <si>
    <t>Городенківський районний суд Івано-Франківської області</t>
  </si>
  <si>
    <t>Долинський районний суд Івано-Франківської області</t>
  </si>
  <si>
    <t>Івано-Франківський міський суд Івано-Франківської області</t>
  </si>
  <si>
    <t>Калуський міськрайонний суд Івано-Франківської області</t>
  </si>
  <si>
    <t>Коломийський міськрайонний суд Івано-Франківської області</t>
  </si>
  <si>
    <t>Косівський районний суд Івано-Франківської області</t>
  </si>
  <si>
    <t>Надвірнянський районний суд Івано-Франківської області</t>
  </si>
  <si>
    <t>Рогатинський районний суд Івано-Франківської області</t>
  </si>
  <si>
    <t>Рожнятівський районний суд Івано-Франківської області</t>
  </si>
  <si>
    <t>Снятинський районний суд Івано-Франківської області</t>
  </si>
  <si>
    <t>Тисменицький районний суд Івано-Франківської області</t>
  </si>
  <si>
    <t>Тлумацький районний суд Івано-Франківської області</t>
  </si>
  <si>
    <t>Яремчанський міський суд Івано-Франківської області</t>
  </si>
  <si>
    <t>Київська область</t>
  </si>
  <si>
    <t>Баришівський районний суд Київської області</t>
  </si>
  <si>
    <t>Березанський міський суд Київської області</t>
  </si>
  <si>
    <t>Білоцерківський міськрайонний суд Київської області</t>
  </si>
  <si>
    <t>Богуславський районний суд Київської області</t>
  </si>
  <si>
    <t>Бориспільський міськрайонний суд Київської області</t>
  </si>
  <si>
    <t>Бородянський районний суд Київської області</t>
  </si>
  <si>
    <t>Броварський міськрайонний суд Київської області</t>
  </si>
  <si>
    <t>Васильківський міськрайонний суд Київської області</t>
  </si>
  <si>
    <t>Вишгородський районний суд Київської області</t>
  </si>
  <si>
    <t>Володарський районний суд Київської області</t>
  </si>
  <si>
    <t>Згурівський районний суд Київської області</t>
  </si>
  <si>
    <t>Іванківський районний суд Київської області</t>
  </si>
  <si>
    <t>Ірпінський міський суд Київської області</t>
  </si>
  <si>
    <t>Кагарлицький районний суд Київської області</t>
  </si>
  <si>
    <t>Києво-Святошинський районний суд Київської області</t>
  </si>
  <si>
    <t>Макарівський районний суд Київської області</t>
  </si>
  <si>
    <t>Миронівський районний суд Київської області</t>
  </si>
  <si>
    <t>Обухівський районний суд Київської області</t>
  </si>
  <si>
    <t>Переяслав-Хмельницький міськрайонний суд Київської області</t>
  </si>
  <si>
    <t>Ржищівський міський суд Київської області</t>
  </si>
  <si>
    <t>Рокитнянський районний суд Київської області</t>
  </si>
  <si>
    <t>Сквирський районний суд Київської області</t>
  </si>
  <si>
    <t>Славутицький міський суд Київської області</t>
  </si>
  <si>
    <t>Ставищенський районний суд Київської області</t>
  </si>
  <si>
    <t>Таращанський районний суд Київської області</t>
  </si>
  <si>
    <t>Тетіївський районний суд Київської області</t>
  </si>
  <si>
    <t>Фастівський міськрайонний суд Київської області</t>
  </si>
  <si>
    <t>Яготинський районний суд Київської області</t>
  </si>
  <si>
    <t>Кіровоградська область</t>
  </si>
  <si>
    <t>Бобринецький районний суд Кіровоградської області</t>
  </si>
  <si>
    <t>Вільшанський районний суд Кіровоградської області</t>
  </si>
  <si>
    <t>Гайворонський районний суд Кіровоградської області</t>
  </si>
  <si>
    <t>Голованівський районний суд Кіровоградської області</t>
  </si>
  <si>
    <t>Добровеличківський районний суд Кіровоградської області</t>
  </si>
  <si>
    <t>Долинський районний суд Кіровоградської області</t>
  </si>
  <si>
    <t>Знам’янський міськрайонний суд Кіровоградської області</t>
  </si>
  <si>
    <t>Кіровоградський районний суд Кіровоградської області</t>
  </si>
  <si>
    <t>Кіровський районний суд м. Кіровограда</t>
  </si>
  <si>
    <t>Компаніївський районний суд Кіровоградської області</t>
  </si>
  <si>
    <t>Ленінський районний суд м. Кіровограда</t>
  </si>
  <si>
    <t>Маловисківський районний суд Кіровоградської області</t>
  </si>
  <si>
    <t>Новгородківський районний суд Кіровоградської області</t>
  </si>
  <si>
    <t>Новоархангельський районний суд Кіровоградської області</t>
  </si>
  <si>
    <t>Новомиргородський районний суд Кіровоградської області</t>
  </si>
  <si>
    <t>Новоукраїнський районний суд Кіровоградської області</t>
  </si>
  <si>
    <t>Олександрівський районний суд Кіровоградської області</t>
  </si>
  <si>
    <t>Олександрійський міськрайонний суд Кіровоградської області</t>
  </si>
  <si>
    <t>Онуфріївський районний суд Кіровоградської області</t>
  </si>
  <si>
    <t>Петрівський районний суд Кіровоградської області</t>
  </si>
  <si>
    <t>Світловодський міськрайонний суд Кіровоградської області</t>
  </si>
  <si>
    <t>Ульяновський районний суд Кіровоградської області</t>
  </si>
  <si>
    <t>Устинівський районний суд Кіровоградської області</t>
  </si>
  <si>
    <t>Луганська область</t>
  </si>
  <si>
    <t>Алчевський міський суд Луганської області</t>
  </si>
  <si>
    <t>Антрацитівський міськрайонний суд Луганської області</t>
  </si>
  <si>
    <t>Артемівський районний суд міста Луганська</t>
  </si>
  <si>
    <t>Біловодський районний суд Луганської області</t>
  </si>
  <si>
    <t>Білокуракинський районний суд Луганської області</t>
  </si>
  <si>
    <t>Брянківський міський суд Луганської області</t>
  </si>
  <si>
    <t>Жовтневий районний суд міста Луганська</t>
  </si>
  <si>
    <t>Кам'янобрідський районний суд міста Луганська</t>
  </si>
  <si>
    <t>Кіровський міський суд Луганської області</t>
  </si>
  <si>
    <t>Краснодонський міськрайонний суд Луганської області</t>
  </si>
  <si>
    <t>Краснолуцький міський суд Луганської області</t>
  </si>
  <si>
    <t>Кремінський районний суд Луганської області</t>
  </si>
  <si>
    <t>Ленінський районний суд міста Луганська</t>
  </si>
  <si>
    <t>Лисичанський міський суд Луганської області</t>
  </si>
  <si>
    <t>Лутугинський районний суд Луганської області</t>
  </si>
  <si>
    <t>Марківський районний суд Луганської області</t>
  </si>
  <si>
    <t>Міловський районний суд Луганської області</t>
  </si>
  <si>
    <t>Новоайдарський районний суд Луганської області</t>
  </si>
  <si>
    <t>Новопсковський районний суд Луганської області</t>
  </si>
  <si>
    <t>Первомайський міський суд Луганської області</t>
  </si>
  <si>
    <t>Перевальський районний суд Луганської області</t>
  </si>
  <si>
    <t>Попаснянський районний суд Луганської області</t>
  </si>
  <si>
    <t>Ровеньківський міський суд Луганської області</t>
  </si>
  <si>
    <t>Рубіжанський міський суд Луганської області</t>
  </si>
  <si>
    <t>Сватівський районний суд Луганської області</t>
  </si>
  <si>
    <t>Свердловський міський суд Луганської області</t>
  </si>
  <si>
    <t>Сєвєродонецький міський суд Луганської області</t>
  </si>
  <si>
    <t>Слов'яносербський районний суд Луганської області</t>
  </si>
  <si>
    <t>Станично-Луганський районний суд Луганської області</t>
  </si>
  <si>
    <t>Старобільський районний суд Луганської області</t>
  </si>
  <si>
    <t>Стахановський міський суд Луганської області</t>
  </si>
  <si>
    <t>Троїцький районний суд Луганської області</t>
  </si>
  <si>
    <t>Львівська область</t>
  </si>
  <si>
    <t>Бориславський міський суд Львівської області</t>
  </si>
  <si>
    <t>Бродівський районний суд Львівської області</t>
  </si>
  <si>
    <t>Буський районний суд Львівської області</t>
  </si>
  <si>
    <t>Галицький районний суд м. Львова</t>
  </si>
  <si>
    <t>Городоцький районний суд Львівської області</t>
  </si>
  <si>
    <t>Дрогобицький міськрайонний суд Львівської області</t>
  </si>
  <si>
    <t>Жидачівський районний суд Львівської області</t>
  </si>
  <si>
    <t>Жовківський районний суд Львівської області</t>
  </si>
  <si>
    <t>Золочівський районний суд Львівської області</t>
  </si>
  <si>
    <t>Кам'янка-Бузький районний суд Львівської області</t>
  </si>
  <si>
    <t>Миколаївський районний суд Львівської області</t>
  </si>
  <si>
    <t>Мостиський районний суд Львівської області</t>
  </si>
  <si>
    <t>Перемишлянський районний суд Львівської області</t>
  </si>
  <si>
    <t>Пустомитівський районний суд Львівської області</t>
  </si>
  <si>
    <t>Радехівський районний суд Львівської області</t>
  </si>
  <si>
    <t>Самбірський міськрайонний суд Львівської області</t>
  </si>
  <si>
    <t>Сихівський районний суд м. Львова</t>
  </si>
  <si>
    <t>Сколівський районний суд Львівської області</t>
  </si>
  <si>
    <t>Сокальський районний суд Львівської області</t>
  </si>
  <si>
    <t>Старосамбірський районний суд Львівської області</t>
  </si>
  <si>
    <t>Стрийський міськрайонний суд Львівської області</t>
  </si>
  <si>
    <t>Трускавецький міський суд Львівської області</t>
  </si>
  <si>
    <t>Турківський районний суд Львівської області</t>
  </si>
  <si>
    <t>Франківський районний суд м. Львова</t>
  </si>
  <si>
    <t>Червоноградський міський суд Львівської області</t>
  </si>
  <si>
    <t>Шевченківський районний суд м. Львова</t>
  </si>
  <si>
    <t>Яворівський районний суд Львівської області</t>
  </si>
  <si>
    <t>м. Київ</t>
  </si>
  <si>
    <t>Голосіївський районний суд міста Києва</t>
  </si>
  <si>
    <t>Дарницький районний суд міста Києва</t>
  </si>
  <si>
    <t>Деснянський районний суд міста Києва</t>
  </si>
  <si>
    <t>Дніпровський районний суд міста Києва</t>
  </si>
  <si>
    <t>Оболонський районний суд міста Києва</t>
  </si>
  <si>
    <t>Печерський районний суд міста Києва</t>
  </si>
  <si>
    <t>Подільський районний суд міста Києва</t>
  </si>
  <si>
    <t>Святошинський районний суд міста Києва</t>
  </si>
  <si>
    <t>Солом'янський районний суд міста Києва</t>
  </si>
  <si>
    <t>Шевченківський районний суд міста Києва</t>
  </si>
  <si>
    <t>Миколаївська область</t>
  </si>
  <si>
    <t>Арбузинський районний суд Миколаївської області</t>
  </si>
  <si>
    <t>Баштанський районний суд Миколаївської області</t>
  </si>
  <si>
    <t>Березанський районний суд Миколаївської області</t>
  </si>
  <si>
    <t>Березнегуватський районний суд Миколаївської області</t>
  </si>
  <si>
    <t>Братський районний суд Миколаївської області</t>
  </si>
  <si>
    <t>Веселинівський районний суд Миколаївської області</t>
  </si>
  <si>
    <t>Вознесенський міськрайонний суд Миколаївської області</t>
  </si>
  <si>
    <t>Врадіївський районний суд Миколаївської області</t>
  </si>
  <si>
    <t>Доманівський районний суд Миколаївської області</t>
  </si>
  <si>
    <t>Єланецький районний суд Миколаївської області</t>
  </si>
  <si>
    <t>Жовтневий районний суд Миколаївської області</t>
  </si>
  <si>
    <t>Казанківський районний суд Миколаївської області</t>
  </si>
  <si>
    <t>Кривоозерський районний суд Миколаївської області</t>
  </si>
  <si>
    <t>Миколаївський районний суд Миколаївської області</t>
  </si>
  <si>
    <t>Новобузький районний суд Миколаївської області</t>
  </si>
  <si>
    <t>Новоодеський районний суд Миколаївської області</t>
  </si>
  <si>
    <t>Очаківський міськрайонний суд Миколаївської області</t>
  </si>
  <si>
    <t>Первомайський міськрайонний суд Миколаївської області</t>
  </si>
  <si>
    <t>Снігурівський районний суд Миколаївської області</t>
  </si>
  <si>
    <t>Южноукраїнський міський суд Миколаївської області</t>
  </si>
  <si>
    <t>Одеська область</t>
  </si>
  <si>
    <t>Ананьївський районний суд Одеської області</t>
  </si>
  <si>
    <t>Арцизький районний суд Одеської області</t>
  </si>
  <si>
    <t>Балтський районний суд Одеської області</t>
  </si>
  <si>
    <t>Березівський районний суд Одеської області</t>
  </si>
  <si>
    <t>Білгород-Дністровський міськрайонний суд Одеської області</t>
  </si>
  <si>
    <t>Біляївський районний суд Одеської області</t>
  </si>
  <si>
    <t>Болградський районний суд Одеської області</t>
  </si>
  <si>
    <t>Великомихайлівський районний суд Одеської області</t>
  </si>
  <si>
    <t>Іванівський районний суд Одеської області</t>
  </si>
  <si>
    <t>Ізмаїльський міськрайонний суд Одеської області</t>
  </si>
  <si>
    <t>Іллічівський міський суд Одеської області</t>
  </si>
  <si>
    <t>Кілійський районний суд Одеської області</t>
  </si>
  <si>
    <t>Кодимський районний суд Одеської області</t>
  </si>
  <si>
    <t>Комінтернівський районний суд Одеської області</t>
  </si>
  <si>
    <t>Котовський міськрайонний суд Одеської області</t>
  </si>
  <si>
    <t>Красноокнянський районний суд Одеської області</t>
  </si>
  <si>
    <t>Любашівський районний суд Одеської області</t>
  </si>
  <si>
    <t>Малиновський районний суд м. Одеси</t>
  </si>
  <si>
    <t>Миколаївський районний суд Одеської області</t>
  </si>
  <si>
    <t>Овідіопольський районний суд Одеської області</t>
  </si>
  <si>
    <t>Приморський районний суд м. Одеси</t>
  </si>
  <si>
    <t>Ренійський районний суд Одеської області</t>
  </si>
  <si>
    <t>Роздільнянський районний суд Одеської області</t>
  </si>
  <si>
    <t>Савранський районний суд Одеської області</t>
  </si>
  <si>
    <t>Саратський районний суд Одеської області</t>
  </si>
  <si>
    <t>Тарутинський районний суд Одеської області</t>
  </si>
  <si>
    <t>Татарбунарський районний суд Одеської області</t>
  </si>
  <si>
    <t>Теплодарський міський суд Одеської області</t>
  </si>
  <si>
    <t>Фрунзівський районний суд Одеської області</t>
  </si>
  <si>
    <t>Ширяївський районний суд Одеської області</t>
  </si>
  <si>
    <t>Южний міський суд Одеської області</t>
  </si>
  <si>
    <t>Полтавська область</t>
  </si>
  <si>
    <t>Великобагачанський районний суд Полтавської області</t>
  </si>
  <si>
    <t>Гадяцький районний суд Полтавської області</t>
  </si>
  <si>
    <t>Глобинський районний суд Полтавської області</t>
  </si>
  <si>
    <t>Гребінківський районний суд Полтавської області</t>
  </si>
  <si>
    <t>Диканський районний суд Полтавської області</t>
  </si>
  <si>
    <t>Зіньківський районний суд Полтавської області</t>
  </si>
  <si>
    <t>Карлівський районний суд Полтавської області</t>
  </si>
  <si>
    <t>Київський районний суд м. Полтави</t>
  </si>
  <si>
    <t>Кобеляцький районний суд Полтавської області</t>
  </si>
  <si>
    <t>Козельщинський районний суд Полтавської області</t>
  </si>
  <si>
    <t>Комсомольський міський суд Полтавської області</t>
  </si>
  <si>
    <t>Котелевський районний суд Полтавської області</t>
  </si>
  <si>
    <t>Кременчуцький районний суд Полтавської області</t>
  </si>
  <si>
    <t>Крюківський районний суд м. Кременчука</t>
  </si>
  <si>
    <t>Ленінський районний суд м. Полтави</t>
  </si>
  <si>
    <t>Лохвицький районний суд Полтавської області</t>
  </si>
  <si>
    <t>Лубенський міськрайонний суд Полтавської області</t>
  </si>
  <si>
    <t>Машівський районний суд Полтавської області</t>
  </si>
  <si>
    <t>Миргородський міськрайонний суд Полтавської області</t>
  </si>
  <si>
    <t>Новосанжарський районний суд Полтавської області</t>
  </si>
  <si>
    <t>Октябрський районний суд м. Полтави</t>
  </si>
  <si>
    <t>Оржицький районний суд Полтавської області</t>
  </si>
  <si>
    <t>Пирятинський районний суд Полтавської області</t>
  </si>
  <si>
    <t>Полтавський районний суд Полтавської області</t>
  </si>
  <si>
    <t>Решетилівський районний суд Полтавської області</t>
  </si>
  <si>
    <t>Семенівський районний суд Полтавської області</t>
  </si>
  <si>
    <t>Хорольський районний суд Полтавської області</t>
  </si>
  <si>
    <t>Чорнухинський районний суд Полтавської області</t>
  </si>
  <si>
    <t>Чутівський районний суд Полтавської області</t>
  </si>
  <si>
    <t>Шишацький районний суд Полтавської області</t>
  </si>
  <si>
    <t>Рівненська область</t>
  </si>
  <si>
    <t>Березнівський районний суд Рівненської області</t>
  </si>
  <si>
    <t>Володимирецький районний суд Рівненської області</t>
  </si>
  <si>
    <t>Гощанський районний суд Рівненської області</t>
  </si>
  <si>
    <t>Демидівський районний суд Рівненської області</t>
  </si>
  <si>
    <t>Дубенський міськрайонний суд Рівненської області</t>
  </si>
  <si>
    <t>Дубровицький районний суд Рівненської області</t>
  </si>
  <si>
    <t>Зарічненський районний суд Рівненської області</t>
  </si>
  <si>
    <t>Здолбунівський районний суд Рівненської області</t>
  </si>
  <si>
    <t>Корецький районний суд Рівненської області</t>
  </si>
  <si>
    <t>Костопільський районний суд Рівненської області</t>
  </si>
  <si>
    <t>Кузнецовський міський суд Рівненської області</t>
  </si>
  <si>
    <t>Млинівський районний суд Рівненської області</t>
  </si>
  <si>
    <t>Острозький районний суд Рівненської області</t>
  </si>
  <si>
    <t>Радивилівський районний суд Рівненської області</t>
  </si>
  <si>
    <t>Рівненський міський суд Рівненської області</t>
  </si>
  <si>
    <t>Рівненський районний суд Рівненської області</t>
  </si>
  <si>
    <t>Рокитнівський районний суд Рівненської області</t>
  </si>
  <si>
    <t>Сарненський районний суд Рівненської області</t>
  </si>
  <si>
    <t>Сумська область</t>
  </si>
  <si>
    <t>Білопільський районний суд Сумської області</t>
  </si>
  <si>
    <t>Буринський районний суд Сумської області</t>
  </si>
  <si>
    <t>Великописарівський районний суд Сумської області</t>
  </si>
  <si>
    <t>Глухівський міськрайонний суд Сумської області</t>
  </si>
  <si>
    <t>Зарічний районний суд м. Суми</t>
  </si>
  <si>
    <t>Ковпаківський районний суд м. Суми</t>
  </si>
  <si>
    <t>Конотопський міськрайонний суд Сумської області</t>
  </si>
  <si>
    <t>Краснопільський районний суд Сумської області</t>
  </si>
  <si>
    <t>Кролевецький районний суд Сумської області</t>
  </si>
  <si>
    <t>Лебединський районний суд Сумської області</t>
  </si>
  <si>
    <t>Липоводолинський районний суд Сумської області</t>
  </si>
  <si>
    <t>Недригайлівський районний суд Сумської області</t>
  </si>
  <si>
    <t>Охтирський міськрайонний суд Сумської області</t>
  </si>
  <si>
    <t>Путивльський районний суд Сумської області</t>
  </si>
  <si>
    <t>Роменський міськрайонний суд Сумської області</t>
  </si>
  <si>
    <t>Середино-Будський районний суд Сумської області</t>
  </si>
  <si>
    <t>Сумський районний суд Сумської області</t>
  </si>
  <si>
    <t>Тростянецький районний суд Сумської області</t>
  </si>
  <si>
    <t>Шосткинський міськрайонний суд Сумської області</t>
  </si>
  <si>
    <t>Ямпільський районний суд Сумської області</t>
  </si>
  <si>
    <t>Тернопільська область</t>
  </si>
  <si>
    <t>Бережанський районний суд Тернопільської області</t>
  </si>
  <si>
    <t>Борщівський районний суд Тернопільської області</t>
  </si>
  <si>
    <t>Бучацький районний суд Тернопільської області</t>
  </si>
  <si>
    <t>Гусятинський районний суд Тернопільської області</t>
  </si>
  <si>
    <t>Заліщицький районний суд Тернопільської області</t>
  </si>
  <si>
    <t>Збаразький районний суд Тернопільської області</t>
  </si>
  <si>
    <t>Зборівський районний суд Тернопільської області</t>
  </si>
  <si>
    <t>Козівський районний суд Тернопільської області</t>
  </si>
  <si>
    <t>Кременецький районний суд Тернопільської області</t>
  </si>
  <si>
    <t>Лановецький районний суд Тернопільської області</t>
  </si>
  <si>
    <t>Монастириський районний суд Тернопільської області</t>
  </si>
  <si>
    <t>Підволочиський районний суд Тернопільської області</t>
  </si>
  <si>
    <t>Підгаєцький районний суд Тернопільської області</t>
  </si>
  <si>
    <t>Теребовлянський районний суд Тернопільської області</t>
  </si>
  <si>
    <t>Тернопільський міськрайонний суд Тернопільської області</t>
  </si>
  <si>
    <t>Чортківський районний суд Тернопільської області</t>
  </si>
  <si>
    <t>Шумський районний суд Тернопільської області</t>
  </si>
  <si>
    <t>Харківська область</t>
  </si>
  <si>
    <t>Балаклійський районний суд Харківської області</t>
  </si>
  <si>
    <t>Барвінківський районний суд Харківської області</t>
  </si>
  <si>
    <t>Близнюківський районний суд Харківської області</t>
  </si>
  <si>
    <t>Богодухівський районний суд Харківської області</t>
  </si>
  <si>
    <t>Борівський районний суд Харківської області</t>
  </si>
  <si>
    <t>Валківський районний суд Харківської області</t>
  </si>
  <si>
    <t>Великобурлуцький районний суд Харківської області</t>
  </si>
  <si>
    <t>Вовчанський районний суд Харківської області</t>
  </si>
  <si>
    <t>Дворічанський районний суд Харківської області</t>
  </si>
  <si>
    <t>Дергачівський районний суд Харківської області</t>
  </si>
  <si>
    <t>Зачепилівський районний суд Харківської області</t>
  </si>
  <si>
    <t>Зміївський районний суд Харківської області</t>
  </si>
  <si>
    <t>Золочівський районний суд Харківської області</t>
  </si>
  <si>
    <t>Ізюмський міськрайонний суд Харківської області</t>
  </si>
  <si>
    <t>Кегичівський районний суд Харківської області</t>
  </si>
  <si>
    <t>Коломацький районний суд Харківської області</t>
  </si>
  <si>
    <t>Комінтернівський районний суд м. Харкова</t>
  </si>
  <si>
    <t>Красноградський районний суд Харківської області</t>
  </si>
  <si>
    <t>Краснокутський районний суд Харківської області</t>
  </si>
  <si>
    <t>Куп'янський міськрайонний суд Харківської області</t>
  </si>
  <si>
    <t>Лозівський міськрайонний суд Харківської області</t>
  </si>
  <si>
    <t>Люботинський міський суд Харківської області</t>
  </si>
  <si>
    <t>Нововодолазький районний суд Харківської області</t>
  </si>
  <si>
    <t>Первомайський міськрайонний суд Харківської області</t>
  </si>
  <si>
    <t>Печенізький районний суд Харківської області</t>
  </si>
  <si>
    <t>Сахновщинський районний суд Харківської області</t>
  </si>
  <si>
    <t>Харківський районний суд Харківської області</t>
  </si>
  <si>
    <t>Чугуївський міський суд Харківської області</t>
  </si>
  <si>
    <t>Шевченківський районний суд Харківської області</t>
  </si>
  <si>
    <t>Херсонська область</t>
  </si>
  <si>
    <t>Бериславський районний суд Херсонської області</t>
  </si>
  <si>
    <t>Білозерський районний суд Херсонської області</t>
  </si>
  <si>
    <t>Великолепетиський районний суд Херсонської області</t>
  </si>
  <si>
    <t>Великоолександрівський районний суд Херсонської області</t>
  </si>
  <si>
    <t>Верхньорогачицький районний суд Херсонської області</t>
  </si>
  <si>
    <t>Високопільський районний суд Херсонської області</t>
  </si>
  <si>
    <t>Генічеський районний суд Херсонської області</t>
  </si>
  <si>
    <t>Голопристанський районний суд Херсонської області</t>
  </si>
  <si>
    <t>Горностаївський районний суд Херсонської області</t>
  </si>
  <si>
    <t>Іванівський районний суд Херсонської області</t>
  </si>
  <si>
    <t>Каланчацький районний суд Херсонської області</t>
  </si>
  <si>
    <t>Каховський міськрайонний суд Херсонської області</t>
  </si>
  <si>
    <t>Нижньосірогозький районний суд Херсонської області</t>
  </si>
  <si>
    <t>Нововоронцовський районний суд Херсонської області</t>
  </si>
  <si>
    <t>Новокаховський міський суд Херсонської області</t>
  </si>
  <si>
    <t>Новотроїцький районний суд Херсонської області</t>
  </si>
  <si>
    <t>Скадовський районний суд Херсонської області</t>
  </si>
  <si>
    <t xml:space="preserve">Херсонський міський суд Херсонської області </t>
  </si>
  <si>
    <t>Цюрупинський районний суд Херсонської області</t>
  </si>
  <si>
    <t>Чаплинський районний суд Херсонської області</t>
  </si>
  <si>
    <t>Хмельницька область</t>
  </si>
  <si>
    <t>Білогірський районний суд Хмельницької області</t>
  </si>
  <si>
    <t>Віньковецький районний суд Хмельницької області</t>
  </si>
  <si>
    <t>Волочиський районний суд Хмельницької області</t>
  </si>
  <si>
    <t>Городоцький районний суд Хмельницької області</t>
  </si>
  <si>
    <t>Деражнянський районний суд Хмельницької області</t>
  </si>
  <si>
    <t>Дунаєвецький районний суд Хмельницької області</t>
  </si>
  <si>
    <t>Ізяславський районний суд Хмельницької області</t>
  </si>
  <si>
    <t>Кам'янець-Подільський міськрайонний суд Хмельницької області</t>
  </si>
  <si>
    <t>Красилівський районний суд Хмельницької області</t>
  </si>
  <si>
    <t>Летичівський районний суд Хмельницької області</t>
  </si>
  <si>
    <t>Нетішинський міський суд Хмельницької області</t>
  </si>
  <si>
    <t>Новоушицький районний суд Хмельницької області</t>
  </si>
  <si>
    <t>Полонський районний суд Хмельницької області</t>
  </si>
  <si>
    <t>Славутський міськрайонний суд Хмельницької області</t>
  </si>
  <si>
    <t>Старокостянтинівський районний суд Хмельницької області</t>
  </si>
  <si>
    <t>Старосинявський районний суд Хмельницької області</t>
  </si>
  <si>
    <t>Теофіпольський районний суд Хмельницької області</t>
  </si>
  <si>
    <t>Хмельницький міськрайонний суд Хмельницької області</t>
  </si>
  <si>
    <t>Чемеровецький районний суд Хмельницької області</t>
  </si>
  <si>
    <t>Шепетівський міськрайонний суд Хмельницької області</t>
  </si>
  <si>
    <t>Ярмолинецький районний суд Хмельницької області</t>
  </si>
  <si>
    <t>Черкаська область</t>
  </si>
  <si>
    <t>Ватутінський міський суд Черкаської області</t>
  </si>
  <si>
    <t>Городищенський районний суд Черкаської області</t>
  </si>
  <si>
    <t>Драбівський районний суд Черкаської області</t>
  </si>
  <si>
    <t>Жашківський районний суд Черкаської області</t>
  </si>
  <si>
    <t>Звенигородський районний суд Черкаської області</t>
  </si>
  <si>
    <t>Золотоніський міськрайонний суд Черкаської області</t>
  </si>
  <si>
    <t>Кам'янський районний суд Черкаської області</t>
  </si>
  <si>
    <t>Канівський міськрайонний суд Черкаської області</t>
  </si>
  <si>
    <t>Катеринопільський районний суд Черкаської області</t>
  </si>
  <si>
    <t>Корсунь-Шевченківський районний суд Черкаської області</t>
  </si>
  <si>
    <t>Лисянський районний суд Черкаської області</t>
  </si>
  <si>
    <t>Маньківський районний суд Черкаської області</t>
  </si>
  <si>
    <t>Монастирищенський районний суд Черкаської області</t>
  </si>
  <si>
    <t>Придніпровський районний суд м. Черкаси</t>
  </si>
  <si>
    <t>Смілянський міськрайонний суд Черкаської області</t>
  </si>
  <si>
    <t>Соснівський районний суд м. Черкаси</t>
  </si>
  <si>
    <t>Тальнівський районний суд Черкаської області</t>
  </si>
  <si>
    <t>Уманський міськрайонний суд Черкаської області</t>
  </si>
  <si>
    <t>Христинівський районний суд Черкаської області</t>
  </si>
  <si>
    <t>Черкаський районний суд Черкаської області</t>
  </si>
  <si>
    <t>Чигиринський районний суд Черкаської області</t>
  </si>
  <si>
    <t>Чорнобаївський районний суд Черкаської області</t>
  </si>
  <si>
    <t>Шполянський районний суд Черкаської області</t>
  </si>
  <si>
    <t>Чернівецька область</t>
  </si>
  <si>
    <t>Вижницький районний суд Чернівецької області</t>
  </si>
  <si>
    <t>Герцаївський районний суд Чернівецької області</t>
  </si>
  <si>
    <t>Глибоцький районний суд Чернівецької області</t>
  </si>
  <si>
    <t>Заставнівський районний суд Чернівецької області</t>
  </si>
  <si>
    <t>Кельменецький районний суд Чернівецької області</t>
  </si>
  <si>
    <t>Кіцманський районний суд Чернівецької області</t>
  </si>
  <si>
    <t>Новодністровський міський суд Чернівецької області</t>
  </si>
  <si>
    <t>Новоселицький районний суд Чернівецької області</t>
  </si>
  <si>
    <t>Першотравневий районний суд м. Чернівців</t>
  </si>
  <si>
    <t>Путильський районний суд Чернівецької області</t>
  </si>
  <si>
    <t>Сокирянський районний суд Чернівецької області</t>
  </si>
  <si>
    <t>Сторожинецький районний суд Чернівецької області</t>
  </si>
  <si>
    <t>Хотинський районний суд Чернівецької області</t>
  </si>
  <si>
    <t>Чернігівська область</t>
  </si>
  <si>
    <t>Бахмацький районний суд Чернігівської області</t>
  </si>
  <si>
    <t>Бобровицький районний суд Чернігівської області</t>
  </si>
  <si>
    <t>Борзнянський районний суд Чернігівської області</t>
  </si>
  <si>
    <t>Варвинський районний суд Чернігівської області</t>
  </si>
  <si>
    <t>Городнянський районний суд Чернігівської області</t>
  </si>
  <si>
    <t>Ічнянський районний суд Чернігівської області</t>
  </si>
  <si>
    <t>Козелецький районний суд Чернігівської області</t>
  </si>
  <si>
    <t>Коропський районний суд Чернігівської області</t>
  </si>
  <si>
    <t>Корюківський районний суд Чернігівської області</t>
  </si>
  <si>
    <t>Куликівський районний суд Чернігівської області</t>
  </si>
  <si>
    <t>Менський районний суд Чернігівської області</t>
  </si>
  <si>
    <t>Ніжинський міськрайонний суд Чернігівської області</t>
  </si>
  <si>
    <t>Новгород-Сіверський районний суд Чернігівської області</t>
  </si>
  <si>
    <t>Носівський районний суд Чернігівської області</t>
  </si>
  <si>
    <t>Прилуцький міськрайонний суд Чернігівської області</t>
  </si>
  <si>
    <t>Ріпкинський районний суд Чернігівської області</t>
  </si>
  <si>
    <t>Семенівський районний суд Чернігівської області</t>
  </si>
  <si>
    <t>Сосницький районний суд Чернігівської області</t>
  </si>
  <si>
    <t>Срібнянський районний суд Чернігівської області</t>
  </si>
  <si>
    <t>Талалаївський районний суд Чернігівської області</t>
  </si>
  <si>
    <t>Чернігівський районний суд Чернігівської області</t>
  </si>
  <si>
    <t>Щорський районний суд Чернігівської області</t>
  </si>
  <si>
    <t>Усього</t>
  </si>
  <si>
    <t>Вінницький апеляційний суд</t>
  </si>
  <si>
    <t>Волинський апеляційний суд</t>
  </si>
  <si>
    <t>Дніпровський апеляційний суд</t>
  </si>
  <si>
    <t>Донецький апеляційний суд</t>
  </si>
  <si>
    <t>Закарпатський апеляційний суд</t>
  </si>
  <si>
    <t>Київський апеляційний суд</t>
  </si>
  <si>
    <t>Кримський апеляційний суд</t>
  </si>
  <si>
    <t>Кропивницький апеляційний суд</t>
  </si>
  <si>
    <t>Луганський апеляційний суд</t>
  </si>
  <si>
    <t>Львівський апеляційний суд</t>
  </si>
  <si>
    <t>Миколаївський апеляційний суд</t>
  </si>
  <si>
    <t>Одеський апеляційний суд</t>
  </si>
  <si>
    <t>Полтавський апеляційний суд</t>
  </si>
  <si>
    <t>Рівненський апеляційний суд</t>
  </si>
  <si>
    <t>Севастопольський апеляційний суд</t>
  </si>
  <si>
    <t>Сумський апеляційний суд</t>
  </si>
  <si>
    <t>Тернопільський апеляційний суд</t>
  </si>
  <si>
    <t>Харківський апеляційний суд</t>
  </si>
  <si>
    <t>Херсонський апеляційний суд</t>
  </si>
  <si>
    <t>Хмельницький апеляційний суд</t>
  </si>
  <si>
    <t>Черкаський апеляційний суд</t>
  </si>
  <si>
    <t>Чернігівський апеляційний суд</t>
  </si>
  <si>
    <t>Окружний адміністративний суд Автономної Республіки Крим</t>
  </si>
  <si>
    <t>Окружний адміністративний суд міста Севастополя</t>
  </si>
  <si>
    <t>Перший апеляційний адміністративний суд</t>
  </si>
  <si>
    <t>Другий апеляційний адміністративний суд</t>
  </si>
  <si>
    <t>Третій апеляційний адміністративний суд</t>
  </si>
  <si>
    <t>Четвертий апеляційний адміністративний суд</t>
  </si>
  <si>
    <t>П'ятий апеляційний адміністративний суд</t>
  </si>
  <si>
    <t>Шостий апеляційний адміністративний суд</t>
  </si>
  <si>
    <t>Сьомий апеляційний адміністративний суд</t>
  </si>
  <si>
    <t>Восьмий апеляційний адміністративний суд</t>
  </si>
  <si>
    <t>Місцеві господарські суди</t>
  </si>
  <si>
    <t>Господарський суд Автономної Республіки Крим</t>
  </si>
  <si>
    <t>Господарський суд міста Севастополя</t>
  </si>
  <si>
    <t>Західний апеляційний господарський суд</t>
  </si>
  <si>
    <t>Південний апеляційний господарський суд</t>
  </si>
  <si>
    <t>Південно-західний апеляційний господарський суд</t>
  </si>
  <si>
    <t>Північний апеляційний господарський суд</t>
  </si>
  <si>
    <t>Північно-західний апеляційний господарський суд</t>
  </si>
  <si>
    <t>Східний апеляційний господарський суд</t>
  </si>
  <si>
    <t>Центральний апеляційний господарський суд</t>
  </si>
  <si>
    <t>Разом по Україні</t>
  </si>
  <si>
    <t>Зарічний районний суд м.Суми</t>
  </si>
  <si>
    <t>Ковпаківський районний суд м.Суми</t>
  </si>
  <si>
    <t>Фактична чисельність</t>
  </si>
  <si>
    <t>Навантаження на 1 людину</t>
  </si>
  <si>
    <r>
      <rPr>
        <b/>
        <sz val="13"/>
        <color rgb="FFFF0000"/>
        <rFont val="Times New Roman"/>
        <family val="1"/>
        <charset val="204"/>
      </rPr>
      <t>ІІІ</t>
    </r>
    <r>
      <rPr>
        <b/>
        <sz val="13"/>
        <color rgb="FF000000"/>
        <rFont val="Times New Roman"/>
        <family val="1"/>
        <charset val="204"/>
      </rPr>
      <t xml:space="preserve">
</t>
    </r>
    <r>
      <rPr>
        <b/>
        <sz val="13"/>
        <color rgb="FFFF0000"/>
        <rFont val="Times New Roman"/>
        <family val="1"/>
        <charset val="204"/>
      </rPr>
      <t>Додатковий розподіл</t>
    </r>
    <r>
      <rPr>
        <b/>
        <sz val="13"/>
        <color rgb="FF000000"/>
        <rFont val="Times New Roman"/>
        <family val="1"/>
        <charset val="204"/>
      </rPr>
      <t xml:space="preserve"> 
відповідно до рейтингу розглянутих справ</t>
    </r>
  </si>
  <si>
    <t>Розглянуто справ на 1 людину</t>
  </si>
  <si>
    <t>МЗС м. Київ</t>
  </si>
  <si>
    <t>МЗС Дніпропетровська область</t>
  </si>
  <si>
    <t>МЗС Львівська область</t>
  </si>
  <si>
    <t>МЗС Одеська область</t>
  </si>
  <si>
    <t>МЗС Закарпатська область</t>
  </si>
  <si>
    <t>МЗС Чернівецька область</t>
  </si>
  <si>
    <t>МЗС Полтавська область</t>
  </si>
  <si>
    <t>МЗС Рівненська область</t>
  </si>
  <si>
    <t>МЗС Київська область</t>
  </si>
  <si>
    <t>МЗС Сумська область</t>
  </si>
  <si>
    <t>МЗС Івано-Франківська область</t>
  </si>
  <si>
    <t>МЗС Житомирська область</t>
  </si>
  <si>
    <t>МЗС Хмельницька область</t>
  </si>
  <si>
    <t>МЗС Чернігівська область</t>
  </si>
  <si>
    <t>МЗС Вінницька область</t>
  </si>
  <si>
    <t>МЗС Миколаївська область</t>
  </si>
  <si>
    <t>МЗС Волинська область</t>
  </si>
  <si>
    <t>МЗС Харківська область</t>
  </si>
  <si>
    <t>МЗС Запорізька область</t>
  </si>
  <si>
    <t>МЗС Тернопільська область</t>
  </si>
  <si>
    <t>МЗС Черкаська область</t>
  </si>
  <si>
    <t>МЗС Кіровоградська область</t>
  </si>
  <si>
    <t>МЗС Донецька область</t>
  </si>
  <si>
    <t>МЗС Херсонська область</t>
  </si>
  <si>
    <t>МЗС Луганська область</t>
  </si>
  <si>
    <t>від 100 до 150</t>
  </si>
  <si>
    <t>від 150 до 350</t>
  </si>
  <si>
    <t>від 350 до 500</t>
  </si>
  <si>
    <t>від 500 до 700</t>
  </si>
  <si>
    <t>понад 700</t>
  </si>
  <si>
    <r>
      <rPr>
        <b/>
        <sz val="12"/>
        <color rgb="FFFF0000"/>
        <rFont val="Times New Roman"/>
        <family val="1"/>
        <charset val="204"/>
      </rPr>
      <t>Пропозиції І (проведено)</t>
    </r>
    <r>
      <rPr>
        <b/>
        <sz val="12"/>
        <color theme="1"/>
        <rFont val="Times New Roman"/>
        <family val="1"/>
        <charset val="204"/>
      </rPr>
      <t xml:space="preserve"> щодо перерозподілу видатків за КЕКВ 2111 "Заробітна плата" </t>
    </r>
  </si>
  <si>
    <t xml:space="preserve">Зменшення за КЕКВ 2111 "Заробітна плата" </t>
  </si>
  <si>
    <t>Діапазон розподілу розглянутих справ на 1 людину</t>
  </si>
  <si>
    <t>до 100</t>
  </si>
  <si>
    <t>граничні значення</t>
  </si>
  <si>
    <t>з них:</t>
  </si>
  <si>
    <r>
      <rPr>
        <b/>
        <sz val="13"/>
        <color rgb="FFFF0000"/>
        <rFont val="Times New Roman"/>
        <family val="1"/>
        <charset val="204"/>
      </rPr>
      <t>Пропозиції ІІІ
(проєкт)</t>
    </r>
    <r>
      <rPr>
        <b/>
        <sz val="13"/>
        <color rgb="FF000000"/>
        <rFont val="Times New Roman"/>
        <family val="1"/>
        <charset val="204"/>
      </rPr>
      <t xml:space="preserve">
</t>
    </r>
    <r>
      <rPr>
        <b/>
        <sz val="13"/>
        <color theme="1"/>
        <rFont val="Times New Roman"/>
        <family val="1"/>
        <charset val="204"/>
      </rPr>
      <t>Розподіл відповідно до рейтингу розглянутих справ</t>
    </r>
  </si>
  <si>
    <r>
      <rPr>
        <b/>
        <sz val="13"/>
        <color rgb="FFFF0000"/>
        <rFont val="Times New Roman"/>
        <family val="1"/>
        <charset val="204"/>
      </rPr>
      <t>Пропозиції ІІ
(проєкт)</t>
    </r>
    <r>
      <rPr>
        <b/>
        <sz val="13"/>
        <color rgb="FF000000"/>
        <rFont val="Times New Roman"/>
        <family val="1"/>
        <charset val="204"/>
      </rPr>
      <t xml:space="preserve">
</t>
    </r>
    <r>
      <rPr>
        <b/>
        <sz val="13"/>
        <color theme="1"/>
        <rFont val="Times New Roman"/>
        <family val="1"/>
        <charset val="204"/>
      </rPr>
      <t>забезпечення стимулюючими виплатами у розмірі 70% по року</t>
    </r>
  </si>
  <si>
    <r>
      <t xml:space="preserve">Перерозподіл видатків за КЕКВ 2111 "Заробітна плата" </t>
    </r>
    <r>
      <rPr>
        <b/>
        <sz val="12"/>
        <color rgb="FFFF0000"/>
        <rFont val="Times New Roman"/>
        <family val="1"/>
        <charset val="204"/>
      </rPr>
      <t>(затверджено ВРП та проведено)</t>
    </r>
  </si>
  <si>
    <t xml:space="preserve">Пропозиції щодо додаткового розподілу видатків за КЕКВ 2111 "Заробітна плата" </t>
  </si>
  <si>
    <t>Стимулюючі виплати</t>
  </si>
  <si>
    <t>від                    №</t>
  </si>
  <si>
    <t>ВККСУ   за 11 місяців 100% стим.</t>
  </si>
  <si>
    <t xml:space="preserve"> % стимулюючих за рахунок здійснення запропонованого перерозподілу</t>
  </si>
  <si>
    <t>розподіл відповідно до рейтингу розглянутих справ</t>
  </si>
  <si>
    <t xml:space="preserve">Перерозподіл видатків за КЕКВ 2111 "Заробітна плата" (затверджено ВРП та проведено) </t>
  </si>
  <si>
    <t>Перерозподіл видатків за КЕКВ 2111 "Заробітна плата" (затверджено ВРП та проведено)</t>
  </si>
  <si>
    <r>
      <rPr>
        <b/>
        <sz val="12"/>
        <color rgb="FFC00000"/>
        <rFont val="Times New Roman"/>
        <family val="1"/>
        <charset val="204"/>
      </rPr>
      <t xml:space="preserve">Пропозиції </t>
    </r>
    <r>
      <rPr>
        <b/>
        <sz val="12"/>
        <color theme="1"/>
        <rFont val="Times New Roman"/>
        <family val="1"/>
        <charset val="204"/>
      </rPr>
      <t>щодо перерозподілу видатків за КЕКВ 2111 "Заробітна плата"
(проєкт)</t>
    </r>
  </si>
  <si>
    <t>додатково на забезпечення стимулюючими виплатами працівників апаратів судів у розмірі 70% від посадового окладу по року</t>
  </si>
  <si>
    <t xml:space="preserve">Додаток 2 до листа ДСА України </t>
  </si>
  <si>
    <t>Плановий розрахунок додаткового ресурсу на оплату праці працівників апаратів судів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</si>
</sst>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₴&quot;_-;\-* #,##0.00\ &quot;₴&quot;_-;_-* &quot;-&quot;??\ &quot;₴&quot;_-;_-@_-"/>
    <numFmt numFmtId="164" formatCode="_-* #,##0.00\ _₽_-;\-* #,##0.00\ _₽_-;_-* &quot;-&quot;??\ _₽_-;_-@_-"/>
    <numFmt numFmtId="165" formatCode="_-* #,##0.00_₴_-;\-* #,##0.00_₴_-;_-* &quot;-&quot;??_₴_-;_-@_-"/>
    <numFmt numFmtId="166" formatCode="#,##0.0_ ;[Red]\-#,##0.0\ "/>
    <numFmt numFmtId="167" formatCode="#,##0.00_ ;[Red]\-#,##0.00\ "/>
    <numFmt numFmtId="168" formatCode="_-* #,##0.00_₴_-;\-* #,##0.00_₴_-;_-* \-??_₴_-;_-@_-"/>
    <numFmt numFmtId="169" formatCode="#,##0.0"/>
    <numFmt numFmtId="170" formatCode="0.0%"/>
    <numFmt numFmtId="171" formatCode="#,##0_ ;[Red]\-#,##0\ "/>
  </numFmts>
  <fonts count="1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Times New Roman CYR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62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1"/>
      <scheme val="minor"/>
    </font>
    <font>
      <sz val="10"/>
      <name val="Helv"/>
      <charset val="204"/>
    </font>
    <font>
      <sz val="11"/>
      <color indexed="8"/>
      <name val="Calibri"/>
      <family val="2"/>
    </font>
    <font>
      <b/>
      <sz val="14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name val="Courier New"/>
      <family val="3"/>
      <charset val="204"/>
    </font>
    <font>
      <sz val="10"/>
      <color indexed="8"/>
      <name val="Arial"/>
      <family val="2"/>
      <charset val="204"/>
    </font>
    <font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 Cyr"/>
      <family val="2"/>
      <charset val="204"/>
    </font>
    <font>
      <sz val="11"/>
      <color rgb="FFFFFFFF"/>
      <name val="Calibri"/>
      <family val="2"/>
      <charset val="204"/>
    </font>
    <font>
      <sz val="10"/>
      <color rgb="FFFFFFFF"/>
      <name val="Arial Cyr"/>
      <family val="2"/>
      <charset val="204"/>
    </font>
    <font>
      <sz val="11"/>
      <color rgb="FF333399"/>
      <name val="Calibri"/>
      <family val="2"/>
      <charset val="204"/>
    </font>
    <font>
      <sz val="10"/>
      <color rgb="FF333399"/>
      <name val="Arial Cyr"/>
      <family val="2"/>
      <charset val="204"/>
    </font>
    <font>
      <b/>
      <sz val="11"/>
      <color rgb="FF333333"/>
      <name val="Calibri"/>
      <family val="2"/>
      <charset val="204"/>
    </font>
    <font>
      <b/>
      <sz val="10"/>
      <color rgb="FF333333"/>
      <name val="Arial Cyr"/>
      <family val="2"/>
      <charset val="204"/>
    </font>
    <font>
      <b/>
      <sz val="11"/>
      <color rgb="FFFF9900"/>
      <name val="Calibri"/>
      <family val="2"/>
      <charset val="204"/>
    </font>
    <font>
      <b/>
      <sz val="10"/>
      <color rgb="FFFF9900"/>
      <name val="Arial Cyr"/>
      <family val="2"/>
      <charset val="204"/>
    </font>
    <font>
      <b/>
      <sz val="15"/>
      <color rgb="FF003366"/>
      <name val="Calibri"/>
      <family val="2"/>
      <charset val="204"/>
    </font>
    <font>
      <b/>
      <sz val="15"/>
      <color rgb="FF333399"/>
      <name val="Arial Cyr"/>
      <family val="2"/>
      <charset val="204"/>
    </font>
    <font>
      <b/>
      <sz val="13"/>
      <color rgb="FF003366"/>
      <name val="Calibri"/>
      <family val="2"/>
      <charset val="204"/>
    </font>
    <font>
      <b/>
      <sz val="13"/>
      <color rgb="FF333399"/>
      <name val="Arial Cyr"/>
      <family val="2"/>
      <charset val="204"/>
    </font>
    <font>
      <b/>
      <sz val="11"/>
      <color rgb="FF003366"/>
      <name val="Calibri"/>
      <family val="2"/>
      <charset val="204"/>
    </font>
    <font>
      <b/>
      <sz val="11"/>
      <color rgb="FF333399"/>
      <name val="Arial Cyr"/>
      <family val="2"/>
      <charset val="204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204"/>
    </font>
    <font>
      <b/>
      <sz val="10"/>
      <color rgb="FF000000"/>
      <name val="Arial Cyr"/>
      <family val="2"/>
      <charset val="204"/>
    </font>
    <font>
      <b/>
      <sz val="11"/>
      <color rgb="FFFFFFFF"/>
      <name val="Calibri"/>
      <family val="2"/>
      <charset val="204"/>
    </font>
    <font>
      <b/>
      <sz val="10"/>
      <color rgb="FFFFFFFF"/>
      <name val="Arial Cyr"/>
      <family val="2"/>
      <charset val="204"/>
    </font>
    <font>
      <b/>
      <sz val="18"/>
      <color rgb="FF003366"/>
      <name val="Cambria"/>
      <family val="2"/>
      <charset val="204"/>
    </font>
    <font>
      <b/>
      <sz val="18"/>
      <color rgb="FF333399"/>
      <name val="Cambria"/>
      <family val="2"/>
      <charset val="204"/>
    </font>
    <font>
      <sz val="11"/>
      <color rgb="FF993300"/>
      <name val="Calibri"/>
      <family val="2"/>
      <charset val="204"/>
    </font>
    <font>
      <sz val="10"/>
      <color rgb="FF993300"/>
      <name val="Arial Cyr"/>
      <family val="2"/>
      <charset val="204"/>
    </font>
    <font>
      <sz val="11"/>
      <color rgb="FF800080"/>
      <name val="Calibri"/>
      <family val="2"/>
      <charset val="204"/>
    </font>
    <font>
      <sz val="10"/>
      <color rgb="FF800080"/>
      <name val="Arial Cyr"/>
      <family val="2"/>
      <charset val="204"/>
    </font>
    <font>
      <i/>
      <sz val="11"/>
      <color rgb="FF808080"/>
      <name val="Calibri"/>
      <family val="2"/>
      <charset val="204"/>
    </font>
    <font>
      <i/>
      <sz val="10"/>
      <color rgb="FF808080"/>
      <name val="Arial Cyr"/>
      <family val="2"/>
      <charset val="204"/>
    </font>
    <font>
      <sz val="11"/>
      <color rgb="FFFF9900"/>
      <name val="Calibri"/>
      <family val="2"/>
      <charset val="204"/>
    </font>
    <font>
      <sz val="10"/>
      <color rgb="FFFF9900"/>
      <name val="Arial Cyr"/>
      <family val="2"/>
      <charset val="204"/>
    </font>
    <font>
      <sz val="11"/>
      <color rgb="FFFF0000"/>
      <name val="Calibri"/>
      <family val="2"/>
      <charset val="204"/>
    </font>
    <font>
      <sz val="10"/>
      <color rgb="FFFF0000"/>
      <name val="Arial Cyr"/>
      <family val="2"/>
      <charset val="204"/>
    </font>
    <font>
      <sz val="11"/>
      <color rgb="FF008000"/>
      <name val="Calibri"/>
      <family val="2"/>
      <charset val="204"/>
    </font>
    <font>
      <sz val="10"/>
      <color rgb="FF008000"/>
      <name val="Arial Cyr"/>
      <family val="2"/>
      <charset val="204"/>
    </font>
    <font>
      <b/>
      <sz val="2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3"/>
      <color theme="0" tint="-0.34998626667073579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2"/>
      <color rgb="FF000000"/>
      <name val="Times New Roman"/>
      <family val="1"/>
      <charset val="204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rgb="FFCCCCFF"/>
        <bgColor rgb="FFC0C0C0"/>
      </patternFill>
    </fill>
    <fill>
      <patternFill patternType="solid">
        <fgColor rgb="FFFFCC99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FF8080"/>
        <bgColor rgb="FFFF99CC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00FF00"/>
        <bgColor rgb="FF33CCCC"/>
      </patternFill>
    </fill>
    <fill>
      <patternFill patternType="solid">
        <fgColor rgb="FFFFFF99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33CCCC"/>
        <bgColor rgb="FF00CCFF"/>
      </patternFill>
    </fill>
    <fill>
      <patternFill patternType="solid">
        <fgColor rgb="FF800080"/>
        <bgColor rgb="FF800080"/>
      </patternFill>
    </fill>
    <fill>
      <patternFill patternType="solid">
        <fgColor rgb="FFFF9900"/>
        <bgColor rgb="FFFFCC00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666699"/>
        <bgColor rgb="FF808080"/>
      </patternFill>
    </fill>
    <fill>
      <patternFill patternType="solid">
        <fgColor rgb="FFFF6600"/>
        <bgColor rgb="FFFF9900"/>
      </patternFill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ED2F8"/>
        <bgColor indexed="64"/>
      </patternFill>
    </fill>
    <fill>
      <patternFill patternType="solid">
        <fgColor rgb="FFE1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DD9FF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33CCCC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rgb="FF33CC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rgb="FF33CCCC"/>
      </top>
      <bottom style="double">
        <color rgb="FF33CCCC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99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04">
    <xf numFmtId="0" fontId="0" fillId="0" borderId="0"/>
    <xf numFmtId="0" fontId="3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1" fillId="0" borderId="0"/>
    <xf numFmtId="0" fontId="7" fillId="0" borderId="0"/>
    <xf numFmtId="165" fontId="1" fillId="0" borderId="0" applyFont="0" applyFill="0" applyBorder="0" applyAlignment="0" applyProtection="0"/>
    <xf numFmtId="0" fontId="4" fillId="0" borderId="0"/>
    <xf numFmtId="0" fontId="1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9" fillId="10" borderId="1" applyNumberFormat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8" borderId="7" applyNumberFormat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19" borderId="0" applyNumberFormat="0" applyBorder="0" applyAlignment="0" applyProtection="0"/>
    <xf numFmtId="0" fontId="30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6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5" fillId="5" borderId="1" applyNumberFormat="0" applyAlignment="0" applyProtection="0"/>
    <xf numFmtId="0" fontId="36" fillId="9" borderId="2" applyNumberFormat="0" applyAlignment="0" applyProtection="0"/>
    <xf numFmtId="0" fontId="37" fillId="9" borderId="1" applyNumberFormat="0" applyAlignment="0" applyProtection="0"/>
    <xf numFmtId="0" fontId="38" fillId="0" borderId="10" applyNumberFormat="0" applyFill="0" applyAlignment="0" applyProtection="0"/>
    <xf numFmtId="0" fontId="39" fillId="0" borderId="4" applyNumberFormat="0" applyFill="0" applyAlignment="0" applyProtection="0"/>
    <xf numFmtId="0" fontId="40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2" applyNumberFormat="0" applyFill="0" applyAlignment="0" applyProtection="0"/>
    <xf numFmtId="0" fontId="42" fillId="18" borderId="7" applyNumberFormat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11" fillId="0" borderId="0"/>
    <xf numFmtId="0" fontId="45" fillId="19" borderId="0" applyNumberFormat="0" applyBorder="0" applyAlignment="0" applyProtection="0"/>
    <xf numFmtId="0" fontId="46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7" borderId="8" applyNumberFormat="0" applyFont="0" applyAlignment="0" applyProtection="0"/>
    <xf numFmtId="0" fontId="47" fillId="0" borderId="9" applyNumberFormat="0" applyFill="0" applyAlignment="0" applyProtection="0"/>
    <xf numFmtId="0" fontId="48" fillId="0" borderId="0" applyNumberFormat="0" applyFill="0" applyBorder="0" applyAlignment="0" applyProtection="0"/>
    <xf numFmtId="0" fontId="49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1" borderId="0" applyNumberFormat="0" applyBorder="0" applyAlignment="0" applyProtection="0"/>
    <xf numFmtId="0" fontId="4" fillId="7" borderId="8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5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0" applyNumberFormat="0" applyBorder="0" applyAlignment="0" applyProtection="0"/>
    <xf numFmtId="0" fontId="3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6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27" borderId="0" applyNumberFormat="0" applyBorder="0" applyAlignment="0" applyProtection="0"/>
    <xf numFmtId="0" fontId="34" fillId="25" borderId="0" applyNumberFormat="0" applyBorder="0" applyAlignment="0" applyProtection="0"/>
    <xf numFmtId="0" fontId="34" fillId="6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8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26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5" fillId="5" borderId="1" applyNumberFormat="0" applyAlignment="0" applyProtection="0"/>
    <xf numFmtId="0" fontId="35" fillId="5" borderId="1" applyNumberFormat="0" applyAlignment="0" applyProtection="0"/>
    <xf numFmtId="0" fontId="36" fillId="9" borderId="2" applyNumberFormat="0" applyAlignment="0" applyProtection="0"/>
    <xf numFmtId="0" fontId="37" fillId="9" borderId="1" applyNumberFormat="0" applyAlignment="0" applyProtection="0"/>
    <xf numFmtId="0" fontId="49" fillId="20" borderId="0" applyNumberFormat="0" applyBorder="0" applyAlignment="0" applyProtection="0"/>
    <xf numFmtId="0" fontId="38" fillId="0" borderId="10" applyNumberFormat="0" applyFill="0" applyAlignment="0" applyProtection="0"/>
    <xf numFmtId="0" fontId="39" fillId="0" borderId="4" applyNumberFormat="0" applyFill="0" applyAlignment="0" applyProtection="0"/>
    <xf numFmtId="0" fontId="40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1" fillId="0" borderId="12" applyNumberFormat="0" applyFill="0" applyAlignment="0" applyProtection="0"/>
    <xf numFmtId="0" fontId="42" fillId="18" borderId="7" applyNumberFormat="0" applyAlignment="0" applyProtection="0"/>
    <xf numFmtId="0" fontId="42" fillId="18" borderId="7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37" fillId="9" borderId="1" applyNumberFormat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1" fillId="0" borderId="12" applyNumberFormat="0" applyFill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0" borderId="0" applyNumberFormat="0" applyFill="0" applyBorder="0" applyAlignment="0" applyProtection="0"/>
    <xf numFmtId="0" fontId="3" fillId="7" borderId="8" applyNumberFormat="0" applyFont="0" applyAlignment="0" applyProtection="0"/>
    <xf numFmtId="0" fontId="3" fillId="7" borderId="8" applyNumberFormat="0" applyFont="0" applyAlignment="0" applyProtection="0"/>
    <xf numFmtId="0" fontId="36" fillId="9" borderId="2" applyNumberFormat="0" applyAlignment="0" applyProtection="0"/>
    <xf numFmtId="0" fontId="47" fillId="0" borderId="9" applyNumberFormat="0" applyFill="0" applyAlignment="0" applyProtection="0"/>
    <xf numFmtId="0" fontId="4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20" borderId="0" applyNumberFormat="0" applyBorder="0" applyAlignment="0" applyProtection="0"/>
    <xf numFmtId="0" fontId="50" fillId="0" borderId="0">
      <alignment horizontal="left"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52" fillId="0" borderId="0"/>
    <xf numFmtId="0" fontId="1" fillId="0" borderId="0"/>
    <xf numFmtId="0" fontId="11" fillId="0" borderId="0"/>
    <xf numFmtId="0" fontId="41" fillId="0" borderId="12" applyNumberFormat="0" applyFill="0" applyAlignment="0" applyProtection="0"/>
    <xf numFmtId="0" fontId="3" fillId="7" borderId="8" applyNumberFormat="0" applyFont="0" applyAlignment="0" applyProtection="0"/>
    <xf numFmtId="0" fontId="11" fillId="7" borderId="8" applyNumberFormat="0" applyFont="0" applyAlignment="0" applyProtection="0"/>
    <xf numFmtId="0" fontId="51" fillId="0" borderId="0"/>
    <xf numFmtId="0" fontId="37" fillId="9" borderId="1" applyNumberFormat="0" applyAlignment="0" applyProtection="0"/>
    <xf numFmtId="0" fontId="21" fillId="17" borderId="1" applyNumberFormat="0" applyAlignment="0" applyProtection="0"/>
    <xf numFmtId="0" fontId="11" fillId="7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7" borderId="8" applyNumberFormat="0" applyFont="0" applyAlignment="0" applyProtection="0"/>
    <xf numFmtId="0" fontId="53" fillId="0" borderId="0"/>
    <xf numFmtId="0" fontId="3" fillId="0" borderId="0"/>
    <xf numFmtId="0" fontId="11" fillId="0" borderId="0"/>
    <xf numFmtId="0" fontId="3" fillId="0" borderId="0"/>
    <xf numFmtId="0" fontId="7" fillId="0" borderId="0"/>
    <xf numFmtId="0" fontId="1" fillId="0" borderId="0"/>
    <xf numFmtId="44" fontId="7" fillId="0" borderId="0" applyFont="0" applyFill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9" fillId="10" borderId="1" applyNumberFormat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8" borderId="7" applyNumberFormat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19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20" borderId="0" applyNumberFormat="0" applyBorder="0" applyAlignment="0" applyProtection="0"/>
    <xf numFmtId="0" fontId="35" fillId="5" borderId="1" applyNumberFormat="0" applyAlignment="0" applyProtection="0"/>
    <xf numFmtId="0" fontId="20" fillId="17" borderId="2" applyNumberFormat="0" applyAlignment="0" applyProtection="0"/>
    <xf numFmtId="0" fontId="25" fillId="0" borderId="6" applyNumberFormat="0" applyFill="0" applyAlignment="0" applyProtection="0"/>
    <xf numFmtId="0" fontId="41" fillId="0" borderId="12" applyNumberFormat="0" applyFill="0" applyAlignment="0" applyProtection="0"/>
    <xf numFmtId="0" fontId="19" fillId="10" borderId="1" applyNumberFormat="0" applyAlignment="0" applyProtection="0"/>
    <xf numFmtId="0" fontId="36" fillId="9" borderId="2" applyNumberFormat="0" applyAlignment="0" applyProtection="0"/>
    <xf numFmtId="0" fontId="37" fillId="9" borderId="1" applyNumberFormat="0" applyAlignment="0" applyProtection="0"/>
    <xf numFmtId="0" fontId="35" fillId="5" borderId="1" applyNumberFormat="0" applyAlignment="0" applyProtection="0"/>
    <xf numFmtId="0" fontId="36" fillId="9" borderId="2" applyNumberFormat="0" applyAlignment="0" applyProtection="0"/>
    <xf numFmtId="0" fontId="19" fillId="10" borderId="1" applyNumberFormat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25" fillId="0" borderId="6" applyNumberFormat="0" applyFill="0" applyAlignment="0" applyProtection="0"/>
    <xf numFmtId="0" fontId="11" fillId="7" borderId="8" applyNumberFormat="0" applyFont="0" applyAlignment="0" applyProtection="0"/>
    <xf numFmtId="164" fontId="1" fillId="0" borderId="0" applyFont="0" applyFill="0" applyBorder="0" applyAlignment="0" applyProtection="0"/>
    <xf numFmtId="0" fontId="11" fillId="0" borderId="0"/>
    <xf numFmtId="0" fontId="3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11" fillId="0" borderId="0"/>
    <xf numFmtId="0" fontId="5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1" fillId="0" borderId="0"/>
    <xf numFmtId="0" fontId="1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>
      <alignment vertical="top"/>
    </xf>
    <xf numFmtId="0" fontId="4" fillId="0" borderId="0"/>
    <xf numFmtId="0" fontId="7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9" fillId="10" borderId="1" applyNumberFormat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8" borderId="7" applyNumberFormat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19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5" applyNumberFormat="0" applyFill="0" applyAlignment="0" applyProtection="0"/>
    <xf numFmtId="0" fontId="40" fillId="0" borderId="11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0" fillId="0" borderId="11" applyNumberFormat="0" applyFill="0" applyAlignment="0" applyProtection="0"/>
    <xf numFmtId="0" fontId="24" fillId="0" borderId="5" applyNumberFormat="0" applyFill="0" applyAlignment="0" applyProtection="0"/>
    <xf numFmtId="0" fontId="40" fillId="0" borderId="11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0" borderId="6" applyNumberFormat="0" applyFill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19" fillId="10" borderId="1" applyNumberFormat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3" fillId="7" borderId="8" applyNumberFormat="0" applyFont="0" applyAlignment="0" applyProtection="0"/>
    <xf numFmtId="0" fontId="19" fillId="10" borderId="1" applyNumberFormat="0" applyAlignment="0" applyProtection="0"/>
    <xf numFmtId="0" fontId="20" fillId="17" borderId="2" applyNumberFormat="0" applyAlignment="0" applyProtection="0"/>
    <xf numFmtId="0" fontId="21" fillId="17" borderId="1" applyNumberFormat="0" applyAlignment="0" applyProtection="0"/>
    <xf numFmtId="0" fontId="25" fillId="0" borderId="6" applyNumberFormat="0" applyFill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6" fillId="9" borderId="14" applyNumberFormat="0" applyAlignment="0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20" fillId="17" borderId="14" applyNumberFormat="0" applyAlignment="0" applyProtection="0"/>
    <xf numFmtId="0" fontId="37" fillId="9" borderId="13" applyNumberFormat="0" applyAlignment="0" applyProtection="0"/>
    <xf numFmtId="0" fontId="35" fillId="5" borderId="13" applyNumberFormat="0" applyAlignment="0" applyProtection="0"/>
    <xf numFmtId="0" fontId="41" fillId="0" borderId="15" applyNumberFormat="0" applyFill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37" fillId="9" borderId="13" applyNumberFormat="0" applyAlignment="0" applyProtection="0"/>
    <xf numFmtId="0" fontId="35" fillId="5" borderId="13" applyNumberFormat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7" fillId="9" borderId="13" applyNumberFormat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6" fillId="9" borderId="14" applyNumberFormat="0" applyAlignment="0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20" fillId="17" borderId="14" applyNumberFormat="0" applyAlignment="0" applyProtection="0"/>
    <xf numFmtId="0" fontId="37" fillId="9" borderId="13" applyNumberFormat="0" applyAlignment="0" applyProtection="0"/>
    <xf numFmtId="0" fontId="35" fillId="5" borderId="13" applyNumberFormat="0" applyAlignment="0" applyProtection="0"/>
    <xf numFmtId="0" fontId="41" fillId="0" borderId="15" applyNumberFormat="0" applyFill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6" fillId="9" borderId="14" applyNumberFormat="0" applyAlignment="0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20" fillId="17" borderId="14" applyNumberFormat="0" applyAlignment="0" applyProtection="0"/>
    <xf numFmtId="0" fontId="37" fillId="9" borderId="13" applyNumberFormat="0" applyAlignment="0" applyProtection="0"/>
    <xf numFmtId="0" fontId="35" fillId="5" borderId="13" applyNumberFormat="0" applyAlignment="0" applyProtection="0"/>
    <xf numFmtId="0" fontId="41" fillId="0" borderId="15" applyNumberFormat="0" applyFill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37" fillId="9" borderId="13" applyNumberFormat="0" applyAlignment="0" applyProtection="0"/>
    <xf numFmtId="0" fontId="35" fillId="5" borderId="13" applyNumberFormat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7" fillId="9" borderId="13" applyNumberFormat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9" fontId="11" fillId="0" borderId="0" applyFont="0" applyFill="0" applyBorder="0" applyAlignment="0" applyProtection="0"/>
    <xf numFmtId="0" fontId="82" fillId="0" borderId="26" applyProtection="0"/>
    <xf numFmtId="0" fontId="67" fillId="49" borderId="0" applyBorder="0" applyProtection="0"/>
    <xf numFmtId="0" fontId="68" fillId="30" borderId="18" applyProtection="0"/>
    <xf numFmtId="0" fontId="65" fillId="30" borderId="0" applyBorder="0" applyProtection="0"/>
    <xf numFmtId="0" fontId="68" fillId="30" borderId="18" applyProtection="0"/>
    <xf numFmtId="0" fontId="67" fillId="43" borderId="0" applyBorder="0" applyProtection="0"/>
    <xf numFmtId="0" fontId="82" fillId="0" borderId="26" applyProtection="0"/>
    <xf numFmtId="0" fontId="64" fillId="34" borderId="28" applyProtection="0"/>
    <xf numFmtId="0" fontId="73" fillId="51" borderId="18" applyProtection="0"/>
    <xf numFmtId="0" fontId="79" fillId="0" borderId="24" applyProtection="0"/>
    <xf numFmtId="0" fontId="65" fillId="30" borderId="0" applyBorder="0" applyProtection="0"/>
    <xf numFmtId="0" fontId="72" fillId="38" borderId="18" applyProtection="0"/>
    <xf numFmtId="9" fontId="64" fillId="0" borderId="0" applyBorder="0" applyProtection="0"/>
    <xf numFmtId="0" fontId="71" fillId="51" borderId="19" applyProtection="0"/>
    <xf numFmtId="0" fontId="64" fillId="34" borderId="28" applyProtection="0"/>
    <xf numFmtId="0" fontId="79" fillId="0" borderId="24" applyProtection="0"/>
    <xf numFmtId="0" fontId="69" fillId="40" borderId="18" applyProtection="0"/>
    <xf numFmtId="0" fontId="92" fillId="0" borderId="0" applyBorder="0" applyProtection="0"/>
    <xf numFmtId="0" fontId="67" fillId="40" borderId="0" applyBorder="0" applyProtection="0"/>
    <xf numFmtId="0" fontId="64" fillId="0" borderId="0"/>
    <xf numFmtId="0" fontId="98" fillId="33" borderId="0" applyBorder="0" applyProtection="0"/>
    <xf numFmtId="0" fontId="77" fillId="0" borderId="22" applyProtection="0"/>
    <xf numFmtId="0" fontId="71" fillId="51" borderId="19" applyProtection="0"/>
    <xf numFmtId="0" fontId="78" fillId="0" borderId="23" applyProtection="0"/>
    <xf numFmtId="0" fontId="78" fillId="0" borderId="23" applyProtection="0"/>
    <xf numFmtId="0" fontId="73" fillId="51" borderId="18" applyProtection="0"/>
    <xf numFmtId="0" fontId="66" fillId="39" borderId="0" applyBorder="0" applyProtection="0"/>
    <xf numFmtId="0" fontId="65" fillId="40" borderId="0" applyBorder="0" applyProtection="0"/>
    <xf numFmtId="0" fontId="79" fillId="0" borderId="24" applyProtection="0"/>
    <xf numFmtId="0" fontId="66" fillId="46" borderId="0" applyBorder="0" applyProtection="0"/>
    <xf numFmtId="0" fontId="82" fillId="0" borderId="26" applyProtection="0"/>
    <xf numFmtId="0" fontId="66" fillId="44" borderId="0" applyBorder="0" applyProtection="0"/>
    <xf numFmtId="0" fontId="64" fillId="34" borderId="28" applyProtection="0"/>
    <xf numFmtId="0" fontId="67" fillId="43" borderId="0" applyBorder="0" applyProtection="0"/>
    <xf numFmtId="0" fontId="64" fillId="33" borderId="0" applyBorder="0" applyProtection="0"/>
    <xf numFmtId="0" fontId="74" fillId="0" borderId="20" applyProtection="0"/>
    <xf numFmtId="0" fontId="64" fillId="36" borderId="0" applyBorder="0" applyProtection="0"/>
    <xf numFmtId="0" fontId="64" fillId="0" borderId="0"/>
    <xf numFmtId="0" fontId="71" fillId="51" borderId="19" applyProtection="0"/>
    <xf numFmtId="0" fontId="68" fillId="30" borderId="18" applyProtection="0"/>
    <xf numFmtId="0" fontId="69" fillId="40" borderId="18" applyProtection="0"/>
    <xf numFmtId="168" fontId="64" fillId="0" borderId="0" applyBorder="0" applyProtection="0"/>
    <xf numFmtId="0" fontId="85" fillId="0" borderId="0" applyBorder="0" applyProtection="0"/>
    <xf numFmtId="0" fontId="95" fillId="0" borderId="0" applyBorder="0" applyProtection="0"/>
    <xf numFmtId="0" fontId="81" fillId="0" borderId="25" applyProtection="0"/>
    <xf numFmtId="0" fontId="69" fillId="40" borderId="18" applyProtection="0"/>
    <xf numFmtId="0" fontId="65" fillId="32" borderId="0" applyBorder="0" applyProtection="0"/>
    <xf numFmtId="0" fontId="64" fillId="0" borderId="0"/>
    <xf numFmtId="0" fontId="81" fillId="0" borderId="25" applyProtection="0"/>
    <xf numFmtId="0" fontId="68" fillId="30" borderId="18" applyProtection="0"/>
    <xf numFmtId="0" fontId="66" fillId="48" borderId="0" applyBorder="0" applyProtection="0"/>
    <xf numFmtId="0" fontId="90" fillId="31" borderId="0" applyBorder="0" applyProtection="0"/>
    <xf numFmtId="0" fontId="64" fillId="32" borderId="0" applyBorder="0" applyProtection="0"/>
    <xf numFmtId="0" fontId="64" fillId="34" borderId="28" applyProtection="0"/>
    <xf numFmtId="0" fontId="64" fillId="34" borderId="28" applyProtection="0"/>
    <xf numFmtId="0" fontId="97" fillId="33" borderId="0" applyBorder="0" applyProtection="0"/>
    <xf numFmtId="0" fontId="78" fillId="0" borderId="23" applyProtection="0"/>
    <xf numFmtId="0" fontId="66" fillId="43" borderId="0" applyBorder="0" applyProtection="0"/>
    <xf numFmtId="0" fontId="66" fillId="45" borderId="0" applyBorder="0" applyProtection="0"/>
    <xf numFmtId="0" fontId="87" fillId="40" borderId="0" applyBorder="0" applyProtection="0"/>
    <xf numFmtId="0" fontId="67" fillId="47" borderId="0" applyBorder="0" applyProtection="0"/>
    <xf numFmtId="0" fontId="70" fillId="38" borderId="19" applyProtection="0"/>
    <xf numFmtId="0" fontId="96" fillId="0" borderId="0" applyBorder="0" applyProtection="0"/>
    <xf numFmtId="0" fontId="70" fillId="38" borderId="19" applyProtection="0"/>
    <xf numFmtId="0" fontId="66" fillId="32" borderId="0" applyBorder="0" applyProtection="0"/>
    <xf numFmtId="0" fontId="75" fillId="0" borderId="21" applyProtection="0"/>
    <xf numFmtId="0" fontId="64" fillId="0" borderId="0"/>
    <xf numFmtId="0" fontId="72" fillId="38" borderId="18" applyProtection="0"/>
    <xf numFmtId="0" fontId="64" fillId="34" borderId="28" applyProtection="0"/>
    <xf numFmtId="0" fontId="81" fillId="0" borderId="25" applyProtection="0"/>
    <xf numFmtId="0" fontId="78" fillId="0" borderId="23" applyProtection="0"/>
    <xf numFmtId="0" fontId="65" fillId="40" borderId="0" applyBorder="0" applyProtection="0"/>
    <xf numFmtId="0" fontId="66" fillId="50" borderId="0" applyBorder="0" applyProtection="0"/>
    <xf numFmtId="0" fontId="65" fillId="34" borderId="0" applyBorder="0" applyProtection="0"/>
    <xf numFmtId="0" fontId="69" fillId="40" borderId="18" applyProtection="0"/>
    <xf numFmtId="0" fontId="78" fillId="0" borderId="0" applyBorder="0" applyProtection="0"/>
    <xf numFmtId="0" fontId="64" fillId="0" borderId="0"/>
    <xf numFmtId="0" fontId="78" fillId="0" borderId="23" applyProtection="0"/>
    <xf numFmtId="0" fontId="82" fillId="0" borderId="26" applyProtection="0"/>
    <xf numFmtId="0" fontId="84" fillId="52" borderId="27" applyProtection="0"/>
    <xf numFmtId="0" fontId="78" fillId="0" borderId="23" applyProtection="0"/>
    <xf numFmtId="0" fontId="66" fillId="43" borderId="0" applyBorder="0" applyProtection="0"/>
    <xf numFmtId="0" fontId="65" fillId="38" borderId="0" applyBorder="0" applyProtection="0"/>
    <xf numFmtId="0" fontId="65" fillId="32" borderId="0" applyBorder="0" applyProtection="0"/>
    <xf numFmtId="0" fontId="65" fillId="34" borderId="0" applyBorder="0" applyProtection="0"/>
    <xf numFmtId="0" fontId="65" fillId="38" borderId="0" applyBorder="0" applyProtection="0"/>
    <xf numFmtId="0" fontId="82" fillId="0" borderId="26" applyProtection="0"/>
    <xf numFmtId="0" fontId="70" fillId="38" borderId="19" applyProtection="0"/>
    <xf numFmtId="0" fontId="67" fillId="38" borderId="0" applyBorder="0" applyProtection="0"/>
    <xf numFmtId="0" fontId="67" fillId="32" borderId="0" applyBorder="0" applyProtection="0"/>
    <xf numFmtId="0" fontId="64" fillId="34" borderId="28" applyProtection="0"/>
    <xf numFmtId="0" fontId="78" fillId="0" borderId="23" applyProtection="0"/>
    <xf numFmtId="0" fontId="68" fillId="30" borderId="18" applyProtection="0"/>
    <xf numFmtId="0" fontId="81" fillId="0" borderId="25" applyProtection="0"/>
    <xf numFmtId="0" fontId="73" fillId="51" borderId="18" applyProtection="0"/>
    <xf numFmtId="0" fontId="94" fillId="0" borderId="29" applyProtection="0"/>
    <xf numFmtId="0" fontId="72" fillId="38" borderId="18" applyProtection="0"/>
    <xf numFmtId="0" fontId="88" fillId="40" borderId="0" applyBorder="0" applyProtection="0"/>
    <xf numFmtId="0" fontId="70" fillId="38" borderId="19" applyProtection="0"/>
    <xf numFmtId="0" fontId="69" fillId="40" borderId="18" applyProtection="0"/>
    <xf numFmtId="0" fontId="93" fillId="0" borderId="29" applyProtection="0"/>
    <xf numFmtId="0" fontId="64" fillId="0" borderId="0"/>
    <xf numFmtId="0" fontId="73" fillId="51" borderId="18" applyProtection="0"/>
    <xf numFmtId="0" fontId="64" fillId="39" borderId="0" applyBorder="0" applyProtection="0"/>
    <xf numFmtId="0" fontId="80" fillId="0" borderId="0"/>
    <xf numFmtId="0" fontId="64" fillId="37" borderId="0" applyBorder="0" applyProtection="0"/>
    <xf numFmtId="0" fontId="79" fillId="0" borderId="24" applyProtection="0"/>
    <xf numFmtId="0" fontId="64" fillId="34" borderId="28" applyProtection="0"/>
    <xf numFmtId="0" fontId="78" fillId="0" borderId="23" applyProtection="0"/>
    <xf numFmtId="0" fontId="69" fillId="40" borderId="18" applyProtection="0"/>
    <xf numFmtId="0" fontId="67" fillId="43" borderId="0" applyBorder="0" applyProtection="0"/>
    <xf numFmtId="0" fontId="72" fillId="38" borderId="18" applyProtection="0"/>
    <xf numFmtId="0" fontId="65" fillId="36" borderId="0" applyBorder="0" applyProtection="0"/>
    <xf numFmtId="0" fontId="64" fillId="34" borderId="28" applyProtection="0"/>
    <xf numFmtId="0" fontId="71" fillId="51" borderId="19" applyProtection="0"/>
    <xf numFmtId="0" fontId="82" fillId="0" borderId="26" applyProtection="0"/>
    <xf numFmtId="0" fontId="82" fillId="0" borderId="26" applyProtection="0"/>
    <xf numFmtId="0" fontId="81" fillId="0" borderId="25" applyProtection="0"/>
    <xf numFmtId="0" fontId="66" fillId="42" borderId="0" applyBorder="0" applyProtection="0"/>
    <xf numFmtId="0" fontId="81" fillId="0" borderId="25" applyProtection="0"/>
    <xf numFmtId="0" fontId="64" fillId="34" borderId="28" applyProtection="0"/>
    <xf numFmtId="0" fontId="64" fillId="29" borderId="0" applyBorder="0" applyProtection="0"/>
    <xf numFmtId="0" fontId="80" fillId="0" borderId="0"/>
    <xf numFmtId="0" fontId="64" fillId="30" borderId="0" applyBorder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64" fillId="34" borderId="28" applyProtection="0"/>
    <xf numFmtId="0" fontId="73" fillId="51" borderId="18" applyProtection="0"/>
    <xf numFmtId="0" fontId="64" fillId="34" borderId="28" applyProtection="0"/>
    <xf numFmtId="0" fontId="64" fillId="0" borderId="0"/>
    <xf numFmtId="0" fontId="89" fillId="31" borderId="0" applyBorder="0" applyProtection="0"/>
    <xf numFmtId="0" fontId="64" fillId="34" borderId="28" applyProtection="0"/>
    <xf numFmtId="0" fontId="79" fillId="0" borderId="24" applyProtection="0"/>
    <xf numFmtId="0" fontId="66" fillId="47" borderId="0" applyBorder="0" applyProtection="0"/>
    <xf numFmtId="0" fontId="64" fillId="34" borderId="28" applyProtection="0"/>
    <xf numFmtId="0" fontId="64" fillId="35" borderId="0" applyBorder="0" applyProtection="0"/>
    <xf numFmtId="0" fontId="86" fillId="0" borderId="0" applyBorder="0" applyProtection="0"/>
    <xf numFmtId="0" fontId="72" fillId="38" borderId="18" applyProtection="0"/>
    <xf numFmtId="0" fontId="71" fillId="51" borderId="19" applyProtection="0"/>
    <xf numFmtId="0" fontId="64" fillId="0" borderId="0"/>
    <xf numFmtId="0" fontId="73" fillId="51" borderId="18" applyProtection="0"/>
    <xf numFmtId="0" fontId="64" fillId="34" borderId="28" applyProtection="0"/>
    <xf numFmtId="0" fontId="73" fillId="51" borderId="18" applyProtection="0"/>
    <xf numFmtId="0" fontId="64" fillId="34" borderId="28" applyProtection="0"/>
    <xf numFmtId="0" fontId="70" fillId="38" borderId="19" applyProtection="0"/>
    <xf numFmtId="0" fontId="11" fillId="7" borderId="16" applyNumberFormat="0" applyFont="0" applyAlignment="0" applyProtection="0"/>
    <xf numFmtId="0" fontId="25" fillId="0" borderId="17" applyNumberFormat="0" applyFill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35" fillId="5" borderId="13" applyNumberFormat="0" applyAlignment="0" applyProtection="0"/>
    <xf numFmtId="0" fontId="37" fillId="9" borderId="13" applyNumberFormat="0" applyAlignment="0" applyProtection="0"/>
    <xf numFmtId="0" fontId="3" fillId="7" borderId="16" applyNumberFormat="0" applyFont="0" applyAlignment="0" applyProtection="0"/>
    <xf numFmtId="0" fontId="19" fillId="10" borderId="13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68" fillId="30" borderId="18" applyProtection="0"/>
    <xf numFmtId="0" fontId="79" fillId="0" borderId="24" applyProtection="0"/>
    <xf numFmtId="0" fontId="72" fillId="38" borderId="18" applyProtection="0"/>
    <xf numFmtId="0" fontId="83" fillId="52" borderId="27" applyProtection="0"/>
    <xf numFmtId="0" fontId="64" fillId="37" borderId="0" applyBorder="0" applyProtection="0"/>
    <xf numFmtId="0" fontId="71" fillId="51" borderId="19" applyProtection="0"/>
    <xf numFmtId="0" fontId="79" fillId="0" borderId="0" applyBorder="0" applyProtection="0"/>
    <xf numFmtId="0" fontId="79" fillId="0" borderId="24" applyProtection="0"/>
    <xf numFmtId="0" fontId="64" fillId="35" borderId="0" applyBorder="0" applyProtection="0"/>
    <xf numFmtId="0" fontId="79" fillId="0" borderId="24" applyProtection="0"/>
    <xf numFmtId="0" fontId="76" fillId="0" borderId="22" applyProtection="0"/>
    <xf numFmtId="0" fontId="78" fillId="0" borderId="23" applyProtection="0"/>
    <xf numFmtId="0" fontId="68" fillId="30" borderId="18" applyProtection="0"/>
    <xf numFmtId="0" fontId="69" fillId="40" borderId="18" applyProtection="0"/>
    <xf numFmtId="0" fontId="91" fillId="0" borderId="0" applyBorder="0" applyProtection="0"/>
    <xf numFmtId="0" fontId="64" fillId="41" borderId="0" applyBorder="0" applyProtection="0"/>
    <xf numFmtId="0" fontId="67" fillId="32" borderId="0" applyBorder="0" applyProtection="0"/>
    <xf numFmtId="0" fontId="69" fillId="40" borderId="18" applyProtection="0"/>
    <xf numFmtId="0" fontId="80" fillId="0" borderId="0"/>
    <xf numFmtId="0" fontId="64" fillId="31" borderId="0" applyBorder="0" applyProtection="0"/>
    <xf numFmtId="0" fontId="67" fillId="48" borderId="0" applyBorder="0" applyProtection="0"/>
    <xf numFmtId="0" fontId="70" fillId="38" borderId="19" applyProtection="0"/>
    <xf numFmtId="0" fontId="72" fillId="38" borderId="18" applyProtection="0"/>
    <xf numFmtId="0" fontId="66" fillId="44" borderId="0" applyBorder="0" applyProtection="0"/>
    <xf numFmtId="0" fontId="67" fillId="43" borderId="0" applyBorder="0" applyProtection="0"/>
    <xf numFmtId="0" fontId="82" fillId="0" borderId="26" applyProtection="0"/>
    <xf numFmtId="0" fontId="4" fillId="0" borderId="0"/>
    <xf numFmtId="0" fontId="65" fillId="37" borderId="0" applyBorder="0" applyProtection="0"/>
    <xf numFmtId="0" fontId="64" fillId="0" borderId="0"/>
    <xf numFmtId="0" fontId="68" fillId="30" borderId="18" applyProtection="0"/>
    <xf numFmtId="0" fontId="67" fillId="50" borderId="0" applyBorder="0" applyProtection="0"/>
    <xf numFmtId="0" fontId="73" fillId="51" borderId="18" applyProtection="0"/>
    <xf numFmtId="0" fontId="72" fillId="38" borderId="18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4" fillId="7" borderId="16" applyNumberFormat="0" applyFont="0" applyAlignment="0" applyProtection="0"/>
    <xf numFmtId="0" fontId="35" fillId="5" borderId="13" applyNumberFormat="0" applyAlignment="0" applyProtection="0"/>
    <xf numFmtId="0" fontId="37" fillId="9" borderId="13" applyNumberFormat="0" applyAlignment="0" applyProtection="0"/>
    <xf numFmtId="0" fontId="41" fillId="0" borderId="15" applyNumberFormat="0" applyFill="0" applyAlignment="0" applyProtection="0"/>
    <xf numFmtId="0" fontId="3" fillId="7" borderId="16" applyNumberFormat="0" applyFont="0" applyAlignment="0" applyProtection="0"/>
    <xf numFmtId="0" fontId="36" fillId="9" borderId="14" applyNumberFormat="0" applyAlignment="0" applyProtection="0"/>
    <xf numFmtId="0" fontId="41" fillId="0" borderId="15" applyNumberFormat="0" applyFill="0" applyAlignment="0" applyProtection="0"/>
    <xf numFmtId="0" fontId="11" fillId="7" borderId="16" applyNumberFormat="0" applyFont="0" applyAlignment="0" applyProtection="0"/>
    <xf numFmtId="0" fontId="37" fillId="9" borderId="13" applyNumberFormat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20" fillId="17" borderId="14" applyNumberFormat="0" applyAlignment="0" applyProtection="0"/>
    <xf numFmtId="0" fontId="25" fillId="0" borderId="17" applyNumberFormat="0" applyFill="0" applyAlignment="0" applyProtection="0"/>
    <xf numFmtId="0" fontId="19" fillId="10" borderId="13" applyNumberFormat="0" applyAlignment="0" applyProtection="0"/>
    <xf numFmtId="0" fontId="35" fillId="5" borderId="13" applyNumberFormat="0" applyAlignment="0" applyProtection="0"/>
    <xf numFmtId="0" fontId="36" fillId="9" borderId="14" applyNumberForma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11" fillId="7" borderId="16" applyNumberFormat="0" applyFont="0" applyAlignment="0" applyProtection="0"/>
    <xf numFmtId="0" fontId="19" fillId="10" borderId="13" applyNumberFormat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0" fillId="17" borderId="14" applyNumberFormat="0" applyAlignment="0" applyProtection="0"/>
    <xf numFmtId="0" fontId="21" fillId="17" borderId="13" applyNumberFormat="0" applyAlignment="0" applyProtection="0"/>
    <xf numFmtId="0" fontId="19" fillId="10" borderId="13" applyNumberFormat="0" applyAlignment="0" applyProtection="0"/>
    <xf numFmtId="0" fontId="3" fillId="7" borderId="16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4" fillId="7" borderId="33" applyNumberFormat="0" applyFont="0" applyAlignment="0" applyProtection="0"/>
    <xf numFmtId="0" fontId="35" fillId="5" borderId="30" applyNumberForma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3" fillId="7" borderId="33" applyNumberFormat="0" applyFont="0" applyAlignment="0" applyProtection="0"/>
    <xf numFmtId="0" fontId="36" fillId="9" borderId="31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1" fillId="7" borderId="33" applyNumberFormat="0" applyFont="0" applyAlignment="0" applyProtection="0"/>
    <xf numFmtId="0" fontId="37" fillId="9" borderId="30" applyNumberFormat="0" applyAlignment="0" applyProtection="0"/>
    <xf numFmtId="0" fontId="21" fillId="17" borderId="30" applyNumberFormat="0" applyAlignment="0" applyProtection="0"/>
    <xf numFmtId="0" fontId="11" fillId="7" borderId="33" applyNumberFormat="0" applyFont="0" applyAlignment="0" applyProtection="0"/>
    <xf numFmtId="0" fontId="11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35" fillId="5" borderId="30" applyNumberFormat="0" applyAlignment="0" applyProtection="0"/>
    <xf numFmtId="0" fontId="20" fillId="17" borderId="31" applyNumberFormat="0" applyAlignment="0" applyProtection="0"/>
    <xf numFmtId="0" fontId="25" fillId="0" borderId="32" applyNumberFormat="0" applyFill="0" applyAlignment="0" applyProtection="0"/>
    <xf numFmtId="0" fontId="41" fillId="0" borderId="34" applyNumberFormat="0" applyFill="0" applyAlignment="0" applyProtection="0"/>
    <xf numFmtId="0" fontId="19" fillId="10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25" fillId="0" borderId="32" applyNumberFormat="0" applyFill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6" fillId="9" borderId="31" applyNumberForma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20" fillId="17" borderId="31" applyNumberFormat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41" fillId="0" borderId="34" applyNumberFormat="0" applyFill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7" fillId="9" borderId="30" applyNumberFormat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6" fillId="9" borderId="31" applyNumberForma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20" fillId="17" borderId="31" applyNumberFormat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41" fillId="0" borderId="34" applyNumberFormat="0" applyFill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6" fillId="9" borderId="31" applyNumberForma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20" fillId="17" borderId="31" applyNumberFormat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41" fillId="0" borderId="34" applyNumberFormat="0" applyFill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37" fillId="9" borderId="30" applyNumberFormat="0" applyAlignment="0" applyProtection="0"/>
    <xf numFmtId="0" fontId="35" fillId="5" borderId="30" applyNumberFormat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7" fillId="9" borderId="30" applyNumberFormat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5" fillId="5" borderId="30" applyNumberFormat="0" applyAlignment="0" applyProtection="0"/>
    <xf numFmtId="0" fontId="36" fillId="9" borderId="31" applyNumberFormat="0" applyAlignment="0" applyProtection="0"/>
    <xf numFmtId="0" fontId="37" fillId="9" borderId="30" applyNumberFormat="0" applyAlignment="0" applyProtection="0"/>
    <xf numFmtId="0" fontId="41" fillId="0" borderId="34" applyNumberFormat="0" applyFill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0" fillId="17" borderId="31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11" fillId="7" borderId="33" applyNumberFormat="0" applyFont="0" applyAlignment="0" applyProtection="0"/>
    <xf numFmtId="0" fontId="25" fillId="0" borderId="32" applyNumberFormat="0" applyFill="0" applyAlignment="0" applyProtection="0"/>
    <xf numFmtId="0" fontId="21" fillId="17" borderId="30" applyNumberFormat="0" applyAlignment="0" applyProtection="0"/>
    <xf numFmtId="0" fontId="19" fillId="10" borderId="30" applyNumberFormat="0" applyAlignment="0" applyProtection="0"/>
    <xf numFmtId="0" fontId="3" fillId="7" borderId="33" applyNumberFormat="0" applyFont="0" applyAlignment="0" applyProtection="0"/>
    <xf numFmtId="0" fontId="35" fillId="5" borderId="30" applyNumberFormat="0" applyAlignment="0" applyProtection="0"/>
    <xf numFmtId="0" fontId="37" fillId="9" borderId="30" applyNumberFormat="0" applyAlignment="0" applyProtection="0"/>
    <xf numFmtId="0" fontId="3" fillId="7" borderId="33" applyNumberFormat="0" applyFont="0" applyAlignment="0" applyProtection="0"/>
    <xf numFmtId="0" fontId="19" fillId="10" borderId="30" applyNumberFormat="0" applyAlignment="0" applyProtection="0"/>
    <xf numFmtId="0" fontId="21" fillId="17" borderId="30" applyNumberFormat="0" applyAlignment="0" applyProtection="0"/>
    <xf numFmtId="0" fontId="25" fillId="0" borderId="32" applyNumberFormat="0" applyFill="0" applyAlignment="0" applyProtection="0"/>
    <xf numFmtId="0" fontId="11" fillId="7" borderId="33" applyNumberFormat="0" applyFon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41" fillId="0" borderId="42" applyNumberFormat="0" applyFill="0" applyAlignment="0" applyProtection="0"/>
    <xf numFmtId="0" fontId="25" fillId="0" borderId="44" applyNumberFormat="0" applyFill="0" applyAlignment="0" applyProtection="0"/>
    <xf numFmtId="0" fontId="25" fillId="0" borderId="44" applyNumberFormat="0" applyFill="0" applyAlignment="0" applyProtection="0"/>
    <xf numFmtId="0" fontId="3" fillId="7" borderId="43" applyNumberFormat="0" applyFon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41" fillId="0" borderId="42" applyNumberFormat="0" applyFill="0" applyAlignment="0" applyProtection="0"/>
    <xf numFmtId="0" fontId="25" fillId="0" borderId="44" applyNumberFormat="0" applyFill="0" applyAlignment="0" applyProtection="0"/>
    <xf numFmtId="0" fontId="25" fillId="0" borderId="44" applyNumberFormat="0" applyFill="0" applyAlignment="0" applyProtection="0"/>
    <xf numFmtId="0" fontId="3" fillId="7" borderId="43" applyNumberFormat="0" applyFont="0" applyAlignment="0" applyProtection="0"/>
    <xf numFmtId="0" fontId="3" fillId="7" borderId="38" applyNumberFormat="0" applyFont="0" applyAlignment="0" applyProtection="0"/>
    <xf numFmtId="0" fontId="19" fillId="10" borderId="35" applyNumberFormat="0" applyAlignment="0" applyProtection="0"/>
    <xf numFmtId="0" fontId="25" fillId="0" borderId="37" applyNumberFormat="0" applyFill="0" applyAlignment="0" applyProtection="0"/>
    <xf numFmtId="0" fontId="19" fillId="10" borderId="35" applyNumberFormat="0" applyAlignment="0" applyProtection="0"/>
    <xf numFmtId="0" fontId="20" fillId="17" borderId="36" applyNumberFormat="0" applyAlignment="0" applyProtection="0"/>
    <xf numFmtId="0" fontId="21" fillId="17" borderId="35" applyNumberFormat="0" applyAlignment="0" applyProtection="0"/>
    <xf numFmtId="0" fontId="25" fillId="0" borderId="37" applyNumberFormat="0" applyFill="0" applyAlignment="0" applyProtection="0"/>
    <xf numFmtId="0" fontId="11" fillId="7" borderId="38" applyNumberFormat="0" applyFont="0" applyAlignment="0" applyProtection="0"/>
    <xf numFmtId="0" fontId="36" fillId="9" borderId="41" applyNumberFormat="0" applyAlignment="0" applyProtection="0"/>
    <xf numFmtId="0" fontId="21" fillId="17" borderId="40" applyNumberFormat="0" applyAlignment="0" applyProtection="0"/>
    <xf numFmtId="0" fontId="20" fillId="17" borderId="41" applyNumberFormat="0" applyAlignment="0" applyProtection="0"/>
    <xf numFmtId="0" fontId="11" fillId="7" borderId="43" applyNumberFormat="0" applyFont="0" applyAlignment="0" applyProtection="0"/>
    <xf numFmtId="0" fontId="19" fillId="10" borderId="40" applyNumberFormat="0" applyAlignment="0" applyProtection="0"/>
    <xf numFmtId="0" fontId="36" fillId="9" borderId="41" applyNumberFormat="0" applyAlignment="0" applyProtection="0"/>
    <xf numFmtId="0" fontId="36" fillId="9" borderId="41" applyNumberFormat="0" applyAlignment="0" applyProtection="0"/>
    <xf numFmtId="0" fontId="21" fillId="17" borderId="40" applyNumberFormat="0" applyAlignment="0" applyProtection="0"/>
    <xf numFmtId="0" fontId="20" fillId="17" borderId="41" applyNumberFormat="0" applyAlignment="0" applyProtection="0"/>
    <xf numFmtId="0" fontId="11" fillId="7" borderId="43" applyNumberFormat="0" applyFont="0" applyAlignment="0" applyProtection="0"/>
    <xf numFmtId="0" fontId="19" fillId="10" borderId="40" applyNumberFormat="0" applyAlignment="0" applyProtection="0"/>
    <xf numFmtId="0" fontId="36" fillId="9" borderId="41" applyNumberFormat="0" applyAlignment="0" applyProtection="0"/>
    <xf numFmtId="0" fontId="19" fillId="10" borderId="35" applyNumberFormat="0" applyAlignment="0" applyProtection="0"/>
    <xf numFmtId="0" fontId="35" fillId="5" borderId="35" applyNumberFormat="0" applyAlignment="0" applyProtection="0"/>
    <xf numFmtId="0" fontId="36" fillId="9" borderId="36" applyNumberFormat="0" applyAlignment="0" applyProtection="0"/>
    <xf numFmtId="0" fontId="37" fillId="9" borderId="35" applyNumberFormat="0" applyAlignment="0" applyProtection="0"/>
    <xf numFmtId="0" fontId="41" fillId="0" borderId="39" applyNumberFormat="0" applyFill="0" applyAlignment="0" applyProtection="0"/>
    <xf numFmtId="0" fontId="41" fillId="0" borderId="42" applyNumberFormat="0" applyFill="0" applyAlignment="0" applyProtection="0"/>
    <xf numFmtId="0" fontId="3" fillId="7" borderId="38" applyNumberFormat="0" applyFont="0" applyAlignment="0" applyProtection="0"/>
    <xf numFmtId="0" fontId="41" fillId="0" borderId="42" applyNumberFormat="0" applyFill="0" applyAlignment="0" applyProtection="0"/>
    <xf numFmtId="0" fontId="41" fillId="0" borderId="42" applyNumberFormat="0" applyFill="0" applyAlignment="0" applyProtection="0"/>
    <xf numFmtId="0" fontId="4" fillId="7" borderId="38" applyNumberFormat="0" applyFon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11" fillId="7" borderId="43" applyNumberFormat="0" applyFont="0" applyAlignment="0" applyProtection="0"/>
    <xf numFmtId="0" fontId="41" fillId="0" borderId="42" applyNumberFormat="0" applyFill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21" fillId="17" borderId="40" applyNumberFormat="0" applyAlignment="0" applyProtection="0"/>
    <xf numFmtId="0" fontId="20" fillId="17" borderId="41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11" fillId="7" borderId="43" applyNumberFormat="0" applyFont="0" applyAlignment="0" applyProtection="0"/>
    <xf numFmtId="0" fontId="21" fillId="17" borderId="40" applyNumberFormat="0" applyAlignment="0" applyProtection="0"/>
    <xf numFmtId="0" fontId="35" fillId="5" borderId="40" applyNumberFormat="0" applyAlignment="0" applyProtection="0"/>
    <xf numFmtId="0" fontId="25" fillId="0" borderId="37" applyNumberFormat="0" applyFill="0" applyAlignment="0" applyProtection="0"/>
    <xf numFmtId="0" fontId="21" fillId="17" borderId="35" applyNumberFormat="0" applyAlignment="0" applyProtection="0"/>
    <xf numFmtId="0" fontId="19" fillId="10" borderId="35" applyNumberFormat="0" applyAlignment="0" applyProtection="0"/>
    <xf numFmtId="0" fontId="21" fillId="17" borderId="40" applyNumberFormat="0" applyAlignment="0" applyProtection="0"/>
    <xf numFmtId="0" fontId="35" fillId="5" borderId="40" applyNumberFormat="0" applyAlignment="0" applyProtection="0"/>
    <xf numFmtId="0" fontId="21" fillId="17" borderId="35" applyNumberFormat="0" applyAlignment="0" applyProtection="0"/>
    <xf numFmtId="0" fontId="21" fillId="17" borderId="35" applyNumberFormat="0" applyAlignment="0" applyProtection="0"/>
    <xf numFmtId="0" fontId="35" fillId="5" borderId="35" applyNumberFormat="0" applyAlignment="0" applyProtection="0"/>
    <xf numFmtId="0" fontId="35" fillId="5" borderId="35" applyNumberFormat="0" applyAlignment="0" applyProtection="0"/>
    <xf numFmtId="0" fontId="36" fillId="9" borderId="36" applyNumberFormat="0" applyAlignment="0" applyProtection="0"/>
    <xf numFmtId="0" fontId="37" fillId="9" borderId="35" applyNumberFormat="0" applyAlignment="0" applyProtection="0"/>
    <xf numFmtId="0" fontId="41" fillId="0" borderId="39" applyNumberFormat="0" applyFill="0" applyAlignment="0" applyProtection="0"/>
    <xf numFmtId="0" fontId="37" fillId="9" borderId="35" applyNumberFormat="0" applyAlignment="0" applyProtection="0"/>
    <xf numFmtId="0" fontId="41" fillId="0" borderId="39" applyNumberFormat="0" applyFill="0" applyAlignment="0" applyProtection="0"/>
    <xf numFmtId="0" fontId="3" fillId="7" borderId="38" applyNumberFormat="0" applyFont="0" applyAlignment="0" applyProtection="0"/>
    <xf numFmtId="0" fontId="3" fillId="7" borderId="38" applyNumberFormat="0" applyFont="0" applyAlignment="0" applyProtection="0"/>
    <xf numFmtId="0" fontId="36" fillId="9" borderId="36" applyNumberFormat="0" applyAlignment="0" applyProtection="0"/>
    <xf numFmtId="0" fontId="41" fillId="0" borderId="39" applyNumberFormat="0" applyFill="0" applyAlignment="0" applyProtection="0"/>
    <xf numFmtId="0" fontId="3" fillId="7" borderId="38" applyNumberFormat="0" applyFont="0" applyAlignment="0" applyProtection="0"/>
    <xf numFmtId="0" fontId="11" fillId="7" borderId="38" applyNumberFormat="0" applyFont="0" applyAlignment="0" applyProtection="0"/>
    <xf numFmtId="0" fontId="37" fillId="9" borderId="35" applyNumberFormat="0" applyAlignment="0" applyProtection="0"/>
    <xf numFmtId="0" fontId="21" fillId="17" borderId="35" applyNumberFormat="0" applyAlignment="0" applyProtection="0"/>
    <xf numFmtId="0" fontId="11" fillId="7" borderId="38" applyNumberFormat="0" applyFont="0" applyAlignment="0" applyProtection="0"/>
    <xf numFmtId="0" fontId="11" fillId="7" borderId="38" applyNumberFormat="0" applyFont="0" applyAlignment="0" applyProtection="0"/>
    <xf numFmtId="0" fontId="37" fillId="9" borderId="40" applyNumberFormat="0" applyAlignment="0" applyProtection="0"/>
    <xf numFmtId="0" fontId="19" fillId="10" borderId="40" applyNumberFormat="0" applyAlignment="0" applyProtection="0"/>
    <xf numFmtId="0" fontId="37" fillId="9" borderId="40" applyNumberFormat="0" applyAlignment="0" applyProtection="0"/>
    <xf numFmtId="0" fontId="36" fillId="9" borderId="41" applyNumberFormat="0" applyAlignment="0" applyProtection="0"/>
    <xf numFmtId="0" fontId="20" fillId="17" borderId="41" applyNumberFormat="0" applyAlignment="0" applyProtection="0"/>
    <xf numFmtId="0" fontId="37" fillId="9" borderId="40" applyNumberFormat="0" applyAlignment="0" applyProtection="0"/>
    <xf numFmtId="0" fontId="37" fillId="9" borderId="40" applyNumberFormat="0" applyAlignment="0" applyProtection="0"/>
    <xf numFmtId="0" fontId="19" fillId="10" borderId="40" applyNumberFormat="0" applyAlignment="0" applyProtection="0"/>
    <xf numFmtId="0" fontId="37" fillId="9" borderId="40" applyNumberFormat="0" applyAlignment="0" applyProtection="0"/>
    <xf numFmtId="0" fontId="36" fillId="9" borderId="41" applyNumberFormat="0" applyAlignment="0" applyProtection="0"/>
    <xf numFmtId="0" fontId="20" fillId="17" borderId="41" applyNumberFormat="0" applyAlignment="0" applyProtection="0"/>
    <xf numFmtId="0" fontId="37" fillId="9" borderId="40" applyNumberFormat="0" applyAlignment="0" applyProtection="0"/>
    <xf numFmtId="0" fontId="25" fillId="0" borderId="37" applyNumberFormat="0" applyFill="0" applyAlignment="0" applyProtection="0"/>
    <xf numFmtId="0" fontId="19" fillId="10" borderId="35" applyNumberFormat="0" applyAlignment="0" applyProtection="0"/>
    <xf numFmtId="0" fontId="20" fillId="17" borderId="36" applyNumberFormat="0" applyAlignment="0" applyProtection="0"/>
    <xf numFmtId="0" fontId="21" fillId="17" borderId="35" applyNumberFormat="0" applyAlignment="0" applyProtection="0"/>
    <xf numFmtId="0" fontId="25" fillId="0" borderId="37" applyNumberFormat="0" applyFill="0" applyAlignment="0" applyProtection="0"/>
    <xf numFmtId="0" fontId="35" fillId="5" borderId="35" applyNumberFormat="0" applyAlignment="0" applyProtection="0"/>
    <xf numFmtId="0" fontId="20" fillId="17" borderId="36" applyNumberFormat="0" applyAlignment="0" applyProtection="0"/>
    <xf numFmtId="0" fontId="25" fillId="0" borderId="37" applyNumberFormat="0" applyFill="0" applyAlignment="0" applyProtection="0"/>
    <xf numFmtId="0" fontId="41" fillId="0" borderId="39" applyNumberFormat="0" applyFill="0" applyAlignment="0" applyProtection="0"/>
    <xf numFmtId="0" fontId="19" fillId="10" borderId="35" applyNumberFormat="0" applyAlignment="0" applyProtection="0"/>
    <xf numFmtId="0" fontId="36" fillId="9" borderId="36" applyNumberFormat="0" applyAlignment="0" applyProtection="0"/>
    <xf numFmtId="0" fontId="37" fillId="9" borderId="35" applyNumberFormat="0" applyAlignment="0" applyProtection="0"/>
    <xf numFmtId="0" fontId="35" fillId="5" borderId="35" applyNumberFormat="0" applyAlignment="0" applyProtection="0"/>
    <xf numFmtId="0" fontId="36" fillId="9" borderId="36" applyNumberFormat="0" applyAlignment="0" applyProtection="0"/>
    <xf numFmtId="0" fontId="19" fillId="10" borderId="35" applyNumberFormat="0" applyAlignment="0" applyProtection="0"/>
    <xf numFmtId="0" fontId="20" fillId="17" borderId="36" applyNumberFormat="0" applyAlignment="0" applyProtection="0"/>
    <xf numFmtId="0" fontId="21" fillId="17" borderId="35" applyNumberFormat="0" applyAlignment="0" applyProtection="0"/>
    <xf numFmtId="0" fontId="25" fillId="0" borderId="37" applyNumberFormat="0" applyFill="0" applyAlignment="0" applyProtection="0"/>
    <xf numFmtId="0" fontId="11" fillId="7" borderId="38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7" fillId="9" borderId="40" applyNumberFormat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41" fillId="0" borderId="42" applyNumberFormat="0" applyFill="0" applyAlignment="0" applyProtection="0"/>
    <xf numFmtId="0" fontId="25" fillId="0" borderId="44" applyNumberFormat="0" applyFill="0" applyAlignment="0" applyProtection="0"/>
    <xf numFmtId="0" fontId="41" fillId="0" borderId="42" applyNumberFormat="0" applyFill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5" fillId="5" borderId="40" applyNumberFormat="0" applyAlignment="0" applyProtection="0"/>
    <xf numFmtId="0" fontId="25" fillId="0" borderId="44" applyNumberFormat="0" applyFill="0" applyAlignment="0" applyProtection="0"/>
    <xf numFmtId="0" fontId="36" fillId="9" borderId="41" applyNumberFormat="0" applyAlignment="0" applyProtection="0"/>
    <xf numFmtId="0" fontId="19" fillId="10" borderId="40" applyNumberFormat="0" applyAlignment="0" applyProtection="0"/>
    <xf numFmtId="0" fontId="11" fillId="7" borderId="43" applyNumberFormat="0" applyFont="0" applyAlignment="0" applyProtection="0"/>
    <xf numFmtId="0" fontId="3" fillId="7" borderId="43" applyNumberFormat="0" applyFont="0" applyAlignment="0" applyProtection="0"/>
    <xf numFmtId="0" fontId="3" fillId="7" borderId="43" applyNumberFormat="0" applyFont="0" applyAlignment="0" applyProtection="0"/>
    <xf numFmtId="0" fontId="3" fillId="7" borderId="43" applyNumberFormat="0" applyFont="0" applyAlignment="0" applyProtection="0"/>
    <xf numFmtId="0" fontId="20" fillId="17" borderId="41" applyNumberForma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35" fillId="5" borderId="40" applyNumberFormat="0" applyAlignment="0" applyProtection="0"/>
    <xf numFmtId="0" fontId="19" fillId="10" borderId="40" applyNumberFormat="0" applyAlignment="0" applyProtection="0"/>
    <xf numFmtId="0" fontId="21" fillId="17" borderId="40" applyNumberFormat="0" applyAlignment="0" applyProtection="0"/>
    <xf numFmtId="0" fontId="11" fillId="7" borderId="43" applyNumberFormat="0" applyFont="0" applyAlignment="0" applyProtection="0"/>
    <xf numFmtId="0" fontId="20" fillId="17" borderId="41" applyNumberFormat="0" applyAlignment="0" applyProtection="0"/>
    <xf numFmtId="0" fontId="36" fillId="9" borderId="41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37" fillId="9" borderId="40" applyNumberFormat="0" applyAlignment="0" applyProtection="0"/>
    <xf numFmtId="0" fontId="21" fillId="17" borderId="40" applyNumberFormat="0" applyAlignment="0" applyProtection="0"/>
    <xf numFmtId="0" fontId="36" fillId="9" borderId="41" applyNumberForma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20" fillId="17" borderId="41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36" fillId="9" borderId="41" applyNumberForma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20" fillId="17" borderId="41" applyNumberFormat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41" fillId="0" borderId="42" applyNumberFormat="0" applyFill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7" fillId="9" borderId="40" applyNumberFormat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20" fillId="17" borderId="41" applyNumberFormat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41" fillId="0" borderId="42" applyNumberFormat="0" applyFill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36" fillId="9" borderId="41" applyNumberForma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20" fillId="17" borderId="41" applyNumberFormat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41" fillId="0" borderId="42" applyNumberFormat="0" applyFill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6" fillId="9" borderId="41" applyNumberFormat="0" applyAlignment="0" applyProtection="0"/>
    <xf numFmtId="0" fontId="37" fillId="9" borderId="40" applyNumberFormat="0" applyAlignment="0" applyProtection="0"/>
    <xf numFmtId="0" fontId="41" fillId="0" borderId="42" applyNumberFormat="0" applyFill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0" fillId="17" borderId="41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11" fillId="7" borderId="43" applyNumberFormat="0" applyFont="0" applyAlignment="0" applyProtection="0"/>
    <xf numFmtId="0" fontId="25" fillId="0" borderId="44" applyNumberFormat="0" applyFill="0" applyAlignment="0" applyProtection="0"/>
    <xf numFmtId="0" fontId="37" fillId="9" borderId="40" applyNumberFormat="0" applyAlignment="0" applyProtection="0"/>
    <xf numFmtId="0" fontId="35" fillId="5" borderId="40" applyNumberFormat="0" applyAlignment="0" applyProtection="0"/>
    <xf numFmtId="0" fontId="21" fillId="17" borderId="40" applyNumberFormat="0" applyAlignment="0" applyProtection="0"/>
    <xf numFmtId="0" fontId="19" fillId="10" borderId="40" applyNumberFormat="0" applyAlignment="0" applyProtection="0"/>
    <xf numFmtId="0" fontId="3" fillId="7" borderId="43" applyNumberFormat="0" applyFont="0" applyAlignment="0" applyProtection="0"/>
    <xf numFmtId="0" fontId="35" fillId="5" borderId="40" applyNumberFormat="0" applyAlignment="0" applyProtection="0"/>
    <xf numFmtId="0" fontId="37" fillId="9" borderId="40" applyNumberFormat="0" applyAlignment="0" applyProtection="0"/>
    <xf numFmtId="0" fontId="3" fillId="7" borderId="43" applyNumberFormat="0" applyFont="0" applyAlignment="0" applyProtection="0"/>
    <xf numFmtId="0" fontId="19" fillId="10" borderId="40" applyNumberFormat="0" applyAlignment="0" applyProtection="0"/>
    <xf numFmtId="0" fontId="21" fillId="17" borderId="40" applyNumberFormat="0" applyAlignment="0" applyProtection="0"/>
    <xf numFmtId="0" fontId="25" fillId="0" borderId="44" applyNumberFormat="0" applyFill="0" applyAlignment="0" applyProtection="0"/>
    <xf numFmtId="0" fontId="11" fillId="7" borderId="43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11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3" fillId="7" borderId="49" applyNumberFormat="0" applyFont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25" fillId="0" borderId="47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21" fillId="17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37" fillId="9" borderId="45" applyNumberFormat="0" applyAlignment="0" applyProtection="0"/>
    <xf numFmtId="0" fontId="20" fillId="17" borderId="46" applyNumberFormat="0" applyAlignment="0" applyProtection="0"/>
    <xf numFmtId="0" fontId="20" fillId="17" borderId="46" applyNumberFormat="0" applyAlignment="0" applyProtection="0"/>
    <xf numFmtId="0" fontId="20" fillId="17" borderId="46" applyNumberFormat="0" applyAlignment="0" applyProtection="0"/>
    <xf numFmtId="0" fontId="20" fillId="17" borderId="46" applyNumberFormat="0" applyAlignment="0" applyProtection="0"/>
    <xf numFmtId="0" fontId="20" fillId="17" borderId="46" applyNumberFormat="0" applyAlignment="0" applyProtection="0"/>
    <xf numFmtId="0" fontId="20" fillId="17" borderId="46" applyNumberFormat="0" applyAlignment="0" applyProtection="0"/>
    <xf numFmtId="0" fontId="36" fillId="9" borderId="46" applyNumberFormat="0" applyAlignment="0" applyProtection="0"/>
    <xf numFmtId="0" fontId="36" fillId="9" borderId="46" applyNumberFormat="0" applyAlignment="0" applyProtection="0"/>
    <xf numFmtId="0" fontId="36" fillId="9" borderId="46" applyNumberFormat="0" applyAlignment="0" applyProtection="0"/>
    <xf numFmtId="0" fontId="36" fillId="9" borderId="46" applyNumberFormat="0" applyAlignment="0" applyProtection="0"/>
    <xf numFmtId="0" fontId="36" fillId="9" borderId="46" applyNumberFormat="0" applyAlignment="0" applyProtection="0"/>
    <xf numFmtId="0" fontId="36" fillId="9" borderId="46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19" fillId="10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45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19" fillId="10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9" fontId="1" fillId="0" borderId="0" applyFont="0" applyFill="0" applyBorder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" fillId="0" borderId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19" fillId="10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41" fillId="0" borderId="52" applyNumberFormat="0" applyFill="0" applyAlignment="0" applyProtection="0"/>
    <xf numFmtId="0" fontId="3" fillId="0" borderId="0"/>
    <xf numFmtId="0" fontId="54" fillId="0" borderId="0"/>
    <xf numFmtId="0" fontId="3" fillId="0" borderId="0"/>
    <xf numFmtId="0" fontId="11" fillId="7" borderId="53" applyNumberFormat="0" applyFont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164" fontId="1" fillId="0" borderId="0" applyFont="0" applyFill="0" applyBorder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6" fillId="9" borderId="51" applyNumberForma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1" fillId="0" borderId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82" fillId="0" borderId="26" applyProtection="0"/>
    <xf numFmtId="0" fontId="68" fillId="30" borderId="18" applyProtection="0"/>
    <xf numFmtId="0" fontId="68" fillId="30" borderId="18" applyProtection="0"/>
    <xf numFmtId="0" fontId="82" fillId="0" borderId="26" applyProtection="0"/>
    <xf numFmtId="0" fontId="64" fillId="34" borderId="28" applyProtection="0"/>
    <xf numFmtId="0" fontId="73" fillId="51" borderId="18" applyProtection="0"/>
    <xf numFmtId="0" fontId="72" fillId="38" borderId="18" applyProtection="0"/>
    <xf numFmtId="0" fontId="71" fillId="51" borderId="19" applyProtection="0"/>
    <xf numFmtId="0" fontId="73" fillId="51" borderId="18" applyProtection="0"/>
    <xf numFmtId="0" fontId="82" fillId="0" borderId="26" applyProtection="0"/>
    <xf numFmtId="0" fontId="71" fillId="51" borderId="19" applyProtection="0"/>
    <xf numFmtId="0" fontId="69" fillId="40" borderId="18" applyProtection="0"/>
    <xf numFmtId="0" fontId="81" fillId="0" borderId="25" applyProtection="0"/>
    <xf numFmtId="0" fontId="69" fillId="40" borderId="18" applyProtection="0"/>
    <xf numFmtId="0" fontId="64" fillId="0" borderId="0"/>
    <xf numFmtId="0" fontId="81" fillId="0" borderId="25" applyProtection="0"/>
    <xf numFmtId="0" fontId="68" fillId="30" borderId="18" applyProtection="0"/>
    <xf numFmtId="0" fontId="64" fillId="34" borderId="28" applyProtection="0"/>
    <xf numFmtId="0" fontId="64" fillId="34" borderId="28" applyProtection="0"/>
    <xf numFmtId="0" fontId="70" fillId="38" borderId="19" applyProtection="0"/>
    <xf numFmtId="0" fontId="70" fillId="38" borderId="19" applyProtection="0"/>
    <xf numFmtId="0" fontId="72" fillId="38" borderId="18" applyProtection="0"/>
    <xf numFmtId="0" fontId="81" fillId="0" borderId="25" applyProtection="0"/>
    <xf numFmtId="0" fontId="69" fillId="40" borderId="18" applyProtection="0"/>
    <xf numFmtId="0" fontId="64" fillId="0" borderId="0"/>
    <xf numFmtId="0" fontId="82" fillId="0" borderId="26" applyProtection="0"/>
    <xf numFmtId="0" fontId="82" fillId="0" borderId="26" applyProtection="0"/>
    <xf numFmtId="0" fontId="70" fillId="38" borderId="19" applyProtection="0"/>
    <xf numFmtId="0" fontId="64" fillId="34" borderId="28" applyProtection="0"/>
    <xf numFmtId="0" fontId="68" fillId="30" borderId="18" applyProtection="0"/>
    <xf numFmtId="0" fontId="81" fillId="0" borderId="25" applyProtection="0"/>
    <xf numFmtId="0" fontId="72" fillId="38" borderId="18" applyProtection="0"/>
    <xf numFmtId="0" fontId="70" fillId="38" borderId="19" applyProtection="0"/>
    <xf numFmtId="0" fontId="73" fillId="51" borderId="18" applyProtection="0"/>
    <xf numFmtId="0" fontId="80" fillId="0" borderId="0"/>
    <xf numFmtId="0" fontId="64" fillId="34" borderId="28" applyProtection="0"/>
    <xf numFmtId="0" fontId="69" fillId="40" borderId="18" applyProtection="0"/>
    <xf numFmtId="0" fontId="72" fillId="38" borderId="18" applyProtection="0"/>
    <xf numFmtId="0" fontId="64" fillId="34" borderId="28" applyProtection="0"/>
    <xf numFmtId="0" fontId="71" fillId="51" borderId="19" applyProtection="0"/>
    <xf numFmtId="0" fontId="81" fillId="0" borderId="25" applyProtection="0"/>
    <xf numFmtId="0" fontId="81" fillId="0" borderId="25" applyProtection="0"/>
    <xf numFmtId="0" fontId="64" fillId="34" borderId="28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64" fillId="34" borderId="28" applyProtection="0"/>
    <xf numFmtId="0" fontId="64" fillId="34" borderId="28" applyProtection="0"/>
    <xf numFmtId="0" fontId="64" fillId="34" borderId="28" applyProtection="0"/>
    <xf numFmtId="0" fontId="71" fillId="51" borderId="19" applyProtection="0"/>
    <xf numFmtId="0" fontId="73" fillId="51" borderId="18" applyProtection="0"/>
    <xf numFmtId="0" fontId="64" fillId="34" borderId="28" applyProtection="0"/>
    <xf numFmtId="0" fontId="70" fillId="38" borderId="19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68" fillId="30" borderId="18" applyProtection="0"/>
    <xf numFmtId="0" fontId="72" fillId="38" borderId="18" applyProtection="0"/>
    <xf numFmtId="0" fontId="71" fillId="51" borderId="19" applyProtection="0"/>
    <xf numFmtId="0" fontId="68" fillId="30" borderId="18" applyProtection="0"/>
    <xf numFmtId="0" fontId="69" fillId="40" borderId="18" applyProtection="0"/>
    <xf numFmtId="0" fontId="70" fillId="38" borderId="19" applyProtection="0"/>
    <xf numFmtId="0" fontId="72" fillId="38" borderId="18" applyProtection="0"/>
    <xf numFmtId="0" fontId="68" fillId="30" borderId="18" applyProtection="0"/>
    <xf numFmtId="0" fontId="73" fillId="51" borderId="18" applyProtection="0"/>
    <xf numFmtId="0" fontId="72" fillId="38" borderId="18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19" fillId="10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6" fillId="9" borderId="51" applyNumberForma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1" fillId="7" borderId="53" applyNumberFormat="0" applyFont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3" fillId="7" borderId="53" applyNumberFormat="0" applyFon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41" fillId="0" borderId="52" applyNumberFormat="0" applyFill="0" applyAlignment="0" applyProtection="0"/>
    <xf numFmtId="0" fontId="3" fillId="0" borderId="0"/>
    <xf numFmtId="0" fontId="54" fillId="0" borderId="0"/>
    <xf numFmtId="0" fontId="3" fillId="0" borderId="0"/>
    <xf numFmtId="0" fontId="11" fillId="7" borderId="53" applyNumberFormat="0" applyFont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4" fillId="7" borderId="53" applyNumberFormat="0" applyFont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36" fillId="9" borderId="51" applyNumberFormat="0" applyAlignment="0" applyProtection="0"/>
    <xf numFmtId="0" fontId="41" fillId="0" borderId="52" applyNumberFormat="0" applyFill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0" fontId="37" fillId="9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20" fillId="17" borderId="51" applyNumberFormat="0" applyAlignment="0" applyProtection="0"/>
    <xf numFmtId="0" fontId="25" fillId="0" borderId="54" applyNumberFormat="0" applyFill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11" fillId="7" borderId="53" applyNumberFormat="0" applyFon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6" fillId="9" borderId="51" applyNumberFormat="0" applyAlignment="0" applyProtection="0"/>
    <xf numFmtId="0" fontId="25" fillId="0" borderId="54" applyNumberFormat="0" applyFill="0" applyAlignment="0" applyProtection="0"/>
    <xf numFmtId="0" fontId="20" fillId="17" borderId="51" applyNumberFormat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41" fillId="0" borderId="52" applyNumberFormat="0" applyFill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19" fillId="10" borderId="50" applyNumberFormat="0" applyAlignment="0" applyProtection="0"/>
    <xf numFmtId="0" fontId="20" fillId="17" borderId="51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25" fillId="0" borderId="54" applyNumberFormat="0" applyFill="0" applyAlignment="0" applyProtection="0"/>
    <xf numFmtId="0" fontId="37" fillId="9" borderId="50" applyNumberFormat="0" applyAlignment="0" applyProtection="0"/>
    <xf numFmtId="0" fontId="35" fillId="5" borderId="50" applyNumberFormat="0" applyAlignment="0" applyProtection="0"/>
    <xf numFmtId="0" fontId="21" fillId="17" borderId="50" applyNumberFormat="0" applyAlignment="0" applyProtection="0"/>
    <xf numFmtId="0" fontId="19" fillId="10" borderId="50" applyNumberFormat="0" applyAlignment="0" applyProtection="0"/>
    <xf numFmtId="0" fontId="35" fillId="5" borderId="50" applyNumberFormat="0" applyAlignment="0" applyProtection="0"/>
    <xf numFmtId="0" fontId="37" fillId="9" borderId="50" applyNumberFormat="0" applyAlignment="0" applyProtection="0"/>
    <xf numFmtId="0" fontId="19" fillId="10" borderId="50" applyNumberFormat="0" applyAlignment="0" applyProtection="0"/>
    <xf numFmtId="0" fontId="21" fillId="17" borderId="50" applyNumberFormat="0" applyAlignment="0" applyProtection="0"/>
    <xf numFmtId="0" fontId="25" fillId="0" borderId="54" applyNumberFormat="0" applyFill="0" applyAlignment="0" applyProtection="0"/>
    <xf numFmtId="0" fontId="35" fillId="5" borderId="50" applyNumberFormat="0" applyAlignment="0" applyProtection="0"/>
    <xf numFmtId="0" fontId="35" fillId="5" borderId="50" applyNumberFormat="0" applyAlignment="0" applyProtection="0"/>
    <xf numFmtId="0" fontId="36" fillId="9" borderId="51" applyNumberFormat="0" applyAlignment="0" applyProtection="0"/>
    <xf numFmtId="0" fontId="36" fillId="9" borderId="51" applyNumberFormat="0" applyAlignment="0" applyProtection="0"/>
    <xf numFmtId="0" fontId="37" fillId="9" borderId="50" applyNumberFormat="0" applyAlignment="0" applyProtection="0"/>
    <xf numFmtId="0" fontId="37" fillId="9" borderId="50" applyNumberFormat="0" applyAlignment="0" applyProtection="0"/>
    <xf numFmtId="0" fontId="41" fillId="0" borderId="52" applyNumberFormat="0" applyFill="0" applyAlignment="0" applyProtection="0"/>
    <xf numFmtId="0" fontId="41" fillId="0" borderId="52" applyNumberFormat="0" applyFill="0" applyAlignment="0" applyProtection="0"/>
    <xf numFmtId="0" fontId="11" fillId="7" borderId="53" applyNumberFormat="0" applyFont="0" applyAlignment="0" applyProtection="0"/>
    <xf numFmtId="0" fontId="3" fillId="7" borderId="53" applyNumberFormat="0" applyFont="0" applyAlignment="0" applyProtection="0"/>
    <xf numFmtId="0" fontId="11" fillId="7" borderId="53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</cellStyleXfs>
  <cellXfs count="791">
    <xf numFmtId="0" fontId="0" fillId="0" borderId="0" xfId="0"/>
    <xf numFmtId="0" fontId="0" fillId="0" borderId="0" xfId="0" applyFill="1"/>
    <xf numFmtId="0" fontId="9" fillId="0" borderId="0" xfId="0" applyFont="1" applyFill="1" applyAlignment="1"/>
    <xf numFmtId="0" fontId="8" fillId="4" borderId="55" xfId="0" applyFont="1" applyFill="1" applyBorder="1"/>
    <xf numFmtId="0" fontId="58" fillId="4" borderId="55" xfId="290" applyFont="1" applyFill="1" applyBorder="1" applyAlignment="1">
      <alignment vertical="center"/>
    </xf>
    <xf numFmtId="0" fontId="13" fillId="0" borderId="55" xfId="291" applyFont="1" applyFill="1" applyBorder="1" applyAlignment="1"/>
    <xf numFmtId="0" fontId="13" fillId="0" borderId="55" xfId="291" applyFont="1" applyFill="1" applyBorder="1" applyAlignment="1">
      <alignment horizontal="left" vertical="center"/>
    </xf>
    <xf numFmtId="0" fontId="59" fillId="0" borderId="55" xfId="291" applyFont="1" applyFill="1" applyBorder="1" applyAlignment="1">
      <alignment horizontal="left" vertical="center"/>
    </xf>
    <xf numFmtId="0" fontId="14" fillId="0" borderId="55" xfId="3" applyFont="1" applyFill="1" applyBorder="1" applyAlignment="1">
      <alignment vertical="center"/>
    </xf>
    <xf numFmtId="0" fontId="58" fillId="4" borderId="55" xfId="1" applyFont="1" applyFill="1" applyBorder="1" applyAlignment="1">
      <alignment vertical="center"/>
    </xf>
    <xf numFmtId="0" fontId="2" fillId="0" borderId="55" xfId="0" applyFont="1" applyFill="1" applyBorder="1"/>
    <xf numFmtId="0" fontId="12" fillId="3" borderId="55" xfId="0" applyFont="1" applyFill="1" applyBorder="1" applyAlignment="1">
      <alignment wrapText="1"/>
    </xf>
    <xf numFmtId="0" fontId="62" fillId="0" borderId="55" xfId="0" applyFont="1" applyFill="1" applyBorder="1"/>
    <xf numFmtId="0" fontId="0" fillId="0" borderId="55" xfId="0" applyFill="1" applyBorder="1"/>
    <xf numFmtId="0" fontId="57" fillId="3" borderId="55" xfId="1" applyFont="1" applyFill="1" applyBorder="1" applyAlignment="1" applyProtection="1">
      <alignment horizontal="left" vertical="center" wrapText="1"/>
      <protection locked="0"/>
    </xf>
    <xf numFmtId="0" fontId="62" fillId="0" borderId="55" xfId="0" applyFont="1" applyFill="1" applyBorder="1" applyAlignment="1">
      <alignment wrapText="1"/>
    </xf>
    <xf numFmtId="0" fontId="100" fillId="3" borderId="55" xfId="1" applyFont="1" applyFill="1" applyBorder="1" applyAlignment="1" applyProtection="1">
      <alignment horizontal="left" vertical="center" wrapText="1"/>
      <protection locked="0"/>
    </xf>
    <xf numFmtId="0" fontId="101" fillId="3" borderId="55" xfId="0" applyFont="1" applyFill="1" applyBorder="1" applyAlignment="1">
      <alignment horizontal="left" vertical="center"/>
    </xf>
    <xf numFmtId="0" fontId="15" fillId="0" borderId="55" xfId="0" applyFont="1" applyFill="1" applyBorder="1" applyAlignment="1">
      <alignment horizontal="center" vertical="center"/>
    </xf>
    <xf numFmtId="0" fontId="12" fillId="3" borderId="55" xfId="0" applyFont="1" applyFill="1" applyBorder="1"/>
    <xf numFmtId="0" fontId="16" fillId="0" borderId="55" xfId="0" applyFont="1" applyFill="1" applyBorder="1" applyAlignment="1">
      <alignment horizontal="center" vertical="center"/>
    </xf>
    <xf numFmtId="0" fontId="12" fillId="3" borderId="55" xfId="0" applyFont="1" applyFill="1" applyBorder="1" applyAlignment="1">
      <alignment horizontal="left" vertical="center" wrapText="1"/>
    </xf>
    <xf numFmtId="0" fontId="12" fillId="3" borderId="55" xfId="0" applyFont="1" applyFill="1" applyBorder="1" applyAlignment="1"/>
    <xf numFmtId="0" fontId="13" fillId="0" borderId="55" xfId="0" applyFont="1" applyFill="1" applyBorder="1"/>
    <xf numFmtId="0" fontId="57" fillId="2" borderId="55" xfId="1" applyFont="1" applyFill="1" applyBorder="1" applyAlignment="1" applyProtection="1">
      <alignment vertical="center" wrapText="1"/>
      <protection locked="0"/>
    </xf>
    <xf numFmtId="0" fontId="100" fillId="3" borderId="55" xfId="1" applyFont="1" applyFill="1" applyBorder="1" applyAlignment="1" applyProtection="1">
      <alignment vertical="center" wrapText="1"/>
      <protection locked="0"/>
    </xf>
    <xf numFmtId="0" fontId="12" fillId="3" borderId="55" xfId="0" applyFont="1" applyFill="1" applyBorder="1" applyAlignment="1">
      <alignment horizontal="left" vertical="center" wrapText="1" shrinkToFit="1"/>
    </xf>
    <xf numFmtId="0" fontId="13" fillId="0" borderId="55" xfId="0" applyFont="1" applyFill="1" applyBorder="1" applyAlignment="1">
      <alignment horizontal="center" vertical="center"/>
    </xf>
    <xf numFmtId="0" fontId="13" fillId="0" borderId="55" xfId="0" applyFont="1" applyFill="1" applyBorder="1" applyAlignment="1">
      <alignment wrapText="1"/>
    </xf>
    <xf numFmtId="0" fontId="63" fillId="0" borderId="55" xfId="1" applyFont="1" applyFill="1" applyBorder="1" applyAlignment="1">
      <alignment horizontal="center" vertical="center" wrapText="1"/>
    </xf>
    <xf numFmtId="0" fontId="14" fillId="0" borderId="55" xfId="0" applyFont="1" applyFill="1" applyBorder="1" applyAlignment="1">
      <alignment horizontal="left" wrapText="1"/>
    </xf>
    <xf numFmtId="0" fontId="13" fillId="0" borderId="55" xfId="0" applyFont="1" applyFill="1" applyBorder="1" applyAlignment="1">
      <alignment horizontal="left" wrapText="1"/>
    </xf>
    <xf numFmtId="0" fontId="14" fillId="3" borderId="55" xfId="3" applyFont="1" applyFill="1" applyBorder="1" applyAlignment="1">
      <alignment vertical="center"/>
    </xf>
    <xf numFmtId="0" fontId="8" fillId="0" borderId="55" xfId="0" applyFont="1" applyFill="1" applyBorder="1"/>
    <xf numFmtId="0" fontId="8" fillId="0" borderId="0" xfId="0" applyFont="1" applyFill="1"/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169" fontId="8" fillId="0" borderId="0" xfId="0" applyNumberFormat="1" applyFont="1" applyFill="1"/>
    <xf numFmtId="1" fontId="16" fillId="0" borderId="55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justify" vertical="center" wrapText="1"/>
    </xf>
    <xf numFmtId="0" fontId="55" fillId="2" borderId="0" xfId="1" applyFont="1" applyFill="1" applyBorder="1" applyAlignment="1">
      <alignment horizontal="left" vertical="center" wrapText="1"/>
    </xf>
    <xf numFmtId="169" fontId="9" fillId="2" borderId="0" xfId="0" applyNumberFormat="1" applyFont="1" applyFill="1" applyBorder="1" applyAlignment="1">
      <alignment horizontal="right" vertical="center"/>
    </xf>
    <xf numFmtId="0" fontId="56" fillId="0" borderId="55" xfId="0" applyFont="1" applyFill="1" applyBorder="1" applyAlignment="1">
      <alignment horizontal="left" vertical="center" wrapText="1"/>
    </xf>
    <xf numFmtId="0" fontId="57" fillId="0" borderId="55" xfId="1" applyFont="1" applyFill="1" applyBorder="1" applyAlignment="1">
      <alignment horizontal="left" vertical="center" wrapText="1"/>
    </xf>
    <xf numFmtId="0" fontId="57" fillId="2" borderId="55" xfId="1" applyFont="1" applyFill="1" applyBorder="1" applyAlignment="1" applyProtection="1">
      <alignment horizontal="left" vertical="center" wrapText="1"/>
      <protection locked="0"/>
    </xf>
    <xf numFmtId="0" fontId="56" fillId="2" borderId="55" xfId="0" applyFont="1" applyFill="1" applyBorder="1" applyAlignment="1">
      <alignment horizontal="left" vertical="center"/>
    </xf>
    <xf numFmtId="0" fontId="103" fillId="0" borderId="55" xfId="0" applyFont="1" applyFill="1" applyBorder="1"/>
    <xf numFmtId="169" fontId="13" fillId="0" borderId="55" xfId="0" applyNumberFormat="1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99" fillId="0" borderId="0" xfId="0" applyFont="1" applyFill="1" applyBorder="1" applyAlignment="1">
      <alignment horizontal="center" wrapText="1"/>
    </xf>
    <xf numFmtId="4" fontId="106" fillId="53" borderId="55" xfId="0" applyNumberFormat="1" applyFont="1" applyFill="1" applyBorder="1" applyAlignment="1">
      <alignment horizontal="center" vertical="center" wrapText="1"/>
    </xf>
    <xf numFmtId="4" fontId="106" fillId="54" borderId="55" xfId="0" applyNumberFormat="1" applyFont="1" applyFill="1" applyBorder="1" applyAlignment="1">
      <alignment horizontal="center" vertical="center" wrapText="1"/>
    </xf>
    <xf numFmtId="9" fontId="10" fillId="4" borderId="55" xfId="2201" applyFont="1" applyFill="1" applyBorder="1" applyAlignment="1">
      <alignment horizontal="right" vertical="center"/>
    </xf>
    <xf numFmtId="4" fontId="105" fillId="0" borderId="61" xfId="0" applyNumberFormat="1" applyFont="1" applyFill="1" applyBorder="1" applyAlignment="1">
      <alignment horizontal="center" vertical="center" wrapText="1"/>
    </xf>
    <xf numFmtId="4" fontId="106" fillId="0" borderId="61" xfId="0" applyNumberFormat="1" applyFont="1" applyFill="1" applyBorder="1" applyAlignment="1">
      <alignment horizontal="center" vertical="center" wrapText="1"/>
    </xf>
    <xf numFmtId="169" fontId="13" fillId="0" borderId="55" xfId="0" applyNumberFormat="1" applyFont="1" applyFill="1" applyBorder="1"/>
    <xf numFmtId="169" fontId="13" fillId="3" borderId="55" xfId="0" applyNumberFormat="1" applyFont="1" applyFill="1" applyBorder="1" applyAlignment="1">
      <alignment vertical="center"/>
    </xf>
    <xf numFmtId="169" fontId="13" fillId="3" borderId="55" xfId="0" applyNumberFormat="1" applyFont="1" applyFill="1" applyBorder="1" applyAlignment="1">
      <alignment horizontal="right" vertical="center"/>
    </xf>
    <xf numFmtId="3" fontId="13" fillId="0" borderId="55" xfId="0" applyNumberFormat="1" applyFont="1" applyFill="1" applyBorder="1"/>
    <xf numFmtId="169" fontId="13" fillId="0" borderId="55" xfId="0" applyNumberFormat="1" applyFont="1" applyFill="1" applyBorder="1" applyAlignment="1">
      <alignment horizontal="right" vertical="center"/>
    </xf>
    <xf numFmtId="170" fontId="8" fillId="0" borderId="55" xfId="2201" applyNumberFormat="1" applyFont="1" applyFill="1" applyBorder="1" applyAlignment="1">
      <alignment horizontal="right" vertical="center"/>
    </xf>
    <xf numFmtId="166" fontId="13" fillId="0" borderId="55" xfId="0" applyNumberFormat="1" applyFont="1" applyFill="1" applyBorder="1" applyAlignment="1">
      <alignment vertical="center"/>
    </xf>
    <xf numFmtId="166" fontId="13" fillId="0" borderId="55" xfId="0" applyNumberFormat="1" applyFont="1" applyFill="1" applyBorder="1" applyAlignment="1"/>
    <xf numFmtId="170" fontId="109" fillId="0" borderId="55" xfId="0" applyNumberFormat="1" applyFont="1" applyFill="1" applyBorder="1" applyAlignment="1">
      <alignment horizontal="right" vertical="center"/>
    </xf>
    <xf numFmtId="169" fontId="13" fillId="0" borderId="55" xfId="0" applyNumberFormat="1" applyFont="1" applyFill="1" applyBorder="1" applyAlignment="1">
      <alignment vertical="center"/>
    </xf>
    <xf numFmtId="169" fontId="13" fillId="0" borderId="55" xfId="0" applyNumberFormat="1" applyFont="1" applyFill="1" applyBorder="1" applyAlignment="1"/>
    <xf numFmtId="169" fontId="13" fillId="3" borderId="55" xfId="0" applyNumberFormat="1" applyFont="1" applyFill="1" applyBorder="1" applyAlignment="1">
      <alignment wrapText="1"/>
    </xf>
    <xf numFmtId="169" fontId="14" fillId="3" borderId="55" xfId="1" applyNumberFormat="1" applyFont="1" applyFill="1" applyBorder="1" applyAlignment="1" applyProtection="1">
      <alignment vertical="center" wrapText="1"/>
      <protection locked="0"/>
    </xf>
    <xf numFmtId="169" fontId="14" fillId="0" borderId="55" xfId="0" applyNumberFormat="1" applyFont="1" applyFill="1" applyBorder="1" applyAlignment="1">
      <alignment wrapText="1"/>
    </xf>
    <xf numFmtId="169" fontId="9" fillId="0" borderId="0" xfId="0" applyNumberFormat="1" applyFont="1" applyFill="1" applyAlignment="1"/>
    <xf numFmtId="169" fontId="16" fillId="0" borderId="55" xfId="0" applyNumberFormat="1" applyFont="1" applyFill="1" applyBorder="1" applyAlignment="1">
      <alignment horizontal="center" vertical="center" wrapText="1"/>
    </xf>
    <xf numFmtId="169" fontId="13" fillId="3" borderId="55" xfId="0" applyNumberFormat="1" applyFont="1" applyFill="1" applyBorder="1" applyAlignment="1">
      <alignment horizontal="center" vertical="center" wrapText="1" shrinkToFit="1"/>
    </xf>
    <xf numFmtId="169" fontId="14" fillId="0" borderId="55" xfId="0" applyNumberFormat="1" applyFont="1" applyFill="1" applyBorder="1" applyAlignment="1">
      <alignment horizontal="right" wrapText="1"/>
    </xf>
    <xf numFmtId="169" fontId="13" fillId="0" borderId="55" xfId="0" applyNumberFormat="1" applyFont="1" applyFill="1" applyBorder="1" applyAlignment="1">
      <alignment horizontal="right" vertical="center" wrapText="1"/>
    </xf>
    <xf numFmtId="169" fontId="13" fillId="0" borderId="55" xfId="0" applyNumberFormat="1" applyFont="1" applyFill="1" applyBorder="1" applyAlignment="1">
      <alignment horizontal="right" wrapText="1"/>
    </xf>
    <xf numFmtId="169" fontId="55" fillId="2" borderId="0" xfId="1" applyNumberFormat="1" applyFont="1" applyFill="1" applyBorder="1" applyAlignment="1">
      <alignment horizontal="left" vertical="center" wrapText="1"/>
    </xf>
    <xf numFmtId="169" fontId="102" fillId="0" borderId="0" xfId="0" applyNumberFormat="1" applyFont="1" applyAlignment="1">
      <alignment horizontal="justify" vertical="center" wrapText="1"/>
    </xf>
    <xf numFmtId="1" fontId="16" fillId="0" borderId="58" xfId="0" applyNumberFormat="1" applyFont="1" applyFill="1" applyBorder="1" applyAlignment="1">
      <alignment horizontal="center" vertical="center" wrapText="1"/>
    </xf>
    <xf numFmtId="169" fontId="13" fillId="0" borderId="0" xfId="0" applyNumberFormat="1" applyFont="1" applyFill="1" applyBorder="1" applyAlignment="1">
      <alignment vertical="center"/>
    </xf>
    <xf numFmtId="170" fontId="111" fillId="0" borderId="55" xfId="0" applyNumberFormat="1" applyFont="1" applyFill="1" applyBorder="1" applyAlignment="1">
      <alignment wrapText="1"/>
    </xf>
    <xf numFmtId="170" fontId="111" fillId="3" borderId="55" xfId="3" applyNumberFormat="1" applyFont="1" applyFill="1" applyBorder="1" applyAlignment="1">
      <alignment vertical="center"/>
    </xf>
    <xf numFmtId="170" fontId="109" fillId="3" borderId="55" xfId="0" applyNumberFormat="1" applyFont="1" applyFill="1" applyBorder="1" applyAlignment="1">
      <alignment vertical="center"/>
    </xf>
    <xf numFmtId="170" fontId="111" fillId="3" borderId="55" xfId="0" applyNumberFormat="1" applyFont="1" applyFill="1" applyBorder="1" applyAlignment="1">
      <alignment vertical="center"/>
    </xf>
    <xf numFmtId="170" fontId="109" fillId="3" borderId="55" xfId="0" applyNumberFormat="1" applyFont="1" applyFill="1" applyBorder="1" applyAlignment="1">
      <alignment horizontal="right" vertical="center"/>
    </xf>
    <xf numFmtId="170" fontId="10" fillId="3" borderId="55" xfId="0" applyNumberFormat="1" applyFont="1" applyFill="1" applyBorder="1" applyAlignment="1">
      <alignment wrapText="1"/>
    </xf>
    <xf numFmtId="170" fontId="109" fillId="0" borderId="55" xfId="0" applyNumberFormat="1" applyFont="1" applyFill="1" applyBorder="1" applyAlignment="1">
      <alignment wrapText="1"/>
    </xf>
    <xf numFmtId="170" fontId="10" fillId="4" borderId="55" xfId="0" applyNumberFormat="1" applyFont="1" applyFill="1" applyBorder="1" applyAlignment="1">
      <alignment vertical="center"/>
    </xf>
    <xf numFmtId="170" fontId="109" fillId="0" borderId="55" xfId="291" applyNumberFormat="1" applyFont="1" applyFill="1" applyBorder="1" applyAlignment="1"/>
    <xf numFmtId="170" fontId="109" fillId="0" borderId="55" xfId="291" applyNumberFormat="1" applyFont="1" applyFill="1" applyBorder="1" applyAlignment="1">
      <alignment vertical="center"/>
    </xf>
    <xf numFmtId="170" fontId="110" fillId="0" borderId="55" xfId="291" applyNumberFormat="1" applyFont="1" applyFill="1" applyBorder="1" applyAlignment="1">
      <alignment vertical="center"/>
    </xf>
    <xf numFmtId="170" fontId="111" fillId="0" borderId="55" xfId="3" applyNumberFormat="1" applyFont="1" applyFill="1" applyBorder="1" applyAlignment="1">
      <alignment vertical="center"/>
    </xf>
    <xf numFmtId="170" fontId="111" fillId="3" borderId="55" xfId="2201" applyNumberFormat="1" applyFont="1" applyFill="1" applyBorder="1" applyAlignment="1">
      <alignment vertical="center"/>
    </xf>
    <xf numFmtId="170" fontId="112" fillId="0" borderId="55" xfId="1" applyNumberFormat="1" applyFont="1" applyFill="1" applyBorder="1" applyAlignment="1">
      <alignment vertical="center" wrapText="1"/>
    </xf>
    <xf numFmtId="170" fontId="109" fillId="0" borderId="55" xfId="0" applyNumberFormat="1" applyFont="1" applyFill="1" applyBorder="1" applyAlignment="1">
      <alignment vertical="center"/>
    </xf>
    <xf numFmtId="170" fontId="111" fillId="0" borderId="55" xfId="0" applyNumberFormat="1" applyFont="1" applyFill="1" applyBorder="1" applyAlignment="1"/>
    <xf numFmtId="170" fontId="104" fillId="3" borderId="55" xfId="1" applyNumberFormat="1" applyFont="1" applyFill="1" applyBorder="1" applyAlignment="1" applyProtection="1">
      <alignment vertical="center" wrapText="1"/>
      <protection locked="0"/>
    </xf>
    <xf numFmtId="170" fontId="112" fillId="3" borderId="55" xfId="0" applyNumberFormat="1" applyFont="1" applyFill="1" applyBorder="1" applyAlignment="1">
      <alignment vertical="center"/>
    </xf>
    <xf numFmtId="170" fontId="10" fillId="3" borderId="55" xfId="0" applyNumberFormat="1" applyFont="1" applyFill="1" applyBorder="1" applyAlignment="1"/>
    <xf numFmtId="170" fontId="10" fillId="3" borderId="55" xfId="0" applyNumberFormat="1" applyFont="1" applyFill="1" applyBorder="1" applyAlignment="1">
      <alignment vertical="center" wrapText="1"/>
    </xf>
    <xf numFmtId="170" fontId="109" fillId="0" borderId="55" xfId="0" applyNumberFormat="1" applyFont="1" applyFill="1" applyBorder="1" applyAlignment="1"/>
    <xf numFmtId="170" fontId="109" fillId="3" borderId="55" xfId="0" applyNumberFormat="1" applyFont="1" applyFill="1" applyBorder="1" applyAlignment="1">
      <alignment vertical="center" wrapText="1" shrinkToFit="1"/>
    </xf>
    <xf numFmtId="170" fontId="109" fillId="0" borderId="55" xfId="0" applyNumberFormat="1" applyFont="1" applyFill="1" applyBorder="1" applyAlignment="1">
      <alignment vertical="center" wrapText="1"/>
    </xf>
    <xf numFmtId="3" fontId="100" fillId="3" borderId="55" xfId="1" applyNumberFormat="1" applyFont="1" applyFill="1" applyBorder="1" applyAlignment="1" applyProtection="1">
      <alignment horizontal="left" vertical="center" wrapText="1"/>
      <protection locked="0"/>
    </xf>
    <xf numFmtId="3" fontId="12" fillId="3" borderId="55" xfId="0" applyNumberFormat="1" applyFont="1" applyFill="1" applyBorder="1" applyAlignment="1">
      <alignment wrapText="1"/>
    </xf>
    <xf numFmtId="3" fontId="101" fillId="3" borderId="55" xfId="0" applyNumberFormat="1" applyFont="1" applyFill="1" applyBorder="1" applyAlignment="1">
      <alignment horizontal="left" vertical="center"/>
    </xf>
    <xf numFmtId="3" fontId="12" fillId="3" borderId="55" xfId="0" applyNumberFormat="1" applyFont="1" applyFill="1" applyBorder="1"/>
    <xf numFmtId="3" fontId="12" fillId="3" borderId="55" xfId="0" applyNumberFormat="1" applyFont="1" applyFill="1" applyBorder="1" applyAlignment="1">
      <alignment horizontal="left" vertical="center" wrapText="1"/>
    </xf>
    <xf numFmtId="3" fontId="100" fillId="3" borderId="55" xfId="1" applyNumberFormat="1" applyFont="1" applyFill="1" applyBorder="1" applyAlignment="1" applyProtection="1">
      <alignment vertical="center" wrapText="1"/>
      <protection locked="0"/>
    </xf>
    <xf numFmtId="3" fontId="12" fillId="3" borderId="55" xfId="0" applyNumberFormat="1" applyFont="1" applyFill="1" applyBorder="1" applyAlignment="1">
      <alignment horizontal="center" vertical="center" wrapText="1" shrinkToFit="1"/>
    </xf>
    <xf numFmtId="3" fontId="13" fillId="3" borderId="55" xfId="0" applyNumberFormat="1" applyFont="1" applyFill="1" applyBorder="1" applyAlignment="1">
      <alignment horizontal="center" vertical="center" wrapText="1" shrinkToFit="1"/>
    </xf>
    <xf numFmtId="3" fontId="13" fillId="0" borderId="55" xfId="0" applyNumberFormat="1" applyFont="1" applyFill="1" applyBorder="1" applyAlignment="1">
      <alignment wrapText="1"/>
    </xf>
    <xf numFmtId="3" fontId="14" fillId="0" borderId="55" xfId="0" applyNumberFormat="1" applyFont="1" applyFill="1" applyBorder="1" applyAlignment="1">
      <alignment horizontal="right" wrapText="1"/>
    </xf>
    <xf numFmtId="3" fontId="13" fillId="3" borderId="55" xfId="0" applyNumberFormat="1" applyFont="1" applyFill="1" applyBorder="1" applyAlignment="1">
      <alignment horizontal="right" vertical="center"/>
    </xf>
    <xf numFmtId="3" fontId="13" fillId="0" borderId="55" xfId="0" applyNumberFormat="1" applyFont="1" applyFill="1" applyBorder="1" applyAlignment="1">
      <alignment horizontal="right" wrapText="1"/>
    </xf>
    <xf numFmtId="3" fontId="14" fillId="0" borderId="55" xfId="0" applyNumberFormat="1" applyFont="1" applyFill="1" applyBorder="1"/>
    <xf numFmtId="3" fontId="14" fillId="0" borderId="55" xfId="0" applyNumberFormat="1" applyFont="1" applyFill="1" applyBorder="1" applyAlignment="1">
      <alignment wrapText="1"/>
    </xf>
    <xf numFmtId="3" fontId="12" fillId="4" borderId="55" xfId="0" applyNumberFormat="1" applyFont="1" applyFill="1" applyBorder="1" applyAlignment="1">
      <alignment horizontal="right" vertical="center"/>
    </xf>
    <xf numFmtId="3" fontId="13" fillId="0" borderId="55" xfId="291" applyNumberFormat="1" applyFont="1" applyFill="1" applyBorder="1" applyAlignment="1">
      <alignment horizontal="right"/>
    </xf>
    <xf numFmtId="3" fontId="13" fillId="0" borderId="55" xfId="291" applyNumberFormat="1" applyFont="1" applyFill="1" applyBorder="1" applyAlignment="1">
      <alignment horizontal="right" vertical="center"/>
    </xf>
    <xf numFmtId="3" fontId="59" fillId="0" borderId="55" xfId="291" applyNumberFormat="1" applyFont="1" applyFill="1" applyBorder="1" applyAlignment="1">
      <alignment horizontal="right" vertical="center"/>
    </xf>
    <xf numFmtId="3" fontId="14" fillId="0" borderId="55" xfId="3" applyNumberFormat="1" applyFont="1" applyFill="1" applyBorder="1" applyAlignment="1">
      <alignment horizontal="right" vertical="center"/>
    </xf>
    <xf numFmtId="3" fontId="14" fillId="3" borderId="55" xfId="3" applyNumberFormat="1" applyFont="1" applyFill="1" applyBorder="1" applyAlignment="1">
      <alignment vertical="center"/>
    </xf>
    <xf numFmtId="3" fontId="100" fillId="4" borderId="55" xfId="0" applyNumberFormat="1" applyFont="1" applyFill="1" applyBorder="1" applyAlignment="1">
      <alignment horizontal="right" vertical="center"/>
    </xf>
    <xf numFmtId="3" fontId="101" fillId="0" borderId="55" xfId="1" applyNumberFormat="1" applyFont="1" applyFill="1" applyBorder="1" applyAlignment="1">
      <alignment horizontal="left" vertical="center" wrapText="1"/>
    </xf>
    <xf numFmtId="3" fontId="13" fillId="3" borderId="55" xfId="0" applyNumberFormat="1" applyFont="1" applyFill="1" applyBorder="1" applyAlignment="1">
      <alignment vertical="center"/>
    </xf>
    <xf numFmtId="3" fontId="14" fillId="3" borderId="55" xfId="0" applyNumberFormat="1" applyFont="1" applyFill="1" applyBorder="1" applyAlignment="1">
      <alignment vertical="center"/>
    </xf>
    <xf numFmtId="169" fontId="14" fillId="3" borderId="55" xfId="3" applyNumberFormat="1" applyFont="1" applyFill="1" applyBorder="1" applyAlignment="1">
      <alignment horizontal="right" vertical="center"/>
    </xf>
    <xf numFmtId="169" fontId="14" fillId="3" borderId="55" xfId="0" applyNumberFormat="1" applyFont="1" applyFill="1" applyBorder="1" applyAlignment="1">
      <alignment vertical="center"/>
    </xf>
    <xf numFmtId="166" fontId="12" fillId="4" borderId="55" xfId="0" applyNumberFormat="1" applyFont="1" applyFill="1" applyBorder="1" applyAlignment="1">
      <alignment horizontal="right" vertical="center"/>
    </xf>
    <xf numFmtId="169" fontId="100" fillId="4" borderId="55" xfId="0" applyNumberFormat="1" applyFont="1" applyFill="1" applyBorder="1" applyAlignment="1">
      <alignment horizontal="right" vertical="center"/>
    </xf>
    <xf numFmtId="169" fontId="14" fillId="0" borderId="55" xfId="0" applyNumberFormat="1" applyFont="1" applyFill="1" applyBorder="1"/>
    <xf numFmtId="169" fontId="12" fillId="4" borderId="55" xfId="0" applyNumberFormat="1" applyFont="1" applyFill="1" applyBorder="1" applyAlignment="1">
      <alignment horizontal="right" vertical="center"/>
    </xf>
    <xf numFmtId="166" fontId="100" fillId="4" borderId="55" xfId="0" applyNumberFormat="1" applyFont="1" applyFill="1" applyBorder="1" applyAlignment="1">
      <alignment horizontal="right" vertical="center"/>
    </xf>
    <xf numFmtId="169" fontId="113" fillId="0" borderId="55" xfId="1" applyNumberFormat="1" applyFont="1" applyFill="1" applyBorder="1" applyAlignment="1">
      <alignment horizontal="left" vertical="center" wrapText="1"/>
    </xf>
    <xf numFmtId="169" fontId="14" fillId="3" borderId="55" xfId="1" applyNumberFormat="1" applyFont="1" applyFill="1" applyBorder="1" applyAlignment="1" applyProtection="1">
      <alignment horizontal="left" vertical="center" wrapText="1"/>
      <protection locked="0"/>
    </xf>
    <xf numFmtId="169" fontId="113" fillId="3" borderId="55" xfId="0" applyNumberFormat="1" applyFont="1" applyFill="1" applyBorder="1" applyAlignment="1">
      <alignment horizontal="left" vertical="center"/>
    </xf>
    <xf numFmtId="169" fontId="13" fillId="3" borderId="55" xfId="0" applyNumberFormat="1" applyFont="1" applyFill="1" applyBorder="1"/>
    <xf numFmtId="169" fontId="13" fillId="3" borderId="55" xfId="0" applyNumberFormat="1" applyFont="1" applyFill="1" applyBorder="1" applyAlignment="1">
      <alignment horizontal="left" vertical="center" wrapText="1"/>
    </xf>
    <xf numFmtId="169" fontId="14" fillId="3" borderId="55" xfId="3" applyNumberFormat="1" applyFont="1" applyFill="1" applyBorder="1" applyAlignment="1">
      <alignment vertical="center"/>
    </xf>
    <xf numFmtId="166" fontId="13" fillId="0" borderId="55" xfId="0" applyNumberFormat="1" applyFont="1" applyFill="1" applyBorder="1" applyAlignment="1">
      <alignment horizontal="right" vertical="center"/>
    </xf>
    <xf numFmtId="166" fontId="13" fillId="3" borderId="55" xfId="0" applyNumberFormat="1" applyFont="1" applyFill="1" applyBorder="1" applyAlignment="1">
      <alignment horizontal="right" vertical="center"/>
    </xf>
    <xf numFmtId="166" fontId="13" fillId="0" borderId="55" xfId="0" applyNumberFormat="1" applyFont="1" applyFill="1" applyBorder="1" applyAlignment="1">
      <alignment horizontal="right"/>
    </xf>
    <xf numFmtId="166" fontId="14" fillId="0" borderId="55" xfId="0" applyNumberFormat="1" applyFont="1" applyFill="1" applyBorder="1" applyAlignment="1">
      <alignment horizontal="right" wrapText="1"/>
    </xf>
    <xf numFmtId="166" fontId="13" fillId="0" borderId="55" xfId="0" applyNumberFormat="1" applyFont="1" applyFill="1" applyBorder="1" applyAlignment="1">
      <alignment horizontal="right" wrapText="1"/>
    </xf>
    <xf numFmtId="166" fontId="113" fillId="0" borderId="55" xfId="1" applyNumberFormat="1" applyFont="1" applyFill="1" applyBorder="1" applyAlignment="1">
      <alignment vertical="center" wrapText="1"/>
    </xf>
    <xf numFmtId="166" fontId="113" fillId="0" borderId="55" xfId="1" applyNumberFormat="1" applyFont="1" applyFill="1" applyBorder="1" applyAlignment="1">
      <alignment horizontal="right" vertical="center" wrapText="1"/>
    </xf>
    <xf numFmtId="166" fontId="14" fillId="0" borderId="55" xfId="0" applyNumberFormat="1" applyFont="1" applyFill="1" applyBorder="1" applyAlignment="1">
      <alignment horizontal="right"/>
    </xf>
    <xf numFmtId="166" fontId="14" fillId="3" borderId="55" xfId="0" applyNumberFormat="1" applyFont="1" applyFill="1" applyBorder="1" applyAlignment="1">
      <alignment horizontal="right" vertical="center"/>
    </xf>
    <xf numFmtId="166" fontId="14" fillId="3" borderId="55" xfId="1" applyNumberFormat="1" applyFont="1" applyFill="1" applyBorder="1" applyAlignment="1" applyProtection="1">
      <alignment horizontal="right" vertical="center" wrapText="1"/>
      <protection locked="0"/>
    </xf>
    <xf numFmtId="166" fontId="13" fillId="3" borderId="55" xfId="0" applyNumberFormat="1" applyFont="1" applyFill="1" applyBorder="1" applyAlignment="1">
      <alignment horizontal="right" wrapText="1"/>
    </xf>
    <xf numFmtId="166" fontId="13" fillId="3" borderId="55" xfId="0" applyNumberFormat="1" applyFont="1" applyFill="1" applyBorder="1" applyAlignment="1">
      <alignment horizontal="right"/>
    </xf>
    <xf numFmtId="166" fontId="13" fillId="3" borderId="55" xfId="0" applyNumberFormat="1" applyFont="1" applyFill="1" applyBorder="1" applyAlignment="1">
      <alignment horizontal="right" vertical="center" wrapText="1"/>
    </xf>
    <xf numFmtId="166" fontId="13" fillId="3" borderId="55" xfId="0" applyNumberFormat="1" applyFont="1" applyFill="1" applyBorder="1" applyAlignment="1">
      <alignment horizontal="right" vertical="center" wrapText="1" shrinkToFit="1"/>
    </xf>
    <xf numFmtId="3" fontId="13" fillId="0" borderId="55" xfId="0" applyNumberFormat="1" applyFont="1" applyFill="1" applyBorder="1" applyAlignment="1">
      <alignment vertical="center"/>
    </xf>
    <xf numFmtId="3" fontId="13" fillId="0" borderId="55" xfId="0" applyNumberFormat="1" applyFont="1" applyFill="1" applyBorder="1" applyAlignment="1"/>
    <xf numFmtId="169" fontId="113" fillId="0" borderId="55" xfId="1" applyNumberFormat="1" applyFont="1" applyFill="1" applyBorder="1" applyAlignment="1">
      <alignment vertical="center" wrapText="1"/>
    </xf>
    <xf numFmtId="3" fontId="113" fillId="0" borderId="55" xfId="1" applyNumberFormat="1" applyFont="1" applyFill="1" applyBorder="1" applyAlignment="1">
      <alignment vertical="center" wrapText="1"/>
    </xf>
    <xf numFmtId="169" fontId="113" fillId="3" borderId="55" xfId="0" applyNumberFormat="1" applyFont="1" applyFill="1" applyBorder="1" applyAlignment="1">
      <alignment horizontal="right" vertical="center"/>
    </xf>
    <xf numFmtId="170" fontId="112" fillId="3" borderId="55" xfId="0" applyNumberFormat="1" applyFont="1" applyFill="1" applyBorder="1" applyAlignment="1">
      <alignment horizontal="right" vertical="center"/>
    </xf>
    <xf numFmtId="169" fontId="14" fillId="3" borderId="55" xfId="1" applyNumberFormat="1" applyFont="1" applyFill="1" applyBorder="1" applyAlignment="1" applyProtection="1">
      <alignment horizontal="right" vertical="center" wrapText="1"/>
      <protection locked="0"/>
    </xf>
    <xf numFmtId="170" fontId="104" fillId="3" borderId="55" xfId="1" applyNumberFormat="1" applyFont="1" applyFill="1" applyBorder="1" applyAlignment="1" applyProtection="1">
      <alignment horizontal="right" vertical="center" wrapText="1"/>
      <protection locked="0"/>
    </xf>
    <xf numFmtId="169" fontId="13" fillId="3" borderId="55" xfId="0" applyNumberFormat="1" applyFont="1" applyFill="1" applyBorder="1" applyAlignment="1">
      <alignment horizontal="right" wrapText="1"/>
    </xf>
    <xf numFmtId="170" fontId="10" fillId="3" borderId="55" xfId="0" applyNumberFormat="1" applyFont="1" applyFill="1" applyBorder="1" applyAlignment="1">
      <alignment horizontal="right" wrapText="1"/>
    </xf>
    <xf numFmtId="169" fontId="13" fillId="3" borderId="55" xfId="0" applyNumberFormat="1" applyFont="1" applyFill="1" applyBorder="1" applyAlignment="1">
      <alignment horizontal="right"/>
    </xf>
    <xf numFmtId="170" fontId="10" fillId="3" borderId="55" xfId="0" applyNumberFormat="1" applyFont="1" applyFill="1" applyBorder="1" applyAlignment="1">
      <alignment horizontal="right"/>
    </xf>
    <xf numFmtId="169" fontId="13" fillId="3" borderId="55" xfId="0" applyNumberFormat="1" applyFont="1" applyFill="1" applyBorder="1" applyAlignment="1">
      <alignment horizontal="right" vertical="center" wrapText="1"/>
    </xf>
    <xf numFmtId="170" fontId="10" fillId="3" borderId="55" xfId="0" applyNumberFormat="1" applyFont="1" applyFill="1" applyBorder="1" applyAlignment="1">
      <alignment horizontal="right" vertical="center" wrapText="1"/>
    </xf>
    <xf numFmtId="169" fontId="13" fillId="3" borderId="55" xfId="0" applyNumberFormat="1" applyFont="1" applyFill="1" applyBorder="1" applyAlignment="1">
      <alignment horizontal="right" vertical="center" wrapText="1" shrinkToFit="1"/>
    </xf>
    <xf numFmtId="170" fontId="109" fillId="3" borderId="55" xfId="0" applyNumberFormat="1" applyFont="1" applyFill="1" applyBorder="1" applyAlignment="1">
      <alignment horizontal="right" vertical="center" wrapText="1" shrinkToFit="1"/>
    </xf>
    <xf numFmtId="1" fontId="16" fillId="0" borderId="60" xfId="0" applyNumberFormat="1" applyFont="1" applyFill="1" applyBorder="1" applyAlignment="1">
      <alignment horizontal="center" vertical="center" wrapText="1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0" fontId="56" fillId="0" borderId="55" xfId="0" applyFont="1" applyFill="1" applyBorder="1" applyAlignment="1">
      <alignment horizontal="left" vertical="center" wrapText="1"/>
    </xf>
    <xf numFmtId="0" fontId="57" fillId="0" borderId="55" xfId="1" applyFont="1" applyFill="1" applyBorder="1" applyAlignment="1">
      <alignment horizontal="left" vertical="center" wrapText="1"/>
    </xf>
    <xf numFmtId="0" fontId="57" fillId="2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6" fillId="2" borderId="55" xfId="0" applyFont="1" applyFill="1" applyBorder="1" applyAlignment="1">
      <alignment horizontal="left" vertical="center"/>
    </xf>
    <xf numFmtId="4" fontId="106" fillId="0" borderId="61" xfId="0" applyNumberFormat="1" applyFont="1" applyFill="1" applyBorder="1" applyAlignment="1">
      <alignment horizontal="center" vertical="center" wrapText="1"/>
    </xf>
    <xf numFmtId="0" fontId="105" fillId="53" borderId="55" xfId="0" applyFont="1" applyFill="1" applyBorder="1" applyAlignment="1">
      <alignment horizontal="center" vertical="center" wrapText="1"/>
    </xf>
    <xf numFmtId="4" fontId="105" fillId="0" borderId="61" xfId="0" applyNumberFormat="1" applyFont="1" applyFill="1" applyBorder="1" applyAlignment="1">
      <alignment horizontal="center" vertical="center" wrapText="1"/>
    </xf>
    <xf numFmtId="1" fontId="9" fillId="4" borderId="58" xfId="0" applyNumberFormat="1" applyFont="1" applyFill="1" applyBorder="1" applyAlignment="1">
      <alignment horizontal="left" vertical="center" wrapText="1"/>
    </xf>
    <xf numFmtId="1" fontId="9" fillId="4" borderId="58" xfId="0" applyNumberFormat="1" applyFont="1" applyFill="1" applyBorder="1" applyAlignment="1">
      <alignment horizontal="center" vertical="center" wrapText="1"/>
    </xf>
    <xf numFmtId="170" fontId="8" fillId="0" borderId="0" xfId="2201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13" fillId="0" borderId="0" xfId="1" applyNumberFormat="1" applyFont="1" applyFill="1" applyBorder="1" applyAlignment="1">
      <alignment horizontal="left" vertical="center" wrapText="1"/>
    </xf>
    <xf numFmtId="169" fontId="14" fillId="0" borderId="0" xfId="0" applyNumberFormat="1" applyFont="1" applyFill="1" applyBorder="1"/>
    <xf numFmtId="169" fontId="14" fillId="0" borderId="0" xfId="0" applyNumberFormat="1" applyFont="1" applyFill="1" applyBorder="1" applyAlignment="1">
      <alignment wrapText="1"/>
    </xf>
    <xf numFmtId="169" fontId="13" fillId="0" borderId="0" xfId="0" applyNumberFormat="1" applyFont="1" applyFill="1" applyBorder="1"/>
    <xf numFmtId="169" fontId="13" fillId="0" borderId="0" xfId="0" applyNumberFormat="1" applyFont="1" applyFill="1" applyBorder="1" applyAlignment="1"/>
    <xf numFmtId="169" fontId="13" fillId="0" borderId="0" xfId="0" applyNumberFormat="1" applyFont="1" applyFill="1" applyBorder="1" applyAlignment="1">
      <alignment wrapText="1"/>
    </xf>
    <xf numFmtId="169" fontId="113" fillId="0" borderId="0" xfId="1" applyNumberFormat="1" applyFont="1" applyFill="1" applyBorder="1" applyAlignment="1">
      <alignment vertical="center" wrapText="1"/>
    </xf>
    <xf numFmtId="169" fontId="13" fillId="0" borderId="0" xfId="0" applyNumberFormat="1" applyFont="1" applyFill="1" applyBorder="1" applyAlignment="1">
      <alignment horizontal="right" vertical="center" wrapText="1"/>
    </xf>
    <xf numFmtId="169" fontId="14" fillId="0" borderId="0" xfId="0" applyNumberFormat="1" applyFont="1" applyFill="1" applyBorder="1" applyAlignment="1">
      <alignment horizontal="right" wrapText="1"/>
    </xf>
    <xf numFmtId="169" fontId="13" fillId="0" borderId="0" xfId="0" applyNumberFormat="1" applyFont="1" applyFill="1" applyBorder="1" applyAlignment="1">
      <alignment horizontal="right" wrapText="1"/>
    </xf>
    <xf numFmtId="0" fontId="107" fillId="0" borderId="0" xfId="0" applyFont="1" applyFill="1" applyBorder="1" applyAlignment="1">
      <alignment horizontal="center" vertical="center" wrapText="1"/>
    </xf>
    <xf numFmtId="9" fontId="10" fillId="0" borderId="0" xfId="2201" applyFont="1" applyFill="1" applyBorder="1" applyAlignment="1">
      <alignment horizontal="right" vertical="center"/>
    </xf>
    <xf numFmtId="169" fontId="12" fillId="0" borderId="0" xfId="0" applyNumberFormat="1" applyFont="1" applyFill="1" applyBorder="1" applyAlignment="1">
      <alignment horizontal="right" vertical="center"/>
    </xf>
    <xf numFmtId="169" fontId="14" fillId="0" borderId="0" xfId="3" applyNumberFormat="1" applyFont="1" applyFill="1" applyBorder="1" applyAlignment="1">
      <alignment vertical="center"/>
    </xf>
    <xf numFmtId="169" fontId="14" fillId="0" borderId="0" xfId="3" applyNumberFormat="1" applyFont="1" applyFill="1" applyBorder="1" applyAlignment="1">
      <alignment horizontal="right" vertical="center"/>
    </xf>
    <xf numFmtId="169" fontId="100" fillId="0" borderId="0" xfId="0" applyNumberFormat="1" applyFont="1" applyFill="1" applyBorder="1" applyAlignment="1">
      <alignment horizontal="right" vertical="center"/>
    </xf>
    <xf numFmtId="169" fontId="14" fillId="0" borderId="0" xfId="0" applyNumberFormat="1" applyFont="1" applyFill="1" applyBorder="1" applyAlignment="1">
      <alignment vertical="center"/>
    </xf>
    <xf numFmtId="169" fontId="14" fillId="0" borderId="0" xfId="1" applyNumberFormat="1" applyFont="1" applyFill="1" applyBorder="1" applyAlignment="1" applyProtection="1">
      <alignment horizontal="right" vertical="center" wrapText="1"/>
      <protection locked="0"/>
    </xf>
    <xf numFmtId="169" fontId="1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/>
    </xf>
    <xf numFmtId="169" fontId="13" fillId="0" borderId="0" xfId="0" applyNumberFormat="1" applyFont="1" applyFill="1" applyBorder="1" applyAlignment="1">
      <alignment horizontal="right" vertical="center" wrapText="1" shrinkToFit="1"/>
    </xf>
    <xf numFmtId="9" fontId="13" fillId="0" borderId="0" xfId="2201" applyFont="1" applyFill="1" applyBorder="1" applyAlignment="1">
      <alignment vertical="center"/>
    </xf>
    <xf numFmtId="9" fontId="0" fillId="0" borderId="0" xfId="0" applyNumberFormat="1" applyFill="1"/>
    <xf numFmtId="0" fontId="55" fillId="56" borderId="55" xfId="1" applyFont="1" applyFill="1" applyBorder="1" applyAlignment="1">
      <alignment horizontal="left" vertical="center" wrapText="1"/>
    </xf>
    <xf numFmtId="166" fontId="13" fillId="55" borderId="55" xfId="0" applyNumberFormat="1" applyFont="1" applyFill="1" applyBorder="1" applyAlignment="1">
      <alignment horizontal="right" vertical="center"/>
    </xf>
    <xf numFmtId="166" fontId="14" fillId="55" borderId="55" xfId="3" applyNumberFormat="1" applyFont="1" applyFill="1" applyBorder="1" applyAlignment="1">
      <alignment horizontal="right" vertical="center"/>
    </xf>
    <xf numFmtId="166" fontId="113" fillId="55" borderId="55" xfId="0" applyNumberFormat="1" applyFont="1" applyFill="1" applyBorder="1" applyAlignment="1">
      <alignment horizontal="right" vertical="center"/>
    </xf>
    <xf numFmtId="166" fontId="14" fillId="55" borderId="55" xfId="0" applyNumberFormat="1" applyFont="1" applyFill="1" applyBorder="1" applyAlignment="1">
      <alignment horizontal="right" wrapText="1"/>
    </xf>
    <xf numFmtId="166" fontId="12" fillId="55" borderId="55" xfId="0" applyNumberFormat="1" applyFont="1" applyFill="1" applyBorder="1" applyAlignment="1">
      <alignment horizontal="right" vertical="center"/>
    </xf>
    <xf numFmtId="166" fontId="13" fillId="55" borderId="55" xfId="0" applyNumberFormat="1" applyFont="1" applyFill="1" applyBorder="1" applyAlignment="1">
      <alignment vertical="center"/>
    </xf>
    <xf numFmtId="166" fontId="13" fillId="55" borderId="55" xfId="0" applyNumberFormat="1" applyFont="1" applyFill="1" applyBorder="1" applyAlignment="1">
      <alignment horizontal="right"/>
    </xf>
    <xf numFmtId="166" fontId="13" fillId="55" borderId="55" xfId="0" applyNumberFormat="1" applyFont="1" applyFill="1" applyBorder="1" applyAlignment="1"/>
    <xf numFmtId="166" fontId="13" fillId="55" borderId="55" xfId="0" applyNumberFormat="1" applyFont="1" applyFill="1" applyBorder="1" applyAlignment="1">
      <alignment horizontal="right" vertical="center" wrapText="1"/>
    </xf>
    <xf numFmtId="166" fontId="13" fillId="55" borderId="55" xfId="0" applyNumberFormat="1" applyFont="1" applyFill="1" applyBorder="1" applyAlignment="1">
      <alignment horizontal="right" wrapText="1"/>
    </xf>
    <xf numFmtId="9" fontId="8" fillId="57" borderId="0" xfId="0" applyNumberFormat="1" applyFont="1" applyFill="1" applyBorder="1" applyAlignment="1">
      <alignment horizontal="left" vertical="center"/>
    </xf>
    <xf numFmtId="169" fontId="9" fillId="0" borderId="55" xfId="0" applyNumberFormat="1" applyFont="1" applyFill="1" applyBorder="1" applyAlignment="1">
      <alignment horizontal="center" vertical="center" wrapText="1"/>
    </xf>
    <xf numFmtId="170" fontId="9" fillId="0" borderId="55" xfId="0" applyNumberFormat="1" applyFont="1" applyFill="1" applyBorder="1" applyAlignment="1">
      <alignment horizontal="center" vertical="center" wrapText="1"/>
    </xf>
    <xf numFmtId="0" fontId="13" fillId="56" borderId="55" xfId="291" applyFont="1" applyFill="1" applyBorder="1" applyAlignment="1"/>
    <xf numFmtId="166" fontId="113" fillId="60" borderId="55" xfId="1" applyNumberFormat="1" applyFont="1" applyFill="1" applyBorder="1" applyAlignment="1">
      <alignment horizontal="right" vertical="center" wrapText="1"/>
    </xf>
    <xf numFmtId="170" fontId="10" fillId="4" borderId="55" xfId="2201" applyNumberFormat="1" applyFont="1" applyFill="1" applyBorder="1" applyAlignment="1">
      <alignment horizontal="right" vertical="center"/>
    </xf>
    <xf numFmtId="169" fontId="8" fillId="0" borderId="55" xfId="2201" applyNumberFormat="1" applyFont="1" applyFill="1" applyBorder="1" applyAlignment="1">
      <alignment horizontal="right" vertical="center"/>
    </xf>
    <xf numFmtId="166" fontId="8" fillId="0" borderId="55" xfId="2201" applyNumberFormat="1" applyFont="1" applyFill="1" applyBorder="1" applyAlignment="1">
      <alignment horizontal="right" vertical="center"/>
    </xf>
    <xf numFmtId="170" fontId="12" fillId="4" borderId="55" xfId="0" applyNumberFormat="1" applyFont="1" applyFill="1" applyBorder="1" applyAlignment="1">
      <alignment horizontal="right" vertical="center"/>
    </xf>
    <xf numFmtId="170" fontId="13" fillId="0" borderId="55" xfId="0" applyNumberFormat="1" applyFont="1" applyFill="1" applyBorder="1" applyAlignment="1">
      <alignment horizontal="right" vertical="center"/>
    </xf>
    <xf numFmtId="170" fontId="14" fillId="3" borderId="55" xfId="3" applyNumberFormat="1" applyFont="1" applyFill="1" applyBorder="1" applyAlignment="1">
      <alignment vertical="center"/>
    </xf>
    <xf numFmtId="166" fontId="14" fillId="3" borderId="55" xfId="3" applyNumberFormat="1" applyFont="1" applyFill="1" applyBorder="1" applyAlignment="1">
      <alignment vertical="center"/>
    </xf>
    <xf numFmtId="170" fontId="14" fillId="3" borderId="55" xfId="3" applyNumberFormat="1" applyFont="1" applyFill="1" applyBorder="1" applyAlignment="1">
      <alignment horizontal="right" vertical="center"/>
    </xf>
    <xf numFmtId="170" fontId="100" fillId="4" borderId="55" xfId="0" applyNumberFormat="1" applyFont="1" applyFill="1" applyBorder="1" applyAlignment="1">
      <alignment horizontal="right" vertical="center"/>
    </xf>
    <xf numFmtId="170" fontId="13" fillId="0" borderId="55" xfId="0" applyNumberFormat="1" applyFont="1" applyFill="1" applyBorder="1" applyAlignment="1">
      <alignment vertical="center"/>
    </xf>
    <xf numFmtId="170" fontId="13" fillId="3" borderId="55" xfId="0" applyNumberFormat="1" applyFont="1" applyFill="1" applyBorder="1" applyAlignment="1">
      <alignment vertical="center"/>
    </xf>
    <xf numFmtId="170" fontId="14" fillId="0" borderId="55" xfId="0" applyNumberFormat="1" applyFont="1" applyFill="1" applyBorder="1"/>
    <xf numFmtId="170" fontId="14" fillId="3" borderId="55" xfId="0" applyNumberFormat="1" applyFont="1" applyFill="1" applyBorder="1" applyAlignment="1">
      <alignment vertical="center"/>
    </xf>
    <xf numFmtId="170" fontId="13" fillId="3" borderId="55" xfId="0" applyNumberFormat="1" applyFont="1" applyFill="1" applyBorder="1" applyAlignment="1">
      <alignment horizontal="right" vertical="center"/>
    </xf>
    <xf numFmtId="170" fontId="113" fillId="0" borderId="55" xfId="1" applyNumberFormat="1" applyFont="1" applyFill="1" applyBorder="1" applyAlignment="1">
      <alignment vertical="center" wrapText="1"/>
    </xf>
    <xf numFmtId="170" fontId="14" fillId="0" borderId="55" xfId="0" applyNumberFormat="1" applyFont="1" applyFill="1" applyBorder="1" applyAlignment="1">
      <alignment wrapText="1"/>
    </xf>
    <xf numFmtId="170" fontId="14" fillId="3" borderId="55" xfId="1" applyNumberFormat="1" applyFont="1" applyFill="1" applyBorder="1" applyAlignment="1" applyProtection="1">
      <alignment horizontal="right" vertical="center" wrapText="1"/>
      <protection locked="0"/>
    </xf>
    <xf numFmtId="170" fontId="13" fillId="3" borderId="55" xfId="0" applyNumberFormat="1" applyFont="1" applyFill="1" applyBorder="1" applyAlignment="1">
      <alignment horizontal="right" wrapText="1"/>
    </xf>
    <xf numFmtId="170" fontId="113" fillId="3" borderId="55" xfId="0" applyNumberFormat="1" applyFont="1" applyFill="1" applyBorder="1" applyAlignment="1">
      <alignment horizontal="right" vertical="center"/>
    </xf>
    <xf numFmtId="170" fontId="13" fillId="3" borderId="55" xfId="0" applyNumberFormat="1" applyFont="1" applyFill="1" applyBorder="1" applyAlignment="1">
      <alignment horizontal="right"/>
    </xf>
    <xf numFmtId="170" fontId="13" fillId="3" borderId="55" xfId="0" applyNumberFormat="1" applyFont="1" applyFill="1" applyBorder="1" applyAlignment="1">
      <alignment horizontal="right" vertical="center" wrapText="1"/>
    </xf>
    <xf numFmtId="170" fontId="13" fillId="0" borderId="55" xfId="0" applyNumberFormat="1" applyFont="1" applyFill="1" applyBorder="1"/>
    <xf numFmtId="170" fontId="13" fillId="0" borderId="55" xfId="0" applyNumberFormat="1" applyFont="1" applyFill="1" applyBorder="1" applyAlignment="1"/>
    <xf numFmtId="170" fontId="13" fillId="3" borderId="55" xfId="0" applyNumberFormat="1" applyFont="1" applyFill="1" applyBorder="1" applyAlignment="1">
      <alignment horizontal="right" vertical="center" wrapText="1" shrinkToFit="1"/>
    </xf>
    <xf numFmtId="170" fontId="13" fillId="0" borderId="55" xfId="0" applyNumberFormat="1" applyFont="1" applyFill="1" applyBorder="1" applyAlignment="1">
      <alignment wrapText="1"/>
    </xf>
    <xf numFmtId="170" fontId="13" fillId="0" borderId="55" xfId="0" applyNumberFormat="1" applyFont="1" applyFill="1" applyBorder="1" applyAlignment="1">
      <alignment horizontal="right" vertical="center" wrapText="1"/>
    </xf>
    <xf numFmtId="170" fontId="14" fillId="0" borderId="55" xfId="0" applyNumberFormat="1" applyFont="1" applyFill="1" applyBorder="1" applyAlignment="1">
      <alignment horizontal="right" wrapText="1"/>
    </xf>
    <xf numFmtId="170" fontId="13" fillId="0" borderId="55" xfId="0" applyNumberFormat="1" applyFont="1" applyFill="1" applyBorder="1" applyAlignment="1">
      <alignment horizontal="right" wrapText="1"/>
    </xf>
    <xf numFmtId="0" fontId="8" fillId="58" borderId="0" xfId="0" applyFont="1" applyFill="1"/>
    <xf numFmtId="0" fontId="117" fillId="53" borderId="55" xfId="0" applyFont="1" applyFill="1" applyBorder="1" applyAlignment="1">
      <alignment horizontal="center" vertical="center" wrapText="1"/>
    </xf>
    <xf numFmtId="0" fontId="16" fillId="0" borderId="0" xfId="0" applyFont="1" applyFill="1"/>
    <xf numFmtId="9" fontId="121" fillId="4" borderId="55" xfId="2201" applyFont="1" applyFill="1" applyBorder="1" applyAlignment="1">
      <alignment horizontal="right" vertical="center"/>
    </xf>
    <xf numFmtId="166" fontId="116" fillId="4" borderId="55" xfId="0" applyNumberFormat="1" applyFont="1" applyFill="1" applyBorder="1" applyAlignment="1">
      <alignment horizontal="right" vertical="center"/>
    </xf>
    <xf numFmtId="170" fontId="16" fillId="0" borderId="55" xfId="2201" applyNumberFormat="1" applyFont="1" applyFill="1" applyBorder="1" applyAlignment="1">
      <alignment horizontal="right" vertical="center"/>
    </xf>
    <xf numFmtId="169" fontId="16" fillId="0" borderId="55" xfId="2201" applyNumberFormat="1" applyFont="1" applyFill="1" applyBorder="1" applyAlignment="1">
      <alignment horizontal="right" vertical="center"/>
    </xf>
    <xf numFmtId="170" fontId="116" fillId="4" borderId="55" xfId="0" applyNumberFormat="1" applyFont="1" applyFill="1" applyBorder="1" applyAlignment="1">
      <alignment horizontal="right" vertical="center"/>
    </xf>
    <xf numFmtId="170" fontId="16" fillId="0" borderId="55" xfId="0" applyNumberFormat="1" applyFont="1" applyFill="1" applyBorder="1" applyAlignment="1">
      <alignment horizontal="right" vertical="center"/>
    </xf>
    <xf numFmtId="169" fontId="16" fillId="0" borderId="55" xfId="0" applyNumberFormat="1" applyFont="1" applyFill="1" applyBorder="1" applyAlignment="1">
      <alignment horizontal="right" vertical="center"/>
    </xf>
    <xf numFmtId="170" fontId="122" fillId="3" borderId="55" xfId="3" applyNumberFormat="1" applyFont="1" applyFill="1" applyBorder="1" applyAlignment="1">
      <alignment vertical="center"/>
    </xf>
    <xf numFmtId="169" fontId="122" fillId="3" borderId="55" xfId="3" applyNumberFormat="1" applyFont="1" applyFill="1" applyBorder="1" applyAlignment="1">
      <alignment vertical="center"/>
    </xf>
    <xf numFmtId="170" fontId="122" fillId="3" borderId="55" xfId="3" applyNumberFormat="1" applyFont="1" applyFill="1" applyBorder="1" applyAlignment="1">
      <alignment horizontal="right" vertical="center"/>
    </xf>
    <xf numFmtId="169" fontId="122" fillId="3" borderId="55" xfId="3" applyNumberFormat="1" applyFont="1" applyFill="1" applyBorder="1" applyAlignment="1">
      <alignment horizontal="right" vertical="center"/>
    </xf>
    <xf numFmtId="170" fontId="123" fillId="4" borderId="55" xfId="0" applyNumberFormat="1" applyFont="1" applyFill="1" applyBorder="1" applyAlignment="1">
      <alignment horizontal="right" vertical="center"/>
    </xf>
    <xf numFmtId="166" fontId="123" fillId="4" borderId="55" xfId="0" applyNumberFormat="1" applyFont="1" applyFill="1" applyBorder="1" applyAlignment="1">
      <alignment horizontal="right" vertical="center"/>
    </xf>
    <xf numFmtId="170" fontId="16" fillId="0" borderId="55" xfId="0" applyNumberFormat="1" applyFont="1" applyFill="1" applyBorder="1" applyAlignment="1">
      <alignment vertical="center"/>
    </xf>
    <xf numFmtId="166" fontId="16" fillId="0" borderId="55" xfId="0" applyNumberFormat="1" applyFont="1" applyFill="1" applyBorder="1" applyAlignment="1">
      <alignment vertical="center"/>
    </xf>
    <xf numFmtId="170" fontId="16" fillId="3" borderId="55" xfId="0" applyNumberFormat="1" applyFont="1" applyFill="1" applyBorder="1" applyAlignment="1">
      <alignment vertical="center"/>
    </xf>
    <xf numFmtId="166" fontId="16" fillId="3" borderId="55" xfId="0" applyNumberFormat="1" applyFont="1" applyFill="1" applyBorder="1" applyAlignment="1">
      <alignment horizontal="right" vertical="center"/>
    </xf>
    <xf numFmtId="170" fontId="122" fillId="0" borderId="55" xfId="0" applyNumberFormat="1" applyFont="1" applyFill="1" applyBorder="1"/>
    <xf numFmtId="169" fontId="122" fillId="0" borderId="55" xfId="0" applyNumberFormat="1" applyFont="1" applyFill="1" applyBorder="1"/>
    <xf numFmtId="170" fontId="122" fillId="3" borderId="55" xfId="0" applyNumberFormat="1" applyFont="1" applyFill="1" applyBorder="1" applyAlignment="1">
      <alignment vertical="center"/>
    </xf>
    <xf numFmtId="166" fontId="122" fillId="3" borderId="55" xfId="0" applyNumberFormat="1" applyFont="1" applyFill="1" applyBorder="1" applyAlignment="1">
      <alignment horizontal="right" vertical="center"/>
    </xf>
    <xf numFmtId="170" fontId="16" fillId="3" borderId="55" xfId="0" applyNumberFormat="1" applyFont="1" applyFill="1" applyBorder="1" applyAlignment="1">
      <alignment horizontal="right" vertical="center"/>
    </xf>
    <xf numFmtId="169" fontId="16" fillId="3" borderId="55" xfId="0" applyNumberFormat="1" applyFont="1" applyFill="1" applyBorder="1" applyAlignment="1">
      <alignment horizontal="right" vertical="center"/>
    </xf>
    <xf numFmtId="170" fontId="122" fillId="0" borderId="55" xfId="0" applyNumberFormat="1" applyFont="1" applyFill="1" applyBorder="1" applyAlignment="1">
      <alignment wrapText="1"/>
    </xf>
    <xf numFmtId="169" fontId="122" fillId="0" borderId="55" xfId="0" applyNumberFormat="1" applyFont="1" applyFill="1" applyBorder="1" applyAlignment="1">
      <alignment wrapText="1"/>
    </xf>
    <xf numFmtId="170" fontId="122" fillId="3" borderId="55" xfId="1" applyNumberFormat="1" applyFont="1" applyFill="1" applyBorder="1" applyAlignment="1" applyProtection="1">
      <alignment horizontal="right" vertical="center" wrapText="1"/>
      <protection locked="0"/>
    </xf>
    <xf numFmtId="169" fontId="122" fillId="3" borderId="55" xfId="1" applyNumberFormat="1" applyFont="1" applyFill="1" applyBorder="1" applyAlignment="1" applyProtection="1">
      <alignment horizontal="right" vertical="center" wrapText="1"/>
      <protection locked="0"/>
    </xf>
    <xf numFmtId="170" fontId="16" fillId="3" borderId="55" xfId="0" applyNumberFormat="1" applyFont="1" applyFill="1" applyBorder="1" applyAlignment="1">
      <alignment horizontal="right" wrapText="1"/>
    </xf>
    <xf numFmtId="169" fontId="16" fillId="3" borderId="55" xfId="0" applyNumberFormat="1" applyFont="1" applyFill="1" applyBorder="1" applyAlignment="1">
      <alignment horizontal="right" wrapText="1"/>
    </xf>
    <xf numFmtId="166" fontId="16" fillId="0" borderId="55" xfId="0" applyNumberFormat="1" applyFont="1" applyFill="1" applyBorder="1" applyAlignment="1">
      <alignment horizontal="right" vertical="center"/>
    </xf>
    <xf numFmtId="170" fontId="124" fillId="3" borderId="55" xfId="0" applyNumberFormat="1" applyFont="1" applyFill="1" applyBorder="1" applyAlignment="1">
      <alignment horizontal="right" vertical="center"/>
    </xf>
    <xf numFmtId="169" fontId="124" fillId="3" borderId="55" xfId="0" applyNumberFormat="1" applyFont="1" applyFill="1" applyBorder="1" applyAlignment="1">
      <alignment horizontal="right" vertical="center"/>
    </xf>
    <xf numFmtId="170" fontId="16" fillId="3" borderId="55" xfId="0" applyNumberFormat="1" applyFont="1" applyFill="1" applyBorder="1" applyAlignment="1">
      <alignment horizontal="right"/>
    </xf>
    <xf numFmtId="169" fontId="16" fillId="3" borderId="55" xfId="0" applyNumberFormat="1" applyFont="1" applyFill="1" applyBorder="1" applyAlignment="1">
      <alignment horizontal="right"/>
    </xf>
    <xf numFmtId="170" fontId="16" fillId="3" borderId="55" xfId="0" applyNumberFormat="1" applyFont="1" applyFill="1" applyBorder="1" applyAlignment="1">
      <alignment horizontal="right" vertical="center" wrapText="1"/>
    </xf>
    <xf numFmtId="169" fontId="16" fillId="3" borderId="55" xfId="0" applyNumberFormat="1" applyFont="1" applyFill="1" applyBorder="1" applyAlignment="1">
      <alignment horizontal="right" vertical="center" wrapText="1"/>
    </xf>
    <xf numFmtId="170" fontId="16" fillId="0" borderId="55" xfId="0" applyNumberFormat="1" applyFont="1" applyFill="1" applyBorder="1"/>
    <xf numFmtId="169" fontId="16" fillId="0" borderId="55" xfId="0" applyNumberFormat="1" applyFont="1" applyFill="1" applyBorder="1"/>
    <xf numFmtId="170" fontId="16" fillId="0" borderId="55" xfId="0" applyNumberFormat="1" applyFont="1" applyFill="1" applyBorder="1" applyAlignment="1"/>
    <xf numFmtId="166" fontId="16" fillId="0" borderId="55" xfId="0" applyNumberFormat="1" applyFont="1" applyFill="1" applyBorder="1" applyAlignment="1"/>
    <xf numFmtId="170" fontId="16" fillId="3" borderId="55" xfId="0" applyNumberFormat="1" applyFont="1" applyFill="1" applyBorder="1" applyAlignment="1">
      <alignment horizontal="right" vertical="center" wrapText="1" shrinkToFit="1"/>
    </xf>
    <xf numFmtId="169" fontId="16" fillId="3" borderId="55" xfId="0" applyNumberFormat="1" applyFont="1" applyFill="1" applyBorder="1" applyAlignment="1">
      <alignment horizontal="right" vertical="center" wrapText="1" shrinkToFit="1"/>
    </xf>
    <xf numFmtId="170" fontId="16" fillId="0" borderId="55" xfId="0" applyNumberFormat="1" applyFont="1" applyFill="1" applyBorder="1" applyAlignment="1">
      <alignment wrapText="1"/>
    </xf>
    <xf numFmtId="169" fontId="16" fillId="0" borderId="55" xfId="0" applyNumberFormat="1" applyFont="1" applyFill="1" applyBorder="1" applyAlignment="1">
      <alignment wrapText="1"/>
    </xf>
    <xf numFmtId="170" fontId="124" fillId="0" borderId="55" xfId="1" applyNumberFormat="1" applyFont="1" applyFill="1" applyBorder="1" applyAlignment="1">
      <alignment vertical="center" wrapText="1"/>
    </xf>
    <xf numFmtId="166" fontId="124" fillId="0" borderId="55" xfId="1" applyNumberFormat="1" applyFont="1" applyFill="1" applyBorder="1" applyAlignment="1">
      <alignment vertical="center" wrapText="1"/>
    </xf>
    <xf numFmtId="170" fontId="16" fillId="0" borderId="55" xfId="0" applyNumberFormat="1" applyFont="1" applyFill="1" applyBorder="1" applyAlignment="1">
      <alignment horizontal="right" vertical="center" wrapText="1"/>
    </xf>
    <xf numFmtId="169" fontId="16" fillId="0" borderId="55" xfId="0" applyNumberFormat="1" applyFont="1" applyFill="1" applyBorder="1" applyAlignment="1">
      <alignment horizontal="right" vertical="center" wrapText="1"/>
    </xf>
    <xf numFmtId="170" fontId="122" fillId="0" borderId="55" xfId="0" applyNumberFormat="1" applyFont="1" applyFill="1" applyBorder="1" applyAlignment="1">
      <alignment horizontal="right" wrapText="1"/>
    </xf>
    <xf numFmtId="169" fontId="122" fillId="0" borderId="55" xfId="0" applyNumberFormat="1" applyFont="1" applyFill="1" applyBorder="1" applyAlignment="1">
      <alignment horizontal="right" wrapText="1"/>
    </xf>
    <xf numFmtId="170" fontId="16" fillId="0" borderId="55" xfId="0" applyNumberFormat="1" applyFont="1" applyFill="1" applyBorder="1" applyAlignment="1">
      <alignment horizontal="right" wrapText="1"/>
    </xf>
    <xf numFmtId="169" fontId="16" fillId="0" borderId="55" xfId="0" applyNumberFormat="1" applyFont="1" applyFill="1" applyBorder="1" applyAlignment="1">
      <alignment horizontal="right" wrapText="1"/>
    </xf>
    <xf numFmtId="0" fontId="14" fillId="56" borderId="56" xfId="2202" applyFont="1" applyFill="1" applyBorder="1" applyAlignment="1" applyProtection="1">
      <alignment horizontal="left" vertical="top"/>
      <protection locked="0"/>
    </xf>
    <xf numFmtId="169" fontId="9" fillId="0" borderId="55" xfId="0" applyNumberFormat="1" applyFont="1" applyFill="1" applyBorder="1" applyAlignment="1">
      <alignment horizontal="right" vertical="center" wrapText="1"/>
    </xf>
    <xf numFmtId="169" fontId="118" fillId="0" borderId="55" xfId="0" applyNumberFormat="1" applyFont="1" applyFill="1" applyBorder="1" applyAlignment="1">
      <alignment horizontal="right" vertical="center" wrapText="1"/>
    </xf>
    <xf numFmtId="169" fontId="113" fillId="0" borderId="55" xfId="1" applyNumberFormat="1" applyFont="1" applyFill="1" applyBorder="1" applyAlignment="1">
      <alignment horizontal="right" vertical="center" wrapText="1"/>
    </xf>
    <xf numFmtId="170" fontId="113" fillId="0" borderId="55" xfId="1" applyNumberFormat="1" applyFont="1" applyFill="1" applyBorder="1" applyAlignment="1">
      <alignment horizontal="right" vertical="center" wrapText="1"/>
    </xf>
    <xf numFmtId="170" fontId="124" fillId="0" borderId="55" xfId="1" applyNumberFormat="1" applyFont="1" applyFill="1" applyBorder="1" applyAlignment="1">
      <alignment horizontal="right" vertical="center" wrapText="1"/>
    </xf>
    <xf numFmtId="169" fontId="124" fillId="0" borderId="55" xfId="1" applyNumberFormat="1" applyFont="1" applyFill="1" applyBorder="1" applyAlignment="1">
      <alignment horizontal="right" vertical="center" wrapText="1"/>
    </xf>
    <xf numFmtId="169" fontId="113" fillId="60" borderId="55" xfId="1" applyNumberFormat="1" applyFont="1" applyFill="1" applyBorder="1" applyAlignment="1">
      <alignment horizontal="right" vertical="center" wrapText="1"/>
    </xf>
    <xf numFmtId="166" fontId="8" fillId="60" borderId="55" xfId="2201" applyNumberFormat="1" applyFont="1" applyFill="1" applyBorder="1" applyAlignment="1">
      <alignment horizontal="right" vertical="center"/>
    </xf>
    <xf numFmtId="169" fontId="12" fillId="4" borderId="55" xfId="0" applyNumberFormat="1" applyFont="1" applyFill="1" applyBorder="1" applyAlignment="1">
      <alignment vertical="center"/>
    </xf>
    <xf numFmtId="169" fontId="100" fillId="4" borderId="55" xfId="0" applyNumberFormat="1" applyFont="1" applyFill="1" applyBorder="1" applyAlignment="1">
      <alignment vertical="center"/>
    </xf>
    <xf numFmtId="169" fontId="14" fillId="0" borderId="55" xfId="0" applyNumberFormat="1" applyFont="1" applyFill="1" applyBorder="1" applyAlignment="1"/>
    <xf numFmtId="169" fontId="113" fillId="3" borderId="55" xfId="0" applyNumberFormat="1" applyFont="1" applyFill="1" applyBorder="1" applyAlignment="1">
      <alignment vertical="center"/>
    </xf>
    <xf numFmtId="169" fontId="13" fillId="3" borderId="55" xfId="0" applyNumberFormat="1" applyFont="1" applyFill="1" applyBorder="1" applyAlignment="1"/>
    <xf numFmtId="169" fontId="13" fillId="3" borderId="55" xfId="0" applyNumberFormat="1" applyFont="1" applyFill="1" applyBorder="1" applyAlignment="1">
      <alignment vertical="center" wrapText="1"/>
    </xf>
    <xf numFmtId="169" fontId="13" fillId="3" borderId="55" xfId="0" applyNumberFormat="1" applyFont="1" applyFill="1" applyBorder="1" applyAlignment="1">
      <alignment vertical="center" wrapText="1" shrinkToFit="1"/>
    </xf>
    <xf numFmtId="169" fontId="13" fillId="0" borderId="55" xfId="0" applyNumberFormat="1" applyFont="1" applyFill="1" applyBorder="1" applyAlignment="1">
      <alignment vertical="center" wrapText="1"/>
    </xf>
    <xf numFmtId="3" fontId="13" fillId="61" borderId="55" xfId="291" applyNumberFormat="1" applyFont="1" applyFill="1" applyBorder="1" applyAlignment="1">
      <alignment horizontal="right"/>
    </xf>
    <xf numFmtId="169" fontId="13" fillId="61" borderId="55" xfId="0" applyNumberFormat="1" applyFont="1" applyFill="1" applyBorder="1" applyAlignment="1">
      <alignment horizontal="right" vertical="center"/>
    </xf>
    <xf numFmtId="170" fontId="109" fillId="61" borderId="55" xfId="291" applyNumberFormat="1" applyFont="1" applyFill="1" applyBorder="1" applyAlignment="1"/>
    <xf numFmtId="169" fontId="13" fillId="61" borderId="55" xfId="0" applyNumberFormat="1" applyFont="1" applyFill="1" applyBorder="1" applyAlignment="1">
      <alignment vertical="center"/>
    </xf>
    <xf numFmtId="9" fontId="12" fillId="4" borderId="55" xfId="2201" applyFont="1" applyFill="1" applyBorder="1" applyAlignment="1">
      <alignment horizontal="right" vertical="center"/>
    </xf>
    <xf numFmtId="9" fontId="8" fillId="0" borderId="0" xfId="2201" applyFont="1" applyFill="1"/>
    <xf numFmtId="170" fontId="8" fillId="0" borderId="0" xfId="2201" applyNumberFormat="1" applyFont="1" applyFill="1"/>
    <xf numFmtId="170" fontId="0" fillId="0" borderId="0" xfId="0" applyNumberFormat="1" applyFill="1"/>
    <xf numFmtId="170" fontId="0" fillId="0" borderId="0" xfId="2201" applyNumberFormat="1" applyFont="1" applyFill="1"/>
    <xf numFmtId="170" fontId="8" fillId="0" borderId="0" xfId="0" applyNumberFormat="1" applyFont="1" applyFill="1"/>
    <xf numFmtId="166" fontId="8" fillId="57" borderId="55" xfId="2201" applyNumberFormat="1" applyFont="1" applyFill="1" applyBorder="1" applyAlignment="1">
      <alignment horizontal="right" vertical="center"/>
    </xf>
    <xf numFmtId="0" fontId="13" fillId="60" borderId="55" xfId="291" applyFont="1" applyFill="1" applyBorder="1" applyAlignment="1"/>
    <xf numFmtId="3" fontId="13" fillId="60" borderId="55" xfId="291" applyNumberFormat="1" applyFont="1" applyFill="1" applyBorder="1" applyAlignment="1">
      <alignment horizontal="right"/>
    </xf>
    <xf numFmtId="169" fontId="13" fillId="60" borderId="55" xfId="0" applyNumberFormat="1" applyFont="1" applyFill="1" applyBorder="1" applyAlignment="1">
      <alignment horizontal="right" vertical="center"/>
    </xf>
    <xf numFmtId="170" fontId="109" fillId="60" borderId="55" xfId="291" applyNumberFormat="1" applyFont="1" applyFill="1" applyBorder="1" applyAlignment="1"/>
    <xf numFmtId="169" fontId="13" fillId="60" borderId="55" xfId="0" applyNumberFormat="1" applyFont="1" applyFill="1" applyBorder="1" applyAlignment="1">
      <alignment vertical="center"/>
    </xf>
    <xf numFmtId="166" fontId="13" fillId="60" borderId="55" xfId="0" applyNumberFormat="1" applyFont="1" applyFill="1" applyBorder="1" applyAlignment="1">
      <alignment horizontal="right" vertical="center"/>
    </xf>
    <xf numFmtId="170" fontId="13" fillId="60" borderId="55" xfId="0" applyNumberFormat="1" applyFont="1" applyFill="1" applyBorder="1" applyAlignment="1">
      <alignment horizontal="right" vertical="center"/>
    </xf>
    <xf numFmtId="170" fontId="16" fillId="60" borderId="55" xfId="0" applyNumberFormat="1" applyFont="1" applyFill="1" applyBorder="1" applyAlignment="1">
      <alignment horizontal="right" vertical="center"/>
    </xf>
    <xf numFmtId="169" fontId="16" fillId="60" borderId="55" xfId="0" applyNumberFormat="1" applyFont="1" applyFill="1" applyBorder="1" applyAlignment="1">
      <alignment horizontal="right" vertical="center"/>
    </xf>
    <xf numFmtId="169" fontId="13" fillId="60" borderId="0" xfId="0" applyNumberFormat="1" applyFont="1" applyFill="1" applyBorder="1" applyAlignment="1">
      <alignment horizontal="right" vertical="center"/>
    </xf>
    <xf numFmtId="170" fontId="8" fillId="60" borderId="0" xfId="2201" applyNumberFormat="1" applyFont="1" applyFill="1"/>
    <xf numFmtId="0" fontId="8" fillId="60" borderId="0" xfId="0" applyFont="1" applyFill="1"/>
    <xf numFmtId="166" fontId="12" fillId="57" borderId="55" xfId="0" applyNumberFormat="1" applyFont="1" applyFill="1" applyBorder="1" applyAlignment="1">
      <alignment horizontal="right" vertical="center"/>
    </xf>
    <xf numFmtId="0" fontId="8" fillId="57" borderId="0" xfId="0" applyFont="1" applyFill="1" applyBorder="1" applyAlignment="1">
      <alignment horizontal="left" vertical="center"/>
    </xf>
    <xf numFmtId="0" fontId="8" fillId="57" borderId="0" xfId="0" applyFont="1" applyFill="1"/>
    <xf numFmtId="169" fontId="13" fillId="57" borderId="55" xfId="0" applyNumberFormat="1" applyFont="1" applyFill="1" applyBorder="1" applyAlignment="1">
      <alignment horizontal="right" vertical="center"/>
    </xf>
    <xf numFmtId="3" fontId="101" fillId="56" borderId="55" xfId="1" applyNumberFormat="1" applyFont="1" applyFill="1" applyBorder="1" applyAlignment="1">
      <alignment horizontal="left" vertical="center" wrapText="1"/>
    </xf>
    <xf numFmtId="169" fontId="9" fillId="56" borderId="55" xfId="0" applyNumberFormat="1" applyFont="1" applyFill="1" applyBorder="1" applyAlignment="1">
      <alignment horizontal="right" vertical="center" wrapText="1"/>
    </xf>
    <xf numFmtId="170" fontId="9" fillId="56" borderId="55" xfId="0" applyNumberFormat="1" applyFont="1" applyFill="1" applyBorder="1" applyAlignment="1">
      <alignment horizontal="center" vertical="center" wrapText="1"/>
    </xf>
    <xf numFmtId="169" fontId="9" fillId="56" borderId="55" xfId="0" applyNumberFormat="1" applyFont="1" applyFill="1" applyBorder="1" applyAlignment="1">
      <alignment horizontal="center" vertical="center" wrapText="1"/>
    </xf>
    <xf numFmtId="169" fontId="9" fillId="56" borderId="55" xfId="0" applyNumberFormat="1" applyFont="1" applyFill="1" applyBorder="1" applyAlignment="1">
      <alignment vertical="center" wrapText="1"/>
    </xf>
    <xf numFmtId="169" fontId="113" fillId="56" borderId="55" xfId="1" applyNumberFormat="1" applyFont="1" applyFill="1" applyBorder="1" applyAlignment="1">
      <alignment horizontal="right" vertical="center" wrapText="1"/>
    </xf>
    <xf numFmtId="166" fontId="113" fillId="56" borderId="55" xfId="1" applyNumberFormat="1" applyFont="1" applyFill="1" applyBorder="1" applyAlignment="1">
      <alignment horizontal="right" vertical="center" wrapText="1"/>
    </xf>
    <xf numFmtId="170" fontId="113" fillId="56" borderId="55" xfId="1" applyNumberFormat="1" applyFont="1" applyFill="1" applyBorder="1" applyAlignment="1">
      <alignment horizontal="right" vertical="center" wrapText="1"/>
    </xf>
    <xf numFmtId="170" fontId="124" fillId="56" borderId="55" xfId="1" applyNumberFormat="1" applyFont="1" applyFill="1" applyBorder="1" applyAlignment="1">
      <alignment horizontal="right" vertical="center" wrapText="1"/>
    </xf>
    <xf numFmtId="169" fontId="124" fillId="56" borderId="55" xfId="1" applyNumberFormat="1" applyFont="1" applyFill="1" applyBorder="1" applyAlignment="1">
      <alignment horizontal="right" vertical="center" wrapText="1"/>
    </xf>
    <xf numFmtId="166" fontId="8" fillId="56" borderId="55" xfId="2201" applyNumberFormat="1" applyFont="1" applyFill="1" applyBorder="1" applyAlignment="1">
      <alignment horizontal="right" vertical="center"/>
    </xf>
    <xf numFmtId="170" fontId="13" fillId="56" borderId="55" xfId="0" applyNumberFormat="1" applyFont="1" applyFill="1" applyBorder="1" applyAlignment="1">
      <alignment horizontal="right" vertical="center"/>
    </xf>
    <xf numFmtId="169" fontId="13" fillId="56" borderId="55" xfId="0" applyNumberFormat="1" applyFont="1" applyFill="1" applyBorder="1" applyAlignment="1">
      <alignment horizontal="right" vertical="center"/>
    </xf>
    <xf numFmtId="170" fontId="112" fillId="56" borderId="55" xfId="1" applyNumberFormat="1" applyFont="1" applyFill="1" applyBorder="1" applyAlignment="1">
      <alignment vertical="center" wrapText="1"/>
    </xf>
    <xf numFmtId="169" fontId="113" fillId="56" borderId="55" xfId="1" applyNumberFormat="1" applyFont="1" applyFill="1" applyBorder="1" applyAlignment="1">
      <alignment horizontal="left" vertical="center" wrapText="1"/>
    </xf>
    <xf numFmtId="169" fontId="113" fillId="56" borderId="55" xfId="1" applyNumberFormat="1" applyFont="1" applyFill="1" applyBorder="1" applyAlignment="1">
      <alignment vertical="center" wrapText="1"/>
    </xf>
    <xf numFmtId="166" fontId="12" fillId="2" borderId="55" xfId="0" applyNumberFormat="1" applyFont="1" applyFill="1" applyBorder="1" applyAlignment="1">
      <alignment horizontal="right" vertical="center"/>
    </xf>
    <xf numFmtId="171" fontId="12" fillId="2" borderId="55" xfId="0" applyNumberFormat="1" applyFont="1" applyFill="1" applyBorder="1" applyAlignment="1">
      <alignment horizontal="right" vertical="center"/>
    </xf>
    <xf numFmtId="0" fontId="9" fillId="2" borderId="0" xfId="0" applyFont="1" applyFill="1" applyAlignment="1"/>
    <xf numFmtId="169" fontId="8" fillId="2" borderId="0" xfId="0" applyNumberFormat="1" applyFont="1" applyFill="1"/>
    <xf numFmtId="0" fontId="8" fillId="2" borderId="0" xfId="0" applyFont="1" applyFill="1" applyBorder="1" applyAlignment="1">
      <alignment horizontal="left" vertical="center"/>
    </xf>
    <xf numFmtId="0" fontId="13" fillId="57" borderId="55" xfId="291" applyFont="1" applyFill="1" applyBorder="1" applyAlignment="1"/>
    <xf numFmtId="3" fontId="13" fillId="57" borderId="55" xfId="291" applyNumberFormat="1" applyFont="1" applyFill="1" applyBorder="1" applyAlignment="1">
      <alignment horizontal="right"/>
    </xf>
    <xf numFmtId="170" fontId="109" fillId="57" borderId="55" xfId="291" applyNumberFormat="1" applyFont="1" applyFill="1" applyBorder="1" applyAlignment="1"/>
    <xf numFmtId="169" fontId="13" fillId="57" borderId="55" xfId="0" applyNumberFormat="1" applyFont="1" applyFill="1" applyBorder="1" applyAlignment="1">
      <alignment vertical="center"/>
    </xf>
    <xf numFmtId="166" fontId="13" fillId="57" borderId="55" xfId="0" applyNumberFormat="1" applyFont="1" applyFill="1" applyBorder="1" applyAlignment="1">
      <alignment horizontal="right" vertical="center"/>
    </xf>
    <xf numFmtId="170" fontId="13" fillId="57" borderId="55" xfId="0" applyNumberFormat="1" applyFont="1" applyFill="1" applyBorder="1" applyAlignment="1">
      <alignment horizontal="right" vertical="center"/>
    </xf>
    <xf numFmtId="170" fontId="16" fillId="57" borderId="55" xfId="0" applyNumberFormat="1" applyFont="1" applyFill="1" applyBorder="1" applyAlignment="1">
      <alignment horizontal="right" vertical="center"/>
    </xf>
    <xf numFmtId="169" fontId="16" fillId="57" borderId="55" xfId="0" applyNumberFormat="1" applyFont="1" applyFill="1" applyBorder="1" applyAlignment="1">
      <alignment horizontal="right" vertical="center"/>
    </xf>
    <xf numFmtId="169" fontId="13" fillId="57" borderId="0" xfId="0" applyNumberFormat="1" applyFont="1" applyFill="1" applyBorder="1" applyAlignment="1">
      <alignment horizontal="right" vertical="center"/>
    </xf>
    <xf numFmtId="170" fontId="0" fillId="57" borderId="0" xfId="2201" applyNumberFormat="1" applyFont="1" applyFill="1"/>
    <xf numFmtId="0" fontId="0" fillId="57" borderId="0" xfId="0" applyFill="1"/>
    <xf numFmtId="0" fontId="125" fillId="0" borderId="0" xfId="0" applyFont="1" applyFill="1"/>
    <xf numFmtId="0" fontId="105" fillId="53" borderId="55" xfId="0" applyFont="1" applyFill="1" applyBorder="1" applyAlignment="1">
      <alignment horizontal="center" vertical="center" wrapText="1"/>
    </xf>
    <xf numFmtId="0" fontId="13" fillId="65" borderId="55" xfId="291" applyFont="1" applyFill="1" applyBorder="1" applyAlignment="1"/>
    <xf numFmtId="166" fontId="8" fillId="65" borderId="55" xfId="2201" applyNumberFormat="1" applyFont="1" applyFill="1" applyBorder="1" applyAlignment="1">
      <alignment horizontal="right" vertical="center"/>
    </xf>
    <xf numFmtId="170" fontId="8" fillId="65" borderId="0" xfId="2201" applyNumberFormat="1" applyFont="1" applyFill="1"/>
    <xf numFmtId="166" fontId="8" fillId="64" borderId="55" xfId="2201" applyNumberFormat="1" applyFont="1" applyFill="1" applyBorder="1" applyAlignment="1">
      <alignment horizontal="right" vertical="center"/>
    </xf>
    <xf numFmtId="170" fontId="8" fillId="64" borderId="0" xfId="2201" applyNumberFormat="1" applyFont="1" applyFill="1"/>
    <xf numFmtId="0" fontId="8" fillId="64" borderId="0" xfId="0" applyFont="1" applyFill="1"/>
    <xf numFmtId="169" fontId="13" fillId="63" borderId="0" xfId="0" applyNumberFormat="1" applyFont="1" applyFill="1" applyBorder="1" applyAlignment="1">
      <alignment horizontal="right" vertical="center"/>
    </xf>
    <xf numFmtId="170" fontId="8" fillId="55" borderId="0" xfId="2201" applyNumberFormat="1" applyFont="1" applyFill="1"/>
    <xf numFmtId="166" fontId="8" fillId="55" borderId="55" xfId="2201" applyNumberFormat="1" applyFont="1" applyFill="1" applyBorder="1" applyAlignment="1">
      <alignment horizontal="right" vertical="center"/>
    </xf>
    <xf numFmtId="0" fontId="126" fillId="0" borderId="55" xfId="0" applyFont="1" applyBorder="1" applyAlignment="1">
      <alignment horizontal="center" vertical="center"/>
    </xf>
    <xf numFmtId="3" fontId="126" fillId="0" borderId="55" xfId="0" applyNumberFormat="1" applyFont="1" applyBorder="1" applyAlignment="1">
      <alignment horizontal="center" vertical="center"/>
    </xf>
    <xf numFmtId="0" fontId="127" fillId="66" borderId="55" xfId="0" applyFont="1" applyFill="1" applyBorder="1" applyAlignment="1">
      <alignment vertical="center"/>
    </xf>
    <xf numFmtId="3" fontId="127" fillId="66" borderId="55" xfId="0" applyNumberFormat="1" applyFont="1" applyFill="1" applyBorder="1" applyAlignment="1">
      <alignment vertical="center"/>
    </xf>
    <xf numFmtId="0" fontId="127" fillId="0" borderId="55" xfId="0" applyFont="1" applyBorder="1" applyAlignment="1">
      <alignment vertical="center"/>
    </xf>
    <xf numFmtId="3" fontId="127" fillId="0" borderId="55" xfId="0" applyNumberFormat="1" applyFont="1" applyBorder="1" applyAlignment="1">
      <alignment vertical="center"/>
    </xf>
    <xf numFmtId="0" fontId="126" fillId="0" borderId="55" xfId="0" applyFont="1" applyBorder="1" applyAlignment="1">
      <alignment vertical="center"/>
    </xf>
    <xf numFmtId="3" fontId="126" fillId="0" borderId="55" xfId="0" applyNumberFormat="1" applyFont="1" applyBorder="1" applyAlignment="1">
      <alignment vertical="center"/>
    </xf>
    <xf numFmtId="0" fontId="127" fillId="67" borderId="55" xfId="0" applyFont="1" applyFill="1" applyBorder="1" applyAlignment="1">
      <alignment vertical="center"/>
    </xf>
    <xf numFmtId="3" fontId="127" fillId="67" borderId="55" xfId="0" applyNumberFormat="1" applyFont="1" applyFill="1" applyBorder="1" applyAlignment="1">
      <alignment vertical="center"/>
    </xf>
    <xf numFmtId="169" fontId="126" fillId="61" borderId="55" xfId="0" applyNumberFormat="1" applyFont="1" applyFill="1" applyBorder="1" applyAlignment="1">
      <alignment vertical="center"/>
    </xf>
    <xf numFmtId="169" fontId="127" fillId="68" borderId="55" xfId="0" applyNumberFormat="1" applyFont="1" applyFill="1" applyBorder="1" applyAlignment="1">
      <alignment vertical="center"/>
    </xf>
    <xf numFmtId="169" fontId="126" fillId="68" borderId="55" xfId="0" applyNumberFormat="1" applyFont="1" applyFill="1" applyBorder="1" applyAlignment="1">
      <alignment vertical="center"/>
    </xf>
    <xf numFmtId="0" fontId="56" fillId="0" borderId="55" xfId="0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1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0" fontId="56" fillId="2" borderId="55" xfId="0" applyFont="1" applyFill="1" applyBorder="1" applyAlignment="1">
      <alignment horizontal="left" vertical="center"/>
    </xf>
    <xf numFmtId="167" fontId="56" fillId="0" borderId="55" xfId="0" applyNumberFormat="1" applyFont="1" applyFill="1" applyBorder="1" applyAlignment="1">
      <alignment horizontal="left" vertical="center" wrapText="1"/>
    </xf>
    <xf numFmtId="0" fontId="56" fillId="0" borderId="55" xfId="0" applyFont="1" applyFill="1" applyBorder="1" applyAlignment="1">
      <alignment horizontal="left" vertical="center"/>
    </xf>
    <xf numFmtId="0" fontId="10" fillId="0" borderId="55" xfId="0" applyFont="1" applyFill="1" applyBorder="1" applyAlignment="1">
      <alignment horizontal="left" vertical="center" wrapText="1"/>
    </xf>
    <xf numFmtId="0" fontId="105" fillId="53" borderId="55" xfId="0" applyFont="1" applyFill="1" applyBorder="1" applyAlignment="1">
      <alignment horizontal="center" vertical="center" wrapText="1"/>
    </xf>
    <xf numFmtId="0" fontId="57" fillId="2" borderId="55" xfId="1" applyFont="1" applyFill="1" applyBorder="1" applyAlignment="1" applyProtection="1">
      <alignment horizontal="left" vertical="center" wrapText="1"/>
      <protection locked="0"/>
    </xf>
    <xf numFmtId="9" fontId="0" fillId="0" borderId="55" xfId="0" applyNumberFormat="1" applyBorder="1" applyAlignment="1">
      <alignment horizontal="center" vertical="center"/>
    </xf>
    <xf numFmtId="169" fontId="126" fillId="0" borderId="55" xfId="0" applyNumberFormat="1" applyFont="1" applyFill="1" applyBorder="1" applyAlignment="1">
      <alignment vertical="center"/>
    </xf>
    <xf numFmtId="169" fontId="127" fillId="0" borderId="55" xfId="0" applyNumberFormat="1" applyFont="1" applyFill="1" applyBorder="1" applyAlignment="1">
      <alignment vertical="center"/>
    </xf>
    <xf numFmtId="0" fontId="126" fillId="0" borderId="55" xfId="0" applyFont="1" applyFill="1" applyBorder="1" applyAlignment="1">
      <alignment vertical="center"/>
    </xf>
    <xf numFmtId="0" fontId="127" fillId="0" borderId="55" xfId="0" applyFont="1" applyFill="1" applyBorder="1" applyAlignment="1">
      <alignment vertical="center"/>
    </xf>
    <xf numFmtId="169" fontId="128" fillId="0" borderId="0" xfId="0" applyNumberFormat="1" applyFont="1" applyFill="1"/>
    <xf numFmtId="9" fontId="8" fillId="0" borderId="55" xfId="0" applyNumberFormat="1" applyFont="1" applyFill="1" applyBorder="1"/>
    <xf numFmtId="9" fontId="8" fillId="0" borderId="55" xfId="2201" applyNumberFormat="1" applyFont="1" applyFill="1" applyBorder="1" applyAlignment="1">
      <alignment horizontal="right" vertical="center"/>
    </xf>
    <xf numFmtId="9" fontId="12" fillId="4" borderId="55" xfId="0" applyNumberFormat="1" applyFont="1" applyFill="1" applyBorder="1" applyAlignment="1">
      <alignment horizontal="right" vertical="center"/>
    </xf>
    <xf numFmtId="9" fontId="13" fillId="0" borderId="55" xfId="0" applyNumberFormat="1" applyFont="1" applyFill="1" applyBorder="1" applyAlignment="1">
      <alignment horizontal="right" vertical="center"/>
    </xf>
    <xf numFmtId="9" fontId="13" fillId="60" borderId="55" xfId="0" applyNumberFormat="1" applyFont="1" applyFill="1" applyBorder="1" applyAlignment="1">
      <alignment horizontal="right" vertical="center"/>
    </xf>
    <xf numFmtId="9" fontId="13" fillId="57" borderId="55" xfId="0" applyNumberFormat="1" applyFont="1" applyFill="1" applyBorder="1" applyAlignment="1">
      <alignment horizontal="right" vertical="center"/>
    </xf>
    <xf numFmtId="9" fontId="14" fillId="3" borderId="55" xfId="3" applyNumberFormat="1" applyFont="1" applyFill="1" applyBorder="1" applyAlignment="1">
      <alignment vertical="center"/>
    </xf>
    <xf numFmtId="9" fontId="13" fillId="0" borderId="55" xfId="0" applyNumberFormat="1" applyFont="1" applyFill="1" applyBorder="1" applyAlignment="1">
      <alignment vertical="center"/>
    </xf>
    <xf numFmtId="9" fontId="14" fillId="3" borderId="55" xfId="3" applyNumberFormat="1" applyFont="1" applyFill="1" applyBorder="1" applyAlignment="1">
      <alignment horizontal="right" vertical="center"/>
    </xf>
    <xf numFmtId="9" fontId="100" fillId="4" borderId="55" xfId="0" applyNumberFormat="1" applyFont="1" applyFill="1" applyBorder="1" applyAlignment="1">
      <alignment horizontal="right" vertical="center"/>
    </xf>
    <xf numFmtId="9" fontId="13" fillId="56" borderId="55" xfId="0" applyNumberFormat="1" applyFont="1" applyFill="1" applyBorder="1" applyAlignment="1">
      <alignment horizontal="right" vertical="center"/>
    </xf>
    <xf numFmtId="9" fontId="13" fillId="3" borderId="55" xfId="0" applyNumberFormat="1" applyFont="1" applyFill="1" applyBorder="1" applyAlignment="1">
      <alignment vertical="center"/>
    </xf>
    <xf numFmtId="9" fontId="113" fillId="56" borderId="55" xfId="1" applyNumberFormat="1" applyFont="1" applyFill="1" applyBorder="1" applyAlignment="1">
      <alignment horizontal="right" vertical="center" wrapText="1"/>
    </xf>
    <xf numFmtId="9" fontId="14" fillId="0" borderId="55" xfId="0" applyNumberFormat="1" applyFont="1" applyFill="1" applyBorder="1"/>
    <xf numFmtId="9" fontId="13" fillId="3" borderId="55" xfId="0" applyNumberFormat="1" applyFont="1" applyFill="1" applyBorder="1" applyAlignment="1">
      <alignment horizontal="right" vertical="center"/>
    </xf>
    <xf numFmtId="9" fontId="113" fillId="3" borderId="55" xfId="0" applyNumberFormat="1" applyFont="1" applyFill="1" applyBorder="1" applyAlignment="1">
      <alignment horizontal="right" vertical="center"/>
    </xf>
    <xf numFmtId="9" fontId="14" fillId="0" borderId="55" xfId="0" applyNumberFormat="1" applyFont="1" applyFill="1" applyBorder="1" applyAlignment="1">
      <alignment wrapText="1"/>
    </xf>
    <xf numFmtId="9" fontId="13" fillId="3" borderId="55" xfId="0" applyNumberFormat="1" applyFont="1" applyFill="1" applyBorder="1" applyAlignment="1">
      <alignment horizontal="right"/>
    </xf>
    <xf numFmtId="9" fontId="13" fillId="3" borderId="55" xfId="0" applyNumberFormat="1" applyFont="1" applyFill="1" applyBorder="1" applyAlignment="1">
      <alignment horizontal="right" vertical="center" wrapText="1"/>
    </xf>
    <xf numFmtId="9" fontId="13" fillId="0" borderId="55" xfId="0" applyNumberFormat="1" applyFont="1" applyFill="1" applyBorder="1"/>
    <xf numFmtId="9" fontId="14" fillId="3" borderId="55" xfId="1" applyNumberFormat="1" applyFont="1" applyFill="1" applyBorder="1" applyAlignment="1" applyProtection="1">
      <alignment horizontal="right" vertical="center" wrapText="1"/>
      <protection locked="0"/>
    </xf>
    <xf numFmtId="9" fontId="14" fillId="3" borderId="55" xfId="0" applyNumberFormat="1" applyFont="1" applyFill="1" applyBorder="1" applyAlignment="1">
      <alignment vertical="center"/>
    </xf>
    <xf numFmtId="9" fontId="13" fillId="0" borderId="55" xfId="0" applyNumberFormat="1" applyFont="1" applyFill="1" applyBorder="1" applyAlignment="1"/>
    <xf numFmtId="9" fontId="13" fillId="3" borderId="55" xfId="0" applyNumberFormat="1" applyFont="1" applyFill="1" applyBorder="1" applyAlignment="1">
      <alignment horizontal="right" vertical="center" wrapText="1" shrinkToFit="1"/>
    </xf>
    <xf numFmtId="9" fontId="13" fillId="0" borderId="55" xfId="0" applyNumberFormat="1" applyFont="1" applyFill="1" applyBorder="1" applyAlignment="1">
      <alignment wrapText="1"/>
    </xf>
    <xf numFmtId="9" fontId="113" fillId="0" borderId="55" xfId="1" applyNumberFormat="1" applyFont="1" applyFill="1" applyBorder="1" applyAlignment="1">
      <alignment vertical="center" wrapText="1"/>
    </xf>
    <xf numFmtId="9" fontId="13" fillId="0" borderId="55" xfId="0" applyNumberFormat="1" applyFont="1" applyFill="1" applyBorder="1" applyAlignment="1">
      <alignment horizontal="right" vertical="center" wrapText="1"/>
    </xf>
    <xf numFmtId="9" fontId="13" fillId="0" borderId="55" xfId="0" applyNumberFormat="1" applyFont="1" applyFill="1" applyBorder="1" applyAlignment="1">
      <alignment horizontal="right" wrapText="1"/>
    </xf>
    <xf numFmtId="9" fontId="14" fillId="0" borderId="55" xfId="0" applyNumberFormat="1" applyFont="1" applyFill="1" applyBorder="1" applyAlignment="1">
      <alignment horizontal="right" wrapText="1"/>
    </xf>
    <xf numFmtId="170" fontId="8" fillId="68" borderId="55" xfId="0" applyNumberFormat="1" applyFont="1" applyFill="1" applyBorder="1"/>
    <xf numFmtId="170" fontId="8" fillId="69" borderId="55" xfId="0" applyNumberFormat="1" applyFont="1" applyFill="1" applyBorder="1"/>
    <xf numFmtId="170" fontId="8" fillId="61" borderId="55" xfId="0" applyNumberFormat="1" applyFont="1" applyFill="1" applyBorder="1"/>
    <xf numFmtId="170" fontId="8" fillId="0" borderId="55" xfId="0" applyNumberFormat="1" applyFont="1" applyFill="1" applyBorder="1"/>
    <xf numFmtId="169" fontId="126" fillId="70" borderId="55" xfId="0" applyNumberFormat="1" applyFont="1" applyFill="1" applyBorder="1" applyAlignment="1">
      <alignment vertical="center"/>
    </xf>
    <xf numFmtId="169" fontId="126" fillId="69" borderId="55" xfId="0" applyNumberFormat="1" applyFont="1" applyFill="1" applyBorder="1" applyAlignment="1">
      <alignment vertical="center"/>
    </xf>
    <xf numFmtId="169" fontId="127" fillId="69" borderId="55" xfId="0" applyNumberFormat="1" applyFont="1" applyFill="1" applyBorder="1" applyAlignment="1">
      <alignment vertical="center"/>
    </xf>
    <xf numFmtId="0" fontId="55" fillId="4" borderId="58" xfId="1" applyFont="1" applyFill="1" applyBorder="1" applyAlignment="1">
      <alignment vertical="center" wrapText="1"/>
    </xf>
    <xf numFmtId="0" fontId="55" fillId="4" borderId="60" xfId="1" applyFont="1" applyFill="1" applyBorder="1" applyAlignment="1">
      <alignment vertical="center" wrapText="1"/>
    </xf>
    <xf numFmtId="169" fontId="14" fillId="55" borderId="55" xfId="0" applyNumberFormat="1" applyFont="1" applyFill="1" applyBorder="1" applyAlignment="1">
      <alignment wrapText="1"/>
    </xf>
    <xf numFmtId="166" fontId="14" fillId="0" borderId="55" xfId="0" applyNumberFormat="1" applyFont="1" applyFill="1" applyBorder="1" applyAlignment="1">
      <alignment wrapText="1"/>
    </xf>
    <xf numFmtId="169" fontId="13" fillId="55" borderId="55" xfId="0" applyNumberFormat="1" applyFont="1" applyFill="1" applyBorder="1"/>
    <xf numFmtId="166" fontId="8" fillId="0" borderId="0" xfId="0" applyNumberFormat="1" applyFont="1" applyFill="1"/>
    <xf numFmtId="166" fontId="14" fillId="3" borderId="55" xfId="3" applyNumberFormat="1" applyFont="1" applyFill="1" applyBorder="1" applyAlignment="1">
      <alignment horizontal="right" vertical="center"/>
    </xf>
    <xf numFmtId="166" fontId="14" fillId="0" borderId="55" xfId="0" applyNumberFormat="1" applyFont="1" applyFill="1" applyBorder="1"/>
    <xf numFmtId="166" fontId="13" fillId="0" borderId="55" xfId="0" applyNumberFormat="1" applyFont="1" applyFill="1" applyBorder="1"/>
    <xf numFmtId="166" fontId="13" fillId="0" borderId="55" xfId="0" applyNumberFormat="1" applyFont="1" applyFill="1" applyBorder="1" applyAlignment="1">
      <alignment wrapText="1"/>
    </xf>
    <xf numFmtId="166" fontId="13" fillId="0" borderId="55" xfId="0" applyNumberFormat="1" applyFont="1" applyFill="1" applyBorder="1" applyAlignment="1">
      <alignment horizontal="right" vertical="center" wrapText="1"/>
    </xf>
    <xf numFmtId="166" fontId="0" fillId="0" borderId="0" xfId="0" applyNumberFormat="1" applyFill="1"/>
    <xf numFmtId="0" fontId="56" fillId="0" borderId="55" xfId="0" applyFont="1" applyFill="1" applyBorder="1" applyAlignment="1">
      <alignment horizontal="left" vertical="center" wrapText="1"/>
    </xf>
    <xf numFmtId="4" fontId="106" fillId="0" borderId="61" xfId="0" applyNumberFormat="1" applyFont="1" applyFill="1" applyBorder="1" applyAlignment="1">
      <alignment horizontal="center" vertical="center" wrapText="1"/>
    </xf>
    <xf numFmtId="4" fontId="105" fillId="0" borderId="61" xfId="0" applyNumberFormat="1" applyFont="1" applyFill="1" applyBorder="1" applyAlignment="1">
      <alignment horizontal="center" vertical="center" wrapText="1"/>
    </xf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1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0" fontId="56" fillId="2" borderId="55" xfId="0" applyFont="1" applyFill="1" applyBorder="1" applyAlignment="1">
      <alignment horizontal="left" vertical="center"/>
    </xf>
    <xf numFmtId="0" fontId="105" fillId="53" borderId="55" xfId="0" applyFont="1" applyFill="1" applyBorder="1" applyAlignment="1">
      <alignment horizontal="center" vertical="center" wrapText="1"/>
    </xf>
    <xf numFmtId="0" fontId="57" fillId="2" borderId="55" xfId="1" applyFont="1" applyFill="1" applyBorder="1" applyAlignment="1" applyProtection="1">
      <alignment horizontal="left" vertical="center" wrapText="1"/>
      <protection locked="0"/>
    </xf>
    <xf numFmtId="0" fontId="105" fillId="53" borderId="70" xfId="0" applyFont="1" applyFill="1" applyBorder="1" applyAlignment="1">
      <alignment horizontal="center" vertical="center" wrapText="1"/>
    </xf>
    <xf numFmtId="0" fontId="105" fillId="53" borderId="71" xfId="0" applyFont="1" applyFill="1" applyBorder="1" applyAlignment="1">
      <alignment horizontal="center" vertical="center" wrapText="1"/>
    </xf>
    <xf numFmtId="9" fontId="8" fillId="0" borderId="72" xfId="0" applyNumberFormat="1" applyFont="1" applyFill="1" applyBorder="1"/>
    <xf numFmtId="0" fontId="109" fillId="0" borderId="73" xfId="0" applyFont="1" applyFill="1" applyBorder="1"/>
    <xf numFmtId="9" fontId="8" fillId="68" borderId="72" xfId="0" applyNumberFormat="1" applyFont="1" applyFill="1" applyBorder="1"/>
    <xf numFmtId="9" fontId="8" fillId="69" borderId="72" xfId="0" applyNumberFormat="1" applyFont="1" applyFill="1" applyBorder="1"/>
    <xf numFmtId="9" fontId="8" fillId="61" borderId="72" xfId="0" applyNumberFormat="1" applyFont="1" applyFill="1" applyBorder="1"/>
    <xf numFmtId="9" fontId="8" fillId="72" borderId="72" xfId="0" applyNumberFormat="1" applyFont="1" applyFill="1" applyBorder="1"/>
    <xf numFmtId="9" fontId="8" fillId="71" borderId="74" xfId="0" applyNumberFormat="1" applyFont="1" applyFill="1" applyBorder="1"/>
    <xf numFmtId="0" fontId="109" fillId="0" borderId="75" xfId="0" applyFont="1" applyFill="1" applyBorder="1"/>
    <xf numFmtId="0" fontId="129" fillId="53" borderId="58" xfId="0" applyFont="1" applyFill="1" applyBorder="1" applyAlignment="1">
      <alignment horizontal="center" vertical="center" wrapText="1"/>
    </xf>
    <xf numFmtId="0" fontId="130" fillId="0" borderId="58" xfId="0" applyFont="1" applyFill="1" applyBorder="1"/>
    <xf numFmtId="0" fontId="8" fillId="0" borderId="0" xfId="0" applyFont="1" applyBorder="1" applyAlignment="1">
      <alignment vertical="center"/>
    </xf>
    <xf numFmtId="9" fontId="8" fillId="0" borderId="0" xfId="0" applyNumberFormat="1" applyFont="1" applyFill="1" applyBorder="1" applyAlignment="1">
      <alignment horizontal="center" vertical="center"/>
    </xf>
    <xf numFmtId="0" fontId="103" fillId="0" borderId="55" xfId="0" applyFont="1" applyFill="1" applyBorder="1" applyAlignment="1">
      <alignment wrapText="1"/>
    </xf>
    <xf numFmtId="0" fontId="12" fillId="0" borderId="55" xfId="0" applyFont="1" applyFill="1" applyBorder="1" applyAlignment="1">
      <alignment wrapText="1"/>
    </xf>
    <xf numFmtId="0" fontId="12" fillId="0" borderId="55" xfId="0" applyFont="1" applyFill="1" applyBorder="1" applyAlignment="1">
      <alignment horizontal="left" vertical="center" wrapText="1"/>
    </xf>
    <xf numFmtId="0" fontId="12" fillId="0" borderId="55" xfId="0" applyFont="1" applyFill="1" applyBorder="1" applyAlignment="1">
      <alignment horizontal="left" vertical="center" wrapText="1" shrinkToFit="1"/>
    </xf>
    <xf numFmtId="9" fontId="13" fillId="0" borderId="55" xfId="2201" applyFont="1" applyFill="1" applyBorder="1" applyAlignment="1">
      <alignment horizontal="right" vertical="center"/>
    </xf>
    <xf numFmtId="9" fontId="13" fillId="0" borderId="55" xfId="2201" applyFont="1" applyFill="1" applyBorder="1" applyAlignment="1">
      <alignment vertical="center"/>
    </xf>
    <xf numFmtId="9" fontId="13" fillId="0" borderId="55" xfId="2201" applyFont="1" applyFill="1" applyBorder="1" applyAlignment="1"/>
    <xf numFmtId="9" fontId="113" fillId="0" borderId="55" xfId="2201" applyFont="1" applyFill="1" applyBorder="1" applyAlignment="1">
      <alignment vertical="center" wrapText="1"/>
    </xf>
    <xf numFmtId="9" fontId="13" fillId="0" borderId="55" xfId="2201" applyFont="1" applyFill="1" applyBorder="1" applyAlignment="1">
      <alignment horizontal="right"/>
    </xf>
    <xf numFmtId="9" fontId="14" fillId="0" borderId="55" xfId="2201" applyFont="1" applyFill="1" applyBorder="1"/>
    <xf numFmtId="9" fontId="14" fillId="0" borderId="55" xfId="2201" applyFont="1" applyFill="1" applyBorder="1" applyAlignment="1">
      <alignment wrapText="1"/>
    </xf>
    <xf numFmtId="9" fontId="13" fillId="0" borderId="55" xfId="2201" applyFont="1" applyFill="1" applyBorder="1"/>
    <xf numFmtId="9" fontId="13" fillId="0" borderId="55" xfId="2201" applyFont="1" applyFill="1" applyBorder="1" applyAlignment="1">
      <alignment wrapText="1"/>
    </xf>
    <xf numFmtId="9" fontId="13" fillId="0" borderId="55" xfId="2201" applyFont="1" applyFill="1" applyBorder="1" applyAlignment="1">
      <alignment horizontal="right" vertical="center" wrapText="1"/>
    </xf>
    <xf numFmtId="9" fontId="14" fillId="0" borderId="55" xfId="2201" applyFont="1" applyFill="1" applyBorder="1" applyAlignment="1">
      <alignment horizontal="right" wrapText="1"/>
    </xf>
    <xf numFmtId="9" fontId="13" fillId="0" borderId="55" xfId="2201" applyFont="1" applyFill="1" applyBorder="1" applyAlignment="1">
      <alignment horizontal="right" wrapText="1"/>
    </xf>
    <xf numFmtId="166" fontId="12" fillId="0" borderId="55" xfId="0" applyNumberFormat="1" applyFont="1" applyFill="1" applyBorder="1" applyAlignment="1">
      <alignment horizontal="right" vertical="center"/>
    </xf>
    <xf numFmtId="9" fontId="12" fillId="0" borderId="55" xfId="2201" applyFont="1" applyFill="1" applyBorder="1" applyAlignment="1">
      <alignment horizontal="right" vertical="center"/>
    </xf>
    <xf numFmtId="3" fontId="12" fillId="0" borderId="55" xfId="0" applyNumberFormat="1" applyFont="1" applyFill="1" applyBorder="1" applyAlignment="1">
      <alignment horizontal="right" vertical="center"/>
    </xf>
    <xf numFmtId="169" fontId="12" fillId="0" borderId="55" xfId="0" applyNumberFormat="1" applyFont="1" applyFill="1" applyBorder="1" applyAlignment="1">
      <alignment horizontal="right" vertical="center"/>
    </xf>
    <xf numFmtId="169" fontId="12" fillId="0" borderId="55" xfId="0" applyNumberFormat="1" applyFont="1" applyFill="1" applyBorder="1" applyAlignment="1">
      <alignment vertical="center"/>
    </xf>
    <xf numFmtId="169" fontId="14" fillId="0" borderId="55" xfId="3" applyNumberFormat="1" applyFont="1" applyFill="1" applyBorder="1" applyAlignment="1">
      <alignment vertical="center"/>
    </xf>
    <xf numFmtId="166" fontId="14" fillId="0" borderId="55" xfId="3" applyNumberFormat="1" applyFont="1" applyFill="1" applyBorder="1" applyAlignment="1">
      <alignment horizontal="right" vertical="center"/>
    </xf>
    <xf numFmtId="166" fontId="14" fillId="0" borderId="55" xfId="3" applyNumberFormat="1" applyFont="1" applyFill="1" applyBorder="1" applyAlignment="1">
      <alignment vertical="center"/>
    </xf>
    <xf numFmtId="9" fontId="14" fillId="0" borderId="55" xfId="3" applyNumberFormat="1" applyFont="1" applyFill="1" applyBorder="1" applyAlignment="1">
      <alignment vertical="center"/>
    </xf>
    <xf numFmtId="9" fontId="14" fillId="0" borderId="55" xfId="2201" applyFont="1" applyFill="1" applyBorder="1" applyAlignment="1">
      <alignment vertical="center"/>
    </xf>
    <xf numFmtId="169" fontId="14" fillId="0" borderId="55" xfId="3" applyNumberFormat="1" applyFont="1" applyFill="1" applyBorder="1" applyAlignment="1">
      <alignment horizontal="right" vertical="center"/>
    </xf>
    <xf numFmtId="9" fontId="14" fillId="0" borderId="55" xfId="3" applyNumberFormat="1" applyFont="1" applyFill="1" applyBorder="1" applyAlignment="1">
      <alignment horizontal="right" vertical="center"/>
    </xf>
    <xf numFmtId="9" fontId="14" fillId="0" borderId="55" xfId="2201" applyFont="1" applyFill="1" applyBorder="1" applyAlignment="1">
      <alignment horizontal="right" vertical="center"/>
    </xf>
    <xf numFmtId="3" fontId="100" fillId="0" borderId="55" xfId="0" applyNumberFormat="1" applyFont="1" applyFill="1" applyBorder="1" applyAlignment="1">
      <alignment horizontal="right" vertical="center"/>
    </xf>
    <xf numFmtId="169" fontId="100" fillId="0" borderId="55" xfId="0" applyNumberFormat="1" applyFont="1" applyFill="1" applyBorder="1" applyAlignment="1">
      <alignment horizontal="right" vertical="center"/>
    </xf>
    <xf numFmtId="169" fontId="100" fillId="0" borderId="55" xfId="0" applyNumberFormat="1" applyFont="1" applyFill="1" applyBorder="1" applyAlignment="1">
      <alignment vertical="center"/>
    </xf>
    <xf numFmtId="166" fontId="100" fillId="0" borderId="55" xfId="0" applyNumberFormat="1" applyFont="1" applyFill="1" applyBorder="1" applyAlignment="1">
      <alignment horizontal="right" vertical="center"/>
    </xf>
    <xf numFmtId="9" fontId="100" fillId="0" borderId="55" xfId="2201" applyFont="1" applyFill="1" applyBorder="1" applyAlignment="1">
      <alignment horizontal="right" vertical="center"/>
    </xf>
    <xf numFmtId="169" fontId="14" fillId="0" borderId="55" xfId="0" applyNumberFormat="1" applyFont="1" applyFill="1" applyBorder="1" applyAlignment="1">
      <alignment vertical="center"/>
    </xf>
    <xf numFmtId="166" fontId="14" fillId="0" borderId="55" xfId="0" applyNumberFormat="1" applyFont="1" applyFill="1" applyBorder="1" applyAlignment="1">
      <alignment horizontal="right" vertical="center"/>
    </xf>
    <xf numFmtId="166" fontId="14" fillId="0" borderId="55" xfId="0" applyNumberFormat="1" applyFont="1" applyFill="1" applyBorder="1" applyAlignment="1">
      <alignment vertical="center"/>
    </xf>
    <xf numFmtId="3" fontId="13" fillId="0" borderId="55" xfId="0" applyNumberFormat="1" applyFont="1" applyFill="1" applyBorder="1" applyAlignment="1">
      <alignment horizontal="right" vertical="center"/>
    </xf>
    <xf numFmtId="9" fontId="113" fillId="0" borderId="55" xfId="1" applyNumberFormat="1" applyFont="1" applyFill="1" applyBorder="1" applyAlignment="1">
      <alignment horizontal="right" vertical="center" wrapText="1"/>
    </xf>
    <xf numFmtId="9" fontId="113" fillId="0" borderId="55" xfId="2201" applyFont="1" applyFill="1" applyBorder="1" applyAlignment="1">
      <alignment horizontal="right" vertical="center" wrapText="1"/>
    </xf>
    <xf numFmtId="0" fontId="100" fillId="0" borderId="55" xfId="1" applyFont="1" applyFill="1" applyBorder="1" applyAlignment="1" applyProtection="1">
      <alignment horizontal="left" vertical="center" wrapText="1"/>
      <protection locked="0"/>
    </xf>
    <xf numFmtId="169" fontId="14" fillId="0" borderId="55" xfId="1" applyNumberFormat="1" applyFont="1" applyFill="1" applyBorder="1" applyAlignment="1" applyProtection="1">
      <alignment horizontal="left" vertical="center" wrapText="1"/>
      <protection locked="0"/>
    </xf>
    <xf numFmtId="169" fontId="14" fillId="0" borderId="55" xfId="1" applyNumberFormat="1" applyFont="1" applyFill="1" applyBorder="1" applyAlignment="1" applyProtection="1">
      <alignment horizontal="right" vertical="center" wrapText="1"/>
      <protection locked="0"/>
    </xf>
    <xf numFmtId="166" fontId="14" fillId="0" borderId="55" xfId="1" applyNumberFormat="1" applyFont="1" applyFill="1" applyBorder="1" applyAlignment="1" applyProtection="1">
      <alignment horizontal="right" vertical="center" wrapText="1"/>
      <protection locked="0"/>
    </xf>
    <xf numFmtId="9" fontId="14" fillId="0" borderId="55" xfId="2201" applyFont="1" applyFill="1" applyBorder="1" applyAlignment="1" applyProtection="1">
      <alignment horizontal="right" vertical="center" wrapText="1"/>
      <protection locked="0"/>
    </xf>
    <xf numFmtId="169" fontId="113" fillId="0" borderId="55" xfId="0" applyNumberFormat="1" applyFont="1" applyFill="1" applyBorder="1" applyAlignment="1">
      <alignment horizontal="left" vertical="center"/>
    </xf>
    <xf numFmtId="169" fontId="113" fillId="0" borderId="55" xfId="0" applyNumberFormat="1" applyFont="1" applyFill="1" applyBorder="1" applyAlignment="1">
      <alignment horizontal="right" vertical="center"/>
    </xf>
    <xf numFmtId="169" fontId="113" fillId="0" borderId="55" xfId="0" applyNumberFormat="1" applyFont="1" applyFill="1" applyBorder="1" applyAlignment="1">
      <alignment vertical="center"/>
    </xf>
    <xf numFmtId="9" fontId="113" fillId="0" borderId="55" xfId="0" applyNumberFormat="1" applyFont="1" applyFill="1" applyBorder="1" applyAlignment="1">
      <alignment horizontal="right" vertical="center"/>
    </xf>
    <xf numFmtId="166" fontId="113" fillId="0" borderId="55" xfId="0" applyNumberFormat="1" applyFont="1" applyFill="1" applyBorder="1" applyAlignment="1">
      <alignment horizontal="right" vertical="center"/>
    </xf>
    <xf numFmtId="169" fontId="13" fillId="0" borderId="55" xfId="0" applyNumberFormat="1" applyFont="1" applyFill="1" applyBorder="1" applyAlignment="1">
      <alignment horizontal="right"/>
    </xf>
    <xf numFmtId="9" fontId="13" fillId="0" borderId="55" xfId="0" applyNumberFormat="1" applyFont="1" applyFill="1" applyBorder="1" applyAlignment="1">
      <alignment horizontal="right"/>
    </xf>
    <xf numFmtId="169" fontId="13" fillId="0" borderId="55" xfId="0" applyNumberFormat="1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vertical="center" wrapText="1"/>
      <protection locked="0"/>
    </xf>
    <xf numFmtId="0" fontId="100" fillId="0" borderId="55" xfId="1" applyFont="1" applyFill="1" applyBorder="1" applyAlignment="1" applyProtection="1">
      <alignment vertical="center" wrapText="1"/>
      <protection locked="0"/>
    </xf>
    <xf numFmtId="169" fontId="14" fillId="0" borderId="55" xfId="1" applyNumberFormat="1" applyFont="1" applyFill="1" applyBorder="1" applyAlignment="1" applyProtection="1">
      <alignment vertical="center" wrapText="1"/>
      <protection locked="0"/>
    </xf>
    <xf numFmtId="9" fontId="14" fillId="0" borderId="55" xfId="1" applyNumberFormat="1" applyFont="1" applyFill="1" applyBorder="1" applyAlignment="1" applyProtection="1">
      <alignment horizontal="right" vertical="center" wrapText="1"/>
      <protection locked="0"/>
    </xf>
    <xf numFmtId="9" fontId="14" fillId="0" borderId="55" xfId="0" applyNumberFormat="1" applyFont="1" applyFill="1" applyBorder="1" applyAlignment="1">
      <alignment vertical="center"/>
    </xf>
    <xf numFmtId="169" fontId="13" fillId="0" borderId="55" xfId="0" applyNumberFormat="1" applyFont="1" applyFill="1" applyBorder="1" applyAlignment="1">
      <alignment horizontal="center" vertical="center" wrapText="1" shrinkToFit="1"/>
    </xf>
    <xf numFmtId="169" fontId="13" fillId="0" borderId="55" xfId="0" applyNumberFormat="1" applyFont="1" applyFill="1" applyBorder="1" applyAlignment="1">
      <alignment horizontal="right" vertical="center" wrapText="1" shrinkToFit="1"/>
    </xf>
    <xf numFmtId="169" fontId="13" fillId="0" borderId="55" xfId="0" applyNumberFormat="1" applyFont="1" applyFill="1" applyBorder="1" applyAlignment="1">
      <alignment vertical="center" wrapText="1" shrinkToFit="1"/>
    </xf>
    <xf numFmtId="166" fontId="13" fillId="0" borderId="55" xfId="0" applyNumberFormat="1" applyFont="1" applyFill="1" applyBorder="1" applyAlignment="1">
      <alignment horizontal="right" vertical="center" wrapText="1" shrinkToFit="1"/>
    </xf>
    <xf numFmtId="9" fontId="13" fillId="0" borderId="55" xfId="0" applyNumberFormat="1" applyFont="1" applyFill="1" applyBorder="1" applyAlignment="1">
      <alignment horizontal="right" vertical="center" wrapText="1" shrinkToFit="1"/>
    </xf>
    <xf numFmtId="9" fontId="13" fillId="0" borderId="55" xfId="2201" applyFont="1" applyFill="1" applyBorder="1" applyAlignment="1">
      <alignment horizontal="right" vertical="center" wrapText="1" shrinkToFit="1"/>
    </xf>
    <xf numFmtId="0" fontId="13" fillId="0" borderId="55" xfId="291" applyFont="1" applyFill="1" applyBorder="1" applyAlignment="1">
      <alignment wrapText="1"/>
    </xf>
    <xf numFmtId="0" fontId="13" fillId="0" borderId="55" xfId="291" applyFont="1" applyFill="1" applyBorder="1" applyAlignment="1">
      <alignment horizontal="left" vertical="center" wrapText="1"/>
    </xf>
    <xf numFmtId="0" fontId="59" fillId="0" borderId="55" xfId="291" applyFont="1" applyFill="1" applyBorder="1" applyAlignment="1">
      <alignment horizontal="left" vertical="center" wrapText="1"/>
    </xf>
    <xf numFmtId="0" fontId="14" fillId="0" borderId="55" xfId="3" applyFont="1" applyFill="1" applyBorder="1" applyAlignment="1">
      <alignment vertical="center" wrapText="1"/>
    </xf>
    <xf numFmtId="0" fontId="14" fillId="0" borderId="56" xfId="2202" applyFont="1" applyFill="1" applyBorder="1" applyAlignment="1" applyProtection="1">
      <alignment horizontal="left" vertical="top" wrapText="1"/>
      <protection locked="0"/>
    </xf>
    <xf numFmtId="0" fontId="101" fillId="0" borderId="55" xfId="0" applyFont="1" applyFill="1" applyBorder="1" applyAlignment="1">
      <alignment horizontal="left" vertical="center" wrapText="1"/>
    </xf>
    <xf numFmtId="0" fontId="13" fillId="0" borderId="55" xfId="0" applyFont="1" applyFill="1" applyBorder="1" applyAlignment="1">
      <alignment horizontal="center" vertical="center" wrapText="1"/>
    </xf>
    <xf numFmtId="3" fontId="101" fillId="0" borderId="55" xfId="1" applyNumberFormat="1" applyFont="1" applyFill="1" applyBorder="1" applyAlignment="1">
      <alignment horizontal="right" vertical="center" wrapText="1"/>
    </xf>
    <xf numFmtId="3" fontId="14" fillId="0" borderId="55" xfId="0" applyNumberFormat="1" applyFont="1" applyFill="1" applyBorder="1" applyAlignment="1">
      <alignment horizontal="right"/>
    </xf>
    <xf numFmtId="3" fontId="14" fillId="0" borderId="55" xfId="0" applyNumberFormat="1" applyFont="1" applyFill="1" applyBorder="1" applyAlignment="1">
      <alignment horizontal="right" vertical="center"/>
    </xf>
    <xf numFmtId="3" fontId="100" fillId="0" borderId="55" xfId="1" applyNumberFormat="1" applyFont="1" applyFill="1" applyBorder="1" applyAlignment="1" applyProtection="1">
      <alignment horizontal="right" vertical="center" wrapText="1"/>
      <protection locked="0"/>
    </xf>
    <xf numFmtId="3" fontId="12" fillId="0" borderId="55" xfId="0" applyNumberFormat="1" applyFont="1" applyFill="1" applyBorder="1" applyAlignment="1">
      <alignment horizontal="right" wrapText="1"/>
    </xf>
    <xf numFmtId="3" fontId="101" fillId="0" borderId="55" xfId="0" applyNumberFormat="1" applyFont="1" applyFill="1" applyBorder="1" applyAlignment="1">
      <alignment horizontal="right" vertical="center"/>
    </xf>
    <xf numFmtId="3" fontId="12" fillId="0" borderId="55" xfId="0" applyNumberFormat="1" applyFont="1" applyFill="1" applyBorder="1" applyAlignment="1">
      <alignment horizontal="right"/>
    </xf>
    <xf numFmtId="3" fontId="12" fillId="0" borderId="55" xfId="0" applyNumberFormat="1" applyFont="1" applyFill="1" applyBorder="1" applyAlignment="1">
      <alignment horizontal="right" vertical="center" wrapText="1"/>
    </xf>
    <xf numFmtId="3" fontId="13" fillId="0" borderId="55" xfId="0" applyNumberFormat="1" applyFont="1" applyFill="1" applyBorder="1" applyAlignment="1">
      <alignment horizontal="right"/>
    </xf>
    <xf numFmtId="3" fontId="12" fillId="0" borderId="55" xfId="0" applyNumberFormat="1" applyFont="1" applyFill="1" applyBorder="1" applyAlignment="1">
      <alignment horizontal="right" vertical="center" wrapText="1" shrinkToFit="1"/>
    </xf>
    <xf numFmtId="3" fontId="13" fillId="0" borderId="55" xfId="0" applyNumberFormat="1" applyFont="1" applyFill="1" applyBorder="1" applyAlignment="1">
      <alignment horizontal="right" vertical="center" wrapText="1" shrinkToFit="1"/>
    </xf>
    <xf numFmtId="3" fontId="113" fillId="0" borderId="55" xfId="1" applyNumberFormat="1" applyFont="1" applyFill="1" applyBorder="1" applyAlignment="1">
      <alignment horizontal="right" vertical="center" wrapText="1"/>
    </xf>
    <xf numFmtId="0" fontId="13" fillId="0" borderId="0" xfId="0" applyFont="1" applyFill="1"/>
    <xf numFmtId="169" fontId="13" fillId="0" borderId="0" xfId="0" applyNumberFormat="1" applyFont="1" applyFill="1"/>
    <xf numFmtId="166" fontId="13" fillId="0" borderId="0" xfId="0" applyNumberFormat="1" applyFont="1" applyFill="1"/>
    <xf numFmtId="169" fontId="13" fillId="0" borderId="0" xfId="0" applyNumberFormat="1" applyFont="1" applyFill="1" applyBorder="1" applyAlignment="1">
      <alignment horizontal="left" vertical="center"/>
    </xf>
    <xf numFmtId="0" fontId="10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/>
    <xf numFmtId="169" fontId="12" fillId="0" borderId="0" xfId="0" applyNumberFormat="1" applyFont="1" applyFill="1" applyAlignment="1"/>
    <xf numFmtId="1" fontId="13" fillId="0" borderId="55" xfId="0" applyNumberFormat="1" applyFont="1" applyFill="1" applyBorder="1" applyAlignment="1">
      <alignment horizontal="center" vertical="center" wrapText="1"/>
    </xf>
    <xf numFmtId="1" fontId="13" fillId="0" borderId="55" xfId="0" applyNumberFormat="1" applyFont="1" applyFill="1" applyBorder="1" applyAlignment="1">
      <alignment horizontal="right" vertical="center" wrapText="1"/>
    </xf>
    <xf numFmtId="169" fontId="13" fillId="0" borderId="55" xfId="0" applyNumberFormat="1" applyFont="1" applyFill="1" applyBorder="1" applyAlignment="1">
      <alignment horizontal="center" vertical="center" wrapText="1"/>
    </xf>
    <xf numFmtId="1" fontId="12" fillId="0" borderId="58" xfId="0" applyNumberFormat="1" applyFont="1" applyFill="1" applyBorder="1" applyAlignment="1">
      <alignment horizontal="center" vertical="center" wrapText="1"/>
    </xf>
    <xf numFmtId="1" fontId="12" fillId="0" borderId="58" xfId="0" applyNumberFormat="1" applyFont="1" applyFill="1" applyBorder="1" applyAlignment="1">
      <alignment horizontal="left" vertical="center" wrapText="1"/>
    </xf>
    <xf numFmtId="170" fontId="103" fillId="0" borderId="55" xfId="291" applyNumberFormat="1" applyFont="1" applyFill="1" applyBorder="1" applyAlignment="1"/>
    <xf numFmtId="169" fontId="13" fillId="0" borderId="55" xfId="2201" applyNumberFormat="1" applyFont="1" applyFill="1" applyBorder="1" applyAlignment="1">
      <alignment horizontal="right" vertical="center"/>
    </xf>
    <xf numFmtId="170" fontId="13" fillId="0" borderId="55" xfId="2201" applyNumberFormat="1" applyFont="1" applyFill="1" applyBorder="1" applyAlignment="1">
      <alignment horizontal="right" vertical="center"/>
    </xf>
    <xf numFmtId="166" fontId="13" fillId="0" borderId="55" xfId="2201" applyNumberFormat="1" applyFont="1" applyFill="1" applyBorder="1" applyAlignment="1">
      <alignment horizontal="right" vertical="center"/>
    </xf>
    <xf numFmtId="9" fontId="13" fillId="0" borderId="55" xfId="2201" applyNumberFormat="1" applyFont="1" applyFill="1" applyBorder="1" applyAlignment="1">
      <alignment horizontal="right" vertical="center"/>
    </xf>
    <xf numFmtId="1" fontId="13" fillId="0" borderId="58" xfId="0" applyNumberFormat="1" applyFont="1" applyFill="1" applyBorder="1" applyAlignment="1">
      <alignment horizontal="center" vertical="center" wrapText="1"/>
    </xf>
    <xf numFmtId="1" fontId="13" fillId="0" borderId="60" xfId="0" applyNumberFormat="1" applyFont="1" applyFill="1" applyBorder="1" applyAlignment="1">
      <alignment horizontal="center" vertical="center" wrapText="1"/>
    </xf>
    <xf numFmtId="170" fontId="56" fillId="0" borderId="55" xfId="0" applyNumberFormat="1" applyFont="1" applyFill="1" applyBorder="1" applyAlignment="1">
      <alignment vertical="center"/>
    </xf>
    <xf numFmtId="170" fontId="12" fillId="0" borderId="55" xfId="0" applyNumberFormat="1" applyFont="1" applyFill="1" applyBorder="1" applyAlignment="1">
      <alignment horizontal="right" vertical="center"/>
    </xf>
    <xf numFmtId="0" fontId="63" fillId="0" borderId="55" xfId="290" applyFont="1" applyFill="1" applyBorder="1" applyAlignment="1">
      <alignment vertical="center"/>
    </xf>
    <xf numFmtId="0" fontId="133" fillId="0" borderId="0" xfId="0" applyFont="1" applyFill="1"/>
    <xf numFmtId="170" fontId="103" fillId="0" borderId="55" xfId="291" applyNumberFormat="1" applyFont="1" applyFill="1" applyBorder="1" applyAlignment="1">
      <alignment vertical="center"/>
    </xf>
    <xf numFmtId="170" fontId="134" fillId="0" borderId="55" xfId="291" applyNumberFormat="1" applyFont="1" applyFill="1" applyBorder="1" applyAlignment="1">
      <alignment vertical="center"/>
    </xf>
    <xf numFmtId="170" fontId="62" fillId="0" borderId="55" xfId="3" applyNumberFormat="1" applyFont="1" applyFill="1" applyBorder="1" applyAlignment="1">
      <alignment vertical="center"/>
    </xf>
    <xf numFmtId="170" fontId="14" fillId="0" borderId="55" xfId="3" applyNumberFormat="1" applyFont="1" applyFill="1" applyBorder="1" applyAlignment="1">
      <alignment vertical="center"/>
    </xf>
    <xf numFmtId="170" fontId="62" fillId="0" borderId="55" xfId="2201" applyNumberFormat="1" applyFont="1" applyFill="1" applyBorder="1" applyAlignment="1">
      <alignment vertical="center"/>
    </xf>
    <xf numFmtId="170" fontId="14" fillId="0" borderId="55" xfId="3" applyNumberFormat="1" applyFont="1" applyFill="1" applyBorder="1" applyAlignment="1">
      <alignment horizontal="right" vertical="center"/>
    </xf>
    <xf numFmtId="170" fontId="100" fillId="0" borderId="55" xfId="0" applyNumberFormat="1" applyFont="1" applyFill="1" applyBorder="1" applyAlignment="1">
      <alignment horizontal="right" vertical="center"/>
    </xf>
    <xf numFmtId="0" fontId="101" fillId="0" borderId="55" xfId="1" applyFont="1" applyFill="1" applyBorder="1" applyAlignment="1">
      <alignment horizontal="left" vertical="center" wrapText="1"/>
    </xf>
    <xf numFmtId="169" fontId="12" fillId="0" borderId="55" xfId="0" applyNumberFormat="1" applyFont="1" applyFill="1" applyBorder="1" applyAlignment="1">
      <alignment horizontal="right" vertical="center" wrapText="1"/>
    </xf>
    <xf numFmtId="170" fontId="63" fillId="0" borderId="55" xfId="1" applyNumberFormat="1" applyFont="1" applyFill="1" applyBorder="1" applyAlignment="1">
      <alignment vertical="center" wrapText="1"/>
    </xf>
    <xf numFmtId="169" fontId="12" fillId="0" borderId="55" xfId="0" applyNumberFormat="1" applyFont="1" applyFill="1" applyBorder="1" applyAlignment="1">
      <alignment horizontal="center" vertical="center" wrapText="1"/>
    </xf>
    <xf numFmtId="170" fontId="12" fillId="0" borderId="55" xfId="0" applyNumberFormat="1" applyFont="1" applyFill="1" applyBorder="1" applyAlignment="1">
      <alignment horizontal="center" vertical="center" wrapText="1"/>
    </xf>
    <xf numFmtId="169" fontId="12" fillId="0" borderId="55" xfId="0" applyNumberFormat="1" applyFont="1" applyFill="1" applyBorder="1" applyAlignment="1">
      <alignment vertical="center" wrapText="1"/>
    </xf>
    <xf numFmtId="170" fontId="103" fillId="0" borderId="55" xfId="0" applyNumberFormat="1" applyFont="1" applyFill="1" applyBorder="1" applyAlignment="1">
      <alignment vertical="center"/>
    </xf>
    <xf numFmtId="170" fontId="62" fillId="0" borderId="55" xfId="0" applyNumberFormat="1" applyFont="1" applyFill="1" applyBorder="1" applyAlignment="1"/>
    <xf numFmtId="170" fontId="62" fillId="0" borderId="55" xfId="0" applyNumberFormat="1" applyFont="1" applyFill="1" applyBorder="1" applyAlignment="1">
      <alignment vertical="center"/>
    </xf>
    <xf numFmtId="170" fontId="14" fillId="0" borderId="55" xfId="0" applyNumberFormat="1" applyFont="1" applyFill="1" applyBorder="1" applyAlignment="1">
      <alignment vertical="center"/>
    </xf>
    <xf numFmtId="170" fontId="103" fillId="0" borderId="55" xfId="0" applyNumberFormat="1" applyFont="1" applyFill="1" applyBorder="1" applyAlignment="1">
      <alignment horizontal="right" vertical="center"/>
    </xf>
    <xf numFmtId="170" fontId="62" fillId="0" borderId="55" xfId="0" applyNumberFormat="1" applyFont="1" applyFill="1" applyBorder="1" applyAlignment="1">
      <alignment wrapText="1"/>
    </xf>
    <xf numFmtId="170" fontId="57" fillId="0" borderId="55" xfId="1" applyNumberFormat="1" applyFont="1" applyFill="1" applyBorder="1" applyAlignment="1" applyProtection="1">
      <alignment vertical="center" wrapText="1"/>
      <protection locked="0"/>
    </xf>
    <xf numFmtId="170" fontId="57" fillId="0" borderId="55" xfId="1" applyNumberFormat="1" applyFont="1" applyFill="1" applyBorder="1" applyAlignment="1" applyProtection="1">
      <alignment horizontal="right" vertical="center" wrapText="1"/>
      <protection locked="0"/>
    </xf>
    <xf numFmtId="170" fontId="14" fillId="0" borderId="55" xfId="1" applyNumberFormat="1" applyFont="1" applyFill="1" applyBorder="1" applyAlignment="1" applyProtection="1">
      <alignment horizontal="right" vertical="center" wrapText="1"/>
      <protection locked="0"/>
    </xf>
    <xf numFmtId="170" fontId="56" fillId="0" borderId="55" xfId="0" applyNumberFormat="1" applyFont="1" applyFill="1" applyBorder="1" applyAlignment="1">
      <alignment wrapText="1"/>
    </xf>
    <xf numFmtId="170" fontId="56" fillId="0" borderId="55" xfId="0" applyNumberFormat="1" applyFont="1" applyFill="1" applyBorder="1" applyAlignment="1">
      <alignment horizontal="right" wrapText="1"/>
    </xf>
    <xf numFmtId="170" fontId="63" fillId="0" borderId="55" xfId="0" applyNumberFormat="1" applyFont="1" applyFill="1" applyBorder="1" applyAlignment="1">
      <alignment vertical="center"/>
    </xf>
    <xf numFmtId="170" fontId="63" fillId="0" borderId="55" xfId="0" applyNumberFormat="1" applyFont="1" applyFill="1" applyBorder="1" applyAlignment="1">
      <alignment horizontal="right" vertical="center"/>
    </xf>
    <xf numFmtId="170" fontId="113" fillId="0" borderId="55" xfId="0" applyNumberFormat="1" applyFont="1" applyFill="1" applyBorder="1" applyAlignment="1">
      <alignment horizontal="right" vertical="center"/>
    </xf>
    <xf numFmtId="170" fontId="56" fillId="0" borderId="55" xfId="0" applyNumberFormat="1" applyFont="1" applyFill="1" applyBorder="1" applyAlignment="1"/>
    <xf numFmtId="170" fontId="56" fillId="0" borderId="55" xfId="0" applyNumberFormat="1" applyFont="1" applyFill="1" applyBorder="1" applyAlignment="1">
      <alignment horizontal="right"/>
    </xf>
    <xf numFmtId="170" fontId="13" fillId="0" borderId="55" xfId="0" applyNumberFormat="1" applyFont="1" applyFill="1" applyBorder="1" applyAlignment="1">
      <alignment horizontal="right"/>
    </xf>
    <xf numFmtId="0" fontId="133" fillId="0" borderId="55" xfId="0" applyFont="1" applyFill="1" applyBorder="1" applyAlignment="1">
      <alignment wrapText="1"/>
    </xf>
    <xf numFmtId="170" fontId="56" fillId="0" borderId="55" xfId="0" applyNumberFormat="1" applyFont="1" applyFill="1" applyBorder="1" applyAlignment="1">
      <alignment vertical="center" wrapText="1"/>
    </xf>
    <xf numFmtId="170" fontId="56" fillId="0" borderId="55" xfId="0" applyNumberFormat="1" applyFont="1" applyFill="1" applyBorder="1" applyAlignment="1">
      <alignment horizontal="right" vertical="center" wrapText="1"/>
    </xf>
    <xf numFmtId="167" fontId="12" fillId="0" borderId="55" xfId="0" applyNumberFormat="1" applyFont="1" applyFill="1" applyBorder="1" applyAlignment="1">
      <alignment vertical="center"/>
    </xf>
    <xf numFmtId="167" fontId="13" fillId="0" borderId="55" xfId="0" applyNumberFormat="1" applyFont="1" applyFill="1" applyBorder="1" applyAlignment="1">
      <alignment vertical="center"/>
    </xf>
    <xf numFmtId="167" fontId="14" fillId="0" borderId="55" xfId="0" applyNumberFormat="1" applyFont="1" applyFill="1" applyBorder="1" applyAlignment="1">
      <alignment vertical="center"/>
    </xf>
    <xf numFmtId="167" fontId="100" fillId="0" borderId="55" xfId="0" applyNumberFormat="1" applyFont="1" applyFill="1" applyBorder="1" applyAlignment="1">
      <alignment vertical="center"/>
    </xf>
    <xf numFmtId="170" fontId="103" fillId="0" borderId="55" xfId="0" applyNumberFormat="1" applyFont="1" applyFill="1" applyBorder="1" applyAlignment="1"/>
    <xf numFmtId="170" fontId="13" fillId="0" borderId="0" xfId="2201" applyNumberFormat="1" applyFont="1" applyFill="1"/>
    <xf numFmtId="170" fontId="103" fillId="0" borderId="55" xfId="0" applyNumberFormat="1" applyFont="1" applyFill="1" applyBorder="1" applyAlignment="1">
      <alignment vertical="center" wrapText="1" shrinkToFit="1"/>
    </xf>
    <xf numFmtId="170" fontId="103" fillId="0" borderId="55" xfId="0" applyNumberFormat="1" applyFont="1" applyFill="1" applyBorder="1" applyAlignment="1">
      <alignment horizontal="right" vertical="center" wrapText="1" shrinkToFit="1"/>
    </xf>
    <xf numFmtId="170" fontId="13" fillId="0" borderId="55" xfId="0" applyNumberFormat="1" applyFont="1" applyFill="1" applyBorder="1" applyAlignment="1">
      <alignment horizontal="right" vertical="center" wrapText="1" shrinkToFit="1"/>
    </xf>
    <xf numFmtId="170" fontId="103" fillId="0" borderId="55" xfId="0" applyNumberFormat="1" applyFont="1" applyFill="1" applyBorder="1" applyAlignment="1">
      <alignment wrapText="1"/>
    </xf>
    <xf numFmtId="170" fontId="103" fillId="0" borderId="55" xfId="0" applyNumberFormat="1" applyFont="1" applyFill="1" applyBorder="1" applyAlignment="1">
      <alignment vertical="center" wrapText="1"/>
    </xf>
    <xf numFmtId="0" fontId="101" fillId="0" borderId="0" xfId="1" applyFont="1" applyFill="1" applyBorder="1" applyAlignment="1">
      <alignment horizontal="left" vertical="center" wrapText="1"/>
    </xf>
    <xf numFmtId="169" fontId="101" fillId="0" borderId="0" xfId="1" applyNumberFormat="1" applyFont="1" applyFill="1" applyBorder="1" applyAlignment="1">
      <alignment horizontal="left" vertical="center" wrapText="1"/>
    </xf>
    <xf numFmtId="166" fontId="133" fillId="0" borderId="0" xfId="0" applyNumberFormat="1" applyFont="1" applyFill="1"/>
    <xf numFmtId="0" fontId="13" fillId="0" borderId="0" xfId="0" applyFont="1" applyFill="1" applyAlignment="1">
      <alignment horizontal="justify" vertical="center" wrapText="1"/>
    </xf>
    <xf numFmtId="169" fontId="13" fillId="0" borderId="0" xfId="0" applyNumberFormat="1" applyFont="1" applyFill="1" applyAlignment="1">
      <alignment horizontal="justify" vertical="center" wrapText="1"/>
    </xf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center" vertical="center" wrapText="1"/>
    </xf>
    <xf numFmtId="0" fontId="56" fillId="0" borderId="55" xfId="0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1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4" fontId="12" fillId="0" borderId="61" xfId="0" applyNumberFormat="1" applyFont="1" applyFill="1" applyBorder="1" applyAlignment="1">
      <alignment horizontal="center" vertical="center" wrapText="1"/>
    </xf>
    <xf numFmtId="4" fontId="12" fillId="0" borderId="55" xfId="0" applyNumberFormat="1" applyFont="1" applyFill="1" applyBorder="1" applyAlignment="1">
      <alignment horizontal="center" vertical="center" wrapText="1"/>
    </xf>
    <xf numFmtId="0" fontId="132" fillId="0" borderId="55" xfId="0" applyFont="1" applyFill="1" applyBorder="1" applyAlignment="1">
      <alignment horizontal="center" vertical="center" wrapText="1"/>
    </xf>
    <xf numFmtId="166" fontId="12" fillId="0" borderId="55" xfId="0" applyNumberFormat="1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55" fillId="4" borderId="58" xfId="1" applyFont="1" applyFill="1" applyBorder="1" applyAlignment="1">
      <alignment horizontal="left" vertical="center" wrapText="1"/>
    </xf>
    <xf numFmtId="0" fontId="55" fillId="4" borderId="60" xfId="1" applyFont="1" applyFill="1" applyBorder="1" applyAlignment="1">
      <alignment horizontal="left" vertical="center" wrapText="1"/>
    </xf>
    <xf numFmtId="0" fontId="57" fillId="0" borderId="55" xfId="1" applyFont="1" applyFill="1" applyBorder="1" applyAlignment="1" applyProtection="1">
      <alignment horizontal="left" vertical="top" wrapText="1"/>
      <protection locked="0"/>
    </xf>
    <xf numFmtId="0" fontId="56" fillId="0" borderId="55" xfId="0" applyFont="1" applyFill="1" applyBorder="1" applyAlignment="1">
      <alignment horizontal="left" vertical="center" wrapText="1"/>
    </xf>
    <xf numFmtId="0" fontId="57" fillId="0" borderId="55" xfId="1" applyFont="1" applyFill="1" applyBorder="1" applyAlignment="1">
      <alignment horizontal="left" vertical="center" wrapText="1"/>
    </xf>
    <xf numFmtId="0" fontId="105" fillId="53" borderId="55" xfId="0" applyFont="1" applyFill="1" applyBorder="1" applyAlignment="1">
      <alignment horizontal="center" vertical="center" wrapText="1"/>
    </xf>
    <xf numFmtId="0" fontId="105" fillId="53" borderId="64" xfId="0" applyFont="1" applyFill="1" applyBorder="1" applyAlignment="1">
      <alignment horizontal="center" vertical="center" wrapText="1"/>
    </xf>
    <xf numFmtId="0" fontId="105" fillId="53" borderId="65" xfId="0" applyFont="1" applyFill="1" applyBorder="1" applyAlignment="1">
      <alignment horizontal="center" vertical="center" wrapText="1"/>
    </xf>
    <xf numFmtId="0" fontId="105" fillId="53" borderId="63" xfId="0" applyFont="1" applyFill="1" applyBorder="1" applyAlignment="1">
      <alignment horizontal="center" vertical="center" wrapText="1"/>
    </xf>
    <xf numFmtId="0" fontId="105" fillId="53" borderId="62" xfId="0" applyFont="1" applyFill="1" applyBorder="1" applyAlignment="1">
      <alignment horizontal="center" vertical="center" wrapText="1"/>
    </xf>
    <xf numFmtId="0" fontId="105" fillId="53" borderId="66" xfId="0" applyFont="1" applyFill="1" applyBorder="1" applyAlignment="1">
      <alignment horizontal="center" vertical="center" wrapText="1"/>
    </xf>
    <xf numFmtId="0" fontId="105" fillId="53" borderId="67" xfId="0" applyFont="1" applyFill="1" applyBorder="1" applyAlignment="1">
      <alignment horizontal="center" vertical="center" wrapText="1"/>
    </xf>
    <xf numFmtId="0" fontId="57" fillId="0" borderId="55" xfId="0" applyFont="1" applyFill="1" applyBorder="1" applyAlignment="1">
      <alignment vertical="center"/>
    </xf>
    <xf numFmtId="0" fontId="8" fillId="58" borderId="0" xfId="0" applyFont="1" applyFill="1" applyAlignment="1">
      <alignment horizontal="center"/>
    </xf>
    <xf numFmtId="0" fontId="57" fillId="2" borderId="55" xfId="1" applyFont="1" applyFill="1" applyBorder="1" applyAlignment="1" applyProtection="1">
      <alignment horizontal="left" vertical="center" wrapText="1"/>
      <protection locked="0"/>
    </xf>
    <xf numFmtId="167" fontId="56" fillId="0" borderId="55" xfId="0" applyNumberFormat="1" applyFont="1" applyFill="1" applyBorder="1" applyAlignment="1">
      <alignment horizontal="left" vertical="center" wrapText="1"/>
    </xf>
    <xf numFmtId="0" fontId="56" fillId="0" borderId="55" xfId="0" applyFont="1" applyFill="1" applyBorder="1" applyAlignment="1">
      <alignment horizontal="left" vertical="center"/>
    </xf>
    <xf numFmtId="0" fontId="57" fillId="0" borderId="55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56" fillId="0" borderId="55" xfId="0" applyFont="1" applyFill="1" applyBorder="1" applyAlignment="1">
      <alignment horizontal="left" vertical="top"/>
    </xf>
    <xf numFmtId="0" fontId="57" fillId="0" borderId="55" xfId="1" applyFont="1" applyFill="1" applyBorder="1" applyAlignment="1" applyProtection="1">
      <alignment horizontal="left" vertical="center" wrapText="1"/>
      <protection locked="0"/>
    </xf>
    <xf numFmtId="0" fontId="57" fillId="0" borderId="55" xfId="0" applyFont="1" applyFill="1" applyBorder="1" applyAlignment="1" applyProtection="1">
      <alignment horizontal="left" vertical="center"/>
      <protection locked="0"/>
    </xf>
    <xf numFmtId="0" fontId="14" fillId="0" borderId="55" xfId="1" applyFont="1" applyFill="1" applyBorder="1" applyAlignment="1" applyProtection="1">
      <alignment horizontal="left" vertical="center" wrapText="1"/>
      <protection locked="0"/>
    </xf>
    <xf numFmtId="0" fontId="56" fillId="2" borderId="55" xfId="0" applyFont="1" applyFill="1" applyBorder="1" applyAlignment="1">
      <alignment horizontal="left" vertical="center" wrapText="1"/>
    </xf>
    <xf numFmtId="0" fontId="56" fillId="2" borderId="55" xfId="0" applyFont="1" applyFill="1" applyBorder="1" applyAlignment="1">
      <alignment horizontal="left" vertical="center"/>
    </xf>
    <xf numFmtId="0" fontId="56" fillId="2" borderId="55" xfId="0" applyFont="1" applyFill="1" applyBorder="1" applyAlignment="1">
      <alignment horizontal="left"/>
    </xf>
    <xf numFmtId="0" fontId="57" fillId="0" borderId="55" xfId="1" applyFont="1" applyFill="1" applyBorder="1" applyAlignment="1">
      <alignment horizontal="left" vertical="top" wrapText="1"/>
    </xf>
    <xf numFmtId="0" fontId="55" fillId="4" borderId="58" xfId="1" applyFont="1" applyFill="1" applyBorder="1" applyAlignment="1">
      <alignment horizontal="center" vertical="center" wrapText="1"/>
    </xf>
    <xf numFmtId="0" fontId="55" fillId="4" borderId="60" xfId="1" applyFont="1" applyFill="1" applyBorder="1" applyAlignment="1">
      <alignment horizontal="center" vertical="center" wrapText="1"/>
    </xf>
    <xf numFmtId="4" fontId="106" fillId="0" borderId="55" xfId="0" applyNumberFormat="1" applyFont="1" applyFill="1" applyBorder="1" applyAlignment="1">
      <alignment horizontal="center" vertical="center" wrapText="1"/>
    </xf>
    <xf numFmtId="169" fontId="105" fillId="53" borderId="57" xfId="0" applyNumberFormat="1" applyFont="1" applyFill="1" applyBorder="1" applyAlignment="1">
      <alignment horizontal="center" vertical="center" wrapText="1"/>
    </xf>
    <xf numFmtId="169" fontId="105" fillId="53" borderId="61" xfId="0" applyNumberFormat="1" applyFont="1" applyFill="1" applyBorder="1" applyAlignment="1">
      <alignment horizontal="center" vertical="center" wrapText="1"/>
    </xf>
    <xf numFmtId="169" fontId="105" fillId="0" borderId="57" xfId="0" applyNumberFormat="1" applyFont="1" applyFill="1" applyBorder="1" applyAlignment="1">
      <alignment horizontal="center" vertical="center" wrapText="1"/>
    </xf>
    <xf numFmtId="169" fontId="105" fillId="0" borderId="61" xfId="0" applyNumberFormat="1" applyFont="1" applyFill="1" applyBorder="1" applyAlignment="1">
      <alignment horizontal="center" vertical="center" wrapText="1"/>
    </xf>
    <xf numFmtId="4" fontId="105" fillId="53" borderId="57" xfId="0" applyNumberFormat="1" applyFont="1" applyFill="1" applyBorder="1" applyAlignment="1">
      <alignment horizontal="center" vertical="center" wrapText="1"/>
    </xf>
    <xf numFmtId="4" fontId="105" fillId="53" borderId="6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9" fontId="12" fillId="59" borderId="57" xfId="0" applyNumberFormat="1" applyFont="1" applyFill="1" applyBorder="1" applyAlignment="1">
      <alignment horizontal="center" vertical="center" wrapText="1"/>
    </xf>
    <xf numFmtId="169" fontId="12" fillId="59" borderId="59" xfId="0" applyNumberFormat="1" applyFont="1" applyFill="1" applyBorder="1" applyAlignment="1">
      <alignment horizontal="center" vertical="center" wrapText="1"/>
    </xf>
    <xf numFmtId="169" fontId="12" fillId="59" borderId="61" xfId="0" applyNumberFormat="1" applyFont="1" applyFill="1" applyBorder="1" applyAlignment="1">
      <alignment horizontal="center" vertical="center" wrapText="1"/>
    </xf>
    <xf numFmtId="0" fontId="108" fillId="53" borderId="57" xfId="0" applyFont="1" applyFill="1" applyBorder="1" applyAlignment="1">
      <alignment horizontal="center" vertical="center" wrapText="1"/>
    </xf>
    <xf numFmtId="0" fontId="108" fillId="53" borderId="59" xfId="0" applyFont="1" applyFill="1" applyBorder="1" applyAlignment="1">
      <alignment horizontal="center" vertical="center" wrapText="1"/>
    </xf>
    <xf numFmtId="0" fontId="108" fillId="53" borderId="61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106" fillId="53" borderId="58" xfId="0" applyNumberFormat="1" applyFont="1" applyFill="1" applyBorder="1" applyAlignment="1">
      <alignment horizontal="center" vertical="center" wrapText="1"/>
    </xf>
    <xf numFmtId="0" fontId="106" fillId="53" borderId="56" xfId="0" applyNumberFormat="1" applyFont="1" applyFill="1" applyBorder="1" applyAlignment="1">
      <alignment horizontal="center" vertical="center" wrapText="1"/>
    </xf>
    <xf numFmtId="169" fontId="106" fillId="53" borderId="56" xfId="0" applyNumberFormat="1" applyFont="1" applyFill="1" applyBorder="1" applyAlignment="1">
      <alignment horizontal="center" vertical="center" wrapText="1"/>
    </xf>
    <xf numFmtId="0" fontId="105" fillId="53" borderId="57" xfId="0" applyFont="1" applyFill="1" applyBorder="1" applyAlignment="1">
      <alignment horizontal="center" vertical="center" wrapText="1"/>
    </xf>
    <xf numFmtId="0" fontId="105" fillId="53" borderId="59" xfId="0" applyFont="1" applyFill="1" applyBorder="1" applyAlignment="1">
      <alignment horizontal="center" vertical="center" wrapText="1"/>
    </xf>
    <xf numFmtId="0" fontId="105" fillId="53" borderId="61" xfId="0" applyFont="1" applyFill="1" applyBorder="1" applyAlignment="1">
      <alignment horizontal="center" vertical="center" wrapText="1"/>
    </xf>
    <xf numFmtId="4" fontId="106" fillId="53" borderId="58" xfId="0" applyNumberFormat="1" applyFont="1" applyFill="1" applyBorder="1" applyAlignment="1">
      <alignment horizontal="center" vertical="center" wrapText="1"/>
    </xf>
    <xf numFmtId="4" fontId="106" fillId="53" borderId="56" xfId="0" applyNumberFormat="1" applyFont="1" applyFill="1" applyBorder="1" applyAlignment="1">
      <alignment horizontal="center" vertical="center" wrapText="1"/>
    </xf>
    <xf numFmtId="4" fontId="106" fillId="53" borderId="60" xfId="0" applyNumberFormat="1" applyFont="1" applyFill="1" applyBorder="1" applyAlignment="1">
      <alignment horizontal="center" vertical="center" wrapText="1"/>
    </xf>
    <xf numFmtId="4" fontId="106" fillId="53" borderId="57" xfId="0" applyNumberFormat="1" applyFont="1" applyFill="1" applyBorder="1" applyAlignment="1">
      <alignment horizontal="center" vertical="center" wrapText="1"/>
    </xf>
    <xf numFmtId="4" fontId="106" fillId="53" borderId="61" xfId="0" applyNumberFormat="1" applyFont="1" applyFill="1" applyBorder="1" applyAlignment="1">
      <alignment horizontal="center" vertical="center" wrapText="1"/>
    </xf>
    <xf numFmtId="4" fontId="106" fillId="54" borderId="58" xfId="0" applyNumberFormat="1" applyFont="1" applyFill="1" applyBorder="1" applyAlignment="1">
      <alignment horizontal="center" vertical="center" wrapText="1"/>
    </xf>
    <xf numFmtId="4" fontId="106" fillId="54" borderId="60" xfId="0" applyNumberFormat="1" applyFont="1" applyFill="1" applyBorder="1" applyAlignment="1">
      <alignment horizontal="center" vertical="center" wrapText="1"/>
    </xf>
    <xf numFmtId="4" fontId="106" fillId="54" borderId="57" xfId="0" applyNumberFormat="1" applyFont="1" applyFill="1" applyBorder="1" applyAlignment="1">
      <alignment horizontal="center" vertical="center" wrapText="1"/>
    </xf>
    <xf numFmtId="4" fontId="106" fillId="54" borderId="61" xfId="0" applyNumberFormat="1" applyFont="1" applyFill="1" applyBorder="1" applyAlignment="1">
      <alignment horizontal="center" vertical="center" wrapText="1"/>
    </xf>
    <xf numFmtId="4" fontId="106" fillId="0" borderId="57" xfId="0" applyNumberFormat="1" applyFont="1" applyFill="1" applyBorder="1" applyAlignment="1">
      <alignment horizontal="center" vertical="center" wrapText="1"/>
    </xf>
    <xf numFmtId="4" fontId="106" fillId="0" borderId="61" xfId="0" applyNumberFormat="1" applyFont="1" applyFill="1" applyBorder="1" applyAlignment="1">
      <alignment horizontal="center" vertical="center" wrapText="1"/>
    </xf>
    <xf numFmtId="4" fontId="105" fillId="0" borderId="57" xfId="0" applyNumberFormat="1" applyFont="1" applyFill="1" applyBorder="1" applyAlignment="1">
      <alignment horizontal="center" vertical="center" wrapText="1"/>
    </xf>
    <xf numFmtId="4" fontId="105" fillId="0" borderId="61" xfId="0" applyNumberFormat="1" applyFont="1" applyFill="1" applyBorder="1" applyAlignment="1">
      <alignment horizontal="center" vertical="center" wrapText="1"/>
    </xf>
    <xf numFmtId="3" fontId="12" fillId="0" borderId="68" xfId="0" applyNumberFormat="1" applyFont="1" applyBorder="1" applyAlignment="1">
      <alignment horizontal="center" vertical="center" wrapText="1"/>
    </xf>
    <xf numFmtId="0" fontId="126" fillId="0" borderId="55" xfId="0" applyFont="1" applyBorder="1" applyAlignment="1">
      <alignment horizontal="center" vertical="center" wrapText="1"/>
    </xf>
    <xf numFmtId="3" fontId="126" fillId="0" borderId="55" xfId="0" applyNumberFormat="1" applyFont="1" applyBorder="1" applyAlignment="1">
      <alignment horizontal="center" vertical="center" wrapText="1"/>
    </xf>
    <xf numFmtId="9" fontId="0" fillId="0" borderId="55" xfId="0" applyNumberForma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126" fillId="0" borderId="57" xfId="0" applyFont="1" applyBorder="1" applyAlignment="1">
      <alignment horizontal="center" vertical="center" wrapText="1"/>
    </xf>
    <xf numFmtId="0" fontId="126" fillId="0" borderId="61" xfId="0" applyFont="1" applyBorder="1" applyAlignment="1">
      <alignment horizontal="center" vertical="center" wrapText="1"/>
    </xf>
    <xf numFmtId="3" fontId="126" fillId="0" borderId="57" xfId="0" applyNumberFormat="1" applyFont="1" applyBorder="1" applyAlignment="1">
      <alignment horizontal="center" vertical="center" wrapText="1"/>
    </xf>
    <xf numFmtId="3" fontId="126" fillId="0" borderId="61" xfId="0" applyNumberFormat="1" applyFont="1" applyBorder="1" applyAlignment="1">
      <alignment horizontal="center" vertical="center" wrapText="1"/>
    </xf>
    <xf numFmtId="3" fontId="126" fillId="0" borderId="57" xfId="0" applyNumberFormat="1" applyFont="1" applyFill="1" applyBorder="1" applyAlignment="1">
      <alignment horizontal="center" vertical="center" wrapText="1"/>
    </xf>
    <xf numFmtId="3" fontId="126" fillId="0" borderId="61" xfId="0" applyNumberFormat="1" applyFont="1" applyFill="1" applyBorder="1" applyAlignment="1">
      <alignment horizontal="center" vertical="center" wrapText="1"/>
    </xf>
    <xf numFmtId="0" fontId="105" fillId="53" borderId="69" xfId="0" applyFont="1" applyFill="1" applyBorder="1" applyAlignment="1">
      <alignment horizontal="center" vertical="center" wrapText="1"/>
    </xf>
    <xf numFmtId="0" fontId="105" fillId="53" borderId="0" xfId="0" applyFont="1" applyFill="1" applyBorder="1" applyAlignment="1">
      <alignment horizontal="center" vertical="center" wrapText="1"/>
    </xf>
    <xf numFmtId="0" fontId="105" fillId="53" borderId="68" xfId="0" applyFont="1" applyFill="1" applyBorder="1" applyAlignment="1">
      <alignment horizontal="center" vertical="center" wrapText="1"/>
    </xf>
    <xf numFmtId="0" fontId="105" fillId="62" borderId="55" xfId="0" applyFont="1" applyFill="1" applyBorder="1" applyAlignment="1">
      <alignment horizontal="center" vertical="center" wrapText="1"/>
    </xf>
    <xf numFmtId="0" fontId="101" fillId="0" borderId="58" xfId="1" applyFont="1" applyFill="1" applyBorder="1" applyAlignment="1">
      <alignment horizontal="left" vertical="center" wrapText="1"/>
    </xf>
    <xf numFmtId="0" fontId="101" fillId="0" borderId="60" xfId="1" applyFont="1" applyFill="1" applyBorder="1" applyAlignment="1">
      <alignment horizontal="left" vertical="center" wrapText="1"/>
    </xf>
    <xf numFmtId="0" fontId="57" fillId="0" borderId="55" xfId="0" applyFont="1" applyFill="1" applyBorder="1" applyAlignment="1">
      <alignment vertical="center" wrapText="1"/>
    </xf>
    <xf numFmtId="0" fontId="56" fillId="0" borderId="55" xfId="0" applyFont="1" applyFill="1" applyBorder="1" applyAlignment="1">
      <alignment horizontal="left" vertical="top" wrapText="1"/>
    </xf>
    <xf numFmtId="0" fontId="57" fillId="0" borderId="55" xfId="0" applyFont="1" applyFill="1" applyBorder="1" applyAlignment="1" applyProtection="1">
      <alignment horizontal="left" vertical="center" wrapText="1"/>
      <protection locked="0"/>
    </xf>
    <xf numFmtId="0" fontId="56" fillId="0" borderId="55" xfId="0" applyFont="1" applyFill="1" applyBorder="1" applyAlignment="1">
      <alignment horizontal="left" wrapText="1"/>
    </xf>
    <xf numFmtId="0" fontId="63" fillId="0" borderId="58" xfId="1" applyFont="1" applyFill="1" applyBorder="1" applyAlignment="1">
      <alignment horizontal="left" vertical="center" wrapText="1"/>
    </xf>
    <xf numFmtId="0" fontId="63" fillId="0" borderId="60" xfId="1" applyFont="1" applyFill="1" applyBorder="1" applyAlignment="1">
      <alignment horizontal="left" vertical="center" wrapText="1"/>
    </xf>
    <xf numFmtId="0" fontId="63" fillId="0" borderId="58" xfId="290" applyFont="1" applyFill="1" applyBorder="1" applyAlignment="1">
      <alignment horizontal="left" vertical="center" wrapText="1"/>
    </xf>
    <xf numFmtId="0" fontId="63" fillId="0" borderId="60" xfId="290" applyFont="1" applyFill="1" applyBorder="1" applyAlignment="1">
      <alignment horizontal="left" vertical="center" wrapText="1"/>
    </xf>
    <xf numFmtId="4" fontId="12" fillId="0" borderId="57" xfId="0" applyNumberFormat="1" applyFont="1" applyFill="1" applyBorder="1" applyAlignment="1">
      <alignment horizontal="center" vertical="center" wrapText="1"/>
    </xf>
    <xf numFmtId="4" fontId="12" fillId="0" borderId="61" xfId="0" applyNumberFormat="1" applyFont="1" applyFill="1" applyBorder="1" applyAlignment="1">
      <alignment horizontal="center" vertical="center" wrapText="1"/>
    </xf>
    <xf numFmtId="4" fontId="132" fillId="0" borderId="57" xfId="0" applyNumberFormat="1" applyFont="1" applyFill="1" applyBorder="1" applyAlignment="1">
      <alignment horizontal="center" vertical="center" wrapText="1"/>
    </xf>
    <xf numFmtId="4" fontId="132" fillId="0" borderId="61" xfId="0" applyNumberFormat="1" applyFont="1" applyFill="1" applyBorder="1" applyAlignment="1">
      <alignment horizontal="center" vertical="center" wrapText="1"/>
    </xf>
    <xf numFmtId="4" fontId="12" fillId="0" borderId="55" xfId="0" applyNumberFormat="1" applyFont="1" applyFill="1" applyBorder="1" applyAlignment="1">
      <alignment horizontal="center" vertical="center" wrapText="1"/>
    </xf>
    <xf numFmtId="169" fontId="12" fillId="0" borderId="57" xfId="0" applyNumberFormat="1" applyFont="1" applyFill="1" applyBorder="1" applyAlignment="1">
      <alignment horizontal="center" vertical="center" wrapText="1"/>
    </xf>
    <xf numFmtId="169" fontId="12" fillId="0" borderId="59" xfId="0" applyNumberFormat="1" applyFont="1" applyFill="1" applyBorder="1" applyAlignment="1">
      <alignment horizontal="center" vertical="center" wrapText="1"/>
    </xf>
    <xf numFmtId="169" fontId="12" fillId="0" borderId="61" xfId="0" applyNumberFormat="1" applyFont="1" applyFill="1" applyBorder="1" applyAlignment="1">
      <alignment horizontal="center" vertical="center" wrapText="1"/>
    </xf>
    <xf numFmtId="166" fontId="103" fillId="0" borderId="55" xfId="0" applyNumberFormat="1" applyFont="1" applyFill="1" applyBorder="1" applyAlignment="1">
      <alignment horizontal="left"/>
    </xf>
    <xf numFmtId="0" fontId="132" fillId="0" borderId="55" xfId="0" applyFont="1" applyFill="1" applyBorder="1" applyAlignment="1">
      <alignment horizontal="center" vertical="center" wrapText="1"/>
    </xf>
    <xf numFmtId="166" fontId="12" fillId="0" borderId="57" xfId="0" applyNumberFormat="1" applyFont="1" applyFill="1" applyBorder="1" applyAlignment="1">
      <alignment horizontal="center" vertical="center" wrapText="1"/>
    </xf>
    <xf numFmtId="166" fontId="12" fillId="0" borderId="59" xfId="0" applyNumberFormat="1" applyFont="1" applyFill="1" applyBorder="1" applyAlignment="1">
      <alignment horizontal="center" vertical="center" wrapText="1"/>
    </xf>
    <xf numFmtId="166" fontId="12" fillId="0" borderId="61" xfId="0" applyNumberFormat="1" applyFont="1" applyFill="1" applyBorder="1" applyAlignment="1">
      <alignment horizontal="center" vertical="center" wrapText="1"/>
    </xf>
    <xf numFmtId="4" fontId="12" fillId="0" borderId="58" xfId="0" applyNumberFormat="1" applyFont="1" applyFill="1" applyBorder="1" applyAlignment="1">
      <alignment horizontal="center" vertical="center" wrapText="1"/>
    </xf>
    <xf numFmtId="4" fontId="12" fillId="0" borderId="56" xfId="0" applyNumberFormat="1" applyFont="1" applyFill="1" applyBorder="1" applyAlignment="1">
      <alignment horizontal="center" vertical="center" wrapText="1"/>
    </xf>
    <xf numFmtId="169" fontId="12" fillId="0" borderId="56" xfId="0" applyNumberFormat="1" applyFont="1" applyFill="1" applyBorder="1" applyAlignment="1">
      <alignment horizontal="center" vertical="center" wrapText="1"/>
    </xf>
    <xf numFmtId="4" fontId="12" fillId="0" borderId="60" xfId="0" applyNumberFormat="1" applyFont="1" applyFill="1" applyBorder="1" applyAlignment="1">
      <alignment horizontal="center" vertical="center" wrapText="1"/>
    </xf>
    <xf numFmtId="166" fontId="12" fillId="0" borderId="55" xfId="0" applyNumberFormat="1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32" fillId="0" borderId="57" xfId="0" applyFont="1" applyFill="1" applyBorder="1" applyAlignment="1">
      <alignment horizontal="center" vertical="center" wrapText="1"/>
    </xf>
    <xf numFmtId="0" fontId="132" fillId="0" borderId="59" xfId="0" applyFont="1" applyFill="1" applyBorder="1" applyAlignment="1">
      <alignment horizontal="center" vertical="center" wrapText="1"/>
    </xf>
    <xf numFmtId="0" fontId="132" fillId="0" borderId="61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61" xfId="0" applyFont="1" applyFill="1" applyBorder="1" applyAlignment="1">
      <alignment horizontal="center" vertical="center" wrapText="1"/>
    </xf>
    <xf numFmtId="0" fontId="12" fillId="0" borderId="64" xfId="0" applyFont="1" applyFill="1" applyBorder="1" applyAlignment="1">
      <alignment horizontal="center" vertical="center" wrapText="1"/>
    </xf>
    <xf numFmtId="0" fontId="12" fillId="0" borderId="65" xfId="0" applyFont="1" applyFill="1" applyBorder="1" applyAlignment="1">
      <alignment horizontal="center" vertical="center" wrapText="1"/>
    </xf>
    <xf numFmtId="0" fontId="12" fillId="0" borderId="63" xfId="0" applyFont="1" applyFill="1" applyBorder="1" applyAlignment="1">
      <alignment horizontal="center" vertical="center" wrapText="1"/>
    </xf>
    <xf numFmtId="0" fontId="12" fillId="0" borderId="62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169" fontId="132" fillId="0" borderId="57" xfId="0" applyNumberFormat="1" applyFont="1" applyFill="1" applyBorder="1" applyAlignment="1">
      <alignment horizontal="center" vertical="center" wrapText="1"/>
    </xf>
    <xf numFmtId="169" fontId="132" fillId="0" borderId="6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" fillId="0" borderId="58" xfId="0" applyNumberFormat="1" applyFont="1" applyFill="1" applyBorder="1" applyAlignment="1">
      <alignment horizontal="center" vertical="center" wrapText="1"/>
    </xf>
    <xf numFmtId="0" fontId="12" fillId="0" borderId="56" xfId="0" applyNumberFormat="1" applyFont="1" applyFill="1" applyBorder="1" applyAlignment="1">
      <alignment horizontal="center" vertical="center" wrapText="1"/>
    </xf>
    <xf numFmtId="166" fontId="105" fillId="53" borderId="55" xfId="0" applyNumberFormat="1" applyFont="1" applyFill="1" applyBorder="1" applyAlignment="1">
      <alignment horizontal="center" vertical="center" wrapText="1"/>
    </xf>
    <xf numFmtId="4" fontId="106" fillId="0" borderId="58" xfId="0" applyNumberFormat="1" applyFont="1" applyFill="1" applyBorder="1" applyAlignment="1">
      <alignment horizontal="center" vertical="center" wrapText="1"/>
    </xf>
    <xf numFmtId="4" fontId="106" fillId="0" borderId="60" xfId="0" applyNumberFormat="1" applyFont="1" applyFill="1" applyBorder="1" applyAlignment="1">
      <alignment horizontal="center" vertical="center" wrapText="1"/>
    </xf>
  </cellXfs>
  <cellStyles count="2204">
    <cellStyle name="20% - Акцент1 2" xfId="17"/>
    <cellStyle name="20% - Акцент1 2 2" xfId="106"/>
    <cellStyle name="20% - Акцент1 2 2 2" xfId="234"/>
    <cellStyle name="20% - Акцент1 2 2 3" xfId="629"/>
    <cellStyle name="20% - Акцент1 3" xfId="62"/>
    <cellStyle name="20% - Акцент1 3 2" xfId="323"/>
    <cellStyle name="20% - Акцент1 3 2 2" xfId="518"/>
    <cellStyle name="20% - Акцент2 2" xfId="18"/>
    <cellStyle name="20% - Акцент2 2 2" xfId="108"/>
    <cellStyle name="20% - Акцент2 2 2 2" xfId="235"/>
    <cellStyle name="20% - Акцент2 2 2 3" xfId="692"/>
    <cellStyle name="20% - Акцент2 3" xfId="63"/>
    <cellStyle name="20% - Акцент2 3 2" xfId="324"/>
    <cellStyle name="20% - Акцент2 3 2 2" xfId="554"/>
    <cellStyle name="20% - Акцент3 2" xfId="19"/>
    <cellStyle name="20% - Акцент3 2 2" xfId="109"/>
    <cellStyle name="20% - Акцент3 2 2 2" xfId="236"/>
    <cellStyle name="20% - Акцент3 2 2 3" xfId="542"/>
    <cellStyle name="20% - Акцент3 3" xfId="64"/>
    <cellStyle name="20% - Акцент3 3 2" xfId="325"/>
    <cellStyle name="20% - Акцент3 3 2 2" xfId="592"/>
    <cellStyle name="20% - Акцент4 2" xfId="20"/>
    <cellStyle name="20% - Акцент4 2 2" xfId="110"/>
    <cellStyle name="20% - Акцент4 2 2 2" xfId="237"/>
    <cellStyle name="20% - Акцент4 2 2 3" xfId="651"/>
    <cellStyle name="20% - Акцент4 3" xfId="65"/>
    <cellStyle name="20% - Акцент4 3 2" xfId="326"/>
    <cellStyle name="20% - Акцент4 3 2 2" xfId="511"/>
    <cellStyle name="20% - Акцент5 2" xfId="21"/>
    <cellStyle name="20% - Акцент5 2 2" xfId="127"/>
    <cellStyle name="20% - Акцент5 2 2 2" xfId="238"/>
    <cellStyle name="20% - Акцент5 2 2 3" xfId="544"/>
    <cellStyle name="20% - Акцент5 3" xfId="66"/>
    <cellStyle name="20% - Акцент5 3 2" xfId="327"/>
    <cellStyle name="20% - Акцент5 3 2 2" xfId="620"/>
    <cellStyle name="20% - Акцент6 2" xfId="22"/>
    <cellStyle name="20% - Акцент6 2 2" xfId="111"/>
    <cellStyle name="20% - Акцент6 2 2 2" xfId="239"/>
    <cellStyle name="20% - Акцент6 2 2 3" xfId="631"/>
    <cellStyle name="20% - Акцент6 3" xfId="67"/>
    <cellStyle name="20% - Акцент6 3 2" xfId="328"/>
    <cellStyle name="20% - Акцент6 3 2 2" xfId="581"/>
    <cellStyle name="20% – Акцентування1" xfId="128"/>
    <cellStyle name="20% – Акцентування2" xfId="112"/>
    <cellStyle name="20% – Акцентування3" xfId="113"/>
    <cellStyle name="20% – Акцентування4" xfId="114"/>
    <cellStyle name="20% – Акцентування5" xfId="115"/>
    <cellStyle name="20% – Акцентування6" xfId="116"/>
    <cellStyle name="40% - Акцент1 2" xfId="23"/>
    <cellStyle name="40% - Акцент1 2 2" xfId="100"/>
    <cellStyle name="40% - Акцент1 2 2 2" xfId="240"/>
    <cellStyle name="40% - Акцент1 2 2 3" xfId="613"/>
    <cellStyle name="40% - Акцент1 3" xfId="68"/>
    <cellStyle name="40% - Акцент1 3 2" xfId="329"/>
    <cellStyle name="40% - Акцент1 3 2 2" xfId="590"/>
    <cellStyle name="40% - Акцент2 2" xfId="24"/>
    <cellStyle name="40% - Акцент2 2 2" xfId="117"/>
    <cellStyle name="40% - Акцент2 2 2 2" xfId="241"/>
    <cellStyle name="40% - Акцент2 2 2 3" xfId="560"/>
    <cellStyle name="40% - Акцент2 3" xfId="69"/>
    <cellStyle name="40% - Акцент2 3 2" xfId="330"/>
    <cellStyle name="40% - Акцент2 3 2 2" xfId="591"/>
    <cellStyle name="40% - Акцент3 2" xfId="25"/>
    <cellStyle name="40% - Акцент3 2 2" xfId="118"/>
    <cellStyle name="40% - Акцент3 2 2 2" xfId="242"/>
    <cellStyle name="40% - Акцент3 2 2 3" xfId="611"/>
    <cellStyle name="40% - Акцент3 3" xfId="70"/>
    <cellStyle name="40% - Акцент3 3 2" xfId="331"/>
    <cellStyle name="40% - Акцент3 3 2 2" xfId="579"/>
    <cellStyle name="40% - Акцент4 2" xfId="26"/>
    <cellStyle name="40% - Акцент4 2 2" xfId="119"/>
    <cellStyle name="40% - Акцент4 2 2 2" xfId="243"/>
    <cellStyle name="40% - Акцент4 2 2 3" xfId="681"/>
    <cellStyle name="40% - Акцент4 3" xfId="71"/>
    <cellStyle name="40% - Акцент4 3 2" xfId="332"/>
    <cellStyle name="40% - Акцент4 3 2 2" xfId="593"/>
    <cellStyle name="40% - Акцент5 2" xfId="27"/>
    <cellStyle name="40% - Акцент5 2 2" xfId="120"/>
    <cellStyle name="40% - Акцент5 2 2 2" xfId="244"/>
    <cellStyle name="40% - Акцент5 2 2 3" xfId="677"/>
    <cellStyle name="40% - Акцент5 3" xfId="72"/>
    <cellStyle name="40% - Акцент5 3 2" xfId="333"/>
    <cellStyle name="40% - Акцент5 3 2 2" xfId="700"/>
    <cellStyle name="40% - Акцент6 2" xfId="28"/>
    <cellStyle name="40% - Акцент6 2 2" xfId="105"/>
    <cellStyle name="40% - Акцент6 2 2 2" xfId="245"/>
    <cellStyle name="40% - Акцент6 2 2 3" xfId="688"/>
    <cellStyle name="40% - Акцент6 3" xfId="73"/>
    <cellStyle name="40% - Акцент6 3 2" xfId="334"/>
    <cellStyle name="40% - Акцент6 3 2 2" xfId="535"/>
    <cellStyle name="40% – Акцентування1" xfId="121"/>
    <cellStyle name="40% – Акцентування2" xfId="122"/>
    <cellStyle name="40% – Акцентування3" xfId="123"/>
    <cellStyle name="40% – Акцентування4" xfId="124"/>
    <cellStyle name="40% – Акцентування5" xfId="125"/>
    <cellStyle name="40% – Акцентування6" xfId="126"/>
    <cellStyle name="60% - Акцент1 2" xfId="29"/>
    <cellStyle name="60% - Акцент1 2 2" xfId="129"/>
    <cellStyle name="60% - Акцент1 2 2 2" xfId="246"/>
    <cellStyle name="60% - Акцент1 2 2 3" xfId="626"/>
    <cellStyle name="60% - Акцент1 3" xfId="74"/>
    <cellStyle name="60% - Акцент1 3 2" xfId="335"/>
    <cellStyle name="60% - Акцент1 3 2 2" xfId="697"/>
    <cellStyle name="60% - Акцент2 2" xfId="30"/>
    <cellStyle name="60% - Акцент2 2 2" xfId="130"/>
    <cellStyle name="60% - Акцент2 2 2 2" xfId="247"/>
    <cellStyle name="60% - Акцент2 2 2 3" xfId="572"/>
    <cellStyle name="60% - Акцент2 3" xfId="75"/>
    <cellStyle name="60% - Акцент2 3 2" xfId="336"/>
    <cellStyle name="60% - Акцент2 3 2 2" xfId="689"/>
    <cellStyle name="60% - Акцент3 2" xfId="31"/>
    <cellStyle name="60% - Акцент3 2 2" xfId="131"/>
    <cellStyle name="60% - Акцент3 2 2 2" xfId="248"/>
    <cellStyle name="60% - Акцент3 2 2 3" xfId="534"/>
    <cellStyle name="60% - Акцент3 3" xfId="76"/>
    <cellStyle name="60% - Акцент3 3 2" xfId="337"/>
    <cellStyle name="60% - Акцент3 3 2 2" xfId="526"/>
    <cellStyle name="60% - Акцент4 2" xfId="32"/>
    <cellStyle name="60% - Акцент4 2 2" xfId="132"/>
    <cellStyle name="60% - Акцент4 2 2 2" xfId="249"/>
    <cellStyle name="60% - Акцент4 2 2 3" xfId="696"/>
    <cellStyle name="60% - Акцент4 3" xfId="77"/>
    <cellStyle name="60% - Акцент4 3 2" xfId="338"/>
    <cellStyle name="60% - Акцент4 3 2 2" xfId="596"/>
    <cellStyle name="60% - Акцент5 2" xfId="33"/>
    <cellStyle name="60% - Акцент5 2 2" xfId="133"/>
    <cellStyle name="60% - Акцент5 2 2 2" xfId="250"/>
    <cellStyle name="60% - Акцент5 2 2 3" xfId="565"/>
    <cellStyle name="60% - Акцент5 3" xfId="78"/>
    <cellStyle name="60% - Акцент5 3 2" xfId="339"/>
    <cellStyle name="60% - Акцент5 3 2 2" xfId="513"/>
    <cellStyle name="60% - Акцент6 2" xfId="34"/>
    <cellStyle name="60% - Акцент6 2 2" xfId="134"/>
    <cellStyle name="60% - Акцент6 2 2 2" xfId="251"/>
    <cellStyle name="60% - Акцент6 2 2 3" xfId="566"/>
    <cellStyle name="60% - Акцент6 3" xfId="79"/>
    <cellStyle name="60% - Акцент6 3 2" xfId="340"/>
    <cellStyle name="60% - Акцент6 3 2 2" xfId="597"/>
    <cellStyle name="60% – Акцентування1" xfId="135"/>
    <cellStyle name="60% – Акцентування2" xfId="136"/>
    <cellStyle name="60% – Акцентування3" xfId="137"/>
    <cellStyle name="60% – Акцентування4" xfId="138"/>
    <cellStyle name="60% – Акцентування5" xfId="139"/>
    <cellStyle name="60% – Акцентування6" xfId="140"/>
    <cellStyle name="Excel Built-in Normal" xfId="201"/>
    <cellStyle name="Excel Built-in Normal 2" xfId="228"/>
    <cellStyle name="Normal_meresha_07" xfId="301"/>
    <cellStyle name="S8" xfId="187"/>
    <cellStyle name="Акцент1 2" xfId="35"/>
    <cellStyle name="Акцент1 2 2" xfId="141"/>
    <cellStyle name="Акцент1 2 2 2" xfId="252"/>
    <cellStyle name="Акцент1 2 2 3" xfId="537"/>
    <cellStyle name="Акцент1 3" xfId="80"/>
    <cellStyle name="Акцент1 3 2" xfId="341"/>
    <cellStyle name="Акцент1 3 2 2" xfId="541"/>
    <cellStyle name="Акцент2 2" xfId="36"/>
    <cellStyle name="Акцент2 2 2" xfId="142"/>
    <cellStyle name="Акцент2 2 2 2" xfId="253"/>
    <cellStyle name="Акцент2 2 2 3" xfId="649"/>
    <cellStyle name="Акцент2 3" xfId="81"/>
    <cellStyle name="Акцент2 3 2" xfId="342"/>
    <cellStyle name="Акцент2 3 2 2" xfId="568"/>
    <cellStyle name="Акцент3 2" xfId="37"/>
    <cellStyle name="Акцент3 2 2" xfId="143"/>
    <cellStyle name="Акцент3 2 2 2" xfId="254"/>
    <cellStyle name="Акцент3 2 2 3" xfId="558"/>
    <cellStyle name="Акцент3 3" xfId="82"/>
    <cellStyle name="Акцент3 3 2" xfId="343"/>
    <cellStyle name="Акцент3 3 2 2" xfId="693"/>
    <cellStyle name="Акцент4 2" xfId="38"/>
    <cellStyle name="Акцент4 2 2" xfId="144"/>
    <cellStyle name="Акцент4 2 2 2" xfId="255"/>
    <cellStyle name="Акцент4 2 2 3" xfId="539"/>
    <cellStyle name="Акцент4 3" xfId="83"/>
    <cellStyle name="Акцент4 3 2" xfId="344"/>
    <cellStyle name="Акцент4 3 2 2" xfId="509"/>
    <cellStyle name="Акцент5 2" xfId="39"/>
    <cellStyle name="Акцент5 2 2" xfId="145"/>
    <cellStyle name="Акцент5 2 2 2" xfId="256"/>
    <cellStyle name="Акцент5 2 2 3" xfId="589"/>
    <cellStyle name="Акцент5 3" xfId="84"/>
    <cellStyle name="Акцент5 3 2" xfId="345"/>
    <cellStyle name="Акцент5 3 2 2" xfId="618"/>
    <cellStyle name="Акцент6 2" xfId="40"/>
    <cellStyle name="Акцент6 2 2" xfId="146"/>
    <cellStyle name="Акцент6 2 2 2" xfId="257"/>
    <cellStyle name="Акцент6 2 2 3" xfId="580"/>
    <cellStyle name="Акцент6 3" xfId="85"/>
    <cellStyle name="Акцент6 3 2" xfId="346"/>
    <cellStyle name="Акцент6 3 2 2" xfId="703"/>
    <cellStyle name="Акцентування1" xfId="147"/>
    <cellStyle name="Акцентування2" xfId="148"/>
    <cellStyle name="Акцентування3" xfId="149"/>
    <cellStyle name="Акцентування4" xfId="150"/>
    <cellStyle name="Акцентування5" xfId="151"/>
    <cellStyle name="Акцентування6" xfId="152"/>
    <cellStyle name="Ввід" xfId="153"/>
    <cellStyle name="Ввід 2" xfId="717"/>
    <cellStyle name="Ввід 2 2" xfId="1524"/>
    <cellStyle name="Ввід 2 2 2" xfId="2116"/>
    <cellStyle name="Ввід 2 3" xfId="1969"/>
    <cellStyle name="Ввід 2 4" xfId="1880"/>
    <cellStyle name="Ввід 2 5" xfId="1388"/>
    <cellStyle name="Ввід 3" xfId="760"/>
    <cellStyle name="Ввід 3 2" xfId="1923"/>
    <cellStyle name="Ввід 3 3" xfId="1486"/>
    <cellStyle name="Ввід 4" xfId="1011"/>
    <cellStyle name="Ввід 4 2" xfId="1621"/>
    <cellStyle name="Ввід 5" xfId="1351"/>
    <cellStyle name="Ввод  2" xfId="41"/>
    <cellStyle name="Ввод  2 10" xfId="1295"/>
    <cellStyle name="Ввод  2 11" xfId="1340"/>
    <cellStyle name="Ввод  2 2" xfId="154"/>
    <cellStyle name="Ввод  2 2 2" xfId="258"/>
    <cellStyle name="Ввод  2 2 2 10" xfId="1360"/>
    <cellStyle name="Ввод  2 2 2 2" xfId="404"/>
    <cellStyle name="Ввод  2 2 2 2 2" xfId="600"/>
    <cellStyle name="Ввод  2 2 2 2 2 2" xfId="2130"/>
    <cellStyle name="Ввод  2 2 2 2 2 3" xfId="1816"/>
    <cellStyle name="Ввод  2 2 2 2 2 4" xfId="1538"/>
    <cellStyle name="Ввод  2 2 2 2 3" xfId="823"/>
    <cellStyle name="Ввод  2 2 2 2 3 2" xfId="1986"/>
    <cellStyle name="Ввод  2 2 2 2 4" xfId="1131"/>
    <cellStyle name="Ввод  2 2 2 2 4 2" xfId="1684"/>
    <cellStyle name="Ввод  2 2 2 2 5" xfId="1403"/>
    <cellStyle name="Ввод  2 2 2 3" xfId="478"/>
    <cellStyle name="Ввод  2 2 2 3 2" xfId="897"/>
    <cellStyle name="Ввод  2 2 2 3 2 2" xfId="2172"/>
    <cellStyle name="Ввод  2 2 2 3 2 3" xfId="1580"/>
    <cellStyle name="Ввод  2 2 2 3 3" xfId="1193"/>
    <cellStyle name="Ввод  2 2 2 3 3 2" xfId="2037"/>
    <cellStyle name="Ввод  2 2 2 3 4" xfId="1758"/>
    <cellStyle name="Ввод  2 2 2 3 5" xfId="1449"/>
    <cellStyle name="Ввод  2 2 2 4" xfId="726"/>
    <cellStyle name="Ввод  2 2 2 4 2" xfId="2092"/>
    <cellStyle name="Ввод  2 2 2 4 3" xfId="1889"/>
    <cellStyle name="Ввод  2 2 2 4 4" xfId="1499"/>
    <cellStyle name="Ввод  2 2 2 5" xfId="777"/>
    <cellStyle name="Ввод  2 2 2 5 2" xfId="1940"/>
    <cellStyle name="Ввод  2 2 2 6" xfId="1041"/>
    <cellStyle name="Ввод  2 2 2 6 2" xfId="1638"/>
    <cellStyle name="Ввод  2 2 2 7" xfId="991"/>
    <cellStyle name="Ввод  2 2 2 8" xfId="1293"/>
    <cellStyle name="Ввод  2 2 2 9" xfId="1311"/>
    <cellStyle name="Ввод  2 2 3" xfId="278"/>
    <cellStyle name="Ввод  2 2 3 10" xfId="1329"/>
    <cellStyle name="Ввод  2 2 3 11" xfId="1366"/>
    <cellStyle name="Ввод  2 2 3 2" xfId="422"/>
    <cellStyle name="Ввод  2 2 3 2 2" xfId="841"/>
    <cellStyle name="Ввод  2 2 3 2 2 2" xfId="2138"/>
    <cellStyle name="Ввод  2 2 3 2 2 3" xfId="1546"/>
    <cellStyle name="Ввод  2 2 3 2 3" xfId="1149"/>
    <cellStyle name="Ввод  2 2 3 2 3 2" xfId="1994"/>
    <cellStyle name="Ввод  2 2 3 2 4" xfId="1702"/>
    <cellStyle name="Ввод  2 2 3 2 5" xfId="1410"/>
    <cellStyle name="Ввод  2 2 3 3" xfId="510"/>
    <cellStyle name="Ввод  2 2 3 3 2" xfId="1211"/>
    <cellStyle name="Ввод  2 2 3 3 2 2" xfId="2182"/>
    <cellStyle name="Ввод  2 2 3 3 2 3" xfId="1590"/>
    <cellStyle name="Ввод  2 2 3 3 3" xfId="2051"/>
    <cellStyle name="Ввод  2 2 3 3 4" xfId="1788"/>
    <cellStyle name="Ввод  2 2 3 3 5" xfId="1457"/>
    <cellStyle name="Ввод  2 2 3 4" xfId="496"/>
    <cellStyle name="Ввод  2 2 3 4 2" xfId="915"/>
    <cellStyle name="Ввод  2 2 3 4 2 2" xfId="2100"/>
    <cellStyle name="Ввод  2 2 3 4 3" xfId="1776"/>
    <cellStyle name="Ввод  2 2 3 4 4" xfId="1507"/>
    <cellStyle name="Ввод  2 2 3 5" xfId="732"/>
    <cellStyle name="Ввод  2 2 3 5 2" xfId="1895"/>
    <cellStyle name="Ввод  2 2 3 6" xfId="785"/>
    <cellStyle name="Ввод  2 2 3 6 2" xfId="1948"/>
    <cellStyle name="Ввод  2 2 3 7" xfId="1049"/>
    <cellStyle name="Ввод  2 2 3 7 2" xfId="1646"/>
    <cellStyle name="Ввод  2 2 3 8" xfId="1067"/>
    <cellStyle name="Ввод  2 2 3 9" xfId="1292"/>
    <cellStyle name="Ввод  2 2 4" xfId="673"/>
    <cellStyle name="Ввод  2 2 4 2" xfId="1106"/>
    <cellStyle name="Ввод  2 2 4 2 2" xfId="2117"/>
    <cellStyle name="Ввод  2 2 4 2 3" xfId="1525"/>
    <cellStyle name="Ввод  2 2 4 3" xfId="1970"/>
    <cellStyle name="Ввод  2 2 4 4" xfId="1859"/>
    <cellStyle name="Ввод  2 2 4 5" xfId="1389"/>
    <cellStyle name="Ввод  2 2 5" xfId="448"/>
    <cellStyle name="Ввод  2 2 5 2" xfId="867"/>
    <cellStyle name="Ввод  2 2 5 2 2" xfId="2086"/>
    <cellStyle name="Ввод  2 2 5 3" xfId="1163"/>
    <cellStyle name="Ввод  2 2 5 3 2" xfId="1728"/>
    <cellStyle name="Ввод  2 2 5 4" xfId="1487"/>
    <cellStyle name="Ввод  2 2 6" xfId="761"/>
    <cellStyle name="Ввод  2 2 6 2" xfId="1000"/>
    <cellStyle name="Ввод  2 2 6 3" xfId="1924"/>
    <cellStyle name="Ввод  2 2 7" xfId="1012"/>
    <cellStyle name="Ввод  2 2 7 2" xfId="1622"/>
    <cellStyle name="Ввод  2 2 8" xfId="1294"/>
    <cellStyle name="Ввод  2 3" xfId="274"/>
    <cellStyle name="Ввод  2 3 2" xfId="409"/>
    <cellStyle name="Ввод  2 3 2 2" xfId="557"/>
    <cellStyle name="Ввод  2 3 2 2 2" xfId="1136"/>
    <cellStyle name="Ввод  2 3 2 2 2 2" xfId="2134"/>
    <cellStyle name="Ввод  2 3 2 2 3" xfId="1803"/>
    <cellStyle name="Ввод  2 3 2 2 4" xfId="1542"/>
    <cellStyle name="Ввод  2 3 2 3" xfId="483"/>
    <cellStyle name="Ввод  2 3 2 3 2" xfId="902"/>
    <cellStyle name="Ввод  2 3 2 3 3" xfId="1198"/>
    <cellStyle name="Ввод  2 3 2 3 4" xfId="1763"/>
    <cellStyle name="Ввод  2 3 2 4" xfId="828"/>
    <cellStyle name="Ввод  2 3 2 4 2" xfId="1990"/>
    <cellStyle name="Ввод  2 3 2 5" xfId="949"/>
    <cellStyle name="Ввод  2 3 2 5 2" xfId="1689"/>
    <cellStyle name="Ввод  2 3 2 6" xfId="1290"/>
    <cellStyle name="Ввод  2 3 2 7" xfId="1316"/>
    <cellStyle name="Ввод  2 3 3" xfId="426"/>
    <cellStyle name="Ввод  2 3 3 2" xfId="666"/>
    <cellStyle name="Ввод  2 3 3 2 2" xfId="941"/>
    <cellStyle name="Ввод  2 3 3 2 2 2" xfId="2185"/>
    <cellStyle name="Ввод  2 3 3 2 3" xfId="1153"/>
    <cellStyle name="Ввод  2 3 3 2 3 2" xfId="1852"/>
    <cellStyle name="Ввод  2 3 3 2 4" xfId="1593"/>
    <cellStyle name="Ввод  2 3 3 3" xfId="547"/>
    <cellStyle name="Ввод  2 3 3 3 2" xfId="1215"/>
    <cellStyle name="Ввод  2 3 3 4" xfId="500"/>
    <cellStyle name="Ввод  2 3 3 4 2" xfId="919"/>
    <cellStyle name="Ввод  2 3 3 4 3" xfId="1780"/>
    <cellStyle name="Ввод  2 3 3 5" xfId="845"/>
    <cellStyle name="Ввод  2 3 3 5 2" xfId="2055"/>
    <cellStyle name="Ввод  2 3 3 6" xfId="1071"/>
    <cellStyle name="Ввод  2 3 3 6 2" xfId="1706"/>
    <cellStyle name="Ввод  2 3 3 7" xfId="1289"/>
    <cellStyle name="Ввод  2 3 3 8" xfId="1333"/>
    <cellStyle name="Ввод  2 3 4" xfId="685"/>
    <cellStyle name="Ввод  2 3 4 2" xfId="1083"/>
    <cellStyle name="Ввод  2 3 4 2 2" xfId="2096"/>
    <cellStyle name="Ввод  2 3 4 3" xfId="1862"/>
    <cellStyle name="Ввод  2 3 4 4" xfId="1503"/>
    <cellStyle name="Ввод  2 3 5" xfId="453"/>
    <cellStyle name="Ввод  2 3 5 2" xfId="872"/>
    <cellStyle name="Ввод  2 3 5 3" xfId="1168"/>
    <cellStyle name="Ввод  2 3 5 4" xfId="1733"/>
    <cellStyle name="Ввод  2 3 6" xfId="781"/>
    <cellStyle name="Ввод  2 3 6 2" xfId="955"/>
    <cellStyle name="Ввод  2 3 6 3" xfId="1944"/>
    <cellStyle name="Ввод  2 3 7" xfId="1045"/>
    <cellStyle name="Ввод  2 3 7 2" xfId="1642"/>
    <cellStyle name="Ввод  2 3 8" xfId="1291"/>
    <cellStyle name="Ввод  2 4" xfId="389"/>
    <cellStyle name="Ввод  2 4 2" xfId="632"/>
    <cellStyle name="Ввод  2 4 2 2" xfId="926"/>
    <cellStyle name="Ввод  2 4 2 2 2" xfId="2160"/>
    <cellStyle name="Ввод  2 4 2 2 3" xfId="1568"/>
    <cellStyle name="Ввод  2 4 2 3" xfId="1116"/>
    <cellStyle name="Ввод  2 4 2 3 2" xfId="2022"/>
    <cellStyle name="Ввод  2 4 2 4" xfId="1830"/>
    <cellStyle name="Ввод  2 4 2 5" xfId="1438"/>
    <cellStyle name="Ввод  2 4 3" xfId="702"/>
    <cellStyle name="Ввод  2 4 3 2" xfId="1178"/>
    <cellStyle name="Ввод  2 4 3 2 2" xfId="2105"/>
    <cellStyle name="Ввод  2 4 3 3" xfId="1866"/>
    <cellStyle name="Ввод  2 4 3 4" xfId="1513"/>
    <cellStyle name="Ввод  2 4 4" xfId="463"/>
    <cellStyle name="Ввод  2 4 4 2" xfId="882"/>
    <cellStyle name="Ввод  2 4 4 3" xfId="1743"/>
    <cellStyle name="Ввод  2 4 5" xfId="808"/>
    <cellStyle name="Ввод  2 4 5 2" xfId="1958"/>
    <cellStyle name="Ввод  2 4 6" xfId="1008"/>
    <cellStyle name="Ввод  2 4 6 2" xfId="1669"/>
    <cellStyle name="Ввод  2 4 7" xfId="1288"/>
    <cellStyle name="Ввод  2 4 8" xfId="1296"/>
    <cellStyle name="Ввод  2 4 9" xfId="1377"/>
    <cellStyle name="Ввод  2 5" xfId="512"/>
    <cellStyle name="Ввод  2 5 2" xfId="1095"/>
    <cellStyle name="Ввод  2 5 2 2" xfId="2190"/>
    <cellStyle name="Ввод  2 5 2 3" xfId="1598"/>
    <cellStyle name="Ввод  2 5 3" xfId="2062"/>
    <cellStyle name="Ввод  2 5 4" xfId="1789"/>
    <cellStyle name="Ввод  2 5 5" xfId="1459"/>
    <cellStyle name="Ввод  2 6" xfId="433"/>
    <cellStyle name="Ввод  2 6 2" xfId="852"/>
    <cellStyle name="Ввод  2 6 2 2" xfId="2076"/>
    <cellStyle name="Ввод  2 6 3" xfId="1003"/>
    <cellStyle name="Ввод  2 6 3 2" xfId="1713"/>
    <cellStyle name="Ввод  2 6 4" xfId="1475"/>
    <cellStyle name="Ввод  2 7" xfId="706"/>
    <cellStyle name="Ввод  2 7 2" xfId="1869"/>
    <cellStyle name="Ввод  2 8" xfId="749"/>
    <cellStyle name="Ввод  2 8 2" xfId="1912"/>
    <cellStyle name="Ввод  2 9" xfId="963"/>
    <cellStyle name="Ввод  2 9 2" xfId="1610"/>
    <cellStyle name="Ввод  3" xfId="86"/>
    <cellStyle name="Ввод  3 10" xfId="980"/>
    <cellStyle name="Ввод  3 11" xfId="1287"/>
    <cellStyle name="Ввод  3 12" xfId="1345"/>
    <cellStyle name="Ввод  3 2" xfId="281"/>
    <cellStyle name="Ввод  3 2 10" xfId="1286"/>
    <cellStyle name="Ввод  3 2 11" xfId="1367"/>
    <cellStyle name="Ввод  3 2 2" xfId="407"/>
    <cellStyle name="Ввод  3 2 2 2" xfId="690"/>
    <cellStyle name="Ввод  3 2 2 2 2" xfId="1134"/>
    <cellStyle name="Ввод  3 2 2 2 2 2" xfId="2175"/>
    <cellStyle name="Ввод  3 2 2 2 2 3" xfId="1583"/>
    <cellStyle name="Ввод  3 2 2 2 3" xfId="2040"/>
    <cellStyle name="Ввод  3 2 2 2 4" xfId="1863"/>
    <cellStyle name="Ввод  3 2 2 2 5" xfId="1452"/>
    <cellStyle name="Ввод  3 2 2 3" xfId="481"/>
    <cellStyle name="Ввод  3 2 2 3 2" xfId="900"/>
    <cellStyle name="Ввод  3 2 2 3 2 2" xfId="2141"/>
    <cellStyle name="Ввод  3 2 2 3 3" xfId="1196"/>
    <cellStyle name="Ввод  3 2 2 3 3 2" xfId="1761"/>
    <cellStyle name="Ввод  3 2 2 3 4" xfId="1549"/>
    <cellStyle name="Ввод  3 2 2 4" xfId="826"/>
    <cellStyle name="Ввод  3 2 2 4 2" xfId="1997"/>
    <cellStyle name="Ввод  3 2 2 5" xfId="1029"/>
    <cellStyle name="Ввод  3 2 2 5 2" xfId="1687"/>
    <cellStyle name="Ввод  3 2 2 6" xfId="1285"/>
    <cellStyle name="Ввод  3 2 2 7" xfId="1314"/>
    <cellStyle name="Ввод  3 2 2 8" xfId="1411"/>
    <cellStyle name="Ввод  3 2 3" xfId="424"/>
    <cellStyle name="Ввод  3 2 3 2" xfId="664"/>
    <cellStyle name="Ввод  3 2 3 2 2" xfId="939"/>
    <cellStyle name="Ввод  3 2 3 2 2 2" xfId="2184"/>
    <cellStyle name="Ввод  3 2 3 2 3" xfId="1151"/>
    <cellStyle name="Ввод  3 2 3 2 3 2" xfId="1850"/>
    <cellStyle name="Ввод  3 2 3 2 4" xfId="1592"/>
    <cellStyle name="Ввод  3 2 3 3" xfId="524"/>
    <cellStyle name="Ввод  3 2 3 3 2" xfId="1213"/>
    <cellStyle name="Ввод  3 2 3 4" xfId="498"/>
    <cellStyle name="Ввод  3 2 3 4 2" xfId="917"/>
    <cellStyle name="Ввод  3 2 3 4 3" xfId="1778"/>
    <cellStyle name="Ввод  3 2 3 5" xfId="843"/>
    <cellStyle name="Ввод  3 2 3 5 2" xfId="2053"/>
    <cellStyle name="Ввод  3 2 3 6" xfId="1069"/>
    <cellStyle name="Ввод  3 2 3 6 2" xfId="1704"/>
    <cellStyle name="Ввод  3 2 3 7" xfId="1284"/>
    <cellStyle name="Ввод  3 2 3 8" xfId="1331"/>
    <cellStyle name="Ввод  3 2 4" xfId="381"/>
    <cellStyle name="Ввод  3 2 4 2" xfId="582"/>
    <cellStyle name="Ввод  3 2 4 2 2" xfId="2155"/>
    <cellStyle name="Ввод  3 2 4 2 3" xfId="1810"/>
    <cellStyle name="Ввод  3 2 4 2 4" xfId="1563"/>
    <cellStyle name="Ввод  3 2 4 3" xfId="747"/>
    <cellStyle name="Ввод  3 2 4 3 2" xfId="1910"/>
    <cellStyle name="Ввод  3 2 4 4" xfId="802"/>
    <cellStyle name="Ввод  3 2 4 4 2" xfId="2014"/>
    <cellStyle name="Ввод  3 2 4 5" xfId="1096"/>
    <cellStyle name="Ввод  3 2 4 5 2" xfId="1663"/>
    <cellStyle name="Ввод  3 2 4 6" xfId="1430"/>
    <cellStyle name="Ввод  3 2 5" xfId="451"/>
    <cellStyle name="Ввод  3 2 5 2" xfId="870"/>
    <cellStyle name="Ввод  3 2 5 2 2" xfId="2103"/>
    <cellStyle name="Ввод  3 2 5 3" xfId="1166"/>
    <cellStyle name="Ввод  3 2 5 3 2" xfId="1731"/>
    <cellStyle name="Ввод  3 2 5 4" xfId="1510"/>
    <cellStyle name="Ввод  3 2 6" xfId="733"/>
    <cellStyle name="Ввод  3 2 6 2" xfId="1035"/>
    <cellStyle name="Ввод  3 2 6 3" xfId="1896"/>
    <cellStyle name="Ввод  3 2 7" xfId="788"/>
    <cellStyle name="Ввод  3 2 7 2" xfId="1951"/>
    <cellStyle name="Ввод  3 2 8" xfId="1052"/>
    <cellStyle name="Ввод  3 2 8 2" xfId="1649"/>
    <cellStyle name="Ввод  3 2 9" xfId="961"/>
    <cellStyle name="Ввод  3 3" xfId="385"/>
    <cellStyle name="Ввод  3 3 2" xfId="414"/>
    <cellStyle name="Ввод  3 3 2 2" xfId="553"/>
    <cellStyle name="Ввод  3 3 2 2 2" xfId="1141"/>
    <cellStyle name="Ввод  3 3 2 2 2 2" xfId="2176"/>
    <cellStyle name="Ввод  3 3 2 2 3" xfId="1800"/>
    <cellStyle name="Ввод  3 3 2 2 4" xfId="1584"/>
    <cellStyle name="Ввод  3 3 2 3" xfId="488"/>
    <cellStyle name="Ввод  3 3 2 3 2" xfId="907"/>
    <cellStyle name="Ввод  3 3 2 3 3" xfId="1203"/>
    <cellStyle name="Ввод  3 3 2 3 4" xfId="1768"/>
    <cellStyle name="Ввод  3 3 2 4" xfId="833"/>
    <cellStyle name="Ввод  3 3 2 4 2" xfId="2043"/>
    <cellStyle name="Ввод  3 3 2 5" xfId="1059"/>
    <cellStyle name="Ввод  3 3 2 5 2" xfId="1694"/>
    <cellStyle name="Ввод  3 3 2 6" xfId="1282"/>
    <cellStyle name="Ввод  3 3 2 7" xfId="1321"/>
    <cellStyle name="Ввод  3 3 3" xfId="429"/>
    <cellStyle name="Ввод  3 3 3 2" xfId="669"/>
    <cellStyle name="Ввод  3 3 3 2 2" xfId="944"/>
    <cellStyle name="Ввод  3 3 3 2 2 2" xfId="2187"/>
    <cellStyle name="Ввод  3 3 3 2 3" xfId="1156"/>
    <cellStyle name="Ввод  3 3 3 2 3 2" xfId="1855"/>
    <cellStyle name="Ввод  3 3 3 2 4" xfId="1595"/>
    <cellStyle name="Ввод  3 3 3 3" xfId="686"/>
    <cellStyle name="Ввод  3 3 3 3 2" xfId="1218"/>
    <cellStyle name="Ввод  3 3 3 4" xfId="503"/>
    <cellStyle name="Ввод  3 3 3 4 2" xfId="922"/>
    <cellStyle name="Ввод  3 3 3 4 3" xfId="1783"/>
    <cellStyle name="Ввод  3 3 3 5" xfId="848"/>
    <cellStyle name="Ввод  3 3 3 5 2" xfId="2058"/>
    <cellStyle name="Ввод  3 3 3 6" xfId="1074"/>
    <cellStyle name="Ввод  3 3 3 6 2" xfId="1709"/>
    <cellStyle name="Ввод  3 3 3 7" xfId="1281"/>
    <cellStyle name="Ввод  3 3 3 8" xfId="1336"/>
    <cellStyle name="Ввод  3 3 4" xfId="548"/>
    <cellStyle name="Ввод  3 3 4 2" xfId="1111"/>
    <cellStyle name="Ввод  3 3 4 2 2" xfId="2156"/>
    <cellStyle name="Ввод  3 3 4 2 3" xfId="1564"/>
    <cellStyle name="Ввод  3 3 4 3" xfId="2017"/>
    <cellStyle name="Ввод  3 3 4 4" xfId="1798"/>
    <cellStyle name="Ввод  3 3 4 5" xfId="1433"/>
    <cellStyle name="Ввод  3 3 5" xfId="458"/>
    <cellStyle name="Ввод  3 3 5 2" xfId="877"/>
    <cellStyle name="Ввод  3 3 5 2 2" xfId="2110"/>
    <cellStyle name="Ввод  3 3 5 3" xfId="1173"/>
    <cellStyle name="Ввод  3 3 5 3 2" xfId="1738"/>
    <cellStyle name="Ввод  3 3 5 4" xfId="1518"/>
    <cellStyle name="Ввод  3 3 6" xfId="804"/>
    <cellStyle name="Ввод  3 3 6 2" xfId="998"/>
    <cellStyle name="Ввод  3 3 6 3" xfId="1963"/>
    <cellStyle name="Ввод  3 3 7" xfId="1006"/>
    <cellStyle name="Ввод  3 3 7 2" xfId="1665"/>
    <cellStyle name="Ввод  3 3 8" xfId="1283"/>
    <cellStyle name="Ввод  3 3 9" xfId="1382"/>
    <cellStyle name="Ввод  3 4" xfId="394"/>
    <cellStyle name="Ввод  3 4 2" xfId="637"/>
    <cellStyle name="Ввод  3 4 2 2" xfId="931"/>
    <cellStyle name="Ввод  3 4 2 2 2" xfId="2164"/>
    <cellStyle name="Ввод  3 4 2 3" xfId="1121"/>
    <cellStyle name="Ввод  3 4 2 3 2" xfId="1835"/>
    <cellStyle name="Ввод  3 4 2 4" xfId="1572"/>
    <cellStyle name="Ввод  3 4 3" xfId="607"/>
    <cellStyle name="Ввод  3 4 3 2" xfId="1183"/>
    <cellStyle name="Ввод  3 4 4" xfId="468"/>
    <cellStyle name="Ввод  3 4 4 2" xfId="887"/>
    <cellStyle name="Ввод  3 4 4 3" xfId="1748"/>
    <cellStyle name="Ввод  3 4 5" xfId="813"/>
    <cellStyle name="Ввод  3 4 5 2" xfId="2027"/>
    <cellStyle name="Ввод  3 4 6" xfId="972"/>
    <cellStyle name="Ввод  3 4 6 2" xfId="1674"/>
    <cellStyle name="Ввод  3 4 7" xfId="1280"/>
    <cellStyle name="Ввод  3 4 8" xfId="1301"/>
    <cellStyle name="Ввод  3 5" xfId="347"/>
    <cellStyle name="Ввод  3 5 2" xfId="617"/>
    <cellStyle name="Ввод  3 5 2 2" xfId="2148"/>
    <cellStyle name="Ввод  3 5 2 3" xfId="1823"/>
    <cellStyle name="Ввод  3 5 2 4" xfId="1556"/>
    <cellStyle name="Ввод  3 5 3" xfId="740"/>
    <cellStyle name="Ввод  3 5 3 2" xfId="1903"/>
    <cellStyle name="Ввод  3 5 4" xfId="795"/>
    <cellStyle name="Ввод  3 5 4 2" xfId="2005"/>
    <cellStyle name="Ввод  3 5 5" xfId="1086"/>
    <cellStyle name="Ввод  3 5 5 2" xfId="1656"/>
    <cellStyle name="Ввод  3 5 6" xfId="1421"/>
    <cellStyle name="Ввод  3 6" xfId="438"/>
    <cellStyle name="Ввод  3 6 2" xfId="857"/>
    <cellStyle name="Ввод  3 6 2 2" xfId="2191"/>
    <cellStyle name="Ввод  3 6 2 3" xfId="1599"/>
    <cellStyle name="Ввод  3 6 3" xfId="978"/>
    <cellStyle name="Ввод  3 6 3 2" xfId="2063"/>
    <cellStyle name="Ввод  3 6 4" xfId="1718"/>
    <cellStyle name="Ввод  3 6 5" xfId="1460"/>
    <cellStyle name="Ввод  3 7" xfId="711"/>
    <cellStyle name="Ввод  3 7 2" xfId="2081"/>
    <cellStyle name="Ввод  3 7 3" xfId="1874"/>
    <cellStyle name="Ввод  3 7 4" xfId="1480"/>
    <cellStyle name="Ввод  3 8" xfId="754"/>
    <cellStyle name="Ввод  3 8 2" xfId="1917"/>
    <cellStyle name="Ввод  3 9" xfId="981"/>
    <cellStyle name="Ввод  3 9 2" xfId="1615"/>
    <cellStyle name="Ввод  4" xfId="283"/>
    <cellStyle name="Ввод  4 2" xfId="735"/>
    <cellStyle name="Ввод  4 2 2" xfId="1551"/>
    <cellStyle name="Ввод  4 2 2 2" xfId="2143"/>
    <cellStyle name="Ввод  4 2 3" xfId="1999"/>
    <cellStyle name="Ввод  4 2 4" xfId="1898"/>
    <cellStyle name="Ввод  4 2 5" xfId="1413"/>
    <cellStyle name="Ввод  4 3" xfId="790"/>
    <cellStyle name="Ввод  4 3 2" xfId="1953"/>
    <cellStyle name="Ввод  4 4" xfId="1054"/>
    <cellStyle name="Ввод  4 4 2" xfId="1651"/>
    <cellStyle name="Ввод  4 5" xfId="1369"/>
    <cellStyle name="Відсотковий 2" xfId="507"/>
    <cellStyle name="Відсотковий 2 2" xfId="520"/>
    <cellStyle name="Вывод 2" xfId="42"/>
    <cellStyle name="Вывод 2 10" xfId="1279"/>
    <cellStyle name="Вывод 2 11" xfId="1341"/>
    <cellStyle name="Вывод 2 2" xfId="155"/>
    <cellStyle name="Вывод 2 2 2" xfId="259"/>
    <cellStyle name="Вывод 2 2 2 10" xfId="1361"/>
    <cellStyle name="Вывод 2 2 2 2" xfId="399"/>
    <cellStyle name="Вывод 2 2 2 2 2" xfId="571"/>
    <cellStyle name="Вывод 2 2 2 2 2 2" xfId="2131"/>
    <cellStyle name="Вывод 2 2 2 2 2 3" xfId="1807"/>
    <cellStyle name="Вывод 2 2 2 2 2 4" xfId="1539"/>
    <cellStyle name="Вывод 2 2 2 2 3" xfId="818"/>
    <cellStyle name="Вывод 2 2 2 2 3 2" xfId="1987"/>
    <cellStyle name="Вывод 2 2 2 2 4" xfId="1126"/>
    <cellStyle name="Вывод 2 2 2 2 4 2" xfId="1679"/>
    <cellStyle name="Вывод 2 2 2 2 5" xfId="1404"/>
    <cellStyle name="Вывод 2 2 2 3" xfId="473"/>
    <cellStyle name="Вывод 2 2 2 3 2" xfId="892"/>
    <cellStyle name="Вывод 2 2 2 3 2 2" xfId="2168"/>
    <cellStyle name="Вывод 2 2 2 3 2 3" xfId="1576"/>
    <cellStyle name="Вывод 2 2 2 3 3" xfId="1188"/>
    <cellStyle name="Вывод 2 2 2 3 3 2" xfId="2032"/>
    <cellStyle name="Вывод 2 2 2 3 4" xfId="1753"/>
    <cellStyle name="Вывод 2 2 2 3 5" xfId="1444"/>
    <cellStyle name="Вывод 2 2 2 4" xfId="727"/>
    <cellStyle name="Вывод 2 2 2 4 2" xfId="2093"/>
    <cellStyle name="Вывод 2 2 2 4 3" xfId="1890"/>
    <cellStyle name="Вывод 2 2 2 4 4" xfId="1500"/>
    <cellStyle name="Вывод 2 2 2 5" xfId="778"/>
    <cellStyle name="Вывод 2 2 2 5 2" xfId="1941"/>
    <cellStyle name="Вывод 2 2 2 6" xfId="1042"/>
    <cellStyle name="Вывод 2 2 2 6 2" xfId="1639"/>
    <cellStyle name="Вывод 2 2 2 7" xfId="1031"/>
    <cellStyle name="Вывод 2 2 2 8" xfId="1277"/>
    <cellStyle name="Вывод 2 2 2 9" xfId="1306"/>
    <cellStyle name="Вывод 2 2 3" xfId="275"/>
    <cellStyle name="Вывод 2 2 3 2" xfId="606"/>
    <cellStyle name="Вывод 2 2 3 2 2" xfId="1543"/>
    <cellStyle name="Вывод 2 2 3 2 2 2" xfId="2135"/>
    <cellStyle name="Вывод 2 2 3 2 3" xfId="1991"/>
    <cellStyle name="Вывод 2 2 3 2 4" xfId="1819"/>
    <cellStyle name="Вывод 2 2 3 2 5" xfId="1408"/>
    <cellStyle name="Вывод 2 2 3 3" xfId="730"/>
    <cellStyle name="Вывод 2 2 3 3 2" xfId="2097"/>
    <cellStyle name="Вывод 2 2 3 3 3" xfId="1893"/>
    <cellStyle name="Вывод 2 2 3 3 4" xfId="1504"/>
    <cellStyle name="Вывод 2 2 3 4" xfId="782"/>
    <cellStyle name="Вывод 2 2 3 4 2" xfId="1945"/>
    <cellStyle name="Вывод 2 2 3 5" xfId="1046"/>
    <cellStyle name="Вывод 2 2 3 5 2" xfId="1643"/>
    <cellStyle name="Вывод 2 2 3 6" xfId="1101"/>
    <cellStyle name="Вывод 2 2 3 7" xfId="1364"/>
    <cellStyle name="Вывод 2 2 4" xfId="443"/>
    <cellStyle name="Вывод 2 2 4 2" xfId="862"/>
    <cellStyle name="Вывод 2 2 4 2 2" xfId="2118"/>
    <cellStyle name="Вывод 2 2 4 2 3" xfId="1526"/>
    <cellStyle name="Вывод 2 2 4 3" xfId="1085"/>
    <cellStyle name="Вывод 2 2 4 3 2" xfId="1971"/>
    <cellStyle name="Вывод 2 2 4 4" xfId="1723"/>
    <cellStyle name="Вывод 2 2 4 5" xfId="1390"/>
    <cellStyle name="Вывод 2 2 5" xfId="762"/>
    <cellStyle name="Вывод 2 2 5 2" xfId="1037"/>
    <cellStyle name="Вывод 2 2 5 2 2" xfId="1925"/>
    <cellStyle name="Вывод 2 2 5 3" xfId="1488"/>
    <cellStyle name="Вывод 2 2 6" xfId="1013"/>
    <cellStyle name="Вывод 2 2 6 2" xfId="1623"/>
    <cellStyle name="Вывод 2 2 7" xfId="1278"/>
    <cellStyle name="Вывод 2 3" xfId="279"/>
    <cellStyle name="Вывод 2 3 2" xfId="410"/>
    <cellStyle name="Вывод 2 3 2 2" xfId="569"/>
    <cellStyle name="Вывод 2 3 2 2 2" xfId="1137"/>
    <cellStyle name="Вывод 2 3 2 2 2 2" xfId="2139"/>
    <cellStyle name="Вывод 2 3 2 2 3" xfId="1806"/>
    <cellStyle name="Вывод 2 3 2 2 4" xfId="1547"/>
    <cellStyle name="Вывод 2 3 2 3" xfId="484"/>
    <cellStyle name="Вывод 2 3 2 3 2" xfId="903"/>
    <cellStyle name="Вывод 2 3 2 3 3" xfId="1199"/>
    <cellStyle name="Вывод 2 3 2 3 4" xfId="1764"/>
    <cellStyle name="Вывод 2 3 2 4" xfId="829"/>
    <cellStyle name="Вывод 2 3 2 4 2" xfId="1995"/>
    <cellStyle name="Вывод 2 3 2 5" xfId="968"/>
    <cellStyle name="Вывод 2 3 2 5 2" xfId="1690"/>
    <cellStyle name="Вывод 2 3 2 6" xfId="1275"/>
    <cellStyle name="Вывод 2 3 2 7" xfId="1317"/>
    <cellStyle name="Вывод 2 3 3" xfId="595"/>
    <cellStyle name="Вывод 2 3 3 2" xfId="1100"/>
    <cellStyle name="Вывод 2 3 3 2 2" xfId="2101"/>
    <cellStyle name="Вывод 2 3 3 3" xfId="1814"/>
    <cellStyle name="Вывод 2 3 3 4" xfId="1508"/>
    <cellStyle name="Вывод 2 3 4" xfId="454"/>
    <cellStyle name="Вывод 2 3 4 2" xfId="873"/>
    <cellStyle name="Вывод 2 3 4 3" xfId="1169"/>
    <cellStyle name="Вывод 2 3 4 4" xfId="1734"/>
    <cellStyle name="Вывод 2 3 5" xfId="786"/>
    <cellStyle name="Вывод 2 3 5 2" xfId="974"/>
    <cellStyle name="Вывод 2 3 5 3" xfId="1949"/>
    <cellStyle name="Вывод 2 3 6" xfId="1050"/>
    <cellStyle name="Вывод 2 3 6 2" xfId="1647"/>
    <cellStyle name="Вывод 2 3 7" xfId="1276"/>
    <cellStyle name="Вывод 2 4" xfId="390"/>
    <cellStyle name="Вывод 2 4 2" xfId="633"/>
    <cellStyle name="Вывод 2 4 2 2" xfId="927"/>
    <cellStyle name="Вывод 2 4 2 2 2" xfId="2161"/>
    <cellStyle name="Вывод 2 4 2 2 3" xfId="1569"/>
    <cellStyle name="Вывод 2 4 2 3" xfId="1117"/>
    <cellStyle name="Вывод 2 4 2 3 2" xfId="2023"/>
    <cellStyle name="Вывод 2 4 2 4" xfId="1831"/>
    <cellStyle name="Вывод 2 4 2 5" xfId="1439"/>
    <cellStyle name="Вывод 2 4 3" xfId="694"/>
    <cellStyle name="Вывод 2 4 3 2" xfId="1179"/>
    <cellStyle name="Вывод 2 4 3 2 2" xfId="2106"/>
    <cellStyle name="Вывод 2 4 3 3" xfId="1864"/>
    <cellStyle name="Вывод 2 4 3 4" xfId="1514"/>
    <cellStyle name="Вывод 2 4 4" xfId="464"/>
    <cellStyle name="Вывод 2 4 4 2" xfId="883"/>
    <cellStyle name="Вывод 2 4 4 3" xfId="1744"/>
    <cellStyle name="Вывод 2 4 5" xfId="809"/>
    <cellStyle name="Вывод 2 4 5 2" xfId="1959"/>
    <cellStyle name="Вывод 2 4 6" xfId="973"/>
    <cellStyle name="Вывод 2 4 6 2" xfId="1670"/>
    <cellStyle name="Вывод 2 4 7" xfId="1274"/>
    <cellStyle name="Вывод 2 4 8" xfId="1297"/>
    <cellStyle name="Вывод 2 4 9" xfId="1378"/>
    <cellStyle name="Вывод 2 5" xfId="660"/>
    <cellStyle name="Вывод 2 5 2" xfId="1107"/>
    <cellStyle name="Вывод 2 5 2 2" xfId="2192"/>
    <cellStyle name="Вывод 2 5 2 3" xfId="1600"/>
    <cellStyle name="Вывод 2 5 3" xfId="2064"/>
    <cellStyle name="Вывод 2 5 4" xfId="1846"/>
    <cellStyle name="Вывод 2 5 5" xfId="1461"/>
    <cellStyle name="Вывод 2 6" xfId="434"/>
    <cellStyle name="Вывод 2 6 2" xfId="853"/>
    <cellStyle name="Вывод 2 6 2 2" xfId="2077"/>
    <cellStyle name="Вывод 2 6 3" xfId="1105"/>
    <cellStyle name="Вывод 2 6 3 2" xfId="1714"/>
    <cellStyle name="Вывод 2 6 4" xfId="1476"/>
    <cellStyle name="Вывод 2 7" xfId="707"/>
    <cellStyle name="Вывод 2 7 2" xfId="979"/>
    <cellStyle name="Вывод 2 7 3" xfId="1870"/>
    <cellStyle name="Вывод 2 8" xfId="750"/>
    <cellStyle name="Вывод 2 8 2" xfId="1913"/>
    <cellStyle name="Вывод 2 9" xfId="964"/>
    <cellStyle name="Вывод 2 9 2" xfId="1611"/>
    <cellStyle name="Вывод 3" xfId="87"/>
    <cellStyle name="Вывод 3 10" xfId="1273"/>
    <cellStyle name="Вывод 3 11" xfId="1346"/>
    <cellStyle name="Вывод 3 2" xfId="282"/>
    <cellStyle name="Вывод 3 2 2" xfId="402"/>
    <cellStyle name="Вывод 3 2 2 2" xfId="546"/>
    <cellStyle name="Вывод 3 2 2 2 2" xfId="1129"/>
    <cellStyle name="Вывод 3 2 2 2 2 2" xfId="2170"/>
    <cellStyle name="Вывод 3 2 2 2 2 3" xfId="1578"/>
    <cellStyle name="Вывод 3 2 2 2 3" xfId="2035"/>
    <cellStyle name="Вывод 3 2 2 2 4" xfId="1797"/>
    <cellStyle name="Вывод 3 2 2 2 5" xfId="1447"/>
    <cellStyle name="Вывод 3 2 2 3" xfId="476"/>
    <cellStyle name="Вывод 3 2 2 3 2" xfId="895"/>
    <cellStyle name="Вывод 3 2 2 3 2 2" xfId="2142"/>
    <cellStyle name="Вывод 3 2 2 3 3" xfId="1191"/>
    <cellStyle name="Вывод 3 2 2 3 3 2" xfId="1756"/>
    <cellStyle name="Вывод 3 2 2 3 4" xfId="1550"/>
    <cellStyle name="Вывод 3 2 2 4" xfId="821"/>
    <cellStyle name="Вывод 3 2 2 4 2" xfId="1998"/>
    <cellStyle name="Вывод 3 2 2 5" xfId="970"/>
    <cellStyle name="Вывод 3 2 2 5 2" xfId="1682"/>
    <cellStyle name="Вывод 3 2 2 6" xfId="1271"/>
    <cellStyle name="Вывод 3 2 2 7" xfId="1309"/>
    <cellStyle name="Вывод 3 2 2 8" xfId="1412"/>
    <cellStyle name="Вывод 3 2 3" xfId="379"/>
    <cellStyle name="Вывод 3 2 3 2" xfId="530"/>
    <cellStyle name="Вывод 3 2 3 2 2" xfId="2153"/>
    <cellStyle name="Вывод 3 2 3 2 3" xfId="1794"/>
    <cellStyle name="Вывод 3 2 3 2 4" xfId="1561"/>
    <cellStyle name="Вывод 3 2 3 3" xfId="745"/>
    <cellStyle name="Вывод 3 2 3 3 2" xfId="1908"/>
    <cellStyle name="Вывод 3 2 3 4" xfId="800"/>
    <cellStyle name="Вывод 3 2 3 4 2" xfId="2012"/>
    <cellStyle name="Вывод 3 2 3 5" xfId="1099"/>
    <cellStyle name="Вывод 3 2 3 5 2" xfId="1661"/>
    <cellStyle name="Вывод 3 2 3 6" xfId="1428"/>
    <cellStyle name="Вывод 3 2 4" xfId="446"/>
    <cellStyle name="Вывод 3 2 4 2" xfId="865"/>
    <cellStyle name="Вывод 3 2 4 2 2" xfId="2104"/>
    <cellStyle name="Вывод 3 2 4 3" xfId="1161"/>
    <cellStyle name="Вывод 3 2 4 3 2" xfId="1726"/>
    <cellStyle name="Вывод 3 2 4 4" xfId="1511"/>
    <cellStyle name="Вывод 3 2 5" xfId="734"/>
    <cellStyle name="Вывод 3 2 5 2" xfId="976"/>
    <cellStyle name="Вывод 3 2 5 3" xfId="1897"/>
    <cellStyle name="Вывод 3 2 6" xfId="789"/>
    <cellStyle name="Вывод 3 2 6 2" xfId="1952"/>
    <cellStyle name="Вывод 3 2 7" xfId="1053"/>
    <cellStyle name="Вывод 3 2 7 2" xfId="1650"/>
    <cellStyle name="Вывод 3 2 8" xfId="1272"/>
    <cellStyle name="Вывод 3 2 9" xfId="1368"/>
    <cellStyle name="Вывод 3 3" xfId="386"/>
    <cellStyle name="Вывод 3 3 2" xfId="415"/>
    <cellStyle name="Вывод 3 3 2 2" xfId="654"/>
    <cellStyle name="Вывод 3 3 2 2 2" xfId="1142"/>
    <cellStyle name="Вывод 3 3 2 2 2 2" xfId="2177"/>
    <cellStyle name="Вывод 3 3 2 2 3" xfId="1843"/>
    <cellStyle name="Вывод 3 3 2 2 4" xfId="1585"/>
    <cellStyle name="Вывод 3 3 2 3" xfId="489"/>
    <cellStyle name="Вывод 3 3 2 3 2" xfId="908"/>
    <cellStyle name="Вывод 3 3 2 3 3" xfId="1204"/>
    <cellStyle name="Вывод 3 3 2 3 4" xfId="1769"/>
    <cellStyle name="Вывод 3 3 2 4" xfId="834"/>
    <cellStyle name="Вывод 3 3 2 4 2" xfId="2044"/>
    <cellStyle name="Вывод 3 3 2 5" xfId="1060"/>
    <cellStyle name="Вывод 3 3 2 5 2" xfId="1695"/>
    <cellStyle name="Вывод 3 3 2 6" xfId="1269"/>
    <cellStyle name="Вывод 3 3 2 7" xfId="1322"/>
    <cellStyle name="Вывод 3 3 3" xfId="622"/>
    <cellStyle name="Вывод 3 3 3 2" xfId="1112"/>
    <cellStyle name="Вывод 3 3 3 2 2" xfId="2157"/>
    <cellStyle name="Вывод 3 3 3 2 3" xfId="1565"/>
    <cellStyle name="Вывод 3 3 3 3" xfId="2018"/>
    <cellStyle name="Вывод 3 3 3 4" xfId="1826"/>
    <cellStyle name="Вывод 3 3 3 5" xfId="1434"/>
    <cellStyle name="Вывод 3 3 4" xfId="459"/>
    <cellStyle name="Вывод 3 3 4 2" xfId="878"/>
    <cellStyle name="Вывод 3 3 4 2 2" xfId="2111"/>
    <cellStyle name="Вывод 3 3 4 3" xfId="1174"/>
    <cellStyle name="Вывод 3 3 4 3 2" xfId="1739"/>
    <cellStyle name="Вывод 3 3 4 4" xfId="1519"/>
    <cellStyle name="Вывод 3 3 5" xfId="805"/>
    <cellStyle name="Вывод 3 3 5 2" xfId="997"/>
    <cellStyle name="Вывод 3 3 5 3" xfId="1964"/>
    <cellStyle name="Вывод 3 3 6" xfId="1270"/>
    <cellStyle name="Вывод 3 3 6 2" xfId="1666"/>
    <cellStyle name="Вывод 3 3 7" xfId="1383"/>
    <cellStyle name="Вывод 3 4" xfId="395"/>
    <cellStyle name="Вывод 3 4 2" xfId="638"/>
    <cellStyle name="Вывод 3 4 2 2" xfId="932"/>
    <cellStyle name="Вывод 3 4 2 2 2" xfId="2165"/>
    <cellStyle name="Вывод 3 4 2 3" xfId="1122"/>
    <cellStyle name="Вывод 3 4 2 3 2" xfId="1836"/>
    <cellStyle name="Вывод 3 4 2 4" xfId="1573"/>
    <cellStyle name="Вывод 3 4 3" xfId="521"/>
    <cellStyle name="Вывод 3 4 3 2" xfId="1184"/>
    <cellStyle name="Вывод 3 4 4" xfId="469"/>
    <cellStyle name="Вывод 3 4 4 2" xfId="888"/>
    <cellStyle name="Вывод 3 4 4 3" xfId="1749"/>
    <cellStyle name="Вывод 3 4 5" xfId="814"/>
    <cellStyle name="Вывод 3 4 5 2" xfId="2028"/>
    <cellStyle name="Вывод 3 4 6" xfId="1032"/>
    <cellStyle name="Вывод 3 4 6 2" xfId="1675"/>
    <cellStyle name="Вывод 3 4 7" xfId="1268"/>
    <cellStyle name="Вывод 3 4 8" xfId="1302"/>
    <cellStyle name="Вывод 3 5" xfId="348"/>
    <cellStyle name="Вывод 3 5 2" xfId="678"/>
    <cellStyle name="Вывод 3 5 2 2" xfId="2149"/>
    <cellStyle name="Вывод 3 5 2 3" xfId="1861"/>
    <cellStyle name="Вывод 3 5 2 4" xfId="1557"/>
    <cellStyle name="Вывод 3 5 3" xfId="741"/>
    <cellStyle name="Вывод 3 5 3 2" xfId="1904"/>
    <cellStyle name="Вывод 3 5 4" xfId="796"/>
    <cellStyle name="Вывод 3 5 4 2" xfId="2006"/>
    <cellStyle name="Вывод 3 5 5" xfId="1108"/>
    <cellStyle name="Вывод 3 5 5 2" xfId="1657"/>
    <cellStyle name="Вывод 3 5 6" xfId="1422"/>
    <cellStyle name="Вывод 3 6" xfId="439"/>
    <cellStyle name="Вывод 3 6 2" xfId="858"/>
    <cellStyle name="Вывод 3 6 2 2" xfId="2193"/>
    <cellStyle name="Вывод 3 6 2 3" xfId="1601"/>
    <cellStyle name="Вывод 3 6 3" xfId="1091"/>
    <cellStyle name="Вывод 3 6 3 2" xfId="2065"/>
    <cellStyle name="Вывод 3 6 4" xfId="1719"/>
    <cellStyle name="Вывод 3 6 5" xfId="1462"/>
    <cellStyle name="Вывод 3 7" xfId="712"/>
    <cellStyle name="Вывод 3 7 2" xfId="1038"/>
    <cellStyle name="Вывод 3 7 2 2" xfId="2082"/>
    <cellStyle name="Вывод 3 7 3" xfId="1875"/>
    <cellStyle name="Вывод 3 7 4" xfId="1481"/>
    <cellStyle name="Вывод 3 8" xfId="755"/>
    <cellStyle name="Вывод 3 8 2" xfId="1918"/>
    <cellStyle name="Вывод 3 9" xfId="982"/>
    <cellStyle name="Вывод 3 9 2" xfId="1616"/>
    <cellStyle name="Вывод 4" xfId="284"/>
    <cellStyle name="Вывод 4 2" xfId="736"/>
    <cellStyle name="Вывод 4 2 2" xfId="1552"/>
    <cellStyle name="Вывод 4 2 2 2" xfId="2144"/>
    <cellStyle name="Вывод 4 2 3" xfId="2000"/>
    <cellStyle name="Вывод 4 2 4" xfId="1899"/>
    <cellStyle name="Вывод 4 2 5" xfId="1414"/>
    <cellStyle name="Вывод 4 3" xfId="791"/>
    <cellStyle name="Вывод 4 3 2" xfId="1954"/>
    <cellStyle name="Вывод 4 4" xfId="1055"/>
    <cellStyle name="Вывод 4 4 2" xfId="1652"/>
    <cellStyle name="Вывод 4 5" xfId="1370"/>
    <cellStyle name="Вычисление 2" xfId="43"/>
    <cellStyle name="Вычисление 2 10" xfId="1267"/>
    <cellStyle name="Вычисление 2 11" xfId="1342"/>
    <cellStyle name="Вычисление 2 2" xfId="156"/>
    <cellStyle name="Вычисление 2 2 2" xfId="260"/>
    <cellStyle name="Вычисление 2 2 2 10" xfId="1362"/>
    <cellStyle name="Вычисление 2 2 2 2" xfId="403"/>
    <cellStyle name="Вычисление 2 2 2 2 2" xfId="695"/>
    <cellStyle name="Вычисление 2 2 2 2 2 2" xfId="2132"/>
    <cellStyle name="Вычисление 2 2 2 2 2 3" xfId="1865"/>
    <cellStyle name="Вычисление 2 2 2 2 2 4" xfId="1540"/>
    <cellStyle name="Вычисление 2 2 2 2 3" xfId="822"/>
    <cellStyle name="Вычисление 2 2 2 2 3 2" xfId="1988"/>
    <cellStyle name="Вычисление 2 2 2 2 4" xfId="1130"/>
    <cellStyle name="Вычисление 2 2 2 2 4 2" xfId="1683"/>
    <cellStyle name="Вычисление 2 2 2 2 5" xfId="1405"/>
    <cellStyle name="Вычисление 2 2 2 3" xfId="477"/>
    <cellStyle name="Вычисление 2 2 2 3 2" xfId="896"/>
    <cellStyle name="Вычисление 2 2 2 3 2 2" xfId="2171"/>
    <cellStyle name="Вычисление 2 2 2 3 2 3" xfId="1579"/>
    <cellStyle name="Вычисление 2 2 2 3 3" xfId="1192"/>
    <cellStyle name="Вычисление 2 2 2 3 3 2" xfId="2036"/>
    <cellStyle name="Вычисление 2 2 2 3 4" xfId="1757"/>
    <cellStyle name="Вычисление 2 2 2 3 5" xfId="1448"/>
    <cellStyle name="Вычисление 2 2 2 4" xfId="728"/>
    <cellStyle name="Вычисление 2 2 2 4 2" xfId="2094"/>
    <cellStyle name="Вычисление 2 2 2 4 3" xfId="1891"/>
    <cellStyle name="Вычисление 2 2 2 4 4" xfId="1501"/>
    <cellStyle name="Вычисление 2 2 2 5" xfId="779"/>
    <cellStyle name="Вычисление 2 2 2 5 2" xfId="1942"/>
    <cellStyle name="Вычисление 2 2 2 6" xfId="1043"/>
    <cellStyle name="Вычисление 2 2 2 6 2" xfId="1640"/>
    <cellStyle name="Вычисление 2 2 2 7" xfId="1030"/>
    <cellStyle name="Вычисление 2 2 2 8" xfId="1265"/>
    <cellStyle name="Вычисление 2 2 2 9" xfId="1310"/>
    <cellStyle name="Вычисление 2 2 3" xfId="203"/>
    <cellStyle name="Вычисление 2 2 3 10" xfId="1328"/>
    <cellStyle name="Вычисление 2 2 3 11" xfId="1359"/>
    <cellStyle name="Вычисление 2 2 3 2" xfId="421"/>
    <cellStyle name="Вычисление 2 2 3 2 2" xfId="840"/>
    <cellStyle name="Вычисление 2 2 3 2 2 2" xfId="2129"/>
    <cellStyle name="Вычисление 2 2 3 2 2 3" xfId="1537"/>
    <cellStyle name="Вычисление 2 2 3 2 3" xfId="1148"/>
    <cellStyle name="Вычисление 2 2 3 2 3 2" xfId="1983"/>
    <cellStyle name="Вычисление 2 2 3 2 4" xfId="1701"/>
    <cellStyle name="Вычисление 2 2 3 2 5" xfId="1402"/>
    <cellStyle name="Вычисление 2 2 3 3" xfId="619"/>
    <cellStyle name="Вычисление 2 2 3 3 2" xfId="1210"/>
    <cellStyle name="Вычисление 2 2 3 3 2 2" xfId="2181"/>
    <cellStyle name="Вычисление 2 2 3 3 2 3" xfId="1589"/>
    <cellStyle name="Вычисление 2 2 3 3 3" xfId="2050"/>
    <cellStyle name="Вычисление 2 2 3 3 4" xfId="1824"/>
    <cellStyle name="Вычисление 2 2 3 3 5" xfId="1456"/>
    <cellStyle name="Вычисление 2 2 3 4" xfId="495"/>
    <cellStyle name="Вычисление 2 2 3 4 2" xfId="914"/>
    <cellStyle name="Вычисление 2 2 3 4 2 2" xfId="2091"/>
    <cellStyle name="Вычисление 2 2 3 4 3" xfId="1775"/>
    <cellStyle name="Вычисление 2 2 3 4 4" xfId="1498"/>
    <cellStyle name="Вычисление 2 2 3 5" xfId="725"/>
    <cellStyle name="Вычисление 2 2 3 5 2" xfId="1888"/>
    <cellStyle name="Вычисление 2 2 3 6" xfId="774"/>
    <cellStyle name="Вычисление 2 2 3 6 2" xfId="1937"/>
    <cellStyle name="Вычисление 2 2 3 7" xfId="1025"/>
    <cellStyle name="Вычисление 2 2 3 7 2" xfId="1635"/>
    <cellStyle name="Вычисление 2 2 3 8" xfId="1066"/>
    <cellStyle name="Вычисление 2 2 3 9" xfId="1264"/>
    <cellStyle name="Вычисление 2 2 4" xfId="604"/>
    <cellStyle name="Вычисление 2 2 4 2" xfId="1081"/>
    <cellStyle name="Вычисление 2 2 4 2 2" xfId="2119"/>
    <cellStyle name="Вычисление 2 2 4 2 3" xfId="1527"/>
    <cellStyle name="Вычисление 2 2 4 3" xfId="1972"/>
    <cellStyle name="Вычисление 2 2 4 4" xfId="1818"/>
    <cellStyle name="Вычисление 2 2 4 5" xfId="1391"/>
    <cellStyle name="Вычисление 2 2 5" xfId="447"/>
    <cellStyle name="Вычисление 2 2 5 2" xfId="866"/>
    <cellStyle name="Вычисление 2 2 5 2 2" xfId="2087"/>
    <cellStyle name="Вычисление 2 2 5 3" xfId="1162"/>
    <cellStyle name="Вычисление 2 2 5 3 2" xfId="1727"/>
    <cellStyle name="Вычисление 2 2 5 4" xfId="1489"/>
    <cellStyle name="Вычисление 2 2 6" xfId="763"/>
    <cellStyle name="Вычисление 2 2 6 2" xfId="1036"/>
    <cellStyle name="Вычисление 2 2 6 3" xfId="1926"/>
    <cellStyle name="Вычисление 2 2 7" xfId="1014"/>
    <cellStyle name="Вычисление 2 2 7 2" xfId="1624"/>
    <cellStyle name="Вычисление 2 2 8" xfId="1266"/>
    <cellStyle name="Вычисление 2 3" xfId="280"/>
    <cellStyle name="Вычисление 2 3 2" xfId="411"/>
    <cellStyle name="Вычисление 2 3 2 2" xfId="675"/>
    <cellStyle name="Вычисление 2 3 2 2 2" xfId="1138"/>
    <cellStyle name="Вычисление 2 3 2 2 2 2" xfId="2140"/>
    <cellStyle name="Вычисление 2 3 2 2 3" xfId="1860"/>
    <cellStyle name="Вычисление 2 3 2 2 4" xfId="1548"/>
    <cellStyle name="Вычисление 2 3 2 3" xfId="485"/>
    <cellStyle name="Вычисление 2 3 2 3 2" xfId="904"/>
    <cellStyle name="Вычисление 2 3 2 3 3" xfId="1200"/>
    <cellStyle name="Вычисление 2 3 2 3 4" xfId="1765"/>
    <cellStyle name="Вычисление 2 3 2 4" xfId="830"/>
    <cellStyle name="Вычисление 2 3 2 4 2" xfId="1996"/>
    <cellStyle name="Вычисление 2 3 2 5" xfId="1028"/>
    <cellStyle name="Вычисление 2 3 2 5 2" xfId="1691"/>
    <cellStyle name="Вычисление 2 3 2 6" xfId="1262"/>
    <cellStyle name="Вычисление 2 3 2 7" xfId="1318"/>
    <cellStyle name="Вычисление 2 3 3" xfId="427"/>
    <cellStyle name="Вычисление 2 3 3 2" xfId="667"/>
    <cellStyle name="Вычисление 2 3 3 2 2" xfId="942"/>
    <cellStyle name="Вычисление 2 3 3 2 2 2" xfId="2186"/>
    <cellStyle name="Вычисление 2 3 3 2 3" xfId="1154"/>
    <cellStyle name="Вычисление 2 3 3 2 3 2" xfId="1853"/>
    <cellStyle name="Вычисление 2 3 3 2 4" xfId="1594"/>
    <cellStyle name="Вычисление 2 3 3 3" xfId="653"/>
    <cellStyle name="Вычисление 2 3 3 3 2" xfId="1216"/>
    <cellStyle name="Вычисление 2 3 3 4" xfId="501"/>
    <cellStyle name="Вычисление 2 3 3 4 2" xfId="920"/>
    <cellStyle name="Вычисление 2 3 3 4 3" xfId="1781"/>
    <cellStyle name="Вычисление 2 3 3 5" xfId="846"/>
    <cellStyle name="Вычисление 2 3 3 5 2" xfId="2056"/>
    <cellStyle name="Вычисление 2 3 3 6" xfId="1072"/>
    <cellStyle name="Вычисление 2 3 3 6 2" xfId="1707"/>
    <cellStyle name="Вычисление 2 3 3 7" xfId="1261"/>
    <cellStyle name="Вычисление 2 3 3 8" xfId="1334"/>
    <cellStyle name="Вычисление 2 3 4" xfId="575"/>
    <cellStyle name="Вычисление 2 3 4 2" xfId="1102"/>
    <cellStyle name="Вычисление 2 3 4 2 2" xfId="2102"/>
    <cellStyle name="Вычисление 2 3 4 3" xfId="1808"/>
    <cellStyle name="Вычисление 2 3 4 4" xfId="1509"/>
    <cellStyle name="Вычисление 2 3 5" xfId="455"/>
    <cellStyle name="Вычисление 2 3 5 2" xfId="874"/>
    <cellStyle name="Вычисление 2 3 5 3" xfId="1170"/>
    <cellStyle name="Вычисление 2 3 5 4" xfId="1735"/>
    <cellStyle name="Вычисление 2 3 6" xfId="787"/>
    <cellStyle name="Вычисление 2 3 6 2" xfId="1034"/>
    <cellStyle name="Вычисление 2 3 6 3" xfId="1950"/>
    <cellStyle name="Вычисление 2 3 7" xfId="1051"/>
    <cellStyle name="Вычисление 2 3 7 2" xfId="1648"/>
    <cellStyle name="Вычисление 2 3 8" xfId="1263"/>
    <cellStyle name="Вычисление 2 4" xfId="391"/>
    <cellStyle name="Вычисление 2 4 2" xfId="634"/>
    <cellStyle name="Вычисление 2 4 2 2" xfId="928"/>
    <cellStyle name="Вычисление 2 4 2 2 2" xfId="2162"/>
    <cellStyle name="Вычисление 2 4 2 2 3" xfId="1570"/>
    <cellStyle name="Вычисление 2 4 2 3" xfId="1118"/>
    <cellStyle name="Вычисление 2 4 2 3 2" xfId="2024"/>
    <cellStyle name="Вычисление 2 4 2 4" xfId="1832"/>
    <cellStyle name="Вычисление 2 4 2 5" xfId="1440"/>
    <cellStyle name="Вычисление 2 4 3" xfId="519"/>
    <cellStyle name="Вычисление 2 4 3 2" xfId="1180"/>
    <cellStyle name="Вычисление 2 4 3 2 2" xfId="2107"/>
    <cellStyle name="Вычисление 2 4 3 3" xfId="1793"/>
    <cellStyle name="Вычисление 2 4 3 4" xfId="1515"/>
    <cellStyle name="Вычисление 2 4 4" xfId="465"/>
    <cellStyle name="Вычисление 2 4 4 2" xfId="884"/>
    <cellStyle name="Вычисление 2 4 4 3" xfId="1745"/>
    <cellStyle name="Вычисление 2 4 5" xfId="810"/>
    <cellStyle name="Вычисление 2 4 5 2" xfId="1960"/>
    <cellStyle name="Вычисление 2 4 6" xfId="1033"/>
    <cellStyle name="Вычисление 2 4 6 2" xfId="1671"/>
    <cellStyle name="Вычисление 2 4 7" xfId="1260"/>
    <cellStyle name="Вычисление 2 4 8" xfId="1298"/>
    <cellStyle name="Вычисление 2 4 9" xfId="1379"/>
    <cellStyle name="Вычисление 2 5" xfId="705"/>
    <cellStyle name="Вычисление 2 5 2" xfId="1103"/>
    <cellStyle name="Вычисление 2 5 2 2" xfId="2194"/>
    <cellStyle name="Вычисление 2 5 2 3" xfId="1602"/>
    <cellStyle name="Вычисление 2 5 3" xfId="2066"/>
    <cellStyle name="Вычисление 2 5 4" xfId="1868"/>
    <cellStyle name="Вычисление 2 5 5" xfId="1463"/>
    <cellStyle name="Вычисление 2 6" xfId="435"/>
    <cellStyle name="Вычисление 2 6 2" xfId="854"/>
    <cellStyle name="Вычисление 2 6 2 2" xfId="2078"/>
    <cellStyle name="Вычисление 2 6 3" xfId="1039"/>
    <cellStyle name="Вычисление 2 6 3 2" xfId="1715"/>
    <cellStyle name="Вычисление 2 6 4" xfId="1477"/>
    <cellStyle name="Вычисление 2 7" xfId="708"/>
    <cellStyle name="Вычисление 2 7 2" xfId="1871"/>
    <cellStyle name="Вычисление 2 8" xfId="751"/>
    <cellStyle name="Вычисление 2 8 2" xfId="1914"/>
    <cellStyle name="Вычисление 2 9" xfId="965"/>
    <cellStyle name="Вычисление 2 9 2" xfId="1612"/>
    <cellStyle name="Вычисление 3" xfId="88"/>
    <cellStyle name="Вычисление 3 10" xfId="1010"/>
    <cellStyle name="Вычисление 3 11" xfId="1259"/>
    <cellStyle name="Вычисление 3 12" xfId="1347"/>
    <cellStyle name="Вычисление 3 2" xfId="202"/>
    <cellStyle name="Вычисление 3 2 10" xfId="1258"/>
    <cellStyle name="Вычисление 3 2 11" xfId="1358"/>
    <cellStyle name="Вычисление 3 2 2" xfId="406"/>
    <cellStyle name="Вычисление 3 2 2 2" xfId="656"/>
    <cellStyle name="Вычисление 3 2 2 2 2" xfId="1133"/>
    <cellStyle name="Вычисление 3 2 2 2 2 2" xfId="2174"/>
    <cellStyle name="Вычисление 3 2 2 2 2 3" xfId="1582"/>
    <cellStyle name="Вычисление 3 2 2 2 3" xfId="2039"/>
    <cellStyle name="Вычисление 3 2 2 2 4" xfId="1844"/>
    <cellStyle name="Вычисление 3 2 2 2 5" xfId="1451"/>
    <cellStyle name="Вычисление 3 2 2 3" xfId="480"/>
    <cellStyle name="Вычисление 3 2 2 3 2" xfId="899"/>
    <cellStyle name="Вычисление 3 2 2 3 2 2" xfId="2128"/>
    <cellStyle name="Вычисление 3 2 2 3 3" xfId="1195"/>
    <cellStyle name="Вычисление 3 2 2 3 3 2" xfId="1760"/>
    <cellStyle name="Вычисление 3 2 2 3 4" xfId="1536"/>
    <cellStyle name="Вычисление 3 2 2 4" xfId="825"/>
    <cellStyle name="Вычисление 3 2 2 4 2" xfId="1982"/>
    <cellStyle name="Вычисление 3 2 2 5" xfId="969"/>
    <cellStyle name="Вычисление 3 2 2 5 2" xfId="1686"/>
    <cellStyle name="Вычисление 3 2 2 6" xfId="1257"/>
    <cellStyle name="Вычисление 3 2 2 7" xfId="1313"/>
    <cellStyle name="Вычисление 3 2 2 8" xfId="1401"/>
    <cellStyle name="Вычисление 3 2 3" xfId="423"/>
    <cellStyle name="Вычисление 3 2 3 2" xfId="663"/>
    <cellStyle name="Вычисление 3 2 3 2 2" xfId="938"/>
    <cellStyle name="Вычисление 3 2 3 2 2 2" xfId="2183"/>
    <cellStyle name="Вычисление 3 2 3 2 3" xfId="1150"/>
    <cellStyle name="Вычисление 3 2 3 2 3 2" xfId="1849"/>
    <cellStyle name="Вычисление 3 2 3 2 4" xfId="1591"/>
    <cellStyle name="Вычисление 3 2 3 3" xfId="643"/>
    <cellStyle name="Вычисление 3 2 3 3 2" xfId="1212"/>
    <cellStyle name="Вычисление 3 2 3 4" xfId="497"/>
    <cellStyle name="Вычисление 3 2 3 4 2" xfId="916"/>
    <cellStyle name="Вычисление 3 2 3 4 3" xfId="1777"/>
    <cellStyle name="Вычисление 3 2 3 5" xfId="842"/>
    <cellStyle name="Вычисление 3 2 3 5 2" xfId="2052"/>
    <cellStyle name="Вычисление 3 2 3 6" xfId="1068"/>
    <cellStyle name="Вычисление 3 2 3 6 2" xfId="1703"/>
    <cellStyle name="Вычисление 3 2 3 7" xfId="1256"/>
    <cellStyle name="Вычисление 3 2 3 8" xfId="1330"/>
    <cellStyle name="Вычисление 3 2 4" xfId="380"/>
    <cellStyle name="Вычисление 3 2 4 2" xfId="516"/>
    <cellStyle name="Вычисление 3 2 4 2 2" xfId="2154"/>
    <cellStyle name="Вычисление 3 2 4 2 3" xfId="1792"/>
    <cellStyle name="Вычисление 3 2 4 2 4" xfId="1562"/>
    <cellStyle name="Вычисление 3 2 4 3" xfId="746"/>
    <cellStyle name="Вычисление 3 2 4 3 2" xfId="1909"/>
    <cellStyle name="Вычисление 3 2 4 4" xfId="801"/>
    <cellStyle name="Вычисление 3 2 4 4 2" xfId="2013"/>
    <cellStyle name="Вычисление 3 2 4 5" xfId="1097"/>
    <cellStyle name="Вычисление 3 2 4 5 2" xfId="1662"/>
    <cellStyle name="Вычисление 3 2 4 6" xfId="1429"/>
    <cellStyle name="Вычисление 3 2 5" xfId="450"/>
    <cellStyle name="Вычисление 3 2 5 2" xfId="869"/>
    <cellStyle name="Вычисление 3 2 5 2 2" xfId="2090"/>
    <cellStyle name="Вычисление 3 2 5 3" xfId="1165"/>
    <cellStyle name="Вычисление 3 2 5 3 2" xfId="1730"/>
    <cellStyle name="Вычисление 3 2 5 4" xfId="1497"/>
    <cellStyle name="Вычисление 3 2 6" xfId="724"/>
    <cellStyle name="Вычисление 3 2 6 2" xfId="975"/>
    <cellStyle name="Вычисление 3 2 6 3" xfId="1887"/>
    <cellStyle name="Вычисление 3 2 7" xfId="773"/>
    <cellStyle name="Вычисление 3 2 7 2" xfId="1936"/>
    <cellStyle name="Вычисление 3 2 8" xfId="1024"/>
    <cellStyle name="Вычисление 3 2 8 2" xfId="1634"/>
    <cellStyle name="Вычисление 3 2 9" xfId="1009"/>
    <cellStyle name="Вычисление 3 3" xfId="387"/>
    <cellStyle name="Вычисление 3 3 2" xfId="416"/>
    <cellStyle name="Вычисление 3 3 2 2" xfId="610"/>
    <cellStyle name="Вычисление 3 3 2 2 2" xfId="1143"/>
    <cellStyle name="Вычисление 3 3 2 2 2 2" xfId="2178"/>
    <cellStyle name="Вычисление 3 3 2 2 3" xfId="1820"/>
    <cellStyle name="Вычисление 3 3 2 2 4" xfId="1586"/>
    <cellStyle name="Вычисление 3 3 2 3" xfId="490"/>
    <cellStyle name="Вычисление 3 3 2 3 2" xfId="909"/>
    <cellStyle name="Вычисление 3 3 2 3 3" xfId="1205"/>
    <cellStyle name="Вычисление 3 3 2 3 4" xfId="1770"/>
    <cellStyle name="Вычисление 3 3 2 4" xfId="835"/>
    <cellStyle name="Вычисление 3 3 2 4 2" xfId="2045"/>
    <cellStyle name="Вычисление 3 3 2 5" xfId="1061"/>
    <cellStyle name="Вычисление 3 3 2 5 2" xfId="1696"/>
    <cellStyle name="Вычисление 3 3 2 6" xfId="1254"/>
    <cellStyle name="Вычисление 3 3 2 7" xfId="1323"/>
    <cellStyle name="Вычисление 3 3 3" xfId="430"/>
    <cellStyle name="Вычисление 3 3 3 2" xfId="670"/>
    <cellStyle name="Вычисление 3 3 3 2 2" xfId="945"/>
    <cellStyle name="Вычисление 3 3 3 2 2 2" xfId="2188"/>
    <cellStyle name="Вычисление 3 3 3 2 3" xfId="1157"/>
    <cellStyle name="Вычисление 3 3 3 2 3 2" xfId="1856"/>
    <cellStyle name="Вычисление 3 3 3 2 4" xfId="1596"/>
    <cellStyle name="Вычисление 3 3 3 3" xfId="602"/>
    <cellStyle name="Вычисление 3 3 3 3 2" xfId="1219"/>
    <cellStyle name="Вычисление 3 3 3 4" xfId="504"/>
    <cellStyle name="Вычисление 3 3 3 4 2" xfId="923"/>
    <cellStyle name="Вычисление 3 3 3 4 3" xfId="1784"/>
    <cellStyle name="Вычисление 3 3 3 5" xfId="849"/>
    <cellStyle name="Вычисление 3 3 3 5 2" xfId="2059"/>
    <cellStyle name="Вычисление 3 3 3 6" xfId="1075"/>
    <cellStyle name="Вычисление 3 3 3 6 2" xfId="1710"/>
    <cellStyle name="Вычисление 3 3 3 7" xfId="1253"/>
    <cellStyle name="Вычисление 3 3 3 8" xfId="1337"/>
    <cellStyle name="Вычисление 3 3 4" xfId="533"/>
    <cellStyle name="Вычисление 3 3 4 2" xfId="1113"/>
    <cellStyle name="Вычисление 3 3 4 2 2" xfId="2158"/>
    <cellStyle name="Вычисление 3 3 4 2 3" xfId="1566"/>
    <cellStyle name="Вычисление 3 3 4 3" xfId="2019"/>
    <cellStyle name="Вычисление 3 3 4 4" xfId="1795"/>
    <cellStyle name="Вычисление 3 3 4 5" xfId="1435"/>
    <cellStyle name="Вычисление 3 3 5" xfId="460"/>
    <cellStyle name="Вычисление 3 3 5 2" xfId="879"/>
    <cellStyle name="Вычисление 3 3 5 2 2" xfId="2112"/>
    <cellStyle name="Вычисление 3 3 5 3" xfId="1175"/>
    <cellStyle name="Вычисление 3 3 5 3 2" xfId="1740"/>
    <cellStyle name="Вычисление 3 3 5 4" xfId="1520"/>
    <cellStyle name="Вычисление 3 3 6" xfId="806"/>
    <cellStyle name="Вычисление 3 3 6 2" xfId="996"/>
    <cellStyle name="Вычисление 3 3 6 3" xfId="1965"/>
    <cellStyle name="Вычисление 3 3 7" xfId="1005"/>
    <cellStyle name="Вычисление 3 3 7 2" xfId="1667"/>
    <cellStyle name="Вычисление 3 3 8" xfId="1255"/>
    <cellStyle name="Вычисление 3 3 9" xfId="1384"/>
    <cellStyle name="Вычисление 3 4" xfId="396"/>
    <cellStyle name="Вычисление 3 4 2" xfId="639"/>
    <cellStyle name="Вычисление 3 4 2 2" xfId="933"/>
    <cellStyle name="Вычисление 3 4 2 2 2" xfId="2166"/>
    <cellStyle name="Вычисление 3 4 2 3" xfId="1123"/>
    <cellStyle name="Вычисление 3 4 2 3 2" xfId="1837"/>
    <cellStyle name="Вычисление 3 4 2 4" xfId="1574"/>
    <cellStyle name="Вычисление 3 4 3" xfId="658"/>
    <cellStyle name="Вычисление 3 4 3 2" xfId="1185"/>
    <cellStyle name="Вычисление 3 4 4" xfId="470"/>
    <cellStyle name="Вычисление 3 4 4 2" xfId="889"/>
    <cellStyle name="Вычисление 3 4 4 3" xfId="1750"/>
    <cellStyle name="Вычисление 3 4 5" xfId="815"/>
    <cellStyle name="Вычисление 3 4 5 2" xfId="2029"/>
    <cellStyle name="Вычисление 3 4 6" xfId="1007"/>
    <cellStyle name="Вычисление 3 4 6 2" xfId="1676"/>
    <cellStyle name="Вычисление 3 4 7" xfId="1252"/>
    <cellStyle name="Вычисление 3 4 8" xfId="1303"/>
    <cellStyle name="Вычисление 3 5" xfId="349"/>
    <cellStyle name="Вычисление 3 5 2" xfId="704"/>
    <cellStyle name="Вычисление 3 5 2 2" xfId="2150"/>
    <cellStyle name="Вычисление 3 5 2 3" xfId="1867"/>
    <cellStyle name="Вычисление 3 5 2 4" xfId="1558"/>
    <cellStyle name="Вычисление 3 5 3" xfId="742"/>
    <cellStyle name="Вычисление 3 5 3 2" xfId="1905"/>
    <cellStyle name="Вычисление 3 5 4" xfId="797"/>
    <cellStyle name="Вычисление 3 5 4 2" xfId="2007"/>
    <cellStyle name="Вычисление 3 5 5" xfId="1104"/>
    <cellStyle name="Вычисление 3 5 5 2" xfId="1658"/>
    <cellStyle name="Вычисление 3 5 6" xfId="1423"/>
    <cellStyle name="Вычисление 3 6" xfId="440"/>
    <cellStyle name="Вычисление 3 6 2" xfId="859"/>
    <cellStyle name="Вычисление 3 6 2 2" xfId="2195"/>
    <cellStyle name="Вычисление 3 6 2 3" xfId="1603"/>
    <cellStyle name="Вычисление 3 6 3" xfId="1002"/>
    <cellStyle name="Вычисление 3 6 3 2" xfId="2067"/>
    <cellStyle name="Вычисление 3 6 4" xfId="1720"/>
    <cellStyle name="Вычисление 3 6 5" xfId="1464"/>
    <cellStyle name="Вычисление 3 7" xfId="713"/>
    <cellStyle name="Вычисление 3 7 2" xfId="2083"/>
    <cellStyle name="Вычисление 3 7 3" xfId="1876"/>
    <cellStyle name="Вычисление 3 7 4" xfId="1482"/>
    <cellStyle name="Вычисление 3 8" xfId="756"/>
    <cellStyle name="Вычисление 3 8 2" xfId="1919"/>
    <cellStyle name="Вычисление 3 9" xfId="983"/>
    <cellStyle name="Вычисление 3 9 2" xfId="1617"/>
    <cellStyle name="Вычисление 4" xfId="285"/>
    <cellStyle name="Вычисление 4 2" xfId="737"/>
    <cellStyle name="Вычисление 4 2 2" xfId="1553"/>
    <cellStyle name="Вычисление 4 2 2 2" xfId="2145"/>
    <cellStyle name="Вычисление 4 2 3" xfId="2001"/>
    <cellStyle name="Вычисление 4 2 4" xfId="1900"/>
    <cellStyle name="Вычисление 4 2 5" xfId="1415"/>
    <cellStyle name="Вычисление 4 3" xfId="792"/>
    <cellStyle name="Вычисление 4 3 2" xfId="1955"/>
    <cellStyle name="Вычисление 4 4" xfId="1056"/>
    <cellStyle name="Вычисление 4 4 2" xfId="1653"/>
    <cellStyle name="Вычисление 4 5" xfId="1371"/>
    <cellStyle name="Гарний" xfId="157"/>
    <cellStyle name="Денежный 2" xfId="233"/>
    <cellStyle name="Заголовок 1 2" xfId="44"/>
    <cellStyle name="Заголовок 1 2 2" xfId="158"/>
    <cellStyle name="Заголовок 1 2 2 2" xfId="261"/>
    <cellStyle name="Заголовок 1 2 2 3" xfId="543"/>
    <cellStyle name="Заголовок 1 3" xfId="89"/>
    <cellStyle name="Заголовок 1 3 2" xfId="350"/>
    <cellStyle name="Заголовок 1 3 2 2" xfId="573"/>
    <cellStyle name="Заголовок 2 2" xfId="45"/>
    <cellStyle name="Заголовок 2 2 2" xfId="159"/>
    <cellStyle name="Заголовок 2 2 2 2" xfId="262"/>
    <cellStyle name="Заголовок 2 2 2 3" xfId="683"/>
    <cellStyle name="Заголовок 2 3" xfId="90"/>
    <cellStyle name="Заголовок 2 3 2" xfId="351"/>
    <cellStyle name="Заголовок 2 3 2 2" xfId="529"/>
    <cellStyle name="Заголовок 3 2" xfId="46"/>
    <cellStyle name="Заголовок 3 2 2" xfId="160"/>
    <cellStyle name="Заголовок 3 2 2 2" xfId="263"/>
    <cellStyle name="Заголовок 3 2 2 2 2" xfId="376"/>
    <cellStyle name="Заголовок 3 2 2 2 2 2" xfId="383"/>
    <cellStyle name="Заголовок 3 2 2 2 2 2 2" xfId="684"/>
    <cellStyle name="Заголовок 3 2 2 2 2 3" xfId="532"/>
    <cellStyle name="Заголовок 3 2 2 2 3" xfId="373"/>
    <cellStyle name="Заголовок 3 2 2 2 3 2" xfId="616"/>
    <cellStyle name="Заголовок 3 2 2 3" xfId="367"/>
    <cellStyle name="Заголовок 3 2 2 3 2" xfId="382"/>
    <cellStyle name="Заголовок 3 2 2 3 2 2" xfId="578"/>
    <cellStyle name="Заголовок 3 2 2 3 3" xfId="599"/>
    <cellStyle name="Заголовок 3 2 2 4" xfId="585"/>
    <cellStyle name="Заголовок 3 2 3" xfId="371"/>
    <cellStyle name="Заголовок 3 2 3 2" xfId="377"/>
    <cellStyle name="Заголовок 3 2 3 2 2" xfId="564"/>
    <cellStyle name="Заголовок 3 2 3 3" xfId="531"/>
    <cellStyle name="Заголовок 3 2 4" xfId="588"/>
    <cellStyle name="Заголовок 3 3" xfId="91"/>
    <cellStyle name="Заголовок 3 3 2" xfId="366"/>
    <cellStyle name="Заголовок 3 3 2 2" xfId="368"/>
    <cellStyle name="Заголовок 3 3 2 2 2" xfId="369"/>
    <cellStyle name="Заголовок 3 3 2 2 2 2" xfId="614"/>
    <cellStyle name="Заголовок 3 3 2 2 3" xfId="674"/>
    <cellStyle name="Заголовок 3 3 2 3" xfId="372"/>
    <cellStyle name="Заголовок 3 3 2 3 2" xfId="648"/>
    <cellStyle name="Заголовок 3 3 2 4" xfId="680"/>
    <cellStyle name="Заголовок 3 3 3" xfId="375"/>
    <cellStyle name="Заголовок 3 3 3 2" xfId="370"/>
    <cellStyle name="Заголовок 3 3 3 2 2" xfId="517"/>
    <cellStyle name="Заголовок 3 3 3 3" xfId="523"/>
    <cellStyle name="Заголовок 3 3 4" xfId="374"/>
    <cellStyle name="Заголовок 3 3 4 2" xfId="536"/>
    <cellStyle name="Заголовок 3 3 5" xfId="352"/>
    <cellStyle name="Заголовок 3 3 5 2" xfId="682"/>
    <cellStyle name="Заголовок 4 2" xfId="47"/>
    <cellStyle name="Заголовок 4 2 2" xfId="161"/>
    <cellStyle name="Заголовок 4 2 2 2" xfId="264"/>
    <cellStyle name="Заголовок 4 2 2 3" xfId="583"/>
    <cellStyle name="Заголовок 4 3" xfId="92"/>
    <cellStyle name="Заголовок 4 3 2" xfId="353"/>
    <cellStyle name="Заголовок 4 3 2 2" xfId="679"/>
    <cellStyle name="Звичайний 10" xfId="302"/>
    <cellStyle name="Звичайний 11" xfId="303"/>
    <cellStyle name="Звичайний 12" xfId="304"/>
    <cellStyle name="Звичайний 13" xfId="305"/>
    <cellStyle name="Звичайний 14" xfId="306"/>
    <cellStyle name="Звичайний 15" xfId="307"/>
    <cellStyle name="Звичайний 16" xfId="308"/>
    <cellStyle name="Звичайний 17" xfId="309"/>
    <cellStyle name="Звичайний 18" xfId="310"/>
    <cellStyle name="Звичайний 19" xfId="311"/>
    <cellStyle name="Звичайний 2" xfId="4"/>
    <cellStyle name="Звичайний 2 2" xfId="5"/>
    <cellStyle name="Звичайний 2 2 2" xfId="294"/>
    <cellStyle name="Звичайний 2 2 2 2" xfId="574"/>
    <cellStyle name="Звичайний 2 3" xfId="2"/>
    <cellStyle name="Звичайний 2 3 2" xfId="291"/>
    <cellStyle name="Звичайний 2 3 3" xfId="1609"/>
    <cellStyle name="Звичайний 2 3 3 2 2" xfId="2203"/>
    <cellStyle name="Звичайний 2 4" xfId="609"/>
    <cellStyle name="Звичайний 20" xfId="312"/>
    <cellStyle name="Звичайний 22" xfId="295"/>
    <cellStyle name="Звичайний 3" xfId="6"/>
    <cellStyle name="Звичайний 3 2" xfId="297"/>
    <cellStyle name="Звичайний 3 2 2" xfId="364"/>
    <cellStyle name="Звичайний 3 3" xfId="313"/>
    <cellStyle name="Звичайний 3 4" xfId="363"/>
    <cellStyle name="Звичайний 3 5" xfId="296"/>
    <cellStyle name="Звичайний 4" xfId="298"/>
    <cellStyle name="Звичайний 4 2" xfId="314"/>
    <cellStyle name="Звичайний 5" xfId="7"/>
    <cellStyle name="Звичайний 5 2" xfId="315"/>
    <cellStyle name="Звичайний 5 3" xfId="630"/>
    <cellStyle name="Звичайний 6" xfId="299"/>
    <cellStyle name="Звичайний 6 2" xfId="316"/>
    <cellStyle name="Звичайний 7" xfId="317"/>
    <cellStyle name="Звичайний 8" xfId="318"/>
    <cellStyle name="Звичайний 9" xfId="319"/>
    <cellStyle name="Звичайний_Додаток _ 3 зм_ни 4575" xfId="320"/>
    <cellStyle name="Звичайний_Додаток №8" xfId="1"/>
    <cellStyle name="Звичайний_Додаток №8 зміни до додатку №8" xfId="2202"/>
    <cellStyle name="Зв'язана клітинка" xfId="162"/>
    <cellStyle name="Итог 2" xfId="48"/>
    <cellStyle name="Итог 2 10" xfId="1251"/>
    <cellStyle name="Итог 2 11" xfId="1343"/>
    <cellStyle name="Итог 2 2" xfId="163"/>
    <cellStyle name="Итог 2 2 2" xfId="265"/>
    <cellStyle name="Итог 2 2 2 10" xfId="1363"/>
    <cellStyle name="Итог 2 2 2 2" xfId="405"/>
    <cellStyle name="Итог 2 2 2 2 2" xfId="577"/>
    <cellStyle name="Итог 2 2 2 2 2 2" xfId="2133"/>
    <cellStyle name="Итог 2 2 2 2 2 3" xfId="1809"/>
    <cellStyle name="Итог 2 2 2 2 2 4" xfId="1541"/>
    <cellStyle name="Итог 2 2 2 2 3" xfId="824"/>
    <cellStyle name="Итог 2 2 2 2 3 2" xfId="1989"/>
    <cellStyle name="Итог 2 2 2 2 4" xfId="1132"/>
    <cellStyle name="Итог 2 2 2 2 4 2" xfId="1685"/>
    <cellStyle name="Итог 2 2 2 2 5" xfId="1406"/>
    <cellStyle name="Итог 2 2 2 3" xfId="479"/>
    <cellStyle name="Итог 2 2 2 3 2" xfId="898"/>
    <cellStyle name="Итог 2 2 2 3 2 2" xfId="2173"/>
    <cellStyle name="Итог 2 2 2 3 2 3" xfId="1581"/>
    <cellStyle name="Итог 2 2 2 3 3" xfId="1194"/>
    <cellStyle name="Итог 2 2 2 3 3 2" xfId="2038"/>
    <cellStyle name="Итог 2 2 2 3 4" xfId="1759"/>
    <cellStyle name="Итог 2 2 2 3 5" xfId="1450"/>
    <cellStyle name="Итог 2 2 2 4" xfId="729"/>
    <cellStyle name="Итог 2 2 2 4 2" xfId="2095"/>
    <cellStyle name="Итог 2 2 2 4 3" xfId="1892"/>
    <cellStyle name="Итог 2 2 2 4 4" xfId="1502"/>
    <cellStyle name="Итог 2 2 2 5" xfId="780"/>
    <cellStyle name="Итог 2 2 2 5 2" xfId="1943"/>
    <cellStyle name="Итог 2 2 2 6" xfId="1044"/>
    <cellStyle name="Итог 2 2 2 6 2" xfId="1641"/>
    <cellStyle name="Итог 2 2 2 7" xfId="950"/>
    <cellStyle name="Итог 2 2 2 8" xfId="1249"/>
    <cellStyle name="Итог 2 2 2 9" xfId="1312"/>
    <cellStyle name="Итог 2 2 3" xfId="276"/>
    <cellStyle name="Итог 2 2 3 2" xfId="552"/>
    <cellStyle name="Итог 2 2 3 2 2" xfId="1544"/>
    <cellStyle name="Итог 2 2 3 2 2 2" xfId="2136"/>
    <cellStyle name="Итог 2 2 3 2 3" xfId="1992"/>
    <cellStyle name="Итог 2 2 3 2 4" xfId="1799"/>
    <cellStyle name="Итог 2 2 3 2 5" xfId="1409"/>
    <cellStyle name="Итог 2 2 3 3" xfId="731"/>
    <cellStyle name="Итог 2 2 3 3 2" xfId="2098"/>
    <cellStyle name="Итог 2 2 3 3 3" xfId="1894"/>
    <cellStyle name="Итог 2 2 3 3 4" xfId="1505"/>
    <cellStyle name="Итог 2 2 3 4" xfId="783"/>
    <cellStyle name="Итог 2 2 3 4 2" xfId="1946"/>
    <cellStyle name="Итог 2 2 3 5" xfId="1047"/>
    <cellStyle name="Итог 2 2 3 5 2" xfId="1644"/>
    <cellStyle name="Итог 2 2 3 6" xfId="1080"/>
    <cellStyle name="Итог 2 2 3 7" xfId="1365"/>
    <cellStyle name="Итог 2 2 4" xfId="449"/>
    <cellStyle name="Итог 2 2 4 2" xfId="868"/>
    <cellStyle name="Итог 2 2 4 2 2" xfId="2120"/>
    <cellStyle name="Итог 2 2 4 2 3" xfId="1528"/>
    <cellStyle name="Итог 2 2 4 3" xfId="1164"/>
    <cellStyle name="Итог 2 2 4 3 2" xfId="1973"/>
    <cellStyle name="Итог 2 2 4 4" xfId="1729"/>
    <cellStyle name="Итог 2 2 4 5" xfId="1392"/>
    <cellStyle name="Итог 2 2 5" xfId="764"/>
    <cellStyle name="Итог 2 2 5 2" xfId="956"/>
    <cellStyle name="Итог 2 2 5 2 2" xfId="1927"/>
    <cellStyle name="Итог 2 2 5 3" xfId="1490"/>
    <cellStyle name="Итог 2 2 6" xfId="1015"/>
    <cellStyle name="Итог 2 2 6 2" xfId="1625"/>
    <cellStyle name="Итог 2 2 7" xfId="1250"/>
    <cellStyle name="Итог 2 3" xfId="277"/>
    <cellStyle name="Итог 2 3 2" xfId="412"/>
    <cellStyle name="Итог 2 3 2 2" xfId="625"/>
    <cellStyle name="Итог 2 3 2 2 2" xfId="1139"/>
    <cellStyle name="Итог 2 3 2 2 2 2" xfId="2137"/>
    <cellStyle name="Итог 2 3 2 2 3" xfId="1827"/>
    <cellStyle name="Итог 2 3 2 2 4" xfId="1545"/>
    <cellStyle name="Итог 2 3 2 3" xfId="486"/>
    <cellStyle name="Итог 2 3 2 3 2" xfId="905"/>
    <cellStyle name="Итог 2 3 2 3 3" xfId="1201"/>
    <cellStyle name="Итог 2 3 2 3 4" xfId="1766"/>
    <cellStyle name="Итог 2 3 2 4" xfId="831"/>
    <cellStyle name="Итог 2 3 2 4 2" xfId="1993"/>
    <cellStyle name="Итог 2 3 2 5" xfId="988"/>
    <cellStyle name="Итог 2 3 2 5 2" xfId="1692"/>
    <cellStyle name="Итог 2 3 2 6" xfId="1247"/>
    <cellStyle name="Итог 2 3 2 7" xfId="1319"/>
    <cellStyle name="Итог 2 3 3" xfId="601"/>
    <cellStyle name="Итог 2 3 3 2" xfId="1109"/>
    <cellStyle name="Итог 2 3 3 2 2" xfId="2099"/>
    <cellStyle name="Итог 2 3 3 3" xfId="1817"/>
    <cellStyle name="Итог 2 3 3 4" xfId="1506"/>
    <cellStyle name="Итог 2 3 4" xfId="456"/>
    <cellStyle name="Итог 2 3 4 2" xfId="875"/>
    <cellStyle name="Итог 2 3 4 3" xfId="1171"/>
    <cellStyle name="Итог 2 3 4 4" xfId="1736"/>
    <cellStyle name="Итог 2 3 5" xfId="784"/>
    <cellStyle name="Итог 2 3 5 2" xfId="985"/>
    <cellStyle name="Итог 2 3 5 3" xfId="1947"/>
    <cellStyle name="Итог 2 3 6" xfId="1048"/>
    <cellStyle name="Итог 2 3 6 2" xfId="1645"/>
    <cellStyle name="Итог 2 3 7" xfId="1248"/>
    <cellStyle name="Итог 2 4" xfId="392"/>
    <cellStyle name="Итог 2 4 2" xfId="635"/>
    <cellStyle name="Итог 2 4 2 2" xfId="929"/>
    <cellStyle name="Итог 2 4 2 2 2" xfId="2163"/>
    <cellStyle name="Итог 2 4 2 2 3" xfId="1571"/>
    <cellStyle name="Итог 2 4 2 3" xfId="1119"/>
    <cellStyle name="Итог 2 4 2 3 2" xfId="2025"/>
    <cellStyle name="Итог 2 4 2 4" xfId="1833"/>
    <cellStyle name="Итог 2 4 2 5" xfId="1441"/>
    <cellStyle name="Итог 2 4 3" xfId="627"/>
    <cellStyle name="Итог 2 4 3 2" xfId="1181"/>
    <cellStyle name="Итог 2 4 3 2 2" xfId="2108"/>
    <cellStyle name="Итог 2 4 3 3" xfId="1828"/>
    <cellStyle name="Итог 2 4 3 4" xfId="1516"/>
    <cellStyle name="Итог 2 4 4" xfId="466"/>
    <cellStyle name="Итог 2 4 4 2" xfId="885"/>
    <cellStyle name="Итог 2 4 4 3" xfId="1746"/>
    <cellStyle name="Итог 2 4 5" xfId="811"/>
    <cellStyle name="Итог 2 4 5 2" xfId="1961"/>
    <cellStyle name="Итог 2 4 6" xfId="993"/>
    <cellStyle name="Итог 2 4 6 2" xfId="1672"/>
    <cellStyle name="Итог 2 4 7" xfId="1246"/>
    <cellStyle name="Итог 2 4 8" xfId="1299"/>
    <cellStyle name="Итог 2 4 9" xfId="1380"/>
    <cellStyle name="Итог 2 5" xfId="556"/>
    <cellStyle name="Итог 2 5 2" xfId="1078"/>
    <cellStyle name="Итог 2 5 2 2" xfId="2196"/>
    <cellStyle name="Итог 2 5 2 3" xfId="1604"/>
    <cellStyle name="Итог 2 5 3" xfId="2068"/>
    <cellStyle name="Итог 2 5 4" xfId="1802"/>
    <cellStyle name="Итог 2 5 5" xfId="1465"/>
    <cellStyle name="Итог 2 6" xfId="436"/>
    <cellStyle name="Итог 2 6 2" xfId="855"/>
    <cellStyle name="Итог 2 6 2 2" xfId="2079"/>
    <cellStyle name="Итог 2 6 3" xfId="1082"/>
    <cellStyle name="Итог 2 6 3 2" xfId="1716"/>
    <cellStyle name="Итог 2 6 4" xfId="1478"/>
    <cellStyle name="Итог 2 7" xfId="709"/>
    <cellStyle name="Итог 2 7 2" xfId="987"/>
    <cellStyle name="Итог 2 7 3" xfId="1872"/>
    <cellStyle name="Итог 2 8" xfId="752"/>
    <cellStyle name="Итог 2 8 2" xfId="1915"/>
    <cellStyle name="Итог 2 9" xfId="966"/>
    <cellStyle name="Итог 2 9 2" xfId="1613"/>
    <cellStyle name="Итог 3" xfId="93"/>
    <cellStyle name="Итог 3 10" xfId="962"/>
    <cellStyle name="Итог 3 11" xfId="1245"/>
    <cellStyle name="Итог 3 12" xfId="1348"/>
    <cellStyle name="Итог 3 2" xfId="198"/>
    <cellStyle name="Итог 3 2 10" xfId="1244"/>
    <cellStyle name="Итог 3 2 11" xfId="1356"/>
    <cellStyle name="Итог 3 2 2" xfId="401"/>
    <cellStyle name="Итог 3 2 2 2" xfId="594"/>
    <cellStyle name="Итог 3 2 2 2 2" xfId="1128"/>
    <cellStyle name="Итог 3 2 2 2 2 2" xfId="2169"/>
    <cellStyle name="Итог 3 2 2 2 2 3" xfId="1577"/>
    <cellStyle name="Итог 3 2 2 2 3" xfId="2034"/>
    <cellStyle name="Итог 3 2 2 2 4" xfId="1813"/>
    <cellStyle name="Итог 3 2 2 2 5" xfId="1446"/>
    <cellStyle name="Итог 3 2 2 3" xfId="475"/>
    <cellStyle name="Итог 3 2 2 3 2" xfId="894"/>
    <cellStyle name="Итог 3 2 2 3 2 2" xfId="2125"/>
    <cellStyle name="Итог 3 2 2 3 3" xfId="1190"/>
    <cellStyle name="Итог 3 2 2 3 3 2" xfId="1755"/>
    <cellStyle name="Итог 3 2 2 3 4" xfId="1533"/>
    <cellStyle name="Итог 3 2 2 4" xfId="820"/>
    <cellStyle name="Итог 3 2 2 4 2" xfId="1979"/>
    <cellStyle name="Итог 3 2 2 5" xfId="951"/>
    <cellStyle name="Итог 3 2 2 5 2" xfId="1681"/>
    <cellStyle name="Итог 3 2 2 6" xfId="1243"/>
    <cellStyle name="Итог 3 2 2 7" xfId="1308"/>
    <cellStyle name="Итог 3 2 2 8" xfId="1398"/>
    <cellStyle name="Итог 3 2 3" xfId="420"/>
    <cellStyle name="Итог 3 2 3 2" xfId="662"/>
    <cellStyle name="Итог 3 2 3 2 2" xfId="937"/>
    <cellStyle name="Итог 3 2 3 2 2 2" xfId="2180"/>
    <cellStyle name="Итог 3 2 3 2 3" xfId="1147"/>
    <cellStyle name="Итог 3 2 3 2 3 2" xfId="1848"/>
    <cellStyle name="Итог 3 2 3 2 4" xfId="1588"/>
    <cellStyle name="Итог 3 2 3 3" xfId="623"/>
    <cellStyle name="Итог 3 2 3 3 2" xfId="1209"/>
    <cellStyle name="Итог 3 2 3 4" xfId="494"/>
    <cellStyle name="Итог 3 2 3 4 2" xfId="913"/>
    <cellStyle name="Итог 3 2 3 4 3" xfId="1774"/>
    <cellStyle name="Итог 3 2 3 5" xfId="839"/>
    <cellStyle name="Итог 3 2 3 5 2" xfId="2049"/>
    <cellStyle name="Итог 3 2 3 6" xfId="1065"/>
    <cellStyle name="Итог 3 2 3 6 2" xfId="1700"/>
    <cellStyle name="Итог 3 2 3 7" xfId="1242"/>
    <cellStyle name="Итог 3 2 3 8" xfId="1327"/>
    <cellStyle name="Итог 3 2 4" xfId="378"/>
    <cellStyle name="Итог 3 2 4 2" xfId="586"/>
    <cellStyle name="Итог 3 2 4 2 2" xfId="2152"/>
    <cellStyle name="Итог 3 2 4 2 3" xfId="1812"/>
    <cellStyle name="Итог 3 2 4 2 4" xfId="1560"/>
    <cellStyle name="Итог 3 2 4 3" xfId="744"/>
    <cellStyle name="Итог 3 2 4 3 2" xfId="1907"/>
    <cellStyle name="Итог 3 2 4 4" xfId="799"/>
    <cellStyle name="Итог 3 2 4 4 2" xfId="2011"/>
    <cellStyle name="Итог 3 2 4 5" xfId="1079"/>
    <cellStyle name="Итог 3 2 4 5 2" xfId="1660"/>
    <cellStyle name="Итог 3 2 4 6" xfId="1427"/>
    <cellStyle name="Итог 3 2 5" xfId="445"/>
    <cellStyle name="Итог 3 2 5 2" xfId="864"/>
    <cellStyle name="Итог 3 2 5 2 2" xfId="2088"/>
    <cellStyle name="Итог 3 2 5 3" xfId="1160"/>
    <cellStyle name="Итог 3 2 5 3 2" xfId="1725"/>
    <cellStyle name="Итог 3 2 5 4" xfId="1495"/>
    <cellStyle name="Итог 3 2 6" xfId="722"/>
    <cellStyle name="Итог 3 2 6 2" xfId="957"/>
    <cellStyle name="Итог 3 2 6 3" xfId="1885"/>
    <cellStyle name="Итог 3 2 7" xfId="770"/>
    <cellStyle name="Итог 3 2 7 2" xfId="1933"/>
    <cellStyle name="Итог 3 2 8" xfId="1021"/>
    <cellStyle name="Итог 3 2 8 2" xfId="1631"/>
    <cellStyle name="Итог 3 2 9" xfId="1040"/>
    <cellStyle name="Итог 3 3" xfId="388"/>
    <cellStyle name="Итог 3 3 2" xfId="417"/>
    <cellStyle name="Итог 3 3 2 2" xfId="538"/>
    <cellStyle name="Итог 3 3 2 2 2" xfId="1144"/>
    <cellStyle name="Итог 3 3 2 2 2 2" xfId="2179"/>
    <cellStyle name="Итог 3 3 2 2 3" xfId="1796"/>
    <cellStyle name="Итог 3 3 2 2 4" xfId="1587"/>
    <cellStyle name="Итог 3 3 2 3" xfId="491"/>
    <cellStyle name="Итог 3 3 2 3 2" xfId="910"/>
    <cellStyle name="Итог 3 3 2 3 3" xfId="1206"/>
    <cellStyle name="Итог 3 3 2 3 4" xfId="1771"/>
    <cellStyle name="Итог 3 3 2 4" xfId="836"/>
    <cellStyle name="Итог 3 3 2 4 2" xfId="2046"/>
    <cellStyle name="Итог 3 3 2 5" xfId="1062"/>
    <cellStyle name="Итог 3 3 2 5 2" xfId="1697"/>
    <cellStyle name="Итог 3 3 2 6" xfId="1240"/>
    <cellStyle name="Итог 3 3 2 7" xfId="1324"/>
    <cellStyle name="Итог 3 3 3" xfId="431"/>
    <cellStyle name="Итог 3 3 3 2" xfId="671"/>
    <cellStyle name="Итог 3 3 3 2 2" xfId="946"/>
    <cellStyle name="Итог 3 3 3 2 2 2" xfId="2189"/>
    <cellStyle name="Итог 3 3 3 2 3" xfId="1158"/>
    <cellStyle name="Итог 3 3 3 2 3 2" xfId="1857"/>
    <cellStyle name="Итог 3 3 3 2 4" xfId="1597"/>
    <cellStyle name="Итог 3 3 3 3" xfId="624"/>
    <cellStyle name="Итог 3 3 3 3 2" xfId="1220"/>
    <cellStyle name="Итог 3 3 3 4" xfId="505"/>
    <cellStyle name="Итог 3 3 3 4 2" xfId="924"/>
    <cellStyle name="Итог 3 3 3 4 3" xfId="1785"/>
    <cellStyle name="Итог 3 3 3 5" xfId="850"/>
    <cellStyle name="Итог 3 3 3 5 2" xfId="2060"/>
    <cellStyle name="Итог 3 3 3 6" xfId="1076"/>
    <cellStyle name="Итог 3 3 3 6 2" xfId="1711"/>
    <cellStyle name="Итог 3 3 3 7" xfId="1239"/>
    <cellStyle name="Итог 3 3 3 8" xfId="1338"/>
    <cellStyle name="Итог 3 3 4" xfId="508"/>
    <cellStyle name="Итог 3 3 4 2" xfId="1114"/>
    <cellStyle name="Итог 3 3 4 2 2" xfId="2159"/>
    <cellStyle name="Итог 3 3 4 2 3" xfId="1567"/>
    <cellStyle name="Итог 3 3 4 3" xfId="2020"/>
    <cellStyle name="Итог 3 3 4 4" xfId="1787"/>
    <cellStyle name="Итог 3 3 4 5" xfId="1436"/>
    <cellStyle name="Итог 3 3 5" xfId="461"/>
    <cellStyle name="Итог 3 3 5 2" xfId="880"/>
    <cellStyle name="Итог 3 3 5 2 2" xfId="2113"/>
    <cellStyle name="Итог 3 3 5 3" xfId="1176"/>
    <cellStyle name="Итог 3 3 5 3 2" xfId="1741"/>
    <cellStyle name="Итог 3 3 5 4" xfId="1521"/>
    <cellStyle name="Итог 3 3 6" xfId="807"/>
    <cellStyle name="Итог 3 3 6 2" xfId="995"/>
    <cellStyle name="Итог 3 3 6 3" xfId="1966"/>
    <cellStyle name="Итог 3 3 7" xfId="1004"/>
    <cellStyle name="Итог 3 3 7 2" xfId="1668"/>
    <cellStyle name="Итог 3 3 8" xfId="1241"/>
    <cellStyle name="Итог 3 3 9" xfId="1385"/>
    <cellStyle name="Итог 3 4" xfId="397"/>
    <cellStyle name="Итог 3 4 2" xfId="640"/>
    <cellStyle name="Итог 3 4 2 2" xfId="934"/>
    <cellStyle name="Итог 3 4 2 2 2" xfId="2167"/>
    <cellStyle name="Итог 3 4 2 3" xfId="1124"/>
    <cellStyle name="Итог 3 4 2 3 2" xfId="1838"/>
    <cellStyle name="Итог 3 4 2 4" xfId="1575"/>
    <cellStyle name="Итог 3 4 3" xfId="698"/>
    <cellStyle name="Итог 3 4 3 2" xfId="1186"/>
    <cellStyle name="Итог 3 4 4" xfId="471"/>
    <cellStyle name="Итог 3 4 4 2" xfId="890"/>
    <cellStyle name="Итог 3 4 4 3" xfId="1751"/>
    <cellStyle name="Итог 3 4 5" xfId="816"/>
    <cellStyle name="Итог 3 4 5 2" xfId="2030"/>
    <cellStyle name="Итог 3 4 6" xfId="952"/>
    <cellStyle name="Итог 3 4 6 2" xfId="1677"/>
    <cellStyle name="Итог 3 4 7" xfId="1238"/>
    <cellStyle name="Итог 3 4 8" xfId="1304"/>
    <cellStyle name="Итог 3 5" xfId="354"/>
    <cellStyle name="Итог 3 5 2" xfId="514"/>
    <cellStyle name="Итог 3 5 2 2" xfId="2151"/>
    <cellStyle name="Итог 3 5 2 3" xfId="1790"/>
    <cellStyle name="Итог 3 5 2 4" xfId="1559"/>
    <cellStyle name="Итог 3 5 3" xfId="743"/>
    <cellStyle name="Итог 3 5 3 2" xfId="1906"/>
    <cellStyle name="Итог 3 5 4" xfId="798"/>
    <cellStyle name="Итог 3 5 4 2" xfId="2008"/>
    <cellStyle name="Итог 3 5 5" xfId="1093"/>
    <cellStyle name="Итог 3 5 5 2" xfId="1659"/>
    <cellStyle name="Итог 3 5 6" xfId="1424"/>
    <cellStyle name="Итог 3 6" xfId="441"/>
    <cellStyle name="Итог 3 6 2" xfId="860"/>
    <cellStyle name="Итог 3 6 2 2" xfId="2197"/>
    <cellStyle name="Итог 3 6 2 3" xfId="1605"/>
    <cellStyle name="Итог 3 6 3" xfId="1084"/>
    <cellStyle name="Итог 3 6 3 2" xfId="2069"/>
    <cellStyle name="Итог 3 6 4" xfId="1721"/>
    <cellStyle name="Итог 3 6 5" xfId="1466"/>
    <cellStyle name="Итог 3 7" xfId="714"/>
    <cellStyle name="Итог 3 7 2" xfId="958"/>
    <cellStyle name="Итог 3 7 2 2" xfId="2084"/>
    <cellStyle name="Итог 3 7 3" xfId="1877"/>
    <cellStyle name="Итог 3 7 4" xfId="1483"/>
    <cellStyle name="Итог 3 8" xfId="757"/>
    <cellStyle name="Итог 3 8 2" xfId="1920"/>
    <cellStyle name="Итог 3 9" xfId="984"/>
    <cellStyle name="Итог 3 9 2" xfId="1618"/>
    <cellStyle name="Итог 4" xfId="286"/>
    <cellStyle name="Итог 4 2" xfId="738"/>
    <cellStyle name="Итог 4 2 2" xfId="1554"/>
    <cellStyle name="Итог 4 2 2 2" xfId="2146"/>
    <cellStyle name="Итог 4 2 3" xfId="2002"/>
    <cellStyle name="Итог 4 2 4" xfId="1901"/>
    <cellStyle name="Итог 4 2 5" xfId="1416"/>
    <cellStyle name="Итог 4 3" xfId="793"/>
    <cellStyle name="Итог 4 3 2" xfId="1956"/>
    <cellStyle name="Итог 4 4" xfId="1057"/>
    <cellStyle name="Итог 4 4 2" xfId="1654"/>
    <cellStyle name="Итог 4 5" xfId="1372"/>
    <cellStyle name="Контрольна клітинка" xfId="164"/>
    <cellStyle name="Контрольная ячейка 2" xfId="49"/>
    <cellStyle name="Контрольная ячейка 2 2" xfId="165"/>
    <cellStyle name="Контрольная ячейка 2 2 2" xfId="266"/>
    <cellStyle name="Контрольная ячейка 2 2 3" xfId="676"/>
    <cellStyle name="Контрольная ячейка 3" xfId="94"/>
    <cellStyle name="Контрольная ячейка 3 2" xfId="355"/>
    <cellStyle name="Контрольная ячейка 3 2 2" xfId="587"/>
    <cellStyle name="Назва" xfId="166"/>
    <cellStyle name="Название 2" xfId="50"/>
    <cellStyle name="Название 2 2" xfId="167"/>
    <cellStyle name="Название 2 2 2" xfId="267"/>
    <cellStyle name="Название 2 2 3" xfId="550"/>
    <cellStyle name="Название 3" xfId="95"/>
    <cellStyle name="Название 3 2" xfId="356"/>
    <cellStyle name="Название 3 2 2" xfId="652"/>
    <cellStyle name="Нейтральний" xfId="168"/>
    <cellStyle name="Нейтральный 2" xfId="51"/>
    <cellStyle name="Нейтральный 2 2" xfId="169"/>
    <cellStyle name="Нейтральный 2 2 2" xfId="268"/>
    <cellStyle name="Нейтральный 2 2 3" xfId="567"/>
    <cellStyle name="Нейтральный 3" xfId="96"/>
    <cellStyle name="Нейтральный 3 2" xfId="357"/>
    <cellStyle name="Нейтральный 3 2 2" xfId="605"/>
    <cellStyle name="Обчислення" xfId="170"/>
    <cellStyle name="Обчислення 2" xfId="718"/>
    <cellStyle name="Обчислення 2 2" xfId="1529"/>
    <cellStyle name="Обчислення 2 2 2" xfId="2121"/>
    <cellStyle name="Обчислення 2 3" xfId="1974"/>
    <cellStyle name="Обчислення 2 4" xfId="1881"/>
    <cellStyle name="Обчислення 2 5" xfId="1393"/>
    <cellStyle name="Обчислення 3" xfId="765"/>
    <cellStyle name="Обчислення 3 2" xfId="1928"/>
    <cellStyle name="Обчислення 3 3" xfId="1491"/>
    <cellStyle name="Обчислення 4" xfId="1016"/>
    <cellStyle name="Обчислення 4 2" xfId="1626"/>
    <cellStyle name="Обчислення 5" xfId="1352"/>
    <cellStyle name="Обычный" xfId="0" builtinId="0"/>
    <cellStyle name="Обычный 10" xfId="191"/>
    <cellStyle name="Обычный 10 2" xfId="205"/>
    <cellStyle name="Обычный 10 3" xfId="193"/>
    <cellStyle name="Обычный 11" xfId="9"/>
    <cellStyle name="Обычный 11 2" xfId="206"/>
    <cellStyle name="Обычный 12" xfId="207"/>
    <cellStyle name="Обычный 13" xfId="208"/>
    <cellStyle name="Обычный 14" xfId="209"/>
    <cellStyle name="Обычный 15" xfId="210"/>
    <cellStyle name="Обычный 16" xfId="197"/>
    <cellStyle name="Обычный 17" xfId="232"/>
    <cellStyle name="Обычный 17 2" xfId="584"/>
    <cellStyle name="Обычный 17 2 2" xfId="2070"/>
    <cellStyle name="Обычный 17 2 3" xfId="1811"/>
    <cellStyle name="Обычный 17 2 4" xfId="1467"/>
    <cellStyle name="Обычный 18" xfId="231"/>
    <cellStyle name="Обычный 18 2" xfId="612"/>
    <cellStyle name="Обычный 18 2 2" xfId="2071"/>
    <cellStyle name="Обычный 18 2 3" xfId="1821"/>
    <cellStyle name="Обычный 18 2 4" xfId="1468"/>
    <cellStyle name="Обычный 19" xfId="196"/>
    <cellStyle name="Обычный 2" xfId="3"/>
    <cellStyle name="Обычный 2 2" xfId="97"/>
    <cellStyle name="Обычный 2 2 2" xfId="212"/>
    <cellStyle name="Обычный 2 2 3" xfId="321"/>
    <cellStyle name="Обычный 2 3" xfId="213"/>
    <cellStyle name="Обычный 2 4" xfId="214"/>
    <cellStyle name="Обычный 2 4 2" xfId="545"/>
    <cellStyle name="Обычный 2 5" xfId="188"/>
    <cellStyle name="Обычный 2 5 2" xfId="555"/>
    <cellStyle name="Обычный 2 5 2 2" xfId="2072"/>
    <cellStyle name="Обычный 2 5 2 3" xfId="1801"/>
    <cellStyle name="Обычный 2 5 2 4" xfId="1469"/>
    <cellStyle name="Обычный 2 6" xfId="211"/>
    <cellStyle name="Обычный 2 6 2" xfId="655"/>
    <cellStyle name="Обычный 2 7" xfId="195"/>
    <cellStyle name="Обычный 20" xfId="194"/>
    <cellStyle name="Обычный 21" xfId="1375"/>
    <cellStyle name="Обычный 22" xfId="1407"/>
    <cellStyle name="Обычный 23" xfId="1473"/>
    <cellStyle name="Обычный 3" xfId="11"/>
    <cellStyle name="Обычный 3 12" xfId="216"/>
    <cellStyle name="Обычный 3 2" xfId="217"/>
    <cellStyle name="Обычный 3 2 2" xfId="293"/>
    <cellStyle name="Обычный 3 2 3" xfId="289"/>
    <cellStyle name="Обычный 3 3" xfId="218"/>
    <cellStyle name="Обычный 3 4" xfId="229"/>
    <cellStyle name="Обычный 3 5" xfId="219"/>
    <cellStyle name="Обычный 3 6" xfId="215"/>
    <cellStyle name="Обычный 3 9" xfId="220"/>
    <cellStyle name="Обычный 4" xfId="10"/>
    <cellStyle name="Обычный 4 2" xfId="230"/>
    <cellStyle name="Обычный 4 2 2" xfId="365"/>
    <cellStyle name="Обычный 4 3" xfId="221"/>
    <cellStyle name="Обычный 4 3 2" xfId="322"/>
    <cellStyle name="Обычный 4 3 2 2" xfId="691"/>
    <cellStyle name="Обычный 4 4" xfId="300"/>
    <cellStyle name="Обычный 4 5" xfId="292"/>
    <cellStyle name="Обычный 4 5 2" xfId="527"/>
    <cellStyle name="Обычный 5" xfId="13"/>
    <cellStyle name="Обычный 5 2" xfId="171"/>
    <cellStyle name="Обычный 5 2 2" xfId="645"/>
    <cellStyle name="Обычный 6" xfId="16"/>
    <cellStyle name="Обычный 6 2" xfId="172"/>
    <cellStyle name="Обычный 6 3" xfId="222"/>
    <cellStyle name="Обычный 6 4" xfId="701"/>
    <cellStyle name="Обычный 7" xfId="59"/>
    <cellStyle name="Обычный 7 2" xfId="173"/>
    <cellStyle name="Обычный 7 3" xfId="223"/>
    <cellStyle name="Обычный 8" xfId="60"/>
    <cellStyle name="Обычный 8 2" xfId="174"/>
    <cellStyle name="Обычный 8 3" xfId="224"/>
    <cellStyle name="Обычный 9" xfId="189"/>
    <cellStyle name="Обычный 9 2" xfId="225"/>
    <cellStyle name="Обычный_Лист1_Додаток №8" xfId="290"/>
    <cellStyle name="Підсумок" xfId="175"/>
    <cellStyle name="Підсумок 2" xfId="719"/>
    <cellStyle name="Підсумок 2 2" xfId="1530"/>
    <cellStyle name="Підсумок 2 2 2" xfId="2122"/>
    <cellStyle name="Підсумок 2 3" xfId="1975"/>
    <cellStyle name="Підсумок 2 4" xfId="1882"/>
    <cellStyle name="Підсумок 2 5" xfId="1394"/>
    <cellStyle name="Підсумок 3" xfId="766"/>
    <cellStyle name="Підсумок 3 2" xfId="1929"/>
    <cellStyle name="Підсумок 3 3" xfId="1492"/>
    <cellStyle name="Підсумок 4" xfId="1017"/>
    <cellStyle name="Підсумок 4 2" xfId="1627"/>
    <cellStyle name="Підсумок 5" xfId="1353"/>
    <cellStyle name="Плохой 2" xfId="52"/>
    <cellStyle name="Плохой 2 2" xfId="176"/>
    <cellStyle name="Плохой 2 2 2" xfId="269"/>
    <cellStyle name="Плохой 2 2 3" xfId="646"/>
    <cellStyle name="Плохой 3" xfId="98"/>
    <cellStyle name="Плохой 3 2" xfId="358"/>
    <cellStyle name="Плохой 3 2 2" xfId="559"/>
    <cellStyle name="Поганий" xfId="177"/>
    <cellStyle name="Пояснение 2" xfId="53"/>
    <cellStyle name="Пояснение 2 2" xfId="178"/>
    <cellStyle name="Пояснение 2 2 2" xfId="270"/>
    <cellStyle name="Пояснение 2 2 3" xfId="687"/>
    <cellStyle name="Пояснение 3" xfId="99"/>
    <cellStyle name="Пояснение 3 2" xfId="359"/>
    <cellStyle name="Пояснение 3 2 2" xfId="525"/>
    <cellStyle name="Примечание 2" xfId="54"/>
    <cellStyle name="Примечание 2 10" xfId="1237"/>
    <cellStyle name="Примечание 2 11" xfId="1344"/>
    <cellStyle name="Примечание 2 2" xfId="179"/>
    <cellStyle name="Примечание 2 2 2" xfId="199"/>
    <cellStyle name="Примечание 2 2 2 2" xfId="408"/>
    <cellStyle name="Примечание 2 2 2 2 2" xfId="615"/>
    <cellStyle name="Примечание 2 2 2 2 2 2" xfId="2126"/>
    <cellStyle name="Примечание 2 2 2 2 2 3" xfId="1822"/>
    <cellStyle name="Примечание 2 2 2 2 2 4" xfId="1534"/>
    <cellStyle name="Примечание 2 2 2 2 3" xfId="827"/>
    <cellStyle name="Примечание 2 2 2 2 3 2" xfId="1980"/>
    <cellStyle name="Примечание 2 2 2 2 4" xfId="1135"/>
    <cellStyle name="Примечание 2 2 2 2 4 2" xfId="1688"/>
    <cellStyle name="Примечание 2 2 2 2 5" xfId="1399"/>
    <cellStyle name="Примечание 2 2 2 3" xfId="482"/>
    <cellStyle name="Примечание 2 2 2 3 2" xfId="901"/>
    <cellStyle name="Примечание 2 2 2 3 2 2" xfId="2041"/>
    <cellStyle name="Примечание 2 2 2 3 3" xfId="1197"/>
    <cellStyle name="Примечание 2 2 2 3 3 2" xfId="1762"/>
    <cellStyle name="Примечание 2 2 2 3 4" xfId="1453"/>
    <cellStyle name="Примечание 2 2 2 4" xfId="771"/>
    <cellStyle name="Примечание 2 2 2 4 2" xfId="1934"/>
    <cellStyle name="Примечание 2 2 2 5" xfId="1022"/>
    <cellStyle name="Примечание 2 2 2 5 2" xfId="1632"/>
    <cellStyle name="Примечание 2 2 2 6" xfId="990"/>
    <cellStyle name="Примечание 2 2 2 7" xfId="1235"/>
    <cellStyle name="Примечание 2 2 2 8" xfId="1315"/>
    <cellStyle name="Примечание 2 2 3" xfId="425"/>
    <cellStyle name="Примечание 2 2 3 2" xfId="665"/>
    <cellStyle name="Примечание 2 2 3 2 2" xfId="940"/>
    <cellStyle name="Примечание 2 2 3 2 2 2" xfId="2054"/>
    <cellStyle name="Примечание 2 2 3 2 3" xfId="1152"/>
    <cellStyle name="Примечание 2 2 3 2 3 2" xfId="1851"/>
    <cellStyle name="Примечание 2 2 3 2 4" xfId="1458"/>
    <cellStyle name="Примечание 2 2 3 3" xfId="576"/>
    <cellStyle name="Примечание 2 2 3 3 2" xfId="1214"/>
    <cellStyle name="Примечание 2 2 3 4" xfId="499"/>
    <cellStyle name="Примечание 2 2 3 4 2" xfId="918"/>
    <cellStyle name="Примечание 2 2 3 4 3" xfId="1779"/>
    <cellStyle name="Примечание 2 2 3 5" xfId="844"/>
    <cellStyle name="Примечание 2 2 3 5 2" xfId="1976"/>
    <cellStyle name="Примечание 2 2 3 6" xfId="1070"/>
    <cellStyle name="Примечание 2 2 3 6 2" xfId="1705"/>
    <cellStyle name="Примечание 2 2 3 7" xfId="1234"/>
    <cellStyle name="Примечание 2 2 3 8" xfId="1332"/>
    <cellStyle name="Примечание 2 2 4" xfId="628"/>
    <cellStyle name="Примечание 2 2 4 2" xfId="1090"/>
    <cellStyle name="Примечание 2 2 4 2 2" xfId="2015"/>
    <cellStyle name="Примечание 2 2 4 3" xfId="1829"/>
    <cellStyle name="Примечание 2 2 4 4" xfId="1431"/>
    <cellStyle name="Примечание 2 2 5" xfId="452"/>
    <cellStyle name="Примечание 2 2 5 2" xfId="871"/>
    <cellStyle name="Примечание 2 2 5 2 2" xfId="2199"/>
    <cellStyle name="Примечание 2 2 5 2 3" xfId="1607"/>
    <cellStyle name="Примечание 2 2 5 3" xfId="1167"/>
    <cellStyle name="Примечание 2 2 5 3 2" xfId="2074"/>
    <cellStyle name="Примечание 2 2 5 4" xfId="1732"/>
    <cellStyle name="Примечание 2 2 5 5" xfId="1471"/>
    <cellStyle name="Примечание 2 2 6" xfId="767"/>
    <cellStyle name="Примечание 2 2 6 2" xfId="999"/>
    <cellStyle name="Примечание 2 2 6 3" xfId="1930"/>
    <cellStyle name="Примечание 2 2 7" xfId="1018"/>
    <cellStyle name="Примечание 2 2 7 2" xfId="1628"/>
    <cellStyle name="Примечание 2 2 8" xfId="1236"/>
    <cellStyle name="Примечание 2 3" xfId="200"/>
    <cellStyle name="Примечание 2 3 10" xfId="1233"/>
    <cellStyle name="Примечание 2 3 11" xfId="1357"/>
    <cellStyle name="Примечание 2 3 2" xfId="413"/>
    <cellStyle name="Примечание 2 3 2 2" xfId="650"/>
    <cellStyle name="Примечание 2 3 2 2 2" xfId="1140"/>
    <cellStyle name="Примечание 2 3 2 2 2 2" xfId="2042"/>
    <cellStyle name="Примечание 2 3 2 2 3" xfId="1842"/>
    <cellStyle name="Примечание 2 3 2 2 4" xfId="1454"/>
    <cellStyle name="Примечание 2 3 2 3" xfId="487"/>
    <cellStyle name="Примечание 2 3 2 3 2" xfId="906"/>
    <cellStyle name="Примечание 2 3 2 3 2 2" xfId="2127"/>
    <cellStyle name="Примечание 2 3 2 3 3" xfId="1202"/>
    <cellStyle name="Примечание 2 3 2 3 3 2" xfId="1767"/>
    <cellStyle name="Примечание 2 3 2 3 4" xfId="1535"/>
    <cellStyle name="Примечание 2 3 2 4" xfId="832"/>
    <cellStyle name="Примечание 2 3 2 4 2" xfId="1981"/>
    <cellStyle name="Примечание 2 3 2 5" xfId="948"/>
    <cellStyle name="Примечание 2 3 2 5 2" xfId="1693"/>
    <cellStyle name="Примечание 2 3 2 6" xfId="1232"/>
    <cellStyle name="Примечание 2 3 2 7" xfId="1320"/>
    <cellStyle name="Примечание 2 3 2 8" xfId="1400"/>
    <cellStyle name="Примечание 2 3 3" xfId="428"/>
    <cellStyle name="Примечание 2 3 3 2" xfId="668"/>
    <cellStyle name="Примечание 2 3 3 2 2" xfId="943"/>
    <cellStyle name="Примечание 2 3 3 2 3" xfId="1155"/>
    <cellStyle name="Примечание 2 3 3 2 4" xfId="1854"/>
    <cellStyle name="Примечание 2 3 3 3" xfId="642"/>
    <cellStyle name="Примечание 2 3 3 3 2" xfId="1217"/>
    <cellStyle name="Примечание 2 3 3 4" xfId="502"/>
    <cellStyle name="Примечание 2 3 3 4 2" xfId="921"/>
    <cellStyle name="Примечание 2 3 3 4 3" xfId="1782"/>
    <cellStyle name="Примечание 2 3 3 5" xfId="847"/>
    <cellStyle name="Примечание 2 3 3 5 2" xfId="2057"/>
    <cellStyle name="Примечание 2 3 3 6" xfId="1073"/>
    <cellStyle name="Примечание 2 3 3 6 2" xfId="1708"/>
    <cellStyle name="Примечание 2 3 3 7" xfId="1231"/>
    <cellStyle name="Примечание 2 3 3 8" xfId="1335"/>
    <cellStyle name="Примечание 2 3 4" xfId="384"/>
    <cellStyle name="Примечание 2 3 4 2" xfId="659"/>
    <cellStyle name="Примечание 2 3 4 3" xfId="748"/>
    <cellStyle name="Примечание 2 3 4 3 2" xfId="1911"/>
    <cellStyle name="Примечание 2 3 4 4" xfId="803"/>
    <cellStyle name="Примечание 2 3 4 4 2" xfId="2016"/>
    <cellStyle name="Примечание 2 3 4 5" xfId="1110"/>
    <cellStyle name="Примечание 2 3 4 5 2" xfId="1664"/>
    <cellStyle name="Примечание 2 3 4 6" xfId="1432"/>
    <cellStyle name="Примечание 2 3 5" xfId="457"/>
    <cellStyle name="Примечание 2 3 5 2" xfId="876"/>
    <cellStyle name="Примечание 2 3 5 2 2" xfId="2089"/>
    <cellStyle name="Примечание 2 3 5 3" xfId="1172"/>
    <cellStyle name="Примечание 2 3 5 3 2" xfId="1737"/>
    <cellStyle name="Примечание 2 3 5 4" xfId="1496"/>
    <cellStyle name="Примечание 2 3 6" xfId="723"/>
    <cellStyle name="Примечание 2 3 6 2" xfId="954"/>
    <cellStyle name="Примечание 2 3 6 3" xfId="1886"/>
    <cellStyle name="Примечание 2 3 7" xfId="772"/>
    <cellStyle name="Примечание 2 3 7 2" xfId="1935"/>
    <cellStyle name="Примечание 2 3 8" xfId="1023"/>
    <cellStyle name="Примечание 2 3 8 2" xfId="1633"/>
    <cellStyle name="Примечание 2 3 9" xfId="960"/>
    <cellStyle name="Примечание 2 4" xfId="393"/>
    <cellStyle name="Примечание 2 4 2" xfId="636"/>
    <cellStyle name="Примечание 2 4 2 2" xfId="930"/>
    <cellStyle name="Примечание 2 4 2 2 2" xfId="2026"/>
    <cellStyle name="Примечание 2 4 2 3" xfId="1120"/>
    <cellStyle name="Примечание 2 4 2 3 2" xfId="1834"/>
    <cellStyle name="Примечание 2 4 2 4" xfId="1442"/>
    <cellStyle name="Примечание 2 4 3" xfId="644"/>
    <cellStyle name="Примечание 2 4 3 2" xfId="1182"/>
    <cellStyle name="Примечание 2 4 3 2 2" xfId="2109"/>
    <cellStyle name="Примечание 2 4 3 3" xfId="1840"/>
    <cellStyle name="Примечание 2 4 3 4" xfId="1517"/>
    <cellStyle name="Примечание 2 4 4" xfId="467"/>
    <cellStyle name="Примечание 2 4 4 2" xfId="886"/>
    <cellStyle name="Примечание 2 4 4 3" xfId="1747"/>
    <cellStyle name="Примечание 2 4 5" xfId="812"/>
    <cellStyle name="Примечание 2 4 5 2" xfId="1962"/>
    <cellStyle name="Примечание 2 4 6" xfId="953"/>
    <cellStyle name="Примечание 2 4 6 2" xfId="1673"/>
    <cellStyle name="Примечание 2 4 7" xfId="1230"/>
    <cellStyle name="Примечание 2 4 8" xfId="1300"/>
    <cellStyle name="Примечание 2 4 9" xfId="1381"/>
    <cellStyle name="Примечание 2 5" xfId="562"/>
    <cellStyle name="Примечание 2 5 2" xfId="1088"/>
    <cellStyle name="Примечание 2 5 2 2" xfId="2004"/>
    <cellStyle name="Примечание 2 5 3" xfId="1805"/>
    <cellStyle name="Примечание 2 5 4" xfId="1420"/>
    <cellStyle name="Примечание 2 6" xfId="437"/>
    <cellStyle name="Примечание 2 6 2" xfId="856"/>
    <cellStyle name="Примечание 2 6 2 2" xfId="2198"/>
    <cellStyle name="Примечание 2 6 2 3" xfId="1606"/>
    <cellStyle name="Примечание 2 6 3" xfId="1089"/>
    <cellStyle name="Примечание 2 6 3 2" xfId="2073"/>
    <cellStyle name="Примечание 2 6 4" xfId="1717"/>
    <cellStyle name="Примечание 2 6 5" xfId="1470"/>
    <cellStyle name="Примечание 2 7" xfId="710"/>
    <cellStyle name="Примечание 2 7 2" xfId="959"/>
    <cellStyle name="Примечание 2 7 2 2" xfId="2080"/>
    <cellStyle name="Примечание 2 7 3" xfId="1873"/>
    <cellStyle name="Примечание 2 7 4" xfId="1479"/>
    <cellStyle name="Примечание 2 8" xfId="753"/>
    <cellStyle name="Примечание 2 8 2" xfId="1916"/>
    <cellStyle name="Примечание 2 9" xfId="967"/>
    <cellStyle name="Примечание 2 9 2" xfId="1614"/>
    <cellStyle name="Примечание 3" xfId="101"/>
    <cellStyle name="Примечание 3 10" xfId="1229"/>
    <cellStyle name="Примечание 3 11" xfId="1349"/>
    <cellStyle name="Примечание 3 2" xfId="226"/>
    <cellStyle name="Примечание 3 2 2" xfId="400"/>
    <cellStyle name="Примечание 3 2 2 2" xfId="647"/>
    <cellStyle name="Примечание 3 2 2 2 2" xfId="1127"/>
    <cellStyle name="Примечание 3 2 2 2 2 2" xfId="2033"/>
    <cellStyle name="Примечание 3 2 2 2 3" xfId="1841"/>
    <cellStyle name="Примечание 3 2 2 2 4" xfId="1445"/>
    <cellStyle name="Примечание 3 2 2 3" xfId="474"/>
    <cellStyle name="Примечание 3 2 2 3 2" xfId="893"/>
    <cellStyle name="Примечание 3 2 2 3 3" xfId="1189"/>
    <cellStyle name="Примечание 3 2 2 3 4" xfId="1754"/>
    <cellStyle name="Примечание 3 2 2 4" xfId="819"/>
    <cellStyle name="Примечание 3 2 2 4 2" xfId="1985"/>
    <cellStyle name="Примечание 3 2 2 5" xfId="992"/>
    <cellStyle name="Примечание 3 2 2 5 2" xfId="1680"/>
    <cellStyle name="Примечание 3 2 2 6" xfId="1227"/>
    <cellStyle name="Примечание 3 2 2 7" xfId="1307"/>
    <cellStyle name="Примечание 3 2 3" xfId="419"/>
    <cellStyle name="Примечание 3 2 3 2" xfId="661"/>
    <cellStyle name="Примечание 3 2 3 2 2" xfId="936"/>
    <cellStyle name="Примечание 3 2 3 2 3" xfId="1146"/>
    <cellStyle name="Примечание 3 2 3 2 4" xfId="1847"/>
    <cellStyle name="Примечание 3 2 3 3" xfId="522"/>
    <cellStyle name="Примечание 3 2 3 3 2" xfId="1208"/>
    <cellStyle name="Примечание 3 2 3 4" xfId="493"/>
    <cellStyle name="Примечание 3 2 3 4 2" xfId="912"/>
    <cellStyle name="Примечание 3 2 3 4 3" xfId="1773"/>
    <cellStyle name="Примечание 3 2 3 5" xfId="838"/>
    <cellStyle name="Примечание 3 2 3 5 2" xfId="2048"/>
    <cellStyle name="Примечание 3 2 3 6" xfId="1064"/>
    <cellStyle name="Примечание 3 2 3 6 2" xfId="1699"/>
    <cellStyle name="Примечание 3 2 3 7" xfId="1226"/>
    <cellStyle name="Примечание 3 2 3 8" xfId="1326"/>
    <cellStyle name="Примечание 3 2 4" xfId="598"/>
    <cellStyle name="Примечание 3 2 4 2" xfId="1098"/>
    <cellStyle name="Примечание 3 2 4 2 2" xfId="2010"/>
    <cellStyle name="Примечание 3 2 4 3" xfId="1815"/>
    <cellStyle name="Примечание 3 2 4 4" xfId="1426"/>
    <cellStyle name="Примечание 3 2 5" xfId="444"/>
    <cellStyle name="Примечание 3 2 5 2" xfId="863"/>
    <cellStyle name="Примечание 3 2 5 3" xfId="1094"/>
    <cellStyle name="Примечание 3 2 5 4" xfId="1724"/>
    <cellStyle name="Примечание 3 2 6" xfId="776"/>
    <cellStyle name="Примечание 3 2 6 2" xfId="1001"/>
    <cellStyle name="Примечание 3 2 6 3" xfId="1939"/>
    <cellStyle name="Примечание 3 2 7" xfId="1027"/>
    <cellStyle name="Примечание 3 2 7 2" xfId="1637"/>
    <cellStyle name="Примечание 3 2 8" xfId="1228"/>
    <cellStyle name="Примечание 3 3" xfId="204"/>
    <cellStyle name="Примечание 3 3 2" xfId="418"/>
    <cellStyle name="Примечание 3 3 2 2" xfId="657"/>
    <cellStyle name="Примечание 3 3 2 2 2" xfId="1145"/>
    <cellStyle name="Примечание 3 3 2 2 2 2" xfId="2047"/>
    <cellStyle name="Примечание 3 3 2 2 3" xfId="1845"/>
    <cellStyle name="Примечание 3 3 2 2 4" xfId="1455"/>
    <cellStyle name="Примечание 3 3 2 3" xfId="492"/>
    <cellStyle name="Примечание 3 3 2 3 2" xfId="911"/>
    <cellStyle name="Примечание 3 3 2 3 3" xfId="1207"/>
    <cellStyle name="Примечание 3 3 2 3 4" xfId="1772"/>
    <cellStyle name="Примечание 3 3 2 4" xfId="837"/>
    <cellStyle name="Примечание 3 3 2 4 2" xfId="1984"/>
    <cellStyle name="Примечание 3 3 2 5" xfId="1063"/>
    <cellStyle name="Примечание 3 3 2 5 2" xfId="1698"/>
    <cellStyle name="Примечание 3 3 2 6" xfId="1224"/>
    <cellStyle name="Примечание 3 3 2 7" xfId="1325"/>
    <cellStyle name="Примечание 3 3 3" xfId="432"/>
    <cellStyle name="Примечание 3 3 3 2" xfId="672"/>
    <cellStyle name="Примечание 3 3 3 2 2" xfId="947"/>
    <cellStyle name="Примечание 3 3 3 2 3" xfId="1159"/>
    <cellStyle name="Примечание 3 3 3 2 4" xfId="1858"/>
    <cellStyle name="Примечание 3 3 3 3" xfId="540"/>
    <cellStyle name="Примечание 3 3 3 3 2" xfId="1221"/>
    <cellStyle name="Примечание 3 3 3 4" xfId="506"/>
    <cellStyle name="Примечание 3 3 3 4 2" xfId="925"/>
    <cellStyle name="Примечание 3 3 3 4 3" xfId="1786"/>
    <cellStyle name="Примечание 3 3 3 5" xfId="851"/>
    <cellStyle name="Примечание 3 3 3 5 2" xfId="2061"/>
    <cellStyle name="Примечание 3 3 3 6" xfId="1077"/>
    <cellStyle name="Примечание 3 3 3 6 2" xfId="1712"/>
    <cellStyle name="Примечание 3 3 3 7" xfId="1223"/>
    <cellStyle name="Примечание 3 3 3 8" xfId="1339"/>
    <cellStyle name="Примечание 3 3 4" xfId="621"/>
    <cellStyle name="Примечание 3 3 4 2" xfId="1115"/>
    <cellStyle name="Примечание 3 3 4 2 2" xfId="2021"/>
    <cellStyle name="Примечание 3 3 4 3" xfId="1825"/>
    <cellStyle name="Примечание 3 3 4 4" xfId="1437"/>
    <cellStyle name="Примечание 3 3 5" xfId="462"/>
    <cellStyle name="Примечание 3 3 5 2" xfId="881"/>
    <cellStyle name="Примечание 3 3 5 3" xfId="1177"/>
    <cellStyle name="Примечание 3 3 5 4" xfId="1742"/>
    <cellStyle name="Примечание 3 3 6" xfId="775"/>
    <cellStyle name="Примечание 3 3 6 2" xfId="994"/>
    <cellStyle name="Примечание 3 3 6 3" xfId="1938"/>
    <cellStyle name="Примечание 3 3 7" xfId="1026"/>
    <cellStyle name="Примечание 3 3 7 2" xfId="1636"/>
    <cellStyle name="Примечание 3 3 8" xfId="1225"/>
    <cellStyle name="Примечание 3 4" xfId="398"/>
    <cellStyle name="Примечание 3 4 2" xfId="641"/>
    <cellStyle name="Примечание 3 4 2 2" xfId="935"/>
    <cellStyle name="Примечание 3 4 2 2 2" xfId="2031"/>
    <cellStyle name="Примечание 3 4 2 3" xfId="1125"/>
    <cellStyle name="Примечание 3 4 2 3 2" xfId="1839"/>
    <cellStyle name="Примечание 3 4 2 4" xfId="1443"/>
    <cellStyle name="Примечание 3 4 3" xfId="515"/>
    <cellStyle name="Примечание 3 4 3 2" xfId="1187"/>
    <cellStyle name="Примечание 3 4 3 2 2" xfId="2114"/>
    <cellStyle name="Примечание 3 4 3 3" xfId="1791"/>
    <cellStyle name="Примечание 3 4 3 4" xfId="1522"/>
    <cellStyle name="Примечание 3 4 4" xfId="472"/>
    <cellStyle name="Примечание 3 4 4 2" xfId="891"/>
    <cellStyle name="Примечание 3 4 4 3" xfId="1752"/>
    <cellStyle name="Примечание 3 4 5" xfId="817"/>
    <cellStyle name="Примечание 3 4 5 2" xfId="1967"/>
    <cellStyle name="Примечание 3 4 6" xfId="971"/>
    <cellStyle name="Примечание 3 4 6 2" xfId="1678"/>
    <cellStyle name="Примечание 3 4 7" xfId="1222"/>
    <cellStyle name="Примечание 3 4 8" xfId="1305"/>
    <cellStyle name="Примечание 3 4 9" xfId="1386"/>
    <cellStyle name="Примечание 3 5" xfId="561"/>
    <cellStyle name="Примечание 3 5 2" xfId="1092"/>
    <cellStyle name="Примечание 3 5 2 2" xfId="2009"/>
    <cellStyle name="Примечание 3 5 3" xfId="1804"/>
    <cellStyle name="Примечание 3 5 4" xfId="1425"/>
    <cellStyle name="Примечание 3 6" xfId="442"/>
    <cellStyle name="Примечание 3 6 2" xfId="861"/>
    <cellStyle name="Примечание 3 6 2 2" xfId="2200"/>
    <cellStyle name="Примечание 3 6 2 3" xfId="1608"/>
    <cellStyle name="Примечание 3 6 3" xfId="1087"/>
    <cellStyle name="Примечание 3 6 3 2" xfId="2075"/>
    <cellStyle name="Примечание 3 6 4" xfId="1722"/>
    <cellStyle name="Примечание 3 6 5" xfId="1472"/>
    <cellStyle name="Примечание 3 7" xfId="715"/>
    <cellStyle name="Примечание 3 7 2" xfId="977"/>
    <cellStyle name="Примечание 3 7 2 2" xfId="2085"/>
    <cellStyle name="Примечание 3 7 3" xfId="1878"/>
    <cellStyle name="Примечание 3 7 4" xfId="1484"/>
    <cellStyle name="Примечание 3 8" xfId="758"/>
    <cellStyle name="Примечание 3 8 2" xfId="1921"/>
    <cellStyle name="Примечание 3 9" xfId="986"/>
    <cellStyle name="Примечание 3 9 2" xfId="1619"/>
    <cellStyle name="Примечание 4" xfId="107"/>
    <cellStyle name="Примечание 4 2" xfId="716"/>
    <cellStyle name="Примечание 4 2 2" xfId="1523"/>
    <cellStyle name="Примечание 4 2 2 2" xfId="2115"/>
    <cellStyle name="Примечание 4 2 3" xfId="1968"/>
    <cellStyle name="Примечание 4 2 4" xfId="1879"/>
    <cellStyle name="Примечание 4 2 5" xfId="1387"/>
    <cellStyle name="Примечание 4 3" xfId="759"/>
    <cellStyle name="Примечание 4 3 2" xfId="1922"/>
    <cellStyle name="Примечание 4 3 3" xfId="1485"/>
    <cellStyle name="Примечание 4 4" xfId="989"/>
    <cellStyle name="Примечание 4 4 2" xfId="1620"/>
    <cellStyle name="Примечание 4 5" xfId="1350"/>
    <cellStyle name="Примечание 5" xfId="287"/>
    <cellStyle name="Примечание 5 2" xfId="739"/>
    <cellStyle name="Примечание 5 2 2" xfId="1555"/>
    <cellStyle name="Примечание 5 2 2 2" xfId="2147"/>
    <cellStyle name="Примечание 5 2 3" xfId="2003"/>
    <cellStyle name="Примечание 5 2 4" xfId="1902"/>
    <cellStyle name="Примечание 5 2 5" xfId="1417"/>
    <cellStyle name="Примечание 5 3" xfId="794"/>
    <cellStyle name="Примечание 5 3 2" xfId="1957"/>
    <cellStyle name="Примечание 5 4" xfId="1058"/>
    <cellStyle name="Примечание 5 4 2" xfId="1655"/>
    <cellStyle name="Примечание 5 5" xfId="1373"/>
    <cellStyle name="Примітка" xfId="180"/>
    <cellStyle name="Примітка 2" xfId="720"/>
    <cellStyle name="Примітка 2 2" xfId="1531"/>
    <cellStyle name="Примітка 2 2 2" xfId="2123"/>
    <cellStyle name="Примітка 2 3" xfId="1977"/>
    <cellStyle name="Примітка 2 4" xfId="1883"/>
    <cellStyle name="Примітка 2 5" xfId="1395"/>
    <cellStyle name="Примітка 3" xfId="768"/>
    <cellStyle name="Примітка 3 2" xfId="1931"/>
    <cellStyle name="Примітка 3 3" xfId="1493"/>
    <cellStyle name="Примітка 4" xfId="1019"/>
    <cellStyle name="Примітка 4 2" xfId="1629"/>
    <cellStyle name="Примітка 5" xfId="1354"/>
    <cellStyle name="Процентный" xfId="2201" builtinId="5"/>
    <cellStyle name="Процентный 10" xfId="1397"/>
    <cellStyle name="Процентный 11" xfId="1474"/>
    <cellStyle name="Процентный 2" xfId="12"/>
    <cellStyle name="Процентный 3" xfId="15"/>
    <cellStyle name="Процентный 4" xfId="14"/>
    <cellStyle name="Процентный 5" xfId="58"/>
    <cellStyle name="Процентный 6" xfId="61"/>
    <cellStyle name="Процентный 7" xfId="190"/>
    <cellStyle name="Процентный 8" xfId="192"/>
    <cellStyle name="Процентный 9" xfId="1376"/>
    <cellStyle name="Результат" xfId="181"/>
    <cellStyle name="Результат 2" xfId="721"/>
    <cellStyle name="Результат 2 2" xfId="1532"/>
    <cellStyle name="Результат 2 2 2" xfId="2124"/>
    <cellStyle name="Результат 2 3" xfId="1978"/>
    <cellStyle name="Результат 2 4" xfId="1884"/>
    <cellStyle name="Результат 2 5" xfId="1396"/>
    <cellStyle name="Результат 3" xfId="769"/>
    <cellStyle name="Результат 3 2" xfId="1932"/>
    <cellStyle name="Результат 3 3" xfId="1494"/>
    <cellStyle name="Результат 4" xfId="1020"/>
    <cellStyle name="Результат 4 2" xfId="1630"/>
    <cellStyle name="Результат 5" xfId="1355"/>
    <cellStyle name="Связанная ячейка 2" xfId="55"/>
    <cellStyle name="Связанная ячейка 2 2" xfId="182"/>
    <cellStyle name="Связанная ячейка 2 2 2" xfId="271"/>
    <cellStyle name="Связанная ячейка 2 2 3" xfId="608"/>
    <cellStyle name="Связанная ячейка 3" xfId="102"/>
    <cellStyle name="Связанная ячейка 3 2" xfId="360"/>
    <cellStyle name="Связанная ячейка 3 2 2" xfId="603"/>
    <cellStyle name="Стиль 1" xfId="227"/>
    <cellStyle name="Стиль 1 2" xfId="699"/>
    <cellStyle name="Текст попередження" xfId="183"/>
    <cellStyle name="Текст пояснення" xfId="184"/>
    <cellStyle name="Текст предупреждения 2" xfId="56"/>
    <cellStyle name="Текст предупреждения 2 2" xfId="185"/>
    <cellStyle name="Текст предупреждения 2 2 2" xfId="272"/>
    <cellStyle name="Текст предупреждения 2 2 3" xfId="551"/>
    <cellStyle name="Текст предупреждения 3" xfId="103"/>
    <cellStyle name="Текст предупреждения 3 2" xfId="361"/>
    <cellStyle name="Текст предупреждения 3 2 2" xfId="570"/>
    <cellStyle name="Финансовый 2" xfId="288"/>
    <cellStyle name="Финансовый 2 2" xfId="1418"/>
    <cellStyle name="Финансовый 3" xfId="1419"/>
    <cellStyle name="Финансовый 4" xfId="1512"/>
    <cellStyle name="Финансовый 5" xfId="1374"/>
    <cellStyle name="Фінансовий 2" xfId="8"/>
    <cellStyle name="Фінансовий 2 2" xfId="549"/>
    <cellStyle name="Хороший 2" xfId="57"/>
    <cellStyle name="Хороший 2 2" xfId="186"/>
    <cellStyle name="Хороший 2 2 2" xfId="273"/>
    <cellStyle name="Хороший 2 2 3" xfId="563"/>
    <cellStyle name="Хороший 3" xfId="104"/>
    <cellStyle name="Хороший 3 2" xfId="362"/>
    <cellStyle name="Хороший 3 2 2" xfId="528"/>
  </cellStyles>
  <dxfs count="2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theme="7" tint="0.59996337778862885"/>
        </patternFill>
      </fill>
    </dxf>
    <dxf>
      <fill>
        <patternFill>
          <bgColor rgb="FFCCFFCC"/>
        </patternFill>
      </fill>
    </dxf>
    <dxf>
      <fill>
        <patternFill>
          <bgColor rgb="FF85DFFF"/>
        </patternFill>
      </fill>
    </dxf>
    <dxf>
      <fill>
        <patternFill>
          <bgColor rgb="FFCCCCFF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theme="7" tint="0.59996337778862885"/>
        </patternFill>
      </fill>
    </dxf>
    <dxf>
      <fill>
        <patternFill>
          <bgColor rgb="FFCCFFCC"/>
        </patternFill>
      </fill>
    </dxf>
    <dxf>
      <fill>
        <patternFill>
          <bgColor rgb="FF85DFFF"/>
        </patternFill>
      </fill>
    </dxf>
    <dxf>
      <fill>
        <patternFill>
          <bgColor rgb="FFCCCCFF"/>
        </patternFill>
      </fill>
    </dxf>
    <dxf>
      <fill>
        <patternFill>
          <bgColor rgb="FFFFFFCC"/>
        </patternFill>
      </fill>
    </dxf>
    <dxf>
      <fill>
        <patternFill>
          <bgColor rgb="FFCCCCFF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CC"/>
      <color rgb="FFEED5FF"/>
      <color rgb="FF9900FF"/>
      <color rgb="FFFFFFB9"/>
      <color rgb="FF2108DA"/>
      <color rgb="FFB3EBFF"/>
      <color rgb="FF66FF66"/>
      <color rgb="FF00FFFF"/>
      <color rgb="FFDDFCD4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B1:AM1011"/>
  <sheetViews>
    <sheetView zoomScale="80" zoomScaleNormal="80" workbookViewId="0">
      <pane xSplit="3" ySplit="10" topLeftCell="X11" activePane="bottomRight" state="frozen"/>
      <selection pane="topRight" activeCell="D1" sqref="D1"/>
      <selection pane="bottomLeft" activeCell="A11" sqref="A11"/>
      <selection pane="bottomRight" activeCell="AF99" sqref="AF99"/>
    </sheetView>
  </sheetViews>
  <sheetFormatPr defaultColWidth="9.140625" defaultRowHeight="15" x14ac:dyDescent="0.25"/>
  <cols>
    <col min="1" max="1" width="1.7109375" style="34" customWidth="1"/>
    <col min="2" max="2" width="18.28515625" style="34" customWidth="1"/>
    <col min="3" max="3" width="54" style="34" customWidth="1"/>
    <col min="4" max="4" width="10.140625" style="34" customWidth="1"/>
    <col min="5" max="5" width="13" style="34" customWidth="1"/>
    <col min="6" max="6" width="11.140625" style="34" customWidth="1"/>
    <col min="7" max="8" width="16.7109375" style="34" customWidth="1"/>
    <col min="9" max="9" width="13" style="34" customWidth="1"/>
    <col min="10" max="10" width="16.7109375" style="34" customWidth="1"/>
    <col min="11" max="11" width="9.42578125" style="34" customWidth="1"/>
    <col min="12" max="12" width="16.7109375" style="34" customWidth="1"/>
    <col min="13" max="13" width="9.42578125" style="34" customWidth="1"/>
    <col min="14" max="19" width="16.7109375" style="34" customWidth="1"/>
    <col min="20" max="20" width="10.7109375" style="34" customWidth="1"/>
    <col min="21" max="21" width="16.7109375" style="34" customWidth="1"/>
    <col min="22" max="22" width="10" style="34" customWidth="1"/>
    <col min="23" max="23" width="16.7109375" style="34" customWidth="1"/>
    <col min="24" max="25" width="16.7109375" style="37" customWidth="1"/>
    <col min="26" max="27" width="16.7109375" style="34" customWidth="1"/>
    <col min="28" max="28" width="15.42578125" style="37" customWidth="1"/>
    <col min="29" max="29" width="18.85546875" style="34" customWidth="1"/>
    <col min="30" max="31" width="17.7109375" style="34" customWidth="1"/>
    <col min="32" max="32" width="8.5703125" style="34" customWidth="1"/>
    <col min="33" max="33" width="11.28515625" style="34" customWidth="1"/>
    <col min="34" max="34" width="15.85546875" style="34" customWidth="1"/>
    <col min="35" max="35" width="16.42578125" style="34" customWidth="1"/>
    <col min="36" max="38" width="14.42578125" style="34" customWidth="1"/>
    <col min="39" max="39" width="12.28515625" style="34" customWidth="1"/>
    <col min="40" max="16384" width="9.140625" style="34"/>
  </cols>
  <sheetData>
    <row r="1" spans="2:38" ht="15" customHeight="1" x14ac:dyDescent="0.25">
      <c r="B1" s="699" t="s">
        <v>1011</v>
      </c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AC1" s="49"/>
      <c r="AD1" s="49"/>
      <c r="AE1" s="49"/>
      <c r="AF1" s="218">
        <v>0.4</v>
      </c>
      <c r="AG1" s="49"/>
      <c r="AH1" s="49"/>
      <c r="AI1" s="49"/>
      <c r="AJ1" s="49"/>
      <c r="AK1" s="49"/>
    </row>
    <row r="2" spans="2:38" ht="13.5" customHeight="1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70"/>
      <c r="Y2" s="70"/>
      <c r="Z2" s="2"/>
      <c r="AA2" s="2"/>
      <c r="AC2" s="49"/>
      <c r="AD2" s="49"/>
      <c r="AE2" s="49"/>
      <c r="AF2" s="49"/>
      <c r="AG2" s="49"/>
      <c r="AH2" s="49"/>
      <c r="AI2" s="49"/>
      <c r="AJ2" s="49"/>
      <c r="AK2" s="49"/>
    </row>
    <row r="3" spans="2:38" ht="9.75" customHeight="1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70"/>
      <c r="Y3" s="70"/>
      <c r="Z3" s="2"/>
      <c r="AA3" s="2"/>
      <c r="AC3" s="251"/>
      <c r="AD3" s="251"/>
      <c r="AE3" s="251"/>
      <c r="AF3" s="676"/>
      <c r="AG3" s="676"/>
      <c r="AH3" s="676"/>
      <c r="AI3" s="251"/>
      <c r="AJ3" s="251"/>
    </row>
    <row r="4" spans="2:38" ht="8.25" customHeight="1" x14ac:dyDescent="0.2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70"/>
      <c r="Y4" s="70"/>
      <c r="Z4" s="2"/>
      <c r="AA4" s="2"/>
    </row>
    <row r="5" spans="2:38" ht="22.5" customHeight="1" x14ac:dyDescent="0.25">
      <c r="B5" s="706" t="s">
        <v>52</v>
      </c>
      <c r="C5" s="706" t="s">
        <v>53</v>
      </c>
      <c r="D5" s="703" t="s">
        <v>1034</v>
      </c>
      <c r="E5" s="703" t="s">
        <v>1032</v>
      </c>
      <c r="F5" s="703" t="s">
        <v>1033</v>
      </c>
      <c r="G5" s="707" t="s">
        <v>1012</v>
      </c>
      <c r="H5" s="708"/>
      <c r="I5" s="708"/>
      <c r="J5" s="708"/>
      <c r="K5" s="708"/>
      <c r="L5" s="708"/>
      <c r="M5" s="708"/>
      <c r="N5" s="708"/>
      <c r="O5" s="708"/>
      <c r="P5" s="708"/>
      <c r="Q5" s="708"/>
      <c r="R5" s="708"/>
      <c r="S5" s="708"/>
      <c r="T5" s="708"/>
      <c r="U5" s="708"/>
      <c r="V5" s="708"/>
      <c r="W5" s="708"/>
      <c r="X5" s="709"/>
      <c r="Y5" s="709"/>
      <c r="Z5" s="708"/>
      <c r="AA5" s="710" t="s">
        <v>1013</v>
      </c>
      <c r="AB5" s="700" t="s">
        <v>1046</v>
      </c>
      <c r="AC5" s="668" t="s">
        <v>1041</v>
      </c>
      <c r="AD5" s="668" t="s">
        <v>1043</v>
      </c>
      <c r="AE5" s="668" t="s">
        <v>1042</v>
      </c>
      <c r="AF5" s="669" t="s">
        <v>1045</v>
      </c>
      <c r="AG5" s="670"/>
      <c r="AH5" s="668" t="s">
        <v>1047</v>
      </c>
      <c r="AI5" s="669" t="s">
        <v>1044</v>
      </c>
      <c r="AJ5" s="670"/>
      <c r="AK5" s="668"/>
      <c r="AL5" s="194"/>
    </row>
    <row r="6" spans="2:38" ht="18.75" customHeight="1" x14ac:dyDescent="0.25">
      <c r="B6" s="706"/>
      <c r="C6" s="706"/>
      <c r="D6" s="704"/>
      <c r="E6" s="704"/>
      <c r="F6" s="704"/>
      <c r="G6" s="713" t="s">
        <v>1014</v>
      </c>
      <c r="H6" s="714"/>
      <c r="I6" s="714"/>
      <c r="J6" s="714"/>
      <c r="K6" s="714"/>
      <c r="L6" s="714"/>
      <c r="M6" s="714"/>
      <c r="N6" s="714"/>
      <c r="O6" s="714"/>
      <c r="P6" s="714"/>
      <c r="Q6" s="714"/>
      <c r="R6" s="714"/>
      <c r="S6" s="714"/>
      <c r="T6" s="714"/>
      <c r="U6" s="714"/>
      <c r="V6" s="714"/>
      <c r="W6" s="714"/>
      <c r="X6" s="709"/>
      <c r="Y6" s="709"/>
      <c r="Z6" s="715"/>
      <c r="AA6" s="711"/>
      <c r="AB6" s="701"/>
      <c r="AC6" s="668"/>
      <c r="AD6" s="668"/>
      <c r="AE6" s="668"/>
      <c r="AF6" s="671"/>
      <c r="AG6" s="672"/>
      <c r="AH6" s="668"/>
      <c r="AI6" s="671"/>
      <c r="AJ6" s="672"/>
      <c r="AK6" s="668"/>
      <c r="AL6" s="194"/>
    </row>
    <row r="7" spans="2:38" ht="40.5" customHeight="1" x14ac:dyDescent="0.25">
      <c r="B7" s="706"/>
      <c r="C7" s="706"/>
      <c r="D7" s="704"/>
      <c r="E7" s="704"/>
      <c r="F7" s="704"/>
      <c r="G7" s="716" t="s">
        <v>1015</v>
      </c>
      <c r="H7" s="716" t="s">
        <v>1016</v>
      </c>
      <c r="I7" s="713" t="s">
        <v>1017</v>
      </c>
      <c r="J7" s="715"/>
      <c r="K7" s="713" t="s">
        <v>1018</v>
      </c>
      <c r="L7" s="715"/>
      <c r="M7" s="718" t="s">
        <v>1019</v>
      </c>
      <c r="N7" s="719"/>
      <c r="O7" s="720" t="s">
        <v>1020</v>
      </c>
      <c r="P7" s="716" t="s">
        <v>1021</v>
      </c>
      <c r="Q7" s="722" t="s">
        <v>1022</v>
      </c>
      <c r="R7" s="722" t="s">
        <v>1023</v>
      </c>
      <c r="S7" s="724" t="s">
        <v>1024</v>
      </c>
      <c r="T7" s="692" t="s">
        <v>1025</v>
      </c>
      <c r="U7" s="692"/>
      <c r="V7" s="692" t="s">
        <v>1026</v>
      </c>
      <c r="W7" s="692"/>
      <c r="X7" s="693" t="s">
        <v>1027</v>
      </c>
      <c r="Y7" s="695" t="s">
        <v>1028</v>
      </c>
      <c r="Z7" s="697" t="s">
        <v>1029</v>
      </c>
      <c r="AA7" s="711"/>
      <c r="AB7" s="701"/>
      <c r="AC7" s="668"/>
      <c r="AD7" s="668"/>
      <c r="AE7" s="668"/>
      <c r="AF7" s="673"/>
      <c r="AG7" s="674"/>
      <c r="AH7" s="668"/>
      <c r="AI7" s="673"/>
      <c r="AJ7" s="674"/>
      <c r="AK7" s="668"/>
      <c r="AL7" s="194"/>
    </row>
    <row r="8" spans="2:38" ht="98.25" customHeight="1" x14ac:dyDescent="0.25">
      <c r="B8" s="706"/>
      <c r="C8" s="706"/>
      <c r="D8" s="705"/>
      <c r="E8" s="705"/>
      <c r="F8" s="705"/>
      <c r="G8" s="717"/>
      <c r="H8" s="717"/>
      <c r="I8" s="51" t="s">
        <v>1030</v>
      </c>
      <c r="J8" s="51" t="s">
        <v>1031</v>
      </c>
      <c r="K8" s="51" t="s">
        <v>1030</v>
      </c>
      <c r="L8" s="51" t="s">
        <v>1031</v>
      </c>
      <c r="M8" s="51" t="s">
        <v>1030</v>
      </c>
      <c r="N8" s="52" t="s">
        <v>1031</v>
      </c>
      <c r="O8" s="721"/>
      <c r="P8" s="717"/>
      <c r="Q8" s="723"/>
      <c r="R8" s="723"/>
      <c r="S8" s="725"/>
      <c r="T8" s="54" t="s">
        <v>1030</v>
      </c>
      <c r="U8" s="55" t="s">
        <v>1031</v>
      </c>
      <c r="V8" s="55" t="s">
        <v>1030</v>
      </c>
      <c r="W8" s="55" t="s">
        <v>1031</v>
      </c>
      <c r="X8" s="694"/>
      <c r="Y8" s="696"/>
      <c r="Z8" s="698"/>
      <c r="AA8" s="712"/>
      <c r="AB8" s="702"/>
      <c r="AC8" s="668"/>
      <c r="AD8" s="668"/>
      <c r="AE8" s="668"/>
      <c r="AF8" s="252" t="s">
        <v>1030</v>
      </c>
      <c r="AG8" s="252" t="s">
        <v>1031</v>
      </c>
      <c r="AH8" s="668"/>
      <c r="AI8" s="178" t="s">
        <v>1030</v>
      </c>
      <c r="AJ8" s="178" t="s">
        <v>1031</v>
      </c>
      <c r="AK8" s="668"/>
      <c r="AL8" s="194"/>
    </row>
    <row r="9" spans="2:38" ht="15" customHeight="1" x14ac:dyDescent="0.25"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71"/>
      <c r="Y9" s="71"/>
      <c r="Z9" s="38"/>
      <c r="AA9" s="38"/>
      <c r="AB9" s="38"/>
      <c r="AF9" s="253"/>
      <c r="AG9" s="253"/>
    </row>
    <row r="10" spans="2:38" ht="66" customHeight="1" x14ac:dyDescent="0.25">
      <c r="B10" s="181" t="s">
        <v>124</v>
      </c>
      <c r="C10" s="180" t="s">
        <v>1040</v>
      </c>
      <c r="D10" s="117">
        <f>D11+D12+D13+D16+D14</f>
        <v>4923</v>
      </c>
      <c r="E10" s="117">
        <f>E11+E12+E13+E16+E14</f>
        <v>28732.2</v>
      </c>
      <c r="F10" s="117">
        <f>F11+F12+F13+F16+F14</f>
        <v>24774.1</v>
      </c>
      <c r="G10" s="132">
        <f>G11+G12+G13+G16+G14</f>
        <v>2529586.7133606416</v>
      </c>
      <c r="H10" s="132">
        <f>H11+H12+H13+H16+H14</f>
        <v>72412.378799999991</v>
      </c>
      <c r="I10" s="87">
        <f>J10/G10</f>
        <v>0.26980477439070782</v>
      </c>
      <c r="J10" s="132">
        <f>J11+J12+J13+J16+J14</f>
        <v>682494.57250000001</v>
      </c>
      <c r="K10" s="87">
        <f>L10/G10</f>
        <v>5.1738451703885503E-3</v>
      </c>
      <c r="L10" s="132">
        <f>L11+L12+L13+L16+L14</f>
        <v>13087.690000000002</v>
      </c>
      <c r="M10" s="87">
        <f>N10/G10</f>
        <v>1.1108929317021462E-3</v>
      </c>
      <c r="N10" s="132">
        <f t="shared" ref="N10:S10" si="0">N11+N12+N13+N16+N14</f>
        <v>2810.1</v>
      </c>
      <c r="O10" s="132">
        <f t="shared" si="0"/>
        <v>0</v>
      </c>
      <c r="P10" s="132">
        <f t="shared" si="0"/>
        <v>3527.32</v>
      </c>
      <c r="Q10" s="132">
        <f t="shared" si="0"/>
        <v>66119.706359999996</v>
      </c>
      <c r="R10" s="132">
        <f t="shared" si="0"/>
        <v>5501.5012999999999</v>
      </c>
      <c r="S10" s="132">
        <f t="shared" si="0"/>
        <v>319113.21037876821</v>
      </c>
      <c r="T10" s="87">
        <f>U10/G10</f>
        <v>9.9144127216153358E-2</v>
      </c>
      <c r="U10" s="132">
        <f t="shared" ref="U10:Z10" si="1">U11+U12+U13+U16+U14</f>
        <v>250793.66691371871</v>
      </c>
      <c r="V10" s="87">
        <f>W10/G10</f>
        <v>0.13566346614989244</v>
      </c>
      <c r="W10" s="132">
        <f t="shared" si="1"/>
        <v>343172.5014612191</v>
      </c>
      <c r="X10" s="132">
        <f t="shared" si="1"/>
        <v>43870.845399083337</v>
      </c>
      <c r="Y10" s="132">
        <f t="shared" si="1"/>
        <v>5980.92551</v>
      </c>
      <c r="Z10" s="132">
        <f t="shared" si="1"/>
        <v>231.1</v>
      </c>
      <c r="AA10" s="132">
        <f>AA11+AA12+AA13+AA16+AA14</f>
        <v>4338702.2319834316</v>
      </c>
      <c r="AB10" s="129">
        <f>AB11+AB12+AB13+AB16+AB14</f>
        <v>308112.90000000008</v>
      </c>
      <c r="AC10" s="129">
        <f>AC11+AC12+AC13+AC16+AC14</f>
        <v>937448.71377402102</v>
      </c>
      <c r="AD10" s="53">
        <f>(AB10+X10+W10+U10)/G10</f>
        <v>0.37395433363788294</v>
      </c>
      <c r="AE10" s="129">
        <f>AE11+AE12+AE13+AE16+AE14</f>
        <v>3700865.2182094101</v>
      </c>
      <c r="AF10" s="254">
        <f>$AF$1</f>
        <v>0.4</v>
      </c>
      <c r="AG10" s="255">
        <f>AG11+AG12+AG13+AG16+AG14</f>
        <v>1011834.6853442567</v>
      </c>
      <c r="AH10" s="129">
        <f>AH11+AH12+AH13+AH16+AH14</f>
        <v>-144052.71439993882</v>
      </c>
      <c r="AI10" s="223"/>
      <c r="AJ10" s="53"/>
      <c r="AK10" s="53"/>
      <c r="AL10" s="195"/>
    </row>
    <row r="11" spans="2:38" ht="15" customHeight="1" x14ac:dyDescent="0.25">
      <c r="B11" s="38"/>
      <c r="C11" s="5" t="s">
        <v>1037</v>
      </c>
      <c r="D11" s="118"/>
      <c r="E11" s="118">
        <v>151</v>
      </c>
      <c r="F11" s="118">
        <v>142</v>
      </c>
      <c r="G11" s="60">
        <v>35635.799999999996</v>
      </c>
      <c r="H11" s="60">
        <v>928.8</v>
      </c>
      <c r="I11" s="88">
        <v>0.41961735109075704</v>
      </c>
      <c r="J11" s="60">
        <v>14953.399999999998</v>
      </c>
      <c r="K11" s="88">
        <v>1.6301023128427034E-2</v>
      </c>
      <c r="L11" s="60">
        <v>580.9</v>
      </c>
      <c r="M11" s="88">
        <v>0</v>
      </c>
      <c r="N11" s="60">
        <v>0</v>
      </c>
      <c r="O11" s="60">
        <v>0</v>
      </c>
      <c r="P11" s="60">
        <v>451</v>
      </c>
      <c r="Q11" s="60">
        <v>0</v>
      </c>
      <c r="R11" s="60">
        <v>37.700000000000003</v>
      </c>
      <c r="S11" s="60">
        <v>4915.2</v>
      </c>
      <c r="T11" s="88">
        <v>0</v>
      </c>
      <c r="U11" s="60">
        <v>0</v>
      </c>
      <c r="V11" s="88">
        <v>0.1947479781567974</v>
      </c>
      <c r="W11" s="60">
        <v>6940</v>
      </c>
      <c r="X11" s="60">
        <v>0</v>
      </c>
      <c r="Y11" s="60">
        <v>0</v>
      </c>
      <c r="Z11" s="60">
        <v>0</v>
      </c>
      <c r="AA11" s="60">
        <f>G11+H11+J11+L11+N11+O11+P11+Q11+R11+S11+U11+W11+X11+Y11+Z11</f>
        <v>64442.799999999996</v>
      </c>
      <c r="AB11" s="140">
        <v>2955.4</v>
      </c>
      <c r="AC11" s="224">
        <f>AB11+X11+W11+U11</f>
        <v>9895.4</v>
      </c>
      <c r="AD11" s="61">
        <f>(AB11+X11+W11+U11)/G11</f>
        <v>0.27768143271653789</v>
      </c>
      <c r="AE11" s="224">
        <f>G11+H11+J11+L11+N11+P11+Q11+R11+S11+Y11+Z11</f>
        <v>57502.799999999996</v>
      </c>
      <c r="AF11" s="256">
        <f>$AF$1</f>
        <v>0.4</v>
      </c>
      <c r="AG11" s="257">
        <f>G11*AF11</f>
        <v>14254.32</v>
      </c>
      <c r="AH11" s="225">
        <f>IF((AA11+AB11)-(AE11+AG11)&gt;0,0,(AA11+AB11)-(AE11+AG11))</f>
        <v>-4358.9199999999983</v>
      </c>
      <c r="AI11" s="61">
        <f>AJ11/G11</f>
        <v>0.39999999999999997</v>
      </c>
      <c r="AJ11" s="224">
        <f>AC11+AH11*-1</f>
        <v>14254.319999999998</v>
      </c>
      <c r="AK11" s="61"/>
      <c r="AL11" s="182"/>
    </row>
    <row r="12" spans="2:38" ht="15" customHeight="1" x14ac:dyDescent="0.25">
      <c r="B12" s="38"/>
      <c r="C12" s="5" t="s">
        <v>1036</v>
      </c>
      <c r="D12" s="118"/>
      <c r="E12" s="118">
        <v>179</v>
      </c>
      <c r="F12" s="118">
        <v>138</v>
      </c>
      <c r="G12" s="60">
        <v>37644.6</v>
      </c>
      <c r="H12" s="60"/>
      <c r="I12" s="88">
        <v>0.22252918753071502</v>
      </c>
      <c r="J12" s="60">
        <v>8377</v>
      </c>
      <c r="K12" s="88"/>
      <c r="L12" s="60"/>
      <c r="M12" s="88">
        <f>N12/G12</f>
        <v>7.4648156707734975E-2</v>
      </c>
      <c r="N12" s="60">
        <f>1492.4+444.6+873.1</f>
        <v>2810.1</v>
      </c>
      <c r="O12" s="60"/>
      <c r="P12" s="60">
        <v>53.4</v>
      </c>
      <c r="Q12" s="60">
        <v>37.200000000000003</v>
      </c>
      <c r="R12" s="60">
        <v>76.5</v>
      </c>
      <c r="S12" s="60">
        <v>2952</v>
      </c>
      <c r="T12" s="88">
        <f>U12/G12</f>
        <v>0.12568070852127533</v>
      </c>
      <c r="U12" s="60">
        <f>4467.6+263.6</f>
        <v>4731.2000000000007</v>
      </c>
      <c r="V12" s="88"/>
      <c r="W12" s="60"/>
      <c r="X12" s="60"/>
      <c r="Y12" s="60"/>
      <c r="Z12" s="60"/>
      <c r="AA12" s="60">
        <f>G12+H12+J12+L12+N12+O12+P12+Q12+R12+S12+U12+W12+X12+Y12+Z12</f>
        <v>56682</v>
      </c>
      <c r="AB12" s="140">
        <v>7849.8</v>
      </c>
      <c r="AC12" s="224">
        <f>AB12+X12+W12+U12</f>
        <v>12581</v>
      </c>
      <c r="AD12" s="61">
        <f>(AB12+X12+W12+U12)/G12</f>
        <v>0.33420464024056573</v>
      </c>
      <c r="AE12" s="224">
        <f>G12+H12+J12+L12+N12+P12+Q12+R12+S12+Y12+Z12</f>
        <v>51950.799999999996</v>
      </c>
      <c r="AF12" s="256">
        <f>$AF$1</f>
        <v>0.4</v>
      </c>
      <c r="AG12" s="257">
        <f>G12*AF12</f>
        <v>15057.84</v>
      </c>
      <c r="AH12" s="225">
        <f>IF((AA12+AB12)-(AE12+AG12)&gt;0,0,(AA12+AB12)-(AE12+AG12))</f>
        <v>-2476.8399999999965</v>
      </c>
      <c r="AI12" s="61">
        <f>AJ12/G12</f>
        <v>0.39999999999999991</v>
      </c>
      <c r="AJ12" s="224">
        <f>AC12+AH12*-1</f>
        <v>15057.839999999997</v>
      </c>
      <c r="AK12" s="61"/>
      <c r="AL12" s="182"/>
    </row>
    <row r="13" spans="2:38" ht="15" customHeight="1" x14ac:dyDescent="0.25">
      <c r="B13" s="38"/>
      <c r="C13" s="5" t="s">
        <v>1038</v>
      </c>
      <c r="D13" s="118"/>
      <c r="E13" s="118">
        <v>278</v>
      </c>
      <c r="F13" s="118">
        <v>213</v>
      </c>
      <c r="G13" s="60">
        <v>15659.599999999999</v>
      </c>
      <c r="H13" s="60">
        <v>490.8</v>
      </c>
      <c r="I13" s="88"/>
      <c r="J13" s="60">
        <v>3863.5</v>
      </c>
      <c r="K13" s="88"/>
      <c r="L13" s="60">
        <v>87.6</v>
      </c>
      <c r="M13" s="88"/>
      <c r="N13" s="60"/>
      <c r="O13" s="60"/>
      <c r="P13" s="60"/>
      <c r="Q13" s="60">
        <v>3075.5</v>
      </c>
      <c r="R13" s="60"/>
      <c r="S13" s="60">
        <v>2061.9</v>
      </c>
      <c r="T13" s="88"/>
      <c r="U13" s="60"/>
      <c r="V13" s="88"/>
      <c r="W13" s="60">
        <v>1583.5</v>
      </c>
      <c r="X13" s="60"/>
      <c r="Y13" s="60">
        <v>611.29999999999995</v>
      </c>
      <c r="Z13" s="60"/>
      <c r="AA13" s="60">
        <f>G13+H13+J13+L13+N13+O13+P13+Q13+R13+S13+U13+W13+X13+Y13+Z13</f>
        <v>27433.699999999997</v>
      </c>
      <c r="AB13" s="140">
        <v>2469.3000000000002</v>
      </c>
      <c r="AC13" s="224">
        <f>AB13+X13+W13+U13</f>
        <v>4052.8</v>
      </c>
      <c r="AD13" s="61">
        <f>(AB13+X13+W13+U13)/G13</f>
        <v>0.25880609977266344</v>
      </c>
      <c r="AE13" s="224">
        <f>G13+H13+J13+L13+N13+P13+Q13+R13+S13+Y13+Z13</f>
        <v>25850.199999999997</v>
      </c>
      <c r="AF13" s="256">
        <f>$AF$1</f>
        <v>0.4</v>
      </c>
      <c r="AG13" s="257">
        <f>G13*AF13</f>
        <v>6263.84</v>
      </c>
      <c r="AH13" s="225">
        <f>IF((AA13+AB13)-(AE13+AG13)&gt;0,0,(AA13+AB13)-(AE13+AG13))</f>
        <v>-2211.0400000000009</v>
      </c>
      <c r="AI13" s="61">
        <f>AJ13/G13</f>
        <v>0.40000000000000008</v>
      </c>
      <c r="AJ13" s="224">
        <f>AC13+AH13*-1</f>
        <v>6263.8400000000011</v>
      </c>
      <c r="AK13" s="61"/>
      <c r="AL13" s="182"/>
    </row>
    <row r="14" spans="2:38" ht="15" customHeight="1" x14ac:dyDescent="0.25">
      <c r="B14" s="38"/>
      <c r="C14" s="221" t="s">
        <v>1039</v>
      </c>
      <c r="D14" s="118"/>
      <c r="E14" s="118">
        <v>489</v>
      </c>
      <c r="F14" s="118">
        <v>466</v>
      </c>
      <c r="G14" s="60">
        <v>50571.62</v>
      </c>
      <c r="H14" s="60">
        <v>2563.08</v>
      </c>
      <c r="I14" s="88">
        <v>0.38124448099546743</v>
      </c>
      <c r="J14" s="60">
        <v>19280.151020000001</v>
      </c>
      <c r="K14" s="88">
        <v>0</v>
      </c>
      <c r="L14" s="60">
        <v>0</v>
      </c>
      <c r="M14" s="88">
        <v>0</v>
      </c>
      <c r="N14" s="60">
        <v>0</v>
      </c>
      <c r="O14" s="60">
        <v>0</v>
      </c>
      <c r="P14" s="60">
        <v>73</v>
      </c>
      <c r="Q14" s="60">
        <v>33.700000000000003</v>
      </c>
      <c r="R14" s="60">
        <v>4.25</v>
      </c>
      <c r="S14" s="60">
        <v>6312.1961333333338</v>
      </c>
      <c r="T14" s="88">
        <v>4.2053230645963093E-2</v>
      </c>
      <c r="U14" s="60">
        <v>2126.7000000000003</v>
      </c>
      <c r="V14" s="88">
        <v>8.1967103288366081E-2</v>
      </c>
      <c r="W14" s="60">
        <v>4145.2092000000002</v>
      </c>
      <c r="X14" s="60">
        <v>510.67946666666671</v>
      </c>
      <c r="Y14" s="60">
        <v>119.7</v>
      </c>
      <c r="Z14" s="60">
        <v>36.1</v>
      </c>
      <c r="AA14" s="60">
        <v>85776.385819999996</v>
      </c>
      <c r="AB14" s="140">
        <v>8501.2000000000007</v>
      </c>
      <c r="AC14" s="224"/>
      <c r="AD14" s="61"/>
      <c r="AE14" s="224"/>
      <c r="AF14" s="256"/>
      <c r="AG14" s="257"/>
      <c r="AH14" s="225"/>
      <c r="AI14" s="61"/>
      <c r="AJ14" s="224"/>
      <c r="AK14" s="61"/>
      <c r="AL14" s="182"/>
    </row>
    <row r="15" spans="2:38" ht="15" customHeight="1" x14ac:dyDescent="0.25">
      <c r="B15" s="78"/>
      <c r="C15" s="170"/>
      <c r="D15" s="118"/>
      <c r="E15" s="118"/>
      <c r="F15" s="118"/>
      <c r="G15" s="60"/>
      <c r="H15" s="60"/>
      <c r="I15" s="88"/>
      <c r="J15" s="60"/>
      <c r="K15" s="88"/>
      <c r="L15" s="60"/>
      <c r="M15" s="88"/>
      <c r="N15" s="60"/>
      <c r="O15" s="60"/>
      <c r="P15" s="60"/>
      <c r="Q15" s="60"/>
      <c r="R15" s="60"/>
      <c r="S15" s="60"/>
      <c r="T15" s="88"/>
      <c r="U15" s="60"/>
      <c r="V15" s="88"/>
      <c r="W15" s="60"/>
      <c r="X15" s="60"/>
      <c r="Y15" s="60"/>
      <c r="Z15" s="60"/>
      <c r="AA15" s="60"/>
      <c r="AB15" s="140"/>
      <c r="AC15" s="224">
        <f>AB15+X15+W15+U15</f>
        <v>0</v>
      </c>
      <c r="AD15" s="61" t="e">
        <f t="shared" ref="AD15:AD78" si="2">(AB15+X15+W15+U15)/G15</f>
        <v>#DIV/0!</v>
      </c>
      <c r="AE15" s="224">
        <f>G15+H15+J15+L15+N15+P15+Q15+R15+S15+Y15+Z15</f>
        <v>0</v>
      </c>
      <c r="AF15" s="256">
        <f t="shared" ref="AF15:AF46" si="3">$AF$1</f>
        <v>0.4</v>
      </c>
      <c r="AG15" s="257">
        <f>G15*AF15</f>
        <v>0</v>
      </c>
      <c r="AH15" s="225">
        <f>IF((AA15+AB15)-(AE15+AG15)&gt;0,0,(AA15+AB15)-(AE15+AG15))</f>
        <v>0</v>
      </c>
      <c r="AI15" s="61"/>
      <c r="AJ15" s="61"/>
      <c r="AK15" s="61"/>
      <c r="AL15" s="182"/>
    </row>
    <row r="16" spans="2:38" ht="27.75" customHeight="1" x14ac:dyDescent="0.25">
      <c r="B16" s="690" t="s">
        <v>711</v>
      </c>
      <c r="C16" s="691"/>
      <c r="D16" s="117">
        <f t="shared" ref="D16:AA16" si="4">D17+D43+D69+D94+D102+D111</f>
        <v>4923</v>
      </c>
      <c r="E16" s="117">
        <f t="shared" si="4"/>
        <v>27635.200000000001</v>
      </c>
      <c r="F16" s="117">
        <f t="shared" si="4"/>
        <v>23815.1</v>
      </c>
      <c r="G16" s="132">
        <f t="shared" si="4"/>
        <v>2390075.0933606415</v>
      </c>
      <c r="H16" s="132">
        <f t="shared" si="4"/>
        <v>68429.698799999984</v>
      </c>
      <c r="I16" s="87">
        <f>J16/G16</f>
        <v>0.26610901190794928</v>
      </c>
      <c r="J16" s="132">
        <f t="shared" si="4"/>
        <v>636020.52148</v>
      </c>
      <c r="K16" s="87">
        <f>L16/G16</f>
        <v>5.1961505454364626E-3</v>
      </c>
      <c r="L16" s="132">
        <f t="shared" si="4"/>
        <v>12419.190000000002</v>
      </c>
      <c r="M16" s="87">
        <f>N16/G16</f>
        <v>0</v>
      </c>
      <c r="N16" s="132">
        <f t="shared" si="4"/>
        <v>0</v>
      </c>
      <c r="O16" s="132">
        <f t="shared" si="4"/>
        <v>0</v>
      </c>
      <c r="P16" s="132">
        <f t="shared" si="4"/>
        <v>2949.92</v>
      </c>
      <c r="Q16" s="132">
        <f t="shared" si="4"/>
        <v>62973.306359999995</v>
      </c>
      <c r="R16" s="132">
        <f t="shared" si="4"/>
        <v>5383.0513000000001</v>
      </c>
      <c r="S16" s="132">
        <f t="shared" si="4"/>
        <v>302871.91424543492</v>
      </c>
      <c r="T16" s="87">
        <f>U16/G16</f>
        <v>0.10206196767262446</v>
      </c>
      <c r="U16" s="132">
        <f t="shared" si="4"/>
        <v>243935.76691371869</v>
      </c>
      <c r="V16" s="87">
        <f>W16/G16</f>
        <v>0.13828176076112475</v>
      </c>
      <c r="W16" s="132">
        <f t="shared" si="4"/>
        <v>330503.79226121912</v>
      </c>
      <c r="X16" s="132">
        <f t="shared" si="4"/>
        <v>43360.165932416669</v>
      </c>
      <c r="Y16" s="132">
        <f t="shared" si="4"/>
        <v>5249.92551</v>
      </c>
      <c r="Z16" s="132">
        <f t="shared" si="4"/>
        <v>195</v>
      </c>
      <c r="AA16" s="132">
        <f t="shared" si="4"/>
        <v>4104367.3461634307</v>
      </c>
      <c r="AB16" s="129">
        <f>AB17+AB43+AB69+AB94+AB102+AB111</f>
        <v>286337.20000000007</v>
      </c>
      <c r="AC16" s="129">
        <f>AC17+AC43+AC69+AC94+AC102+AC111</f>
        <v>910919.51377402106</v>
      </c>
      <c r="AD16" s="226">
        <f t="shared" si="2"/>
        <v>0.37828808292214111</v>
      </c>
      <c r="AE16" s="129">
        <f>AE17+AE43+AE69+AE94+AE102+AE111</f>
        <v>3565561.4182094103</v>
      </c>
      <c r="AF16" s="258">
        <f t="shared" si="3"/>
        <v>0.4</v>
      </c>
      <c r="AG16" s="255">
        <f>AG17+AG43+AG69+AG94+AG102+AG111</f>
        <v>976258.68534425669</v>
      </c>
      <c r="AH16" s="129">
        <f>AH17+AH43+AH69+AH94+AH102+AH111</f>
        <v>-135005.91439993883</v>
      </c>
      <c r="AI16" s="226">
        <f t="shared" ref="AI16:AI79" si="5">AJ16/G16</f>
        <v>0.43761195247773704</v>
      </c>
      <c r="AJ16" s="132">
        <f t="shared" ref="AJ16:AJ79" si="6">AC16+AH16*-1</f>
        <v>1045925.42817396</v>
      </c>
      <c r="AK16" s="132"/>
      <c r="AL16" s="196"/>
    </row>
    <row r="17" spans="2:38" ht="19.5" x14ac:dyDescent="0.25">
      <c r="B17" s="4" t="s">
        <v>54</v>
      </c>
      <c r="C17" s="3"/>
      <c r="D17" s="117">
        <f t="shared" ref="D17:AA17" si="7">SUM(D18:D42)</f>
        <v>476</v>
      </c>
      <c r="E17" s="117">
        <f t="shared" si="7"/>
        <v>2534</v>
      </c>
      <c r="F17" s="117">
        <f t="shared" si="7"/>
        <v>1974</v>
      </c>
      <c r="G17" s="132">
        <f t="shared" si="7"/>
        <v>223570.587</v>
      </c>
      <c r="H17" s="132">
        <f t="shared" si="7"/>
        <v>5421.7839999999997</v>
      </c>
      <c r="I17" s="87">
        <f>J17/G17</f>
        <v>0.26401198293584116</v>
      </c>
      <c r="J17" s="132">
        <f t="shared" si="7"/>
        <v>59025.313999999991</v>
      </c>
      <c r="K17" s="87">
        <f>L17/G17</f>
        <v>1.3315705075283449E-3</v>
      </c>
      <c r="L17" s="132">
        <f t="shared" si="7"/>
        <v>297.7</v>
      </c>
      <c r="M17" s="87">
        <f>N17/G17</f>
        <v>0</v>
      </c>
      <c r="N17" s="132">
        <f t="shared" si="7"/>
        <v>0</v>
      </c>
      <c r="O17" s="132">
        <f t="shared" si="7"/>
        <v>0</v>
      </c>
      <c r="P17" s="132">
        <f t="shared" si="7"/>
        <v>162.30000000000001</v>
      </c>
      <c r="Q17" s="132">
        <f t="shared" si="7"/>
        <v>4769.08</v>
      </c>
      <c r="R17" s="132">
        <f t="shared" si="7"/>
        <v>583.9</v>
      </c>
      <c r="S17" s="132">
        <f t="shared" si="7"/>
        <v>28265.254930000003</v>
      </c>
      <c r="T17" s="87">
        <f>U17/G17</f>
        <v>0.1412041379128284</v>
      </c>
      <c r="U17" s="132">
        <f t="shared" si="7"/>
        <v>31569.092000000001</v>
      </c>
      <c r="V17" s="87">
        <f>W17/G17</f>
        <v>6.6462683483494184E-2</v>
      </c>
      <c r="W17" s="132">
        <f t="shared" si="7"/>
        <v>14859.10116</v>
      </c>
      <c r="X17" s="132">
        <f t="shared" si="7"/>
        <v>4691.4242633333333</v>
      </c>
      <c r="Y17" s="132">
        <f t="shared" si="7"/>
        <v>147.1</v>
      </c>
      <c r="Z17" s="132">
        <f t="shared" si="7"/>
        <v>32.4</v>
      </c>
      <c r="AA17" s="132">
        <f t="shared" si="7"/>
        <v>373395.03735333326</v>
      </c>
      <c r="AB17" s="129">
        <f>SUM(AB18:AB42)</f>
        <v>33263.4</v>
      </c>
      <c r="AC17" s="129">
        <f>SUM(AC18:AC42)</f>
        <v>84383.017423333324</v>
      </c>
      <c r="AD17" s="226">
        <f t="shared" si="2"/>
        <v>0.37743344755512648</v>
      </c>
      <c r="AE17" s="129">
        <f>SUM(AE18:AE42)</f>
        <v>322275.41993000003</v>
      </c>
      <c r="AF17" s="258">
        <f t="shared" si="3"/>
        <v>0.4</v>
      </c>
      <c r="AG17" s="255">
        <f>SUM(AG18:AG42)</f>
        <v>89428.234800000006</v>
      </c>
      <c r="AH17" s="129">
        <f>SUM(AH18:AH42)</f>
        <v>-8651.3928000000014</v>
      </c>
      <c r="AI17" s="226">
        <f t="shared" si="5"/>
        <v>0.4161299188400544</v>
      </c>
      <c r="AJ17" s="132">
        <f t="shared" si="6"/>
        <v>93034.410223333325</v>
      </c>
      <c r="AK17" s="132"/>
      <c r="AL17" s="196"/>
    </row>
    <row r="18" spans="2:38" ht="15" customHeight="1" x14ac:dyDescent="0.25">
      <c r="B18" s="5" t="s">
        <v>55</v>
      </c>
      <c r="C18" s="5" t="s">
        <v>0</v>
      </c>
      <c r="D18" s="118">
        <v>9</v>
      </c>
      <c r="E18" s="118">
        <v>59</v>
      </c>
      <c r="F18" s="118">
        <v>48</v>
      </c>
      <c r="G18" s="60">
        <v>5352.4000000000005</v>
      </c>
      <c r="H18" s="60">
        <v>120</v>
      </c>
      <c r="I18" s="88">
        <v>0.26517076451685223</v>
      </c>
      <c r="J18" s="60">
        <v>1419.3</v>
      </c>
      <c r="K18" s="88">
        <v>0</v>
      </c>
      <c r="L18" s="60">
        <v>0</v>
      </c>
      <c r="M18" s="88">
        <v>0</v>
      </c>
      <c r="N18" s="60">
        <v>0</v>
      </c>
      <c r="O18" s="60">
        <v>0</v>
      </c>
      <c r="P18" s="60">
        <v>0</v>
      </c>
      <c r="Q18" s="60">
        <v>137</v>
      </c>
      <c r="R18" s="60">
        <v>12.7</v>
      </c>
      <c r="S18" s="60">
        <v>679.1</v>
      </c>
      <c r="T18" s="88">
        <v>9.6797698228831927E-2</v>
      </c>
      <c r="U18" s="60">
        <v>518.1</v>
      </c>
      <c r="V18" s="88">
        <v>0.11036170689784018</v>
      </c>
      <c r="W18" s="60">
        <v>590.69999999999982</v>
      </c>
      <c r="X18" s="60">
        <v>0</v>
      </c>
      <c r="Y18" s="60">
        <v>4.2</v>
      </c>
      <c r="Z18" s="60">
        <v>0</v>
      </c>
      <c r="AA18" s="60">
        <f t="shared" ref="AA18:AA42" si="8">G18+H18+J18+L18+N18+O18+P18+Q18+R18+S18+U18+W18+X18+Y18+Z18</f>
        <v>8833.5</v>
      </c>
      <c r="AB18" s="140">
        <v>727.4</v>
      </c>
      <c r="AC18" s="60">
        <f t="shared" ref="AC18:AC42" si="9">AB18+X18+W18+U18</f>
        <v>1836.1999999999998</v>
      </c>
      <c r="AD18" s="227">
        <f t="shared" si="2"/>
        <v>0.34306105672221798</v>
      </c>
      <c r="AE18" s="60">
        <f t="shared" ref="AE18:AE42" si="10">G18+H18+J18+L18+N18+P18+Q18+R18+S18+Y18+Z18</f>
        <v>7724.7000000000007</v>
      </c>
      <c r="AF18" s="259">
        <f t="shared" si="3"/>
        <v>0.4</v>
      </c>
      <c r="AG18" s="260">
        <f>G18*AF18</f>
        <v>2140.9600000000005</v>
      </c>
      <c r="AH18" s="225">
        <f t="shared" ref="AH18:AH42" si="11">IF((AA18+AB18)-(AE18+AG18)&gt;0,0,(AA18+AB18)-(AE18+AG18))</f>
        <v>-304.76000000000204</v>
      </c>
      <c r="AI18" s="227">
        <f t="shared" si="5"/>
        <v>0.4000000000000003</v>
      </c>
      <c r="AJ18" s="60">
        <f t="shared" si="6"/>
        <v>2140.9600000000019</v>
      </c>
      <c r="AK18" s="60"/>
      <c r="AL18" s="183"/>
    </row>
    <row r="19" spans="2:38" ht="15" customHeight="1" x14ac:dyDescent="0.25">
      <c r="B19" s="5" t="s">
        <v>56</v>
      </c>
      <c r="C19" s="5" t="s">
        <v>1</v>
      </c>
      <c r="D19" s="118">
        <v>8</v>
      </c>
      <c r="E19" s="118">
        <v>68</v>
      </c>
      <c r="F19" s="118">
        <v>56</v>
      </c>
      <c r="G19" s="60">
        <v>5879.7999999999993</v>
      </c>
      <c r="H19" s="60">
        <v>146.39999999999998</v>
      </c>
      <c r="I19" s="88">
        <v>0.26441375556991736</v>
      </c>
      <c r="J19" s="60">
        <v>1554.7</v>
      </c>
      <c r="K19" s="88">
        <v>0</v>
      </c>
      <c r="L19" s="60">
        <v>0</v>
      </c>
      <c r="M19" s="88">
        <v>0</v>
      </c>
      <c r="N19" s="60">
        <v>0</v>
      </c>
      <c r="O19" s="60">
        <v>0</v>
      </c>
      <c r="P19" s="60">
        <v>0</v>
      </c>
      <c r="Q19" s="60">
        <v>203.4</v>
      </c>
      <c r="R19" s="60">
        <v>34.9</v>
      </c>
      <c r="S19" s="60">
        <v>739</v>
      </c>
      <c r="T19" s="88">
        <v>0.17998911527602982</v>
      </c>
      <c r="U19" s="60">
        <v>1058.3</v>
      </c>
      <c r="V19" s="88">
        <v>0</v>
      </c>
      <c r="W19" s="60">
        <v>0</v>
      </c>
      <c r="X19" s="60">
        <v>0</v>
      </c>
      <c r="Y19" s="60">
        <v>0</v>
      </c>
      <c r="Z19" s="60">
        <v>0</v>
      </c>
      <c r="AA19" s="60">
        <f t="shared" si="8"/>
        <v>9616.4999999999964</v>
      </c>
      <c r="AB19" s="140">
        <v>904.4</v>
      </c>
      <c r="AC19" s="60">
        <f t="shared" si="9"/>
        <v>1962.6999999999998</v>
      </c>
      <c r="AD19" s="227">
        <f t="shared" si="2"/>
        <v>0.33380387087996194</v>
      </c>
      <c r="AE19" s="60">
        <f t="shared" si="10"/>
        <v>8558.1999999999971</v>
      </c>
      <c r="AF19" s="259">
        <f t="shared" si="3"/>
        <v>0.4</v>
      </c>
      <c r="AG19" s="260">
        <f t="shared" ref="AG19:AG42" si="12">G19*AF19</f>
        <v>2351.9199999999996</v>
      </c>
      <c r="AH19" s="225">
        <f t="shared" si="11"/>
        <v>-389.22000000000116</v>
      </c>
      <c r="AI19" s="227">
        <f t="shared" si="5"/>
        <v>0.40000000000000024</v>
      </c>
      <c r="AJ19" s="60">
        <f t="shared" si="6"/>
        <v>2351.920000000001</v>
      </c>
      <c r="AK19" s="60"/>
      <c r="AL19" s="183"/>
    </row>
    <row r="20" spans="2:38" ht="15" customHeight="1" x14ac:dyDescent="0.25">
      <c r="B20" s="5" t="s">
        <v>57</v>
      </c>
      <c r="C20" s="5" t="s">
        <v>2</v>
      </c>
      <c r="D20" s="118">
        <v>32</v>
      </c>
      <c r="E20" s="118">
        <v>176</v>
      </c>
      <c r="F20" s="118">
        <v>140</v>
      </c>
      <c r="G20" s="60">
        <v>15170.300000000001</v>
      </c>
      <c r="H20" s="60">
        <v>292.8</v>
      </c>
      <c r="I20" s="88">
        <v>0.19697698793036392</v>
      </c>
      <c r="J20" s="60">
        <v>2988.2</v>
      </c>
      <c r="K20" s="88">
        <v>0</v>
      </c>
      <c r="L20" s="60">
        <v>0</v>
      </c>
      <c r="M20" s="88">
        <v>0</v>
      </c>
      <c r="N20" s="60">
        <v>0</v>
      </c>
      <c r="O20" s="60">
        <v>0</v>
      </c>
      <c r="P20" s="60">
        <v>35.4</v>
      </c>
      <c r="Q20" s="60">
        <v>300.39999999999998</v>
      </c>
      <c r="R20" s="60">
        <v>25.4</v>
      </c>
      <c r="S20" s="60">
        <v>1894.9</v>
      </c>
      <c r="T20" s="88">
        <v>5.8647488843332027E-2</v>
      </c>
      <c r="U20" s="60">
        <v>889.69999999999993</v>
      </c>
      <c r="V20" s="88">
        <v>0.19630725826120773</v>
      </c>
      <c r="W20" s="60">
        <v>2978.04</v>
      </c>
      <c r="X20" s="60">
        <v>0</v>
      </c>
      <c r="Y20" s="60">
        <v>0</v>
      </c>
      <c r="Z20" s="60">
        <v>0</v>
      </c>
      <c r="AA20" s="60">
        <f t="shared" si="8"/>
        <v>24575.140000000007</v>
      </c>
      <c r="AB20" s="140">
        <v>1534.7</v>
      </c>
      <c r="AC20" s="60">
        <f t="shared" si="9"/>
        <v>5402.44</v>
      </c>
      <c r="AD20" s="227">
        <f t="shared" si="2"/>
        <v>0.35611952301536548</v>
      </c>
      <c r="AE20" s="60">
        <f t="shared" si="10"/>
        <v>20707.400000000005</v>
      </c>
      <c r="AF20" s="259">
        <f t="shared" si="3"/>
        <v>0.4</v>
      </c>
      <c r="AG20" s="260">
        <f t="shared" si="12"/>
        <v>6068.1200000000008</v>
      </c>
      <c r="AH20" s="225">
        <f t="shared" si="11"/>
        <v>-665.67999999999665</v>
      </c>
      <c r="AI20" s="227">
        <f t="shared" si="5"/>
        <v>0.39999999999999974</v>
      </c>
      <c r="AJ20" s="60">
        <f t="shared" si="6"/>
        <v>6068.1199999999963</v>
      </c>
      <c r="AK20" s="60"/>
      <c r="AL20" s="183"/>
    </row>
    <row r="21" spans="2:38" ht="15" customHeight="1" x14ac:dyDescent="0.25">
      <c r="B21" s="5" t="s">
        <v>58</v>
      </c>
      <c r="C21" s="5" t="s">
        <v>3</v>
      </c>
      <c r="D21" s="118">
        <v>27</v>
      </c>
      <c r="E21" s="118">
        <v>118</v>
      </c>
      <c r="F21" s="118">
        <v>84</v>
      </c>
      <c r="G21" s="60">
        <v>9985.8000000000011</v>
      </c>
      <c r="H21" s="60">
        <v>186</v>
      </c>
      <c r="I21" s="88">
        <v>0.19547757816098857</v>
      </c>
      <c r="J21" s="60">
        <v>1952</v>
      </c>
      <c r="K21" s="88">
        <v>0</v>
      </c>
      <c r="L21" s="60">
        <v>0</v>
      </c>
      <c r="M21" s="88">
        <v>0</v>
      </c>
      <c r="N21" s="60">
        <v>0</v>
      </c>
      <c r="O21" s="60">
        <v>0</v>
      </c>
      <c r="P21" s="60">
        <v>0</v>
      </c>
      <c r="Q21" s="60">
        <v>202.5</v>
      </c>
      <c r="R21" s="60">
        <v>12.8</v>
      </c>
      <c r="S21" s="60">
        <v>1283.0999999999999</v>
      </c>
      <c r="T21" s="88">
        <v>0.33345350397564533</v>
      </c>
      <c r="U21" s="60">
        <v>3329.7999999999997</v>
      </c>
      <c r="V21" s="88">
        <v>0</v>
      </c>
      <c r="W21" s="60">
        <v>0</v>
      </c>
      <c r="X21" s="60">
        <v>0</v>
      </c>
      <c r="Y21" s="60">
        <v>0</v>
      </c>
      <c r="Z21" s="60">
        <v>0</v>
      </c>
      <c r="AA21" s="60">
        <f t="shared" si="8"/>
        <v>16952</v>
      </c>
      <c r="AB21" s="140">
        <v>1061.4000000000001</v>
      </c>
      <c r="AC21" s="60">
        <f t="shared" si="9"/>
        <v>4391.2</v>
      </c>
      <c r="AD21" s="227">
        <f t="shared" si="2"/>
        <v>0.43974443710068289</v>
      </c>
      <c r="AE21" s="60">
        <f t="shared" si="10"/>
        <v>13622.2</v>
      </c>
      <c r="AF21" s="259">
        <f t="shared" si="3"/>
        <v>0.4</v>
      </c>
      <c r="AG21" s="260">
        <f t="shared" si="12"/>
        <v>3994.3200000000006</v>
      </c>
      <c r="AH21" s="225">
        <f t="shared" si="11"/>
        <v>0</v>
      </c>
      <c r="AI21" s="227">
        <f t="shared" si="5"/>
        <v>0.43974443710068289</v>
      </c>
      <c r="AJ21" s="60">
        <f t="shared" si="6"/>
        <v>4391.2</v>
      </c>
      <c r="AK21" s="60"/>
      <c r="AL21" s="183"/>
    </row>
    <row r="22" spans="2:38" s="1" customFormat="1" ht="15" customHeight="1" x14ac:dyDescent="0.25">
      <c r="B22" s="5" t="s">
        <v>59</v>
      </c>
      <c r="C22" s="5" t="s">
        <v>4</v>
      </c>
      <c r="D22" s="118">
        <v>16</v>
      </c>
      <c r="E22" s="118">
        <v>80</v>
      </c>
      <c r="F22" s="118">
        <v>73</v>
      </c>
      <c r="G22" s="60">
        <v>7970.6870000000008</v>
      </c>
      <c r="H22" s="60">
        <v>247.584</v>
      </c>
      <c r="I22" s="88">
        <v>0.30938537669337662</v>
      </c>
      <c r="J22" s="60">
        <v>2466.0140000000001</v>
      </c>
      <c r="K22" s="88">
        <v>0</v>
      </c>
      <c r="L22" s="60">
        <v>0</v>
      </c>
      <c r="M22" s="88">
        <v>0</v>
      </c>
      <c r="N22" s="60">
        <v>0</v>
      </c>
      <c r="O22" s="60">
        <v>0</v>
      </c>
      <c r="P22" s="60">
        <v>0</v>
      </c>
      <c r="Q22" s="60">
        <v>151.6</v>
      </c>
      <c r="R22" s="60">
        <v>17</v>
      </c>
      <c r="S22" s="60">
        <v>1075.152</v>
      </c>
      <c r="T22" s="88">
        <v>0.23757839192531333</v>
      </c>
      <c r="U22" s="60">
        <v>1893.663</v>
      </c>
      <c r="V22" s="88">
        <v>0</v>
      </c>
      <c r="W22" s="60">
        <v>0</v>
      </c>
      <c r="X22" s="60">
        <v>0</v>
      </c>
      <c r="Y22" s="60">
        <v>0</v>
      </c>
      <c r="Z22" s="60">
        <v>0</v>
      </c>
      <c r="AA22" s="60">
        <f t="shared" si="8"/>
        <v>13821.7</v>
      </c>
      <c r="AB22" s="140">
        <v>905</v>
      </c>
      <c r="AC22" s="60">
        <f t="shared" si="9"/>
        <v>2798.663</v>
      </c>
      <c r="AD22" s="227">
        <f t="shared" si="2"/>
        <v>0.35111942044644329</v>
      </c>
      <c r="AE22" s="60">
        <f t="shared" si="10"/>
        <v>11928.037</v>
      </c>
      <c r="AF22" s="259">
        <f t="shared" si="3"/>
        <v>0.4</v>
      </c>
      <c r="AG22" s="260">
        <f t="shared" si="12"/>
        <v>3188.2748000000006</v>
      </c>
      <c r="AH22" s="225">
        <f t="shared" si="11"/>
        <v>-389.61180000000058</v>
      </c>
      <c r="AI22" s="227">
        <f t="shared" si="5"/>
        <v>0.4</v>
      </c>
      <c r="AJ22" s="60">
        <f t="shared" si="6"/>
        <v>3188.2748000000006</v>
      </c>
      <c r="AK22" s="60"/>
      <c r="AL22" s="183"/>
    </row>
    <row r="23" spans="2:38" ht="16.5" customHeight="1" x14ac:dyDescent="0.25">
      <c r="B23" s="5" t="s">
        <v>60</v>
      </c>
      <c r="C23" s="5" t="s">
        <v>5</v>
      </c>
      <c r="D23" s="118">
        <v>6</v>
      </c>
      <c r="E23" s="118">
        <v>49</v>
      </c>
      <c r="F23" s="118">
        <v>39</v>
      </c>
      <c r="G23" s="60">
        <v>4245.7</v>
      </c>
      <c r="H23" s="60">
        <v>114</v>
      </c>
      <c r="I23" s="88">
        <v>0.30774666132793183</v>
      </c>
      <c r="J23" s="60">
        <v>1306.6000000000001</v>
      </c>
      <c r="K23" s="88">
        <v>0</v>
      </c>
      <c r="L23" s="60">
        <v>0</v>
      </c>
      <c r="M23" s="88">
        <v>0</v>
      </c>
      <c r="N23" s="60">
        <v>0</v>
      </c>
      <c r="O23" s="60">
        <v>0</v>
      </c>
      <c r="P23" s="60">
        <v>0</v>
      </c>
      <c r="Q23" s="60">
        <v>119.3</v>
      </c>
      <c r="R23" s="60">
        <v>40.6</v>
      </c>
      <c r="S23" s="60">
        <v>590</v>
      </c>
      <c r="T23" s="88">
        <v>0.28796664860918103</v>
      </c>
      <c r="U23" s="60">
        <v>1222.6199999999999</v>
      </c>
      <c r="V23" s="88">
        <v>2.1433450314435783E-3</v>
      </c>
      <c r="W23" s="60">
        <v>9.1</v>
      </c>
      <c r="X23" s="60">
        <v>562.5</v>
      </c>
      <c r="Y23" s="60">
        <v>0</v>
      </c>
      <c r="Z23" s="60">
        <v>0</v>
      </c>
      <c r="AA23" s="60">
        <f t="shared" si="8"/>
        <v>8210.4200000000019</v>
      </c>
      <c r="AB23" s="208">
        <v>0</v>
      </c>
      <c r="AC23" s="60">
        <f t="shared" si="9"/>
        <v>1794.2199999999998</v>
      </c>
      <c r="AD23" s="227">
        <f t="shared" si="2"/>
        <v>0.42259698047436228</v>
      </c>
      <c r="AE23" s="60">
        <f t="shared" si="10"/>
        <v>6416.2000000000007</v>
      </c>
      <c r="AF23" s="259">
        <f t="shared" si="3"/>
        <v>0.4</v>
      </c>
      <c r="AG23" s="260">
        <f t="shared" si="12"/>
        <v>1698.28</v>
      </c>
      <c r="AH23" s="225">
        <f t="shared" si="11"/>
        <v>0</v>
      </c>
      <c r="AI23" s="227">
        <f t="shared" si="5"/>
        <v>0.42259698047436228</v>
      </c>
      <c r="AJ23" s="60">
        <f t="shared" si="6"/>
        <v>1794.2199999999998</v>
      </c>
      <c r="AK23" s="60"/>
      <c r="AL23" s="183"/>
    </row>
    <row r="24" spans="2:38" ht="15" customHeight="1" x14ac:dyDescent="0.25">
      <c r="B24" s="5" t="s">
        <v>61</v>
      </c>
      <c r="C24" s="5" t="s">
        <v>6</v>
      </c>
      <c r="D24" s="118">
        <v>19</v>
      </c>
      <c r="E24" s="118">
        <v>119</v>
      </c>
      <c r="F24" s="118">
        <v>83</v>
      </c>
      <c r="G24" s="60">
        <v>9769.4999999999982</v>
      </c>
      <c r="H24" s="60">
        <v>180</v>
      </c>
      <c r="I24" s="88">
        <v>0.28943139362301046</v>
      </c>
      <c r="J24" s="60">
        <v>2827.6</v>
      </c>
      <c r="K24" s="88">
        <v>0</v>
      </c>
      <c r="L24" s="60">
        <v>0</v>
      </c>
      <c r="M24" s="88">
        <v>0</v>
      </c>
      <c r="N24" s="60">
        <v>0</v>
      </c>
      <c r="O24" s="60">
        <v>0</v>
      </c>
      <c r="P24" s="60">
        <v>0</v>
      </c>
      <c r="Q24" s="60">
        <v>292.39999999999998</v>
      </c>
      <c r="R24" s="60">
        <v>32.299999999999997</v>
      </c>
      <c r="S24" s="60">
        <v>1256.1999999999998</v>
      </c>
      <c r="T24" s="88">
        <v>0.19300885408669843</v>
      </c>
      <c r="U24" s="60">
        <v>1885.6</v>
      </c>
      <c r="V24" s="88">
        <v>8.7824351297405203E-3</v>
      </c>
      <c r="W24" s="60">
        <v>85.8</v>
      </c>
      <c r="X24" s="60">
        <v>0</v>
      </c>
      <c r="Y24" s="60">
        <v>0</v>
      </c>
      <c r="Z24" s="60">
        <v>0</v>
      </c>
      <c r="AA24" s="60">
        <f t="shared" si="8"/>
        <v>16329.399999999996</v>
      </c>
      <c r="AB24" s="140">
        <v>2671.6</v>
      </c>
      <c r="AC24" s="60">
        <f t="shared" si="9"/>
        <v>4643</v>
      </c>
      <c r="AD24" s="227">
        <f t="shared" si="2"/>
        <v>0.4752546189671939</v>
      </c>
      <c r="AE24" s="60">
        <f t="shared" si="10"/>
        <v>14357.999999999996</v>
      </c>
      <c r="AF24" s="259">
        <f t="shared" si="3"/>
        <v>0.4</v>
      </c>
      <c r="AG24" s="260">
        <f t="shared" si="12"/>
        <v>3907.7999999999993</v>
      </c>
      <c r="AH24" s="225">
        <f t="shared" si="11"/>
        <v>0</v>
      </c>
      <c r="AI24" s="227">
        <f t="shared" si="5"/>
        <v>0.4752546189671939</v>
      </c>
      <c r="AJ24" s="60">
        <f t="shared" si="6"/>
        <v>4643</v>
      </c>
      <c r="AK24" s="60"/>
      <c r="AL24" s="183"/>
    </row>
    <row r="25" spans="2:38" ht="15" customHeight="1" x14ac:dyDescent="0.25">
      <c r="B25" s="5" t="s">
        <v>62</v>
      </c>
      <c r="C25" s="5" t="s">
        <v>7</v>
      </c>
      <c r="D25" s="118">
        <v>14</v>
      </c>
      <c r="E25" s="118">
        <v>84</v>
      </c>
      <c r="F25" s="118">
        <v>61</v>
      </c>
      <c r="G25" s="60">
        <v>6837</v>
      </c>
      <c r="H25" s="60">
        <v>184.79999999999998</v>
      </c>
      <c r="I25" s="88">
        <v>0.32544975866608161</v>
      </c>
      <c r="J25" s="60">
        <v>2225.1</v>
      </c>
      <c r="K25" s="88">
        <v>0</v>
      </c>
      <c r="L25" s="60">
        <v>0</v>
      </c>
      <c r="M25" s="88">
        <v>0</v>
      </c>
      <c r="N25" s="60">
        <v>0</v>
      </c>
      <c r="O25" s="60">
        <v>0</v>
      </c>
      <c r="P25" s="60">
        <v>0</v>
      </c>
      <c r="Q25" s="60">
        <v>206</v>
      </c>
      <c r="R25" s="60">
        <v>62.9</v>
      </c>
      <c r="S25" s="60">
        <v>853.6</v>
      </c>
      <c r="T25" s="88">
        <v>0</v>
      </c>
      <c r="U25" s="60">
        <v>0</v>
      </c>
      <c r="V25" s="88">
        <v>0.10453415240602601</v>
      </c>
      <c r="W25" s="60">
        <v>714.69999999999993</v>
      </c>
      <c r="X25" s="60">
        <v>809.6</v>
      </c>
      <c r="Y25" s="60">
        <v>0</v>
      </c>
      <c r="Z25" s="60">
        <v>0</v>
      </c>
      <c r="AA25" s="60">
        <f t="shared" si="8"/>
        <v>11893.7</v>
      </c>
      <c r="AB25" s="140">
        <v>869.8</v>
      </c>
      <c r="AC25" s="60">
        <f t="shared" si="9"/>
        <v>2394.1</v>
      </c>
      <c r="AD25" s="227">
        <f t="shared" si="2"/>
        <v>0.35016820242796548</v>
      </c>
      <c r="AE25" s="60">
        <f t="shared" si="10"/>
        <v>10369.4</v>
      </c>
      <c r="AF25" s="259">
        <f t="shared" si="3"/>
        <v>0.4</v>
      </c>
      <c r="AG25" s="260">
        <f t="shared" si="12"/>
        <v>2734.8</v>
      </c>
      <c r="AH25" s="225">
        <f t="shared" si="11"/>
        <v>-340.70000000000073</v>
      </c>
      <c r="AI25" s="227">
        <f t="shared" si="5"/>
        <v>0.40000000000000008</v>
      </c>
      <c r="AJ25" s="60">
        <f t="shared" si="6"/>
        <v>2734.8000000000006</v>
      </c>
      <c r="AK25" s="60"/>
      <c r="AL25" s="183"/>
    </row>
    <row r="26" spans="2:38" ht="15" customHeight="1" x14ac:dyDescent="0.25">
      <c r="B26" s="5" t="s">
        <v>63</v>
      </c>
      <c r="C26" s="5" t="s">
        <v>8</v>
      </c>
      <c r="D26" s="118">
        <v>29</v>
      </c>
      <c r="E26" s="118">
        <v>111</v>
      </c>
      <c r="F26" s="118">
        <v>106</v>
      </c>
      <c r="G26" s="60">
        <f>12974.5</f>
        <v>12974.5</v>
      </c>
      <c r="H26" s="60">
        <v>306</v>
      </c>
      <c r="I26" s="88">
        <v>0.22075609850090561</v>
      </c>
      <c r="J26" s="60">
        <v>2864.2000000000003</v>
      </c>
      <c r="K26" s="88">
        <v>0</v>
      </c>
      <c r="L26" s="60">
        <v>0</v>
      </c>
      <c r="M26" s="88">
        <v>0</v>
      </c>
      <c r="N26" s="60">
        <v>0</v>
      </c>
      <c r="O26" s="60">
        <v>0</v>
      </c>
      <c r="P26" s="60">
        <v>0</v>
      </c>
      <c r="Q26" s="60">
        <v>135</v>
      </c>
      <c r="R26" s="60">
        <v>15.7</v>
      </c>
      <c r="S26" s="60">
        <v>1315.3999999999996</v>
      </c>
      <c r="T26" s="88">
        <v>4.8572199314039062E-2</v>
      </c>
      <c r="U26" s="60">
        <v>630.19999999999993</v>
      </c>
      <c r="V26" s="88">
        <v>0</v>
      </c>
      <c r="W26" s="60">
        <v>0</v>
      </c>
      <c r="X26" s="60">
        <v>0</v>
      </c>
      <c r="Y26" s="60">
        <v>0</v>
      </c>
      <c r="Z26" s="60">
        <v>0</v>
      </c>
      <c r="AA26" s="60">
        <f t="shared" si="8"/>
        <v>18241.000000000004</v>
      </c>
      <c r="AB26" s="140">
        <v>3402.4</v>
      </c>
      <c r="AC26" s="60">
        <f t="shared" si="9"/>
        <v>4032.6</v>
      </c>
      <c r="AD26" s="227">
        <f t="shared" si="2"/>
        <v>0.31080966511233571</v>
      </c>
      <c r="AE26" s="60">
        <f t="shared" si="10"/>
        <v>17610.800000000003</v>
      </c>
      <c r="AF26" s="259">
        <f t="shared" si="3"/>
        <v>0.4</v>
      </c>
      <c r="AG26" s="260">
        <f t="shared" si="12"/>
        <v>5189.8</v>
      </c>
      <c r="AH26" s="225">
        <f t="shared" si="11"/>
        <v>-1157.1999999999971</v>
      </c>
      <c r="AI26" s="227">
        <f t="shared" si="5"/>
        <v>0.3999999999999998</v>
      </c>
      <c r="AJ26" s="60">
        <f t="shared" si="6"/>
        <v>5189.7999999999975</v>
      </c>
      <c r="AK26" s="60"/>
      <c r="AL26" s="183"/>
    </row>
    <row r="27" spans="2:38" ht="15" customHeight="1" x14ac:dyDescent="0.25">
      <c r="B27" s="5" t="s">
        <v>64</v>
      </c>
      <c r="C27" s="5" t="s">
        <v>9</v>
      </c>
      <c r="D27" s="118">
        <v>7</v>
      </c>
      <c r="E27" s="118">
        <v>60</v>
      </c>
      <c r="F27" s="118">
        <v>45</v>
      </c>
      <c r="G27" s="60">
        <v>4969</v>
      </c>
      <c r="H27" s="60">
        <v>145.19999999999999</v>
      </c>
      <c r="I27" s="88">
        <v>0.29770577581002211</v>
      </c>
      <c r="J27" s="60">
        <v>1479.3</v>
      </c>
      <c r="K27" s="88">
        <v>0</v>
      </c>
      <c r="L27" s="60">
        <v>0</v>
      </c>
      <c r="M27" s="88">
        <v>0</v>
      </c>
      <c r="N27" s="60">
        <v>0</v>
      </c>
      <c r="O27" s="60">
        <v>0</v>
      </c>
      <c r="P27" s="60">
        <v>0</v>
      </c>
      <c r="Q27" s="60">
        <v>75.8</v>
      </c>
      <c r="R27" s="60">
        <v>8.5</v>
      </c>
      <c r="S27" s="60">
        <v>636.39999999999986</v>
      </c>
      <c r="T27" s="88">
        <v>0</v>
      </c>
      <c r="U27" s="60">
        <v>0</v>
      </c>
      <c r="V27" s="88">
        <v>0.1899778627490441</v>
      </c>
      <c r="W27" s="60">
        <v>944.00000000000011</v>
      </c>
      <c r="X27" s="60">
        <v>0</v>
      </c>
      <c r="Y27" s="60">
        <v>0</v>
      </c>
      <c r="Z27" s="60">
        <v>0</v>
      </c>
      <c r="AA27" s="60">
        <f t="shared" si="8"/>
        <v>8258.2000000000007</v>
      </c>
      <c r="AB27" s="140">
        <v>751.4</v>
      </c>
      <c r="AC27" s="60">
        <f t="shared" si="9"/>
        <v>1695.4</v>
      </c>
      <c r="AD27" s="227">
        <f t="shared" si="2"/>
        <v>0.34119541155162009</v>
      </c>
      <c r="AE27" s="60">
        <f t="shared" si="10"/>
        <v>7314.2</v>
      </c>
      <c r="AF27" s="259">
        <f t="shared" si="3"/>
        <v>0.4</v>
      </c>
      <c r="AG27" s="260">
        <f t="shared" si="12"/>
        <v>1987.6000000000001</v>
      </c>
      <c r="AH27" s="225">
        <f t="shared" si="11"/>
        <v>-292.19999999999891</v>
      </c>
      <c r="AI27" s="227">
        <f t="shared" si="5"/>
        <v>0.3999999999999998</v>
      </c>
      <c r="AJ27" s="60">
        <f t="shared" si="6"/>
        <v>1987.599999999999</v>
      </c>
      <c r="AK27" s="60"/>
      <c r="AL27" s="183"/>
    </row>
    <row r="28" spans="2:38" ht="15" customHeight="1" x14ac:dyDescent="0.25">
      <c r="B28" s="5" t="s">
        <v>65</v>
      </c>
      <c r="C28" s="5" t="s">
        <v>10</v>
      </c>
      <c r="D28" s="118">
        <v>18</v>
      </c>
      <c r="E28" s="118">
        <v>110</v>
      </c>
      <c r="F28" s="118">
        <v>60</v>
      </c>
      <c r="G28" s="60">
        <v>7146.7000000000007</v>
      </c>
      <c r="H28" s="60">
        <v>150.00000000000003</v>
      </c>
      <c r="I28" s="88">
        <v>0.2564680202051296</v>
      </c>
      <c r="J28" s="60">
        <v>1832.8999999999999</v>
      </c>
      <c r="K28" s="88">
        <v>0</v>
      </c>
      <c r="L28" s="60">
        <v>0</v>
      </c>
      <c r="M28" s="88">
        <v>0</v>
      </c>
      <c r="N28" s="60">
        <v>0</v>
      </c>
      <c r="O28" s="60">
        <v>0</v>
      </c>
      <c r="P28" s="60">
        <v>0</v>
      </c>
      <c r="Q28" s="60">
        <v>285.8</v>
      </c>
      <c r="R28" s="60">
        <v>25.7</v>
      </c>
      <c r="S28" s="60">
        <v>825.3</v>
      </c>
      <c r="T28" s="88">
        <v>6.4743168175521573E-2</v>
      </c>
      <c r="U28" s="60">
        <v>462.70000000000005</v>
      </c>
      <c r="V28" s="88">
        <v>0</v>
      </c>
      <c r="W28" s="60">
        <v>0</v>
      </c>
      <c r="X28" s="60">
        <v>774.4</v>
      </c>
      <c r="Y28" s="60">
        <v>0</v>
      </c>
      <c r="Z28" s="60">
        <v>0</v>
      </c>
      <c r="AA28" s="60">
        <f t="shared" si="8"/>
        <v>11503.5</v>
      </c>
      <c r="AB28" s="140">
        <v>2034.3</v>
      </c>
      <c r="AC28" s="60">
        <f t="shared" si="9"/>
        <v>3271.3999999999996</v>
      </c>
      <c r="AD28" s="227">
        <f t="shared" si="2"/>
        <v>0.45774973064491292</v>
      </c>
      <c r="AE28" s="60">
        <f t="shared" si="10"/>
        <v>10266.4</v>
      </c>
      <c r="AF28" s="259">
        <f t="shared" si="3"/>
        <v>0.4</v>
      </c>
      <c r="AG28" s="260">
        <f t="shared" si="12"/>
        <v>2858.6800000000003</v>
      </c>
      <c r="AH28" s="225">
        <f t="shared" si="11"/>
        <v>0</v>
      </c>
      <c r="AI28" s="227">
        <f t="shared" si="5"/>
        <v>0.45774973064491292</v>
      </c>
      <c r="AJ28" s="60">
        <f t="shared" si="6"/>
        <v>3271.3999999999996</v>
      </c>
      <c r="AK28" s="60"/>
      <c r="AL28" s="183"/>
    </row>
    <row r="29" spans="2:38" ht="15" customHeight="1" x14ac:dyDescent="0.25">
      <c r="B29" s="5" t="s">
        <v>66</v>
      </c>
      <c r="C29" s="5" t="s">
        <v>11</v>
      </c>
      <c r="D29" s="118">
        <v>33</v>
      </c>
      <c r="E29" s="118">
        <v>133</v>
      </c>
      <c r="F29" s="118">
        <v>111</v>
      </c>
      <c r="G29" s="60">
        <v>12883</v>
      </c>
      <c r="H29" s="60">
        <v>303.39999999999998</v>
      </c>
      <c r="I29" s="88">
        <v>0.27682216874951487</v>
      </c>
      <c r="J29" s="60">
        <v>3566.3</v>
      </c>
      <c r="K29" s="88">
        <v>0</v>
      </c>
      <c r="L29" s="60">
        <v>0</v>
      </c>
      <c r="M29" s="88">
        <v>0</v>
      </c>
      <c r="N29" s="60">
        <v>0</v>
      </c>
      <c r="O29" s="60">
        <v>0</v>
      </c>
      <c r="P29" s="60">
        <v>21.8</v>
      </c>
      <c r="Q29" s="60">
        <v>335.9</v>
      </c>
      <c r="R29" s="60">
        <v>21.2</v>
      </c>
      <c r="S29" s="60">
        <v>1684.3000000000002</v>
      </c>
      <c r="T29" s="88">
        <v>0.22606690988123884</v>
      </c>
      <c r="U29" s="60">
        <v>2912.42</v>
      </c>
      <c r="V29" s="88">
        <v>1.2023596988279128E-2</v>
      </c>
      <c r="W29" s="60">
        <v>154.9</v>
      </c>
      <c r="X29" s="60">
        <v>0</v>
      </c>
      <c r="Y29" s="60">
        <v>0</v>
      </c>
      <c r="Z29" s="60">
        <v>0</v>
      </c>
      <c r="AA29" s="60">
        <f t="shared" si="8"/>
        <v>21883.22</v>
      </c>
      <c r="AB29" s="140">
        <v>1422</v>
      </c>
      <c r="AC29" s="60">
        <f t="shared" si="9"/>
        <v>4489.32</v>
      </c>
      <c r="AD29" s="227">
        <f t="shared" si="2"/>
        <v>0.34846852441201581</v>
      </c>
      <c r="AE29" s="60">
        <f t="shared" si="10"/>
        <v>18815.900000000001</v>
      </c>
      <c r="AF29" s="259">
        <f t="shared" si="3"/>
        <v>0.4</v>
      </c>
      <c r="AG29" s="260">
        <f t="shared" si="12"/>
        <v>5153.2000000000007</v>
      </c>
      <c r="AH29" s="225">
        <f t="shared" si="11"/>
        <v>-663.88000000000102</v>
      </c>
      <c r="AI29" s="227">
        <f t="shared" si="5"/>
        <v>0.40000000000000008</v>
      </c>
      <c r="AJ29" s="60">
        <f t="shared" si="6"/>
        <v>5153.2000000000007</v>
      </c>
      <c r="AK29" s="60"/>
      <c r="AL29" s="183"/>
    </row>
    <row r="30" spans="2:38" ht="15" customHeight="1" x14ac:dyDescent="0.25">
      <c r="B30" s="5" t="s">
        <v>67</v>
      </c>
      <c r="C30" s="5" t="s">
        <v>12</v>
      </c>
      <c r="D30" s="118">
        <v>11</v>
      </c>
      <c r="E30" s="118">
        <v>78</v>
      </c>
      <c r="F30" s="118">
        <v>60</v>
      </c>
      <c r="G30" s="60">
        <v>6647.8000000000011</v>
      </c>
      <c r="H30" s="60">
        <v>210.3</v>
      </c>
      <c r="I30" s="88">
        <v>0.29927193958903697</v>
      </c>
      <c r="J30" s="60">
        <v>1989.5000000000002</v>
      </c>
      <c r="K30" s="88">
        <v>0</v>
      </c>
      <c r="L30" s="60">
        <v>0</v>
      </c>
      <c r="M30" s="88">
        <v>0</v>
      </c>
      <c r="N30" s="60">
        <v>0</v>
      </c>
      <c r="O30" s="60">
        <v>0</v>
      </c>
      <c r="P30" s="60">
        <v>0</v>
      </c>
      <c r="Q30" s="60">
        <v>108.3</v>
      </c>
      <c r="R30" s="60">
        <v>51.3</v>
      </c>
      <c r="S30" s="60">
        <v>813.7</v>
      </c>
      <c r="T30" s="88">
        <v>8.5862992268118749E-2</v>
      </c>
      <c r="U30" s="60">
        <v>570.79999999999995</v>
      </c>
      <c r="V30" s="88">
        <v>0</v>
      </c>
      <c r="W30" s="60">
        <v>0</v>
      </c>
      <c r="X30" s="60">
        <v>0</v>
      </c>
      <c r="Y30" s="60">
        <v>1.5</v>
      </c>
      <c r="Z30" s="60">
        <v>0</v>
      </c>
      <c r="AA30" s="60">
        <f t="shared" si="8"/>
        <v>10393.200000000001</v>
      </c>
      <c r="AB30" s="140">
        <v>2654.8</v>
      </c>
      <c r="AC30" s="60">
        <f t="shared" si="9"/>
        <v>3225.6000000000004</v>
      </c>
      <c r="AD30" s="227">
        <f t="shared" si="2"/>
        <v>0.48521315322362285</v>
      </c>
      <c r="AE30" s="60">
        <f t="shared" si="10"/>
        <v>9822.4000000000015</v>
      </c>
      <c r="AF30" s="259">
        <f t="shared" si="3"/>
        <v>0.4</v>
      </c>
      <c r="AG30" s="260">
        <f t="shared" si="12"/>
        <v>2659.1200000000008</v>
      </c>
      <c r="AH30" s="225">
        <f t="shared" si="11"/>
        <v>0</v>
      </c>
      <c r="AI30" s="227">
        <f t="shared" si="5"/>
        <v>0.48521315322362285</v>
      </c>
      <c r="AJ30" s="60">
        <f t="shared" si="6"/>
        <v>3225.6000000000004</v>
      </c>
      <c r="AK30" s="60"/>
      <c r="AL30" s="183"/>
    </row>
    <row r="31" spans="2:38" ht="15" customHeight="1" x14ac:dyDescent="0.25">
      <c r="B31" s="5" t="s">
        <v>68</v>
      </c>
      <c r="C31" s="5" t="s">
        <v>13</v>
      </c>
      <c r="D31" s="118">
        <v>34</v>
      </c>
      <c r="E31" s="118">
        <v>141</v>
      </c>
      <c r="F31" s="118">
        <v>103</v>
      </c>
      <c r="G31" s="60">
        <v>11994.600000000002</v>
      </c>
      <c r="H31" s="60">
        <v>267.59999999999997</v>
      </c>
      <c r="I31" s="88">
        <v>0.20419188634885693</v>
      </c>
      <c r="J31" s="60">
        <v>2449.1999999999998</v>
      </c>
      <c r="K31" s="88">
        <v>0</v>
      </c>
      <c r="L31" s="60">
        <v>0</v>
      </c>
      <c r="M31" s="88">
        <v>0</v>
      </c>
      <c r="N31" s="60">
        <v>0</v>
      </c>
      <c r="O31" s="60">
        <v>0</v>
      </c>
      <c r="P31" s="60">
        <v>1.2</v>
      </c>
      <c r="Q31" s="60">
        <v>243.6</v>
      </c>
      <c r="R31" s="60">
        <v>10.8</v>
      </c>
      <c r="S31" s="60">
        <v>1546.5453333333332</v>
      </c>
      <c r="T31" s="88">
        <v>0.31620429193136906</v>
      </c>
      <c r="U31" s="60">
        <v>3792.7440000000001</v>
      </c>
      <c r="V31" s="88">
        <v>4.5353742517466183E-3</v>
      </c>
      <c r="W31" s="60">
        <v>54.4</v>
      </c>
      <c r="X31" s="60">
        <v>0</v>
      </c>
      <c r="Y31" s="60">
        <v>116</v>
      </c>
      <c r="Z31" s="60">
        <v>0</v>
      </c>
      <c r="AA31" s="60">
        <f t="shared" si="8"/>
        <v>20476.689333333336</v>
      </c>
      <c r="AB31" s="140">
        <v>634.29999999999995</v>
      </c>
      <c r="AC31" s="60">
        <f t="shared" si="9"/>
        <v>4481.4440000000004</v>
      </c>
      <c r="AD31" s="227">
        <f t="shared" si="2"/>
        <v>0.37362179647508043</v>
      </c>
      <c r="AE31" s="60">
        <f t="shared" si="10"/>
        <v>16629.545333333335</v>
      </c>
      <c r="AF31" s="259">
        <f t="shared" si="3"/>
        <v>0.4</v>
      </c>
      <c r="AG31" s="260">
        <f t="shared" si="12"/>
        <v>4797.8400000000011</v>
      </c>
      <c r="AH31" s="225">
        <f t="shared" si="11"/>
        <v>-316.39600000000064</v>
      </c>
      <c r="AI31" s="227">
        <f t="shared" si="5"/>
        <v>0.4</v>
      </c>
      <c r="AJ31" s="60">
        <f t="shared" si="6"/>
        <v>4797.8400000000011</v>
      </c>
      <c r="AK31" s="60"/>
      <c r="AL31" s="183"/>
    </row>
    <row r="32" spans="2:38" ht="15" customHeight="1" x14ac:dyDescent="0.25">
      <c r="B32" s="5" t="s">
        <v>69</v>
      </c>
      <c r="C32" s="5" t="s">
        <v>14</v>
      </c>
      <c r="D32" s="118">
        <v>16</v>
      </c>
      <c r="E32" s="118">
        <v>81</v>
      </c>
      <c r="F32" s="118">
        <v>66</v>
      </c>
      <c r="G32" s="60">
        <v>7595.0000000000009</v>
      </c>
      <c r="H32" s="60">
        <v>183.60000000000002</v>
      </c>
      <c r="I32" s="88">
        <v>0.3204344963791968</v>
      </c>
      <c r="J32" s="60">
        <v>2433.6999999999998</v>
      </c>
      <c r="K32" s="88">
        <v>0</v>
      </c>
      <c r="L32" s="60">
        <v>0</v>
      </c>
      <c r="M32" s="88">
        <v>0</v>
      </c>
      <c r="N32" s="60">
        <v>0</v>
      </c>
      <c r="O32" s="60">
        <v>0</v>
      </c>
      <c r="P32" s="60">
        <v>0</v>
      </c>
      <c r="Q32" s="60">
        <v>197.5</v>
      </c>
      <c r="R32" s="60">
        <v>28.1</v>
      </c>
      <c r="S32" s="60">
        <v>1011.5000000000002</v>
      </c>
      <c r="T32" s="88">
        <v>0.16832126398946673</v>
      </c>
      <c r="U32" s="60">
        <v>1278.3999999999999</v>
      </c>
      <c r="V32" s="88">
        <v>4.8301514154048722E-2</v>
      </c>
      <c r="W32" s="60">
        <v>366.85</v>
      </c>
      <c r="X32" s="60">
        <v>0</v>
      </c>
      <c r="Y32" s="60">
        <v>0</v>
      </c>
      <c r="Z32" s="60">
        <v>0</v>
      </c>
      <c r="AA32" s="60">
        <f t="shared" si="8"/>
        <v>13094.650000000001</v>
      </c>
      <c r="AB32" s="140">
        <v>978.9</v>
      </c>
      <c r="AC32" s="60">
        <f t="shared" si="9"/>
        <v>2624.1499999999996</v>
      </c>
      <c r="AD32" s="227">
        <f t="shared" si="2"/>
        <v>0.34551020408163258</v>
      </c>
      <c r="AE32" s="60">
        <f t="shared" si="10"/>
        <v>11449.400000000001</v>
      </c>
      <c r="AF32" s="259">
        <f t="shared" si="3"/>
        <v>0.4</v>
      </c>
      <c r="AG32" s="260">
        <f t="shared" si="12"/>
        <v>3038.0000000000005</v>
      </c>
      <c r="AH32" s="225">
        <f t="shared" si="11"/>
        <v>-413.85000000000036</v>
      </c>
      <c r="AI32" s="227">
        <f t="shared" si="5"/>
        <v>0.39999999999999997</v>
      </c>
      <c r="AJ32" s="60">
        <f t="shared" si="6"/>
        <v>3038</v>
      </c>
      <c r="AK32" s="60"/>
      <c r="AL32" s="183"/>
    </row>
    <row r="33" spans="2:38" ht="15" customHeight="1" x14ac:dyDescent="0.25">
      <c r="B33" s="5" t="s">
        <v>70</v>
      </c>
      <c r="C33" s="5" t="s">
        <v>15</v>
      </c>
      <c r="D33" s="118">
        <v>12</v>
      </c>
      <c r="E33" s="118">
        <v>78</v>
      </c>
      <c r="F33" s="118">
        <v>58</v>
      </c>
      <c r="G33" s="60">
        <v>6681</v>
      </c>
      <c r="H33" s="60">
        <v>182.39999999999998</v>
      </c>
      <c r="I33" s="88">
        <v>0.27657536296961532</v>
      </c>
      <c r="J33" s="60">
        <v>1847.8</v>
      </c>
      <c r="K33" s="88">
        <v>0</v>
      </c>
      <c r="L33" s="60">
        <v>0</v>
      </c>
      <c r="M33" s="88">
        <v>0</v>
      </c>
      <c r="N33" s="60">
        <v>0</v>
      </c>
      <c r="O33" s="60">
        <v>0</v>
      </c>
      <c r="P33" s="60">
        <v>68.2</v>
      </c>
      <c r="Q33" s="60">
        <v>189.4</v>
      </c>
      <c r="R33" s="60">
        <v>17</v>
      </c>
      <c r="S33" s="60">
        <v>828.8</v>
      </c>
      <c r="T33" s="88">
        <v>0.11878461308187399</v>
      </c>
      <c r="U33" s="60">
        <v>793.60000000000014</v>
      </c>
      <c r="V33" s="88">
        <v>2.490645113007035E-2</v>
      </c>
      <c r="W33" s="60">
        <v>166.4</v>
      </c>
      <c r="X33" s="60">
        <v>0</v>
      </c>
      <c r="Y33" s="60">
        <v>0</v>
      </c>
      <c r="Z33" s="60">
        <v>0</v>
      </c>
      <c r="AA33" s="60">
        <f t="shared" si="8"/>
        <v>10774.599999999999</v>
      </c>
      <c r="AB33" s="140">
        <v>1212.4000000000001</v>
      </c>
      <c r="AC33" s="60">
        <f t="shared" si="9"/>
        <v>2172.4000000000005</v>
      </c>
      <c r="AD33" s="227">
        <f t="shared" si="2"/>
        <v>0.32516090405627907</v>
      </c>
      <c r="AE33" s="60">
        <f t="shared" si="10"/>
        <v>9814.5999999999985</v>
      </c>
      <c r="AF33" s="259">
        <f t="shared" si="3"/>
        <v>0.4</v>
      </c>
      <c r="AG33" s="260">
        <f t="shared" si="12"/>
        <v>2672.4</v>
      </c>
      <c r="AH33" s="225">
        <f t="shared" si="11"/>
        <v>-500</v>
      </c>
      <c r="AI33" s="227">
        <f t="shared" si="5"/>
        <v>0.40000000000000008</v>
      </c>
      <c r="AJ33" s="60">
        <f t="shared" si="6"/>
        <v>2672.4000000000005</v>
      </c>
      <c r="AK33" s="60"/>
      <c r="AL33" s="183"/>
    </row>
    <row r="34" spans="2:38" ht="15" customHeight="1" x14ac:dyDescent="0.25">
      <c r="B34" s="5" t="s">
        <v>71</v>
      </c>
      <c r="C34" s="5" t="s">
        <v>16</v>
      </c>
      <c r="D34" s="118">
        <v>10</v>
      </c>
      <c r="E34" s="118">
        <v>78</v>
      </c>
      <c r="F34" s="118">
        <v>57</v>
      </c>
      <c r="G34" s="60">
        <v>6183.1</v>
      </c>
      <c r="H34" s="60">
        <v>219.60000000000002</v>
      </c>
      <c r="I34" s="88">
        <v>0.35728032863773834</v>
      </c>
      <c r="J34" s="60">
        <v>2209.1</v>
      </c>
      <c r="K34" s="88">
        <v>0</v>
      </c>
      <c r="L34" s="60">
        <v>0</v>
      </c>
      <c r="M34" s="88">
        <v>0</v>
      </c>
      <c r="N34" s="60">
        <v>0</v>
      </c>
      <c r="O34" s="60">
        <v>0</v>
      </c>
      <c r="P34" s="60">
        <v>0</v>
      </c>
      <c r="Q34" s="60">
        <v>115.30000000000001</v>
      </c>
      <c r="R34" s="60">
        <v>8.5</v>
      </c>
      <c r="S34" s="60">
        <v>827.2</v>
      </c>
      <c r="T34" s="88">
        <v>0.1920881111416603</v>
      </c>
      <c r="U34" s="60">
        <v>1187.6999999999998</v>
      </c>
      <c r="V34" s="88">
        <v>0</v>
      </c>
      <c r="W34" s="60">
        <v>0</v>
      </c>
      <c r="X34" s="60">
        <v>0</v>
      </c>
      <c r="Y34" s="60">
        <v>0</v>
      </c>
      <c r="Z34" s="60">
        <v>32.4</v>
      </c>
      <c r="AA34" s="60">
        <f t="shared" si="8"/>
        <v>10782.9</v>
      </c>
      <c r="AB34" s="140">
        <v>918.3</v>
      </c>
      <c r="AC34" s="60">
        <f t="shared" si="9"/>
        <v>2106</v>
      </c>
      <c r="AD34" s="227">
        <f t="shared" si="2"/>
        <v>0.34060584496449997</v>
      </c>
      <c r="AE34" s="60">
        <f t="shared" si="10"/>
        <v>9595.2000000000007</v>
      </c>
      <c r="AF34" s="259">
        <f t="shared" si="3"/>
        <v>0.4</v>
      </c>
      <c r="AG34" s="260">
        <f t="shared" si="12"/>
        <v>2473.2400000000002</v>
      </c>
      <c r="AH34" s="225">
        <f t="shared" si="11"/>
        <v>-367.2400000000016</v>
      </c>
      <c r="AI34" s="227">
        <f t="shared" si="5"/>
        <v>0.40000000000000024</v>
      </c>
      <c r="AJ34" s="60">
        <f t="shared" si="6"/>
        <v>2473.2400000000016</v>
      </c>
      <c r="AK34" s="60"/>
      <c r="AL34" s="183"/>
    </row>
    <row r="35" spans="2:38" ht="15" customHeight="1" x14ac:dyDescent="0.25">
      <c r="B35" s="5" t="s">
        <v>72</v>
      </c>
      <c r="C35" s="5" t="s">
        <v>17</v>
      </c>
      <c r="D35" s="118">
        <v>13</v>
      </c>
      <c r="E35" s="118">
        <v>74</v>
      </c>
      <c r="F35" s="118">
        <v>60</v>
      </c>
      <c r="G35" s="60">
        <v>6708.3</v>
      </c>
      <c r="H35" s="60">
        <v>183.6</v>
      </c>
      <c r="I35" s="88">
        <v>0.31590715978712941</v>
      </c>
      <c r="J35" s="60">
        <v>2119.2000000000003</v>
      </c>
      <c r="K35" s="88">
        <v>0</v>
      </c>
      <c r="L35" s="60">
        <v>0</v>
      </c>
      <c r="M35" s="88">
        <v>0</v>
      </c>
      <c r="N35" s="60">
        <v>0</v>
      </c>
      <c r="O35" s="60">
        <v>0</v>
      </c>
      <c r="P35" s="60">
        <v>0</v>
      </c>
      <c r="Q35" s="60">
        <v>151.30000000000001</v>
      </c>
      <c r="R35" s="60">
        <v>0</v>
      </c>
      <c r="S35" s="60">
        <v>910.6</v>
      </c>
      <c r="T35" s="88">
        <v>0</v>
      </c>
      <c r="U35" s="60">
        <v>0</v>
      </c>
      <c r="V35" s="88">
        <v>0.26274913167270397</v>
      </c>
      <c r="W35" s="60">
        <v>1762.6000000000001</v>
      </c>
      <c r="X35" s="60">
        <v>0</v>
      </c>
      <c r="Y35" s="60">
        <v>0</v>
      </c>
      <c r="Z35" s="60">
        <v>0</v>
      </c>
      <c r="AA35" s="60">
        <f t="shared" si="8"/>
        <v>11835.6</v>
      </c>
      <c r="AB35" s="140">
        <v>635.4</v>
      </c>
      <c r="AC35" s="60">
        <f t="shared" si="9"/>
        <v>2398</v>
      </c>
      <c r="AD35" s="227">
        <f t="shared" si="2"/>
        <v>0.35746761474591177</v>
      </c>
      <c r="AE35" s="60">
        <f t="shared" si="10"/>
        <v>10073</v>
      </c>
      <c r="AF35" s="259">
        <f t="shared" si="3"/>
        <v>0.4</v>
      </c>
      <c r="AG35" s="260">
        <f t="shared" si="12"/>
        <v>2683.32</v>
      </c>
      <c r="AH35" s="225">
        <f t="shared" si="11"/>
        <v>-285.31999999999971</v>
      </c>
      <c r="AI35" s="227">
        <f t="shared" si="5"/>
        <v>0.39999999999999997</v>
      </c>
      <c r="AJ35" s="60">
        <f t="shared" si="6"/>
        <v>2683.3199999999997</v>
      </c>
      <c r="AK35" s="60"/>
      <c r="AL35" s="183"/>
    </row>
    <row r="36" spans="2:38" ht="15" customHeight="1" x14ac:dyDescent="0.25">
      <c r="B36" s="5" t="s">
        <v>73</v>
      </c>
      <c r="C36" s="5" t="s">
        <v>18</v>
      </c>
      <c r="D36" s="118">
        <v>37</v>
      </c>
      <c r="E36" s="118">
        <v>173</v>
      </c>
      <c r="F36" s="118">
        <v>151</v>
      </c>
      <c r="G36" s="60">
        <v>16974.899999999998</v>
      </c>
      <c r="H36" s="60">
        <v>404.1</v>
      </c>
      <c r="I36" s="88">
        <v>0.27438158693129272</v>
      </c>
      <c r="J36" s="60">
        <v>4657.6000000000004</v>
      </c>
      <c r="K36" s="88">
        <v>0</v>
      </c>
      <c r="L36" s="60">
        <v>0</v>
      </c>
      <c r="M36" s="88">
        <v>0</v>
      </c>
      <c r="N36" s="60">
        <v>0</v>
      </c>
      <c r="O36" s="60">
        <v>0</v>
      </c>
      <c r="P36" s="60">
        <v>0</v>
      </c>
      <c r="Q36" s="60">
        <v>246</v>
      </c>
      <c r="R36" s="60">
        <v>0</v>
      </c>
      <c r="S36" s="60">
        <v>2008.9</v>
      </c>
      <c r="T36" s="88">
        <v>0.10752935216113205</v>
      </c>
      <c r="U36" s="60">
        <v>1825.3000000000002</v>
      </c>
      <c r="V36" s="88">
        <v>0</v>
      </c>
      <c r="W36" s="60">
        <v>0</v>
      </c>
      <c r="X36" s="60">
        <v>1968.7</v>
      </c>
      <c r="Y36" s="60">
        <v>25.4</v>
      </c>
      <c r="Z36" s="60">
        <v>0</v>
      </c>
      <c r="AA36" s="60">
        <f t="shared" si="8"/>
        <v>28110.9</v>
      </c>
      <c r="AB36" s="140">
        <v>3739.2</v>
      </c>
      <c r="AC36" s="60">
        <f t="shared" si="9"/>
        <v>7533.2</v>
      </c>
      <c r="AD36" s="227">
        <f t="shared" si="2"/>
        <v>0.44378464674313256</v>
      </c>
      <c r="AE36" s="60">
        <f t="shared" si="10"/>
        <v>24316.9</v>
      </c>
      <c r="AF36" s="259">
        <f t="shared" si="3"/>
        <v>0.4</v>
      </c>
      <c r="AG36" s="260">
        <f t="shared" si="12"/>
        <v>6789.9599999999991</v>
      </c>
      <c r="AH36" s="225">
        <f t="shared" si="11"/>
        <v>0</v>
      </c>
      <c r="AI36" s="227">
        <f t="shared" si="5"/>
        <v>0.44378464674313256</v>
      </c>
      <c r="AJ36" s="60">
        <f t="shared" si="6"/>
        <v>7533.2</v>
      </c>
      <c r="AK36" s="60"/>
      <c r="AL36" s="183"/>
    </row>
    <row r="37" spans="2:38" s="1" customFormat="1" ht="15" customHeight="1" x14ac:dyDescent="0.25">
      <c r="B37" s="5" t="s">
        <v>74</v>
      </c>
      <c r="C37" s="5" t="s">
        <v>19</v>
      </c>
      <c r="D37" s="118"/>
      <c r="E37" s="118">
        <v>72</v>
      </c>
      <c r="F37" s="118">
        <v>43</v>
      </c>
      <c r="G37" s="60">
        <v>3842.3</v>
      </c>
      <c r="H37" s="60">
        <v>139.20000000000002</v>
      </c>
      <c r="I37" s="88">
        <v>0.32704369778518078</v>
      </c>
      <c r="J37" s="60">
        <v>1256.6000000000001</v>
      </c>
      <c r="K37" s="88">
        <v>0</v>
      </c>
      <c r="L37" s="60">
        <v>0</v>
      </c>
      <c r="M37" s="88">
        <v>0</v>
      </c>
      <c r="N37" s="60">
        <v>0</v>
      </c>
      <c r="O37" s="60">
        <v>0</v>
      </c>
      <c r="P37" s="60">
        <v>0</v>
      </c>
      <c r="Q37" s="60">
        <v>60.180000000000007</v>
      </c>
      <c r="R37" s="60">
        <v>0</v>
      </c>
      <c r="S37" s="60">
        <v>576.2242633333334</v>
      </c>
      <c r="T37" s="88">
        <v>0</v>
      </c>
      <c r="U37" s="60">
        <v>0</v>
      </c>
      <c r="V37" s="88">
        <v>0.42068843140827111</v>
      </c>
      <c r="W37" s="60">
        <v>1616.4111600000001</v>
      </c>
      <c r="X37" s="60">
        <v>576.2242633333334</v>
      </c>
      <c r="Y37" s="60">
        <v>0</v>
      </c>
      <c r="Z37" s="60">
        <v>0</v>
      </c>
      <c r="AA37" s="60">
        <f t="shared" si="8"/>
        <v>8067.1396866666673</v>
      </c>
      <c r="AB37" s="208">
        <v>0</v>
      </c>
      <c r="AC37" s="60">
        <f t="shared" si="9"/>
        <v>2192.6354233333336</v>
      </c>
      <c r="AD37" s="227">
        <f t="shared" si="2"/>
        <v>0.57065700838907252</v>
      </c>
      <c r="AE37" s="60">
        <f t="shared" si="10"/>
        <v>5874.5042633333342</v>
      </c>
      <c r="AF37" s="259">
        <f t="shared" si="3"/>
        <v>0.4</v>
      </c>
      <c r="AG37" s="260">
        <f t="shared" si="12"/>
        <v>1536.92</v>
      </c>
      <c r="AH37" s="225">
        <f t="shared" si="11"/>
        <v>0</v>
      </c>
      <c r="AI37" s="227">
        <f t="shared" si="5"/>
        <v>0.57065700838907252</v>
      </c>
      <c r="AJ37" s="60">
        <f t="shared" si="6"/>
        <v>2192.6354233333336</v>
      </c>
      <c r="AK37" s="60"/>
      <c r="AL37" s="183"/>
    </row>
    <row r="38" spans="2:38" ht="15" customHeight="1" x14ac:dyDescent="0.25">
      <c r="B38" s="5" t="s">
        <v>75</v>
      </c>
      <c r="C38" s="5" t="s">
        <v>20</v>
      </c>
      <c r="D38" s="118">
        <v>16</v>
      </c>
      <c r="E38" s="118">
        <v>81</v>
      </c>
      <c r="F38" s="118">
        <v>59</v>
      </c>
      <c r="G38" s="60">
        <v>6733.5999999999995</v>
      </c>
      <c r="H38" s="60">
        <v>166.8</v>
      </c>
      <c r="I38" s="88">
        <v>0.27102887014375671</v>
      </c>
      <c r="J38" s="60">
        <v>1825</v>
      </c>
      <c r="K38" s="88">
        <v>0</v>
      </c>
      <c r="L38" s="60">
        <v>0</v>
      </c>
      <c r="M38" s="88">
        <v>0</v>
      </c>
      <c r="N38" s="60">
        <v>0</v>
      </c>
      <c r="O38" s="60">
        <v>0</v>
      </c>
      <c r="P38" s="60">
        <v>35.700000000000003</v>
      </c>
      <c r="Q38" s="60">
        <v>126.5</v>
      </c>
      <c r="R38" s="60">
        <v>12.8</v>
      </c>
      <c r="S38" s="60">
        <v>929.29999999999984</v>
      </c>
      <c r="T38" s="88">
        <v>0.15816205298800048</v>
      </c>
      <c r="U38" s="60">
        <v>1065</v>
      </c>
      <c r="V38" s="88">
        <v>0.17889390519187359</v>
      </c>
      <c r="W38" s="60">
        <v>1204.5999999999999</v>
      </c>
      <c r="X38" s="60">
        <v>0</v>
      </c>
      <c r="Y38" s="60">
        <v>0</v>
      </c>
      <c r="Z38" s="60">
        <v>0</v>
      </c>
      <c r="AA38" s="60">
        <f t="shared" si="8"/>
        <v>12099.3</v>
      </c>
      <c r="AB38" s="140">
        <v>269.3</v>
      </c>
      <c r="AC38" s="60">
        <f t="shared" si="9"/>
        <v>2538.8999999999996</v>
      </c>
      <c r="AD38" s="227">
        <f t="shared" si="2"/>
        <v>0.37704942378519662</v>
      </c>
      <c r="AE38" s="60">
        <f t="shared" si="10"/>
        <v>9829.6999999999989</v>
      </c>
      <c r="AF38" s="259">
        <f t="shared" si="3"/>
        <v>0.4</v>
      </c>
      <c r="AG38" s="260">
        <f t="shared" si="12"/>
        <v>2693.44</v>
      </c>
      <c r="AH38" s="225">
        <f t="shared" si="11"/>
        <v>-154.54000000000087</v>
      </c>
      <c r="AI38" s="227">
        <f t="shared" si="5"/>
        <v>0.40000000000000013</v>
      </c>
      <c r="AJ38" s="60">
        <f t="shared" si="6"/>
        <v>2693.4400000000005</v>
      </c>
      <c r="AK38" s="60"/>
      <c r="AL38" s="183"/>
    </row>
    <row r="39" spans="2:38" ht="15" customHeight="1" x14ac:dyDescent="0.25">
      <c r="B39" s="5" t="s">
        <v>76</v>
      </c>
      <c r="C39" s="5" t="s">
        <v>21</v>
      </c>
      <c r="D39" s="118">
        <v>12</v>
      </c>
      <c r="E39" s="118">
        <v>66</v>
      </c>
      <c r="F39" s="118">
        <v>50</v>
      </c>
      <c r="G39" s="60">
        <v>5946.3</v>
      </c>
      <c r="H39" s="60">
        <v>162</v>
      </c>
      <c r="I39" s="88">
        <v>0.2840758118493853</v>
      </c>
      <c r="J39" s="60">
        <v>1689.1999999999998</v>
      </c>
      <c r="K39" s="88">
        <v>0</v>
      </c>
      <c r="L39" s="60">
        <v>0</v>
      </c>
      <c r="M39" s="88">
        <v>0</v>
      </c>
      <c r="N39" s="60">
        <v>0</v>
      </c>
      <c r="O39" s="60">
        <v>0</v>
      </c>
      <c r="P39" s="60">
        <v>0</v>
      </c>
      <c r="Q39" s="60">
        <v>145</v>
      </c>
      <c r="R39" s="60">
        <v>8.5</v>
      </c>
      <c r="S39" s="60">
        <v>739.00000000000011</v>
      </c>
      <c r="T39" s="88">
        <v>7.424785160519988E-2</v>
      </c>
      <c r="U39" s="60">
        <v>441.50000000000006</v>
      </c>
      <c r="V39" s="88">
        <v>0.11008526310478785</v>
      </c>
      <c r="W39" s="60">
        <v>654.6</v>
      </c>
      <c r="X39" s="60">
        <v>0</v>
      </c>
      <c r="Y39" s="60">
        <v>0</v>
      </c>
      <c r="Z39" s="60">
        <v>0</v>
      </c>
      <c r="AA39" s="60">
        <f t="shared" si="8"/>
        <v>9786.1</v>
      </c>
      <c r="AB39" s="140">
        <v>888.9</v>
      </c>
      <c r="AC39" s="60">
        <f t="shared" si="9"/>
        <v>1985</v>
      </c>
      <c r="AD39" s="227">
        <f t="shared" si="2"/>
        <v>0.33382103156584764</v>
      </c>
      <c r="AE39" s="60">
        <f t="shared" si="10"/>
        <v>8690</v>
      </c>
      <c r="AF39" s="259">
        <f t="shared" si="3"/>
        <v>0.4</v>
      </c>
      <c r="AG39" s="260">
        <f t="shared" si="12"/>
        <v>2378.52</v>
      </c>
      <c r="AH39" s="225">
        <f t="shared" si="11"/>
        <v>-393.52000000000044</v>
      </c>
      <c r="AI39" s="227">
        <f t="shared" si="5"/>
        <v>0.40000000000000008</v>
      </c>
      <c r="AJ39" s="60">
        <f t="shared" si="6"/>
        <v>2378.5200000000004</v>
      </c>
      <c r="AK39" s="60"/>
      <c r="AL39" s="183"/>
    </row>
    <row r="40" spans="2:38" ht="15" customHeight="1" x14ac:dyDescent="0.25">
      <c r="B40" s="5" t="s">
        <v>77</v>
      </c>
      <c r="C40" s="5" t="s">
        <v>22</v>
      </c>
      <c r="D40" s="118">
        <v>14</v>
      </c>
      <c r="E40" s="118">
        <v>61</v>
      </c>
      <c r="F40" s="118">
        <v>46</v>
      </c>
      <c r="G40" s="60">
        <v>5818.7000000000007</v>
      </c>
      <c r="H40" s="60">
        <v>111.6</v>
      </c>
      <c r="I40" s="88">
        <v>0.20463333734339278</v>
      </c>
      <c r="J40" s="60">
        <v>1190.6999999999998</v>
      </c>
      <c r="K40" s="88">
        <v>0</v>
      </c>
      <c r="L40" s="60">
        <v>0</v>
      </c>
      <c r="M40" s="88">
        <v>0</v>
      </c>
      <c r="N40" s="60">
        <v>0</v>
      </c>
      <c r="O40" s="60">
        <v>0</v>
      </c>
      <c r="P40" s="60">
        <v>0</v>
      </c>
      <c r="Q40" s="60">
        <v>113.7</v>
      </c>
      <c r="R40" s="60">
        <v>12.8</v>
      </c>
      <c r="S40" s="60">
        <v>743.7</v>
      </c>
      <c r="T40" s="88">
        <v>2.646639283688796E-2</v>
      </c>
      <c r="U40" s="60">
        <v>154</v>
      </c>
      <c r="V40" s="88">
        <v>0.26146733806520356</v>
      </c>
      <c r="W40" s="60">
        <v>1521.4</v>
      </c>
      <c r="X40" s="60">
        <v>0</v>
      </c>
      <c r="Y40" s="60">
        <v>0</v>
      </c>
      <c r="Z40" s="60">
        <v>0</v>
      </c>
      <c r="AA40" s="60">
        <f t="shared" si="8"/>
        <v>9666.6</v>
      </c>
      <c r="AB40" s="140">
        <v>447.8</v>
      </c>
      <c r="AC40" s="60">
        <f t="shared" si="9"/>
        <v>2123.1999999999998</v>
      </c>
      <c r="AD40" s="227">
        <f t="shared" si="2"/>
        <v>0.36489250176156179</v>
      </c>
      <c r="AE40" s="60">
        <f t="shared" si="10"/>
        <v>7991.2000000000007</v>
      </c>
      <c r="AF40" s="259">
        <f t="shared" si="3"/>
        <v>0.4</v>
      </c>
      <c r="AG40" s="260">
        <f t="shared" si="12"/>
        <v>2327.4800000000005</v>
      </c>
      <c r="AH40" s="225">
        <f t="shared" si="11"/>
        <v>-204.28000000000065</v>
      </c>
      <c r="AI40" s="227">
        <f t="shared" si="5"/>
        <v>0.4</v>
      </c>
      <c r="AJ40" s="60">
        <f t="shared" si="6"/>
        <v>2327.4800000000005</v>
      </c>
      <c r="AK40" s="60"/>
      <c r="AL40" s="183"/>
    </row>
    <row r="41" spans="2:38" s="1" customFormat="1" ht="15" customHeight="1" x14ac:dyDescent="0.25">
      <c r="B41" s="5" t="s">
        <v>78</v>
      </c>
      <c r="C41" s="5" t="s">
        <v>23</v>
      </c>
      <c r="D41" s="118">
        <v>9</v>
      </c>
      <c r="E41" s="118">
        <v>84</v>
      </c>
      <c r="F41" s="118">
        <v>62</v>
      </c>
      <c r="G41" s="60">
        <v>6891.5000000000009</v>
      </c>
      <c r="H41" s="60">
        <v>188.4</v>
      </c>
      <c r="I41" s="88">
        <v>0.33400565914532393</v>
      </c>
      <c r="J41" s="60">
        <v>2301.8000000000002</v>
      </c>
      <c r="K41" s="88">
        <v>0</v>
      </c>
      <c r="L41" s="60">
        <v>0</v>
      </c>
      <c r="M41" s="88">
        <v>0</v>
      </c>
      <c r="N41" s="60">
        <v>0</v>
      </c>
      <c r="O41" s="60">
        <v>0</v>
      </c>
      <c r="P41" s="60">
        <v>0</v>
      </c>
      <c r="Q41" s="60">
        <v>186.8</v>
      </c>
      <c r="R41" s="60">
        <v>38.4</v>
      </c>
      <c r="S41" s="60">
        <v>918.2</v>
      </c>
      <c r="T41" s="88">
        <v>0</v>
      </c>
      <c r="U41" s="60">
        <v>0</v>
      </c>
      <c r="V41" s="88">
        <v>0.20626859174345205</v>
      </c>
      <c r="W41" s="60">
        <v>1421.4999999999998</v>
      </c>
      <c r="X41" s="60">
        <v>0</v>
      </c>
      <c r="Y41" s="60">
        <v>0</v>
      </c>
      <c r="Z41" s="60">
        <v>0</v>
      </c>
      <c r="AA41" s="60">
        <f t="shared" si="8"/>
        <v>11946.6</v>
      </c>
      <c r="AB41" s="140">
        <v>947.4</v>
      </c>
      <c r="AC41" s="60">
        <f t="shared" si="9"/>
        <v>2368.8999999999996</v>
      </c>
      <c r="AD41" s="227">
        <f t="shared" si="2"/>
        <v>0.34374229122832467</v>
      </c>
      <c r="AE41" s="60">
        <f t="shared" si="10"/>
        <v>10525.1</v>
      </c>
      <c r="AF41" s="259">
        <f t="shared" si="3"/>
        <v>0.4</v>
      </c>
      <c r="AG41" s="260">
        <f t="shared" si="12"/>
        <v>2756.6000000000004</v>
      </c>
      <c r="AH41" s="225">
        <f t="shared" si="11"/>
        <v>-387.70000000000073</v>
      </c>
      <c r="AI41" s="227">
        <f t="shared" si="5"/>
        <v>0.4</v>
      </c>
      <c r="AJ41" s="60">
        <f t="shared" si="6"/>
        <v>2756.6000000000004</v>
      </c>
      <c r="AK41" s="60"/>
      <c r="AL41" s="183"/>
    </row>
    <row r="42" spans="2:38" s="1" customFormat="1" ht="15" customHeight="1" x14ac:dyDescent="0.25">
      <c r="B42" s="5" t="s">
        <v>79</v>
      </c>
      <c r="C42" s="5" t="s">
        <v>80</v>
      </c>
      <c r="D42" s="118">
        <v>74</v>
      </c>
      <c r="E42" s="118">
        <v>300</v>
      </c>
      <c r="F42" s="118">
        <v>253</v>
      </c>
      <c r="G42" s="60">
        <v>28369.1</v>
      </c>
      <c r="H42" s="60">
        <v>626.40000000000009</v>
      </c>
      <c r="I42" s="88">
        <v>0.231720428212386</v>
      </c>
      <c r="J42" s="60">
        <v>6573.7</v>
      </c>
      <c r="K42" s="88">
        <v>1.0493811929176464E-2</v>
      </c>
      <c r="L42" s="60">
        <v>297.7</v>
      </c>
      <c r="M42" s="88">
        <v>0</v>
      </c>
      <c r="N42" s="60">
        <v>0</v>
      </c>
      <c r="O42" s="60">
        <v>0</v>
      </c>
      <c r="P42" s="60">
        <v>0</v>
      </c>
      <c r="Q42" s="60">
        <v>440.4</v>
      </c>
      <c r="R42" s="60">
        <v>86</v>
      </c>
      <c r="S42" s="60">
        <v>3579.1333333333332</v>
      </c>
      <c r="T42" s="88">
        <v>0.19940516265937233</v>
      </c>
      <c r="U42" s="60">
        <v>5656.9449999999997</v>
      </c>
      <c r="V42" s="88">
        <v>2.1611542135633488E-2</v>
      </c>
      <c r="W42" s="60">
        <v>613.09999999999991</v>
      </c>
      <c r="X42" s="60">
        <v>0</v>
      </c>
      <c r="Y42" s="60">
        <v>0</v>
      </c>
      <c r="Z42" s="60">
        <v>0</v>
      </c>
      <c r="AA42" s="60">
        <f t="shared" si="8"/>
        <v>46242.478333333325</v>
      </c>
      <c r="AB42" s="140">
        <v>3652.3</v>
      </c>
      <c r="AC42" s="60">
        <f t="shared" si="9"/>
        <v>9922.3449999999993</v>
      </c>
      <c r="AD42" s="227">
        <f t="shared" si="2"/>
        <v>0.34975889259793225</v>
      </c>
      <c r="AE42" s="60">
        <f t="shared" si="10"/>
        <v>39972.433333333327</v>
      </c>
      <c r="AF42" s="259">
        <f t="shared" si="3"/>
        <v>0.4</v>
      </c>
      <c r="AG42" s="260">
        <f t="shared" si="12"/>
        <v>11347.64</v>
      </c>
      <c r="AH42" s="225">
        <f t="shared" si="11"/>
        <v>-1425.2949999999983</v>
      </c>
      <c r="AI42" s="227">
        <f t="shared" si="5"/>
        <v>0.39999999999999991</v>
      </c>
      <c r="AJ42" s="60">
        <f t="shared" si="6"/>
        <v>11347.639999999998</v>
      </c>
      <c r="AK42" s="60"/>
      <c r="AL42" s="183"/>
    </row>
    <row r="43" spans="2:38" ht="18.75" customHeight="1" x14ac:dyDescent="0.25">
      <c r="B43" s="4" t="s">
        <v>81</v>
      </c>
      <c r="C43" s="3"/>
      <c r="D43" s="117">
        <f t="shared" ref="D43:AA43" si="13">SUM(D44:D68)</f>
        <v>534</v>
      </c>
      <c r="E43" s="117">
        <f t="shared" si="13"/>
        <v>2320</v>
      </c>
      <c r="F43" s="117">
        <f t="shared" si="13"/>
        <v>2045</v>
      </c>
      <c r="G43" s="132">
        <f t="shared" si="13"/>
        <v>233015.05800000002</v>
      </c>
      <c r="H43" s="132">
        <f t="shared" si="13"/>
        <v>5535.1999999999989</v>
      </c>
      <c r="I43" s="87">
        <f>J43/G43</f>
        <v>0.23473717136340602</v>
      </c>
      <c r="J43" s="132">
        <f t="shared" si="13"/>
        <v>54697.295599999998</v>
      </c>
      <c r="K43" s="87">
        <f>L43/G43</f>
        <v>6.1214928006927344E-3</v>
      </c>
      <c r="L43" s="132">
        <f t="shared" si="13"/>
        <v>1426.4</v>
      </c>
      <c r="M43" s="87">
        <f>N43/G43</f>
        <v>0</v>
      </c>
      <c r="N43" s="132">
        <f t="shared" si="13"/>
        <v>0</v>
      </c>
      <c r="O43" s="132">
        <f t="shared" si="13"/>
        <v>0</v>
      </c>
      <c r="P43" s="132">
        <f t="shared" si="13"/>
        <v>443.90000000000003</v>
      </c>
      <c r="Q43" s="132">
        <f t="shared" si="13"/>
        <v>4540.2879999999996</v>
      </c>
      <c r="R43" s="132">
        <f t="shared" si="13"/>
        <v>388.14920000000001</v>
      </c>
      <c r="S43" s="132">
        <f t="shared" si="13"/>
        <v>28417.314009166661</v>
      </c>
      <c r="T43" s="87">
        <f>U43/G43</f>
        <v>7.8798083512697265E-2</v>
      </c>
      <c r="U43" s="132">
        <f t="shared" si="13"/>
        <v>18361.14</v>
      </c>
      <c r="V43" s="87">
        <f>W43/G43</f>
        <v>0.11019108683525511</v>
      </c>
      <c r="W43" s="132">
        <f t="shared" si="13"/>
        <v>25676.182490000007</v>
      </c>
      <c r="X43" s="132">
        <f t="shared" si="13"/>
        <v>4114.7942991666669</v>
      </c>
      <c r="Y43" s="132">
        <f t="shared" si="13"/>
        <v>1095.8</v>
      </c>
      <c r="Z43" s="132">
        <f t="shared" si="13"/>
        <v>0</v>
      </c>
      <c r="AA43" s="132">
        <f t="shared" si="13"/>
        <v>377711.52159833338</v>
      </c>
      <c r="AB43" s="129">
        <f>SUM(AB44:AB68)</f>
        <v>33698.1</v>
      </c>
      <c r="AC43" s="129">
        <f>SUM(AC44:AC68)</f>
        <v>81850.216789166676</v>
      </c>
      <c r="AD43" s="226">
        <f t="shared" si="2"/>
        <v>0.35126578295711114</v>
      </c>
      <c r="AE43" s="129">
        <f>SUM(AE44:AE68)</f>
        <v>329559.40480916662</v>
      </c>
      <c r="AF43" s="258">
        <f t="shared" si="3"/>
        <v>0.4</v>
      </c>
      <c r="AG43" s="255">
        <f>SUM(AG44:AG68)</f>
        <v>93206.023200000011</v>
      </c>
      <c r="AH43" s="129">
        <f>SUM(AH44:AH68)</f>
        <v>-8555.0922999999984</v>
      </c>
      <c r="AI43" s="226">
        <f t="shared" si="5"/>
        <v>0.38798054454131747</v>
      </c>
      <c r="AJ43" s="132">
        <f t="shared" si="6"/>
        <v>90405.30908916668</v>
      </c>
      <c r="AK43" s="132"/>
      <c r="AL43" s="196"/>
    </row>
    <row r="44" spans="2:38" ht="16.5" customHeight="1" x14ac:dyDescent="0.25">
      <c r="B44" s="5" t="s">
        <v>24</v>
      </c>
      <c r="C44" s="5" t="s">
        <v>24</v>
      </c>
      <c r="D44" s="118">
        <v>23</v>
      </c>
      <c r="E44" s="118">
        <v>92</v>
      </c>
      <c r="F44" s="118">
        <v>73</v>
      </c>
      <c r="G44" s="60">
        <v>8777.4999999999982</v>
      </c>
      <c r="H44" s="60">
        <v>164.4</v>
      </c>
      <c r="I44" s="88">
        <v>0.17372828254058675</v>
      </c>
      <c r="J44" s="60">
        <v>1524.8999999999999</v>
      </c>
      <c r="K44" s="88">
        <v>0</v>
      </c>
      <c r="L44" s="60">
        <v>0</v>
      </c>
      <c r="M44" s="88">
        <v>0</v>
      </c>
      <c r="N44" s="60">
        <v>0</v>
      </c>
      <c r="O44" s="60">
        <v>0</v>
      </c>
      <c r="P44" s="60">
        <v>0</v>
      </c>
      <c r="Q44" s="60">
        <v>80.599999999999994</v>
      </c>
      <c r="R44" s="60">
        <v>0</v>
      </c>
      <c r="S44" s="60">
        <v>1002.6999999999998</v>
      </c>
      <c r="T44" s="88">
        <v>0.10153232697237256</v>
      </c>
      <c r="U44" s="60">
        <v>891.2</v>
      </c>
      <c r="V44" s="88">
        <v>6.836798632868131E-2</v>
      </c>
      <c r="W44" s="60">
        <v>600.1</v>
      </c>
      <c r="X44" s="60">
        <v>1002.6999999999998</v>
      </c>
      <c r="Y44" s="60">
        <v>0</v>
      </c>
      <c r="Z44" s="60">
        <v>0</v>
      </c>
      <c r="AA44" s="60">
        <f t="shared" ref="AA44:AA67" si="14">G44+H44+J44+L44+N44+O44+P44+Q44+R44+S44+U44+W44+X44+Y44+Z44</f>
        <v>14044.099999999999</v>
      </c>
      <c r="AB44" s="140">
        <v>1475.4</v>
      </c>
      <c r="AC44" s="60">
        <f t="shared" ref="AC44:AC68" si="15">AB44+X44+W44+U44</f>
        <v>3969.3999999999996</v>
      </c>
      <c r="AD44" s="227">
        <f t="shared" si="2"/>
        <v>0.45222443748219887</v>
      </c>
      <c r="AE44" s="60">
        <f t="shared" ref="AE44:AE68" si="16">G44+H44+J44+L44+N44+P44+Q44+R44+S44+Y44+Z44</f>
        <v>11550.099999999999</v>
      </c>
      <c r="AF44" s="259">
        <f t="shared" si="3"/>
        <v>0.4</v>
      </c>
      <c r="AG44" s="260">
        <f t="shared" ref="AG44:AG68" si="17">G44*AF44</f>
        <v>3510.9999999999995</v>
      </c>
      <c r="AH44" s="225">
        <f t="shared" ref="AH44:AH51" si="18">IF((AA44+AB44)-(AE44+AG44)&gt;0,0,(AA44+AB44)-(AE44+AG44))</f>
        <v>0</v>
      </c>
      <c r="AI44" s="227">
        <f t="shared" si="5"/>
        <v>0.45222443748219887</v>
      </c>
      <c r="AJ44" s="60">
        <f t="shared" si="6"/>
        <v>3969.3999999999996</v>
      </c>
      <c r="AK44" s="60"/>
      <c r="AL44" s="183"/>
    </row>
    <row r="45" spans="2:38" ht="16.5" customHeight="1" x14ac:dyDescent="0.25">
      <c r="B45" s="5" t="s">
        <v>25</v>
      </c>
      <c r="C45" s="5" t="s">
        <v>25</v>
      </c>
      <c r="D45" s="118">
        <v>15</v>
      </c>
      <c r="E45" s="118">
        <v>61</v>
      </c>
      <c r="F45" s="118">
        <v>61</v>
      </c>
      <c r="G45" s="60">
        <v>7234.2599999999993</v>
      </c>
      <c r="H45" s="60">
        <v>184.8</v>
      </c>
      <c r="I45" s="88">
        <v>0.27214670194325336</v>
      </c>
      <c r="J45" s="60">
        <v>1968.78</v>
      </c>
      <c r="K45" s="88">
        <v>0</v>
      </c>
      <c r="L45" s="60">
        <v>0</v>
      </c>
      <c r="M45" s="88">
        <v>0</v>
      </c>
      <c r="N45" s="60">
        <v>0</v>
      </c>
      <c r="O45" s="60">
        <v>0</v>
      </c>
      <c r="P45" s="60">
        <v>0</v>
      </c>
      <c r="Q45" s="60">
        <v>48.6</v>
      </c>
      <c r="R45" s="60">
        <v>0</v>
      </c>
      <c r="S45" s="60">
        <v>903.50100000000009</v>
      </c>
      <c r="T45" s="88">
        <v>0.23858694600415248</v>
      </c>
      <c r="U45" s="60">
        <v>1726</v>
      </c>
      <c r="V45" s="88">
        <v>0</v>
      </c>
      <c r="W45" s="60">
        <v>0</v>
      </c>
      <c r="X45" s="60">
        <v>0</v>
      </c>
      <c r="Y45" s="60">
        <v>0</v>
      </c>
      <c r="Z45" s="60">
        <v>0</v>
      </c>
      <c r="AA45" s="60">
        <f t="shared" si="14"/>
        <v>12065.941000000001</v>
      </c>
      <c r="AB45" s="140">
        <v>863.7</v>
      </c>
      <c r="AC45" s="60">
        <f t="shared" si="15"/>
        <v>2589.6999999999998</v>
      </c>
      <c r="AD45" s="227">
        <f t="shared" si="2"/>
        <v>0.35797718080356528</v>
      </c>
      <c r="AE45" s="60">
        <f t="shared" si="16"/>
        <v>10339.941000000001</v>
      </c>
      <c r="AF45" s="259">
        <f t="shared" si="3"/>
        <v>0.4</v>
      </c>
      <c r="AG45" s="260">
        <f t="shared" si="17"/>
        <v>2893.7039999999997</v>
      </c>
      <c r="AH45" s="225">
        <f t="shared" si="18"/>
        <v>-304.003999999999</v>
      </c>
      <c r="AI45" s="227">
        <f t="shared" si="5"/>
        <v>0.39999999999999986</v>
      </c>
      <c r="AJ45" s="60">
        <f t="shared" si="6"/>
        <v>2893.7039999999988</v>
      </c>
      <c r="AK45" s="60"/>
      <c r="AL45" s="183"/>
    </row>
    <row r="46" spans="2:38" ht="16.5" customHeight="1" x14ac:dyDescent="0.25">
      <c r="B46" s="5" t="s">
        <v>26</v>
      </c>
      <c r="C46" s="5" t="s">
        <v>26</v>
      </c>
      <c r="D46" s="118">
        <v>44</v>
      </c>
      <c r="E46" s="118">
        <v>178</v>
      </c>
      <c r="F46" s="118">
        <v>166</v>
      </c>
      <c r="G46" s="60">
        <v>18952.400000000001</v>
      </c>
      <c r="H46" s="60">
        <v>327.5</v>
      </c>
      <c r="I46" s="88">
        <v>0.17322872037314535</v>
      </c>
      <c r="J46" s="60">
        <v>3283.1000000000004</v>
      </c>
      <c r="K46" s="88">
        <v>1.3470589476794496E-2</v>
      </c>
      <c r="L46" s="60">
        <v>255.3</v>
      </c>
      <c r="M46" s="88">
        <v>0</v>
      </c>
      <c r="N46" s="60">
        <v>0</v>
      </c>
      <c r="O46" s="60">
        <v>0</v>
      </c>
      <c r="P46" s="60">
        <v>0</v>
      </c>
      <c r="Q46" s="60">
        <v>454.9</v>
      </c>
      <c r="R46" s="60">
        <v>29.7</v>
      </c>
      <c r="S46" s="60">
        <v>2354.4</v>
      </c>
      <c r="T46" s="88">
        <v>6.6455963360840836E-2</v>
      </c>
      <c r="U46" s="60">
        <v>1259.5</v>
      </c>
      <c r="V46" s="88">
        <v>0.1946191511365315</v>
      </c>
      <c r="W46" s="60">
        <v>3688.5</v>
      </c>
      <c r="X46" s="60">
        <v>0</v>
      </c>
      <c r="Y46" s="60">
        <v>0</v>
      </c>
      <c r="Z46" s="60">
        <v>0</v>
      </c>
      <c r="AA46" s="60">
        <f t="shared" si="14"/>
        <v>30605.300000000003</v>
      </c>
      <c r="AB46" s="140">
        <v>1809.7</v>
      </c>
      <c r="AC46" s="60">
        <f t="shared" si="15"/>
        <v>6757.7</v>
      </c>
      <c r="AD46" s="227">
        <f t="shared" si="2"/>
        <v>0.35656170194803821</v>
      </c>
      <c r="AE46" s="60">
        <f t="shared" si="16"/>
        <v>25657.300000000003</v>
      </c>
      <c r="AF46" s="259">
        <f t="shared" si="3"/>
        <v>0.4</v>
      </c>
      <c r="AG46" s="260">
        <f t="shared" si="17"/>
        <v>7580.9600000000009</v>
      </c>
      <c r="AH46" s="225">
        <f t="shared" si="18"/>
        <v>-823.2599999999984</v>
      </c>
      <c r="AI46" s="227">
        <f t="shared" si="5"/>
        <v>0.39999999999999986</v>
      </c>
      <c r="AJ46" s="60">
        <f t="shared" si="6"/>
        <v>7580.9599999999982</v>
      </c>
      <c r="AK46" s="60"/>
      <c r="AL46" s="183"/>
    </row>
    <row r="47" spans="2:38" ht="16.5" customHeight="1" x14ac:dyDescent="0.25">
      <c r="B47" s="5" t="s">
        <v>27</v>
      </c>
      <c r="C47" s="5" t="s">
        <v>27</v>
      </c>
      <c r="D47" s="118">
        <v>46</v>
      </c>
      <c r="E47" s="118">
        <v>166</v>
      </c>
      <c r="F47" s="118">
        <v>158</v>
      </c>
      <c r="G47" s="60">
        <v>18132.599999999999</v>
      </c>
      <c r="H47" s="60">
        <v>401.2</v>
      </c>
      <c r="I47" s="88">
        <v>0.22955891598557296</v>
      </c>
      <c r="J47" s="60">
        <v>4162.5</v>
      </c>
      <c r="K47" s="88">
        <v>0</v>
      </c>
      <c r="L47" s="60">
        <v>0</v>
      </c>
      <c r="M47" s="88">
        <v>0</v>
      </c>
      <c r="N47" s="60">
        <v>0</v>
      </c>
      <c r="O47" s="60">
        <v>0</v>
      </c>
      <c r="P47" s="60">
        <v>0</v>
      </c>
      <c r="Q47" s="60">
        <v>376.7</v>
      </c>
      <c r="R47" s="60">
        <v>19.7</v>
      </c>
      <c r="S47" s="60">
        <v>2160.5</v>
      </c>
      <c r="T47" s="88">
        <v>0</v>
      </c>
      <c r="U47" s="60">
        <v>0</v>
      </c>
      <c r="V47" s="88">
        <v>0.15518458467070362</v>
      </c>
      <c r="W47" s="60">
        <v>2813.9</v>
      </c>
      <c r="X47" s="60">
        <v>0</v>
      </c>
      <c r="Y47" s="60">
        <v>0</v>
      </c>
      <c r="Z47" s="60">
        <v>0</v>
      </c>
      <c r="AA47" s="60">
        <f t="shared" si="14"/>
        <v>28067.100000000002</v>
      </c>
      <c r="AB47" s="140">
        <v>3845.4</v>
      </c>
      <c r="AC47" s="60">
        <f t="shared" si="15"/>
        <v>6659.3</v>
      </c>
      <c r="AD47" s="227">
        <f t="shared" si="2"/>
        <v>0.36725566107452878</v>
      </c>
      <c r="AE47" s="60">
        <f t="shared" si="16"/>
        <v>25253.200000000001</v>
      </c>
      <c r="AF47" s="259">
        <f t="shared" ref="AF47:AF74" si="19">$AF$1</f>
        <v>0.4</v>
      </c>
      <c r="AG47" s="260">
        <f t="shared" si="17"/>
        <v>7253.04</v>
      </c>
      <c r="AH47" s="225">
        <f t="shared" si="18"/>
        <v>-593.73999999999796</v>
      </c>
      <c r="AI47" s="227">
        <f t="shared" si="5"/>
        <v>0.39999999999999991</v>
      </c>
      <c r="AJ47" s="60">
        <f t="shared" si="6"/>
        <v>7253.0399999999981</v>
      </c>
      <c r="AK47" s="60"/>
      <c r="AL47" s="183"/>
    </row>
    <row r="48" spans="2:38" ht="16.5" customHeight="1" x14ac:dyDescent="0.25">
      <c r="B48" s="5" t="s">
        <v>28</v>
      </c>
      <c r="C48" s="5" t="s">
        <v>28</v>
      </c>
      <c r="D48" s="118">
        <v>20</v>
      </c>
      <c r="E48" s="118">
        <v>85</v>
      </c>
      <c r="F48" s="118">
        <v>85</v>
      </c>
      <c r="G48" s="60">
        <v>9576.11</v>
      </c>
      <c r="H48" s="60">
        <v>258.60000000000002</v>
      </c>
      <c r="I48" s="88">
        <v>0.34228930118806067</v>
      </c>
      <c r="J48" s="60">
        <v>3277.7999999999997</v>
      </c>
      <c r="K48" s="88">
        <v>0</v>
      </c>
      <c r="L48" s="60">
        <v>0</v>
      </c>
      <c r="M48" s="88">
        <v>0</v>
      </c>
      <c r="N48" s="60">
        <v>0</v>
      </c>
      <c r="O48" s="60">
        <v>0</v>
      </c>
      <c r="P48" s="60">
        <v>0</v>
      </c>
      <c r="Q48" s="60">
        <v>208.60000000000002</v>
      </c>
      <c r="R48" s="60">
        <v>21</v>
      </c>
      <c r="S48" s="60">
        <v>1143.5258333333331</v>
      </c>
      <c r="T48" s="88">
        <v>7.8257246418430862E-2</v>
      </c>
      <c r="U48" s="60">
        <v>749.4</v>
      </c>
      <c r="V48" s="88">
        <v>0</v>
      </c>
      <c r="W48" s="60">
        <v>0</v>
      </c>
      <c r="X48" s="60">
        <v>34.9</v>
      </c>
      <c r="Y48" s="60">
        <v>0</v>
      </c>
      <c r="Z48" s="60">
        <v>0</v>
      </c>
      <c r="AA48" s="60">
        <f t="shared" si="14"/>
        <v>15269.935833333333</v>
      </c>
      <c r="AB48" s="140">
        <v>2255.4</v>
      </c>
      <c r="AC48" s="60">
        <f t="shared" si="15"/>
        <v>3039.7000000000003</v>
      </c>
      <c r="AD48" s="227">
        <f t="shared" si="2"/>
        <v>0.31742534285842583</v>
      </c>
      <c r="AE48" s="60">
        <f t="shared" si="16"/>
        <v>14485.635833333334</v>
      </c>
      <c r="AF48" s="259">
        <f t="shared" si="19"/>
        <v>0.4</v>
      </c>
      <c r="AG48" s="260">
        <f t="shared" si="17"/>
        <v>3830.4440000000004</v>
      </c>
      <c r="AH48" s="225">
        <f t="shared" si="18"/>
        <v>-790.74399999999878</v>
      </c>
      <c r="AI48" s="227">
        <f t="shared" si="5"/>
        <v>0.39999999999999986</v>
      </c>
      <c r="AJ48" s="60">
        <f t="shared" si="6"/>
        <v>3830.4439999999991</v>
      </c>
      <c r="AK48" s="60"/>
      <c r="AL48" s="183"/>
    </row>
    <row r="49" spans="2:38" ht="16.5" customHeight="1" x14ac:dyDescent="0.25">
      <c r="B49" s="5" t="s">
        <v>29</v>
      </c>
      <c r="C49" s="5" t="s">
        <v>29</v>
      </c>
      <c r="D49" s="118">
        <v>12</v>
      </c>
      <c r="E49" s="118">
        <v>56</v>
      </c>
      <c r="F49" s="118">
        <v>54</v>
      </c>
      <c r="G49" s="60">
        <v>6204.2</v>
      </c>
      <c r="H49" s="60">
        <v>155.80000000000001</v>
      </c>
      <c r="I49" s="88">
        <v>0.25750298185100418</v>
      </c>
      <c r="J49" s="60">
        <v>1597.6</v>
      </c>
      <c r="K49" s="88">
        <v>0</v>
      </c>
      <c r="L49" s="60">
        <v>0</v>
      </c>
      <c r="M49" s="88">
        <v>0</v>
      </c>
      <c r="N49" s="60">
        <v>0</v>
      </c>
      <c r="O49" s="60">
        <v>0</v>
      </c>
      <c r="P49" s="60">
        <v>0</v>
      </c>
      <c r="Q49" s="60">
        <v>89.4</v>
      </c>
      <c r="R49" s="60">
        <v>4.3</v>
      </c>
      <c r="S49" s="60">
        <v>685.01666666666654</v>
      </c>
      <c r="T49" s="88">
        <v>8.2411914509525827E-2</v>
      </c>
      <c r="U49" s="60">
        <v>511.30000000000007</v>
      </c>
      <c r="V49" s="88">
        <v>0</v>
      </c>
      <c r="W49" s="60">
        <v>0</v>
      </c>
      <c r="X49" s="60">
        <v>675</v>
      </c>
      <c r="Y49" s="60">
        <v>0</v>
      </c>
      <c r="Z49" s="60">
        <v>0</v>
      </c>
      <c r="AA49" s="60">
        <f t="shared" si="14"/>
        <v>9922.6166666666668</v>
      </c>
      <c r="AB49" s="140">
        <v>870.4</v>
      </c>
      <c r="AC49" s="60">
        <f t="shared" si="15"/>
        <v>2056.7000000000003</v>
      </c>
      <c r="AD49" s="227">
        <f t="shared" si="2"/>
        <v>0.33150124109474233</v>
      </c>
      <c r="AE49" s="60">
        <f t="shared" si="16"/>
        <v>8736.3166666666675</v>
      </c>
      <c r="AF49" s="259">
        <f t="shared" si="19"/>
        <v>0.4</v>
      </c>
      <c r="AG49" s="260">
        <f t="shared" si="17"/>
        <v>2481.6800000000003</v>
      </c>
      <c r="AH49" s="225">
        <f t="shared" si="18"/>
        <v>-424.98000000000138</v>
      </c>
      <c r="AI49" s="227">
        <f t="shared" si="5"/>
        <v>0.4000000000000003</v>
      </c>
      <c r="AJ49" s="60">
        <f t="shared" si="6"/>
        <v>2481.6800000000017</v>
      </c>
      <c r="AK49" s="60"/>
      <c r="AL49" s="183"/>
    </row>
    <row r="50" spans="2:38" s="1" customFormat="1" ht="16.5" customHeight="1" x14ac:dyDescent="0.25">
      <c r="B50" s="5" t="s">
        <v>30</v>
      </c>
      <c r="C50" s="5" t="s">
        <v>30</v>
      </c>
      <c r="D50" s="118">
        <v>21</v>
      </c>
      <c r="E50" s="118">
        <v>107</v>
      </c>
      <c r="F50" s="118">
        <v>83</v>
      </c>
      <c r="G50" s="60">
        <v>9144.8999999999978</v>
      </c>
      <c r="H50" s="60">
        <v>186.1</v>
      </c>
      <c r="I50" s="88">
        <v>0.20074577086682199</v>
      </c>
      <c r="J50" s="60">
        <v>1835.8</v>
      </c>
      <c r="K50" s="88">
        <v>7.6545396887882878E-3</v>
      </c>
      <c r="L50" s="60">
        <v>70</v>
      </c>
      <c r="M50" s="88">
        <v>0</v>
      </c>
      <c r="N50" s="60">
        <v>0</v>
      </c>
      <c r="O50" s="60">
        <v>0</v>
      </c>
      <c r="P50" s="60">
        <v>0</v>
      </c>
      <c r="Q50" s="60">
        <v>303</v>
      </c>
      <c r="R50" s="60">
        <v>39.200000000000003</v>
      </c>
      <c r="S50" s="60">
        <v>1113.2999999999997</v>
      </c>
      <c r="T50" s="88">
        <v>0.20005467528349138</v>
      </c>
      <c r="U50" s="60">
        <v>1829.48</v>
      </c>
      <c r="V50" s="88">
        <v>0</v>
      </c>
      <c r="W50" s="60">
        <v>0</v>
      </c>
      <c r="X50" s="60">
        <v>0</v>
      </c>
      <c r="Y50" s="60">
        <v>0</v>
      </c>
      <c r="Z50" s="60">
        <v>0</v>
      </c>
      <c r="AA50" s="60">
        <f t="shared" si="14"/>
        <v>14521.779999999997</v>
      </c>
      <c r="AB50" s="140">
        <v>2584.3000000000002</v>
      </c>
      <c r="AC50" s="60">
        <f t="shared" si="15"/>
        <v>4413.7800000000007</v>
      </c>
      <c r="AD50" s="227">
        <f t="shared" si="2"/>
        <v>0.48264934553685679</v>
      </c>
      <c r="AE50" s="60">
        <f t="shared" si="16"/>
        <v>12692.299999999997</v>
      </c>
      <c r="AF50" s="259">
        <f t="shared" si="19"/>
        <v>0.4</v>
      </c>
      <c r="AG50" s="260">
        <f t="shared" si="17"/>
        <v>3657.9599999999991</v>
      </c>
      <c r="AH50" s="225">
        <f t="shared" si="18"/>
        <v>0</v>
      </c>
      <c r="AI50" s="227">
        <f t="shared" si="5"/>
        <v>0.48264934553685679</v>
      </c>
      <c r="AJ50" s="60">
        <f t="shared" si="6"/>
        <v>4413.7800000000007</v>
      </c>
      <c r="AK50" s="60"/>
      <c r="AL50" s="183"/>
    </row>
    <row r="51" spans="2:38" ht="16.5" customHeight="1" x14ac:dyDescent="0.25">
      <c r="B51" s="5" t="s">
        <v>31</v>
      </c>
      <c r="C51" s="5" t="s">
        <v>31</v>
      </c>
      <c r="D51" s="118">
        <v>17</v>
      </c>
      <c r="E51" s="118">
        <v>84</v>
      </c>
      <c r="F51" s="118">
        <v>74</v>
      </c>
      <c r="G51" s="60">
        <v>8358</v>
      </c>
      <c r="H51" s="60">
        <v>214.2</v>
      </c>
      <c r="I51" s="88">
        <v>0.25753768844221103</v>
      </c>
      <c r="J51" s="60">
        <v>2152.5</v>
      </c>
      <c r="K51" s="88">
        <v>1.2156018186168939E-2</v>
      </c>
      <c r="L51" s="60">
        <v>101.6</v>
      </c>
      <c r="M51" s="88">
        <v>0</v>
      </c>
      <c r="N51" s="60">
        <v>0</v>
      </c>
      <c r="O51" s="60">
        <v>0</v>
      </c>
      <c r="P51" s="60">
        <v>0</v>
      </c>
      <c r="Q51" s="60">
        <v>130.30000000000001</v>
      </c>
      <c r="R51" s="60">
        <v>8.5</v>
      </c>
      <c r="S51" s="60">
        <v>1025.3</v>
      </c>
      <c r="T51" s="88">
        <v>0</v>
      </c>
      <c r="U51" s="60">
        <v>0</v>
      </c>
      <c r="V51" s="88">
        <v>0.15806413017468296</v>
      </c>
      <c r="W51" s="60">
        <v>1321.1000000000001</v>
      </c>
      <c r="X51" s="60">
        <v>0</v>
      </c>
      <c r="Y51" s="60">
        <v>0</v>
      </c>
      <c r="Z51" s="60">
        <v>0</v>
      </c>
      <c r="AA51" s="60">
        <f t="shared" si="14"/>
        <v>13311.5</v>
      </c>
      <c r="AB51" s="140">
        <v>1453.3</v>
      </c>
      <c r="AC51" s="60">
        <f t="shared" si="15"/>
        <v>2774.4</v>
      </c>
      <c r="AD51" s="227">
        <f t="shared" si="2"/>
        <v>0.33194544149318017</v>
      </c>
      <c r="AE51" s="60">
        <f t="shared" si="16"/>
        <v>11990.4</v>
      </c>
      <c r="AF51" s="259">
        <f t="shared" si="19"/>
        <v>0.4</v>
      </c>
      <c r="AG51" s="260">
        <f t="shared" si="17"/>
        <v>3343.2000000000003</v>
      </c>
      <c r="AH51" s="225">
        <f t="shared" si="18"/>
        <v>-568.80000000000109</v>
      </c>
      <c r="AI51" s="227">
        <f t="shared" si="5"/>
        <v>0.40000000000000013</v>
      </c>
      <c r="AJ51" s="60">
        <f t="shared" si="6"/>
        <v>3343.2000000000012</v>
      </c>
      <c r="AK51" s="60"/>
      <c r="AL51" s="183"/>
    </row>
    <row r="52" spans="2:38" ht="14.25" customHeight="1" x14ac:dyDescent="0.25">
      <c r="B52" s="5" t="s">
        <v>32</v>
      </c>
      <c r="C52" s="5" t="s">
        <v>32</v>
      </c>
      <c r="D52" s="118">
        <v>26</v>
      </c>
      <c r="E52" s="118">
        <v>91</v>
      </c>
      <c r="F52" s="118">
        <v>74</v>
      </c>
      <c r="G52" s="60">
        <v>9243.1999999999989</v>
      </c>
      <c r="H52" s="60">
        <v>162.19999999999999</v>
      </c>
      <c r="I52" s="88">
        <v>8.9903929375108202E-2</v>
      </c>
      <c r="J52" s="60">
        <v>831</v>
      </c>
      <c r="K52" s="88">
        <v>0</v>
      </c>
      <c r="L52" s="60">
        <v>0</v>
      </c>
      <c r="M52" s="88">
        <v>0</v>
      </c>
      <c r="N52" s="60">
        <v>0</v>
      </c>
      <c r="O52" s="60">
        <v>0</v>
      </c>
      <c r="P52" s="60">
        <v>0</v>
      </c>
      <c r="Q52" s="60">
        <v>92.8</v>
      </c>
      <c r="R52" s="60">
        <v>10.1</v>
      </c>
      <c r="S52" s="60">
        <v>939.44999999999993</v>
      </c>
      <c r="T52" s="88">
        <v>0.10084169984420981</v>
      </c>
      <c r="U52" s="60">
        <v>932.09999999999991</v>
      </c>
      <c r="V52" s="88">
        <v>0</v>
      </c>
      <c r="W52" s="60">
        <v>0</v>
      </c>
      <c r="X52" s="60">
        <v>0</v>
      </c>
      <c r="Y52" s="60">
        <v>0</v>
      </c>
      <c r="Z52" s="60">
        <v>0</v>
      </c>
      <c r="AA52" s="60">
        <f t="shared" si="14"/>
        <v>12210.85</v>
      </c>
      <c r="AB52" s="208">
        <v>0</v>
      </c>
      <c r="AC52" s="60">
        <f t="shared" si="15"/>
        <v>932.09999999999991</v>
      </c>
      <c r="AD52" s="227">
        <f t="shared" si="2"/>
        <v>0.10084169984420981</v>
      </c>
      <c r="AE52" s="60">
        <f t="shared" si="16"/>
        <v>11278.75</v>
      </c>
      <c r="AF52" s="259">
        <f t="shared" si="19"/>
        <v>0.4</v>
      </c>
      <c r="AG52" s="260">
        <f t="shared" si="17"/>
        <v>3697.2799999999997</v>
      </c>
      <c r="AH52" s="314">
        <v>0</v>
      </c>
      <c r="AI52" s="227">
        <f t="shared" si="5"/>
        <v>0.10084169984420981</v>
      </c>
      <c r="AJ52" s="60">
        <f t="shared" si="6"/>
        <v>932.09999999999991</v>
      </c>
      <c r="AK52" s="60"/>
      <c r="AL52" s="183"/>
    </row>
    <row r="53" spans="2:38" ht="16.5" customHeight="1" x14ac:dyDescent="0.25">
      <c r="B53" s="5" t="s">
        <v>33</v>
      </c>
      <c r="C53" s="5" t="s">
        <v>33</v>
      </c>
      <c r="D53" s="118">
        <v>14</v>
      </c>
      <c r="E53" s="118">
        <v>61</v>
      </c>
      <c r="F53" s="118">
        <v>61</v>
      </c>
      <c r="G53" s="60">
        <v>7053.9880000000003</v>
      </c>
      <c r="H53" s="60">
        <v>222</v>
      </c>
      <c r="I53" s="88">
        <v>0.28675914957609794</v>
      </c>
      <c r="J53" s="60">
        <v>2022.7955999999999</v>
      </c>
      <c r="K53" s="88">
        <v>0</v>
      </c>
      <c r="L53" s="60">
        <v>0</v>
      </c>
      <c r="M53" s="88">
        <v>0</v>
      </c>
      <c r="N53" s="60">
        <v>0</v>
      </c>
      <c r="O53" s="60">
        <v>0</v>
      </c>
      <c r="P53" s="60">
        <v>0</v>
      </c>
      <c r="Q53" s="60">
        <v>37.908000000000001</v>
      </c>
      <c r="R53" s="60">
        <v>4.2492000000000001</v>
      </c>
      <c r="S53" s="60">
        <v>879.87121000000002</v>
      </c>
      <c r="T53" s="88">
        <v>0</v>
      </c>
      <c r="U53" s="60">
        <v>0</v>
      </c>
      <c r="V53" s="88">
        <v>0.17485299096057436</v>
      </c>
      <c r="W53" s="60">
        <v>1233.4109000000001</v>
      </c>
      <c r="X53" s="60">
        <v>0</v>
      </c>
      <c r="Y53" s="60">
        <v>0</v>
      </c>
      <c r="Z53" s="60">
        <v>0</v>
      </c>
      <c r="AA53" s="60">
        <f t="shared" si="14"/>
        <v>11454.22291</v>
      </c>
      <c r="AB53" s="140">
        <v>1171.5999999999999</v>
      </c>
      <c r="AC53" s="60">
        <f t="shared" si="15"/>
        <v>2405.0109000000002</v>
      </c>
      <c r="AD53" s="227">
        <f t="shared" si="2"/>
        <v>0.34094343511783692</v>
      </c>
      <c r="AE53" s="60">
        <f t="shared" si="16"/>
        <v>10220.81201</v>
      </c>
      <c r="AF53" s="259">
        <f t="shared" si="19"/>
        <v>0.4</v>
      </c>
      <c r="AG53" s="260">
        <f t="shared" si="17"/>
        <v>2821.5952000000002</v>
      </c>
      <c r="AH53" s="225">
        <f t="shared" ref="AH53:AH67" si="20">IF((AA53+AB53)-(AE53+AG53)&gt;0,0,(AA53+AB53)-(AE53+AG53))</f>
        <v>-416.58429999999862</v>
      </c>
      <c r="AI53" s="227">
        <f t="shared" si="5"/>
        <v>0.3999999999999998</v>
      </c>
      <c r="AJ53" s="60">
        <f t="shared" si="6"/>
        <v>2821.5951999999988</v>
      </c>
      <c r="AK53" s="60"/>
      <c r="AL53" s="183"/>
    </row>
    <row r="54" spans="2:38" ht="15" customHeight="1" x14ac:dyDescent="0.25">
      <c r="B54" s="5" t="s">
        <v>34</v>
      </c>
      <c r="C54" s="5" t="s">
        <v>34</v>
      </c>
      <c r="D54" s="118">
        <v>16</v>
      </c>
      <c r="E54" s="118">
        <v>107</v>
      </c>
      <c r="F54" s="118">
        <v>63</v>
      </c>
      <c r="G54" s="60">
        <v>7129.9000000000005</v>
      </c>
      <c r="H54" s="60">
        <v>186.00000000000003</v>
      </c>
      <c r="I54" s="88">
        <v>0.25935847627596453</v>
      </c>
      <c r="J54" s="60">
        <v>1849.1999999999998</v>
      </c>
      <c r="K54" s="88">
        <v>0</v>
      </c>
      <c r="L54" s="60">
        <v>0</v>
      </c>
      <c r="M54" s="88">
        <v>0</v>
      </c>
      <c r="N54" s="60">
        <v>0</v>
      </c>
      <c r="O54" s="60">
        <v>0</v>
      </c>
      <c r="P54" s="60">
        <v>0</v>
      </c>
      <c r="Q54" s="60">
        <v>281</v>
      </c>
      <c r="R54" s="60">
        <v>12.7</v>
      </c>
      <c r="S54" s="60">
        <v>913.1</v>
      </c>
      <c r="T54" s="88">
        <v>0.11569587231237463</v>
      </c>
      <c r="U54" s="60">
        <v>824.9</v>
      </c>
      <c r="V54" s="88">
        <v>0.13517721146159131</v>
      </c>
      <c r="W54" s="60">
        <v>963.8</v>
      </c>
      <c r="X54" s="60">
        <v>857.9</v>
      </c>
      <c r="Y54" s="60">
        <v>28.4</v>
      </c>
      <c r="Z54" s="60">
        <v>0</v>
      </c>
      <c r="AA54" s="60">
        <f t="shared" si="14"/>
        <v>13046.9</v>
      </c>
      <c r="AB54" s="208">
        <v>0</v>
      </c>
      <c r="AC54" s="60">
        <f t="shared" si="15"/>
        <v>2646.6</v>
      </c>
      <c r="AD54" s="227">
        <f t="shared" si="2"/>
        <v>0.37119735199652165</v>
      </c>
      <c r="AE54" s="60">
        <f t="shared" si="16"/>
        <v>10400.300000000001</v>
      </c>
      <c r="AF54" s="259">
        <f t="shared" si="19"/>
        <v>0.4</v>
      </c>
      <c r="AG54" s="260">
        <f t="shared" si="17"/>
        <v>2851.9600000000005</v>
      </c>
      <c r="AH54" s="225">
        <f t="shared" si="20"/>
        <v>-205.3600000000024</v>
      </c>
      <c r="AI54" s="227">
        <f t="shared" si="5"/>
        <v>0.4000000000000003</v>
      </c>
      <c r="AJ54" s="60">
        <f t="shared" si="6"/>
        <v>2851.9600000000023</v>
      </c>
      <c r="AK54" s="60"/>
      <c r="AL54" s="183"/>
    </row>
    <row r="55" spans="2:38" ht="16.5" customHeight="1" x14ac:dyDescent="0.25">
      <c r="B55" s="5" t="s">
        <v>35</v>
      </c>
      <c r="C55" s="5" t="s">
        <v>35</v>
      </c>
      <c r="D55" s="118">
        <v>31</v>
      </c>
      <c r="E55" s="118">
        <v>120</v>
      </c>
      <c r="F55" s="118">
        <v>117</v>
      </c>
      <c r="G55" s="60">
        <v>13262.9</v>
      </c>
      <c r="H55" s="60">
        <v>372</v>
      </c>
      <c r="I55" s="88">
        <v>0.12366827767682784</v>
      </c>
      <c r="J55" s="60">
        <v>1640.1999999999998</v>
      </c>
      <c r="K55" s="88">
        <v>1.2704612113489508E-2</v>
      </c>
      <c r="L55" s="60">
        <v>168.5</v>
      </c>
      <c r="M55" s="88">
        <v>0</v>
      </c>
      <c r="N55" s="60">
        <v>0</v>
      </c>
      <c r="O55" s="60">
        <v>0</v>
      </c>
      <c r="P55" s="60">
        <v>0</v>
      </c>
      <c r="Q55" s="60">
        <v>206.39999999999998</v>
      </c>
      <c r="R55" s="60">
        <v>0</v>
      </c>
      <c r="S55" s="60">
        <v>1520.3383333333334</v>
      </c>
      <c r="T55" s="88">
        <v>0</v>
      </c>
      <c r="U55" s="60">
        <v>0</v>
      </c>
      <c r="V55" s="88">
        <v>0.19710621357320043</v>
      </c>
      <c r="W55" s="60">
        <v>2614.1999999999998</v>
      </c>
      <c r="X55" s="60">
        <v>0</v>
      </c>
      <c r="Y55" s="60">
        <v>0</v>
      </c>
      <c r="Z55" s="60">
        <v>0</v>
      </c>
      <c r="AA55" s="60">
        <f t="shared" si="14"/>
        <v>19784.538333333334</v>
      </c>
      <c r="AB55" s="140">
        <v>1906.8</v>
      </c>
      <c r="AC55" s="60">
        <f t="shared" si="15"/>
        <v>4521</v>
      </c>
      <c r="AD55" s="227">
        <f t="shared" si="2"/>
        <v>0.34087567575718736</v>
      </c>
      <c r="AE55" s="60">
        <f t="shared" si="16"/>
        <v>17170.338333333333</v>
      </c>
      <c r="AF55" s="259">
        <f t="shared" si="19"/>
        <v>0.4</v>
      </c>
      <c r="AG55" s="260">
        <f t="shared" si="17"/>
        <v>5305.16</v>
      </c>
      <c r="AH55" s="225">
        <f t="shared" si="20"/>
        <v>-784.15999999999985</v>
      </c>
      <c r="AI55" s="227">
        <f t="shared" si="5"/>
        <v>0.4</v>
      </c>
      <c r="AJ55" s="60">
        <f t="shared" si="6"/>
        <v>5305.16</v>
      </c>
      <c r="AK55" s="60"/>
      <c r="AL55" s="183"/>
    </row>
    <row r="56" spans="2:38" ht="16.5" customHeight="1" x14ac:dyDescent="0.25">
      <c r="B56" s="5" t="s">
        <v>36</v>
      </c>
      <c r="C56" s="5" t="s">
        <v>36</v>
      </c>
      <c r="D56" s="118">
        <v>13</v>
      </c>
      <c r="E56" s="118">
        <v>61</v>
      </c>
      <c r="F56" s="118">
        <v>61</v>
      </c>
      <c r="G56" s="60">
        <v>6925.7000000000007</v>
      </c>
      <c r="H56" s="60">
        <v>163.19999999999999</v>
      </c>
      <c r="I56" s="88">
        <v>0.28717963527152485</v>
      </c>
      <c r="J56" s="60">
        <v>1988.9199999999998</v>
      </c>
      <c r="K56" s="88">
        <v>9.486405706282397E-3</v>
      </c>
      <c r="L56" s="60">
        <v>65.7</v>
      </c>
      <c r="M56" s="88">
        <v>0</v>
      </c>
      <c r="N56" s="60">
        <v>0</v>
      </c>
      <c r="O56" s="60">
        <v>0</v>
      </c>
      <c r="P56" s="60">
        <v>0</v>
      </c>
      <c r="Q56" s="60">
        <v>156.19999999999999</v>
      </c>
      <c r="R56" s="60">
        <v>0</v>
      </c>
      <c r="S56" s="60">
        <v>939.8</v>
      </c>
      <c r="T56" s="88">
        <v>0.15446814040458001</v>
      </c>
      <c r="U56" s="60">
        <v>1069.8</v>
      </c>
      <c r="V56" s="88">
        <v>2.5672495199041252E-2</v>
      </c>
      <c r="W56" s="60">
        <v>177.8</v>
      </c>
      <c r="X56" s="60">
        <v>0</v>
      </c>
      <c r="Y56" s="60">
        <v>20.200000000000003</v>
      </c>
      <c r="Z56" s="60">
        <v>0</v>
      </c>
      <c r="AA56" s="60">
        <f t="shared" si="14"/>
        <v>11507.32</v>
      </c>
      <c r="AB56" s="140">
        <v>2035.4</v>
      </c>
      <c r="AC56" s="60">
        <f t="shared" si="15"/>
        <v>3283</v>
      </c>
      <c r="AD56" s="227">
        <f t="shared" si="2"/>
        <v>0.4740315058405648</v>
      </c>
      <c r="AE56" s="60">
        <f t="shared" si="16"/>
        <v>10259.720000000001</v>
      </c>
      <c r="AF56" s="259">
        <f t="shared" si="19"/>
        <v>0.4</v>
      </c>
      <c r="AG56" s="260">
        <f t="shared" si="17"/>
        <v>2770.2800000000007</v>
      </c>
      <c r="AH56" s="225">
        <f t="shared" si="20"/>
        <v>0</v>
      </c>
      <c r="AI56" s="227">
        <f t="shared" si="5"/>
        <v>0.4740315058405648</v>
      </c>
      <c r="AJ56" s="60">
        <f t="shared" si="6"/>
        <v>3283</v>
      </c>
      <c r="AK56" s="60"/>
      <c r="AL56" s="183"/>
    </row>
    <row r="57" spans="2:38" ht="16.5" customHeight="1" x14ac:dyDescent="0.25">
      <c r="B57" s="5" t="s">
        <v>37</v>
      </c>
      <c r="C57" s="5" t="s">
        <v>37</v>
      </c>
      <c r="D57" s="118">
        <v>40</v>
      </c>
      <c r="E57" s="118">
        <v>134</v>
      </c>
      <c r="F57" s="118">
        <v>127</v>
      </c>
      <c r="G57" s="60">
        <v>14818.400000000001</v>
      </c>
      <c r="H57" s="60">
        <v>336</v>
      </c>
      <c r="I57" s="88">
        <v>0.2235059115694002</v>
      </c>
      <c r="J57" s="60">
        <v>3312</v>
      </c>
      <c r="K57" s="88">
        <v>9.7446417966852023E-3</v>
      </c>
      <c r="L57" s="60">
        <v>144.4</v>
      </c>
      <c r="M57" s="88">
        <v>0</v>
      </c>
      <c r="N57" s="60">
        <v>0</v>
      </c>
      <c r="O57" s="60">
        <v>0</v>
      </c>
      <c r="P57" s="60">
        <v>0</v>
      </c>
      <c r="Q57" s="60">
        <v>263.59999999999997</v>
      </c>
      <c r="R57" s="60">
        <v>30</v>
      </c>
      <c r="S57" s="60">
        <v>1489.1000000000001</v>
      </c>
      <c r="T57" s="88">
        <v>0</v>
      </c>
      <c r="U57" s="60">
        <v>0</v>
      </c>
      <c r="V57" s="88">
        <v>7.0007558170922621E-2</v>
      </c>
      <c r="W57" s="60">
        <v>1037.3999999999999</v>
      </c>
      <c r="X57" s="60">
        <v>0</v>
      </c>
      <c r="Y57" s="60">
        <v>81.7</v>
      </c>
      <c r="Z57" s="60">
        <v>0</v>
      </c>
      <c r="AA57" s="60">
        <f t="shared" si="14"/>
        <v>21512.600000000002</v>
      </c>
      <c r="AB57" s="140">
        <v>3672.6</v>
      </c>
      <c r="AC57" s="60">
        <f t="shared" si="15"/>
        <v>4710</v>
      </c>
      <c r="AD57" s="227">
        <f t="shared" si="2"/>
        <v>0.31784808076445498</v>
      </c>
      <c r="AE57" s="60">
        <f t="shared" si="16"/>
        <v>20475.2</v>
      </c>
      <c r="AF57" s="259">
        <f t="shared" si="19"/>
        <v>0.4</v>
      </c>
      <c r="AG57" s="260">
        <f t="shared" si="17"/>
        <v>5927.3600000000006</v>
      </c>
      <c r="AH57" s="225">
        <f t="shared" si="20"/>
        <v>-1217.3600000000006</v>
      </c>
      <c r="AI57" s="227">
        <f t="shared" si="5"/>
        <v>0.4</v>
      </c>
      <c r="AJ57" s="60">
        <f t="shared" si="6"/>
        <v>5927.3600000000006</v>
      </c>
      <c r="AK57" s="60"/>
      <c r="AL57" s="183"/>
    </row>
    <row r="58" spans="2:38" ht="16.5" customHeight="1" x14ac:dyDescent="0.25">
      <c r="B58" s="5" t="s">
        <v>38</v>
      </c>
      <c r="C58" s="5" t="s">
        <v>38</v>
      </c>
      <c r="D58" s="118">
        <v>19</v>
      </c>
      <c r="E58" s="118">
        <v>84</v>
      </c>
      <c r="F58" s="118">
        <v>74</v>
      </c>
      <c r="G58" s="60">
        <v>8160.0999999999995</v>
      </c>
      <c r="H58" s="60">
        <v>226.70000000000002</v>
      </c>
      <c r="I58" s="88">
        <v>0.23837943162461245</v>
      </c>
      <c r="J58" s="60">
        <v>1945.1999999999998</v>
      </c>
      <c r="K58" s="88">
        <v>1.8173796889744E-2</v>
      </c>
      <c r="L58" s="60">
        <v>148.30000000000001</v>
      </c>
      <c r="M58" s="88">
        <v>0</v>
      </c>
      <c r="N58" s="60">
        <v>0</v>
      </c>
      <c r="O58" s="60">
        <v>0</v>
      </c>
      <c r="P58" s="60">
        <v>0</v>
      </c>
      <c r="Q58" s="60">
        <v>264.3</v>
      </c>
      <c r="R58" s="60">
        <v>17</v>
      </c>
      <c r="S58" s="60">
        <v>1016.5</v>
      </c>
      <c r="T58" s="88">
        <v>0</v>
      </c>
      <c r="U58" s="60">
        <v>0</v>
      </c>
      <c r="V58" s="88">
        <v>0.17618656634109878</v>
      </c>
      <c r="W58" s="60">
        <v>1437.7</v>
      </c>
      <c r="X58" s="60">
        <v>0</v>
      </c>
      <c r="Y58" s="60">
        <v>0</v>
      </c>
      <c r="Z58" s="60">
        <v>0</v>
      </c>
      <c r="AA58" s="60">
        <f t="shared" si="14"/>
        <v>13215.8</v>
      </c>
      <c r="AB58" s="140">
        <v>1268.8</v>
      </c>
      <c r="AC58" s="60">
        <f t="shared" si="15"/>
        <v>2706.5</v>
      </c>
      <c r="AD58" s="227">
        <f t="shared" si="2"/>
        <v>0.33167485692577298</v>
      </c>
      <c r="AE58" s="60">
        <f t="shared" si="16"/>
        <v>11778.099999999999</v>
      </c>
      <c r="AF58" s="259">
        <f t="shared" si="19"/>
        <v>0.4</v>
      </c>
      <c r="AG58" s="260">
        <f t="shared" si="17"/>
        <v>3264.04</v>
      </c>
      <c r="AH58" s="225">
        <f t="shared" si="20"/>
        <v>-557.54000000000087</v>
      </c>
      <c r="AI58" s="227">
        <f t="shared" si="5"/>
        <v>0.40000000000000013</v>
      </c>
      <c r="AJ58" s="60">
        <f t="shared" si="6"/>
        <v>3264.0400000000009</v>
      </c>
      <c r="AK58" s="60"/>
      <c r="AL58" s="183"/>
    </row>
    <row r="59" spans="2:38" s="1" customFormat="1" ht="16.5" customHeight="1" x14ac:dyDescent="0.25">
      <c r="B59" s="5" t="s">
        <v>39</v>
      </c>
      <c r="C59" s="5" t="s">
        <v>39</v>
      </c>
      <c r="D59" s="118">
        <v>16</v>
      </c>
      <c r="E59" s="118">
        <v>63</v>
      </c>
      <c r="F59" s="118">
        <v>61</v>
      </c>
      <c r="G59" s="60">
        <v>7014.1000000000013</v>
      </c>
      <c r="H59" s="60">
        <v>168</v>
      </c>
      <c r="I59" s="88">
        <v>0.22011377083303627</v>
      </c>
      <c r="J59" s="60">
        <v>1543.8999999999999</v>
      </c>
      <c r="K59" s="88">
        <v>0</v>
      </c>
      <c r="L59" s="60">
        <v>0</v>
      </c>
      <c r="M59" s="88">
        <v>0</v>
      </c>
      <c r="N59" s="60">
        <v>0</v>
      </c>
      <c r="O59" s="60">
        <v>0</v>
      </c>
      <c r="P59" s="60">
        <v>376.6</v>
      </c>
      <c r="Q59" s="60">
        <v>151.30000000000001</v>
      </c>
      <c r="R59" s="60">
        <v>29.9</v>
      </c>
      <c r="S59" s="60">
        <v>831.80000000000007</v>
      </c>
      <c r="T59" s="88">
        <v>0.10438972925963415</v>
      </c>
      <c r="U59" s="60">
        <v>732.2</v>
      </c>
      <c r="V59" s="88">
        <v>0</v>
      </c>
      <c r="W59" s="60">
        <v>0</v>
      </c>
      <c r="X59" s="60">
        <v>802.50000000000011</v>
      </c>
      <c r="Y59" s="60">
        <v>0</v>
      </c>
      <c r="Z59" s="60">
        <v>0</v>
      </c>
      <c r="AA59" s="60">
        <f t="shared" si="14"/>
        <v>11650.300000000001</v>
      </c>
      <c r="AB59" s="140">
        <v>944.2</v>
      </c>
      <c r="AC59" s="60">
        <f t="shared" si="15"/>
        <v>2478.9000000000005</v>
      </c>
      <c r="AD59" s="227">
        <f t="shared" si="2"/>
        <v>0.35341668924024466</v>
      </c>
      <c r="AE59" s="60">
        <f t="shared" si="16"/>
        <v>10115.6</v>
      </c>
      <c r="AF59" s="259">
        <f t="shared" si="19"/>
        <v>0.4</v>
      </c>
      <c r="AG59" s="260">
        <f t="shared" si="17"/>
        <v>2805.6400000000008</v>
      </c>
      <c r="AH59" s="225">
        <f t="shared" si="20"/>
        <v>-326.73999999999978</v>
      </c>
      <c r="AI59" s="227">
        <f t="shared" si="5"/>
        <v>0.39999999999999997</v>
      </c>
      <c r="AJ59" s="60">
        <f t="shared" si="6"/>
        <v>2805.6400000000003</v>
      </c>
      <c r="AK59" s="60"/>
      <c r="AL59" s="183"/>
    </row>
    <row r="60" spans="2:38" ht="16.5" customHeight="1" x14ac:dyDescent="0.25">
      <c r="B60" s="5" t="s">
        <v>40</v>
      </c>
      <c r="C60" s="5" t="s">
        <v>40</v>
      </c>
      <c r="D60" s="118">
        <v>16</v>
      </c>
      <c r="E60" s="118">
        <v>64</v>
      </c>
      <c r="F60" s="118">
        <v>62</v>
      </c>
      <c r="G60" s="60">
        <v>6946.2</v>
      </c>
      <c r="H60" s="60">
        <v>184.79999999999998</v>
      </c>
      <c r="I60" s="88">
        <v>0.30379200138205065</v>
      </c>
      <c r="J60" s="60">
        <v>2110.2000000000003</v>
      </c>
      <c r="K60" s="88">
        <v>1.387809161843886E-2</v>
      </c>
      <c r="L60" s="60">
        <v>96.4</v>
      </c>
      <c r="M60" s="88">
        <v>0</v>
      </c>
      <c r="N60" s="60">
        <v>0</v>
      </c>
      <c r="O60" s="60">
        <v>0</v>
      </c>
      <c r="P60" s="60">
        <v>0</v>
      </c>
      <c r="Q60" s="60">
        <v>178.6</v>
      </c>
      <c r="R60" s="60">
        <v>23.4</v>
      </c>
      <c r="S60" s="60">
        <v>974</v>
      </c>
      <c r="T60" s="88">
        <v>0.18975842906913132</v>
      </c>
      <c r="U60" s="60">
        <v>1318.1</v>
      </c>
      <c r="V60" s="88">
        <v>0.11024732947510869</v>
      </c>
      <c r="W60" s="60">
        <v>765.8</v>
      </c>
      <c r="X60" s="60">
        <v>0</v>
      </c>
      <c r="Y60" s="60">
        <v>223.8</v>
      </c>
      <c r="Z60" s="60">
        <v>0</v>
      </c>
      <c r="AA60" s="60">
        <f t="shared" si="14"/>
        <v>12821.3</v>
      </c>
      <c r="AB60" s="140">
        <v>458.4</v>
      </c>
      <c r="AC60" s="60">
        <f t="shared" si="15"/>
        <v>2542.2999999999997</v>
      </c>
      <c r="AD60" s="227">
        <f t="shared" si="2"/>
        <v>0.36599867553482479</v>
      </c>
      <c r="AE60" s="60">
        <f t="shared" si="16"/>
        <v>10737.4</v>
      </c>
      <c r="AF60" s="259">
        <f t="shared" si="19"/>
        <v>0.4</v>
      </c>
      <c r="AG60" s="260">
        <f t="shared" si="17"/>
        <v>2778.48</v>
      </c>
      <c r="AH60" s="225">
        <f t="shared" si="20"/>
        <v>-236.18000000000029</v>
      </c>
      <c r="AI60" s="227">
        <f t="shared" si="5"/>
        <v>0.4</v>
      </c>
      <c r="AJ60" s="60">
        <f t="shared" si="6"/>
        <v>2778.48</v>
      </c>
      <c r="AK60" s="60"/>
      <c r="AL60" s="183"/>
    </row>
    <row r="61" spans="2:38" ht="16.5" customHeight="1" x14ac:dyDescent="0.25">
      <c r="B61" s="5" t="s">
        <v>41</v>
      </c>
      <c r="C61" s="5" t="s">
        <v>41</v>
      </c>
      <c r="D61" s="118">
        <v>8</v>
      </c>
      <c r="E61" s="118">
        <v>61</v>
      </c>
      <c r="F61" s="118">
        <v>43</v>
      </c>
      <c r="G61" s="60">
        <v>4891.0999999999995</v>
      </c>
      <c r="H61" s="60">
        <v>164.4</v>
      </c>
      <c r="I61" s="88">
        <v>0.31297663102369611</v>
      </c>
      <c r="J61" s="60">
        <v>1530.7999999999997</v>
      </c>
      <c r="K61" s="88">
        <v>0</v>
      </c>
      <c r="L61" s="60">
        <v>0</v>
      </c>
      <c r="M61" s="88">
        <v>0</v>
      </c>
      <c r="N61" s="60">
        <v>0</v>
      </c>
      <c r="O61" s="60">
        <v>0</v>
      </c>
      <c r="P61" s="60">
        <v>0</v>
      </c>
      <c r="Q61" s="60">
        <v>75.8</v>
      </c>
      <c r="R61" s="60">
        <v>4.3</v>
      </c>
      <c r="S61" s="60">
        <v>680.3</v>
      </c>
      <c r="T61" s="88">
        <v>0</v>
      </c>
      <c r="U61" s="60">
        <v>0</v>
      </c>
      <c r="V61" s="88">
        <v>0.30948048496248287</v>
      </c>
      <c r="W61" s="60">
        <v>1513.6999999999998</v>
      </c>
      <c r="X61" s="60">
        <v>0</v>
      </c>
      <c r="Y61" s="60">
        <v>262.60000000000002</v>
      </c>
      <c r="Z61" s="60">
        <v>0</v>
      </c>
      <c r="AA61" s="60">
        <f t="shared" si="14"/>
        <v>9123</v>
      </c>
      <c r="AB61" s="140">
        <v>305.5</v>
      </c>
      <c r="AC61" s="60">
        <f t="shared" si="15"/>
        <v>1819.1999999999998</v>
      </c>
      <c r="AD61" s="227">
        <f t="shared" si="2"/>
        <v>0.37194087219643845</v>
      </c>
      <c r="AE61" s="60">
        <f t="shared" si="16"/>
        <v>7609.3</v>
      </c>
      <c r="AF61" s="259">
        <f t="shared" si="19"/>
        <v>0.4</v>
      </c>
      <c r="AG61" s="260">
        <f t="shared" si="17"/>
        <v>1956.4399999999998</v>
      </c>
      <c r="AH61" s="225">
        <f t="shared" si="20"/>
        <v>-137.23999999999978</v>
      </c>
      <c r="AI61" s="227">
        <f t="shared" si="5"/>
        <v>0.39999999999999997</v>
      </c>
      <c r="AJ61" s="60">
        <f t="shared" si="6"/>
        <v>1956.4399999999996</v>
      </c>
      <c r="AK61" s="60"/>
      <c r="AL61" s="183"/>
    </row>
    <row r="62" spans="2:38" ht="16.5" customHeight="1" x14ac:dyDescent="0.25">
      <c r="B62" s="5" t="s">
        <v>42</v>
      </c>
      <c r="C62" s="5" t="s">
        <v>42</v>
      </c>
      <c r="D62" s="118">
        <v>34</v>
      </c>
      <c r="E62" s="118">
        <v>152</v>
      </c>
      <c r="F62" s="118">
        <v>134</v>
      </c>
      <c r="G62" s="60">
        <v>14348.7</v>
      </c>
      <c r="H62" s="60">
        <v>254.9</v>
      </c>
      <c r="I62" s="88">
        <v>0.22471025249674184</v>
      </c>
      <c r="J62" s="60">
        <v>3224.2999999999997</v>
      </c>
      <c r="K62" s="88">
        <v>2.9410329855666367E-3</v>
      </c>
      <c r="L62" s="60">
        <v>42.2</v>
      </c>
      <c r="M62" s="88">
        <v>0</v>
      </c>
      <c r="N62" s="60">
        <v>0</v>
      </c>
      <c r="O62" s="60">
        <v>0</v>
      </c>
      <c r="P62" s="60">
        <v>0</v>
      </c>
      <c r="Q62" s="60">
        <v>414.9</v>
      </c>
      <c r="R62" s="60">
        <v>48.2</v>
      </c>
      <c r="S62" s="60">
        <v>1711.7</v>
      </c>
      <c r="T62" s="88">
        <v>0.16597322405514087</v>
      </c>
      <c r="U62" s="60">
        <v>2381.5</v>
      </c>
      <c r="V62" s="88">
        <v>0</v>
      </c>
      <c r="W62" s="60">
        <v>0</v>
      </c>
      <c r="X62" s="60">
        <v>0</v>
      </c>
      <c r="Y62" s="60">
        <v>373</v>
      </c>
      <c r="Z62" s="60">
        <v>0</v>
      </c>
      <c r="AA62" s="60">
        <f t="shared" si="14"/>
        <v>22799.400000000005</v>
      </c>
      <c r="AB62" s="140">
        <v>4107.2</v>
      </c>
      <c r="AC62" s="60">
        <f t="shared" si="15"/>
        <v>6488.7</v>
      </c>
      <c r="AD62" s="227">
        <f t="shared" si="2"/>
        <v>0.45221518325701976</v>
      </c>
      <c r="AE62" s="60">
        <f t="shared" si="16"/>
        <v>20417.900000000005</v>
      </c>
      <c r="AF62" s="259">
        <f t="shared" si="19"/>
        <v>0.4</v>
      </c>
      <c r="AG62" s="260">
        <f t="shared" si="17"/>
        <v>5739.4800000000005</v>
      </c>
      <c r="AH62" s="225">
        <f t="shared" si="20"/>
        <v>0</v>
      </c>
      <c r="AI62" s="227">
        <f t="shared" si="5"/>
        <v>0.45221518325701976</v>
      </c>
      <c r="AJ62" s="60">
        <f t="shared" si="6"/>
        <v>6488.7</v>
      </c>
      <c r="AK62" s="60"/>
      <c r="AL62" s="183"/>
    </row>
    <row r="63" spans="2:38" ht="14.25" customHeight="1" x14ac:dyDescent="0.25">
      <c r="B63" s="5" t="s">
        <v>43</v>
      </c>
      <c r="C63" s="5" t="s">
        <v>43</v>
      </c>
      <c r="D63" s="118">
        <v>0</v>
      </c>
      <c r="E63" s="118">
        <v>48</v>
      </c>
      <c r="F63" s="118">
        <v>42</v>
      </c>
      <c r="G63" s="60">
        <v>3917.9</v>
      </c>
      <c r="H63" s="60">
        <v>161.99999999999997</v>
      </c>
      <c r="I63" s="88">
        <v>0.3182061818831517</v>
      </c>
      <c r="J63" s="60">
        <v>1246.7</v>
      </c>
      <c r="K63" s="88">
        <v>0</v>
      </c>
      <c r="L63" s="60">
        <v>0</v>
      </c>
      <c r="M63" s="88">
        <v>0</v>
      </c>
      <c r="N63" s="60">
        <v>0</v>
      </c>
      <c r="O63" s="60">
        <v>0</v>
      </c>
      <c r="P63" s="60">
        <v>0</v>
      </c>
      <c r="Q63" s="60">
        <v>81.07999999999997</v>
      </c>
      <c r="R63" s="60">
        <v>12.7</v>
      </c>
      <c r="S63" s="60">
        <v>734.29429916666675</v>
      </c>
      <c r="T63" s="88">
        <v>0</v>
      </c>
      <c r="U63" s="60">
        <v>0</v>
      </c>
      <c r="V63" s="88">
        <v>0.86555338063758647</v>
      </c>
      <c r="W63" s="60">
        <v>3391.1515899999999</v>
      </c>
      <c r="X63" s="60">
        <v>734.29429916666663</v>
      </c>
      <c r="Y63" s="60">
        <v>11.7</v>
      </c>
      <c r="Z63" s="60">
        <v>0</v>
      </c>
      <c r="AA63" s="60">
        <f t="shared" si="14"/>
        <v>10291.820188333333</v>
      </c>
      <c r="AB63" s="208">
        <v>0</v>
      </c>
      <c r="AC63" s="60">
        <f t="shared" si="15"/>
        <v>4125.4458891666663</v>
      </c>
      <c r="AD63" s="227">
        <f t="shared" si="2"/>
        <v>1.0529737586887533</v>
      </c>
      <c r="AE63" s="60">
        <f t="shared" si="16"/>
        <v>6166.3742991666668</v>
      </c>
      <c r="AF63" s="259">
        <f t="shared" si="19"/>
        <v>0.4</v>
      </c>
      <c r="AG63" s="260">
        <f t="shared" si="17"/>
        <v>1567.16</v>
      </c>
      <c r="AH63" s="225">
        <f t="shared" si="20"/>
        <v>0</v>
      </c>
      <c r="AI63" s="227">
        <f t="shared" si="5"/>
        <v>1.0529737586887533</v>
      </c>
      <c r="AJ63" s="60">
        <f t="shared" si="6"/>
        <v>4125.4458891666663</v>
      </c>
      <c r="AK63" s="60"/>
      <c r="AL63" s="183"/>
    </row>
    <row r="64" spans="2:38" s="1" customFormat="1" ht="16.5" customHeight="1" x14ac:dyDescent="0.25">
      <c r="B64" s="5" t="s">
        <v>44</v>
      </c>
      <c r="C64" s="5" t="s">
        <v>44</v>
      </c>
      <c r="D64" s="118">
        <v>15</v>
      </c>
      <c r="E64" s="118">
        <v>77</v>
      </c>
      <c r="F64" s="118">
        <v>69</v>
      </c>
      <c r="G64" s="60">
        <v>7861.2999999999993</v>
      </c>
      <c r="H64" s="60">
        <v>240.20000000000002</v>
      </c>
      <c r="I64" s="88">
        <v>0.24366198974724285</v>
      </c>
      <c r="J64" s="60">
        <v>1915.5</v>
      </c>
      <c r="K64" s="88">
        <v>8.5609250378436141E-3</v>
      </c>
      <c r="L64" s="60">
        <v>67.3</v>
      </c>
      <c r="M64" s="88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1010.6</v>
      </c>
      <c r="T64" s="88">
        <v>6.0002798519328868E-2</v>
      </c>
      <c r="U64" s="60">
        <v>471.7</v>
      </c>
      <c r="V64" s="88">
        <v>0.20000508821696159</v>
      </c>
      <c r="W64" s="60">
        <v>1572.3</v>
      </c>
      <c r="X64" s="60">
        <v>0</v>
      </c>
      <c r="Y64" s="60">
        <v>3.4</v>
      </c>
      <c r="Z64" s="60">
        <v>0</v>
      </c>
      <c r="AA64" s="60">
        <f t="shared" si="14"/>
        <v>13142.3</v>
      </c>
      <c r="AB64" s="140">
        <v>820</v>
      </c>
      <c r="AC64" s="60">
        <f t="shared" si="15"/>
        <v>2864</v>
      </c>
      <c r="AD64" s="227">
        <f t="shared" si="2"/>
        <v>0.36431633444850092</v>
      </c>
      <c r="AE64" s="60">
        <f t="shared" si="16"/>
        <v>11098.3</v>
      </c>
      <c r="AF64" s="259">
        <f t="shared" si="19"/>
        <v>0.4</v>
      </c>
      <c r="AG64" s="260">
        <f t="shared" si="17"/>
        <v>3144.52</v>
      </c>
      <c r="AH64" s="225">
        <f t="shared" si="20"/>
        <v>-280.52000000000044</v>
      </c>
      <c r="AI64" s="227">
        <f t="shared" si="5"/>
        <v>0.40000000000000008</v>
      </c>
      <c r="AJ64" s="60">
        <f t="shared" si="6"/>
        <v>3144.5200000000004</v>
      </c>
      <c r="AK64" s="60"/>
      <c r="AL64" s="183"/>
    </row>
    <row r="65" spans="2:38" ht="14.25" customHeight="1" x14ac:dyDescent="0.25">
      <c r="B65" s="5" t="s">
        <v>45</v>
      </c>
      <c r="C65" s="5" t="s">
        <v>45</v>
      </c>
      <c r="D65" s="118">
        <v>16</v>
      </c>
      <c r="E65" s="118">
        <v>73</v>
      </c>
      <c r="F65" s="118">
        <v>59</v>
      </c>
      <c r="G65" s="60">
        <v>6361.2000000000007</v>
      </c>
      <c r="H65" s="60">
        <v>187.2</v>
      </c>
      <c r="I65" s="88">
        <v>0.26168018612840338</v>
      </c>
      <c r="J65" s="60">
        <v>1664.6</v>
      </c>
      <c r="K65" s="88">
        <v>6.6339684336288746E-3</v>
      </c>
      <c r="L65" s="60">
        <v>42.2</v>
      </c>
      <c r="M65" s="88">
        <v>0</v>
      </c>
      <c r="N65" s="60">
        <v>0</v>
      </c>
      <c r="O65" s="60">
        <v>0</v>
      </c>
      <c r="P65" s="60">
        <v>0</v>
      </c>
      <c r="Q65" s="60">
        <v>203.4</v>
      </c>
      <c r="R65" s="60">
        <v>39.200000000000003</v>
      </c>
      <c r="S65" s="60">
        <v>904.60000000000014</v>
      </c>
      <c r="T65" s="88">
        <v>0.1698673206313274</v>
      </c>
      <c r="U65" s="60">
        <v>1080.56</v>
      </c>
      <c r="V65" s="88">
        <v>0.20067282902596992</v>
      </c>
      <c r="W65" s="60">
        <v>1276.52</v>
      </c>
      <c r="X65" s="60">
        <v>0</v>
      </c>
      <c r="Y65" s="60">
        <v>0</v>
      </c>
      <c r="Z65" s="60">
        <v>0</v>
      </c>
      <c r="AA65" s="60">
        <f t="shared" si="14"/>
        <v>11759.480000000001</v>
      </c>
      <c r="AB65" s="208">
        <v>0</v>
      </c>
      <c r="AC65" s="60">
        <f t="shared" si="15"/>
        <v>2357.08</v>
      </c>
      <c r="AD65" s="227">
        <f t="shared" si="2"/>
        <v>0.37054014965729731</v>
      </c>
      <c r="AE65" s="60">
        <f t="shared" si="16"/>
        <v>9402.4000000000015</v>
      </c>
      <c r="AF65" s="259">
        <f t="shared" si="19"/>
        <v>0.4</v>
      </c>
      <c r="AG65" s="260">
        <f t="shared" si="17"/>
        <v>2544.4800000000005</v>
      </c>
      <c r="AH65" s="225">
        <f t="shared" si="20"/>
        <v>-187.39999999999964</v>
      </c>
      <c r="AI65" s="227">
        <f t="shared" si="5"/>
        <v>0.39999999999999991</v>
      </c>
      <c r="AJ65" s="60">
        <f t="shared" si="6"/>
        <v>2544.4799999999996</v>
      </c>
      <c r="AK65" s="60"/>
      <c r="AL65" s="183"/>
    </row>
    <row r="66" spans="2:38" ht="16.5" customHeight="1" x14ac:dyDescent="0.25">
      <c r="B66" s="5" t="s">
        <v>46</v>
      </c>
      <c r="C66" s="5" t="s">
        <v>46</v>
      </c>
      <c r="D66" s="118">
        <v>8</v>
      </c>
      <c r="E66" s="118">
        <v>43</v>
      </c>
      <c r="F66" s="118">
        <v>41</v>
      </c>
      <c r="G66" s="60">
        <v>4394.7999999999993</v>
      </c>
      <c r="H66" s="60">
        <v>117</v>
      </c>
      <c r="I66" s="88">
        <v>0.21475379994539004</v>
      </c>
      <c r="J66" s="60">
        <v>943.8</v>
      </c>
      <c r="K66" s="88">
        <v>1.9705106034404302E-2</v>
      </c>
      <c r="L66" s="60">
        <v>86.600000000000009</v>
      </c>
      <c r="M66" s="88">
        <v>0</v>
      </c>
      <c r="N66" s="60">
        <v>0</v>
      </c>
      <c r="O66" s="60">
        <v>0</v>
      </c>
      <c r="P66" s="60">
        <v>67.3</v>
      </c>
      <c r="Q66" s="60">
        <v>37.9</v>
      </c>
      <c r="R66" s="60">
        <v>4.3</v>
      </c>
      <c r="S66" s="60">
        <v>518.4</v>
      </c>
      <c r="T66" s="88">
        <v>1.2014198598343497E-2</v>
      </c>
      <c r="U66" s="60">
        <v>52.8</v>
      </c>
      <c r="V66" s="88">
        <v>0.13820879220897422</v>
      </c>
      <c r="W66" s="60">
        <v>607.4</v>
      </c>
      <c r="X66" s="60">
        <v>7.5</v>
      </c>
      <c r="Y66" s="60">
        <v>5.7</v>
      </c>
      <c r="Z66" s="60">
        <v>0</v>
      </c>
      <c r="AA66" s="60">
        <f>G66+H66+J66+L66+N66+O66+P66+Q66+R66+S66+U66+W66+X66+Y66+Z66</f>
        <v>6843.4999999999991</v>
      </c>
      <c r="AB66" s="140">
        <v>805.3</v>
      </c>
      <c r="AC66" s="60">
        <f t="shared" si="15"/>
        <v>1472.9999999999998</v>
      </c>
      <c r="AD66" s="227">
        <f t="shared" si="2"/>
        <v>0.33516883589696916</v>
      </c>
      <c r="AE66" s="60">
        <f t="shared" si="16"/>
        <v>6175.7999999999993</v>
      </c>
      <c r="AF66" s="259">
        <f t="shared" si="19"/>
        <v>0.4</v>
      </c>
      <c r="AG66" s="260">
        <f t="shared" si="17"/>
        <v>1757.9199999999998</v>
      </c>
      <c r="AH66" s="225">
        <f t="shared" si="20"/>
        <v>-284.92000000000007</v>
      </c>
      <c r="AI66" s="227">
        <f t="shared" si="5"/>
        <v>0.4</v>
      </c>
      <c r="AJ66" s="60">
        <f t="shared" si="6"/>
        <v>1757.9199999999998</v>
      </c>
      <c r="AK66" s="60"/>
      <c r="AL66" s="183"/>
    </row>
    <row r="67" spans="2:38" ht="16.5" customHeight="1" x14ac:dyDescent="0.25">
      <c r="B67" s="5" t="s">
        <v>47</v>
      </c>
      <c r="C67" s="5" t="s">
        <v>47</v>
      </c>
      <c r="D67" s="118">
        <v>13</v>
      </c>
      <c r="E67" s="118">
        <v>60</v>
      </c>
      <c r="F67" s="118">
        <v>56</v>
      </c>
      <c r="G67" s="60">
        <v>6467.4</v>
      </c>
      <c r="H67" s="60">
        <v>127.6</v>
      </c>
      <c r="I67" s="88">
        <v>0.27508736122707733</v>
      </c>
      <c r="J67" s="60">
        <v>1779.1</v>
      </c>
      <c r="K67" s="88">
        <v>0</v>
      </c>
      <c r="L67" s="60">
        <v>0</v>
      </c>
      <c r="M67" s="88">
        <v>0</v>
      </c>
      <c r="N67" s="60">
        <v>0</v>
      </c>
      <c r="O67" s="60">
        <v>0</v>
      </c>
      <c r="P67" s="60">
        <v>0</v>
      </c>
      <c r="Q67" s="60">
        <v>100.6</v>
      </c>
      <c r="R67" s="60">
        <v>8.5</v>
      </c>
      <c r="S67" s="60">
        <v>800.11666666666656</v>
      </c>
      <c r="T67" s="88">
        <v>9.8370287905495263E-2</v>
      </c>
      <c r="U67" s="60">
        <v>636.20000000000005</v>
      </c>
      <c r="V67" s="88">
        <v>7.584191483440024E-2</v>
      </c>
      <c r="W67" s="60">
        <v>490.50000000000006</v>
      </c>
      <c r="X67" s="60">
        <v>0</v>
      </c>
      <c r="Y67" s="60">
        <v>54</v>
      </c>
      <c r="Z67" s="60">
        <v>0</v>
      </c>
      <c r="AA67" s="60">
        <f t="shared" si="14"/>
        <v>10464.016666666668</v>
      </c>
      <c r="AB67" s="140">
        <v>1044.7</v>
      </c>
      <c r="AC67" s="60">
        <f t="shared" si="15"/>
        <v>2171.4</v>
      </c>
      <c r="AD67" s="227">
        <f t="shared" si="2"/>
        <v>0.33574543093051307</v>
      </c>
      <c r="AE67" s="60">
        <f t="shared" si="16"/>
        <v>9337.3166666666675</v>
      </c>
      <c r="AF67" s="259">
        <f t="shared" si="19"/>
        <v>0.4</v>
      </c>
      <c r="AG67" s="260">
        <f t="shared" si="17"/>
        <v>2586.96</v>
      </c>
      <c r="AH67" s="225">
        <f t="shared" si="20"/>
        <v>-415.55999999999949</v>
      </c>
      <c r="AI67" s="227">
        <f t="shared" si="5"/>
        <v>0.39999999999999997</v>
      </c>
      <c r="AJ67" s="60">
        <f t="shared" si="6"/>
        <v>2586.9599999999996</v>
      </c>
      <c r="AK67" s="60"/>
      <c r="AL67" s="183"/>
    </row>
    <row r="68" spans="2:38" ht="18" customHeight="1" x14ac:dyDescent="0.25">
      <c r="B68" s="5" t="s">
        <v>48</v>
      </c>
      <c r="C68" s="5" t="s">
        <v>48</v>
      </c>
      <c r="D68" s="118">
        <v>51</v>
      </c>
      <c r="E68" s="118">
        <v>192</v>
      </c>
      <c r="F68" s="118">
        <v>147</v>
      </c>
      <c r="G68" s="60">
        <v>17838.199999999997</v>
      </c>
      <c r="H68" s="60">
        <v>368.4</v>
      </c>
      <c r="I68" s="88">
        <v>0.29969952125214433</v>
      </c>
      <c r="J68" s="60">
        <v>5346.1</v>
      </c>
      <c r="K68" s="88">
        <v>7.7306006211389057E-3</v>
      </c>
      <c r="L68" s="60">
        <v>137.9</v>
      </c>
      <c r="M68" s="88">
        <v>0</v>
      </c>
      <c r="N68" s="60">
        <v>0</v>
      </c>
      <c r="O68" s="60">
        <v>0</v>
      </c>
      <c r="P68" s="60">
        <v>0</v>
      </c>
      <c r="Q68" s="60">
        <v>302.39999999999998</v>
      </c>
      <c r="R68" s="60">
        <v>21.2</v>
      </c>
      <c r="S68" s="60">
        <v>2165.1</v>
      </c>
      <c r="T68" s="88">
        <v>0.10619905595856086</v>
      </c>
      <c r="U68" s="60">
        <v>1894.3999999999999</v>
      </c>
      <c r="V68" s="88">
        <v>9.5805630612954239E-3</v>
      </c>
      <c r="W68" s="60">
        <v>170.9</v>
      </c>
      <c r="X68" s="60">
        <v>0</v>
      </c>
      <c r="Y68" s="60">
        <v>31.3</v>
      </c>
      <c r="Z68" s="60">
        <v>0</v>
      </c>
      <c r="AA68" s="60">
        <v>28275.9</v>
      </c>
      <c r="AB68" s="208">
        <v>0</v>
      </c>
      <c r="AC68" s="60">
        <f t="shared" si="15"/>
        <v>2065.2999999999997</v>
      </c>
      <c r="AD68" s="227">
        <f t="shared" si="2"/>
        <v>0.11577961901985627</v>
      </c>
      <c r="AE68" s="60">
        <f t="shared" si="16"/>
        <v>26210.6</v>
      </c>
      <c r="AF68" s="259">
        <f t="shared" si="19"/>
        <v>0.4</v>
      </c>
      <c r="AG68" s="260">
        <f t="shared" si="17"/>
        <v>7135.2799999999988</v>
      </c>
      <c r="AH68" s="314">
        <v>0</v>
      </c>
      <c r="AI68" s="227">
        <f t="shared" si="5"/>
        <v>0.11577961901985627</v>
      </c>
      <c r="AJ68" s="60">
        <f t="shared" si="6"/>
        <v>2065.2999999999997</v>
      </c>
      <c r="AK68" s="60"/>
      <c r="AL68" s="183"/>
    </row>
    <row r="69" spans="2:38" ht="19.5" x14ac:dyDescent="0.25">
      <c r="B69" s="4" t="s">
        <v>82</v>
      </c>
      <c r="C69" s="3"/>
      <c r="D69" s="117">
        <f t="shared" ref="D69:AA69" si="21">SUM(D70:D93)</f>
        <v>498</v>
      </c>
      <c r="E69" s="117">
        <f t="shared" si="21"/>
        <v>3147</v>
      </c>
      <c r="F69" s="117">
        <f t="shared" si="21"/>
        <v>2766.1</v>
      </c>
      <c r="G69" s="132">
        <f t="shared" si="21"/>
        <v>313815.33060714282</v>
      </c>
      <c r="H69" s="132">
        <f t="shared" si="21"/>
        <v>8026.26</v>
      </c>
      <c r="I69" s="87">
        <f>J69/G69</f>
        <v>0.27933020299042333</v>
      </c>
      <c r="J69" s="132">
        <f t="shared" si="21"/>
        <v>87658.1</v>
      </c>
      <c r="K69" s="87">
        <f>L69/G69</f>
        <v>2.304760569219742E-2</v>
      </c>
      <c r="L69" s="132">
        <f t="shared" si="21"/>
        <v>7232.692</v>
      </c>
      <c r="M69" s="87">
        <f>N69/G69</f>
        <v>0</v>
      </c>
      <c r="N69" s="132">
        <f t="shared" si="21"/>
        <v>0</v>
      </c>
      <c r="O69" s="132">
        <f t="shared" si="21"/>
        <v>0</v>
      </c>
      <c r="P69" s="132">
        <f t="shared" si="21"/>
        <v>835.59999999999991</v>
      </c>
      <c r="Q69" s="132">
        <f t="shared" si="21"/>
        <v>7642.9654</v>
      </c>
      <c r="R69" s="132">
        <f t="shared" si="21"/>
        <v>621.50769999999989</v>
      </c>
      <c r="S69" s="132">
        <f t="shared" si="21"/>
        <v>40673.383871999999</v>
      </c>
      <c r="T69" s="87">
        <f>U69/G69</f>
        <v>8.9648488318179231E-2</v>
      </c>
      <c r="U69" s="132">
        <f t="shared" si="21"/>
        <v>28133.069999999996</v>
      </c>
      <c r="V69" s="87">
        <f>W69/G69</f>
        <v>0.17208981991898517</v>
      </c>
      <c r="W69" s="132">
        <f t="shared" si="21"/>
        <v>54004.423732000003</v>
      </c>
      <c r="X69" s="132">
        <f t="shared" si="21"/>
        <v>7811.7403333333341</v>
      </c>
      <c r="Y69" s="132">
        <f t="shared" si="21"/>
        <v>981.4</v>
      </c>
      <c r="Z69" s="132">
        <f t="shared" si="21"/>
        <v>15.8</v>
      </c>
      <c r="AA69" s="132">
        <f t="shared" si="21"/>
        <v>557452.2736444762</v>
      </c>
      <c r="AB69" s="129">
        <f>SUM(AB70:AB93)</f>
        <v>46429.5</v>
      </c>
      <c r="AC69" s="129">
        <f>SUM(AC70:AC93)</f>
        <v>136378.73406533335</v>
      </c>
      <c r="AD69" s="226">
        <f t="shared" si="2"/>
        <v>0.43458276497033954</v>
      </c>
      <c r="AE69" s="129">
        <f>SUM(AE70:AE93)</f>
        <v>467503.03957914287</v>
      </c>
      <c r="AF69" s="258">
        <f t="shared" si="19"/>
        <v>0.4</v>
      </c>
      <c r="AG69" s="255">
        <f>SUM(AG70:AG93)</f>
        <v>125526.13224285716</v>
      </c>
      <c r="AH69" s="129">
        <f>SUM(AH70:AH93)</f>
        <v>-12489.605014190471</v>
      </c>
      <c r="AI69" s="226">
        <f t="shared" si="5"/>
        <v>0.47438198379762453</v>
      </c>
      <c r="AJ69" s="132">
        <f t="shared" si="6"/>
        <v>148868.33907952381</v>
      </c>
      <c r="AK69" s="132"/>
      <c r="AL69" s="196"/>
    </row>
    <row r="70" spans="2:38" ht="15" customHeight="1" x14ac:dyDescent="0.25">
      <c r="B70" s="5" t="s">
        <v>83</v>
      </c>
      <c r="C70" s="5" t="s">
        <v>83</v>
      </c>
      <c r="D70" s="118">
        <v>25</v>
      </c>
      <c r="E70" s="118">
        <v>96</v>
      </c>
      <c r="F70" s="118">
        <v>94</v>
      </c>
      <c r="G70" s="60">
        <v>11243.499999999998</v>
      </c>
      <c r="H70" s="60">
        <v>261.59999999999997</v>
      </c>
      <c r="I70" s="88">
        <v>0.2642148797082759</v>
      </c>
      <c r="J70" s="60">
        <v>2970.7</v>
      </c>
      <c r="K70" s="88">
        <v>3.6634499933294797E-2</v>
      </c>
      <c r="L70" s="60">
        <v>411.9</v>
      </c>
      <c r="M70" s="88">
        <v>0</v>
      </c>
      <c r="N70" s="60">
        <v>0</v>
      </c>
      <c r="O70" s="60">
        <v>0</v>
      </c>
      <c r="P70" s="60">
        <v>186.2</v>
      </c>
      <c r="Q70" s="60">
        <v>261.7</v>
      </c>
      <c r="R70" s="60">
        <v>17</v>
      </c>
      <c r="S70" s="60">
        <v>1448.0000000000002</v>
      </c>
      <c r="T70" s="88">
        <v>0</v>
      </c>
      <c r="U70" s="60">
        <v>0</v>
      </c>
      <c r="V70" s="88">
        <v>0.17997954373638103</v>
      </c>
      <c r="W70" s="60">
        <v>2023.6</v>
      </c>
      <c r="X70" s="60">
        <v>0</v>
      </c>
      <c r="Y70" s="60">
        <v>0</v>
      </c>
      <c r="Z70" s="60">
        <v>0</v>
      </c>
      <c r="AA70" s="60">
        <f t="shared" ref="AA70:AA110" si="22">G70+H70+J70+L70+N70+O70+P70+Q70+R70+S70+U70+W70+X70+Y70+Z70</f>
        <v>18824.2</v>
      </c>
      <c r="AB70" s="140">
        <v>1739.8</v>
      </c>
      <c r="AC70" s="60">
        <f t="shared" ref="AC70:AC93" si="23">AB70+X70+W70+U70</f>
        <v>3763.3999999999996</v>
      </c>
      <c r="AD70" s="227">
        <f t="shared" si="2"/>
        <v>0.33471783697247298</v>
      </c>
      <c r="AE70" s="60">
        <f t="shared" ref="AE70:AE93" si="24">G70+H70+J70+L70+N70+P70+Q70+R70+S70+Y70+Z70</f>
        <v>16800.600000000002</v>
      </c>
      <c r="AF70" s="259">
        <f t="shared" si="19"/>
        <v>0.4</v>
      </c>
      <c r="AG70" s="260">
        <f t="shared" ref="AG70:AG93" si="25">G70*AF70</f>
        <v>4497.3999999999996</v>
      </c>
      <c r="AH70" s="225">
        <f t="shared" ref="AH70:AH93" si="26">IF((AA70+AB70)-(AE70+AG70)&gt;0,0,(AA70+AB70)-(AE70+AG70))</f>
        <v>-734</v>
      </c>
      <c r="AI70" s="227">
        <f t="shared" si="5"/>
        <v>0.4</v>
      </c>
      <c r="AJ70" s="60">
        <f t="shared" si="6"/>
        <v>4497.3999999999996</v>
      </c>
      <c r="AK70" s="60"/>
      <c r="AL70" s="183"/>
    </row>
    <row r="71" spans="2:38" ht="15" customHeight="1" x14ac:dyDescent="0.25">
      <c r="B71" s="5" t="s">
        <v>84</v>
      </c>
      <c r="C71" s="5" t="s">
        <v>84</v>
      </c>
      <c r="D71" s="118">
        <v>14</v>
      </c>
      <c r="E71" s="118">
        <v>95</v>
      </c>
      <c r="F71" s="118">
        <v>85</v>
      </c>
      <c r="G71" s="60">
        <v>9510.7000000000025</v>
      </c>
      <c r="H71" s="60">
        <v>271.2</v>
      </c>
      <c r="I71" s="88">
        <v>0.31258477293995179</v>
      </c>
      <c r="J71" s="60">
        <v>2972.9000000000005</v>
      </c>
      <c r="K71" s="88">
        <v>5.1016223832104877E-2</v>
      </c>
      <c r="L71" s="60">
        <v>485.2</v>
      </c>
      <c r="M71" s="88">
        <v>0</v>
      </c>
      <c r="N71" s="60">
        <v>0</v>
      </c>
      <c r="O71" s="60">
        <v>0</v>
      </c>
      <c r="P71" s="60">
        <v>86.6</v>
      </c>
      <c r="Q71" s="60">
        <v>138.9</v>
      </c>
      <c r="R71" s="60">
        <v>32.299999999999997</v>
      </c>
      <c r="S71" s="60">
        <v>1314.0300000000002</v>
      </c>
      <c r="T71" s="88">
        <v>0</v>
      </c>
      <c r="U71" s="60">
        <v>0</v>
      </c>
      <c r="V71" s="88">
        <v>0.23877317127025344</v>
      </c>
      <c r="W71" s="60">
        <v>2270.9</v>
      </c>
      <c r="X71" s="60">
        <v>0</v>
      </c>
      <c r="Y71" s="60">
        <v>98.699999999999989</v>
      </c>
      <c r="Z71" s="60">
        <v>0</v>
      </c>
      <c r="AA71" s="60">
        <f t="shared" si="22"/>
        <v>17181.430000000004</v>
      </c>
      <c r="AB71" s="140">
        <v>1144.2</v>
      </c>
      <c r="AC71" s="60">
        <f t="shared" si="23"/>
        <v>3415.1000000000004</v>
      </c>
      <c r="AD71" s="227">
        <f t="shared" si="2"/>
        <v>0.35907977330795837</v>
      </c>
      <c r="AE71" s="60">
        <f t="shared" si="24"/>
        <v>14910.530000000004</v>
      </c>
      <c r="AF71" s="259">
        <f t="shared" si="19"/>
        <v>0.4</v>
      </c>
      <c r="AG71" s="260">
        <f t="shared" si="25"/>
        <v>3804.2800000000011</v>
      </c>
      <c r="AH71" s="225">
        <f t="shared" si="26"/>
        <v>-389.18000000000029</v>
      </c>
      <c r="AI71" s="227">
        <f t="shared" si="5"/>
        <v>0.39999999999999997</v>
      </c>
      <c r="AJ71" s="60">
        <f t="shared" si="6"/>
        <v>3804.2800000000007</v>
      </c>
      <c r="AK71" s="60"/>
      <c r="AL71" s="183"/>
    </row>
    <row r="72" spans="2:38" ht="15" customHeight="1" x14ac:dyDescent="0.25">
      <c r="B72" s="5" t="s">
        <v>85</v>
      </c>
      <c r="C72" s="5" t="s">
        <v>85</v>
      </c>
      <c r="D72" s="118">
        <v>54</v>
      </c>
      <c r="E72" s="118">
        <v>218</v>
      </c>
      <c r="F72" s="118">
        <v>203</v>
      </c>
      <c r="G72" s="60">
        <v>24166.320000000003</v>
      </c>
      <c r="H72" s="60">
        <v>390.00000000000006</v>
      </c>
      <c r="I72" s="88">
        <v>0.28989747715001701</v>
      </c>
      <c r="J72" s="60">
        <v>7005.8</v>
      </c>
      <c r="K72" s="88">
        <v>1.0359707228903696E-2</v>
      </c>
      <c r="L72" s="60">
        <v>250.35599999999999</v>
      </c>
      <c r="M72" s="88">
        <v>0</v>
      </c>
      <c r="N72" s="60">
        <v>0</v>
      </c>
      <c r="O72" s="60">
        <v>0</v>
      </c>
      <c r="P72" s="60">
        <v>0</v>
      </c>
      <c r="Q72" s="60">
        <v>687.79139999999995</v>
      </c>
      <c r="R72" s="60">
        <v>46.469900000000003</v>
      </c>
      <c r="S72" s="60">
        <v>2709.2069666666666</v>
      </c>
      <c r="T72" s="88">
        <v>0</v>
      </c>
      <c r="U72" s="60">
        <v>0</v>
      </c>
      <c r="V72" s="88">
        <v>0</v>
      </c>
      <c r="W72" s="60">
        <v>0</v>
      </c>
      <c r="X72" s="60">
        <v>0</v>
      </c>
      <c r="Y72" s="60">
        <v>0</v>
      </c>
      <c r="Z72" s="60">
        <v>0</v>
      </c>
      <c r="AA72" s="60">
        <f t="shared" si="22"/>
        <v>35255.944266666665</v>
      </c>
      <c r="AB72" s="140">
        <v>6872.5</v>
      </c>
      <c r="AC72" s="60">
        <f t="shared" si="23"/>
        <v>6872.5</v>
      </c>
      <c r="AD72" s="227">
        <f t="shared" si="2"/>
        <v>0.28438338977552224</v>
      </c>
      <c r="AE72" s="60">
        <f t="shared" si="24"/>
        <v>35255.944266666665</v>
      </c>
      <c r="AF72" s="259">
        <f t="shared" si="19"/>
        <v>0.4</v>
      </c>
      <c r="AG72" s="260">
        <f t="shared" si="25"/>
        <v>9666.5280000000021</v>
      </c>
      <c r="AH72" s="225">
        <f t="shared" si="26"/>
        <v>-2794.0279999999984</v>
      </c>
      <c r="AI72" s="227">
        <f t="shared" si="5"/>
        <v>0.39999999999999986</v>
      </c>
      <c r="AJ72" s="60">
        <f t="shared" si="6"/>
        <v>9666.5279999999984</v>
      </c>
      <c r="AK72" s="60"/>
      <c r="AL72" s="183"/>
    </row>
    <row r="73" spans="2:38" ht="14.25" customHeight="1" x14ac:dyDescent="0.25">
      <c r="B73" s="6" t="s">
        <v>86</v>
      </c>
      <c r="C73" s="6" t="s">
        <v>86</v>
      </c>
      <c r="D73" s="119">
        <v>2</v>
      </c>
      <c r="E73" s="119">
        <v>164</v>
      </c>
      <c r="F73" s="119">
        <v>83</v>
      </c>
      <c r="G73" s="60">
        <v>7247.9199999999992</v>
      </c>
      <c r="H73" s="60">
        <v>294</v>
      </c>
      <c r="I73" s="89">
        <v>0.31851758849435424</v>
      </c>
      <c r="J73" s="60">
        <v>2308.6</v>
      </c>
      <c r="K73" s="89">
        <v>0</v>
      </c>
      <c r="L73" s="60">
        <v>0</v>
      </c>
      <c r="M73" s="89">
        <v>0</v>
      </c>
      <c r="N73" s="60">
        <v>0</v>
      </c>
      <c r="O73" s="60">
        <v>0</v>
      </c>
      <c r="P73" s="60">
        <v>0</v>
      </c>
      <c r="Q73" s="60">
        <v>583.88</v>
      </c>
      <c r="R73" s="60">
        <v>0</v>
      </c>
      <c r="S73" s="60">
        <v>1949.0583333333334</v>
      </c>
      <c r="T73" s="89">
        <v>1.3951630260819659</v>
      </c>
      <c r="U73" s="60">
        <v>10112.030000000001</v>
      </c>
      <c r="V73" s="89">
        <v>0.47497902846609791</v>
      </c>
      <c r="W73" s="60">
        <v>3442.61</v>
      </c>
      <c r="X73" s="60">
        <v>1719.7766666666666</v>
      </c>
      <c r="Y73" s="60">
        <v>0</v>
      </c>
      <c r="Z73" s="60">
        <v>0</v>
      </c>
      <c r="AA73" s="60">
        <f t="shared" si="22"/>
        <v>27657.875</v>
      </c>
      <c r="AB73" s="208">
        <v>0</v>
      </c>
      <c r="AC73" s="60">
        <f t="shared" si="23"/>
        <v>15274.416666666668</v>
      </c>
      <c r="AD73" s="227">
        <f t="shared" si="2"/>
        <v>2.1074207036869432</v>
      </c>
      <c r="AE73" s="60">
        <f t="shared" si="24"/>
        <v>12383.458333333332</v>
      </c>
      <c r="AF73" s="259">
        <f t="shared" si="19"/>
        <v>0.4</v>
      </c>
      <c r="AG73" s="260">
        <f t="shared" si="25"/>
        <v>2899.1679999999997</v>
      </c>
      <c r="AH73" s="225">
        <f t="shared" si="26"/>
        <v>0</v>
      </c>
      <c r="AI73" s="227">
        <f t="shared" si="5"/>
        <v>2.1074207036869432</v>
      </c>
      <c r="AJ73" s="60">
        <f t="shared" si="6"/>
        <v>15274.416666666668</v>
      </c>
      <c r="AK73" s="60"/>
      <c r="AL73" s="183"/>
    </row>
    <row r="74" spans="2:38" ht="15" customHeight="1" x14ac:dyDescent="0.25">
      <c r="B74" s="6" t="s">
        <v>49</v>
      </c>
      <c r="C74" s="6" t="s">
        <v>49</v>
      </c>
      <c r="D74" s="119">
        <v>19</v>
      </c>
      <c r="E74" s="119">
        <v>133</v>
      </c>
      <c r="F74" s="119">
        <v>127</v>
      </c>
      <c r="G74" s="60">
        <v>14210.999999999998</v>
      </c>
      <c r="H74" s="60">
        <v>438.00000000000006</v>
      </c>
      <c r="I74" s="89">
        <v>0.31522764056012953</v>
      </c>
      <c r="J74" s="60">
        <v>4479.7</v>
      </c>
      <c r="K74" s="89">
        <v>1.1272957568081065E-2</v>
      </c>
      <c r="L74" s="60">
        <v>160.19999999999999</v>
      </c>
      <c r="M74" s="89">
        <v>0</v>
      </c>
      <c r="N74" s="60">
        <v>0</v>
      </c>
      <c r="O74" s="60">
        <v>0</v>
      </c>
      <c r="P74" s="60">
        <v>155.80000000000001</v>
      </c>
      <c r="Q74" s="60">
        <v>341.2</v>
      </c>
      <c r="R74" s="60">
        <v>29.7</v>
      </c>
      <c r="S74" s="60">
        <v>1651.3000000000002</v>
      </c>
      <c r="T74" s="89">
        <v>0</v>
      </c>
      <c r="U74" s="60">
        <v>0</v>
      </c>
      <c r="V74" s="89">
        <v>0</v>
      </c>
      <c r="W74" s="60">
        <v>0</v>
      </c>
      <c r="X74" s="60">
        <v>1588.5000000000002</v>
      </c>
      <c r="Y74" s="60">
        <v>197.79999999999998</v>
      </c>
      <c r="Z74" s="60">
        <v>0</v>
      </c>
      <c r="AA74" s="60">
        <f t="shared" si="22"/>
        <v>23253.199999999997</v>
      </c>
      <c r="AB74" s="140">
        <v>3028.9</v>
      </c>
      <c r="AC74" s="60">
        <f t="shared" si="23"/>
        <v>4617.4000000000005</v>
      </c>
      <c r="AD74" s="227">
        <f t="shared" si="2"/>
        <v>0.32491731757089587</v>
      </c>
      <c r="AE74" s="60">
        <f t="shared" si="24"/>
        <v>21664.699999999997</v>
      </c>
      <c r="AF74" s="259">
        <f t="shared" si="19"/>
        <v>0.4</v>
      </c>
      <c r="AG74" s="260">
        <f t="shared" si="25"/>
        <v>5684.4</v>
      </c>
      <c r="AH74" s="225">
        <f t="shared" si="26"/>
        <v>-1067</v>
      </c>
      <c r="AI74" s="227">
        <f t="shared" si="5"/>
        <v>0.40000000000000008</v>
      </c>
      <c r="AJ74" s="60">
        <f t="shared" si="6"/>
        <v>5684.4000000000005</v>
      </c>
      <c r="AK74" s="60"/>
      <c r="AL74" s="183"/>
    </row>
    <row r="75" spans="2:38" ht="15" customHeight="1" x14ac:dyDescent="0.25">
      <c r="B75" s="6" t="s">
        <v>87</v>
      </c>
      <c r="C75" s="6" t="s">
        <v>87</v>
      </c>
      <c r="D75" s="119">
        <v>12</v>
      </c>
      <c r="E75" s="119">
        <v>79</v>
      </c>
      <c r="F75" s="119">
        <v>71</v>
      </c>
      <c r="G75" s="60">
        <v>7938</v>
      </c>
      <c r="H75" s="60">
        <v>213.60000000000002</v>
      </c>
      <c r="I75" s="89">
        <v>0.26239606953892664</v>
      </c>
      <c r="J75" s="60">
        <v>2082.8999999999996</v>
      </c>
      <c r="K75" s="89">
        <v>2.362055933484505E-2</v>
      </c>
      <c r="L75" s="60">
        <v>187.5</v>
      </c>
      <c r="M75" s="89">
        <v>0</v>
      </c>
      <c r="N75" s="60">
        <v>0</v>
      </c>
      <c r="O75" s="60">
        <v>0</v>
      </c>
      <c r="P75" s="60">
        <v>0</v>
      </c>
      <c r="Q75" s="60">
        <v>228.4</v>
      </c>
      <c r="R75" s="60">
        <v>17</v>
      </c>
      <c r="S75" s="60">
        <v>1085.9000000000001</v>
      </c>
      <c r="T75" s="89">
        <v>0.11428571428571428</v>
      </c>
      <c r="U75" s="60">
        <v>907.19999999999993</v>
      </c>
      <c r="V75" s="89">
        <v>0.17185689090450992</v>
      </c>
      <c r="W75" s="60">
        <v>1364.1999999999998</v>
      </c>
      <c r="X75" s="60">
        <v>0</v>
      </c>
      <c r="Y75" s="60">
        <v>0</v>
      </c>
      <c r="Z75" s="60">
        <v>15.8</v>
      </c>
      <c r="AA75" s="60">
        <f t="shared" si="22"/>
        <v>14040.5</v>
      </c>
      <c r="AB75" s="140">
        <v>587.5</v>
      </c>
      <c r="AC75" s="60">
        <f t="shared" si="23"/>
        <v>2858.8999999999996</v>
      </c>
      <c r="AD75" s="227">
        <f t="shared" si="2"/>
        <v>0.36015369110607204</v>
      </c>
      <c r="AE75" s="60">
        <f t="shared" si="24"/>
        <v>11769.099999999999</v>
      </c>
      <c r="AF75" s="259">
        <f t="shared" ref="AF75:AF138" si="27">$AF$1</f>
        <v>0.4</v>
      </c>
      <c r="AG75" s="260">
        <f t="shared" si="25"/>
        <v>3175.2000000000003</v>
      </c>
      <c r="AH75" s="225">
        <f t="shared" si="26"/>
        <v>-316.29999999999927</v>
      </c>
      <c r="AI75" s="227">
        <f t="shared" si="5"/>
        <v>0.39999999999999986</v>
      </c>
      <c r="AJ75" s="60">
        <f t="shared" si="6"/>
        <v>3175.1999999999989</v>
      </c>
      <c r="AK75" s="60"/>
      <c r="AL75" s="183"/>
    </row>
    <row r="76" spans="2:38" ht="15" customHeight="1" x14ac:dyDescent="0.25">
      <c r="B76" s="6" t="s">
        <v>50</v>
      </c>
      <c r="C76" s="6" t="s">
        <v>50</v>
      </c>
      <c r="D76" s="119">
        <v>16</v>
      </c>
      <c r="E76" s="119">
        <v>129</v>
      </c>
      <c r="F76" s="119">
        <v>114</v>
      </c>
      <c r="G76" s="60">
        <v>12436.8</v>
      </c>
      <c r="H76" s="60">
        <v>321.66000000000003</v>
      </c>
      <c r="I76" s="89">
        <v>0.29845780265019944</v>
      </c>
      <c r="J76" s="60">
        <v>3711.9</v>
      </c>
      <c r="K76" s="89">
        <v>3.3497362665637465E-2</v>
      </c>
      <c r="L76" s="60">
        <v>416.6</v>
      </c>
      <c r="M76" s="89">
        <v>0</v>
      </c>
      <c r="N76" s="60">
        <v>0</v>
      </c>
      <c r="O76" s="60">
        <v>0</v>
      </c>
      <c r="P76" s="60">
        <v>0</v>
      </c>
      <c r="Q76" s="60">
        <v>417.94</v>
      </c>
      <c r="R76" s="60">
        <v>25.5</v>
      </c>
      <c r="S76" s="60">
        <v>1641.8</v>
      </c>
      <c r="T76" s="89">
        <v>0.19058278656889233</v>
      </c>
      <c r="U76" s="60">
        <v>2370.2399999999998</v>
      </c>
      <c r="V76" s="89">
        <v>0</v>
      </c>
      <c r="W76" s="60">
        <v>0</v>
      </c>
      <c r="X76" s="60">
        <v>0</v>
      </c>
      <c r="Y76" s="60">
        <v>0</v>
      </c>
      <c r="Z76" s="60">
        <v>0</v>
      </c>
      <c r="AA76" s="60">
        <f t="shared" si="22"/>
        <v>21342.439999999995</v>
      </c>
      <c r="AB76" s="140">
        <v>3339.2</v>
      </c>
      <c r="AC76" s="60">
        <f t="shared" si="23"/>
        <v>5709.44</v>
      </c>
      <c r="AD76" s="227">
        <f t="shared" si="2"/>
        <v>0.45907628972082848</v>
      </c>
      <c r="AE76" s="60">
        <f t="shared" si="24"/>
        <v>18972.199999999997</v>
      </c>
      <c r="AF76" s="259">
        <f t="shared" si="27"/>
        <v>0.4</v>
      </c>
      <c r="AG76" s="260">
        <f t="shared" si="25"/>
        <v>4974.72</v>
      </c>
      <c r="AH76" s="225">
        <f t="shared" si="26"/>
        <v>0</v>
      </c>
      <c r="AI76" s="227">
        <f t="shared" si="5"/>
        <v>0.45907628972082848</v>
      </c>
      <c r="AJ76" s="60">
        <f t="shared" si="6"/>
        <v>5709.44</v>
      </c>
      <c r="AK76" s="60"/>
      <c r="AL76" s="183"/>
    </row>
    <row r="77" spans="2:38" ht="15" customHeight="1" x14ac:dyDescent="0.25">
      <c r="B77" s="7" t="s">
        <v>88</v>
      </c>
      <c r="C77" s="7" t="s">
        <v>88</v>
      </c>
      <c r="D77" s="120">
        <v>16</v>
      </c>
      <c r="E77" s="120">
        <v>111</v>
      </c>
      <c r="F77" s="120">
        <v>98</v>
      </c>
      <c r="G77" s="60">
        <v>11627.3</v>
      </c>
      <c r="H77" s="60">
        <v>316.8</v>
      </c>
      <c r="I77" s="90">
        <v>0.32081394648800665</v>
      </c>
      <c r="J77" s="60">
        <v>3730.2</v>
      </c>
      <c r="K77" s="90">
        <v>1.8533967473102098E-2</v>
      </c>
      <c r="L77" s="60">
        <v>215.5</v>
      </c>
      <c r="M77" s="90">
        <v>0</v>
      </c>
      <c r="N77" s="60">
        <v>0</v>
      </c>
      <c r="O77" s="60">
        <v>0</v>
      </c>
      <c r="P77" s="60">
        <v>0</v>
      </c>
      <c r="Q77" s="60">
        <v>262.89999999999998</v>
      </c>
      <c r="R77" s="60">
        <v>27.7</v>
      </c>
      <c r="S77" s="60">
        <v>1518.8000000000002</v>
      </c>
      <c r="T77" s="90">
        <v>0</v>
      </c>
      <c r="U77" s="60">
        <v>0</v>
      </c>
      <c r="V77" s="90">
        <v>0.17603508983168922</v>
      </c>
      <c r="W77" s="60">
        <v>2046.8127999999999</v>
      </c>
      <c r="X77" s="60">
        <v>0</v>
      </c>
      <c r="Y77" s="60">
        <v>0</v>
      </c>
      <c r="Z77" s="60">
        <v>0</v>
      </c>
      <c r="AA77" s="60">
        <f t="shared" si="22"/>
        <v>19746.0128</v>
      </c>
      <c r="AB77" s="140">
        <v>1851</v>
      </c>
      <c r="AC77" s="60">
        <f t="shared" si="23"/>
        <v>3897.8127999999997</v>
      </c>
      <c r="AD77" s="227">
        <f t="shared" si="2"/>
        <v>0.33522939977466826</v>
      </c>
      <c r="AE77" s="60">
        <f t="shared" si="24"/>
        <v>17699.2</v>
      </c>
      <c r="AF77" s="259">
        <f t="shared" si="27"/>
        <v>0.4</v>
      </c>
      <c r="AG77" s="260">
        <f t="shared" si="25"/>
        <v>4650.92</v>
      </c>
      <c r="AH77" s="225">
        <f t="shared" si="26"/>
        <v>-753.10720000000219</v>
      </c>
      <c r="AI77" s="227">
        <f t="shared" si="5"/>
        <v>0.40000000000000019</v>
      </c>
      <c r="AJ77" s="60">
        <f t="shared" si="6"/>
        <v>4650.9200000000019</v>
      </c>
      <c r="AK77" s="60"/>
      <c r="AL77" s="183"/>
    </row>
    <row r="78" spans="2:38" ht="15" customHeight="1" x14ac:dyDescent="0.25">
      <c r="B78" s="8" t="s">
        <v>89</v>
      </c>
      <c r="C78" s="8" t="s">
        <v>89</v>
      </c>
      <c r="D78" s="121">
        <v>18</v>
      </c>
      <c r="E78" s="121">
        <v>94</v>
      </c>
      <c r="F78" s="121">
        <v>90</v>
      </c>
      <c r="G78" s="60">
        <v>9868.7000000000007</v>
      </c>
      <c r="H78" s="60">
        <v>279.59999999999997</v>
      </c>
      <c r="I78" s="91">
        <v>0.30337329131496549</v>
      </c>
      <c r="J78" s="60">
        <v>2993.9</v>
      </c>
      <c r="K78" s="91">
        <v>1.7023518801868531E-2</v>
      </c>
      <c r="L78" s="60">
        <v>168</v>
      </c>
      <c r="M78" s="91">
        <v>0</v>
      </c>
      <c r="N78" s="60">
        <v>0</v>
      </c>
      <c r="O78" s="60">
        <v>0</v>
      </c>
      <c r="P78" s="60">
        <v>0</v>
      </c>
      <c r="Q78" s="60">
        <v>224.1</v>
      </c>
      <c r="R78" s="60">
        <v>28.1</v>
      </c>
      <c r="S78" s="60">
        <v>1250.3</v>
      </c>
      <c r="T78" s="91">
        <v>0.12578151124261552</v>
      </c>
      <c r="U78" s="60">
        <v>1241.3</v>
      </c>
      <c r="V78" s="91">
        <v>2.020529553031301E-2</v>
      </c>
      <c r="W78" s="60">
        <v>199.4</v>
      </c>
      <c r="X78" s="60">
        <v>0</v>
      </c>
      <c r="Y78" s="60">
        <v>0</v>
      </c>
      <c r="Z78" s="60">
        <v>0</v>
      </c>
      <c r="AA78" s="60">
        <f t="shared" si="22"/>
        <v>16253.4</v>
      </c>
      <c r="AB78" s="140">
        <v>1790.3</v>
      </c>
      <c r="AC78" s="60">
        <f t="shared" si="23"/>
        <v>3231</v>
      </c>
      <c r="AD78" s="227">
        <f t="shared" si="2"/>
        <v>0.32739874552879306</v>
      </c>
      <c r="AE78" s="60">
        <f t="shared" si="24"/>
        <v>14812.7</v>
      </c>
      <c r="AF78" s="259">
        <f t="shared" si="27"/>
        <v>0.4</v>
      </c>
      <c r="AG78" s="260">
        <f t="shared" si="25"/>
        <v>3947.4800000000005</v>
      </c>
      <c r="AH78" s="225">
        <f t="shared" si="26"/>
        <v>-716.47999999999956</v>
      </c>
      <c r="AI78" s="227">
        <f t="shared" si="5"/>
        <v>0.39999999999999991</v>
      </c>
      <c r="AJ78" s="60">
        <f t="shared" si="6"/>
        <v>3947.4799999999996</v>
      </c>
      <c r="AK78" s="60"/>
      <c r="AL78" s="183"/>
    </row>
    <row r="79" spans="2:38" ht="15" customHeight="1" x14ac:dyDescent="0.25">
      <c r="B79" s="8" t="s">
        <v>90</v>
      </c>
      <c r="C79" s="8" t="s">
        <v>90</v>
      </c>
      <c r="D79" s="121">
        <v>1</v>
      </c>
      <c r="E79" s="121">
        <v>72</v>
      </c>
      <c r="F79" s="121">
        <v>45</v>
      </c>
      <c r="G79" s="60">
        <v>4357.24</v>
      </c>
      <c r="H79" s="60">
        <v>164.4</v>
      </c>
      <c r="I79" s="91">
        <v>0.3065702141722742</v>
      </c>
      <c r="J79" s="60">
        <v>1335.8</v>
      </c>
      <c r="K79" s="91">
        <v>4.7553038161772129E-2</v>
      </c>
      <c r="L79" s="60">
        <v>207.2</v>
      </c>
      <c r="M79" s="91">
        <v>0</v>
      </c>
      <c r="N79" s="60">
        <v>0</v>
      </c>
      <c r="O79" s="60">
        <v>0</v>
      </c>
      <c r="P79" s="60">
        <v>0</v>
      </c>
      <c r="Q79" s="60">
        <v>0</v>
      </c>
      <c r="R79" s="60">
        <v>12.7</v>
      </c>
      <c r="S79" s="60">
        <v>824.59999999999991</v>
      </c>
      <c r="T79" s="91">
        <v>0.51759829616913466</v>
      </c>
      <c r="U79" s="60">
        <v>2255.3000000000002</v>
      </c>
      <c r="V79" s="91">
        <v>0.35382489833013564</v>
      </c>
      <c r="W79" s="60">
        <v>1541.7</v>
      </c>
      <c r="X79" s="60">
        <v>775.8</v>
      </c>
      <c r="Y79" s="60">
        <v>310.89999999999998</v>
      </c>
      <c r="Z79" s="60">
        <v>0</v>
      </c>
      <c r="AA79" s="60">
        <f t="shared" si="22"/>
        <v>11785.639999999998</v>
      </c>
      <c r="AB79" s="208">
        <v>0</v>
      </c>
      <c r="AC79" s="60">
        <f t="shared" si="23"/>
        <v>4572.8</v>
      </c>
      <c r="AD79" s="227">
        <f t="shared" ref="AD79:AD142" si="28">(AB79+X79+W79+U79)/G79</f>
        <v>1.0494716839099982</v>
      </c>
      <c r="AE79" s="60">
        <f t="shared" si="24"/>
        <v>7212.8399999999983</v>
      </c>
      <c r="AF79" s="259">
        <f t="shared" si="27"/>
        <v>0.4</v>
      </c>
      <c r="AG79" s="260">
        <f t="shared" si="25"/>
        <v>1742.896</v>
      </c>
      <c r="AH79" s="225">
        <f t="shared" si="26"/>
        <v>0</v>
      </c>
      <c r="AI79" s="227">
        <f t="shared" si="5"/>
        <v>1.0494716839099982</v>
      </c>
      <c r="AJ79" s="60">
        <f t="shared" si="6"/>
        <v>4572.8</v>
      </c>
      <c r="AK79" s="60"/>
      <c r="AL79" s="183"/>
    </row>
    <row r="80" spans="2:38" ht="15" customHeight="1" x14ac:dyDescent="0.25">
      <c r="B80" s="8" t="s">
        <v>91</v>
      </c>
      <c r="C80" s="8" t="s">
        <v>91</v>
      </c>
      <c r="D80" s="121">
        <v>23</v>
      </c>
      <c r="E80" s="121">
        <v>129</v>
      </c>
      <c r="F80" s="121">
        <v>128</v>
      </c>
      <c r="G80" s="60">
        <v>14466.600000000002</v>
      </c>
      <c r="H80" s="60">
        <v>354.40000000000003</v>
      </c>
      <c r="I80" s="91">
        <v>0.2757385978737229</v>
      </c>
      <c r="J80" s="60">
        <v>3989</v>
      </c>
      <c r="K80" s="91">
        <v>3.1050834335642093E-2</v>
      </c>
      <c r="L80" s="60">
        <v>449.2</v>
      </c>
      <c r="M80" s="91">
        <v>0</v>
      </c>
      <c r="N80" s="60">
        <v>0</v>
      </c>
      <c r="O80" s="60">
        <v>0</v>
      </c>
      <c r="P80" s="60">
        <v>0</v>
      </c>
      <c r="Q80" s="60">
        <v>331.7</v>
      </c>
      <c r="R80" s="60">
        <v>49</v>
      </c>
      <c r="S80" s="60">
        <v>1926.6</v>
      </c>
      <c r="T80" s="91">
        <v>0</v>
      </c>
      <c r="U80" s="60">
        <v>0</v>
      </c>
      <c r="V80" s="91">
        <v>0.24058866630721798</v>
      </c>
      <c r="W80" s="60">
        <v>3480.5</v>
      </c>
      <c r="X80" s="60">
        <v>0</v>
      </c>
      <c r="Y80" s="60">
        <v>0</v>
      </c>
      <c r="Z80" s="60">
        <v>0</v>
      </c>
      <c r="AA80" s="60">
        <f t="shared" si="22"/>
        <v>25047</v>
      </c>
      <c r="AB80" s="140">
        <v>1605.3</v>
      </c>
      <c r="AC80" s="60">
        <f t="shared" si="23"/>
        <v>5085.8</v>
      </c>
      <c r="AD80" s="227">
        <f t="shared" si="28"/>
        <v>0.35155461545905736</v>
      </c>
      <c r="AE80" s="60">
        <f t="shared" si="24"/>
        <v>21566.5</v>
      </c>
      <c r="AF80" s="259">
        <f t="shared" si="27"/>
        <v>0.4</v>
      </c>
      <c r="AG80" s="260">
        <f t="shared" si="25"/>
        <v>5786.6400000000012</v>
      </c>
      <c r="AH80" s="225">
        <f t="shared" si="26"/>
        <v>-700.84000000000015</v>
      </c>
      <c r="AI80" s="227">
        <f t="shared" ref="AI80:AI143" si="29">AJ80/G80</f>
        <v>0.39999999999999997</v>
      </c>
      <c r="AJ80" s="60">
        <f t="shared" ref="AJ80:AJ143" si="30">AC80+AH80*-1</f>
        <v>5786.64</v>
      </c>
      <c r="AK80" s="60"/>
      <c r="AL80" s="183"/>
    </row>
    <row r="81" spans="2:38" ht="15" customHeight="1" x14ac:dyDescent="0.25">
      <c r="B81" s="8" t="s">
        <v>92</v>
      </c>
      <c r="C81" s="8" t="s">
        <v>92</v>
      </c>
      <c r="D81" s="121">
        <v>20</v>
      </c>
      <c r="E81" s="121">
        <v>124</v>
      </c>
      <c r="F81" s="121">
        <v>104.1</v>
      </c>
      <c r="G81" s="60">
        <v>11998</v>
      </c>
      <c r="H81" s="60">
        <v>314.60000000000002</v>
      </c>
      <c r="I81" s="91">
        <v>0.29793657044840233</v>
      </c>
      <c r="J81" s="60">
        <v>3574.7</v>
      </c>
      <c r="K81" s="91">
        <v>2.0727917619057033E-2</v>
      </c>
      <c r="L81" s="60">
        <v>248.7</v>
      </c>
      <c r="M81" s="91">
        <v>0</v>
      </c>
      <c r="N81" s="60">
        <v>0</v>
      </c>
      <c r="O81" s="60">
        <v>0</v>
      </c>
      <c r="P81" s="60">
        <v>0</v>
      </c>
      <c r="Q81" s="60">
        <v>451.15199999999999</v>
      </c>
      <c r="R81" s="60">
        <v>38.242800000000003</v>
      </c>
      <c r="S81" s="60">
        <v>1621.4</v>
      </c>
      <c r="T81" s="91">
        <v>0.12677923669387947</v>
      </c>
      <c r="U81" s="60">
        <v>1521.1000000000001</v>
      </c>
      <c r="V81" s="91">
        <v>0.10925169425268176</v>
      </c>
      <c r="W81" s="60">
        <v>1310.8041700000001</v>
      </c>
      <c r="X81" s="60">
        <v>0</v>
      </c>
      <c r="Y81" s="60">
        <v>0</v>
      </c>
      <c r="Z81" s="60">
        <v>0</v>
      </c>
      <c r="AA81" s="60">
        <f t="shared" si="22"/>
        <v>21078.698969999998</v>
      </c>
      <c r="AB81" s="140">
        <v>3045.9</v>
      </c>
      <c r="AC81" s="60">
        <f t="shared" si="23"/>
        <v>5877.8041700000003</v>
      </c>
      <c r="AD81" s="227">
        <f t="shared" si="28"/>
        <v>0.48989866394399068</v>
      </c>
      <c r="AE81" s="60">
        <f t="shared" si="24"/>
        <v>18246.7948</v>
      </c>
      <c r="AF81" s="259">
        <f t="shared" si="27"/>
        <v>0.4</v>
      </c>
      <c r="AG81" s="260">
        <f t="shared" si="25"/>
        <v>4799.2</v>
      </c>
      <c r="AH81" s="225">
        <f t="shared" si="26"/>
        <v>0</v>
      </c>
      <c r="AI81" s="227">
        <f t="shared" si="29"/>
        <v>0.48989866394399068</v>
      </c>
      <c r="AJ81" s="60">
        <f t="shared" si="30"/>
        <v>5877.8041700000003</v>
      </c>
      <c r="AK81" s="60"/>
      <c r="AL81" s="183"/>
    </row>
    <row r="82" spans="2:38" ht="15" customHeight="1" x14ac:dyDescent="0.25">
      <c r="B82" s="8" t="s">
        <v>93</v>
      </c>
      <c r="C82" s="8" t="s">
        <v>93</v>
      </c>
      <c r="D82" s="121">
        <v>46</v>
      </c>
      <c r="E82" s="121">
        <v>192</v>
      </c>
      <c r="F82" s="121">
        <v>182</v>
      </c>
      <c r="G82" s="60">
        <v>21751.300000000003</v>
      </c>
      <c r="H82" s="60">
        <v>348.00000000000006</v>
      </c>
      <c r="I82" s="91">
        <v>0.23120181322495667</v>
      </c>
      <c r="J82" s="60">
        <v>5028.8999999999996</v>
      </c>
      <c r="K82" s="91">
        <v>7.6731045960471318E-3</v>
      </c>
      <c r="L82" s="60">
        <v>166.9</v>
      </c>
      <c r="M82" s="91">
        <v>0</v>
      </c>
      <c r="N82" s="60">
        <v>0</v>
      </c>
      <c r="O82" s="60">
        <v>0</v>
      </c>
      <c r="P82" s="60">
        <v>0</v>
      </c>
      <c r="Q82" s="60">
        <v>514</v>
      </c>
      <c r="R82" s="60">
        <v>59.5</v>
      </c>
      <c r="S82" s="60">
        <v>2149.0000000000005</v>
      </c>
      <c r="T82" s="91">
        <v>0.11259556900047352</v>
      </c>
      <c r="U82" s="60">
        <v>2449.1</v>
      </c>
      <c r="V82" s="91">
        <v>0.19995264650848452</v>
      </c>
      <c r="W82" s="60">
        <v>4349.2299999999996</v>
      </c>
      <c r="X82" s="60">
        <v>0</v>
      </c>
      <c r="Y82" s="60">
        <v>0</v>
      </c>
      <c r="Z82" s="60">
        <v>0</v>
      </c>
      <c r="AA82" s="60">
        <f t="shared" si="22"/>
        <v>36815.930000000008</v>
      </c>
      <c r="AB82" s="140">
        <v>2835.1</v>
      </c>
      <c r="AC82" s="60">
        <f t="shared" si="23"/>
        <v>9633.43</v>
      </c>
      <c r="AD82" s="227">
        <f t="shared" si="28"/>
        <v>0.44288985026182337</v>
      </c>
      <c r="AE82" s="60">
        <f t="shared" si="24"/>
        <v>30017.600000000006</v>
      </c>
      <c r="AF82" s="259">
        <f t="shared" si="27"/>
        <v>0.4</v>
      </c>
      <c r="AG82" s="260">
        <f t="shared" si="25"/>
        <v>8700.5200000000023</v>
      </c>
      <c r="AH82" s="225">
        <f t="shared" si="26"/>
        <v>0</v>
      </c>
      <c r="AI82" s="227">
        <f t="shared" si="29"/>
        <v>0.44288985026182337</v>
      </c>
      <c r="AJ82" s="60">
        <f t="shared" si="30"/>
        <v>9633.43</v>
      </c>
      <c r="AK82" s="60"/>
      <c r="AL82" s="183"/>
    </row>
    <row r="83" spans="2:38" ht="15" customHeight="1" x14ac:dyDescent="0.25">
      <c r="B83" s="8" t="s">
        <v>94</v>
      </c>
      <c r="C83" s="8" t="s">
        <v>94</v>
      </c>
      <c r="D83" s="121">
        <v>26</v>
      </c>
      <c r="E83" s="121">
        <v>126</v>
      </c>
      <c r="F83" s="121">
        <v>116</v>
      </c>
      <c r="G83" s="60">
        <v>13890.864</v>
      </c>
      <c r="H83" s="60">
        <v>355.2</v>
      </c>
      <c r="I83" s="91">
        <v>0.28435070705465115</v>
      </c>
      <c r="J83" s="60">
        <v>3949.9</v>
      </c>
      <c r="K83" s="91">
        <v>2.9849547155598094E-2</v>
      </c>
      <c r="L83" s="60">
        <v>414.63599999999997</v>
      </c>
      <c r="M83" s="91">
        <v>0</v>
      </c>
      <c r="N83" s="60">
        <v>0</v>
      </c>
      <c r="O83" s="60">
        <v>0</v>
      </c>
      <c r="P83" s="60">
        <v>14.3</v>
      </c>
      <c r="Q83" s="60">
        <v>316.56200000000001</v>
      </c>
      <c r="R83" s="60">
        <v>25.495000000000001</v>
      </c>
      <c r="S83" s="60">
        <v>1593.7569999999998</v>
      </c>
      <c r="T83" s="91">
        <v>0</v>
      </c>
      <c r="U83" s="60">
        <v>0</v>
      </c>
      <c r="V83" s="91">
        <v>0.10800000000000003</v>
      </c>
      <c r="W83" s="60">
        <v>1500.2133120000003</v>
      </c>
      <c r="X83" s="60">
        <v>1538.2250000000001</v>
      </c>
      <c r="Y83" s="60">
        <v>0</v>
      </c>
      <c r="Z83" s="60">
        <v>0</v>
      </c>
      <c r="AA83" s="60">
        <f t="shared" si="22"/>
        <v>23599.152311999998</v>
      </c>
      <c r="AB83" s="140">
        <v>2165.1999999999998</v>
      </c>
      <c r="AC83" s="60">
        <f t="shared" si="23"/>
        <v>5203.638312000001</v>
      </c>
      <c r="AD83" s="227">
        <f t="shared" si="28"/>
        <v>0.37460868611196546</v>
      </c>
      <c r="AE83" s="60">
        <f t="shared" si="24"/>
        <v>20560.714</v>
      </c>
      <c r="AF83" s="259">
        <f t="shared" si="27"/>
        <v>0.4</v>
      </c>
      <c r="AG83" s="260">
        <f t="shared" si="25"/>
        <v>5556.3456000000006</v>
      </c>
      <c r="AH83" s="225">
        <f t="shared" si="26"/>
        <v>-352.70728800000143</v>
      </c>
      <c r="AI83" s="227">
        <f t="shared" si="29"/>
        <v>0.40000000000000019</v>
      </c>
      <c r="AJ83" s="60">
        <f t="shared" si="30"/>
        <v>5556.3456000000024</v>
      </c>
      <c r="AK83" s="60"/>
      <c r="AL83" s="183"/>
    </row>
    <row r="84" spans="2:38" ht="15" customHeight="1" x14ac:dyDescent="0.25">
      <c r="B84" s="8" t="s">
        <v>95</v>
      </c>
      <c r="C84" s="8" t="s">
        <v>95</v>
      </c>
      <c r="D84" s="121">
        <v>10</v>
      </c>
      <c r="E84" s="121">
        <v>76</v>
      </c>
      <c r="F84" s="121">
        <v>62</v>
      </c>
      <c r="G84" s="60">
        <v>7022.7999999999993</v>
      </c>
      <c r="H84" s="60">
        <v>204.09999999999997</v>
      </c>
      <c r="I84" s="91">
        <v>0.31201230278521386</v>
      </c>
      <c r="J84" s="60">
        <v>2191.1999999999998</v>
      </c>
      <c r="K84" s="91">
        <v>1.8696246511362993E-2</v>
      </c>
      <c r="L84" s="60">
        <v>131.30000000000001</v>
      </c>
      <c r="M84" s="91">
        <v>0</v>
      </c>
      <c r="N84" s="60">
        <v>0</v>
      </c>
      <c r="O84" s="60">
        <v>0</v>
      </c>
      <c r="P84" s="60">
        <v>0</v>
      </c>
      <c r="Q84" s="60">
        <v>184</v>
      </c>
      <c r="R84" s="60">
        <v>17</v>
      </c>
      <c r="S84" s="60">
        <v>984.3</v>
      </c>
      <c r="T84" s="91">
        <v>0</v>
      </c>
      <c r="U84" s="60">
        <v>0</v>
      </c>
      <c r="V84" s="91">
        <v>0.29338725294754231</v>
      </c>
      <c r="W84" s="60">
        <v>2060.4</v>
      </c>
      <c r="X84" s="60">
        <v>0</v>
      </c>
      <c r="Y84" s="60">
        <v>0</v>
      </c>
      <c r="Z84" s="60">
        <v>0</v>
      </c>
      <c r="AA84" s="60">
        <f t="shared" si="22"/>
        <v>12795.099999999997</v>
      </c>
      <c r="AB84" s="140">
        <v>601.5</v>
      </c>
      <c r="AC84" s="60">
        <f t="shared" si="23"/>
        <v>2661.9</v>
      </c>
      <c r="AD84" s="227">
        <f t="shared" si="28"/>
        <v>0.37903685139830273</v>
      </c>
      <c r="AE84" s="60">
        <f t="shared" si="24"/>
        <v>10734.699999999997</v>
      </c>
      <c r="AF84" s="259">
        <f t="shared" si="27"/>
        <v>0.4</v>
      </c>
      <c r="AG84" s="260">
        <f t="shared" si="25"/>
        <v>2809.12</v>
      </c>
      <c r="AH84" s="225">
        <f t="shared" si="26"/>
        <v>-147.21999999999935</v>
      </c>
      <c r="AI84" s="227">
        <f t="shared" si="29"/>
        <v>0.39999999999999997</v>
      </c>
      <c r="AJ84" s="60">
        <f t="shared" si="30"/>
        <v>2809.1199999999994</v>
      </c>
      <c r="AK84" s="60"/>
      <c r="AL84" s="183"/>
    </row>
    <row r="85" spans="2:38" ht="15" customHeight="1" x14ac:dyDescent="0.25">
      <c r="B85" s="8" t="s">
        <v>96</v>
      </c>
      <c r="C85" s="8" t="s">
        <v>96</v>
      </c>
      <c r="D85" s="121">
        <v>7</v>
      </c>
      <c r="E85" s="121">
        <v>85</v>
      </c>
      <c r="F85" s="121">
        <v>73</v>
      </c>
      <c r="G85" s="60">
        <v>7584.9</v>
      </c>
      <c r="H85" s="60">
        <v>238.9</v>
      </c>
      <c r="I85" s="91">
        <v>0.33274004930849455</v>
      </c>
      <c r="J85" s="60">
        <v>2523.8000000000002</v>
      </c>
      <c r="K85" s="91">
        <v>3.3276641748737623E-2</v>
      </c>
      <c r="L85" s="60">
        <v>252.39999999999998</v>
      </c>
      <c r="M85" s="91">
        <v>0</v>
      </c>
      <c r="N85" s="60">
        <v>0</v>
      </c>
      <c r="O85" s="60">
        <v>0</v>
      </c>
      <c r="P85" s="60">
        <v>0</v>
      </c>
      <c r="Q85" s="60">
        <v>267.5</v>
      </c>
      <c r="R85" s="60">
        <v>25.7</v>
      </c>
      <c r="S85" s="60">
        <v>1037.9103333333335</v>
      </c>
      <c r="T85" s="91">
        <v>0</v>
      </c>
      <c r="U85" s="60">
        <v>0</v>
      </c>
      <c r="V85" s="91">
        <v>0.22025656238051916</v>
      </c>
      <c r="W85" s="60">
        <v>1670.6239999999998</v>
      </c>
      <c r="X85" s="60">
        <v>983.83866666666677</v>
      </c>
      <c r="Y85" s="60">
        <v>0</v>
      </c>
      <c r="Z85" s="60">
        <v>0</v>
      </c>
      <c r="AA85" s="60">
        <f t="shared" si="22"/>
        <v>14585.572999999999</v>
      </c>
      <c r="AB85" s="140">
        <v>251.2</v>
      </c>
      <c r="AC85" s="60">
        <f t="shared" si="23"/>
        <v>2905.6626666666666</v>
      </c>
      <c r="AD85" s="227">
        <f t="shared" si="28"/>
        <v>0.38308516482309152</v>
      </c>
      <c r="AE85" s="60">
        <f t="shared" si="24"/>
        <v>11931.110333333332</v>
      </c>
      <c r="AF85" s="259">
        <f t="shared" si="27"/>
        <v>0.4</v>
      </c>
      <c r="AG85" s="260">
        <f t="shared" si="25"/>
        <v>3033.96</v>
      </c>
      <c r="AH85" s="225">
        <f t="shared" si="26"/>
        <v>-128.29733333333388</v>
      </c>
      <c r="AI85" s="227">
        <f t="shared" si="29"/>
        <v>0.40000000000000008</v>
      </c>
      <c r="AJ85" s="60">
        <f t="shared" si="30"/>
        <v>3033.9600000000005</v>
      </c>
      <c r="AK85" s="60"/>
      <c r="AL85" s="183"/>
    </row>
    <row r="86" spans="2:38" ht="15" customHeight="1" x14ac:dyDescent="0.25">
      <c r="B86" s="8" t="s">
        <v>97</v>
      </c>
      <c r="C86" s="8" t="s">
        <v>97</v>
      </c>
      <c r="D86" s="121">
        <v>15</v>
      </c>
      <c r="E86" s="121">
        <v>84</v>
      </c>
      <c r="F86" s="121">
        <v>73</v>
      </c>
      <c r="G86" s="60">
        <v>8352.2999999999993</v>
      </c>
      <c r="H86" s="60">
        <v>267.59999999999997</v>
      </c>
      <c r="I86" s="91">
        <v>0.35204674161608185</v>
      </c>
      <c r="J86" s="60">
        <v>2940.4</v>
      </c>
      <c r="K86" s="91">
        <v>2.054523903595417E-2</v>
      </c>
      <c r="L86" s="60">
        <v>171.6</v>
      </c>
      <c r="M86" s="91">
        <v>0</v>
      </c>
      <c r="N86" s="60">
        <v>0</v>
      </c>
      <c r="O86" s="60">
        <v>0</v>
      </c>
      <c r="P86" s="60">
        <v>0</v>
      </c>
      <c r="Q86" s="60">
        <v>151.6</v>
      </c>
      <c r="R86" s="60">
        <v>0</v>
      </c>
      <c r="S86" s="60">
        <v>1142.5999999999999</v>
      </c>
      <c r="T86" s="91">
        <v>6.4054212612094874E-2</v>
      </c>
      <c r="U86" s="60">
        <v>535</v>
      </c>
      <c r="V86" s="91">
        <v>0.15946505752906384</v>
      </c>
      <c r="W86" s="60">
        <v>1331.8999999999999</v>
      </c>
      <c r="X86" s="60">
        <v>0</v>
      </c>
      <c r="Y86" s="60">
        <v>0</v>
      </c>
      <c r="Z86" s="60">
        <v>0</v>
      </c>
      <c r="AA86" s="60">
        <f t="shared" si="22"/>
        <v>14893</v>
      </c>
      <c r="AB86" s="140">
        <v>1049.8</v>
      </c>
      <c r="AC86" s="60">
        <f t="shared" si="23"/>
        <v>2916.7</v>
      </c>
      <c r="AD86" s="227">
        <f t="shared" si="28"/>
        <v>0.34920919986111609</v>
      </c>
      <c r="AE86" s="60">
        <f t="shared" si="24"/>
        <v>13026.1</v>
      </c>
      <c r="AF86" s="259">
        <f t="shared" si="27"/>
        <v>0.4</v>
      </c>
      <c r="AG86" s="260">
        <f t="shared" si="25"/>
        <v>3340.92</v>
      </c>
      <c r="AH86" s="225">
        <f t="shared" si="26"/>
        <v>-424.22000000000116</v>
      </c>
      <c r="AI86" s="227">
        <f t="shared" si="29"/>
        <v>0.40000000000000013</v>
      </c>
      <c r="AJ86" s="60">
        <f t="shared" si="30"/>
        <v>3340.920000000001</v>
      </c>
      <c r="AK86" s="60"/>
      <c r="AL86" s="183"/>
    </row>
    <row r="87" spans="2:38" ht="15" customHeight="1" x14ac:dyDescent="0.25">
      <c r="B87" s="8" t="s">
        <v>98</v>
      </c>
      <c r="C87" s="8" t="s">
        <v>98</v>
      </c>
      <c r="D87" s="121">
        <v>13</v>
      </c>
      <c r="E87" s="121">
        <v>218</v>
      </c>
      <c r="F87" s="121">
        <v>191</v>
      </c>
      <c r="G87" s="60">
        <v>19980.8</v>
      </c>
      <c r="H87" s="60">
        <v>441.59999999999997</v>
      </c>
      <c r="I87" s="91">
        <v>0.27799187219730942</v>
      </c>
      <c r="J87" s="60">
        <v>5554.5</v>
      </c>
      <c r="K87" s="91">
        <v>1.8027306213965408E-2</v>
      </c>
      <c r="L87" s="60">
        <v>360.2</v>
      </c>
      <c r="M87" s="91">
        <v>0</v>
      </c>
      <c r="N87" s="60">
        <v>0</v>
      </c>
      <c r="O87" s="60">
        <v>0</v>
      </c>
      <c r="P87" s="60">
        <v>0</v>
      </c>
      <c r="Q87" s="60">
        <v>788.8</v>
      </c>
      <c r="R87" s="60">
        <v>1.8</v>
      </c>
      <c r="S87" s="60">
        <v>2495.0000000000005</v>
      </c>
      <c r="T87" s="91">
        <v>0</v>
      </c>
      <c r="U87" s="60">
        <v>0</v>
      </c>
      <c r="V87" s="91">
        <v>0.15001901825752725</v>
      </c>
      <c r="W87" s="60">
        <v>2997.5000000000005</v>
      </c>
      <c r="X87" s="60">
        <v>0</v>
      </c>
      <c r="Y87" s="60">
        <v>110</v>
      </c>
      <c r="Z87" s="60">
        <v>0</v>
      </c>
      <c r="AA87" s="60">
        <f t="shared" si="22"/>
        <v>32730.199999999997</v>
      </c>
      <c r="AB87" s="140">
        <v>5134.7</v>
      </c>
      <c r="AC87" s="60">
        <f t="shared" si="23"/>
        <v>8132.2000000000007</v>
      </c>
      <c r="AD87" s="227">
        <f t="shared" si="28"/>
        <v>0.40700072069186422</v>
      </c>
      <c r="AE87" s="60">
        <f t="shared" si="24"/>
        <v>29732.699999999997</v>
      </c>
      <c r="AF87" s="259">
        <f t="shared" si="27"/>
        <v>0.4</v>
      </c>
      <c r="AG87" s="260">
        <f t="shared" si="25"/>
        <v>7992.32</v>
      </c>
      <c r="AH87" s="225">
        <f t="shared" si="26"/>
        <v>0</v>
      </c>
      <c r="AI87" s="227">
        <f t="shared" si="29"/>
        <v>0.40700072069186422</v>
      </c>
      <c r="AJ87" s="60">
        <f t="shared" si="30"/>
        <v>8132.2000000000007</v>
      </c>
      <c r="AK87" s="60"/>
      <c r="AL87" s="183"/>
    </row>
    <row r="88" spans="2:38" ht="15.75" customHeight="1" x14ac:dyDescent="0.25">
      <c r="B88" s="8" t="s">
        <v>99</v>
      </c>
      <c r="C88" s="8" t="s">
        <v>99</v>
      </c>
      <c r="D88" s="121">
        <v>1</v>
      </c>
      <c r="E88" s="121">
        <v>84</v>
      </c>
      <c r="F88" s="121">
        <v>65</v>
      </c>
      <c r="G88" s="60">
        <v>6469.9</v>
      </c>
      <c r="H88" s="60">
        <v>194.40000000000003</v>
      </c>
      <c r="I88" s="91">
        <v>0.27495015378908488</v>
      </c>
      <c r="J88" s="60">
        <v>1778.9</v>
      </c>
      <c r="K88" s="91">
        <v>3.4544583378413887E-2</v>
      </c>
      <c r="L88" s="60">
        <v>223.5</v>
      </c>
      <c r="M88" s="91">
        <v>0</v>
      </c>
      <c r="N88" s="60">
        <v>0</v>
      </c>
      <c r="O88" s="60">
        <v>0</v>
      </c>
      <c r="P88" s="60">
        <v>0</v>
      </c>
      <c r="Q88" s="60">
        <v>317.5</v>
      </c>
      <c r="R88" s="60">
        <v>25.5</v>
      </c>
      <c r="S88" s="60">
        <v>1303.2</v>
      </c>
      <c r="T88" s="91">
        <v>0.67407533346728699</v>
      </c>
      <c r="U88" s="60">
        <v>4361.2</v>
      </c>
      <c r="V88" s="91">
        <v>0.35118008006306128</v>
      </c>
      <c r="W88" s="60">
        <v>2272.1</v>
      </c>
      <c r="X88" s="60">
        <v>1205.6000000000001</v>
      </c>
      <c r="Y88" s="60">
        <v>0</v>
      </c>
      <c r="Z88" s="60">
        <v>0</v>
      </c>
      <c r="AA88" s="60">
        <f t="shared" si="22"/>
        <v>18151.799999999996</v>
      </c>
      <c r="AB88" s="208">
        <v>0</v>
      </c>
      <c r="AC88" s="60">
        <f t="shared" si="23"/>
        <v>7838.9</v>
      </c>
      <c r="AD88" s="227">
        <f t="shared" si="28"/>
        <v>1.2115952333111795</v>
      </c>
      <c r="AE88" s="60">
        <f t="shared" si="24"/>
        <v>10312.9</v>
      </c>
      <c r="AF88" s="259">
        <f t="shared" si="27"/>
        <v>0.4</v>
      </c>
      <c r="AG88" s="260">
        <f t="shared" si="25"/>
        <v>2587.96</v>
      </c>
      <c r="AH88" s="225">
        <f t="shared" si="26"/>
        <v>0</v>
      </c>
      <c r="AI88" s="227">
        <f t="shared" si="29"/>
        <v>1.2115952333111795</v>
      </c>
      <c r="AJ88" s="60">
        <f t="shared" si="30"/>
        <v>7838.9</v>
      </c>
      <c r="AK88" s="60"/>
      <c r="AL88" s="183"/>
    </row>
    <row r="89" spans="2:38" ht="15" customHeight="1" x14ac:dyDescent="0.25">
      <c r="B89" s="8" t="s">
        <v>100</v>
      </c>
      <c r="C89" s="8" t="s">
        <v>100</v>
      </c>
      <c r="D89" s="121">
        <v>19</v>
      </c>
      <c r="E89" s="121">
        <v>125</v>
      </c>
      <c r="F89" s="121">
        <v>115</v>
      </c>
      <c r="G89" s="60">
        <v>13689.3</v>
      </c>
      <c r="H89" s="60">
        <v>286.8</v>
      </c>
      <c r="I89" s="91">
        <v>0.24166319680334275</v>
      </c>
      <c r="J89" s="60">
        <v>3308.2</v>
      </c>
      <c r="K89" s="91">
        <v>1.9789178409414653E-2</v>
      </c>
      <c r="L89" s="60">
        <v>270.89999999999998</v>
      </c>
      <c r="M89" s="91">
        <v>0</v>
      </c>
      <c r="N89" s="60">
        <v>0</v>
      </c>
      <c r="O89" s="60">
        <v>0</v>
      </c>
      <c r="P89" s="60">
        <v>290.2</v>
      </c>
      <c r="Q89" s="60">
        <v>275.60000000000002</v>
      </c>
      <c r="R89" s="60">
        <v>58.3</v>
      </c>
      <c r="S89" s="60">
        <v>1669.6000000000001</v>
      </c>
      <c r="T89" s="91">
        <v>0</v>
      </c>
      <c r="U89" s="60">
        <v>0</v>
      </c>
      <c r="V89" s="91">
        <v>0.13652268560116296</v>
      </c>
      <c r="W89" s="60">
        <v>1868.8999999999999</v>
      </c>
      <c r="X89" s="60">
        <v>0</v>
      </c>
      <c r="Y89" s="60">
        <v>0</v>
      </c>
      <c r="Z89" s="60">
        <v>0</v>
      </c>
      <c r="AA89" s="60">
        <f t="shared" si="22"/>
        <v>21717.8</v>
      </c>
      <c r="AB89" s="140">
        <v>2601.3000000000002</v>
      </c>
      <c r="AC89" s="60">
        <f t="shared" si="23"/>
        <v>4470.2</v>
      </c>
      <c r="AD89" s="227">
        <f t="shared" si="28"/>
        <v>0.3265470111693074</v>
      </c>
      <c r="AE89" s="60">
        <f t="shared" si="24"/>
        <v>19848.899999999998</v>
      </c>
      <c r="AF89" s="259">
        <f t="shared" si="27"/>
        <v>0.4</v>
      </c>
      <c r="AG89" s="260">
        <f t="shared" si="25"/>
        <v>5475.72</v>
      </c>
      <c r="AH89" s="225">
        <f t="shared" si="26"/>
        <v>-1005.5200000000004</v>
      </c>
      <c r="AI89" s="227">
        <f t="shared" si="29"/>
        <v>0.4</v>
      </c>
      <c r="AJ89" s="60">
        <f t="shared" si="30"/>
        <v>5475.72</v>
      </c>
      <c r="AK89" s="60"/>
      <c r="AL89" s="183"/>
    </row>
    <row r="90" spans="2:38" ht="15" customHeight="1" x14ac:dyDescent="0.25">
      <c r="B90" s="8" t="s">
        <v>101</v>
      </c>
      <c r="C90" s="8" t="s">
        <v>101</v>
      </c>
      <c r="D90" s="121">
        <v>15</v>
      </c>
      <c r="E90" s="121">
        <v>107</v>
      </c>
      <c r="F90" s="121">
        <v>103</v>
      </c>
      <c r="G90" s="60">
        <v>11825.1</v>
      </c>
      <c r="H90" s="60">
        <v>303.39999999999998</v>
      </c>
      <c r="I90" s="91">
        <v>0.28175794724173014</v>
      </c>
      <c r="J90" s="60">
        <v>3406.2</v>
      </c>
      <c r="K90" s="91">
        <v>1.3690018280930756E-2</v>
      </c>
      <c r="L90" s="60">
        <v>165.5</v>
      </c>
      <c r="M90" s="91">
        <v>0</v>
      </c>
      <c r="N90" s="60">
        <v>0</v>
      </c>
      <c r="O90" s="60">
        <v>0</v>
      </c>
      <c r="P90" s="60">
        <v>0</v>
      </c>
      <c r="Q90" s="60">
        <v>317.60000000000002</v>
      </c>
      <c r="R90" s="60">
        <v>59.300000000000004</v>
      </c>
      <c r="S90" s="60">
        <v>1632.8775000000001</v>
      </c>
      <c r="T90" s="91">
        <v>0.14089551744960338</v>
      </c>
      <c r="U90" s="60">
        <v>1703.3000000000002</v>
      </c>
      <c r="V90" s="91">
        <v>0.15006328014492396</v>
      </c>
      <c r="W90" s="60">
        <v>1814.13</v>
      </c>
      <c r="X90" s="60">
        <v>0</v>
      </c>
      <c r="Y90" s="60">
        <v>264</v>
      </c>
      <c r="Z90" s="60">
        <v>0</v>
      </c>
      <c r="AA90" s="60">
        <f t="shared" si="22"/>
        <v>21491.407500000001</v>
      </c>
      <c r="AB90" s="140">
        <v>791.5</v>
      </c>
      <c r="AC90" s="60">
        <f t="shared" si="23"/>
        <v>4308.93</v>
      </c>
      <c r="AD90" s="227">
        <f t="shared" si="28"/>
        <v>0.36438846183118961</v>
      </c>
      <c r="AE90" s="60">
        <f t="shared" si="24"/>
        <v>17973.977500000001</v>
      </c>
      <c r="AF90" s="259">
        <f t="shared" si="27"/>
        <v>0.4</v>
      </c>
      <c r="AG90" s="260">
        <f t="shared" si="25"/>
        <v>4730.04</v>
      </c>
      <c r="AH90" s="225">
        <f t="shared" si="26"/>
        <v>-421.11000000000058</v>
      </c>
      <c r="AI90" s="227">
        <f t="shared" si="29"/>
        <v>0.40000000000000008</v>
      </c>
      <c r="AJ90" s="60">
        <f t="shared" si="30"/>
        <v>4730.0400000000009</v>
      </c>
      <c r="AK90" s="60"/>
      <c r="AL90" s="183"/>
    </row>
    <row r="91" spans="2:38" ht="15" customHeight="1" x14ac:dyDescent="0.25">
      <c r="B91" s="8" t="s">
        <v>51</v>
      </c>
      <c r="C91" s="8" t="s">
        <v>51</v>
      </c>
      <c r="D91" s="121">
        <v>15</v>
      </c>
      <c r="E91" s="121">
        <v>107</v>
      </c>
      <c r="F91" s="121">
        <v>92</v>
      </c>
      <c r="G91" s="60">
        <v>10089</v>
      </c>
      <c r="H91" s="60">
        <v>350.6</v>
      </c>
      <c r="I91" s="91">
        <v>0.30779066309842407</v>
      </c>
      <c r="J91" s="60">
        <v>3105.3</v>
      </c>
      <c r="K91" s="91">
        <v>3.693131132917038E-2</v>
      </c>
      <c r="L91" s="60">
        <v>372.59999999999997</v>
      </c>
      <c r="M91" s="91">
        <v>0</v>
      </c>
      <c r="N91" s="60">
        <v>0</v>
      </c>
      <c r="O91" s="60">
        <v>0</v>
      </c>
      <c r="P91" s="60">
        <v>102.5</v>
      </c>
      <c r="Q91" s="60">
        <v>302.7</v>
      </c>
      <c r="R91" s="60">
        <v>0</v>
      </c>
      <c r="S91" s="60">
        <v>1397.1000000000001</v>
      </c>
      <c r="T91" s="91">
        <v>0</v>
      </c>
      <c r="U91" s="60">
        <v>0</v>
      </c>
      <c r="V91" s="91">
        <v>0.24258102884329463</v>
      </c>
      <c r="W91" s="60">
        <v>2447.3999999999996</v>
      </c>
      <c r="X91" s="60">
        <v>0</v>
      </c>
      <c r="Y91" s="60">
        <v>0</v>
      </c>
      <c r="Z91" s="60">
        <v>0</v>
      </c>
      <c r="AA91" s="60">
        <f t="shared" si="22"/>
        <v>18167.200000000004</v>
      </c>
      <c r="AB91" s="140">
        <v>1065.2</v>
      </c>
      <c r="AC91" s="60">
        <f t="shared" si="23"/>
        <v>3512.5999999999995</v>
      </c>
      <c r="AD91" s="227">
        <f t="shared" si="28"/>
        <v>0.34816136386163143</v>
      </c>
      <c r="AE91" s="60">
        <f t="shared" si="24"/>
        <v>15719.800000000003</v>
      </c>
      <c r="AF91" s="259">
        <f t="shared" si="27"/>
        <v>0.4</v>
      </c>
      <c r="AG91" s="260">
        <f t="shared" si="25"/>
        <v>4035.6000000000004</v>
      </c>
      <c r="AH91" s="225">
        <f t="shared" si="26"/>
        <v>-522.99999999999636</v>
      </c>
      <c r="AI91" s="227">
        <f t="shared" si="29"/>
        <v>0.39999999999999958</v>
      </c>
      <c r="AJ91" s="60">
        <f t="shared" si="30"/>
        <v>4035.5999999999958</v>
      </c>
      <c r="AK91" s="60"/>
      <c r="AL91" s="183"/>
    </row>
    <row r="92" spans="2:38" ht="15" customHeight="1" x14ac:dyDescent="0.25">
      <c r="B92" s="8" t="s">
        <v>102</v>
      </c>
      <c r="C92" s="8" t="s">
        <v>102</v>
      </c>
      <c r="D92" s="121">
        <v>14</v>
      </c>
      <c r="E92" s="121">
        <v>112</v>
      </c>
      <c r="F92" s="121">
        <v>98</v>
      </c>
      <c r="G92" s="60">
        <v>10947.8</v>
      </c>
      <c r="H92" s="60">
        <v>260.2</v>
      </c>
      <c r="I92" s="91">
        <v>0.30098284586857632</v>
      </c>
      <c r="J92" s="60">
        <v>3295.1</v>
      </c>
      <c r="K92" s="91">
        <v>1.2751420376696689E-2</v>
      </c>
      <c r="L92" s="60">
        <v>139.6</v>
      </c>
      <c r="M92" s="91">
        <v>0</v>
      </c>
      <c r="N92" s="60">
        <v>0</v>
      </c>
      <c r="O92" s="60">
        <v>0</v>
      </c>
      <c r="P92" s="60">
        <v>0</v>
      </c>
      <c r="Q92" s="60">
        <v>277.44</v>
      </c>
      <c r="R92" s="60">
        <v>25.2</v>
      </c>
      <c r="S92" s="60">
        <v>1481.4437386666666</v>
      </c>
      <c r="T92" s="91">
        <v>6.1866311039660934E-2</v>
      </c>
      <c r="U92" s="60">
        <v>677.3</v>
      </c>
      <c r="V92" s="91">
        <v>0.23728054951679789</v>
      </c>
      <c r="W92" s="60">
        <v>2597.6999999999998</v>
      </c>
      <c r="X92" s="60">
        <v>0</v>
      </c>
      <c r="Y92" s="60">
        <v>0</v>
      </c>
      <c r="Z92" s="60">
        <v>0</v>
      </c>
      <c r="AA92" s="60">
        <f t="shared" si="22"/>
        <v>19701.783738666669</v>
      </c>
      <c r="AB92" s="140">
        <v>765.8</v>
      </c>
      <c r="AC92" s="60">
        <f t="shared" si="23"/>
        <v>4040.8</v>
      </c>
      <c r="AD92" s="227">
        <f t="shared" si="28"/>
        <v>0.36909698752260733</v>
      </c>
      <c r="AE92" s="60">
        <f t="shared" si="24"/>
        <v>16426.783738666669</v>
      </c>
      <c r="AF92" s="259">
        <f t="shared" si="27"/>
        <v>0.4</v>
      </c>
      <c r="AG92" s="260">
        <f t="shared" si="25"/>
        <v>4379.12</v>
      </c>
      <c r="AH92" s="225">
        <f t="shared" si="26"/>
        <v>-338.31999999999971</v>
      </c>
      <c r="AI92" s="227">
        <f t="shared" si="29"/>
        <v>0.4</v>
      </c>
      <c r="AJ92" s="60">
        <f t="shared" si="30"/>
        <v>4379.12</v>
      </c>
      <c r="AK92" s="60"/>
      <c r="AL92" s="183"/>
    </row>
    <row r="93" spans="2:38" ht="15" customHeight="1" x14ac:dyDescent="0.25">
      <c r="B93" s="8" t="s">
        <v>103</v>
      </c>
      <c r="C93" s="8" t="s">
        <v>103</v>
      </c>
      <c r="D93" s="121">
        <v>97</v>
      </c>
      <c r="E93" s="121">
        <v>387</v>
      </c>
      <c r="F93" s="121">
        <v>354</v>
      </c>
      <c r="G93" s="60">
        <v>43139.186607142852</v>
      </c>
      <c r="H93" s="60">
        <v>1155.5999999999999</v>
      </c>
      <c r="I93" s="91">
        <v>0.2037194434892437</v>
      </c>
      <c r="J93" s="60">
        <v>9419.5999999999985</v>
      </c>
      <c r="K93" s="91">
        <v>2.9482180279899045E-2</v>
      </c>
      <c r="L93" s="60">
        <v>1363.2</v>
      </c>
      <c r="M93" s="91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4845.5999999999995</v>
      </c>
      <c r="T93" s="91">
        <v>0</v>
      </c>
      <c r="U93" s="60">
        <v>0</v>
      </c>
      <c r="V93" s="91">
        <f>W93/G93</f>
        <v>0.2645807755705375</v>
      </c>
      <c r="W93" s="60">
        <f>8314.89945+3098.9</f>
        <v>11413.79945</v>
      </c>
      <c r="X93" s="60">
        <v>0</v>
      </c>
      <c r="Y93" s="60">
        <v>0</v>
      </c>
      <c r="Z93" s="60">
        <v>0</v>
      </c>
      <c r="AA93" s="60">
        <f t="shared" si="22"/>
        <v>71336.986057142843</v>
      </c>
      <c r="AB93" s="140">
        <v>4163.6000000000004</v>
      </c>
      <c r="AC93" s="60">
        <f t="shared" si="23"/>
        <v>15577.399450000001</v>
      </c>
      <c r="AD93" s="227">
        <f t="shared" si="28"/>
        <v>0.36109627174613312</v>
      </c>
      <c r="AE93" s="60">
        <f t="shared" si="24"/>
        <v>59923.186607142845</v>
      </c>
      <c r="AF93" s="259">
        <f t="shared" si="27"/>
        <v>0.4</v>
      </c>
      <c r="AG93" s="260">
        <f t="shared" si="25"/>
        <v>17255.674642857142</v>
      </c>
      <c r="AH93" s="225">
        <f t="shared" si="26"/>
        <v>-1678.2751928571379</v>
      </c>
      <c r="AI93" s="227">
        <f t="shared" si="29"/>
        <v>0.39999999999999997</v>
      </c>
      <c r="AJ93" s="60">
        <f t="shared" si="30"/>
        <v>17255.674642857139</v>
      </c>
      <c r="AK93" s="60"/>
      <c r="AL93" s="183"/>
    </row>
    <row r="94" spans="2:38" ht="19.5" x14ac:dyDescent="0.25">
      <c r="B94" s="9" t="s">
        <v>104</v>
      </c>
      <c r="C94" s="3"/>
      <c r="D94" s="117">
        <f t="shared" ref="D94:AA94" si="31">SUM(D95:D101)</f>
        <v>144</v>
      </c>
      <c r="E94" s="117">
        <f t="shared" si="31"/>
        <v>765</v>
      </c>
      <c r="F94" s="117">
        <f t="shared" si="31"/>
        <v>651</v>
      </c>
      <c r="G94" s="132">
        <f t="shared" si="31"/>
        <v>73886.278000000006</v>
      </c>
      <c r="H94" s="132">
        <f t="shared" si="31"/>
        <v>1997.9128000000001</v>
      </c>
      <c r="I94" s="87">
        <f>J94/G94</f>
        <v>0.26402573289725056</v>
      </c>
      <c r="J94" s="132">
        <f t="shared" si="31"/>
        <v>19507.878700000001</v>
      </c>
      <c r="K94" s="87">
        <f>L94/G94</f>
        <v>2.5268562046121741E-3</v>
      </c>
      <c r="L94" s="132">
        <f t="shared" si="31"/>
        <v>186.7</v>
      </c>
      <c r="M94" s="87">
        <f>N94/G94</f>
        <v>0</v>
      </c>
      <c r="N94" s="132">
        <f t="shared" si="31"/>
        <v>0</v>
      </c>
      <c r="O94" s="132">
        <f t="shared" si="31"/>
        <v>0</v>
      </c>
      <c r="P94" s="132">
        <f t="shared" si="31"/>
        <v>0</v>
      </c>
      <c r="Q94" s="132">
        <f t="shared" si="31"/>
        <v>1755.3220000000001</v>
      </c>
      <c r="R94" s="132">
        <f t="shared" si="31"/>
        <v>256.7928</v>
      </c>
      <c r="S94" s="132">
        <f t="shared" si="31"/>
        <v>10019.986829999998</v>
      </c>
      <c r="T94" s="87">
        <f>U94/G94</f>
        <v>0.20904674099296217</v>
      </c>
      <c r="U94" s="132">
        <f t="shared" si="31"/>
        <v>15445.68562</v>
      </c>
      <c r="V94" s="87">
        <f>W94/G94</f>
        <v>8.4817814209019959E-2</v>
      </c>
      <c r="W94" s="132">
        <f t="shared" si="31"/>
        <v>6266.8725999999997</v>
      </c>
      <c r="X94" s="132">
        <f t="shared" si="31"/>
        <v>6150.3083333333334</v>
      </c>
      <c r="Y94" s="132">
        <f t="shared" si="31"/>
        <v>413.78144000000003</v>
      </c>
      <c r="Z94" s="132">
        <f t="shared" si="31"/>
        <v>0</v>
      </c>
      <c r="AA94" s="132">
        <f t="shared" si="31"/>
        <v>135887.5191233333</v>
      </c>
      <c r="AB94" s="129">
        <f>SUM(AB95:AB101)</f>
        <v>1983.5</v>
      </c>
      <c r="AC94" s="129">
        <f>SUM(AC95:AC101)</f>
        <v>29846.366553333337</v>
      </c>
      <c r="AD94" s="226">
        <f t="shared" si="28"/>
        <v>0.40395006165195291</v>
      </c>
      <c r="AE94" s="129">
        <f>SUM(AE95:AE101)</f>
        <v>108024.65257000001</v>
      </c>
      <c r="AF94" s="258">
        <f t="shared" si="27"/>
        <v>0.4</v>
      </c>
      <c r="AG94" s="255">
        <f>SUM(AG95:AG101)</f>
        <v>29554.511200000001</v>
      </c>
      <c r="AH94" s="129">
        <f>SUM(AH95:AH101)</f>
        <v>-3960.560406666671</v>
      </c>
      <c r="AI94" s="226">
        <f t="shared" si="29"/>
        <v>0.45755352516200654</v>
      </c>
      <c r="AJ94" s="132">
        <f t="shared" si="30"/>
        <v>33806.926960000012</v>
      </c>
      <c r="AK94" s="132"/>
      <c r="AL94" s="196"/>
    </row>
    <row r="95" spans="2:38" ht="16.5" customHeight="1" x14ac:dyDescent="0.25">
      <c r="B95" s="8" t="s">
        <v>105</v>
      </c>
      <c r="C95" s="8" t="s">
        <v>105</v>
      </c>
      <c r="D95" s="121">
        <v>31</v>
      </c>
      <c r="E95" s="121">
        <v>153</v>
      </c>
      <c r="F95" s="121">
        <v>136</v>
      </c>
      <c r="G95" s="60">
        <v>14783.9</v>
      </c>
      <c r="H95" s="60">
        <v>352.79999999999995</v>
      </c>
      <c r="I95" s="91">
        <v>0.27003023559412603</v>
      </c>
      <c r="J95" s="60">
        <v>3992.0999999999995</v>
      </c>
      <c r="K95" s="91">
        <v>0</v>
      </c>
      <c r="L95" s="60">
        <v>0</v>
      </c>
      <c r="M95" s="91">
        <v>0</v>
      </c>
      <c r="N95" s="60">
        <v>0</v>
      </c>
      <c r="O95" s="60">
        <v>0</v>
      </c>
      <c r="P95" s="60">
        <v>0</v>
      </c>
      <c r="Q95" s="60">
        <v>609.6</v>
      </c>
      <c r="R95" s="60">
        <v>4.2</v>
      </c>
      <c r="S95" s="60">
        <v>1761.5583333333334</v>
      </c>
      <c r="T95" s="91">
        <v>0.11736415966017087</v>
      </c>
      <c r="U95" s="60">
        <v>1735.1000000000001</v>
      </c>
      <c r="V95" s="91">
        <v>0</v>
      </c>
      <c r="W95" s="60">
        <v>0</v>
      </c>
      <c r="X95" s="60">
        <v>1761.5583333333334</v>
      </c>
      <c r="Y95" s="60">
        <v>0</v>
      </c>
      <c r="Z95" s="60">
        <v>0</v>
      </c>
      <c r="AA95" s="60">
        <f t="shared" si="22"/>
        <v>25000.816666666666</v>
      </c>
      <c r="AB95" s="208">
        <v>0</v>
      </c>
      <c r="AC95" s="60">
        <f t="shared" ref="AC95:AC101" si="32">AB95+X95+W95+U95</f>
        <v>3496.6583333333338</v>
      </c>
      <c r="AD95" s="227">
        <f t="shared" si="28"/>
        <v>0.23651799141859278</v>
      </c>
      <c r="AE95" s="60">
        <f t="shared" ref="AE95:AE101" si="33">G95+H95+J95+L95+N95+P95+Q95+R95+S95+Y95+Z95</f>
        <v>21504.158333333333</v>
      </c>
      <c r="AF95" s="259">
        <f t="shared" si="27"/>
        <v>0.4</v>
      </c>
      <c r="AG95" s="260">
        <f t="shared" ref="AG95:AG101" si="34">G95*AF95</f>
        <v>5913.56</v>
      </c>
      <c r="AH95" s="225">
        <f t="shared" ref="AH95:AH101" si="35">IF((AA95+AB95)-(AE95+AG95)&gt;0,0,(AA95+AB95)-(AE95+AG95))</f>
        <v>-2416.9016666666685</v>
      </c>
      <c r="AI95" s="227">
        <f t="shared" si="29"/>
        <v>0.40000000000000013</v>
      </c>
      <c r="AJ95" s="60">
        <f t="shared" si="30"/>
        <v>5913.5600000000022</v>
      </c>
      <c r="AK95" s="60"/>
      <c r="AL95" s="183"/>
    </row>
    <row r="96" spans="2:38" ht="15.75" x14ac:dyDescent="0.25">
      <c r="B96" s="8" t="s">
        <v>106</v>
      </c>
      <c r="C96" s="8" t="s">
        <v>106</v>
      </c>
      <c r="D96" s="121">
        <v>15</v>
      </c>
      <c r="E96" s="121">
        <v>88</v>
      </c>
      <c r="F96" s="121">
        <v>80</v>
      </c>
      <c r="G96" s="60">
        <v>8963.5600000000013</v>
      </c>
      <c r="H96" s="60">
        <v>259</v>
      </c>
      <c r="I96" s="91">
        <v>0.29722457371847788</v>
      </c>
      <c r="J96" s="60">
        <v>2664.1903000000002</v>
      </c>
      <c r="K96" s="91">
        <v>0</v>
      </c>
      <c r="L96" s="60">
        <v>0</v>
      </c>
      <c r="M96" s="91">
        <v>0</v>
      </c>
      <c r="N96" s="60">
        <v>0</v>
      </c>
      <c r="O96" s="60">
        <v>0</v>
      </c>
      <c r="P96" s="60">
        <v>0</v>
      </c>
      <c r="Q96" s="60">
        <v>351.1</v>
      </c>
      <c r="R96" s="60">
        <v>46.800000000000004</v>
      </c>
      <c r="S96" s="60">
        <v>1251.4295966666666</v>
      </c>
      <c r="T96" s="91">
        <v>0.29661641803033612</v>
      </c>
      <c r="U96" s="60">
        <v>2658.7390599999999</v>
      </c>
      <c r="V96" s="91">
        <v>8.2295204137641728E-3</v>
      </c>
      <c r="W96" s="60">
        <v>73.765799999999999</v>
      </c>
      <c r="X96" s="60">
        <v>0</v>
      </c>
      <c r="Y96" s="60">
        <v>0</v>
      </c>
      <c r="Z96" s="60">
        <v>0</v>
      </c>
      <c r="AA96" s="60">
        <f t="shared" si="22"/>
        <v>16268.584756666667</v>
      </c>
      <c r="AB96" s="140">
        <v>373.9</v>
      </c>
      <c r="AC96" s="60">
        <f t="shared" si="32"/>
        <v>3106.4048599999996</v>
      </c>
      <c r="AD96" s="227">
        <f t="shared" si="28"/>
        <v>0.34655927555569432</v>
      </c>
      <c r="AE96" s="60">
        <f t="shared" si="33"/>
        <v>13536.079896666668</v>
      </c>
      <c r="AF96" s="259">
        <f t="shared" si="27"/>
        <v>0.4</v>
      </c>
      <c r="AG96" s="260">
        <f t="shared" si="34"/>
        <v>3585.4240000000009</v>
      </c>
      <c r="AH96" s="225">
        <f t="shared" si="35"/>
        <v>-479.01914000000033</v>
      </c>
      <c r="AI96" s="227">
        <f t="shared" si="29"/>
        <v>0.39999999999999997</v>
      </c>
      <c r="AJ96" s="60">
        <f t="shared" si="30"/>
        <v>3585.424</v>
      </c>
      <c r="AK96" s="60"/>
      <c r="AL96" s="183"/>
    </row>
    <row r="97" spans="2:38" s="1" customFormat="1" ht="13.5" customHeight="1" x14ac:dyDescent="0.25">
      <c r="B97" s="32" t="s">
        <v>107</v>
      </c>
      <c r="C97" s="32" t="s">
        <v>107</v>
      </c>
      <c r="D97" s="122"/>
      <c r="E97" s="122"/>
      <c r="F97" s="122"/>
      <c r="G97" s="139"/>
      <c r="H97" s="139"/>
      <c r="I97" s="81"/>
      <c r="J97" s="139"/>
      <c r="K97" s="81"/>
      <c r="L97" s="139"/>
      <c r="M97" s="81"/>
      <c r="N97" s="139"/>
      <c r="O97" s="139"/>
      <c r="P97" s="139"/>
      <c r="Q97" s="139"/>
      <c r="R97" s="139"/>
      <c r="S97" s="139"/>
      <c r="T97" s="81"/>
      <c r="U97" s="139"/>
      <c r="V97" s="81"/>
      <c r="W97" s="139"/>
      <c r="X97" s="139"/>
      <c r="Y97" s="139"/>
      <c r="Z97" s="139"/>
      <c r="AA97" s="139"/>
      <c r="AB97" s="209">
        <v>0</v>
      </c>
      <c r="AC97" s="139">
        <f t="shared" si="32"/>
        <v>0</v>
      </c>
      <c r="AD97" s="228" t="e">
        <f t="shared" si="28"/>
        <v>#DIV/0!</v>
      </c>
      <c r="AE97" s="139">
        <f t="shared" si="33"/>
        <v>0</v>
      </c>
      <c r="AF97" s="261">
        <f t="shared" si="27"/>
        <v>0.4</v>
      </c>
      <c r="AG97" s="262">
        <f t="shared" si="34"/>
        <v>0</v>
      </c>
      <c r="AH97" s="229">
        <f t="shared" si="35"/>
        <v>0</v>
      </c>
      <c r="AI97" s="228" t="e">
        <f t="shared" si="29"/>
        <v>#DIV/0!</v>
      </c>
      <c r="AJ97" s="139">
        <f t="shared" si="30"/>
        <v>0</v>
      </c>
      <c r="AK97" s="139"/>
      <c r="AL97" s="197"/>
    </row>
    <row r="98" spans="2:38" ht="15.75" customHeight="1" x14ac:dyDescent="0.25">
      <c r="B98" s="8" t="s">
        <v>108</v>
      </c>
      <c r="C98" s="8" t="s">
        <v>108</v>
      </c>
      <c r="D98" s="121">
        <v>13</v>
      </c>
      <c r="E98" s="121">
        <v>109</v>
      </c>
      <c r="F98" s="121">
        <v>94</v>
      </c>
      <c r="G98" s="60">
        <v>9777</v>
      </c>
      <c r="H98" s="60">
        <v>234</v>
      </c>
      <c r="I98" s="91">
        <v>0.20777215914902325</v>
      </c>
      <c r="J98" s="60">
        <v>2031.3884000000003</v>
      </c>
      <c r="K98" s="91">
        <v>0</v>
      </c>
      <c r="L98" s="60">
        <v>0</v>
      </c>
      <c r="M98" s="91">
        <v>0</v>
      </c>
      <c r="N98" s="60">
        <v>0</v>
      </c>
      <c r="O98" s="60">
        <v>0</v>
      </c>
      <c r="P98" s="60">
        <v>0</v>
      </c>
      <c r="Q98" s="60">
        <v>83.469999999999985</v>
      </c>
      <c r="R98" s="60">
        <v>38.832000000000001</v>
      </c>
      <c r="S98" s="60">
        <v>1287.6688999999999</v>
      </c>
      <c r="T98" s="91">
        <v>9.759926357778459E-2</v>
      </c>
      <c r="U98" s="60">
        <v>954.22799999999995</v>
      </c>
      <c r="V98" s="91">
        <v>0.23875385087450141</v>
      </c>
      <c r="W98" s="60">
        <v>2334.2964000000002</v>
      </c>
      <c r="X98" s="60">
        <v>0</v>
      </c>
      <c r="Y98" s="60">
        <v>0</v>
      </c>
      <c r="Z98" s="60">
        <v>0</v>
      </c>
      <c r="AA98" s="60">
        <f t="shared" si="22"/>
        <v>16740.883699999998</v>
      </c>
      <c r="AB98" s="140">
        <v>401.5</v>
      </c>
      <c r="AC98" s="60">
        <f t="shared" si="32"/>
        <v>3690.0244000000002</v>
      </c>
      <c r="AD98" s="227">
        <f t="shared" si="28"/>
        <v>0.37741888104735605</v>
      </c>
      <c r="AE98" s="60">
        <f t="shared" si="33"/>
        <v>13452.3593</v>
      </c>
      <c r="AF98" s="259">
        <f t="shared" si="27"/>
        <v>0.4</v>
      </c>
      <c r="AG98" s="260">
        <f t="shared" si="34"/>
        <v>3910.8</v>
      </c>
      <c r="AH98" s="225">
        <f t="shared" si="35"/>
        <v>-220.77560000000085</v>
      </c>
      <c r="AI98" s="227">
        <f t="shared" si="29"/>
        <v>0.40000000000000013</v>
      </c>
      <c r="AJ98" s="60">
        <f t="shared" si="30"/>
        <v>3910.8000000000011</v>
      </c>
      <c r="AK98" s="60"/>
      <c r="AL98" s="183"/>
    </row>
    <row r="99" spans="2:38" s="1" customFormat="1" ht="13.5" customHeight="1" x14ac:dyDescent="0.25">
      <c r="B99" s="8" t="s">
        <v>109</v>
      </c>
      <c r="C99" s="8" t="s">
        <v>109</v>
      </c>
      <c r="D99" s="121">
        <v>50</v>
      </c>
      <c r="E99" s="121">
        <v>222</v>
      </c>
      <c r="F99" s="121">
        <v>169</v>
      </c>
      <c r="G99" s="60">
        <v>19582.599999999999</v>
      </c>
      <c r="H99" s="60">
        <v>493.3</v>
      </c>
      <c r="I99" s="91">
        <v>0.28182672372412243</v>
      </c>
      <c r="J99" s="60">
        <v>5518.9</v>
      </c>
      <c r="K99" s="91">
        <v>9.5339740381767488E-3</v>
      </c>
      <c r="L99" s="60">
        <v>186.7</v>
      </c>
      <c r="M99" s="91">
        <v>0</v>
      </c>
      <c r="N99" s="60">
        <v>0</v>
      </c>
      <c r="O99" s="60">
        <v>0</v>
      </c>
      <c r="P99" s="60">
        <v>0</v>
      </c>
      <c r="Q99" s="60">
        <v>0</v>
      </c>
      <c r="R99" s="60">
        <v>116.7</v>
      </c>
      <c r="S99" s="60">
        <v>2829.2</v>
      </c>
      <c r="T99" s="91">
        <v>0.30404032150991189</v>
      </c>
      <c r="U99" s="60">
        <v>5953.9000000000005</v>
      </c>
      <c r="V99" s="91">
        <v>0.10720741883100304</v>
      </c>
      <c r="W99" s="60">
        <v>2099.4</v>
      </c>
      <c r="X99" s="60">
        <v>2829.2</v>
      </c>
      <c r="Y99" s="60">
        <v>390.20000000000005</v>
      </c>
      <c r="Z99" s="60">
        <v>0</v>
      </c>
      <c r="AA99" s="60">
        <f t="shared" si="22"/>
        <v>40000.099999999991</v>
      </c>
      <c r="AB99" s="208">
        <v>0</v>
      </c>
      <c r="AC99" s="60">
        <f t="shared" si="32"/>
        <v>10882.5</v>
      </c>
      <c r="AD99" s="227">
        <f t="shared" si="28"/>
        <v>0.55572293771000791</v>
      </c>
      <c r="AE99" s="60">
        <f t="shared" si="33"/>
        <v>29117.599999999999</v>
      </c>
      <c r="AF99" s="259">
        <f t="shared" si="27"/>
        <v>0.4</v>
      </c>
      <c r="AG99" s="260">
        <f t="shared" si="34"/>
        <v>7833.04</v>
      </c>
      <c r="AH99" s="225">
        <f t="shared" si="35"/>
        <v>0</v>
      </c>
      <c r="AI99" s="227">
        <f t="shared" si="29"/>
        <v>0.55572293771000791</v>
      </c>
      <c r="AJ99" s="60">
        <f t="shared" si="30"/>
        <v>10882.5</v>
      </c>
      <c r="AK99" s="60"/>
      <c r="AL99" s="183"/>
    </row>
    <row r="100" spans="2:38" ht="15.75" x14ac:dyDescent="0.25">
      <c r="B100" s="8" t="s">
        <v>110</v>
      </c>
      <c r="C100" s="8" t="s">
        <v>110</v>
      </c>
      <c r="D100" s="121">
        <v>19</v>
      </c>
      <c r="E100" s="121">
        <v>96</v>
      </c>
      <c r="F100" s="121">
        <v>95</v>
      </c>
      <c r="G100" s="60">
        <v>12375.27</v>
      </c>
      <c r="H100" s="60">
        <v>394.4</v>
      </c>
      <c r="I100" s="91">
        <v>0.23155777611316763</v>
      </c>
      <c r="J100" s="60">
        <v>2865.59</v>
      </c>
      <c r="K100" s="91">
        <v>0</v>
      </c>
      <c r="L100" s="60">
        <v>0</v>
      </c>
      <c r="M100" s="91">
        <v>0</v>
      </c>
      <c r="N100" s="60">
        <v>0</v>
      </c>
      <c r="O100" s="60">
        <v>0</v>
      </c>
      <c r="P100" s="60">
        <v>0</v>
      </c>
      <c r="Q100" s="60">
        <v>451.4</v>
      </c>
      <c r="R100" s="60">
        <v>0</v>
      </c>
      <c r="S100" s="60">
        <v>1559.4299999999998</v>
      </c>
      <c r="T100" s="91">
        <v>0</v>
      </c>
      <c r="U100" s="60">
        <v>0</v>
      </c>
      <c r="V100" s="91">
        <v>0.10816685211716592</v>
      </c>
      <c r="W100" s="60">
        <v>1338.5940000000001</v>
      </c>
      <c r="X100" s="60">
        <v>1559.5500000000002</v>
      </c>
      <c r="Y100" s="60">
        <v>0</v>
      </c>
      <c r="Z100" s="60">
        <v>0</v>
      </c>
      <c r="AA100" s="60">
        <f t="shared" si="22"/>
        <v>20544.234</v>
      </c>
      <c r="AB100" s="140">
        <v>1208.0999999999999</v>
      </c>
      <c r="AC100" s="60">
        <f t="shared" si="32"/>
        <v>4106.2440000000006</v>
      </c>
      <c r="AD100" s="227">
        <f t="shared" si="28"/>
        <v>0.33181045746880677</v>
      </c>
      <c r="AE100" s="60">
        <f t="shared" si="33"/>
        <v>17646.09</v>
      </c>
      <c r="AF100" s="259">
        <f t="shared" si="27"/>
        <v>0.4</v>
      </c>
      <c r="AG100" s="260">
        <f t="shared" si="34"/>
        <v>4950.1080000000002</v>
      </c>
      <c r="AH100" s="225">
        <f t="shared" si="35"/>
        <v>-843.8640000000014</v>
      </c>
      <c r="AI100" s="227">
        <f t="shared" si="29"/>
        <v>0.40000000000000013</v>
      </c>
      <c r="AJ100" s="60">
        <f t="shared" si="30"/>
        <v>4950.108000000002</v>
      </c>
      <c r="AK100" s="60"/>
      <c r="AL100" s="183"/>
    </row>
    <row r="101" spans="2:38" ht="15" customHeight="1" x14ac:dyDescent="0.25">
      <c r="B101" s="8" t="s">
        <v>111</v>
      </c>
      <c r="C101" s="8" t="s">
        <v>111</v>
      </c>
      <c r="D101" s="121">
        <v>16</v>
      </c>
      <c r="E101" s="121">
        <v>97</v>
      </c>
      <c r="F101" s="121">
        <v>77</v>
      </c>
      <c r="G101" s="60">
        <v>8403.9480000000003</v>
      </c>
      <c r="H101" s="60">
        <v>264.4128</v>
      </c>
      <c r="I101" s="91">
        <v>0.28982925643994939</v>
      </c>
      <c r="J101" s="60">
        <v>2435.71</v>
      </c>
      <c r="K101" s="91">
        <v>0</v>
      </c>
      <c r="L101" s="60">
        <v>0</v>
      </c>
      <c r="M101" s="91">
        <v>0</v>
      </c>
      <c r="N101" s="60">
        <v>0</v>
      </c>
      <c r="O101" s="60">
        <v>0</v>
      </c>
      <c r="P101" s="60">
        <v>0</v>
      </c>
      <c r="Q101" s="60">
        <v>259.75200000000001</v>
      </c>
      <c r="R101" s="60">
        <v>50.260800000000003</v>
      </c>
      <c r="S101" s="60">
        <v>1330.6999999999998</v>
      </c>
      <c r="T101" s="91">
        <v>0.49306808657074036</v>
      </c>
      <c r="U101" s="60">
        <v>4143.7185600000003</v>
      </c>
      <c r="V101" s="91">
        <v>5.0073655857937244E-2</v>
      </c>
      <c r="W101" s="60">
        <v>420.81639999999999</v>
      </c>
      <c r="X101" s="60">
        <v>0</v>
      </c>
      <c r="Y101" s="60">
        <v>23.581440000000001</v>
      </c>
      <c r="Z101" s="60">
        <v>0</v>
      </c>
      <c r="AA101" s="60">
        <f t="shared" si="22"/>
        <v>17332.900000000005</v>
      </c>
      <c r="AB101" s="208">
        <v>0</v>
      </c>
      <c r="AC101" s="60">
        <f t="shared" si="32"/>
        <v>4564.53496</v>
      </c>
      <c r="AD101" s="227">
        <f t="shared" si="28"/>
        <v>0.54314174242867752</v>
      </c>
      <c r="AE101" s="60">
        <f t="shared" si="33"/>
        <v>12768.365040000002</v>
      </c>
      <c r="AF101" s="259">
        <f t="shared" si="27"/>
        <v>0.4</v>
      </c>
      <c r="AG101" s="260">
        <f t="shared" si="34"/>
        <v>3361.5792000000001</v>
      </c>
      <c r="AH101" s="225">
        <f t="shared" si="35"/>
        <v>0</v>
      </c>
      <c r="AI101" s="227">
        <f t="shared" si="29"/>
        <v>0.54314174242867752</v>
      </c>
      <c r="AJ101" s="60">
        <f t="shared" si="30"/>
        <v>4564.53496</v>
      </c>
      <c r="AK101" s="60"/>
      <c r="AL101" s="183"/>
    </row>
    <row r="102" spans="2:38" ht="19.5" x14ac:dyDescent="0.25">
      <c r="B102" s="9" t="s">
        <v>112</v>
      </c>
      <c r="C102" s="3"/>
      <c r="D102" s="117">
        <f t="shared" ref="D102:AA102" si="36">SUM(D103:D110)</f>
        <v>175</v>
      </c>
      <c r="E102" s="117">
        <f t="shared" si="36"/>
        <v>1027</v>
      </c>
      <c r="F102" s="117">
        <f t="shared" si="36"/>
        <v>862</v>
      </c>
      <c r="G102" s="132">
        <f t="shared" si="36"/>
        <v>97031.016000000003</v>
      </c>
      <c r="H102" s="132">
        <f t="shared" si="36"/>
        <v>2489.6799999999998</v>
      </c>
      <c r="I102" s="87">
        <f>J102/G102</f>
        <v>0.2572915839611532</v>
      </c>
      <c r="J102" s="132">
        <f t="shared" si="36"/>
        <v>24965.263800000001</v>
      </c>
      <c r="K102" s="87">
        <f>L102/G102</f>
        <v>8.3328819312785511E-3</v>
      </c>
      <c r="L102" s="132">
        <f t="shared" si="36"/>
        <v>808.548</v>
      </c>
      <c r="M102" s="87">
        <f>N102/G102</f>
        <v>0</v>
      </c>
      <c r="N102" s="132">
        <f t="shared" si="36"/>
        <v>0</v>
      </c>
      <c r="O102" s="132">
        <f t="shared" si="36"/>
        <v>0</v>
      </c>
      <c r="P102" s="132">
        <f t="shared" si="36"/>
        <v>152.30000000000001</v>
      </c>
      <c r="Q102" s="132">
        <f t="shared" si="36"/>
        <v>2435.1351999999997</v>
      </c>
      <c r="R102" s="132">
        <f t="shared" si="36"/>
        <v>274.51599999999996</v>
      </c>
      <c r="S102" s="132">
        <f t="shared" si="36"/>
        <v>12458.545633333335</v>
      </c>
      <c r="T102" s="87">
        <f>U102/G102</f>
        <v>0.10719260282712077</v>
      </c>
      <c r="U102" s="132">
        <f t="shared" si="36"/>
        <v>10401.007160000001</v>
      </c>
      <c r="V102" s="87">
        <f>W102/G102</f>
        <v>0.11755328667278925</v>
      </c>
      <c r="W102" s="132">
        <f t="shared" si="36"/>
        <v>11406.314840000001</v>
      </c>
      <c r="X102" s="132">
        <f t="shared" si="36"/>
        <v>1799</v>
      </c>
      <c r="Y102" s="132">
        <f t="shared" si="36"/>
        <v>0</v>
      </c>
      <c r="Z102" s="132">
        <f t="shared" si="36"/>
        <v>0</v>
      </c>
      <c r="AA102" s="132">
        <f t="shared" si="36"/>
        <v>164221.32663333334</v>
      </c>
      <c r="AB102" s="129">
        <f>SUM(AB103:AB110)</f>
        <v>11393.399999999998</v>
      </c>
      <c r="AC102" s="129">
        <f>SUM(AC103:AC110)</f>
        <v>34999.722000000002</v>
      </c>
      <c r="AD102" s="226">
        <f t="shared" si="28"/>
        <v>0.36070653944301684</v>
      </c>
      <c r="AE102" s="129">
        <f>SUM(AE103:AE110)</f>
        <v>140615.00463333333</v>
      </c>
      <c r="AF102" s="258">
        <f t="shared" si="27"/>
        <v>0.4</v>
      </c>
      <c r="AG102" s="255">
        <f>SUM(AG103:AG110)</f>
        <v>38812.406400000007</v>
      </c>
      <c r="AH102" s="129">
        <f>SUM(AH103:AH110)</f>
        <v>-4223.0044000000016</v>
      </c>
      <c r="AI102" s="226">
        <f t="shared" si="29"/>
        <v>0.40422875093877197</v>
      </c>
      <c r="AJ102" s="132">
        <f t="shared" si="30"/>
        <v>39222.7264</v>
      </c>
      <c r="AK102" s="132"/>
      <c r="AL102" s="196"/>
    </row>
    <row r="103" spans="2:38" ht="13.5" customHeight="1" x14ac:dyDescent="0.25">
      <c r="B103" s="8" t="s">
        <v>113</v>
      </c>
      <c r="C103" s="8" t="s">
        <v>113</v>
      </c>
      <c r="D103" s="121">
        <v>8</v>
      </c>
      <c r="E103" s="121">
        <v>82</v>
      </c>
      <c r="F103" s="121">
        <v>51</v>
      </c>
      <c r="G103" s="60">
        <v>5652.3799999999992</v>
      </c>
      <c r="H103" s="60">
        <v>222.2</v>
      </c>
      <c r="I103" s="91">
        <v>0.35894614304063072</v>
      </c>
      <c r="J103" s="60">
        <v>2028.9</v>
      </c>
      <c r="K103" s="91">
        <v>0</v>
      </c>
      <c r="L103" s="60">
        <v>0</v>
      </c>
      <c r="M103" s="91">
        <v>0</v>
      </c>
      <c r="N103" s="60">
        <v>0</v>
      </c>
      <c r="O103" s="60">
        <v>0</v>
      </c>
      <c r="P103" s="60">
        <v>0</v>
      </c>
      <c r="Q103" s="60">
        <v>223.7</v>
      </c>
      <c r="R103" s="60">
        <v>17.100000000000001</v>
      </c>
      <c r="S103" s="60">
        <v>820.3</v>
      </c>
      <c r="T103" s="91">
        <v>0.18528478269330798</v>
      </c>
      <c r="U103" s="60">
        <v>1047.3</v>
      </c>
      <c r="V103" s="91">
        <v>0.19128579465641024</v>
      </c>
      <c r="W103" s="60">
        <v>1081.22</v>
      </c>
      <c r="X103" s="60">
        <v>0</v>
      </c>
      <c r="Y103" s="60">
        <v>0</v>
      </c>
      <c r="Z103" s="60">
        <v>0</v>
      </c>
      <c r="AA103" s="60">
        <f t="shared" si="22"/>
        <v>11093.099999999999</v>
      </c>
      <c r="AB103" s="208">
        <v>0</v>
      </c>
      <c r="AC103" s="60">
        <f t="shared" ref="AC103:AC110" si="37">AB103+X103+W103+U103</f>
        <v>2128.52</v>
      </c>
      <c r="AD103" s="227">
        <f t="shared" si="28"/>
        <v>0.37657057734971822</v>
      </c>
      <c r="AE103" s="60">
        <f t="shared" ref="AE103:AE110" si="38">G103+H103+J103+L103+N103+P103+Q103+R103+S103+Y103+Z103</f>
        <v>8964.58</v>
      </c>
      <c r="AF103" s="259">
        <f t="shared" si="27"/>
        <v>0.4</v>
      </c>
      <c r="AG103" s="260">
        <f t="shared" ref="AG103:AG110" si="39">G103*AF103</f>
        <v>2260.9519999999998</v>
      </c>
      <c r="AH103" s="225">
        <f t="shared" ref="AH103:AH110" si="40">IF((AA103+AB103)-(AE103+AG103)&gt;0,0,(AA103+AB103)-(AE103+AG103))</f>
        <v>-132.4320000000007</v>
      </c>
      <c r="AI103" s="227">
        <f t="shared" si="29"/>
        <v>0.40000000000000019</v>
      </c>
      <c r="AJ103" s="60">
        <f t="shared" si="30"/>
        <v>2260.9520000000007</v>
      </c>
      <c r="AK103" s="60"/>
      <c r="AL103" s="183"/>
    </row>
    <row r="104" spans="2:38" ht="18.75" customHeight="1" x14ac:dyDescent="0.25">
      <c r="B104" s="8" t="s">
        <v>114</v>
      </c>
      <c r="C104" s="8" t="s">
        <v>114</v>
      </c>
      <c r="D104" s="121">
        <v>22</v>
      </c>
      <c r="E104" s="121">
        <v>164</v>
      </c>
      <c r="F104" s="121">
        <v>164</v>
      </c>
      <c r="G104" s="60">
        <v>17418.2</v>
      </c>
      <c r="H104" s="60">
        <v>484.80000000000007</v>
      </c>
      <c r="I104" s="91">
        <v>0.23662031668025399</v>
      </c>
      <c r="J104" s="60">
        <v>4121.5</v>
      </c>
      <c r="K104" s="91">
        <v>7.8538540147661644E-3</v>
      </c>
      <c r="L104" s="60">
        <v>136.80000000000001</v>
      </c>
      <c r="M104" s="91">
        <v>0</v>
      </c>
      <c r="N104" s="60">
        <v>0</v>
      </c>
      <c r="O104" s="60">
        <v>0</v>
      </c>
      <c r="P104" s="60">
        <v>0</v>
      </c>
      <c r="Q104" s="60">
        <v>443.9</v>
      </c>
      <c r="R104" s="60">
        <v>140.9</v>
      </c>
      <c r="S104" s="60">
        <v>2160.9</v>
      </c>
      <c r="T104" s="91">
        <v>0</v>
      </c>
      <c r="U104" s="60">
        <v>0</v>
      </c>
      <c r="V104" s="91">
        <v>0.18286045630432538</v>
      </c>
      <c r="W104" s="60">
        <v>3185.1000000000004</v>
      </c>
      <c r="X104" s="60">
        <v>0</v>
      </c>
      <c r="Y104" s="60">
        <v>0</v>
      </c>
      <c r="Z104" s="60">
        <v>0</v>
      </c>
      <c r="AA104" s="60">
        <f t="shared" si="22"/>
        <v>28092.100000000006</v>
      </c>
      <c r="AB104" s="140">
        <v>4192.5</v>
      </c>
      <c r="AC104" s="60">
        <f t="shared" si="37"/>
        <v>7377.6</v>
      </c>
      <c r="AD104" s="227">
        <f t="shared" si="28"/>
        <v>0.42355696914721386</v>
      </c>
      <c r="AE104" s="60">
        <f t="shared" si="38"/>
        <v>24907.000000000004</v>
      </c>
      <c r="AF104" s="259">
        <f t="shared" si="27"/>
        <v>0.4</v>
      </c>
      <c r="AG104" s="260">
        <f t="shared" si="39"/>
        <v>6967.2800000000007</v>
      </c>
      <c r="AH104" s="225">
        <f t="shared" si="40"/>
        <v>0</v>
      </c>
      <c r="AI104" s="227">
        <f t="shared" si="29"/>
        <v>0.42355696914721386</v>
      </c>
      <c r="AJ104" s="60">
        <f t="shared" si="30"/>
        <v>7377.6</v>
      </c>
      <c r="AK104" s="60"/>
      <c r="AL104" s="183"/>
    </row>
    <row r="105" spans="2:38" s="1" customFormat="1" ht="19.5" customHeight="1" x14ac:dyDescent="0.25">
      <c r="B105" s="8" t="s">
        <v>115</v>
      </c>
      <c r="C105" s="8" t="s">
        <v>115</v>
      </c>
      <c r="D105" s="121">
        <v>28</v>
      </c>
      <c r="E105" s="121">
        <v>132</v>
      </c>
      <c r="F105" s="121">
        <v>119</v>
      </c>
      <c r="G105" s="60">
        <v>13625.423999999999</v>
      </c>
      <c r="H105" s="60">
        <v>247.20000000000002</v>
      </c>
      <c r="I105" s="91">
        <v>0.2524266987948412</v>
      </c>
      <c r="J105" s="60">
        <v>3439.4208000000003</v>
      </c>
      <c r="K105" s="91">
        <v>4.9407636782532417E-3</v>
      </c>
      <c r="L105" s="60">
        <v>67.319999999999993</v>
      </c>
      <c r="M105" s="91">
        <v>0</v>
      </c>
      <c r="N105" s="60">
        <v>0</v>
      </c>
      <c r="O105" s="60">
        <v>0</v>
      </c>
      <c r="P105" s="60">
        <v>0</v>
      </c>
      <c r="Q105" s="60">
        <v>252.73920000000001</v>
      </c>
      <c r="R105" s="60">
        <v>34.368000000000002</v>
      </c>
      <c r="S105" s="60">
        <v>1818.0078000000001</v>
      </c>
      <c r="T105" s="91">
        <v>0.14962999756924997</v>
      </c>
      <c r="U105" s="60">
        <v>2038.77216</v>
      </c>
      <c r="V105" s="91">
        <v>0.1549942401792414</v>
      </c>
      <c r="W105" s="60">
        <v>2111.8622399999999</v>
      </c>
      <c r="X105" s="60">
        <v>0</v>
      </c>
      <c r="Y105" s="60">
        <v>0</v>
      </c>
      <c r="Z105" s="60">
        <v>0</v>
      </c>
      <c r="AA105" s="60">
        <f t="shared" si="22"/>
        <v>23635.114199999996</v>
      </c>
      <c r="AB105" s="140">
        <v>780</v>
      </c>
      <c r="AC105" s="60">
        <f t="shared" si="37"/>
        <v>4930.6343999999999</v>
      </c>
      <c r="AD105" s="227">
        <f t="shared" si="28"/>
        <v>0.36187016271933997</v>
      </c>
      <c r="AE105" s="60">
        <f t="shared" si="38"/>
        <v>19484.479799999997</v>
      </c>
      <c r="AF105" s="259">
        <f t="shared" si="27"/>
        <v>0.4</v>
      </c>
      <c r="AG105" s="260">
        <f t="shared" si="39"/>
        <v>5450.1696000000002</v>
      </c>
      <c r="AH105" s="225">
        <f t="shared" si="40"/>
        <v>-519.53520000000208</v>
      </c>
      <c r="AI105" s="227">
        <f t="shared" si="29"/>
        <v>0.40000000000000019</v>
      </c>
      <c r="AJ105" s="60">
        <f t="shared" si="30"/>
        <v>5450.169600000002</v>
      </c>
      <c r="AK105" s="60"/>
      <c r="AL105" s="183"/>
    </row>
    <row r="106" spans="2:38" s="1" customFormat="1" ht="13.5" customHeight="1" x14ac:dyDescent="0.25">
      <c r="B106" s="32" t="s">
        <v>116</v>
      </c>
      <c r="C106" s="32" t="s">
        <v>116</v>
      </c>
      <c r="D106" s="122"/>
      <c r="E106" s="122"/>
      <c r="F106" s="122"/>
      <c r="G106" s="127"/>
      <c r="H106" s="127"/>
      <c r="I106" s="92"/>
      <c r="J106" s="127"/>
      <c r="K106" s="92"/>
      <c r="L106" s="127"/>
      <c r="M106" s="92"/>
      <c r="N106" s="127"/>
      <c r="O106" s="127"/>
      <c r="P106" s="127"/>
      <c r="Q106" s="127"/>
      <c r="R106" s="127"/>
      <c r="S106" s="127"/>
      <c r="T106" s="92"/>
      <c r="U106" s="127"/>
      <c r="V106" s="92"/>
      <c r="W106" s="127"/>
      <c r="X106" s="127"/>
      <c r="Y106" s="127"/>
      <c r="Z106" s="127"/>
      <c r="AA106" s="127"/>
      <c r="AB106" s="209">
        <v>0</v>
      </c>
      <c r="AC106" s="127">
        <f t="shared" si="37"/>
        <v>0</v>
      </c>
      <c r="AD106" s="230" t="e">
        <f t="shared" si="28"/>
        <v>#DIV/0!</v>
      </c>
      <c r="AE106" s="127">
        <f t="shared" si="38"/>
        <v>0</v>
      </c>
      <c r="AF106" s="263">
        <f t="shared" si="27"/>
        <v>0.4</v>
      </c>
      <c r="AG106" s="264">
        <f t="shared" si="39"/>
        <v>0</v>
      </c>
      <c r="AH106" s="229">
        <f t="shared" si="40"/>
        <v>0</v>
      </c>
      <c r="AI106" s="230" t="e">
        <f t="shared" si="29"/>
        <v>#DIV/0!</v>
      </c>
      <c r="AJ106" s="127">
        <f t="shared" si="30"/>
        <v>0</v>
      </c>
      <c r="AK106" s="127"/>
      <c r="AL106" s="198"/>
    </row>
    <row r="107" spans="2:38" ht="18.75" customHeight="1" x14ac:dyDescent="0.25">
      <c r="B107" s="8" t="s">
        <v>117</v>
      </c>
      <c r="C107" s="8" t="s">
        <v>117</v>
      </c>
      <c r="D107" s="121">
        <v>27</v>
      </c>
      <c r="E107" s="121">
        <v>140</v>
      </c>
      <c r="F107" s="121">
        <v>138</v>
      </c>
      <c r="G107" s="60">
        <v>16114</v>
      </c>
      <c r="H107" s="60">
        <v>332.49999999999994</v>
      </c>
      <c r="I107" s="91">
        <v>0.2111704108228869</v>
      </c>
      <c r="J107" s="60">
        <v>3402.7999999999997</v>
      </c>
      <c r="K107" s="91">
        <v>0</v>
      </c>
      <c r="L107" s="60">
        <v>0</v>
      </c>
      <c r="M107" s="91">
        <v>0</v>
      </c>
      <c r="N107" s="60">
        <v>0</v>
      </c>
      <c r="O107" s="60">
        <v>0</v>
      </c>
      <c r="P107" s="60">
        <v>67.3</v>
      </c>
      <c r="Q107" s="60">
        <v>464.4</v>
      </c>
      <c r="R107" s="60">
        <v>34.4</v>
      </c>
      <c r="S107" s="60">
        <v>1876.4</v>
      </c>
      <c r="T107" s="91">
        <v>0.10210376070497704</v>
      </c>
      <c r="U107" s="60">
        <v>1645.3</v>
      </c>
      <c r="V107" s="91">
        <v>2.8397666625294773E-2</v>
      </c>
      <c r="W107" s="60">
        <v>457.59999999999997</v>
      </c>
      <c r="X107" s="60">
        <v>1799</v>
      </c>
      <c r="Y107" s="60">
        <v>0</v>
      </c>
      <c r="Z107" s="60">
        <v>0</v>
      </c>
      <c r="AA107" s="60">
        <f t="shared" si="22"/>
        <v>26193.7</v>
      </c>
      <c r="AB107" s="140">
        <v>1652.4</v>
      </c>
      <c r="AC107" s="60">
        <f t="shared" si="37"/>
        <v>5554.3</v>
      </c>
      <c r="AD107" s="227">
        <f t="shared" si="28"/>
        <v>0.34468784907533823</v>
      </c>
      <c r="AE107" s="60">
        <f t="shared" si="38"/>
        <v>22291.800000000003</v>
      </c>
      <c r="AF107" s="259">
        <f t="shared" si="27"/>
        <v>0.4</v>
      </c>
      <c r="AG107" s="260">
        <f t="shared" si="39"/>
        <v>6445.6</v>
      </c>
      <c r="AH107" s="225">
        <f t="shared" si="40"/>
        <v>-891.29999999999927</v>
      </c>
      <c r="AI107" s="227">
        <f t="shared" si="29"/>
        <v>0.39999999999999997</v>
      </c>
      <c r="AJ107" s="60">
        <f t="shared" si="30"/>
        <v>6445.5999999999995</v>
      </c>
      <c r="AK107" s="60"/>
      <c r="AL107" s="183"/>
    </row>
    <row r="108" spans="2:38" ht="18.75" customHeight="1" x14ac:dyDescent="0.25">
      <c r="B108" s="8" t="s">
        <v>118</v>
      </c>
      <c r="C108" s="8" t="s">
        <v>118</v>
      </c>
      <c r="D108" s="121">
        <v>36</v>
      </c>
      <c r="E108" s="121">
        <v>181</v>
      </c>
      <c r="F108" s="121">
        <v>143</v>
      </c>
      <c r="G108" s="60">
        <v>16241.844000000001</v>
      </c>
      <c r="H108" s="60">
        <v>389.28</v>
      </c>
      <c r="I108" s="91">
        <v>0.23193936599809728</v>
      </c>
      <c r="J108" s="60">
        <v>3767.1230000000005</v>
      </c>
      <c r="K108" s="91">
        <v>2.9345682670021949E-2</v>
      </c>
      <c r="L108" s="60">
        <v>476.62799999999999</v>
      </c>
      <c r="M108" s="91">
        <v>0</v>
      </c>
      <c r="N108" s="60">
        <v>0</v>
      </c>
      <c r="O108" s="60">
        <v>0</v>
      </c>
      <c r="P108" s="60">
        <v>85</v>
      </c>
      <c r="Q108" s="60">
        <v>301.11599999999999</v>
      </c>
      <c r="R108" s="60">
        <v>12.747999999999999</v>
      </c>
      <c r="S108" s="60">
        <v>2021.317</v>
      </c>
      <c r="T108" s="91">
        <v>0.17860872201456926</v>
      </c>
      <c r="U108" s="60">
        <v>2900.9349999999999</v>
      </c>
      <c r="V108" s="91">
        <v>9.8578092487527896E-3</v>
      </c>
      <c r="W108" s="60">
        <v>160.10900000000001</v>
      </c>
      <c r="X108" s="60">
        <v>0</v>
      </c>
      <c r="Y108" s="60">
        <v>0</v>
      </c>
      <c r="Z108" s="60">
        <v>0</v>
      </c>
      <c r="AA108" s="60">
        <f t="shared" si="22"/>
        <v>26356.100000000002</v>
      </c>
      <c r="AB108" s="140">
        <v>2340</v>
      </c>
      <c r="AC108" s="60">
        <f t="shared" si="37"/>
        <v>5401.0439999999999</v>
      </c>
      <c r="AD108" s="227">
        <f t="shared" si="28"/>
        <v>0.33253884226446206</v>
      </c>
      <c r="AE108" s="60">
        <f t="shared" si="38"/>
        <v>23295.056</v>
      </c>
      <c r="AF108" s="259">
        <f t="shared" si="27"/>
        <v>0.4</v>
      </c>
      <c r="AG108" s="260">
        <f t="shared" si="39"/>
        <v>6496.7376000000004</v>
      </c>
      <c r="AH108" s="225">
        <f t="shared" si="40"/>
        <v>-1095.6935999999987</v>
      </c>
      <c r="AI108" s="227">
        <f t="shared" si="29"/>
        <v>0.39999999999999991</v>
      </c>
      <c r="AJ108" s="60">
        <f t="shared" si="30"/>
        <v>6496.7375999999986</v>
      </c>
      <c r="AK108" s="60"/>
      <c r="AL108" s="183"/>
    </row>
    <row r="109" spans="2:38" ht="18.75" customHeight="1" x14ac:dyDescent="0.25">
      <c r="B109" s="8" t="s">
        <v>119</v>
      </c>
      <c r="C109" s="8" t="s">
        <v>119</v>
      </c>
      <c r="D109" s="121">
        <v>19</v>
      </c>
      <c r="E109" s="121">
        <v>131</v>
      </c>
      <c r="F109" s="121">
        <v>97</v>
      </c>
      <c r="G109" s="60">
        <v>11215.7</v>
      </c>
      <c r="H109" s="60">
        <v>321.59999999999997</v>
      </c>
      <c r="I109" s="91">
        <v>0.25970024162557842</v>
      </c>
      <c r="J109" s="60">
        <v>2912.72</v>
      </c>
      <c r="K109" s="91">
        <v>1.1394741300141764E-2</v>
      </c>
      <c r="L109" s="60">
        <v>127.79999999999998</v>
      </c>
      <c r="M109" s="91">
        <v>0</v>
      </c>
      <c r="N109" s="60">
        <v>0</v>
      </c>
      <c r="O109" s="60">
        <v>0</v>
      </c>
      <c r="P109" s="60">
        <v>0</v>
      </c>
      <c r="Q109" s="60">
        <v>244</v>
      </c>
      <c r="R109" s="60">
        <v>0</v>
      </c>
      <c r="S109" s="60">
        <v>1554.0208333333333</v>
      </c>
      <c r="T109" s="91">
        <v>0.24685931328405719</v>
      </c>
      <c r="U109" s="60">
        <v>2768.7000000000003</v>
      </c>
      <c r="V109" s="91">
        <v>9.4307978993732E-2</v>
      </c>
      <c r="W109" s="60">
        <v>1057.73</v>
      </c>
      <c r="X109" s="60">
        <v>0</v>
      </c>
      <c r="Y109" s="60">
        <v>0</v>
      </c>
      <c r="Z109" s="60">
        <v>0</v>
      </c>
      <c r="AA109" s="60">
        <f t="shared" si="22"/>
        <v>20202.270833333332</v>
      </c>
      <c r="AB109" s="140">
        <v>309.8</v>
      </c>
      <c r="AC109" s="60">
        <f t="shared" si="37"/>
        <v>4136.2300000000005</v>
      </c>
      <c r="AD109" s="227">
        <f t="shared" si="28"/>
        <v>0.36878928644667747</v>
      </c>
      <c r="AE109" s="60">
        <f t="shared" si="38"/>
        <v>16375.840833333334</v>
      </c>
      <c r="AF109" s="259">
        <f t="shared" si="27"/>
        <v>0.4</v>
      </c>
      <c r="AG109" s="260">
        <f t="shared" si="39"/>
        <v>4486.2800000000007</v>
      </c>
      <c r="AH109" s="225">
        <f t="shared" si="40"/>
        <v>-350.05000000000291</v>
      </c>
      <c r="AI109" s="227">
        <f t="shared" si="29"/>
        <v>0.4000000000000003</v>
      </c>
      <c r="AJ109" s="60">
        <f t="shared" si="30"/>
        <v>4486.2800000000034</v>
      </c>
      <c r="AK109" s="60"/>
      <c r="AL109" s="183"/>
    </row>
    <row r="110" spans="2:38" ht="15.75" x14ac:dyDescent="0.25">
      <c r="B110" s="8" t="s">
        <v>120</v>
      </c>
      <c r="C110" s="8" t="s">
        <v>120</v>
      </c>
      <c r="D110" s="121">
        <v>35</v>
      </c>
      <c r="E110" s="121">
        <v>197</v>
      </c>
      <c r="F110" s="121">
        <v>150</v>
      </c>
      <c r="G110" s="60">
        <v>16763.468000000001</v>
      </c>
      <c r="H110" s="60">
        <v>492.1</v>
      </c>
      <c r="I110" s="91">
        <v>0.31573419056247787</v>
      </c>
      <c r="J110" s="60">
        <v>5292.8</v>
      </c>
      <c r="K110" s="91">
        <v>0</v>
      </c>
      <c r="L110" s="60">
        <v>0</v>
      </c>
      <c r="M110" s="91">
        <v>0</v>
      </c>
      <c r="N110" s="60">
        <v>0</v>
      </c>
      <c r="O110" s="60">
        <v>0</v>
      </c>
      <c r="P110" s="60">
        <v>0</v>
      </c>
      <c r="Q110" s="60">
        <v>505.28</v>
      </c>
      <c r="R110" s="60">
        <v>35</v>
      </c>
      <c r="S110" s="60">
        <v>2207.6</v>
      </c>
      <c r="T110" s="91">
        <v>0</v>
      </c>
      <c r="U110" s="60">
        <v>0</v>
      </c>
      <c r="V110" s="91">
        <v>0.2</v>
      </c>
      <c r="W110" s="60">
        <v>3352.6936000000005</v>
      </c>
      <c r="X110" s="60">
        <v>0</v>
      </c>
      <c r="Y110" s="60">
        <v>0</v>
      </c>
      <c r="Z110" s="60">
        <v>0</v>
      </c>
      <c r="AA110" s="60">
        <f t="shared" si="22"/>
        <v>28648.941599999998</v>
      </c>
      <c r="AB110" s="140">
        <v>2118.6999999999998</v>
      </c>
      <c r="AC110" s="60">
        <f t="shared" si="37"/>
        <v>5471.3936000000003</v>
      </c>
      <c r="AD110" s="227">
        <f t="shared" si="28"/>
        <v>0.32638792879850398</v>
      </c>
      <c r="AE110" s="60">
        <f t="shared" si="38"/>
        <v>25296.247999999996</v>
      </c>
      <c r="AF110" s="259">
        <f t="shared" si="27"/>
        <v>0.4</v>
      </c>
      <c r="AG110" s="260">
        <f t="shared" si="39"/>
        <v>6705.387200000001</v>
      </c>
      <c r="AH110" s="225">
        <f t="shared" si="40"/>
        <v>-1233.993599999998</v>
      </c>
      <c r="AI110" s="227">
        <f t="shared" si="29"/>
        <v>0.39999999999999986</v>
      </c>
      <c r="AJ110" s="60">
        <f t="shared" si="30"/>
        <v>6705.3871999999983</v>
      </c>
      <c r="AK110" s="60"/>
      <c r="AL110" s="183"/>
    </row>
    <row r="111" spans="2:38" ht="46.5" customHeight="1" x14ac:dyDescent="0.25">
      <c r="B111" s="663" t="s">
        <v>121</v>
      </c>
      <c r="C111" s="664"/>
      <c r="D111" s="117">
        <f t="shared" ref="D111:AA111" si="41">D112+D156+D184+D250+D285+D325+D347+D390+D419+D458+D494+D519+D562+D597+D643+D689+D718+D748+D774+D829+D861+D894+D927+D951+D989</f>
        <v>3096</v>
      </c>
      <c r="E111" s="117">
        <f t="shared" si="41"/>
        <v>17842.2</v>
      </c>
      <c r="F111" s="117">
        <f t="shared" si="41"/>
        <v>15517</v>
      </c>
      <c r="G111" s="132">
        <f t="shared" si="41"/>
        <v>1448756.8237534987</v>
      </c>
      <c r="H111" s="132">
        <f t="shared" si="41"/>
        <v>44958.861999999994</v>
      </c>
      <c r="I111" s="87">
        <f>J111/G111</f>
        <v>0.26931135921702865</v>
      </c>
      <c r="J111" s="132">
        <f t="shared" si="41"/>
        <v>390166.66937999998</v>
      </c>
      <c r="K111" s="87">
        <f>L111/G111</f>
        <v>1.7029427986458121E-3</v>
      </c>
      <c r="L111" s="132">
        <f t="shared" si="41"/>
        <v>2467.1500000000005</v>
      </c>
      <c r="M111" s="87">
        <f>N111/G111</f>
        <v>0</v>
      </c>
      <c r="N111" s="132">
        <f t="shared" si="41"/>
        <v>0</v>
      </c>
      <c r="O111" s="132">
        <f t="shared" si="41"/>
        <v>0</v>
      </c>
      <c r="P111" s="132">
        <f t="shared" si="41"/>
        <v>1355.8200000000002</v>
      </c>
      <c r="Q111" s="132">
        <f t="shared" si="41"/>
        <v>41830.515759999995</v>
      </c>
      <c r="R111" s="132">
        <f t="shared" si="41"/>
        <v>3258.1856000000002</v>
      </c>
      <c r="S111" s="132">
        <f t="shared" si="41"/>
        <v>183037.42897093491</v>
      </c>
      <c r="T111" s="87">
        <f>U111/G111</f>
        <v>9.6652364177263486E-2</v>
      </c>
      <c r="U111" s="132">
        <f t="shared" si="41"/>
        <v>140025.77213371868</v>
      </c>
      <c r="V111" s="87">
        <f>W111/G111</f>
        <v>0.15067462935129589</v>
      </c>
      <c r="W111" s="132">
        <f t="shared" si="41"/>
        <v>218290.89743921912</v>
      </c>
      <c r="X111" s="132">
        <f t="shared" si="41"/>
        <v>18792.898703250001</v>
      </c>
      <c r="Y111" s="132">
        <f t="shared" si="41"/>
        <v>2611.8440700000001</v>
      </c>
      <c r="Z111" s="132">
        <f t="shared" si="41"/>
        <v>146.80000000000001</v>
      </c>
      <c r="AA111" s="132">
        <f t="shared" si="41"/>
        <v>2495699.6678106212</v>
      </c>
      <c r="AB111" s="129">
        <f>AB112+AB156+AB184+AB250+AB285+AB325+AB347+AB390+AB419+AB458+AB494+AB519+AB562+AB597+AB643+AB689+AB718+AB748+AB774+AB829+AB861+AB894+AB927+AB951+AB989</f>
        <v>159569.30000000005</v>
      </c>
      <c r="AC111" s="129">
        <f>AC112+AC156+AC184+AC250+AC285+AC325+AC347+AC390+AC419+AC458+AC494+AC519+AC562+AC597+AC643+AC689+AC718+AC748+AC774+AC829+AC861+AC894+AC927+AC951+AC989</f>
        <v>543461.45694285445</v>
      </c>
      <c r="AD111" s="226">
        <f t="shared" si="28"/>
        <v>0.37044095977801034</v>
      </c>
      <c r="AE111" s="129">
        <f>AE112+AE156+AE184+AE250+AE285+AE325+AE347+AE390+AE419+AE458+AE494+AE519+AE562+AE597+AE643+AE689+AE718+AE748+AE774+AE829+AE861+AE894+AE927+AE951+AE989</f>
        <v>2197583.8966877675</v>
      </c>
      <c r="AF111" s="258">
        <f t="shared" si="27"/>
        <v>0.4</v>
      </c>
      <c r="AG111" s="255">
        <f>AG112+AG156+AG184+AG250+AG285+AG325+AG347+AG390+AG419+AG458+AG494+AG519+AG562+AG597+AG643+AG689+AG718+AG748+AG774+AG829+AG861+AG894+AG927+AG951+AG989</f>
        <v>599731.37750139949</v>
      </c>
      <c r="AH111" s="129">
        <f>AH112+AH156+AH184+AH250+AH285+AH325+AH347+AH390+AH419+AH458+AH494+AH519+AH562+AH597+AH643+AH689+AH718+AH748+AH774+AH829+AH861+AH894+AH927+AH951+AH989</f>
        <v>-97126.259479081709</v>
      </c>
      <c r="AI111" s="226">
        <f t="shared" si="29"/>
        <v>0.4421637268028703</v>
      </c>
      <c r="AJ111" s="132">
        <f t="shared" si="30"/>
        <v>640587.71642193617</v>
      </c>
      <c r="AK111" s="132"/>
      <c r="AL111" s="196"/>
    </row>
    <row r="112" spans="2:38" ht="54" customHeight="1" x14ac:dyDescent="0.25">
      <c r="B112" s="663" t="s">
        <v>122</v>
      </c>
      <c r="C112" s="664"/>
      <c r="D112" s="123">
        <f t="shared" ref="D112:AA112" si="42">D114</f>
        <v>140</v>
      </c>
      <c r="E112" s="123">
        <f t="shared" si="42"/>
        <v>763</v>
      </c>
      <c r="F112" s="123">
        <f t="shared" si="42"/>
        <v>713</v>
      </c>
      <c r="G112" s="130">
        <f t="shared" si="42"/>
        <v>65968</v>
      </c>
      <c r="H112" s="130">
        <f t="shared" si="42"/>
        <v>2037.5999999999995</v>
      </c>
      <c r="I112" s="87">
        <f>J112/G112</f>
        <v>0.26038837011884547</v>
      </c>
      <c r="J112" s="130">
        <f t="shared" si="42"/>
        <v>17177.3</v>
      </c>
      <c r="K112" s="87">
        <f>L112/G112</f>
        <v>2.5194033470773707E-3</v>
      </c>
      <c r="L112" s="130">
        <f t="shared" si="42"/>
        <v>166.2</v>
      </c>
      <c r="M112" s="87">
        <f>N112/G112</f>
        <v>0</v>
      </c>
      <c r="N112" s="130">
        <f t="shared" si="42"/>
        <v>0</v>
      </c>
      <c r="O112" s="130">
        <f t="shared" si="42"/>
        <v>0</v>
      </c>
      <c r="P112" s="130">
        <f t="shared" si="42"/>
        <v>0</v>
      </c>
      <c r="Q112" s="130">
        <f t="shared" si="42"/>
        <v>2020.8000000000002</v>
      </c>
      <c r="R112" s="130">
        <f t="shared" si="42"/>
        <v>147.50000000000003</v>
      </c>
      <c r="S112" s="130">
        <f t="shared" si="42"/>
        <v>8382.1</v>
      </c>
      <c r="T112" s="87">
        <f>U112/G112</f>
        <v>0</v>
      </c>
      <c r="U112" s="130">
        <f t="shared" si="42"/>
        <v>0</v>
      </c>
      <c r="V112" s="87">
        <f>W112/G112</f>
        <v>0.19053632064031045</v>
      </c>
      <c r="W112" s="130">
        <f t="shared" si="42"/>
        <v>12569.3</v>
      </c>
      <c r="X112" s="130">
        <f t="shared" si="42"/>
        <v>0</v>
      </c>
      <c r="Y112" s="130">
        <f t="shared" si="42"/>
        <v>0</v>
      </c>
      <c r="Z112" s="130">
        <f t="shared" si="42"/>
        <v>0</v>
      </c>
      <c r="AA112" s="130">
        <f t="shared" si="42"/>
        <v>108468.8</v>
      </c>
      <c r="AB112" s="133">
        <f>AB114+AB113</f>
        <v>10466.699999999999</v>
      </c>
      <c r="AC112" s="133">
        <f>AC114+AC113</f>
        <v>23205.999999999996</v>
      </c>
      <c r="AD112" s="231">
        <f t="shared" si="28"/>
        <v>0.34919961193305843</v>
      </c>
      <c r="AE112" s="133">
        <f>AE114+AE113</f>
        <v>99292.1</v>
      </c>
      <c r="AF112" s="265">
        <f t="shared" si="27"/>
        <v>0.4</v>
      </c>
      <c r="AG112" s="266">
        <f>AG114+AG113</f>
        <v>27262.639999999996</v>
      </c>
      <c r="AH112" s="133">
        <f>AH114+AH113</f>
        <v>-4056.6399999999971</v>
      </c>
      <c r="AI112" s="231">
        <f t="shared" si="29"/>
        <v>0.41327067669172918</v>
      </c>
      <c r="AJ112" s="130">
        <f t="shared" si="30"/>
        <v>27262.639999999992</v>
      </c>
      <c r="AK112" s="130"/>
      <c r="AL112" s="199"/>
    </row>
    <row r="113" spans="2:38" ht="33" customHeight="1" x14ac:dyDescent="0.25">
      <c r="B113" s="306" t="s">
        <v>808</v>
      </c>
      <c r="C113" s="207"/>
      <c r="D113" s="124"/>
      <c r="E113" s="124">
        <v>21</v>
      </c>
      <c r="F113" s="124">
        <v>19</v>
      </c>
      <c r="G113" s="219">
        <v>2188.6</v>
      </c>
      <c r="H113" s="219">
        <v>110.4</v>
      </c>
      <c r="I113" s="220">
        <v>0.3743945901489536</v>
      </c>
      <c r="J113" s="219">
        <v>819.39999999999986</v>
      </c>
      <c r="K113" s="220">
        <v>0</v>
      </c>
      <c r="L113" s="219">
        <v>0</v>
      </c>
      <c r="M113" s="220">
        <v>0</v>
      </c>
      <c r="N113" s="219">
        <v>0</v>
      </c>
      <c r="O113" s="219">
        <v>0</v>
      </c>
      <c r="P113" s="219">
        <v>0</v>
      </c>
      <c r="Q113" s="219">
        <v>0</v>
      </c>
      <c r="R113" s="219">
        <v>0</v>
      </c>
      <c r="S113" s="219">
        <v>274.2</v>
      </c>
      <c r="T113" s="220">
        <v>0</v>
      </c>
      <c r="U113" s="219">
        <v>0</v>
      </c>
      <c r="V113" s="220">
        <v>7.7675226171982095E-2</v>
      </c>
      <c r="W113" s="219">
        <v>170</v>
      </c>
      <c r="X113" s="307">
        <v>0</v>
      </c>
      <c r="Y113" s="307">
        <v>0</v>
      </c>
      <c r="Z113" s="307">
        <v>0</v>
      </c>
      <c r="AA113" s="308">
        <v>3562.5999999999995</v>
      </c>
      <c r="AB113" s="146">
        <v>525.5</v>
      </c>
      <c r="AC113" s="309">
        <f>AB113+X113+W113+U113</f>
        <v>695.5</v>
      </c>
      <c r="AD113" s="310">
        <f t="shared" si="28"/>
        <v>0.31778305766243264</v>
      </c>
      <c r="AE113" s="309">
        <f>G113+H113+J113+L113+N113+P113+Q113+R113+S113+Y113+Z113</f>
        <v>3392.5999999999995</v>
      </c>
      <c r="AF113" s="311">
        <f t="shared" si="27"/>
        <v>0.4</v>
      </c>
      <c r="AG113" s="312">
        <f>G113*AF113</f>
        <v>875.44</v>
      </c>
      <c r="AH113" s="225">
        <f>IF((AA113+AB113)-(AE113+AG113)&gt;0,0,(AA113+AB113)-(AE113+AG113))</f>
        <v>-179.9399999999996</v>
      </c>
      <c r="AI113" s="227">
        <f t="shared" si="29"/>
        <v>0.39999999999999986</v>
      </c>
      <c r="AJ113" s="60">
        <f t="shared" si="30"/>
        <v>875.4399999999996</v>
      </c>
      <c r="AK113" s="134"/>
      <c r="AL113" s="184"/>
    </row>
    <row r="114" spans="2:38" ht="27" customHeight="1" x14ac:dyDescent="0.3">
      <c r="B114" s="10" t="s">
        <v>710</v>
      </c>
      <c r="C114" s="10"/>
      <c r="D114" s="154">
        <f t="shared" ref="D114:AA114" si="43">D115+D119+D122+D126+D129+D134+D137+D140+D144+D147+D150+D153</f>
        <v>140</v>
      </c>
      <c r="E114" s="154">
        <f t="shared" si="43"/>
        <v>763</v>
      </c>
      <c r="F114" s="154">
        <f t="shared" si="43"/>
        <v>713</v>
      </c>
      <c r="G114" s="65">
        <f t="shared" si="43"/>
        <v>65968</v>
      </c>
      <c r="H114" s="65">
        <f t="shared" si="43"/>
        <v>2037.5999999999995</v>
      </c>
      <c r="I114" s="94">
        <f>J114/G114</f>
        <v>0.26038837011884547</v>
      </c>
      <c r="J114" s="65">
        <f t="shared" si="43"/>
        <v>17177.3</v>
      </c>
      <c r="K114" s="94">
        <f>L114/G114</f>
        <v>2.5194033470773707E-3</v>
      </c>
      <c r="L114" s="65">
        <f t="shared" si="43"/>
        <v>166.2</v>
      </c>
      <c r="M114" s="94">
        <f>N114/G114</f>
        <v>0</v>
      </c>
      <c r="N114" s="65">
        <f t="shared" si="43"/>
        <v>0</v>
      </c>
      <c r="O114" s="65">
        <f t="shared" si="43"/>
        <v>0</v>
      </c>
      <c r="P114" s="65">
        <f t="shared" si="43"/>
        <v>0</v>
      </c>
      <c r="Q114" s="65">
        <f t="shared" si="43"/>
        <v>2020.8000000000002</v>
      </c>
      <c r="R114" s="65">
        <f t="shared" si="43"/>
        <v>147.50000000000003</v>
      </c>
      <c r="S114" s="65">
        <f t="shared" si="43"/>
        <v>8382.1</v>
      </c>
      <c r="T114" s="94">
        <f>U114/G114</f>
        <v>0</v>
      </c>
      <c r="U114" s="65">
        <f t="shared" si="43"/>
        <v>0</v>
      </c>
      <c r="V114" s="94">
        <f>W114/G114</f>
        <v>0.19053632064031045</v>
      </c>
      <c r="W114" s="65">
        <f t="shared" si="43"/>
        <v>12569.3</v>
      </c>
      <c r="X114" s="65">
        <f t="shared" si="43"/>
        <v>0</v>
      </c>
      <c r="Y114" s="65">
        <f t="shared" si="43"/>
        <v>0</v>
      </c>
      <c r="Z114" s="65">
        <f t="shared" si="43"/>
        <v>0</v>
      </c>
      <c r="AA114" s="65">
        <f t="shared" si="43"/>
        <v>108468.8</v>
      </c>
      <c r="AB114" s="62">
        <f>AB115+AB119+AB122+AB126+AB129+AB134+AB137+AB140+AB144+AB147+AB150+AB153</f>
        <v>9941.1999999999989</v>
      </c>
      <c r="AC114" s="62">
        <f>AC115+AC119+AC122+AC126+AC129+AC134+AC137+AC140+AC144+AC147+AC150+AC153</f>
        <v>22510.499999999996</v>
      </c>
      <c r="AD114" s="232">
        <f t="shared" si="28"/>
        <v>0.34123362842590349</v>
      </c>
      <c r="AE114" s="62">
        <f>AE115+AE119+AE122+AE126+AE129+AE134+AE137+AE140+AE144+AE147+AE150+AE153</f>
        <v>95899.5</v>
      </c>
      <c r="AF114" s="267">
        <f t="shared" si="27"/>
        <v>0.4</v>
      </c>
      <c r="AG114" s="268">
        <f>AG115+AG119+AG122+AG126+AG129+AG134+AG137+AG140+AG144+AG147+AG150+AG153</f>
        <v>26387.199999999997</v>
      </c>
      <c r="AH114" s="62">
        <f>AH115+AH119+AH122+AH126+AH129+AH134+AH137+AH140+AH144+AH147+AH150+AH153</f>
        <v>-3876.6999999999975</v>
      </c>
      <c r="AI114" s="232">
        <f t="shared" si="29"/>
        <v>0.39999999999999991</v>
      </c>
      <c r="AJ114" s="65">
        <f t="shared" si="30"/>
        <v>26387.199999999993</v>
      </c>
      <c r="AK114" s="65"/>
      <c r="AL114" s="79"/>
    </row>
    <row r="115" spans="2:38" s="1" customFormat="1" ht="15.75" customHeight="1" x14ac:dyDescent="0.25">
      <c r="B115" s="666" t="s">
        <v>123</v>
      </c>
      <c r="C115" s="11" t="s">
        <v>124</v>
      </c>
      <c r="D115" s="125">
        <f t="shared" ref="D115:AA115" si="44">SUM(D116:D118)</f>
        <v>9</v>
      </c>
      <c r="E115" s="125">
        <f t="shared" si="44"/>
        <v>62</v>
      </c>
      <c r="F115" s="125">
        <f t="shared" si="44"/>
        <v>56</v>
      </c>
      <c r="G115" s="57">
        <f t="shared" si="44"/>
        <v>4952.0999999999995</v>
      </c>
      <c r="H115" s="57">
        <f t="shared" si="44"/>
        <v>184.8</v>
      </c>
      <c r="I115" s="82">
        <f>J115/G115</f>
        <v>0.31580541588417038</v>
      </c>
      <c r="J115" s="57">
        <f t="shared" si="44"/>
        <v>1563.8999999999999</v>
      </c>
      <c r="K115" s="82">
        <f>L115/G115</f>
        <v>0</v>
      </c>
      <c r="L115" s="57">
        <f t="shared" si="44"/>
        <v>0</v>
      </c>
      <c r="M115" s="82">
        <f t="shared" si="44"/>
        <v>0</v>
      </c>
      <c r="N115" s="57">
        <f t="shared" si="44"/>
        <v>0</v>
      </c>
      <c r="O115" s="57">
        <f t="shared" si="44"/>
        <v>0</v>
      </c>
      <c r="P115" s="57">
        <f t="shared" si="44"/>
        <v>0</v>
      </c>
      <c r="Q115" s="57">
        <f t="shared" si="44"/>
        <v>285.5</v>
      </c>
      <c r="R115" s="57">
        <f t="shared" si="44"/>
        <v>16.899999999999999</v>
      </c>
      <c r="S115" s="57">
        <f t="shared" si="44"/>
        <v>676.6</v>
      </c>
      <c r="T115" s="82">
        <f>U115/G115</f>
        <v>0</v>
      </c>
      <c r="U115" s="57">
        <f t="shared" si="44"/>
        <v>0</v>
      </c>
      <c r="V115" s="82">
        <f>W115/G115</f>
        <v>0.1845681630015549</v>
      </c>
      <c r="W115" s="57">
        <f t="shared" si="44"/>
        <v>914</v>
      </c>
      <c r="X115" s="57">
        <f t="shared" si="44"/>
        <v>0</v>
      </c>
      <c r="Y115" s="57">
        <f t="shared" si="44"/>
        <v>0</v>
      </c>
      <c r="Z115" s="57">
        <f t="shared" si="44"/>
        <v>0</v>
      </c>
      <c r="AA115" s="57">
        <f t="shared" si="44"/>
        <v>8593.7999999999993</v>
      </c>
      <c r="AB115" s="141">
        <f>SUM(AB116:AB118)</f>
        <v>787.6</v>
      </c>
      <c r="AC115" s="141">
        <f>SUM(AC116:AC118)</f>
        <v>1701.6</v>
      </c>
      <c r="AD115" s="233">
        <f t="shared" si="28"/>
        <v>0.34361180105409828</v>
      </c>
      <c r="AE115" s="141">
        <f>SUM(AE116:AE118)</f>
        <v>7679.7999999999993</v>
      </c>
      <c r="AF115" s="269">
        <f t="shared" si="27"/>
        <v>0.4</v>
      </c>
      <c r="AG115" s="270">
        <f>SUM(AG116:AG118)</f>
        <v>1980.8399999999997</v>
      </c>
      <c r="AH115" s="141">
        <f>SUM(AH116:AH118)</f>
        <v>-279.23999999999933</v>
      </c>
      <c r="AI115" s="233">
        <f t="shared" si="29"/>
        <v>0.39999999999999991</v>
      </c>
      <c r="AJ115" s="57">
        <f t="shared" si="30"/>
        <v>1980.8399999999992</v>
      </c>
      <c r="AK115" s="57"/>
      <c r="AL115" s="79"/>
    </row>
    <row r="116" spans="2:38" s="1" customFormat="1" ht="15.75" x14ac:dyDescent="0.25">
      <c r="B116" s="666"/>
      <c r="C116" s="12" t="s">
        <v>851</v>
      </c>
      <c r="D116" s="115">
        <v>4</v>
      </c>
      <c r="E116" s="115">
        <v>28</v>
      </c>
      <c r="F116" s="115">
        <v>27</v>
      </c>
      <c r="G116" s="131">
        <v>2312.8999999999996</v>
      </c>
      <c r="H116" s="131">
        <v>75.599999999999994</v>
      </c>
      <c r="I116" s="95">
        <v>0.25638808422326953</v>
      </c>
      <c r="J116" s="131">
        <v>593</v>
      </c>
      <c r="K116" s="95">
        <v>0</v>
      </c>
      <c r="L116" s="131">
        <v>0</v>
      </c>
      <c r="M116" s="95">
        <v>0</v>
      </c>
      <c r="N116" s="131">
        <v>0</v>
      </c>
      <c r="O116" s="131">
        <v>0</v>
      </c>
      <c r="P116" s="131">
        <v>0</v>
      </c>
      <c r="Q116" s="131">
        <v>172</v>
      </c>
      <c r="R116" s="131">
        <v>8.5</v>
      </c>
      <c r="S116" s="131">
        <v>308.39999999999998</v>
      </c>
      <c r="T116" s="95">
        <v>0</v>
      </c>
      <c r="U116" s="131">
        <v>0</v>
      </c>
      <c r="V116" s="95">
        <v>0.1809849107181461</v>
      </c>
      <c r="W116" s="131">
        <v>418.6</v>
      </c>
      <c r="X116" s="131">
        <v>0</v>
      </c>
      <c r="Y116" s="131">
        <v>0</v>
      </c>
      <c r="Z116" s="131">
        <v>0</v>
      </c>
      <c r="AA116" s="60">
        <f>G116+H116+J116+L116+N116+O116+P116+Q116+R116+S116+U116+W116+X116+Y116+Z116</f>
        <v>3888.9999999999995</v>
      </c>
      <c r="AB116" s="147">
        <v>356.4</v>
      </c>
      <c r="AC116" s="131">
        <f>AB116+X116+W116+U116</f>
        <v>775</v>
      </c>
      <c r="AD116" s="234">
        <f t="shared" si="28"/>
        <v>0.3350771758398548</v>
      </c>
      <c r="AE116" s="131">
        <f>G116+H116+J116+L116+N116+P116+Q116+R116+S116+Y116+Z116</f>
        <v>3470.3999999999996</v>
      </c>
      <c r="AF116" s="271">
        <f t="shared" si="27"/>
        <v>0.4</v>
      </c>
      <c r="AG116" s="272">
        <f>G116*AF116</f>
        <v>925.15999999999985</v>
      </c>
      <c r="AH116" s="225">
        <f>IF((AA116+AB116)-(AE116+AG116)&gt;0,0,(AA116+AB116)-(AE116+AG116))</f>
        <v>-150.15999999999985</v>
      </c>
      <c r="AI116" s="234">
        <f t="shared" si="29"/>
        <v>0.4</v>
      </c>
      <c r="AJ116" s="131">
        <f t="shared" si="30"/>
        <v>925.15999999999985</v>
      </c>
      <c r="AK116" s="131"/>
      <c r="AL116" s="185"/>
    </row>
    <row r="117" spans="2:38" s="1" customFormat="1" ht="15.75" x14ac:dyDescent="0.25">
      <c r="B117" s="666"/>
      <c r="C117" s="12" t="s">
        <v>852</v>
      </c>
      <c r="D117" s="115">
        <v>3</v>
      </c>
      <c r="E117" s="115">
        <v>17</v>
      </c>
      <c r="F117" s="115">
        <v>14</v>
      </c>
      <c r="G117" s="131">
        <v>1366.6</v>
      </c>
      <c r="H117" s="131">
        <v>56.4</v>
      </c>
      <c r="I117" s="95">
        <v>0.3564320210741988</v>
      </c>
      <c r="J117" s="131">
        <v>487.1</v>
      </c>
      <c r="K117" s="95">
        <v>0</v>
      </c>
      <c r="L117" s="131">
        <v>0</v>
      </c>
      <c r="M117" s="95">
        <v>0</v>
      </c>
      <c r="N117" s="131">
        <v>0</v>
      </c>
      <c r="O117" s="131">
        <v>0</v>
      </c>
      <c r="P117" s="131">
        <v>0</v>
      </c>
      <c r="Q117" s="131">
        <v>37.799999999999997</v>
      </c>
      <c r="R117" s="131">
        <v>4.2</v>
      </c>
      <c r="S117" s="131">
        <v>184.5</v>
      </c>
      <c r="T117" s="95">
        <v>0</v>
      </c>
      <c r="U117" s="131">
        <v>0</v>
      </c>
      <c r="V117" s="95">
        <v>0.19113127469632671</v>
      </c>
      <c r="W117" s="131">
        <v>261.20000000000005</v>
      </c>
      <c r="X117" s="131">
        <v>0</v>
      </c>
      <c r="Y117" s="131">
        <v>0</v>
      </c>
      <c r="Z117" s="131">
        <v>0</v>
      </c>
      <c r="AA117" s="60">
        <f>G117+H117+J117+L117+N117+O117+P117+Q117+R117+S117+U117+W117+X117+Y117+Z117</f>
        <v>2397.8000000000002</v>
      </c>
      <c r="AB117" s="147">
        <v>219.8</v>
      </c>
      <c r="AC117" s="131">
        <f>AB117+X117+W117+U117</f>
        <v>481.00000000000006</v>
      </c>
      <c r="AD117" s="234">
        <f t="shared" si="28"/>
        <v>0.35196838870188796</v>
      </c>
      <c r="AE117" s="131">
        <f>G117+H117+J117+L117+N117+P117+Q117+R117+S117+Y117+Z117</f>
        <v>2136.6</v>
      </c>
      <c r="AF117" s="271">
        <f t="shared" si="27"/>
        <v>0.4</v>
      </c>
      <c r="AG117" s="272">
        <f>G117*AF117</f>
        <v>546.64</v>
      </c>
      <c r="AH117" s="225">
        <f>IF((AA117+AB117)-(AE117+AG117)&gt;0,0,(AA117+AB117)-(AE117+AG117))</f>
        <v>-65.639999999999418</v>
      </c>
      <c r="AI117" s="234">
        <f t="shared" si="29"/>
        <v>0.39999999999999958</v>
      </c>
      <c r="AJ117" s="131">
        <f t="shared" si="30"/>
        <v>546.63999999999942</v>
      </c>
      <c r="AK117" s="131"/>
      <c r="AL117" s="185"/>
    </row>
    <row r="118" spans="2:38" s="1" customFormat="1" ht="15.75" x14ac:dyDescent="0.25">
      <c r="B118" s="666"/>
      <c r="C118" s="12" t="s">
        <v>716</v>
      </c>
      <c r="D118" s="115">
        <v>2</v>
      </c>
      <c r="E118" s="115">
        <v>17</v>
      </c>
      <c r="F118" s="115">
        <v>15</v>
      </c>
      <c r="G118" s="131">
        <v>1272.5999999999999</v>
      </c>
      <c r="H118" s="131">
        <v>52.8</v>
      </c>
      <c r="I118" s="95">
        <v>0.38016658808738019</v>
      </c>
      <c r="J118" s="131">
        <v>483.8</v>
      </c>
      <c r="K118" s="95">
        <v>0</v>
      </c>
      <c r="L118" s="131">
        <v>0</v>
      </c>
      <c r="M118" s="95">
        <v>0</v>
      </c>
      <c r="N118" s="131">
        <v>0</v>
      </c>
      <c r="O118" s="131">
        <v>0</v>
      </c>
      <c r="P118" s="131">
        <v>0</v>
      </c>
      <c r="Q118" s="131">
        <v>75.699999999999989</v>
      </c>
      <c r="R118" s="131">
        <v>4.2</v>
      </c>
      <c r="S118" s="131">
        <v>183.70000000000002</v>
      </c>
      <c r="T118" s="95">
        <v>0</v>
      </c>
      <c r="U118" s="131">
        <v>0</v>
      </c>
      <c r="V118" s="95">
        <v>0.18403268898318403</v>
      </c>
      <c r="W118" s="131">
        <v>234.2</v>
      </c>
      <c r="X118" s="131">
        <v>0</v>
      </c>
      <c r="Y118" s="131">
        <v>0</v>
      </c>
      <c r="Z118" s="131">
        <v>0</v>
      </c>
      <c r="AA118" s="60">
        <f>G118+H118+J118+L118+N118+O118+P118+Q118+R118+S118+U118+W118+X118+Y118+Z118</f>
        <v>2306.9999999999995</v>
      </c>
      <c r="AB118" s="147">
        <v>211.4</v>
      </c>
      <c r="AC118" s="131">
        <f>AB118+X118+W118+U118</f>
        <v>445.6</v>
      </c>
      <c r="AD118" s="234">
        <f t="shared" si="28"/>
        <v>0.35014930064435018</v>
      </c>
      <c r="AE118" s="131">
        <f>G118+H118+J118+L118+N118+P118+Q118+R118+S118+Y118+Z118</f>
        <v>2072.7999999999997</v>
      </c>
      <c r="AF118" s="271">
        <f t="shared" si="27"/>
        <v>0.4</v>
      </c>
      <c r="AG118" s="272">
        <f>G118*AF118</f>
        <v>509.03999999999996</v>
      </c>
      <c r="AH118" s="225">
        <f>IF((AA118+AB118)-(AE118+AG118)&gt;0,0,(AA118+AB118)-(AE118+AG118))</f>
        <v>-63.440000000000055</v>
      </c>
      <c r="AI118" s="234">
        <f t="shared" si="29"/>
        <v>0.40000000000000008</v>
      </c>
      <c r="AJ118" s="131">
        <f t="shared" si="30"/>
        <v>509.04000000000008</v>
      </c>
      <c r="AK118" s="131"/>
      <c r="AL118" s="185"/>
    </row>
    <row r="119" spans="2:38" ht="15.75" customHeight="1" x14ac:dyDescent="0.25">
      <c r="B119" s="666" t="s">
        <v>125</v>
      </c>
      <c r="C119" s="11" t="s">
        <v>124</v>
      </c>
      <c r="D119" s="126">
        <f t="shared" ref="D119:AA119" si="45">SUM(D120:D121)</f>
        <v>43</v>
      </c>
      <c r="E119" s="126">
        <f t="shared" si="45"/>
        <v>205</v>
      </c>
      <c r="F119" s="126">
        <f t="shared" si="45"/>
        <v>199</v>
      </c>
      <c r="G119" s="128">
        <f t="shared" si="45"/>
        <v>18022.5</v>
      </c>
      <c r="H119" s="128">
        <f t="shared" si="45"/>
        <v>442.79999999999995</v>
      </c>
      <c r="I119" s="82">
        <f>J119/G119</f>
        <v>0.20246358718268828</v>
      </c>
      <c r="J119" s="128">
        <f t="shared" si="45"/>
        <v>3648.8999999999996</v>
      </c>
      <c r="K119" s="82">
        <f>L119/G119</f>
        <v>9.2218060757386592E-3</v>
      </c>
      <c r="L119" s="128">
        <f t="shared" si="45"/>
        <v>166.2</v>
      </c>
      <c r="M119" s="83">
        <f t="shared" si="45"/>
        <v>0</v>
      </c>
      <c r="N119" s="128">
        <f t="shared" si="45"/>
        <v>0</v>
      </c>
      <c r="O119" s="128">
        <f t="shared" si="45"/>
        <v>0</v>
      </c>
      <c r="P119" s="128">
        <f t="shared" si="45"/>
        <v>0</v>
      </c>
      <c r="Q119" s="128">
        <f t="shared" si="45"/>
        <v>381.5</v>
      </c>
      <c r="R119" s="128">
        <f t="shared" si="45"/>
        <v>29.7</v>
      </c>
      <c r="S119" s="128">
        <f t="shared" si="45"/>
        <v>2180.4</v>
      </c>
      <c r="T119" s="82">
        <f>U119/G119</f>
        <v>0</v>
      </c>
      <c r="U119" s="128">
        <f t="shared" si="45"/>
        <v>0</v>
      </c>
      <c r="V119" s="82">
        <f>W119/G119</f>
        <v>0.19262588431127758</v>
      </c>
      <c r="W119" s="128">
        <f t="shared" si="45"/>
        <v>3471.6000000000004</v>
      </c>
      <c r="X119" s="128">
        <f t="shared" si="45"/>
        <v>0</v>
      </c>
      <c r="Y119" s="128">
        <f t="shared" si="45"/>
        <v>0</v>
      </c>
      <c r="Z119" s="128">
        <f t="shared" si="45"/>
        <v>0</v>
      </c>
      <c r="AA119" s="128">
        <f t="shared" si="45"/>
        <v>28343.600000000006</v>
      </c>
      <c r="AB119" s="148">
        <f>SUM(AB120:AB121)</f>
        <v>2597.6999999999998</v>
      </c>
      <c r="AC119" s="148">
        <f>SUM(AC120:AC121)</f>
        <v>6069.3</v>
      </c>
      <c r="AD119" s="235">
        <f t="shared" si="28"/>
        <v>0.33676238035788597</v>
      </c>
      <c r="AE119" s="148">
        <f>SUM(AE120:AE121)</f>
        <v>24872.000000000004</v>
      </c>
      <c r="AF119" s="273">
        <f t="shared" si="27"/>
        <v>0.4</v>
      </c>
      <c r="AG119" s="274">
        <f>SUM(AG120:AG121)</f>
        <v>7209.0000000000009</v>
      </c>
      <c r="AH119" s="148">
        <f>SUM(AH120:AH121)</f>
        <v>-1139.699999999998</v>
      </c>
      <c r="AI119" s="235">
        <f t="shared" si="29"/>
        <v>0.39999999999999991</v>
      </c>
      <c r="AJ119" s="128">
        <f t="shared" si="30"/>
        <v>7208.9999999999982</v>
      </c>
      <c r="AK119" s="128"/>
      <c r="AL119" s="200"/>
    </row>
    <row r="120" spans="2:38" ht="15.75" x14ac:dyDescent="0.25">
      <c r="B120" s="666"/>
      <c r="C120" s="12" t="s">
        <v>717</v>
      </c>
      <c r="D120" s="115">
        <v>36</v>
      </c>
      <c r="E120" s="115">
        <v>171</v>
      </c>
      <c r="F120" s="115">
        <v>166</v>
      </c>
      <c r="G120" s="131">
        <v>15079.7</v>
      </c>
      <c r="H120" s="131">
        <v>368.4</v>
      </c>
      <c r="I120" s="95">
        <v>0.20478524108569798</v>
      </c>
      <c r="J120" s="131">
        <v>3088.1</v>
      </c>
      <c r="K120" s="95">
        <v>1.1021439418556071E-2</v>
      </c>
      <c r="L120" s="131">
        <v>166.2</v>
      </c>
      <c r="M120" s="95">
        <v>0</v>
      </c>
      <c r="N120" s="131">
        <v>0</v>
      </c>
      <c r="O120" s="131">
        <v>0</v>
      </c>
      <c r="P120" s="131">
        <v>0</v>
      </c>
      <c r="Q120" s="131">
        <v>302.39999999999998</v>
      </c>
      <c r="R120" s="131">
        <v>25.5</v>
      </c>
      <c r="S120" s="131">
        <v>1828.2</v>
      </c>
      <c r="T120" s="95">
        <v>0</v>
      </c>
      <c r="U120" s="131">
        <v>0</v>
      </c>
      <c r="V120" s="95">
        <v>0.19283540123477258</v>
      </c>
      <c r="W120" s="131">
        <v>2907.9</v>
      </c>
      <c r="X120" s="131">
        <v>0</v>
      </c>
      <c r="Y120" s="131">
        <v>0</v>
      </c>
      <c r="Z120" s="131">
        <v>0</v>
      </c>
      <c r="AA120" s="60">
        <f>G120+H120+J120+L120+N120+O120+P120+Q120+R120+S120+U120+W120+X120+Y120+Z120</f>
        <v>23766.400000000005</v>
      </c>
      <c r="AB120" s="147">
        <v>2178.1999999999998</v>
      </c>
      <c r="AC120" s="131">
        <f>AB120+X120+W120+U120</f>
        <v>5086.1000000000004</v>
      </c>
      <c r="AD120" s="234">
        <f t="shared" si="28"/>
        <v>0.33728124564812301</v>
      </c>
      <c r="AE120" s="131">
        <f>G120+H120+J120+L120+N120+P120+Q120+R120+S120+Y120+Z120</f>
        <v>20858.500000000004</v>
      </c>
      <c r="AF120" s="271">
        <f t="shared" si="27"/>
        <v>0.4</v>
      </c>
      <c r="AG120" s="272">
        <f>G120*AF120</f>
        <v>6031.880000000001</v>
      </c>
      <c r="AH120" s="225">
        <f>IF((AA120+AB120)-(AE120+AG120)&gt;0,0,(AA120+AB120)-(AE120+AG120))</f>
        <v>-945.77999999999884</v>
      </c>
      <c r="AI120" s="234">
        <f t="shared" si="29"/>
        <v>0.39999999999999991</v>
      </c>
      <c r="AJ120" s="131">
        <f t="shared" si="30"/>
        <v>6031.8799999999992</v>
      </c>
      <c r="AK120" s="131"/>
      <c r="AL120" s="185"/>
    </row>
    <row r="121" spans="2:38" ht="15.75" x14ac:dyDescent="0.25">
      <c r="B121" s="666"/>
      <c r="C121" s="12" t="s">
        <v>797</v>
      </c>
      <c r="D121" s="115">
        <v>7</v>
      </c>
      <c r="E121" s="115">
        <v>34</v>
      </c>
      <c r="F121" s="115">
        <v>33</v>
      </c>
      <c r="G121" s="131">
        <v>2942.7999999999997</v>
      </c>
      <c r="H121" s="131">
        <v>74.400000000000006</v>
      </c>
      <c r="I121" s="95">
        <v>0.1905668071224684</v>
      </c>
      <c r="J121" s="131">
        <v>560.79999999999995</v>
      </c>
      <c r="K121" s="95">
        <v>0</v>
      </c>
      <c r="L121" s="131">
        <v>0</v>
      </c>
      <c r="M121" s="95">
        <v>0</v>
      </c>
      <c r="N121" s="131">
        <v>0</v>
      </c>
      <c r="O121" s="131">
        <v>0</v>
      </c>
      <c r="P121" s="131">
        <v>0</v>
      </c>
      <c r="Q121" s="131">
        <v>79.099999999999994</v>
      </c>
      <c r="R121" s="131">
        <v>4.2</v>
      </c>
      <c r="S121" s="131">
        <v>352.2</v>
      </c>
      <c r="T121" s="95">
        <v>0</v>
      </c>
      <c r="U121" s="131">
        <v>0</v>
      </c>
      <c r="V121" s="95">
        <v>0.19155226315074084</v>
      </c>
      <c r="W121" s="131">
        <v>563.70000000000005</v>
      </c>
      <c r="X121" s="131">
        <v>0</v>
      </c>
      <c r="Y121" s="131">
        <v>0</v>
      </c>
      <c r="Z121" s="131">
        <v>0</v>
      </c>
      <c r="AA121" s="60">
        <f>G121+H121+J121+L121+N121+O121+P121+Q121+R121+S121+U121+W121+X121+Y121+Z121</f>
        <v>4577.2</v>
      </c>
      <c r="AB121" s="147">
        <v>419.5</v>
      </c>
      <c r="AC121" s="131">
        <f>AB121+X121+W121+U121</f>
        <v>983.2</v>
      </c>
      <c r="AD121" s="234">
        <f t="shared" si="28"/>
        <v>0.33410357482669573</v>
      </c>
      <c r="AE121" s="131">
        <f>G121+H121+J121+L121+N121+P121+Q121+R121+S121+Y121+Z121</f>
        <v>4013.4999999999995</v>
      </c>
      <c r="AF121" s="271">
        <f t="shared" si="27"/>
        <v>0.4</v>
      </c>
      <c r="AG121" s="272">
        <f>G121*AF121</f>
        <v>1177.1199999999999</v>
      </c>
      <c r="AH121" s="225">
        <f>IF((AA121+AB121)-(AE121+AG121)&gt;0,0,(AA121+AB121)-(AE121+AG121))</f>
        <v>-193.91999999999916</v>
      </c>
      <c r="AI121" s="234">
        <f t="shared" si="29"/>
        <v>0.39999999999999974</v>
      </c>
      <c r="AJ121" s="131">
        <f t="shared" si="30"/>
        <v>1177.1199999999992</v>
      </c>
      <c r="AK121" s="131"/>
      <c r="AL121" s="185"/>
    </row>
    <row r="122" spans="2:38" ht="15.75" customHeight="1" x14ac:dyDescent="0.25">
      <c r="B122" s="666" t="s">
        <v>126</v>
      </c>
      <c r="C122" s="11" t="s">
        <v>124</v>
      </c>
      <c r="D122" s="126">
        <f t="shared" ref="D122:AA122" si="46">SUM(D123:D125)</f>
        <v>11</v>
      </c>
      <c r="E122" s="126">
        <f t="shared" si="46"/>
        <v>57</v>
      </c>
      <c r="F122" s="126">
        <f t="shared" si="46"/>
        <v>52</v>
      </c>
      <c r="G122" s="128">
        <f t="shared" si="46"/>
        <v>5037.5999999999995</v>
      </c>
      <c r="H122" s="128">
        <f t="shared" si="46"/>
        <v>156</v>
      </c>
      <c r="I122" s="82">
        <f>J122/G122</f>
        <v>0.28271399078926479</v>
      </c>
      <c r="J122" s="128">
        <f t="shared" si="46"/>
        <v>1424.2</v>
      </c>
      <c r="K122" s="82">
        <f>L122/G122</f>
        <v>0</v>
      </c>
      <c r="L122" s="128">
        <f t="shared" si="46"/>
        <v>0</v>
      </c>
      <c r="M122" s="83">
        <f t="shared" si="46"/>
        <v>0</v>
      </c>
      <c r="N122" s="128">
        <f t="shared" si="46"/>
        <v>0</v>
      </c>
      <c r="O122" s="128">
        <f t="shared" si="46"/>
        <v>0</v>
      </c>
      <c r="P122" s="128">
        <f t="shared" si="46"/>
        <v>0</v>
      </c>
      <c r="Q122" s="128">
        <f t="shared" si="46"/>
        <v>151.19999999999999</v>
      </c>
      <c r="R122" s="128">
        <f t="shared" si="46"/>
        <v>12.600000000000001</v>
      </c>
      <c r="S122" s="128">
        <f t="shared" si="46"/>
        <v>645.20000000000005</v>
      </c>
      <c r="T122" s="82">
        <f>U122/G122</f>
        <v>0</v>
      </c>
      <c r="U122" s="128">
        <f t="shared" si="46"/>
        <v>0</v>
      </c>
      <c r="V122" s="82">
        <f>W122/G122</f>
        <v>0.19062648880419247</v>
      </c>
      <c r="W122" s="128">
        <f t="shared" si="46"/>
        <v>960.3</v>
      </c>
      <c r="X122" s="128">
        <f t="shared" si="46"/>
        <v>0</v>
      </c>
      <c r="Y122" s="128">
        <f t="shared" si="46"/>
        <v>0</v>
      </c>
      <c r="Z122" s="128">
        <f t="shared" si="46"/>
        <v>0</v>
      </c>
      <c r="AA122" s="128">
        <f t="shared" si="46"/>
        <v>8387.0999999999985</v>
      </c>
      <c r="AB122" s="148">
        <f>SUM(AB123:AB125)</f>
        <v>768.7</v>
      </c>
      <c r="AC122" s="148">
        <f>SUM(AC123:AC125)</f>
        <v>1729</v>
      </c>
      <c r="AD122" s="235">
        <f t="shared" si="28"/>
        <v>0.34321899317135146</v>
      </c>
      <c r="AE122" s="148">
        <f>SUM(AE123:AE125)</f>
        <v>7426.7999999999993</v>
      </c>
      <c r="AF122" s="273">
        <f t="shared" si="27"/>
        <v>0.4</v>
      </c>
      <c r="AG122" s="274">
        <f>SUM(AG123:AG125)</f>
        <v>2015.0399999999997</v>
      </c>
      <c r="AH122" s="148">
        <f>SUM(AH123:AH125)</f>
        <v>-286.04000000000042</v>
      </c>
      <c r="AI122" s="235">
        <f t="shared" si="29"/>
        <v>0.40000000000000013</v>
      </c>
      <c r="AJ122" s="128">
        <f t="shared" si="30"/>
        <v>2015.0400000000004</v>
      </c>
      <c r="AK122" s="128"/>
      <c r="AL122" s="200"/>
    </row>
    <row r="123" spans="2:38" s="1" customFormat="1" ht="15.75" x14ac:dyDescent="0.25">
      <c r="B123" s="666"/>
      <c r="C123" s="12" t="s">
        <v>798</v>
      </c>
      <c r="D123" s="115">
        <v>5</v>
      </c>
      <c r="E123" s="115">
        <v>25</v>
      </c>
      <c r="F123" s="115">
        <v>24</v>
      </c>
      <c r="G123" s="131">
        <v>2184.1999999999998</v>
      </c>
      <c r="H123" s="131">
        <v>56.4</v>
      </c>
      <c r="I123" s="95">
        <v>0.23088545005036171</v>
      </c>
      <c r="J123" s="131">
        <v>504.3</v>
      </c>
      <c r="K123" s="95">
        <v>0</v>
      </c>
      <c r="L123" s="131">
        <v>0</v>
      </c>
      <c r="M123" s="95">
        <v>0</v>
      </c>
      <c r="N123" s="131">
        <v>0</v>
      </c>
      <c r="O123" s="131">
        <v>0</v>
      </c>
      <c r="P123" s="131">
        <v>0</v>
      </c>
      <c r="Q123" s="131">
        <v>75.599999999999994</v>
      </c>
      <c r="R123" s="131">
        <v>4.2</v>
      </c>
      <c r="S123" s="131">
        <v>270</v>
      </c>
      <c r="T123" s="95">
        <v>0</v>
      </c>
      <c r="U123" s="131">
        <v>0</v>
      </c>
      <c r="V123" s="95">
        <v>0.1895888654885084</v>
      </c>
      <c r="W123" s="131">
        <v>414.1</v>
      </c>
      <c r="X123" s="131">
        <v>0</v>
      </c>
      <c r="Y123" s="131">
        <v>0</v>
      </c>
      <c r="Z123" s="131">
        <v>0</v>
      </c>
      <c r="AA123" s="60">
        <f>G123+H123+J123+L123+N123+O123+P123+Q123+R123+S123+U123+W123+X123+Y123+Z123</f>
        <v>3508.7999999999997</v>
      </c>
      <c r="AB123" s="147">
        <v>321.60000000000002</v>
      </c>
      <c r="AC123" s="131">
        <f>AB123+X123+W123+U123</f>
        <v>735.7</v>
      </c>
      <c r="AD123" s="234">
        <f t="shared" si="28"/>
        <v>0.33682812929218942</v>
      </c>
      <c r="AE123" s="131">
        <f>G123+H123+J123+L123+N123+P123+Q123+R123+S123+Y123+Z123</f>
        <v>3094.7</v>
      </c>
      <c r="AF123" s="271">
        <f t="shared" si="27"/>
        <v>0.4</v>
      </c>
      <c r="AG123" s="272">
        <f>G123*AF123</f>
        <v>873.68</v>
      </c>
      <c r="AH123" s="225">
        <f>IF((AA123+AB123)-(AE123+AG123)&gt;0,0,(AA123+AB123)-(AE123+AG123))</f>
        <v>-137.98000000000002</v>
      </c>
      <c r="AI123" s="234">
        <f t="shared" si="29"/>
        <v>0.40000000000000008</v>
      </c>
      <c r="AJ123" s="131">
        <f t="shared" si="30"/>
        <v>873.68000000000006</v>
      </c>
      <c r="AK123" s="131"/>
      <c r="AL123" s="185"/>
    </row>
    <row r="124" spans="2:38" ht="15.75" x14ac:dyDescent="0.25">
      <c r="B124" s="666"/>
      <c r="C124" s="12" t="s">
        <v>853</v>
      </c>
      <c r="D124" s="115">
        <v>3</v>
      </c>
      <c r="E124" s="115">
        <v>15</v>
      </c>
      <c r="F124" s="115">
        <v>12</v>
      </c>
      <c r="G124" s="131">
        <v>1253.8999999999999</v>
      </c>
      <c r="H124" s="131">
        <v>40.799999999999997</v>
      </c>
      <c r="I124" s="95">
        <v>0.31366137650530351</v>
      </c>
      <c r="J124" s="131">
        <v>393.3</v>
      </c>
      <c r="K124" s="95">
        <v>0</v>
      </c>
      <c r="L124" s="131">
        <v>0</v>
      </c>
      <c r="M124" s="95">
        <v>0</v>
      </c>
      <c r="N124" s="131">
        <v>0</v>
      </c>
      <c r="O124" s="131">
        <v>0</v>
      </c>
      <c r="P124" s="131">
        <v>0</v>
      </c>
      <c r="Q124" s="131">
        <v>37.799999999999997</v>
      </c>
      <c r="R124" s="131">
        <v>4.2</v>
      </c>
      <c r="S124" s="131">
        <v>164.1</v>
      </c>
      <c r="T124" s="95">
        <v>0</v>
      </c>
      <c r="U124" s="131">
        <v>0</v>
      </c>
      <c r="V124" s="95">
        <v>0.19060531142834358</v>
      </c>
      <c r="W124" s="131">
        <v>239</v>
      </c>
      <c r="X124" s="131">
        <v>0</v>
      </c>
      <c r="Y124" s="131">
        <v>0</v>
      </c>
      <c r="Z124" s="131">
        <v>0</v>
      </c>
      <c r="AA124" s="60">
        <f>G124+H124+J124+L124+N124+O124+P124+Q124+R124+S124+U124+W124+X124+Y124+Z124</f>
        <v>2133.0999999999995</v>
      </c>
      <c r="AB124" s="147">
        <v>195.5</v>
      </c>
      <c r="AC124" s="131">
        <f>AB124+X124+W124+U124</f>
        <v>434.5</v>
      </c>
      <c r="AD124" s="234">
        <f t="shared" si="28"/>
        <v>0.34651886115320207</v>
      </c>
      <c r="AE124" s="131">
        <f>G124+H124+J124+L124+N124+P124+Q124+R124+S124+Y124+Z124</f>
        <v>1894.0999999999997</v>
      </c>
      <c r="AF124" s="271">
        <f t="shared" si="27"/>
        <v>0.4</v>
      </c>
      <c r="AG124" s="272">
        <f>G124*AF124</f>
        <v>501.55999999999995</v>
      </c>
      <c r="AH124" s="225">
        <f>IF((AA124+AB124)-(AE124+AG124)&gt;0,0,(AA124+AB124)-(AE124+AG124))</f>
        <v>-67.0600000000004</v>
      </c>
      <c r="AI124" s="234">
        <f t="shared" si="29"/>
        <v>0.40000000000000036</v>
      </c>
      <c r="AJ124" s="131">
        <f t="shared" si="30"/>
        <v>501.5600000000004</v>
      </c>
      <c r="AK124" s="131"/>
      <c r="AL124" s="185"/>
    </row>
    <row r="125" spans="2:38" s="1" customFormat="1" ht="15.75" x14ac:dyDescent="0.25">
      <c r="B125" s="666"/>
      <c r="C125" s="12" t="s">
        <v>799</v>
      </c>
      <c r="D125" s="115">
        <v>3</v>
      </c>
      <c r="E125" s="115">
        <v>17</v>
      </c>
      <c r="F125" s="115">
        <v>16</v>
      </c>
      <c r="G125" s="131">
        <v>1599.4999999999998</v>
      </c>
      <c r="H125" s="131">
        <v>58.8</v>
      </c>
      <c r="I125" s="95">
        <v>0.32922788371366057</v>
      </c>
      <c r="J125" s="131">
        <v>526.6</v>
      </c>
      <c r="K125" s="95">
        <v>0</v>
      </c>
      <c r="L125" s="131">
        <v>0</v>
      </c>
      <c r="M125" s="95">
        <v>0</v>
      </c>
      <c r="N125" s="131">
        <v>0</v>
      </c>
      <c r="O125" s="131">
        <v>0</v>
      </c>
      <c r="P125" s="131">
        <v>0</v>
      </c>
      <c r="Q125" s="131">
        <v>37.799999999999997</v>
      </c>
      <c r="R125" s="131">
        <v>4.2</v>
      </c>
      <c r="S125" s="131">
        <v>211.1</v>
      </c>
      <c r="T125" s="95">
        <v>0</v>
      </c>
      <c r="U125" s="131">
        <v>0</v>
      </c>
      <c r="V125" s="95">
        <v>0.19206001875586123</v>
      </c>
      <c r="W125" s="131">
        <v>307.2</v>
      </c>
      <c r="X125" s="131">
        <v>0</v>
      </c>
      <c r="Y125" s="131">
        <v>0</v>
      </c>
      <c r="Z125" s="131">
        <v>0</v>
      </c>
      <c r="AA125" s="60">
        <f>G125+H125+J125+L125+N125+O125+P125+Q125+R125+S125+U125+W125+X125+Y125+Z125</f>
        <v>2745.1999999999994</v>
      </c>
      <c r="AB125" s="147">
        <v>251.6</v>
      </c>
      <c r="AC125" s="131">
        <f>AB125+X125+W125+U125</f>
        <v>558.79999999999995</v>
      </c>
      <c r="AD125" s="234">
        <f t="shared" si="28"/>
        <v>0.34935917474210693</v>
      </c>
      <c r="AE125" s="131">
        <f>G125+H125+J125+L125+N125+P125+Q125+R125+S125+Y125+Z125</f>
        <v>2437.9999999999995</v>
      </c>
      <c r="AF125" s="271">
        <f t="shared" si="27"/>
        <v>0.4</v>
      </c>
      <c r="AG125" s="272">
        <f>G125*AF125</f>
        <v>639.79999999999995</v>
      </c>
      <c r="AH125" s="225">
        <f>IF((AA125+AB125)-(AE125+AG125)&gt;0,0,(AA125+AB125)-(AE125+AG125))</f>
        <v>-81</v>
      </c>
      <c r="AI125" s="234">
        <f t="shared" si="29"/>
        <v>0.4</v>
      </c>
      <c r="AJ125" s="131">
        <f t="shared" si="30"/>
        <v>639.79999999999995</v>
      </c>
      <c r="AK125" s="131"/>
      <c r="AL125" s="185"/>
    </row>
    <row r="126" spans="2:38" s="1" customFormat="1" ht="15.75" customHeight="1" x14ac:dyDescent="0.25">
      <c r="B126" s="666" t="s">
        <v>127</v>
      </c>
      <c r="C126" s="11" t="s">
        <v>124</v>
      </c>
      <c r="D126" s="125">
        <f t="shared" ref="D126:AA126" si="47">SUM(D127:D128)</f>
        <v>9</v>
      </c>
      <c r="E126" s="125">
        <f t="shared" si="47"/>
        <v>55</v>
      </c>
      <c r="F126" s="125">
        <f t="shared" si="47"/>
        <v>48</v>
      </c>
      <c r="G126" s="57">
        <f t="shared" si="47"/>
        <v>4436.2</v>
      </c>
      <c r="H126" s="57">
        <f t="shared" si="47"/>
        <v>114</v>
      </c>
      <c r="I126" s="82">
        <f>J126/G126</f>
        <v>0.1991569361164961</v>
      </c>
      <c r="J126" s="57">
        <f t="shared" si="47"/>
        <v>883.5</v>
      </c>
      <c r="K126" s="82">
        <f>L126/G126</f>
        <v>0</v>
      </c>
      <c r="L126" s="57">
        <f t="shared" si="47"/>
        <v>0</v>
      </c>
      <c r="M126" s="82">
        <f t="shared" si="47"/>
        <v>0</v>
      </c>
      <c r="N126" s="57">
        <f t="shared" si="47"/>
        <v>0</v>
      </c>
      <c r="O126" s="57">
        <f t="shared" si="47"/>
        <v>0</v>
      </c>
      <c r="P126" s="57">
        <f t="shared" si="47"/>
        <v>0</v>
      </c>
      <c r="Q126" s="57">
        <f t="shared" si="47"/>
        <v>151.19999999999999</v>
      </c>
      <c r="R126" s="57">
        <f t="shared" si="47"/>
        <v>12.7</v>
      </c>
      <c r="S126" s="57">
        <f t="shared" si="47"/>
        <v>536.6</v>
      </c>
      <c r="T126" s="82">
        <f>U126/G126</f>
        <v>0</v>
      </c>
      <c r="U126" s="57">
        <f t="shared" si="47"/>
        <v>0</v>
      </c>
      <c r="V126" s="82">
        <f>W126/G126</f>
        <v>0.18971191560344441</v>
      </c>
      <c r="W126" s="57">
        <f t="shared" si="47"/>
        <v>841.6</v>
      </c>
      <c r="X126" s="57">
        <f t="shared" si="47"/>
        <v>0</v>
      </c>
      <c r="Y126" s="57">
        <f t="shared" si="47"/>
        <v>0</v>
      </c>
      <c r="Z126" s="57">
        <f t="shared" si="47"/>
        <v>0</v>
      </c>
      <c r="AA126" s="57">
        <f t="shared" si="47"/>
        <v>6975.7999999999993</v>
      </c>
      <c r="AB126" s="141">
        <f>SUM(AB127:AB128)</f>
        <v>639.40000000000009</v>
      </c>
      <c r="AC126" s="141">
        <f>SUM(AC127:AC128)</f>
        <v>1481</v>
      </c>
      <c r="AD126" s="233">
        <f t="shared" si="28"/>
        <v>0.33384428114151754</v>
      </c>
      <c r="AE126" s="141">
        <f>SUM(AE127:AE128)</f>
        <v>6134.1999999999989</v>
      </c>
      <c r="AF126" s="269">
        <f t="shared" si="27"/>
        <v>0.4</v>
      </c>
      <c r="AG126" s="270">
        <f>SUM(AG127:AG128)</f>
        <v>1774.48</v>
      </c>
      <c r="AH126" s="141">
        <f>SUM(AH127:AH128)</f>
        <v>-293.47999999999911</v>
      </c>
      <c r="AI126" s="233">
        <f t="shared" si="29"/>
        <v>0.3999999999999998</v>
      </c>
      <c r="AJ126" s="57">
        <f t="shared" si="30"/>
        <v>1774.4799999999991</v>
      </c>
      <c r="AK126" s="57"/>
      <c r="AL126" s="79"/>
    </row>
    <row r="127" spans="2:38" s="1" customFormat="1" ht="15.75" x14ac:dyDescent="0.25">
      <c r="B127" s="666"/>
      <c r="C127" s="12" t="s">
        <v>718</v>
      </c>
      <c r="D127" s="115">
        <v>4</v>
      </c>
      <c r="E127" s="115">
        <v>21</v>
      </c>
      <c r="F127" s="115">
        <v>18</v>
      </c>
      <c r="G127" s="131">
        <v>1777.7</v>
      </c>
      <c r="H127" s="131">
        <v>34.799999999999997</v>
      </c>
      <c r="I127" s="95">
        <v>0.1429375035157788</v>
      </c>
      <c r="J127" s="131">
        <v>254.1</v>
      </c>
      <c r="K127" s="95">
        <v>0</v>
      </c>
      <c r="L127" s="131">
        <v>0</v>
      </c>
      <c r="M127" s="95">
        <v>0</v>
      </c>
      <c r="N127" s="131">
        <v>0</v>
      </c>
      <c r="O127" s="131">
        <v>0</v>
      </c>
      <c r="P127" s="131">
        <v>0</v>
      </c>
      <c r="Q127" s="131">
        <v>75.599999999999994</v>
      </c>
      <c r="R127" s="131">
        <v>4.2</v>
      </c>
      <c r="S127" s="131">
        <v>206.7</v>
      </c>
      <c r="T127" s="95">
        <v>0</v>
      </c>
      <c r="U127" s="131">
        <v>0</v>
      </c>
      <c r="V127" s="95">
        <v>0.18782696742982505</v>
      </c>
      <c r="W127" s="131">
        <v>333.9</v>
      </c>
      <c r="X127" s="131">
        <v>0</v>
      </c>
      <c r="Y127" s="131">
        <v>0</v>
      </c>
      <c r="Z127" s="131">
        <v>0</v>
      </c>
      <c r="AA127" s="60">
        <f>G127+H127+J127+L127+N127+O127+P127+Q127+R127+S127+U127+W127+X127+Y127+Z127</f>
        <v>2686.9999999999995</v>
      </c>
      <c r="AB127" s="147">
        <v>246.3</v>
      </c>
      <c r="AC127" s="131">
        <f>AB127+X127+W127+U127</f>
        <v>580.20000000000005</v>
      </c>
      <c r="AD127" s="234">
        <f t="shared" si="28"/>
        <v>0.32637677898408057</v>
      </c>
      <c r="AE127" s="131">
        <f>G127+H127+J127+L127+N127+P127+Q127+R127+S127+Y127+Z127</f>
        <v>2353.0999999999995</v>
      </c>
      <c r="AF127" s="271">
        <f t="shared" si="27"/>
        <v>0.4</v>
      </c>
      <c r="AG127" s="272">
        <f>G127*AF127</f>
        <v>711.08</v>
      </c>
      <c r="AH127" s="225">
        <f>IF((AA127+AB127)-(AE127+AG127)&gt;0,0,(AA127+AB127)-(AE127+AG127))</f>
        <v>-130.87999999999965</v>
      </c>
      <c r="AI127" s="234">
        <f t="shared" si="29"/>
        <v>0.3999999999999998</v>
      </c>
      <c r="AJ127" s="131">
        <f t="shared" si="30"/>
        <v>711.0799999999997</v>
      </c>
      <c r="AK127" s="131"/>
      <c r="AL127" s="185"/>
    </row>
    <row r="128" spans="2:38" s="1" customFormat="1" ht="15.75" x14ac:dyDescent="0.25">
      <c r="B128" s="666"/>
      <c r="C128" s="12" t="s">
        <v>719</v>
      </c>
      <c r="D128" s="115">
        <v>5</v>
      </c>
      <c r="E128" s="115">
        <v>34</v>
      </c>
      <c r="F128" s="115">
        <v>30</v>
      </c>
      <c r="G128" s="131">
        <v>2658.4999999999995</v>
      </c>
      <c r="H128" s="131">
        <v>79.2</v>
      </c>
      <c r="I128" s="95">
        <v>0.23675004701899571</v>
      </c>
      <c r="J128" s="131">
        <v>629.4</v>
      </c>
      <c r="K128" s="95">
        <v>0</v>
      </c>
      <c r="L128" s="131">
        <v>0</v>
      </c>
      <c r="M128" s="95">
        <v>0</v>
      </c>
      <c r="N128" s="131">
        <v>0</v>
      </c>
      <c r="O128" s="131">
        <v>0</v>
      </c>
      <c r="P128" s="131">
        <v>0</v>
      </c>
      <c r="Q128" s="131">
        <v>75.599999999999994</v>
      </c>
      <c r="R128" s="131">
        <v>8.5</v>
      </c>
      <c r="S128" s="131">
        <v>329.90000000000003</v>
      </c>
      <c r="T128" s="95">
        <v>0</v>
      </c>
      <c r="U128" s="131">
        <v>0</v>
      </c>
      <c r="V128" s="95">
        <v>0.19097235283054359</v>
      </c>
      <c r="W128" s="131">
        <v>507.70000000000005</v>
      </c>
      <c r="X128" s="131">
        <v>0</v>
      </c>
      <c r="Y128" s="131">
        <v>0</v>
      </c>
      <c r="Z128" s="131">
        <v>0</v>
      </c>
      <c r="AA128" s="60">
        <f>G128+H128+J128+L128+N128+O128+P128+Q128+R128+S128+U128+W128+X128+Y128+Z128</f>
        <v>4288.7999999999993</v>
      </c>
      <c r="AB128" s="147">
        <v>393.1</v>
      </c>
      <c r="AC128" s="131">
        <f>AB128+X128+W128+U128</f>
        <v>900.80000000000007</v>
      </c>
      <c r="AD128" s="234">
        <f t="shared" si="28"/>
        <v>0.33883769042693257</v>
      </c>
      <c r="AE128" s="131">
        <f>G128+H128+J128+L128+N128+P128+Q128+R128+S128+Y128+Z128</f>
        <v>3781.0999999999995</v>
      </c>
      <c r="AF128" s="271">
        <f t="shared" si="27"/>
        <v>0.4</v>
      </c>
      <c r="AG128" s="272">
        <f>G128*AF128</f>
        <v>1063.3999999999999</v>
      </c>
      <c r="AH128" s="225">
        <f>IF((AA128+AB128)-(AE128+AG128)&gt;0,0,(AA128+AB128)-(AE128+AG128))</f>
        <v>-162.59999999999945</v>
      </c>
      <c r="AI128" s="234">
        <f t="shared" si="29"/>
        <v>0.39999999999999991</v>
      </c>
      <c r="AJ128" s="131">
        <f t="shared" si="30"/>
        <v>1063.3999999999996</v>
      </c>
      <c r="AK128" s="131"/>
      <c r="AL128" s="185"/>
    </row>
    <row r="129" spans="2:38" ht="15.75" customHeight="1" x14ac:dyDescent="0.25">
      <c r="B129" s="666" t="s">
        <v>128</v>
      </c>
      <c r="C129" s="11" t="s">
        <v>124</v>
      </c>
      <c r="D129" s="126">
        <f t="shared" ref="D129:AA129" si="48">SUM(D130:D133)</f>
        <v>13</v>
      </c>
      <c r="E129" s="126">
        <f t="shared" si="48"/>
        <v>67</v>
      </c>
      <c r="F129" s="126">
        <f t="shared" si="48"/>
        <v>63</v>
      </c>
      <c r="G129" s="128">
        <f t="shared" si="48"/>
        <v>6086.7</v>
      </c>
      <c r="H129" s="128">
        <f t="shared" si="48"/>
        <v>201.60000000000002</v>
      </c>
      <c r="I129" s="82">
        <f>J129/G129</f>
        <v>0.27063926265464044</v>
      </c>
      <c r="J129" s="128">
        <f t="shared" si="48"/>
        <v>1647.3</v>
      </c>
      <c r="K129" s="82">
        <f>L129/G129</f>
        <v>0</v>
      </c>
      <c r="L129" s="128">
        <f t="shared" si="48"/>
        <v>0</v>
      </c>
      <c r="M129" s="83">
        <f t="shared" si="48"/>
        <v>0</v>
      </c>
      <c r="N129" s="128">
        <f t="shared" si="48"/>
        <v>0</v>
      </c>
      <c r="O129" s="128">
        <f t="shared" si="48"/>
        <v>0</v>
      </c>
      <c r="P129" s="128">
        <f t="shared" si="48"/>
        <v>0</v>
      </c>
      <c r="Q129" s="128">
        <f t="shared" si="48"/>
        <v>116.3</v>
      </c>
      <c r="R129" s="128">
        <f t="shared" si="48"/>
        <v>12.600000000000001</v>
      </c>
      <c r="S129" s="128">
        <f t="shared" si="48"/>
        <v>770.2</v>
      </c>
      <c r="T129" s="82">
        <f>U129/G129</f>
        <v>0</v>
      </c>
      <c r="U129" s="128">
        <f t="shared" si="48"/>
        <v>0</v>
      </c>
      <c r="V129" s="82">
        <f>W129/G129</f>
        <v>0.19314242528792283</v>
      </c>
      <c r="W129" s="128">
        <f t="shared" si="48"/>
        <v>1175.5999999999999</v>
      </c>
      <c r="X129" s="128">
        <f t="shared" si="48"/>
        <v>0</v>
      </c>
      <c r="Y129" s="128">
        <f t="shared" si="48"/>
        <v>0</v>
      </c>
      <c r="Z129" s="128">
        <f t="shared" si="48"/>
        <v>0</v>
      </c>
      <c r="AA129" s="128">
        <f t="shared" si="48"/>
        <v>10010.299999999999</v>
      </c>
      <c r="AB129" s="148">
        <f>SUM(AB130:AB133)</f>
        <v>917.40000000000009</v>
      </c>
      <c r="AC129" s="148">
        <f>SUM(AC130:AC133)</f>
        <v>2093</v>
      </c>
      <c r="AD129" s="235">
        <f t="shared" si="28"/>
        <v>0.34386449143213893</v>
      </c>
      <c r="AE129" s="148">
        <f>SUM(AE130:AE133)</f>
        <v>8834.6999999999989</v>
      </c>
      <c r="AF129" s="273">
        <f t="shared" si="27"/>
        <v>0.4</v>
      </c>
      <c r="AG129" s="274">
        <f>SUM(AG130:AG133)</f>
        <v>2434.6800000000003</v>
      </c>
      <c r="AH129" s="148">
        <f>SUM(AH130:AH133)</f>
        <v>-341.68000000000029</v>
      </c>
      <c r="AI129" s="235">
        <f t="shared" si="29"/>
        <v>0.40000000000000008</v>
      </c>
      <c r="AJ129" s="128">
        <f t="shared" si="30"/>
        <v>2434.6800000000003</v>
      </c>
      <c r="AK129" s="128"/>
      <c r="AL129" s="200"/>
    </row>
    <row r="130" spans="2:38" s="1" customFormat="1" ht="15.75" x14ac:dyDescent="0.25">
      <c r="B130" s="666"/>
      <c r="C130" s="12" t="s">
        <v>720</v>
      </c>
      <c r="D130" s="115">
        <v>3</v>
      </c>
      <c r="E130" s="115">
        <v>18</v>
      </c>
      <c r="F130" s="115">
        <v>18</v>
      </c>
      <c r="G130" s="131">
        <v>1729.6000000000001</v>
      </c>
      <c r="H130" s="131">
        <v>55.2</v>
      </c>
      <c r="I130" s="95">
        <v>0.22785615171137835</v>
      </c>
      <c r="J130" s="131">
        <v>394.1</v>
      </c>
      <c r="K130" s="95">
        <v>0</v>
      </c>
      <c r="L130" s="131">
        <v>0</v>
      </c>
      <c r="M130" s="95">
        <v>0</v>
      </c>
      <c r="N130" s="131">
        <v>0</v>
      </c>
      <c r="O130" s="131">
        <v>0</v>
      </c>
      <c r="P130" s="131">
        <v>0</v>
      </c>
      <c r="Q130" s="131">
        <v>40.699999999999996</v>
      </c>
      <c r="R130" s="131">
        <v>4.2</v>
      </c>
      <c r="S130" s="131">
        <v>213.1</v>
      </c>
      <c r="T130" s="95">
        <v>0</v>
      </c>
      <c r="U130" s="131">
        <v>0</v>
      </c>
      <c r="V130" s="95">
        <v>0.19241443108233117</v>
      </c>
      <c r="W130" s="131">
        <v>332.8</v>
      </c>
      <c r="X130" s="131">
        <v>0</v>
      </c>
      <c r="Y130" s="131">
        <v>0</v>
      </c>
      <c r="Z130" s="131">
        <v>0</v>
      </c>
      <c r="AA130" s="60">
        <f>G130+H130+J130+L130+N130+O130+P130+Q130+R130+S130+U130+W130+X130+Y130+Z130</f>
        <v>2769.7</v>
      </c>
      <c r="AB130" s="147">
        <v>253.8</v>
      </c>
      <c r="AC130" s="131">
        <f>AB130+X130+W130+U130</f>
        <v>586.6</v>
      </c>
      <c r="AD130" s="234">
        <f t="shared" si="28"/>
        <v>0.33915356151711379</v>
      </c>
      <c r="AE130" s="131">
        <f>G130+H130+J130+L130+N130+P130+Q130+R130+S130+Y130+Z130</f>
        <v>2436.8999999999996</v>
      </c>
      <c r="AF130" s="271">
        <f t="shared" si="27"/>
        <v>0.4</v>
      </c>
      <c r="AG130" s="272">
        <f>G130*AF130</f>
        <v>691.84000000000015</v>
      </c>
      <c r="AH130" s="225">
        <f>IF((AA130+AB130)-(AE130+AG130)&gt;0,0,(AA130+AB130)-(AE130+AG130))</f>
        <v>-105.23999999999978</v>
      </c>
      <c r="AI130" s="234">
        <f t="shared" si="29"/>
        <v>0.39999999999999986</v>
      </c>
      <c r="AJ130" s="131">
        <f t="shared" si="30"/>
        <v>691.8399999999998</v>
      </c>
      <c r="AK130" s="131"/>
      <c r="AL130" s="185"/>
    </row>
    <row r="131" spans="2:38" ht="15.75" x14ac:dyDescent="0.25">
      <c r="B131" s="666"/>
      <c r="C131" s="12" t="s">
        <v>721</v>
      </c>
      <c r="D131" s="115">
        <v>4</v>
      </c>
      <c r="E131" s="115">
        <v>17</v>
      </c>
      <c r="F131" s="115">
        <v>15</v>
      </c>
      <c r="G131" s="131">
        <v>1447.3999999999999</v>
      </c>
      <c r="H131" s="131">
        <v>55.2</v>
      </c>
      <c r="I131" s="95">
        <v>0.30793146331352772</v>
      </c>
      <c r="J131" s="131">
        <v>445.7</v>
      </c>
      <c r="K131" s="95">
        <v>0</v>
      </c>
      <c r="L131" s="131">
        <v>0</v>
      </c>
      <c r="M131" s="95">
        <v>0</v>
      </c>
      <c r="N131" s="131">
        <v>0</v>
      </c>
      <c r="O131" s="131">
        <v>0</v>
      </c>
      <c r="P131" s="131">
        <v>0</v>
      </c>
      <c r="Q131" s="131">
        <v>37.799999999999997</v>
      </c>
      <c r="R131" s="131">
        <v>4.2</v>
      </c>
      <c r="S131" s="131">
        <v>189.1</v>
      </c>
      <c r="T131" s="95">
        <v>0</v>
      </c>
      <c r="U131" s="131">
        <v>0</v>
      </c>
      <c r="V131" s="95">
        <v>0.19151582147298604</v>
      </c>
      <c r="W131" s="131">
        <v>277.2</v>
      </c>
      <c r="X131" s="131">
        <v>0</v>
      </c>
      <c r="Y131" s="131">
        <v>0</v>
      </c>
      <c r="Z131" s="131">
        <v>0</v>
      </c>
      <c r="AA131" s="60">
        <f>G131+H131+J131+L131+N131+O131+P131+Q131+R131+S131+U131+W131+X131+Y131+Z131</f>
        <v>2456.6</v>
      </c>
      <c r="AB131" s="147">
        <v>225.1</v>
      </c>
      <c r="AC131" s="131">
        <f>AB131+X131+W131+U131</f>
        <v>502.29999999999995</v>
      </c>
      <c r="AD131" s="234">
        <f t="shared" si="28"/>
        <v>0.34703606466768</v>
      </c>
      <c r="AE131" s="131">
        <f>G131+H131+J131+L131+N131+P131+Q131+R131+S131+Y131+Z131</f>
        <v>2179.4</v>
      </c>
      <c r="AF131" s="271">
        <f t="shared" si="27"/>
        <v>0.4</v>
      </c>
      <c r="AG131" s="272">
        <f>G131*AF131</f>
        <v>578.95999999999992</v>
      </c>
      <c r="AH131" s="225">
        <f>IF((AA131+AB131)-(AE131+AG131)&gt;0,0,(AA131+AB131)-(AE131+AG131))</f>
        <v>-76.660000000000309</v>
      </c>
      <c r="AI131" s="234">
        <f t="shared" si="29"/>
        <v>0.40000000000000024</v>
      </c>
      <c r="AJ131" s="131">
        <f t="shared" si="30"/>
        <v>578.96000000000026</v>
      </c>
      <c r="AK131" s="131"/>
      <c r="AL131" s="185"/>
    </row>
    <row r="132" spans="2:38" s="1" customFormat="1" ht="15.75" x14ac:dyDescent="0.25">
      <c r="B132" s="666"/>
      <c r="C132" s="12" t="s">
        <v>722</v>
      </c>
      <c r="D132" s="115">
        <v>2</v>
      </c>
      <c r="E132" s="115">
        <v>15</v>
      </c>
      <c r="F132" s="115">
        <v>13</v>
      </c>
      <c r="G132" s="131">
        <v>1222.7</v>
      </c>
      <c r="H132" s="131">
        <v>37.200000000000003</v>
      </c>
      <c r="I132" s="95">
        <v>0.25451868814917805</v>
      </c>
      <c r="J132" s="131">
        <v>311.2</v>
      </c>
      <c r="K132" s="95">
        <v>0</v>
      </c>
      <c r="L132" s="131">
        <v>0</v>
      </c>
      <c r="M132" s="95">
        <v>0</v>
      </c>
      <c r="N132" s="131">
        <v>0</v>
      </c>
      <c r="O132" s="131">
        <v>0</v>
      </c>
      <c r="P132" s="131">
        <v>0</v>
      </c>
      <c r="Q132" s="131">
        <v>37.799999999999997</v>
      </c>
      <c r="R132" s="131">
        <v>4.2</v>
      </c>
      <c r="S132" s="131">
        <v>153.9</v>
      </c>
      <c r="T132" s="95">
        <v>0</v>
      </c>
      <c r="U132" s="131">
        <v>0</v>
      </c>
      <c r="V132" s="95">
        <v>0.19039829884681442</v>
      </c>
      <c r="W132" s="131">
        <v>232.8</v>
      </c>
      <c r="X132" s="131">
        <v>0</v>
      </c>
      <c r="Y132" s="131">
        <v>0</v>
      </c>
      <c r="Z132" s="131">
        <v>0</v>
      </c>
      <c r="AA132" s="60">
        <f>G132+H132+J132+L132+N132+O132+P132+Q132+R132+S132+U132+W132+X132+Y132+Z132</f>
        <v>1999.8000000000002</v>
      </c>
      <c r="AB132" s="147">
        <v>183.3</v>
      </c>
      <c r="AC132" s="131">
        <f>AB132+X132+W132+U132</f>
        <v>416.1</v>
      </c>
      <c r="AD132" s="234">
        <f t="shared" si="28"/>
        <v>0.34031242332542733</v>
      </c>
      <c r="AE132" s="131">
        <f>G132+H132+J132+L132+N132+P132+Q132+R132+S132+Y132+Z132</f>
        <v>1767.0000000000002</v>
      </c>
      <c r="AF132" s="271">
        <f t="shared" si="27"/>
        <v>0.4</v>
      </c>
      <c r="AG132" s="272">
        <f>G132*AF132</f>
        <v>489.08000000000004</v>
      </c>
      <c r="AH132" s="225">
        <f>IF((AA132+AB132)-(AE132+AG132)&gt;0,0,(AA132+AB132)-(AE132+AG132))</f>
        <v>-72.980000000000018</v>
      </c>
      <c r="AI132" s="234">
        <f t="shared" si="29"/>
        <v>0.4</v>
      </c>
      <c r="AJ132" s="131">
        <f t="shared" si="30"/>
        <v>489.08000000000004</v>
      </c>
      <c r="AK132" s="131"/>
      <c r="AL132" s="185"/>
    </row>
    <row r="133" spans="2:38" ht="15.75" x14ac:dyDescent="0.25">
      <c r="B133" s="666"/>
      <c r="C133" s="12" t="s">
        <v>723</v>
      </c>
      <c r="D133" s="115">
        <v>4</v>
      </c>
      <c r="E133" s="115">
        <v>17</v>
      </c>
      <c r="F133" s="115">
        <v>17</v>
      </c>
      <c r="G133" s="131">
        <v>1687.0000000000002</v>
      </c>
      <c r="H133" s="131">
        <v>54</v>
      </c>
      <c r="I133" s="95">
        <v>0.29419087136929456</v>
      </c>
      <c r="J133" s="131">
        <v>496.29999999999995</v>
      </c>
      <c r="K133" s="95">
        <v>0</v>
      </c>
      <c r="L133" s="131">
        <v>0</v>
      </c>
      <c r="M133" s="95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214.1</v>
      </c>
      <c r="T133" s="95">
        <v>0</v>
      </c>
      <c r="U133" s="131">
        <v>0</v>
      </c>
      <c r="V133" s="95">
        <v>0.1972732661529342</v>
      </c>
      <c r="W133" s="131">
        <v>332.8</v>
      </c>
      <c r="X133" s="131">
        <v>0</v>
      </c>
      <c r="Y133" s="131">
        <v>0</v>
      </c>
      <c r="Z133" s="131">
        <v>0</v>
      </c>
      <c r="AA133" s="60">
        <f>G133+H133+J133+L133+N133+O133+P133+Q133+R133+S133+U133+W133+X133+Y133+Z133</f>
        <v>2784.2000000000003</v>
      </c>
      <c r="AB133" s="147">
        <v>255.2</v>
      </c>
      <c r="AC133" s="131">
        <f>AB133+X133+W133+U133</f>
        <v>588</v>
      </c>
      <c r="AD133" s="234">
        <f t="shared" si="28"/>
        <v>0.34854771784232358</v>
      </c>
      <c r="AE133" s="131">
        <f>G133+H133+J133+L133+N133+P133+Q133+R133+S133+Y133+Z133</f>
        <v>2451.4</v>
      </c>
      <c r="AF133" s="271">
        <f t="shared" si="27"/>
        <v>0.4</v>
      </c>
      <c r="AG133" s="272">
        <f>G133*AF133</f>
        <v>674.80000000000018</v>
      </c>
      <c r="AH133" s="225">
        <f>IF((AA133+AB133)-(AE133+AG133)&gt;0,0,(AA133+AB133)-(AE133+AG133))</f>
        <v>-86.800000000000182</v>
      </c>
      <c r="AI133" s="234">
        <f t="shared" si="29"/>
        <v>0.40000000000000008</v>
      </c>
      <c r="AJ133" s="131">
        <f t="shared" si="30"/>
        <v>674.80000000000018</v>
      </c>
      <c r="AK133" s="131"/>
      <c r="AL133" s="185"/>
    </row>
    <row r="134" spans="2:38" s="1" customFormat="1" ht="15.75" customHeight="1" x14ac:dyDescent="0.25">
      <c r="B134" s="666" t="s">
        <v>129</v>
      </c>
      <c r="C134" s="11" t="s">
        <v>124</v>
      </c>
      <c r="D134" s="126">
        <f t="shared" ref="D134:AA134" si="49">SUM(D135:D136)</f>
        <v>6</v>
      </c>
      <c r="E134" s="126">
        <f t="shared" si="49"/>
        <v>59</v>
      </c>
      <c r="F134" s="126">
        <f t="shared" si="49"/>
        <v>55</v>
      </c>
      <c r="G134" s="128">
        <f t="shared" si="49"/>
        <v>5080.8999999999996</v>
      </c>
      <c r="H134" s="128">
        <f t="shared" si="49"/>
        <v>159.60000000000002</v>
      </c>
      <c r="I134" s="82">
        <f>J134/G134</f>
        <v>0.28660276722627887</v>
      </c>
      <c r="J134" s="128">
        <f t="shared" si="49"/>
        <v>1456.2</v>
      </c>
      <c r="K134" s="82">
        <f>L134/G134</f>
        <v>0</v>
      </c>
      <c r="L134" s="128">
        <f t="shared" si="49"/>
        <v>0</v>
      </c>
      <c r="M134" s="83">
        <f t="shared" si="49"/>
        <v>0</v>
      </c>
      <c r="N134" s="128">
        <f t="shared" si="49"/>
        <v>0</v>
      </c>
      <c r="O134" s="128">
        <f t="shared" si="49"/>
        <v>0</v>
      </c>
      <c r="P134" s="128">
        <f t="shared" si="49"/>
        <v>0</v>
      </c>
      <c r="Q134" s="128">
        <f t="shared" si="49"/>
        <v>156.6</v>
      </c>
      <c r="R134" s="128">
        <f t="shared" si="49"/>
        <v>8.4</v>
      </c>
      <c r="S134" s="128">
        <f t="shared" si="49"/>
        <v>652.6</v>
      </c>
      <c r="T134" s="82">
        <f>U134/G134</f>
        <v>0</v>
      </c>
      <c r="U134" s="128">
        <f t="shared" si="49"/>
        <v>0</v>
      </c>
      <c r="V134" s="82">
        <f>W134/G134</f>
        <v>0.19065519888208785</v>
      </c>
      <c r="W134" s="128">
        <f t="shared" si="49"/>
        <v>968.7</v>
      </c>
      <c r="X134" s="128">
        <f t="shared" si="49"/>
        <v>0</v>
      </c>
      <c r="Y134" s="128">
        <f t="shared" si="49"/>
        <v>0</v>
      </c>
      <c r="Z134" s="128">
        <f t="shared" si="49"/>
        <v>0</v>
      </c>
      <c r="AA134" s="128">
        <f t="shared" si="49"/>
        <v>8483</v>
      </c>
      <c r="AB134" s="148">
        <f>SUM(AB135:AB136)</f>
        <v>777.5</v>
      </c>
      <c r="AC134" s="148">
        <f>SUM(AC135:AC136)</f>
        <v>1746.2</v>
      </c>
      <c r="AD134" s="235">
        <f t="shared" si="28"/>
        <v>0.34367926942077193</v>
      </c>
      <c r="AE134" s="148">
        <f>SUM(AE135:AE136)</f>
        <v>7514.2999999999993</v>
      </c>
      <c r="AF134" s="273">
        <f t="shared" si="27"/>
        <v>0.4</v>
      </c>
      <c r="AG134" s="274">
        <f>SUM(AG135:AG136)</f>
        <v>2032.3600000000001</v>
      </c>
      <c r="AH134" s="148">
        <f>SUM(AH135:AH136)</f>
        <v>-286.15999999999985</v>
      </c>
      <c r="AI134" s="235">
        <f t="shared" si="29"/>
        <v>0.4</v>
      </c>
      <c r="AJ134" s="128">
        <f t="shared" si="30"/>
        <v>2032.36</v>
      </c>
      <c r="AK134" s="128"/>
      <c r="AL134" s="200"/>
    </row>
    <row r="135" spans="2:38" s="1" customFormat="1" ht="15.75" x14ac:dyDescent="0.25">
      <c r="B135" s="666"/>
      <c r="C135" s="12" t="s">
        <v>724</v>
      </c>
      <c r="D135" s="115">
        <v>4</v>
      </c>
      <c r="E135" s="115">
        <v>25</v>
      </c>
      <c r="F135" s="115">
        <v>25</v>
      </c>
      <c r="G135" s="131">
        <v>2357.9</v>
      </c>
      <c r="H135" s="131">
        <v>81.600000000000009</v>
      </c>
      <c r="I135" s="95">
        <v>0.29093685058738705</v>
      </c>
      <c r="J135" s="131">
        <v>686</v>
      </c>
      <c r="K135" s="95">
        <v>0</v>
      </c>
      <c r="L135" s="131">
        <v>0</v>
      </c>
      <c r="M135" s="95">
        <v>0</v>
      </c>
      <c r="N135" s="131">
        <v>0</v>
      </c>
      <c r="O135" s="131">
        <v>0</v>
      </c>
      <c r="P135" s="131">
        <v>0</v>
      </c>
      <c r="Q135" s="131">
        <v>43.199999999999996</v>
      </c>
      <c r="R135" s="131">
        <v>4.2</v>
      </c>
      <c r="S135" s="131">
        <v>302.5</v>
      </c>
      <c r="T135" s="95">
        <v>0</v>
      </c>
      <c r="U135" s="131">
        <v>0</v>
      </c>
      <c r="V135" s="95">
        <v>0.19368929980067009</v>
      </c>
      <c r="W135" s="131">
        <v>456.70000000000005</v>
      </c>
      <c r="X135" s="131">
        <v>0</v>
      </c>
      <c r="Y135" s="131">
        <v>0</v>
      </c>
      <c r="Z135" s="131">
        <v>0</v>
      </c>
      <c r="AA135" s="60">
        <f>G135+H135+J135+L135+N135+O135+P135+Q135+R135+S135+U135+W135+X135+Y135+Z135</f>
        <v>3932.0999999999995</v>
      </c>
      <c r="AB135" s="147">
        <v>360.4</v>
      </c>
      <c r="AC135" s="131">
        <f>AB135+X135+W135+U135</f>
        <v>817.1</v>
      </c>
      <c r="AD135" s="234">
        <f t="shared" si="28"/>
        <v>0.34653717290809616</v>
      </c>
      <c r="AE135" s="131">
        <f>G135+H135+J135+L135+N135+P135+Q135+R135+S135+Y135+Z135</f>
        <v>3475.3999999999996</v>
      </c>
      <c r="AF135" s="271">
        <f t="shared" si="27"/>
        <v>0.4</v>
      </c>
      <c r="AG135" s="272">
        <f>G135*AF135</f>
        <v>943.16000000000008</v>
      </c>
      <c r="AH135" s="225">
        <f>IF((AA135+AB135)-(AE135+AG135)&gt;0,0,(AA135+AB135)-(AE135+AG135))</f>
        <v>-126.0600000000004</v>
      </c>
      <c r="AI135" s="234">
        <f t="shared" si="29"/>
        <v>0.40000000000000019</v>
      </c>
      <c r="AJ135" s="131">
        <f t="shared" si="30"/>
        <v>943.16000000000042</v>
      </c>
      <c r="AK135" s="131"/>
      <c r="AL135" s="185"/>
    </row>
    <row r="136" spans="2:38" s="1" customFormat="1" ht="15.75" x14ac:dyDescent="0.25">
      <c r="B136" s="666"/>
      <c r="C136" s="12" t="s">
        <v>725</v>
      </c>
      <c r="D136" s="115">
        <v>2</v>
      </c>
      <c r="E136" s="115">
        <v>34</v>
      </c>
      <c r="F136" s="115">
        <v>30</v>
      </c>
      <c r="G136" s="131">
        <v>2723</v>
      </c>
      <c r="H136" s="131">
        <v>78</v>
      </c>
      <c r="I136" s="95">
        <v>0.28284979801689314</v>
      </c>
      <c r="J136" s="131">
        <v>770.2</v>
      </c>
      <c r="K136" s="95">
        <v>0</v>
      </c>
      <c r="L136" s="131">
        <v>0</v>
      </c>
      <c r="M136" s="95">
        <v>0</v>
      </c>
      <c r="N136" s="131">
        <v>0</v>
      </c>
      <c r="O136" s="131">
        <v>0</v>
      </c>
      <c r="P136" s="131">
        <v>0</v>
      </c>
      <c r="Q136" s="131">
        <v>113.4</v>
      </c>
      <c r="R136" s="131">
        <v>4.2</v>
      </c>
      <c r="S136" s="131">
        <v>350.1</v>
      </c>
      <c r="T136" s="95">
        <v>0</v>
      </c>
      <c r="U136" s="131">
        <v>0</v>
      </c>
      <c r="V136" s="95">
        <v>0.18802791039294894</v>
      </c>
      <c r="W136" s="131">
        <v>512</v>
      </c>
      <c r="X136" s="131">
        <v>0</v>
      </c>
      <c r="Y136" s="131">
        <v>0</v>
      </c>
      <c r="Z136" s="131">
        <v>0</v>
      </c>
      <c r="AA136" s="60">
        <f>G136+H136+J136+L136+N136+O136+P136+Q136+R136+S136+U136+W136+X136+Y136+Z136</f>
        <v>4550.8999999999996</v>
      </c>
      <c r="AB136" s="147">
        <v>417.1</v>
      </c>
      <c r="AC136" s="131">
        <f>AB136+X136+W136+U136</f>
        <v>929.1</v>
      </c>
      <c r="AD136" s="234">
        <f t="shared" si="28"/>
        <v>0.34120455380095482</v>
      </c>
      <c r="AE136" s="131">
        <f>G136+H136+J136+L136+N136+P136+Q136+R136+S136+Y136+Z136</f>
        <v>4038.8999999999996</v>
      </c>
      <c r="AF136" s="271">
        <f t="shared" si="27"/>
        <v>0.4</v>
      </c>
      <c r="AG136" s="272">
        <f>G136*AF136</f>
        <v>1089.2</v>
      </c>
      <c r="AH136" s="225">
        <f>IF((AA136+AB136)-(AE136+AG136)&gt;0,0,(AA136+AB136)-(AE136+AG136))</f>
        <v>-160.09999999999945</v>
      </c>
      <c r="AI136" s="234">
        <f t="shared" si="29"/>
        <v>0.39999999999999974</v>
      </c>
      <c r="AJ136" s="131">
        <f t="shared" si="30"/>
        <v>1089.1999999999994</v>
      </c>
      <c r="AK136" s="131"/>
      <c r="AL136" s="185"/>
    </row>
    <row r="137" spans="2:38" s="1" customFormat="1" ht="15.75" customHeight="1" x14ac:dyDescent="0.25">
      <c r="B137" s="666" t="s">
        <v>130</v>
      </c>
      <c r="C137" s="11" t="s">
        <v>124</v>
      </c>
      <c r="D137" s="125">
        <f t="shared" ref="D137:AA137" si="50">SUM(D138:D139)</f>
        <v>7</v>
      </c>
      <c r="E137" s="125">
        <f t="shared" si="50"/>
        <v>36</v>
      </c>
      <c r="F137" s="125">
        <f t="shared" si="50"/>
        <v>34</v>
      </c>
      <c r="G137" s="57">
        <f t="shared" si="50"/>
        <v>2980.3999999999996</v>
      </c>
      <c r="H137" s="57">
        <f t="shared" si="50"/>
        <v>117.6</v>
      </c>
      <c r="I137" s="82">
        <f>J137/G137</f>
        <v>0.32707019192054759</v>
      </c>
      <c r="J137" s="57">
        <f t="shared" si="50"/>
        <v>974.8</v>
      </c>
      <c r="K137" s="82">
        <f>L137/G137</f>
        <v>0</v>
      </c>
      <c r="L137" s="57">
        <f t="shared" si="50"/>
        <v>0</v>
      </c>
      <c r="M137" s="82">
        <f t="shared" si="50"/>
        <v>0</v>
      </c>
      <c r="N137" s="57">
        <f t="shared" si="50"/>
        <v>0</v>
      </c>
      <c r="O137" s="57">
        <f t="shared" si="50"/>
        <v>0</v>
      </c>
      <c r="P137" s="57">
        <f t="shared" si="50"/>
        <v>0</v>
      </c>
      <c r="Q137" s="57">
        <f t="shared" si="50"/>
        <v>151.39999999999998</v>
      </c>
      <c r="R137" s="57">
        <f t="shared" si="50"/>
        <v>8.4</v>
      </c>
      <c r="S137" s="57">
        <f t="shared" si="50"/>
        <v>412.4</v>
      </c>
      <c r="T137" s="82">
        <f>U137/G137</f>
        <v>0</v>
      </c>
      <c r="U137" s="57">
        <f t="shared" si="50"/>
        <v>0</v>
      </c>
      <c r="V137" s="82">
        <f>W137/G137</f>
        <v>0.18601529995973701</v>
      </c>
      <c r="W137" s="57">
        <f t="shared" si="50"/>
        <v>554.40000000000009</v>
      </c>
      <c r="X137" s="57">
        <f t="shared" si="50"/>
        <v>0</v>
      </c>
      <c r="Y137" s="57">
        <f t="shared" si="50"/>
        <v>0</v>
      </c>
      <c r="Z137" s="57">
        <f t="shared" si="50"/>
        <v>0</v>
      </c>
      <c r="AA137" s="57">
        <f t="shared" si="50"/>
        <v>5199.3999999999987</v>
      </c>
      <c r="AB137" s="141">
        <f>SUM(AB138:AB139)</f>
        <v>476.5</v>
      </c>
      <c r="AC137" s="141">
        <f>SUM(AC138:AC139)</f>
        <v>1030.9000000000001</v>
      </c>
      <c r="AD137" s="233">
        <f t="shared" si="28"/>
        <v>0.34589316870218773</v>
      </c>
      <c r="AE137" s="141">
        <f>SUM(AE138:AE139)</f>
        <v>4644.9999999999982</v>
      </c>
      <c r="AF137" s="269">
        <f t="shared" si="27"/>
        <v>0.4</v>
      </c>
      <c r="AG137" s="270">
        <f>SUM(AG138:AG139)</f>
        <v>1192.1599999999999</v>
      </c>
      <c r="AH137" s="141">
        <f>SUM(AH138:AH139)</f>
        <v>-161.25999999999976</v>
      </c>
      <c r="AI137" s="233">
        <f t="shared" si="29"/>
        <v>0.4</v>
      </c>
      <c r="AJ137" s="57">
        <f t="shared" si="30"/>
        <v>1192.1599999999999</v>
      </c>
      <c r="AK137" s="57"/>
      <c r="AL137" s="79"/>
    </row>
    <row r="138" spans="2:38" s="1" customFormat="1" ht="15.75" x14ac:dyDescent="0.25">
      <c r="B138" s="666"/>
      <c r="C138" s="12" t="s">
        <v>854</v>
      </c>
      <c r="D138" s="115">
        <v>4</v>
      </c>
      <c r="E138" s="115">
        <v>19</v>
      </c>
      <c r="F138" s="115">
        <v>17</v>
      </c>
      <c r="G138" s="131">
        <v>1490.1999999999998</v>
      </c>
      <c r="H138" s="131">
        <v>58.8</v>
      </c>
      <c r="I138" s="95">
        <v>0.33008992081599786</v>
      </c>
      <c r="J138" s="131">
        <v>491.9</v>
      </c>
      <c r="K138" s="95">
        <v>0</v>
      </c>
      <c r="L138" s="131">
        <v>0</v>
      </c>
      <c r="M138" s="95">
        <v>0</v>
      </c>
      <c r="N138" s="131">
        <v>0</v>
      </c>
      <c r="O138" s="131">
        <v>0</v>
      </c>
      <c r="P138" s="131">
        <v>0</v>
      </c>
      <c r="Q138" s="131">
        <v>75.7</v>
      </c>
      <c r="R138" s="131">
        <v>4.2</v>
      </c>
      <c r="S138" s="131">
        <v>206.6</v>
      </c>
      <c r="T138" s="95">
        <v>0</v>
      </c>
      <c r="U138" s="131">
        <v>0</v>
      </c>
      <c r="V138" s="95">
        <v>0.18601529995973701</v>
      </c>
      <c r="W138" s="131">
        <v>277.20000000000005</v>
      </c>
      <c r="X138" s="131">
        <v>0</v>
      </c>
      <c r="Y138" s="131">
        <v>0</v>
      </c>
      <c r="Z138" s="131">
        <v>0</v>
      </c>
      <c r="AA138" s="60">
        <f>G138+H138+J138+L138+N138+O138+P138+Q138+R138+S138+U138+W138+X138+Y138+Z138</f>
        <v>2604.5999999999995</v>
      </c>
      <c r="AB138" s="147">
        <v>238.7</v>
      </c>
      <c r="AC138" s="131">
        <f>AB138+X138+W138+U138</f>
        <v>515.90000000000009</v>
      </c>
      <c r="AD138" s="234">
        <f t="shared" si="28"/>
        <v>0.34619514159173276</v>
      </c>
      <c r="AE138" s="131">
        <f>G138+H138+J138+L138+N138+P138+Q138+R138+S138+Y138+Z138</f>
        <v>2327.3999999999992</v>
      </c>
      <c r="AF138" s="271">
        <f t="shared" si="27"/>
        <v>0.4</v>
      </c>
      <c r="AG138" s="272">
        <f>G138*AF138</f>
        <v>596.07999999999993</v>
      </c>
      <c r="AH138" s="225">
        <f>IF((AA138+AB138)-(AE138+AG138)&gt;0,0,(AA138+AB138)-(AE138+AG138))</f>
        <v>-80.179999999999836</v>
      </c>
      <c r="AI138" s="234">
        <f t="shared" si="29"/>
        <v>0.4</v>
      </c>
      <c r="AJ138" s="131">
        <f t="shared" si="30"/>
        <v>596.07999999999993</v>
      </c>
      <c r="AK138" s="131"/>
      <c r="AL138" s="185"/>
    </row>
    <row r="139" spans="2:38" s="1" customFormat="1" ht="15.75" x14ac:dyDescent="0.25">
      <c r="B139" s="666"/>
      <c r="C139" s="12" t="s">
        <v>855</v>
      </c>
      <c r="D139" s="115">
        <v>3</v>
      </c>
      <c r="E139" s="115">
        <v>17</v>
      </c>
      <c r="F139" s="115">
        <v>17</v>
      </c>
      <c r="G139" s="131">
        <v>1490.1999999999998</v>
      </c>
      <c r="H139" s="131">
        <v>58.800000000000004</v>
      </c>
      <c r="I139" s="95">
        <v>0.32405046302509727</v>
      </c>
      <c r="J139" s="131">
        <v>482.89999999999992</v>
      </c>
      <c r="K139" s="95">
        <v>0</v>
      </c>
      <c r="L139" s="131">
        <v>0</v>
      </c>
      <c r="M139" s="95">
        <v>0</v>
      </c>
      <c r="N139" s="131">
        <v>0</v>
      </c>
      <c r="O139" s="131">
        <v>0</v>
      </c>
      <c r="P139" s="131">
        <v>0</v>
      </c>
      <c r="Q139" s="131">
        <v>75.699999999999989</v>
      </c>
      <c r="R139" s="131">
        <v>4.2</v>
      </c>
      <c r="S139" s="131">
        <v>205.79999999999998</v>
      </c>
      <c r="T139" s="95">
        <v>0</v>
      </c>
      <c r="U139" s="131">
        <v>0</v>
      </c>
      <c r="V139" s="95">
        <v>0.18601529995973701</v>
      </c>
      <c r="W139" s="131">
        <v>277.20000000000005</v>
      </c>
      <c r="X139" s="131">
        <v>0</v>
      </c>
      <c r="Y139" s="131">
        <v>0</v>
      </c>
      <c r="Z139" s="131">
        <v>0</v>
      </c>
      <c r="AA139" s="60">
        <f>G139+H139+J139+L139+N139+O139+P139+Q139+R139+S139+U139+W139+X139+Y139+Z139</f>
        <v>2594.7999999999993</v>
      </c>
      <c r="AB139" s="147">
        <v>237.8</v>
      </c>
      <c r="AC139" s="131">
        <f>AB139+X139+W139+U139</f>
        <v>515</v>
      </c>
      <c r="AD139" s="234">
        <f t="shared" si="28"/>
        <v>0.34559119581264264</v>
      </c>
      <c r="AE139" s="131">
        <f>G139+H139+J139+L139+N139+P139+Q139+R139+S139+Y139+Z139</f>
        <v>2317.5999999999995</v>
      </c>
      <c r="AF139" s="271">
        <f t="shared" ref="AF139:AF202" si="51">$AF$1</f>
        <v>0.4</v>
      </c>
      <c r="AG139" s="272">
        <f>G139*AF139</f>
        <v>596.07999999999993</v>
      </c>
      <c r="AH139" s="225">
        <f>IF((AA139+AB139)-(AE139+AG139)&gt;0,0,(AA139+AB139)-(AE139+AG139))</f>
        <v>-81.079999999999927</v>
      </c>
      <c r="AI139" s="234">
        <f t="shared" si="29"/>
        <v>0.4</v>
      </c>
      <c r="AJ139" s="131">
        <f t="shared" si="30"/>
        <v>596.07999999999993</v>
      </c>
      <c r="AK139" s="131"/>
      <c r="AL139" s="185"/>
    </row>
    <row r="140" spans="2:38" ht="15.75" customHeight="1" x14ac:dyDescent="0.25">
      <c r="B140" s="666" t="s">
        <v>131</v>
      </c>
      <c r="C140" s="11" t="s">
        <v>124</v>
      </c>
      <c r="D140" s="126">
        <f t="shared" ref="D140:AA140" si="52">SUM(D141:D143)</f>
        <v>11</v>
      </c>
      <c r="E140" s="126">
        <f t="shared" si="52"/>
        <v>57</v>
      </c>
      <c r="F140" s="126">
        <f t="shared" si="52"/>
        <v>50</v>
      </c>
      <c r="G140" s="128">
        <f t="shared" si="52"/>
        <v>4671.3</v>
      </c>
      <c r="H140" s="128">
        <f t="shared" si="52"/>
        <v>163.20000000000002</v>
      </c>
      <c r="I140" s="82">
        <f>J140/G140</f>
        <v>0.2752766895724959</v>
      </c>
      <c r="J140" s="128">
        <f t="shared" si="52"/>
        <v>1285.9000000000001</v>
      </c>
      <c r="K140" s="82">
        <f>L140/G140</f>
        <v>0</v>
      </c>
      <c r="L140" s="128">
        <f t="shared" si="52"/>
        <v>0</v>
      </c>
      <c r="M140" s="83">
        <f t="shared" si="52"/>
        <v>0</v>
      </c>
      <c r="N140" s="128">
        <f t="shared" si="52"/>
        <v>0</v>
      </c>
      <c r="O140" s="128">
        <f t="shared" si="52"/>
        <v>0</v>
      </c>
      <c r="P140" s="128">
        <f t="shared" si="52"/>
        <v>0</v>
      </c>
      <c r="Q140" s="128">
        <f t="shared" si="52"/>
        <v>170.2</v>
      </c>
      <c r="R140" s="128">
        <f t="shared" si="52"/>
        <v>12.600000000000001</v>
      </c>
      <c r="S140" s="128">
        <f t="shared" si="52"/>
        <v>602.29999999999995</v>
      </c>
      <c r="T140" s="82">
        <f>U140/G140</f>
        <v>0</v>
      </c>
      <c r="U140" s="128">
        <f t="shared" si="52"/>
        <v>0</v>
      </c>
      <c r="V140" s="82">
        <f>W140/G140</f>
        <v>0.18917646051420375</v>
      </c>
      <c r="W140" s="128">
        <f t="shared" si="52"/>
        <v>883.7</v>
      </c>
      <c r="X140" s="128">
        <f t="shared" si="52"/>
        <v>0</v>
      </c>
      <c r="Y140" s="128">
        <f t="shared" si="52"/>
        <v>0</v>
      </c>
      <c r="Z140" s="128">
        <f t="shared" si="52"/>
        <v>0</v>
      </c>
      <c r="AA140" s="128">
        <f t="shared" si="52"/>
        <v>7789.1999999999989</v>
      </c>
      <c r="AB140" s="148">
        <f>SUM(AB141:AB143)</f>
        <v>713.90000000000009</v>
      </c>
      <c r="AC140" s="148">
        <f>SUM(AC141:AC143)</f>
        <v>1597.6</v>
      </c>
      <c r="AD140" s="235">
        <f t="shared" si="28"/>
        <v>0.34200329672682123</v>
      </c>
      <c r="AE140" s="148">
        <f>SUM(AE141:AE143)</f>
        <v>6905.5</v>
      </c>
      <c r="AF140" s="273">
        <f t="shared" si="51"/>
        <v>0.4</v>
      </c>
      <c r="AG140" s="274">
        <f>SUM(AG141:AG143)</f>
        <v>1868.5200000000002</v>
      </c>
      <c r="AH140" s="148">
        <f>SUM(AH141:AH143)</f>
        <v>-270.91999999999939</v>
      </c>
      <c r="AI140" s="235">
        <f t="shared" si="29"/>
        <v>0.39999999999999986</v>
      </c>
      <c r="AJ140" s="128">
        <f t="shared" si="30"/>
        <v>1868.5199999999993</v>
      </c>
      <c r="AK140" s="128"/>
      <c r="AL140" s="200"/>
    </row>
    <row r="141" spans="2:38" ht="15.75" x14ac:dyDescent="0.25">
      <c r="B141" s="666"/>
      <c r="C141" s="12" t="s">
        <v>856</v>
      </c>
      <c r="D141" s="115">
        <v>6</v>
      </c>
      <c r="E141" s="115">
        <v>26</v>
      </c>
      <c r="F141" s="115">
        <v>25</v>
      </c>
      <c r="G141" s="131">
        <v>2335.5</v>
      </c>
      <c r="H141" s="131">
        <v>87.600000000000009</v>
      </c>
      <c r="I141" s="95">
        <v>0.3164632840933419</v>
      </c>
      <c r="J141" s="131">
        <v>739.1</v>
      </c>
      <c r="K141" s="95">
        <v>0</v>
      </c>
      <c r="L141" s="131">
        <v>0</v>
      </c>
      <c r="M141" s="95">
        <v>0</v>
      </c>
      <c r="N141" s="131">
        <v>0</v>
      </c>
      <c r="O141" s="131">
        <v>0</v>
      </c>
      <c r="P141" s="131">
        <v>0</v>
      </c>
      <c r="Q141" s="131">
        <v>75.599999999999994</v>
      </c>
      <c r="R141" s="131">
        <v>4.2</v>
      </c>
      <c r="S141" s="131">
        <v>307.09999999999997</v>
      </c>
      <c r="T141" s="95">
        <v>0</v>
      </c>
      <c r="U141" s="131">
        <v>0</v>
      </c>
      <c r="V141" s="95">
        <v>0.19006636694497966</v>
      </c>
      <c r="W141" s="131">
        <v>443.9</v>
      </c>
      <c r="X141" s="131">
        <v>0</v>
      </c>
      <c r="Y141" s="131">
        <v>0</v>
      </c>
      <c r="Z141" s="131">
        <v>0</v>
      </c>
      <c r="AA141" s="60">
        <f>G141+H141+J141+L141+N141+O141+P141+Q141+R141+S141+U141+W141+X141+Y141+Z141</f>
        <v>3992.9999999999995</v>
      </c>
      <c r="AB141" s="147">
        <v>366</v>
      </c>
      <c r="AC141" s="131">
        <f>AB141+X141+W141+U141</f>
        <v>809.9</v>
      </c>
      <c r="AD141" s="234">
        <f t="shared" si="28"/>
        <v>0.34677799186469704</v>
      </c>
      <c r="AE141" s="131">
        <f>G141+H141+J141+L141+N141+P141+Q141+R141+S141+Y141+Z141</f>
        <v>3549.0999999999995</v>
      </c>
      <c r="AF141" s="271">
        <f t="shared" si="51"/>
        <v>0.4</v>
      </c>
      <c r="AG141" s="272">
        <f>G141*AF141</f>
        <v>934.2</v>
      </c>
      <c r="AH141" s="225">
        <f>IF((AA141+AB141)-(AE141+AG141)&gt;0,0,(AA141+AB141)-(AE141+AG141))</f>
        <v>-124.29999999999927</v>
      </c>
      <c r="AI141" s="234">
        <f t="shared" si="29"/>
        <v>0.39999999999999969</v>
      </c>
      <c r="AJ141" s="131">
        <f t="shared" si="30"/>
        <v>934.19999999999925</v>
      </c>
      <c r="AK141" s="131"/>
      <c r="AL141" s="185"/>
    </row>
    <row r="142" spans="2:38" s="1" customFormat="1" ht="15.75" x14ac:dyDescent="0.25">
      <c r="B142" s="666"/>
      <c r="C142" s="12" t="s">
        <v>857</v>
      </c>
      <c r="D142" s="115">
        <v>2</v>
      </c>
      <c r="E142" s="115">
        <v>15</v>
      </c>
      <c r="F142" s="115">
        <v>12</v>
      </c>
      <c r="G142" s="131">
        <v>1165.3</v>
      </c>
      <c r="H142" s="131">
        <v>42</v>
      </c>
      <c r="I142" s="95">
        <v>0.26396636059383854</v>
      </c>
      <c r="J142" s="131">
        <v>307.60000000000002</v>
      </c>
      <c r="K142" s="95">
        <v>0</v>
      </c>
      <c r="L142" s="131">
        <v>0</v>
      </c>
      <c r="M142" s="95">
        <v>0</v>
      </c>
      <c r="N142" s="131">
        <v>0</v>
      </c>
      <c r="O142" s="131">
        <v>0</v>
      </c>
      <c r="P142" s="131">
        <v>0</v>
      </c>
      <c r="Q142" s="131">
        <v>37.799999999999997</v>
      </c>
      <c r="R142" s="131">
        <v>4.2</v>
      </c>
      <c r="S142" s="131">
        <v>148.20000000000002</v>
      </c>
      <c r="T142" s="95">
        <v>0</v>
      </c>
      <c r="U142" s="131">
        <v>0</v>
      </c>
      <c r="V142" s="95">
        <v>0.19007980777482195</v>
      </c>
      <c r="W142" s="131">
        <v>221.5</v>
      </c>
      <c r="X142" s="131">
        <v>0</v>
      </c>
      <c r="Y142" s="131">
        <v>0</v>
      </c>
      <c r="Z142" s="131">
        <v>0</v>
      </c>
      <c r="AA142" s="60">
        <f>G142+H142+J142+L142+N142+O142+P142+Q142+R142+S142+U142+W142+X142+Y142+Z142</f>
        <v>1926.6000000000001</v>
      </c>
      <c r="AB142" s="147">
        <v>176.6</v>
      </c>
      <c r="AC142" s="131">
        <f>AB142+X142+W142+U142</f>
        <v>398.1</v>
      </c>
      <c r="AD142" s="234">
        <f t="shared" si="28"/>
        <v>0.34162876512486057</v>
      </c>
      <c r="AE142" s="131">
        <f>G142+H142+J142+L142+N142+P142+Q142+R142+S142+Y142+Z142</f>
        <v>1705.1000000000001</v>
      </c>
      <c r="AF142" s="271">
        <f t="shared" si="51"/>
        <v>0.4</v>
      </c>
      <c r="AG142" s="272">
        <f>G142*AF142</f>
        <v>466.12</v>
      </c>
      <c r="AH142" s="225">
        <f>IF((AA142+AB142)-(AE142+AG142)&gt;0,0,(AA142+AB142)-(AE142+AG142))</f>
        <v>-68.019999999999982</v>
      </c>
      <c r="AI142" s="234">
        <f t="shared" si="29"/>
        <v>0.4</v>
      </c>
      <c r="AJ142" s="131">
        <f t="shared" si="30"/>
        <v>466.12</v>
      </c>
      <c r="AK142" s="131"/>
      <c r="AL142" s="185"/>
    </row>
    <row r="143" spans="2:38" s="1" customFormat="1" ht="15.75" x14ac:dyDescent="0.25">
      <c r="B143" s="666"/>
      <c r="C143" s="12" t="s">
        <v>858</v>
      </c>
      <c r="D143" s="115">
        <v>3</v>
      </c>
      <c r="E143" s="115">
        <v>16</v>
      </c>
      <c r="F143" s="115">
        <v>13</v>
      </c>
      <c r="G143" s="131">
        <v>1170.5</v>
      </c>
      <c r="H143" s="131">
        <v>33.6</v>
      </c>
      <c r="I143" s="95">
        <v>0.20435711234515164</v>
      </c>
      <c r="J143" s="131">
        <v>239.2</v>
      </c>
      <c r="K143" s="95">
        <v>0</v>
      </c>
      <c r="L143" s="131">
        <v>0</v>
      </c>
      <c r="M143" s="95">
        <v>0</v>
      </c>
      <c r="N143" s="131">
        <v>0</v>
      </c>
      <c r="O143" s="131">
        <v>0</v>
      </c>
      <c r="P143" s="131">
        <v>0</v>
      </c>
      <c r="Q143" s="131">
        <v>56.8</v>
      </c>
      <c r="R143" s="131">
        <v>4.2</v>
      </c>
      <c r="S143" s="131">
        <v>147</v>
      </c>
      <c r="T143" s="95">
        <v>0</v>
      </c>
      <c r="U143" s="131">
        <v>0</v>
      </c>
      <c r="V143" s="95">
        <v>0.18650149508756941</v>
      </c>
      <c r="W143" s="131">
        <v>218.3</v>
      </c>
      <c r="X143" s="131">
        <v>0</v>
      </c>
      <c r="Y143" s="131">
        <v>0</v>
      </c>
      <c r="Z143" s="131">
        <v>0</v>
      </c>
      <c r="AA143" s="60">
        <f>G143+H143+J143+L143+N143+O143+P143+Q143+R143+S143+U143+W143+X143+Y143+Z143</f>
        <v>1869.6</v>
      </c>
      <c r="AB143" s="147">
        <v>171.3</v>
      </c>
      <c r="AC143" s="131">
        <f>AB143+X143+W143+U143</f>
        <v>389.6</v>
      </c>
      <c r="AD143" s="234">
        <f t="shared" ref="AD143:AD206" si="53">(AB143+X143+W143+U143)/G143</f>
        <v>0.33284920973942761</v>
      </c>
      <c r="AE143" s="131">
        <f>G143+H143+J143+L143+N143+P143+Q143+R143+S143+Y143+Z143</f>
        <v>1651.3</v>
      </c>
      <c r="AF143" s="271">
        <f t="shared" si="51"/>
        <v>0.4</v>
      </c>
      <c r="AG143" s="272">
        <f>G143*AF143</f>
        <v>468.20000000000005</v>
      </c>
      <c r="AH143" s="225">
        <f>IF((AA143+AB143)-(AE143+AG143)&gt;0,0,(AA143+AB143)-(AE143+AG143))</f>
        <v>-78.600000000000136</v>
      </c>
      <c r="AI143" s="234">
        <f t="shared" si="29"/>
        <v>0.40000000000000013</v>
      </c>
      <c r="AJ143" s="131">
        <f t="shared" si="30"/>
        <v>468.20000000000016</v>
      </c>
      <c r="AK143" s="131"/>
      <c r="AL143" s="185"/>
    </row>
    <row r="144" spans="2:38" ht="15.75" customHeight="1" x14ac:dyDescent="0.25">
      <c r="B144" s="666" t="s">
        <v>132</v>
      </c>
      <c r="C144" s="11" t="s">
        <v>124</v>
      </c>
      <c r="D144" s="113">
        <f t="shared" ref="D144:AA144" si="54">SUM(D145:D146)</f>
        <v>8</v>
      </c>
      <c r="E144" s="113">
        <f t="shared" si="54"/>
        <v>46</v>
      </c>
      <c r="F144" s="113">
        <f t="shared" si="54"/>
        <v>46</v>
      </c>
      <c r="G144" s="58">
        <f t="shared" si="54"/>
        <v>4433.1000000000004</v>
      </c>
      <c r="H144" s="58">
        <f t="shared" si="54"/>
        <v>141.6</v>
      </c>
      <c r="I144" s="82">
        <f>J144/G144</f>
        <v>0.29690284451061333</v>
      </c>
      <c r="J144" s="58">
        <f t="shared" si="54"/>
        <v>1316.2</v>
      </c>
      <c r="K144" s="82">
        <f>L144/G144</f>
        <v>0</v>
      </c>
      <c r="L144" s="58">
        <f t="shared" si="54"/>
        <v>0</v>
      </c>
      <c r="M144" s="82">
        <f t="shared" si="54"/>
        <v>0</v>
      </c>
      <c r="N144" s="58">
        <f t="shared" si="54"/>
        <v>0</v>
      </c>
      <c r="O144" s="58">
        <f t="shared" si="54"/>
        <v>0</v>
      </c>
      <c r="P144" s="58">
        <f t="shared" si="54"/>
        <v>0</v>
      </c>
      <c r="Q144" s="58">
        <f t="shared" si="54"/>
        <v>113.39999999999999</v>
      </c>
      <c r="R144" s="58">
        <f t="shared" si="54"/>
        <v>8.4</v>
      </c>
      <c r="S144" s="58">
        <f t="shared" si="54"/>
        <v>572.1</v>
      </c>
      <c r="T144" s="82">
        <f>U144/G144</f>
        <v>0</v>
      </c>
      <c r="U144" s="58">
        <f t="shared" si="54"/>
        <v>0</v>
      </c>
      <c r="V144" s="82">
        <f>W144/G144</f>
        <v>0.19158151180889216</v>
      </c>
      <c r="W144" s="58">
        <f t="shared" si="54"/>
        <v>849.3</v>
      </c>
      <c r="X144" s="58">
        <f t="shared" si="54"/>
        <v>0</v>
      </c>
      <c r="Y144" s="58">
        <f t="shared" si="54"/>
        <v>0</v>
      </c>
      <c r="Z144" s="58">
        <f t="shared" si="54"/>
        <v>0</v>
      </c>
      <c r="AA144" s="58">
        <f t="shared" si="54"/>
        <v>7434.1</v>
      </c>
      <c r="AB144" s="141">
        <f>SUM(AB145:AB146)</f>
        <v>681.3</v>
      </c>
      <c r="AC144" s="141">
        <f>SUM(AC145:AC146)</f>
        <v>1530.6</v>
      </c>
      <c r="AD144" s="236">
        <f t="shared" si="53"/>
        <v>0.34526629221086819</v>
      </c>
      <c r="AE144" s="141">
        <f>SUM(AE145:AE146)</f>
        <v>6584.7999999999993</v>
      </c>
      <c r="AF144" s="275">
        <f t="shared" si="51"/>
        <v>0.4</v>
      </c>
      <c r="AG144" s="270">
        <f>SUM(AG145:AG146)</f>
        <v>1773.24</v>
      </c>
      <c r="AH144" s="141">
        <f>SUM(AH145:AH146)</f>
        <v>-242.64000000000033</v>
      </c>
      <c r="AI144" s="236">
        <f t="shared" ref="AI144:AI207" si="55">AJ144/G144</f>
        <v>0.4</v>
      </c>
      <c r="AJ144" s="58">
        <f t="shared" ref="AJ144:AJ207" si="56">AC144+AH144*-1</f>
        <v>1773.2400000000002</v>
      </c>
      <c r="AK144" s="58"/>
      <c r="AL144" s="183"/>
    </row>
    <row r="145" spans="2:39" s="1" customFormat="1" ht="15.75" x14ac:dyDescent="0.25">
      <c r="B145" s="666"/>
      <c r="C145" s="12" t="s">
        <v>800</v>
      </c>
      <c r="D145" s="115">
        <v>4</v>
      </c>
      <c r="E145" s="115">
        <v>25</v>
      </c>
      <c r="F145" s="115">
        <v>25</v>
      </c>
      <c r="G145" s="131">
        <v>2444.4999999999995</v>
      </c>
      <c r="H145" s="131">
        <v>69.599999999999994</v>
      </c>
      <c r="I145" s="95">
        <v>0.27347105747596656</v>
      </c>
      <c r="J145" s="131">
        <v>668.50000000000011</v>
      </c>
      <c r="K145" s="95">
        <v>0</v>
      </c>
      <c r="L145" s="131">
        <v>0</v>
      </c>
      <c r="M145" s="95">
        <v>0</v>
      </c>
      <c r="N145" s="131">
        <v>0</v>
      </c>
      <c r="O145" s="131">
        <v>0</v>
      </c>
      <c r="P145" s="131">
        <v>0</v>
      </c>
      <c r="Q145" s="131">
        <v>37.799999999999997</v>
      </c>
      <c r="R145" s="131">
        <v>4.2</v>
      </c>
      <c r="S145" s="131">
        <v>308.3</v>
      </c>
      <c r="T145" s="95">
        <v>0</v>
      </c>
      <c r="U145" s="131">
        <v>0</v>
      </c>
      <c r="V145" s="95">
        <v>0.19382286766209864</v>
      </c>
      <c r="W145" s="131">
        <v>473.8</v>
      </c>
      <c r="X145" s="131">
        <v>0</v>
      </c>
      <c r="Y145" s="131">
        <v>0</v>
      </c>
      <c r="Z145" s="131">
        <v>0</v>
      </c>
      <c r="AA145" s="60">
        <f>G145+H145+J145+L145+N145+O145+P145+Q145+R145+S145+U145+W145+X145+Y145+Z145</f>
        <v>4006.7</v>
      </c>
      <c r="AB145" s="147">
        <v>367.2</v>
      </c>
      <c r="AC145" s="131">
        <f>AB145+X145+W145+U145</f>
        <v>841</v>
      </c>
      <c r="AD145" s="234">
        <f t="shared" si="53"/>
        <v>0.34403763550828398</v>
      </c>
      <c r="AE145" s="131">
        <f>G145+H145+J145+L145+N145+P145+Q145+R145+S145+Y145+Z145</f>
        <v>3532.8999999999996</v>
      </c>
      <c r="AF145" s="271">
        <f t="shared" si="51"/>
        <v>0.4</v>
      </c>
      <c r="AG145" s="272">
        <f>G145*AF145</f>
        <v>977.79999999999984</v>
      </c>
      <c r="AH145" s="225">
        <f>IF((AA145+AB145)-(AE145+AG145)&gt;0,0,(AA145+AB145)-(AE145+AG145))</f>
        <v>-136.80000000000018</v>
      </c>
      <c r="AI145" s="234">
        <f t="shared" si="55"/>
        <v>0.40000000000000013</v>
      </c>
      <c r="AJ145" s="131">
        <f t="shared" si="56"/>
        <v>977.80000000000018</v>
      </c>
      <c r="AK145" s="131"/>
      <c r="AL145" s="185"/>
    </row>
    <row r="146" spans="2:39" ht="15.75" x14ac:dyDescent="0.25">
      <c r="B146" s="666"/>
      <c r="C146" s="12" t="s">
        <v>726</v>
      </c>
      <c r="D146" s="115">
        <v>4</v>
      </c>
      <c r="E146" s="115">
        <v>21</v>
      </c>
      <c r="F146" s="115">
        <v>21</v>
      </c>
      <c r="G146" s="131">
        <v>1988.6000000000004</v>
      </c>
      <c r="H146" s="131">
        <v>72</v>
      </c>
      <c r="I146" s="95">
        <v>0.32570652720506882</v>
      </c>
      <c r="J146" s="131">
        <v>647.69999999999993</v>
      </c>
      <c r="K146" s="95">
        <v>0</v>
      </c>
      <c r="L146" s="131">
        <v>0</v>
      </c>
      <c r="M146" s="95">
        <v>0</v>
      </c>
      <c r="N146" s="131">
        <v>0</v>
      </c>
      <c r="O146" s="131">
        <v>0</v>
      </c>
      <c r="P146" s="131">
        <v>0</v>
      </c>
      <c r="Q146" s="131">
        <v>75.599999999999994</v>
      </c>
      <c r="R146" s="131">
        <v>4.2</v>
      </c>
      <c r="S146" s="131">
        <v>263.8</v>
      </c>
      <c r="T146" s="95">
        <v>0</v>
      </c>
      <c r="U146" s="131">
        <v>0</v>
      </c>
      <c r="V146" s="95">
        <v>0.1888263099668108</v>
      </c>
      <c r="W146" s="131">
        <v>375.5</v>
      </c>
      <c r="X146" s="131">
        <v>0</v>
      </c>
      <c r="Y146" s="131">
        <v>0</v>
      </c>
      <c r="Z146" s="131">
        <v>0</v>
      </c>
      <c r="AA146" s="60">
        <f>G146+H146+J146+L146+N146+O146+P146+Q146+R146+S146+U146+W146+X146+Y146+Z146</f>
        <v>3427.4</v>
      </c>
      <c r="AB146" s="147">
        <v>314.10000000000002</v>
      </c>
      <c r="AC146" s="131">
        <f>AB146+X146+W146+U146</f>
        <v>689.6</v>
      </c>
      <c r="AD146" s="234">
        <f t="shared" si="53"/>
        <v>0.34677662677260379</v>
      </c>
      <c r="AE146" s="131">
        <f>G146+H146+J146+L146+N146+P146+Q146+R146+S146+Y146+Z146</f>
        <v>3051.9</v>
      </c>
      <c r="AF146" s="271">
        <f t="shared" si="51"/>
        <v>0.4</v>
      </c>
      <c r="AG146" s="272">
        <f>G146*AF146</f>
        <v>795.44000000000017</v>
      </c>
      <c r="AH146" s="225">
        <f>IF((AA146+AB146)-(AE146+AG146)&gt;0,0,(AA146+AB146)-(AE146+AG146))</f>
        <v>-105.84000000000015</v>
      </c>
      <c r="AI146" s="234">
        <f t="shared" si="55"/>
        <v>0.4</v>
      </c>
      <c r="AJ146" s="131">
        <f t="shared" si="56"/>
        <v>795.44000000000017</v>
      </c>
      <c r="AK146" s="131"/>
      <c r="AL146" s="185"/>
    </row>
    <row r="147" spans="2:39" s="1" customFormat="1" ht="15.75" customHeight="1" x14ac:dyDescent="0.25">
      <c r="B147" s="666" t="s">
        <v>133</v>
      </c>
      <c r="C147" s="11" t="s">
        <v>124</v>
      </c>
      <c r="D147" s="125">
        <f t="shared" ref="D147:AA147" si="57">SUM(D148:D149)</f>
        <v>9</v>
      </c>
      <c r="E147" s="125">
        <f t="shared" si="57"/>
        <v>47</v>
      </c>
      <c r="F147" s="125">
        <f t="shared" si="57"/>
        <v>45</v>
      </c>
      <c r="G147" s="57">
        <f t="shared" si="57"/>
        <v>4105.5999999999995</v>
      </c>
      <c r="H147" s="57">
        <f t="shared" si="57"/>
        <v>159.6</v>
      </c>
      <c r="I147" s="82">
        <f>J147/G147</f>
        <v>0.30962587685113013</v>
      </c>
      <c r="J147" s="57">
        <f t="shared" si="57"/>
        <v>1271.1999999999998</v>
      </c>
      <c r="K147" s="82">
        <f>L147/G147</f>
        <v>0</v>
      </c>
      <c r="L147" s="57">
        <f t="shared" si="57"/>
        <v>0</v>
      </c>
      <c r="M147" s="82">
        <f t="shared" si="57"/>
        <v>0</v>
      </c>
      <c r="N147" s="57">
        <f t="shared" si="57"/>
        <v>0</v>
      </c>
      <c r="O147" s="57">
        <f t="shared" si="57"/>
        <v>0</v>
      </c>
      <c r="P147" s="57">
        <f t="shared" si="57"/>
        <v>0</v>
      </c>
      <c r="Q147" s="57">
        <f t="shared" si="57"/>
        <v>113.39999999999999</v>
      </c>
      <c r="R147" s="57">
        <f t="shared" si="57"/>
        <v>8.4</v>
      </c>
      <c r="S147" s="57">
        <f t="shared" si="57"/>
        <v>537.1</v>
      </c>
      <c r="T147" s="82">
        <f>U147/G147</f>
        <v>0</v>
      </c>
      <c r="U147" s="57">
        <f t="shared" si="57"/>
        <v>0</v>
      </c>
      <c r="V147" s="82">
        <f>W147/G147</f>
        <v>0.19115354637568205</v>
      </c>
      <c r="W147" s="57">
        <f t="shared" si="57"/>
        <v>784.80000000000007</v>
      </c>
      <c r="X147" s="57">
        <f t="shared" si="57"/>
        <v>0</v>
      </c>
      <c r="Y147" s="57">
        <f t="shared" si="57"/>
        <v>0</v>
      </c>
      <c r="Z147" s="57">
        <f t="shared" si="57"/>
        <v>0</v>
      </c>
      <c r="AA147" s="57">
        <f t="shared" si="57"/>
        <v>6980.0999999999985</v>
      </c>
      <c r="AB147" s="141">
        <f>SUM(AB148:AB149)</f>
        <v>639.70000000000005</v>
      </c>
      <c r="AC147" s="141">
        <f>SUM(AC148:AC149)</f>
        <v>1424.5</v>
      </c>
      <c r="AD147" s="233">
        <f t="shared" si="53"/>
        <v>0.34696512081060021</v>
      </c>
      <c r="AE147" s="141">
        <f>SUM(AE148:AE149)</f>
        <v>6195.2999999999993</v>
      </c>
      <c r="AF147" s="269">
        <f t="shared" si="51"/>
        <v>0.4</v>
      </c>
      <c r="AG147" s="270">
        <f>SUM(AG148:AG149)</f>
        <v>1642.2399999999998</v>
      </c>
      <c r="AH147" s="141">
        <f>SUM(AH148:AH149)</f>
        <v>-217.74000000000069</v>
      </c>
      <c r="AI147" s="233">
        <f t="shared" si="55"/>
        <v>0.40000000000000024</v>
      </c>
      <c r="AJ147" s="57">
        <f t="shared" si="56"/>
        <v>1642.2400000000007</v>
      </c>
      <c r="AK147" s="57"/>
      <c r="AL147" s="79"/>
    </row>
    <row r="148" spans="2:39" s="1" customFormat="1" ht="15.75" x14ac:dyDescent="0.25">
      <c r="B148" s="666"/>
      <c r="C148" s="12" t="s">
        <v>859</v>
      </c>
      <c r="D148" s="115">
        <v>3</v>
      </c>
      <c r="E148" s="115">
        <v>17</v>
      </c>
      <c r="F148" s="115">
        <v>17</v>
      </c>
      <c r="G148" s="131">
        <v>1576.6</v>
      </c>
      <c r="H148" s="131">
        <v>64.8</v>
      </c>
      <c r="I148" s="95">
        <v>0.30857541545097045</v>
      </c>
      <c r="J148" s="131">
        <v>486.5</v>
      </c>
      <c r="K148" s="95">
        <v>0</v>
      </c>
      <c r="L148" s="131">
        <v>0</v>
      </c>
      <c r="M148" s="95">
        <v>0</v>
      </c>
      <c r="N148" s="131">
        <v>0</v>
      </c>
      <c r="O148" s="131">
        <v>0</v>
      </c>
      <c r="P148" s="131">
        <v>0</v>
      </c>
      <c r="Q148" s="131">
        <v>37.799999999999997</v>
      </c>
      <c r="R148" s="131">
        <v>4.2</v>
      </c>
      <c r="S148" s="131">
        <v>206.1</v>
      </c>
      <c r="T148" s="95">
        <v>0</v>
      </c>
      <c r="U148" s="131">
        <v>0</v>
      </c>
      <c r="V148" s="95">
        <v>0.19193200558163137</v>
      </c>
      <c r="W148" s="131">
        <v>302.60000000000002</v>
      </c>
      <c r="X148" s="131">
        <v>0</v>
      </c>
      <c r="Y148" s="131">
        <v>0</v>
      </c>
      <c r="Z148" s="131">
        <v>0</v>
      </c>
      <c r="AA148" s="60">
        <f>G148+H148+J148+L148+N148+O148+P148+Q148+R148+S148+U148+W148+X148+Y148+Z148</f>
        <v>2678.5999999999995</v>
      </c>
      <c r="AB148" s="147">
        <v>245.5</v>
      </c>
      <c r="AC148" s="131">
        <f>AB148+X148+W148+U148</f>
        <v>548.1</v>
      </c>
      <c r="AD148" s="234">
        <f t="shared" si="53"/>
        <v>0.34764683496130916</v>
      </c>
      <c r="AE148" s="131">
        <f>G148+H148+J148+L148+N148+P148+Q148+R148+S148+Y148+Z148</f>
        <v>2375.9999999999995</v>
      </c>
      <c r="AF148" s="271">
        <f t="shared" si="51"/>
        <v>0.4</v>
      </c>
      <c r="AG148" s="272">
        <f>G148*AF148</f>
        <v>630.64</v>
      </c>
      <c r="AH148" s="225">
        <f>IF((AA148+AB148)-(AE148+AG148)&gt;0,0,(AA148+AB148)-(AE148+AG148))</f>
        <v>-82.539999999999964</v>
      </c>
      <c r="AI148" s="234">
        <f t="shared" si="55"/>
        <v>0.4</v>
      </c>
      <c r="AJ148" s="131">
        <f t="shared" si="56"/>
        <v>630.64</v>
      </c>
      <c r="AK148" s="131"/>
      <c r="AL148" s="185"/>
    </row>
    <row r="149" spans="2:39" s="1" customFormat="1" ht="15.75" x14ac:dyDescent="0.25">
      <c r="B149" s="666"/>
      <c r="C149" s="12" t="s">
        <v>860</v>
      </c>
      <c r="D149" s="115">
        <v>6</v>
      </c>
      <c r="E149" s="115">
        <v>30</v>
      </c>
      <c r="F149" s="115">
        <v>28</v>
      </c>
      <c r="G149" s="131">
        <v>2528.9999999999995</v>
      </c>
      <c r="H149" s="131">
        <v>94.8</v>
      </c>
      <c r="I149" s="95">
        <v>0.31028074337682882</v>
      </c>
      <c r="J149" s="131">
        <v>784.69999999999993</v>
      </c>
      <c r="K149" s="95">
        <v>0</v>
      </c>
      <c r="L149" s="131">
        <v>0</v>
      </c>
      <c r="M149" s="95">
        <v>0</v>
      </c>
      <c r="N149" s="131">
        <v>0</v>
      </c>
      <c r="O149" s="131">
        <v>0</v>
      </c>
      <c r="P149" s="131">
        <v>0</v>
      </c>
      <c r="Q149" s="131">
        <v>75.599999999999994</v>
      </c>
      <c r="R149" s="131">
        <v>4.2</v>
      </c>
      <c r="S149" s="131">
        <v>331</v>
      </c>
      <c r="T149" s="95">
        <v>0</v>
      </c>
      <c r="U149" s="131">
        <v>0</v>
      </c>
      <c r="V149" s="95">
        <v>0.19066824831949392</v>
      </c>
      <c r="W149" s="131">
        <v>482.20000000000005</v>
      </c>
      <c r="X149" s="131">
        <v>0</v>
      </c>
      <c r="Y149" s="131">
        <v>0</v>
      </c>
      <c r="Z149" s="131">
        <v>0</v>
      </c>
      <c r="AA149" s="60">
        <f>G149+H149+J149+L149+N149+O149+P149+Q149+R149+S149+U149+W149+X149+Y149+Z149</f>
        <v>4301.4999999999991</v>
      </c>
      <c r="AB149" s="147">
        <v>394.2</v>
      </c>
      <c r="AC149" s="131">
        <f>AB149+X149+W149+U149</f>
        <v>876.40000000000009</v>
      </c>
      <c r="AD149" s="234">
        <f t="shared" si="53"/>
        <v>0.34654013444049042</v>
      </c>
      <c r="AE149" s="131">
        <f>G149+H149+J149+L149+N149+P149+Q149+R149+S149+Y149+Z149</f>
        <v>3819.2999999999993</v>
      </c>
      <c r="AF149" s="271">
        <f t="shared" si="51"/>
        <v>0.4</v>
      </c>
      <c r="AG149" s="272">
        <f>G149*AF149</f>
        <v>1011.5999999999999</v>
      </c>
      <c r="AH149" s="225">
        <f>IF((AA149+AB149)-(AE149+AG149)&gt;0,0,(AA149+AB149)-(AE149+AG149))</f>
        <v>-135.20000000000073</v>
      </c>
      <c r="AI149" s="234">
        <f t="shared" si="55"/>
        <v>0.40000000000000041</v>
      </c>
      <c r="AJ149" s="131">
        <f t="shared" si="56"/>
        <v>1011.6000000000008</v>
      </c>
      <c r="AK149" s="131"/>
      <c r="AL149" s="185"/>
    </row>
    <row r="150" spans="2:39" ht="15.75" customHeight="1" x14ac:dyDescent="0.25">
      <c r="B150" s="666" t="s">
        <v>134</v>
      </c>
      <c r="C150" s="11" t="s">
        <v>124</v>
      </c>
      <c r="D150" s="126">
        <f t="shared" ref="D150:AA150" si="58">SUM(D151:D152)</f>
        <v>8</v>
      </c>
      <c r="E150" s="126">
        <f t="shared" si="58"/>
        <v>36</v>
      </c>
      <c r="F150" s="126">
        <f t="shared" si="58"/>
        <v>31</v>
      </c>
      <c r="G150" s="128">
        <f t="shared" si="58"/>
        <v>2919.7999999999997</v>
      </c>
      <c r="H150" s="128">
        <f t="shared" si="58"/>
        <v>97.199999999999989</v>
      </c>
      <c r="I150" s="82">
        <f>J150/G150</f>
        <v>0.28604698951983015</v>
      </c>
      <c r="J150" s="128">
        <f t="shared" si="58"/>
        <v>835.19999999999993</v>
      </c>
      <c r="K150" s="82">
        <f>L150/G150</f>
        <v>0</v>
      </c>
      <c r="L150" s="128">
        <f t="shared" si="58"/>
        <v>0</v>
      </c>
      <c r="M150" s="83">
        <f t="shared" si="58"/>
        <v>0</v>
      </c>
      <c r="N150" s="128">
        <f t="shared" si="58"/>
        <v>0</v>
      </c>
      <c r="O150" s="128">
        <f t="shared" si="58"/>
        <v>0</v>
      </c>
      <c r="P150" s="128">
        <f t="shared" si="58"/>
        <v>0</v>
      </c>
      <c r="Q150" s="128">
        <f t="shared" si="58"/>
        <v>113.39999999999999</v>
      </c>
      <c r="R150" s="128">
        <f t="shared" si="58"/>
        <v>8.4</v>
      </c>
      <c r="S150" s="128">
        <f t="shared" si="58"/>
        <v>377.20000000000005</v>
      </c>
      <c r="T150" s="82">
        <f>U150/G150</f>
        <v>0</v>
      </c>
      <c r="U150" s="128">
        <f t="shared" si="58"/>
        <v>0</v>
      </c>
      <c r="V150" s="82">
        <f>W150/G150</f>
        <v>0.18867730666484006</v>
      </c>
      <c r="W150" s="128">
        <f t="shared" si="58"/>
        <v>550.9</v>
      </c>
      <c r="X150" s="128">
        <f t="shared" si="58"/>
        <v>0</v>
      </c>
      <c r="Y150" s="128">
        <f t="shared" si="58"/>
        <v>0</v>
      </c>
      <c r="Z150" s="128">
        <f t="shared" si="58"/>
        <v>0</v>
      </c>
      <c r="AA150" s="128">
        <f t="shared" si="58"/>
        <v>4902.0999999999995</v>
      </c>
      <c r="AB150" s="148">
        <f>SUM(AB151:AB152)</f>
        <v>449.29999999999995</v>
      </c>
      <c r="AC150" s="148">
        <f>SUM(AC151:AC152)</f>
        <v>1000.1999999999999</v>
      </c>
      <c r="AD150" s="235">
        <f t="shared" si="53"/>
        <v>0.34255770943215291</v>
      </c>
      <c r="AE150" s="148">
        <f>SUM(AE151:AE152)</f>
        <v>4351.1999999999989</v>
      </c>
      <c r="AF150" s="273">
        <f t="shared" si="51"/>
        <v>0.4</v>
      </c>
      <c r="AG150" s="274">
        <f>SUM(AG151:AG152)</f>
        <v>1167.92</v>
      </c>
      <c r="AH150" s="148">
        <f>SUM(AH151:AH152)</f>
        <v>-167.72000000000025</v>
      </c>
      <c r="AI150" s="235">
        <f t="shared" si="55"/>
        <v>0.40000000000000008</v>
      </c>
      <c r="AJ150" s="128">
        <f t="shared" si="56"/>
        <v>1167.92</v>
      </c>
      <c r="AK150" s="128"/>
      <c r="AL150" s="200"/>
    </row>
    <row r="151" spans="2:39" ht="15.75" x14ac:dyDescent="0.25">
      <c r="B151" s="666"/>
      <c r="C151" s="12" t="s">
        <v>861</v>
      </c>
      <c r="D151" s="115">
        <v>4</v>
      </c>
      <c r="E151" s="115">
        <v>18</v>
      </c>
      <c r="F151" s="115">
        <v>17</v>
      </c>
      <c r="G151" s="131">
        <v>1536.8</v>
      </c>
      <c r="H151" s="131">
        <v>54</v>
      </c>
      <c r="I151" s="95">
        <v>0.28103852160333159</v>
      </c>
      <c r="J151" s="131">
        <v>431.9</v>
      </c>
      <c r="K151" s="95">
        <v>0</v>
      </c>
      <c r="L151" s="131">
        <v>0</v>
      </c>
      <c r="M151" s="95">
        <v>0</v>
      </c>
      <c r="N151" s="131">
        <v>0</v>
      </c>
      <c r="O151" s="131">
        <v>0</v>
      </c>
      <c r="P151" s="131">
        <v>0</v>
      </c>
      <c r="Q151" s="131">
        <v>75.599999999999994</v>
      </c>
      <c r="R151" s="131">
        <v>4.2</v>
      </c>
      <c r="S151" s="131">
        <v>199.10000000000002</v>
      </c>
      <c r="T151" s="95">
        <v>0</v>
      </c>
      <c r="U151" s="131">
        <v>0</v>
      </c>
      <c r="V151" s="95">
        <v>0.18636127017178553</v>
      </c>
      <c r="W151" s="131">
        <v>286.39999999999998</v>
      </c>
      <c r="X151" s="131">
        <v>0</v>
      </c>
      <c r="Y151" s="131">
        <v>0</v>
      </c>
      <c r="Z151" s="131">
        <v>0</v>
      </c>
      <c r="AA151" s="60">
        <f>G151+H151+J151+L151+N151+O151+P151+Q151+R151+S151+U151+W151+X151+Y151+Z151</f>
        <v>2587.9999999999995</v>
      </c>
      <c r="AB151" s="147">
        <v>237.2</v>
      </c>
      <c r="AC151" s="131">
        <f>AB151+X151+W151+U151</f>
        <v>523.59999999999991</v>
      </c>
      <c r="AD151" s="234">
        <f t="shared" si="53"/>
        <v>0.34070796460176989</v>
      </c>
      <c r="AE151" s="131">
        <f>G151+H151+J151+L151+N151+P151+Q151+R151+S151+Y151+Z151</f>
        <v>2301.5999999999995</v>
      </c>
      <c r="AF151" s="271">
        <f t="shared" si="51"/>
        <v>0.4</v>
      </c>
      <c r="AG151" s="272">
        <f>G151*AF151</f>
        <v>614.72</v>
      </c>
      <c r="AH151" s="225">
        <f>IF((AA151+AB151)-(AE151+AG151)&gt;0,0,(AA151+AB151)-(AE151+AG151))</f>
        <v>-91.120000000000346</v>
      </c>
      <c r="AI151" s="234">
        <f t="shared" si="55"/>
        <v>0.40000000000000019</v>
      </c>
      <c r="AJ151" s="131">
        <f t="shared" si="56"/>
        <v>614.72000000000025</v>
      </c>
      <c r="AK151" s="131"/>
      <c r="AL151" s="185"/>
    </row>
    <row r="152" spans="2:39" s="1" customFormat="1" ht="15.75" x14ac:dyDescent="0.25">
      <c r="B152" s="666"/>
      <c r="C152" s="12" t="s">
        <v>862</v>
      </c>
      <c r="D152" s="115">
        <v>4</v>
      </c>
      <c r="E152" s="115">
        <v>18</v>
      </c>
      <c r="F152" s="115">
        <v>14</v>
      </c>
      <c r="G152" s="131">
        <v>1382.9999999999998</v>
      </c>
      <c r="H152" s="131">
        <v>43.199999999999996</v>
      </c>
      <c r="I152" s="95">
        <v>0.29161243673174259</v>
      </c>
      <c r="J152" s="131">
        <v>403.29999999999995</v>
      </c>
      <c r="K152" s="95">
        <v>0</v>
      </c>
      <c r="L152" s="131">
        <v>0</v>
      </c>
      <c r="M152" s="95">
        <v>0</v>
      </c>
      <c r="N152" s="131">
        <v>0</v>
      </c>
      <c r="O152" s="131">
        <v>0</v>
      </c>
      <c r="P152" s="131">
        <v>0</v>
      </c>
      <c r="Q152" s="131">
        <v>37.799999999999997</v>
      </c>
      <c r="R152" s="131">
        <v>4.2</v>
      </c>
      <c r="S152" s="131">
        <v>178.1</v>
      </c>
      <c r="T152" s="95">
        <v>0</v>
      </c>
      <c r="U152" s="131">
        <v>0</v>
      </c>
      <c r="V152" s="95">
        <v>0.19125090383224877</v>
      </c>
      <c r="W152" s="131">
        <v>264.5</v>
      </c>
      <c r="X152" s="131">
        <v>0</v>
      </c>
      <c r="Y152" s="131">
        <v>0</v>
      </c>
      <c r="Z152" s="131">
        <v>0</v>
      </c>
      <c r="AA152" s="60">
        <f>G152+H152+J152+L152+N152+O152+P152+Q152+R152+S152+U152+W152+X152+Y152+Z152</f>
        <v>2314.1</v>
      </c>
      <c r="AB152" s="147">
        <v>212.1</v>
      </c>
      <c r="AC152" s="131">
        <f>AB152+X152+W152+U152</f>
        <v>476.6</v>
      </c>
      <c r="AD152" s="234">
        <f t="shared" si="53"/>
        <v>0.34461315979754165</v>
      </c>
      <c r="AE152" s="131">
        <f>G152+H152+J152+L152+N152+P152+Q152+R152+S152+Y152+Z152</f>
        <v>2049.6</v>
      </c>
      <c r="AF152" s="271">
        <f t="shared" si="51"/>
        <v>0.4</v>
      </c>
      <c r="AG152" s="272">
        <f>G152*AF152</f>
        <v>553.19999999999993</v>
      </c>
      <c r="AH152" s="225">
        <f>IF((AA152+AB152)-(AE152+AG152)&gt;0,0,(AA152+AB152)-(AE152+AG152))</f>
        <v>-76.599999999999909</v>
      </c>
      <c r="AI152" s="234">
        <f t="shared" si="55"/>
        <v>0.4</v>
      </c>
      <c r="AJ152" s="131">
        <f t="shared" si="56"/>
        <v>553.19999999999993</v>
      </c>
      <c r="AK152" s="131"/>
      <c r="AL152" s="185"/>
    </row>
    <row r="153" spans="2:39" s="1" customFormat="1" ht="15.75" customHeight="1" x14ac:dyDescent="0.25">
      <c r="B153" s="666" t="s">
        <v>135</v>
      </c>
      <c r="C153" s="11" t="s">
        <v>124</v>
      </c>
      <c r="D153" s="125">
        <f t="shared" ref="D153:AA153" si="59">SUM(D154:D155)</f>
        <v>6</v>
      </c>
      <c r="E153" s="125">
        <f t="shared" si="59"/>
        <v>36</v>
      </c>
      <c r="F153" s="125">
        <f t="shared" si="59"/>
        <v>34</v>
      </c>
      <c r="G153" s="57">
        <f t="shared" si="59"/>
        <v>3241.7999999999993</v>
      </c>
      <c r="H153" s="57">
        <f t="shared" si="59"/>
        <v>99.6</v>
      </c>
      <c r="I153" s="82">
        <f>J153/G153</f>
        <v>0.2683694243938553</v>
      </c>
      <c r="J153" s="57">
        <f t="shared" si="59"/>
        <v>870</v>
      </c>
      <c r="K153" s="82">
        <f>L153/G153</f>
        <v>0</v>
      </c>
      <c r="L153" s="57">
        <f t="shared" si="59"/>
        <v>0</v>
      </c>
      <c r="M153" s="82">
        <f t="shared" si="59"/>
        <v>0</v>
      </c>
      <c r="N153" s="57">
        <f t="shared" si="59"/>
        <v>0</v>
      </c>
      <c r="O153" s="57">
        <f t="shared" si="59"/>
        <v>0</v>
      </c>
      <c r="P153" s="57">
        <f t="shared" si="59"/>
        <v>0</v>
      </c>
      <c r="Q153" s="57">
        <f t="shared" si="59"/>
        <v>116.69999999999999</v>
      </c>
      <c r="R153" s="57">
        <f t="shared" si="59"/>
        <v>8.4</v>
      </c>
      <c r="S153" s="57">
        <f t="shared" si="59"/>
        <v>419.4</v>
      </c>
      <c r="T153" s="82">
        <f>U153/G153</f>
        <v>0</v>
      </c>
      <c r="U153" s="57">
        <f t="shared" si="59"/>
        <v>0</v>
      </c>
      <c r="V153" s="82">
        <f>W153/G153</f>
        <v>0.18952433833055718</v>
      </c>
      <c r="W153" s="57">
        <f t="shared" si="59"/>
        <v>614.40000000000009</v>
      </c>
      <c r="X153" s="57">
        <f t="shared" si="59"/>
        <v>0</v>
      </c>
      <c r="Y153" s="57">
        <f t="shared" si="59"/>
        <v>0</v>
      </c>
      <c r="Z153" s="57">
        <f t="shared" si="59"/>
        <v>0</v>
      </c>
      <c r="AA153" s="57">
        <f t="shared" si="59"/>
        <v>5370.2999999999993</v>
      </c>
      <c r="AB153" s="141">
        <f>SUM(AB154:AB155)</f>
        <v>492.2</v>
      </c>
      <c r="AC153" s="141">
        <f>SUM(AC154:AC155)</f>
        <v>1106.5999999999999</v>
      </c>
      <c r="AD153" s="233">
        <f t="shared" si="53"/>
        <v>0.34135356900487396</v>
      </c>
      <c r="AE153" s="141">
        <f>SUM(AE154:AE155)</f>
        <v>4755.8999999999996</v>
      </c>
      <c r="AF153" s="269">
        <f t="shared" si="51"/>
        <v>0.4</v>
      </c>
      <c r="AG153" s="270">
        <f>SUM(AG154:AG155)</f>
        <v>1296.7199999999998</v>
      </c>
      <c r="AH153" s="141">
        <f>SUM(AH154:AH155)</f>
        <v>-190.12000000000035</v>
      </c>
      <c r="AI153" s="233">
        <f t="shared" si="55"/>
        <v>0.40000000000000019</v>
      </c>
      <c r="AJ153" s="57">
        <f t="shared" si="56"/>
        <v>1296.7200000000003</v>
      </c>
      <c r="AK153" s="57"/>
      <c r="AL153" s="79"/>
    </row>
    <row r="154" spans="2:39" s="1" customFormat="1" ht="15.75" x14ac:dyDescent="0.25">
      <c r="B154" s="666"/>
      <c r="C154" s="12" t="s">
        <v>863</v>
      </c>
      <c r="D154" s="115">
        <v>2</v>
      </c>
      <c r="E154" s="115">
        <v>17</v>
      </c>
      <c r="F154" s="115">
        <v>16</v>
      </c>
      <c r="G154" s="131">
        <v>1599.7999999999997</v>
      </c>
      <c r="H154" s="131">
        <v>50.4</v>
      </c>
      <c r="I154" s="95">
        <v>0.2488436054506814</v>
      </c>
      <c r="J154" s="131">
        <v>398.1</v>
      </c>
      <c r="K154" s="95">
        <v>0</v>
      </c>
      <c r="L154" s="131">
        <v>0</v>
      </c>
      <c r="M154" s="95">
        <v>0</v>
      </c>
      <c r="N154" s="131">
        <v>0</v>
      </c>
      <c r="O154" s="131">
        <v>0</v>
      </c>
      <c r="P154" s="131">
        <v>0</v>
      </c>
      <c r="Q154" s="131">
        <v>38.1</v>
      </c>
      <c r="R154" s="131">
        <v>4.2</v>
      </c>
      <c r="S154" s="131">
        <v>199.9</v>
      </c>
      <c r="T154" s="95">
        <v>0</v>
      </c>
      <c r="U154" s="131">
        <v>0</v>
      </c>
      <c r="V154" s="95">
        <v>0.19202400300037512</v>
      </c>
      <c r="W154" s="131">
        <v>307.20000000000005</v>
      </c>
      <c r="X154" s="131">
        <v>0</v>
      </c>
      <c r="Y154" s="131">
        <v>0</v>
      </c>
      <c r="Z154" s="131">
        <v>0</v>
      </c>
      <c r="AA154" s="60">
        <f>G154+H154+J154+L154+N154+O154+P154+Q154+R154+S154+U154+W154+X154+Y154+Z154</f>
        <v>2597.6999999999998</v>
      </c>
      <c r="AB154" s="147">
        <v>238.1</v>
      </c>
      <c r="AC154" s="131">
        <f>AB154+X154+W154+U154</f>
        <v>545.30000000000007</v>
      </c>
      <c r="AD154" s="234">
        <f t="shared" si="53"/>
        <v>0.34085510688836113</v>
      </c>
      <c r="AE154" s="131">
        <f>G154+H154+J154+L154+N154+P154+Q154+R154+S154+Y154+Z154</f>
        <v>2290.4999999999995</v>
      </c>
      <c r="AF154" s="271">
        <f t="shared" si="51"/>
        <v>0.4</v>
      </c>
      <c r="AG154" s="272">
        <f>G154*AF154</f>
        <v>639.91999999999996</v>
      </c>
      <c r="AH154" s="225">
        <f>IF((AA154+AB154)-(AE154+AG154)&gt;0,0,(AA154+AB154)-(AE154+AG154))</f>
        <v>-94.619999999999891</v>
      </c>
      <c r="AI154" s="234">
        <f t="shared" si="55"/>
        <v>0.4</v>
      </c>
      <c r="AJ154" s="131">
        <f t="shared" si="56"/>
        <v>639.91999999999996</v>
      </c>
      <c r="AK154" s="131"/>
      <c r="AL154" s="185"/>
    </row>
    <row r="155" spans="2:39" s="1" customFormat="1" ht="15.75" x14ac:dyDescent="0.25">
      <c r="B155" s="666"/>
      <c r="C155" s="12" t="s">
        <v>727</v>
      </c>
      <c r="D155" s="115">
        <v>4</v>
      </c>
      <c r="E155" s="115">
        <v>19</v>
      </c>
      <c r="F155" s="115">
        <v>18</v>
      </c>
      <c r="G155" s="131">
        <v>1641.9999999999998</v>
      </c>
      <c r="H155" s="131">
        <v>49.2</v>
      </c>
      <c r="I155" s="95">
        <v>0.28739342265529844</v>
      </c>
      <c r="J155" s="131">
        <v>471.9</v>
      </c>
      <c r="K155" s="95">
        <v>0</v>
      </c>
      <c r="L155" s="131">
        <v>0</v>
      </c>
      <c r="M155" s="95">
        <v>0</v>
      </c>
      <c r="N155" s="131">
        <v>0</v>
      </c>
      <c r="O155" s="131">
        <v>0</v>
      </c>
      <c r="P155" s="131">
        <v>0</v>
      </c>
      <c r="Q155" s="131">
        <v>78.599999999999994</v>
      </c>
      <c r="R155" s="131">
        <v>4.2</v>
      </c>
      <c r="S155" s="131">
        <v>219.5</v>
      </c>
      <c r="T155" s="95">
        <v>0</v>
      </c>
      <c r="U155" s="131">
        <v>0</v>
      </c>
      <c r="V155" s="95">
        <v>0.18708891595615104</v>
      </c>
      <c r="W155" s="131">
        <v>307.2</v>
      </c>
      <c r="X155" s="131">
        <v>0</v>
      </c>
      <c r="Y155" s="131">
        <v>0</v>
      </c>
      <c r="Z155" s="131">
        <v>0</v>
      </c>
      <c r="AA155" s="60">
        <f>G155+H155+J155+L155+N155+O155+P155+Q155+R155+S155+U155+W155+X155+Y155+Z155</f>
        <v>2772.5999999999995</v>
      </c>
      <c r="AB155" s="147">
        <v>254.1</v>
      </c>
      <c r="AC155" s="131">
        <f>AB155+X155+W155+U155</f>
        <v>561.29999999999995</v>
      </c>
      <c r="AD155" s="234">
        <f t="shared" si="53"/>
        <v>0.3418392204628502</v>
      </c>
      <c r="AE155" s="131">
        <f>G155+H155+J155+L155+N155+P155+Q155+R155+S155+Y155+Z155</f>
        <v>2465.3999999999996</v>
      </c>
      <c r="AF155" s="271">
        <f t="shared" si="51"/>
        <v>0.4</v>
      </c>
      <c r="AG155" s="272">
        <f>G155*AF155</f>
        <v>656.8</v>
      </c>
      <c r="AH155" s="225">
        <f>IF((AA155+AB155)-(AE155+AG155)&gt;0,0,(AA155+AB155)-(AE155+AG155))</f>
        <v>-95.500000000000455</v>
      </c>
      <c r="AI155" s="234">
        <f t="shared" si="55"/>
        <v>0.4000000000000003</v>
      </c>
      <c r="AJ155" s="131">
        <f t="shared" si="56"/>
        <v>656.80000000000041</v>
      </c>
      <c r="AK155" s="131"/>
      <c r="AL155" s="185"/>
    </row>
    <row r="156" spans="2:39" ht="36.75" customHeight="1" x14ac:dyDescent="0.25">
      <c r="B156" s="663" t="s">
        <v>136</v>
      </c>
      <c r="C156" s="664"/>
      <c r="D156" s="117">
        <f t="shared" ref="D156:AA156" si="60">D158</f>
        <v>94</v>
      </c>
      <c r="E156" s="117">
        <f t="shared" si="60"/>
        <v>452</v>
      </c>
      <c r="F156" s="117">
        <f t="shared" si="60"/>
        <v>431</v>
      </c>
      <c r="G156" s="132">
        <f t="shared" si="60"/>
        <v>40007.333999999995</v>
      </c>
      <c r="H156" s="132">
        <f t="shared" si="60"/>
        <v>926.4</v>
      </c>
      <c r="I156" s="87">
        <f>J156/G156</f>
        <v>0.26085133690737811</v>
      </c>
      <c r="J156" s="132">
        <f t="shared" si="60"/>
        <v>10435.966560000001</v>
      </c>
      <c r="K156" s="87">
        <f>L156/G156</f>
        <v>0</v>
      </c>
      <c r="L156" s="132">
        <f t="shared" si="60"/>
        <v>0</v>
      </c>
      <c r="M156" s="87">
        <f>N156/G156</f>
        <v>0</v>
      </c>
      <c r="N156" s="132">
        <f t="shared" si="60"/>
        <v>0</v>
      </c>
      <c r="O156" s="132">
        <f t="shared" si="60"/>
        <v>0</v>
      </c>
      <c r="P156" s="132">
        <f t="shared" si="60"/>
        <v>0</v>
      </c>
      <c r="Q156" s="132">
        <f t="shared" si="60"/>
        <v>0</v>
      </c>
      <c r="R156" s="132">
        <f t="shared" si="60"/>
        <v>0</v>
      </c>
      <c r="S156" s="132">
        <f t="shared" si="60"/>
        <v>4877.6293333333333</v>
      </c>
      <c r="T156" s="87">
        <f>U156/G156</f>
        <v>0</v>
      </c>
      <c r="U156" s="132">
        <f t="shared" si="60"/>
        <v>0</v>
      </c>
      <c r="V156" s="87">
        <f>W156/G156</f>
        <v>0.17838029697255006</v>
      </c>
      <c r="W156" s="132">
        <f t="shared" si="60"/>
        <v>7136.5201199999983</v>
      </c>
      <c r="X156" s="132">
        <f t="shared" si="60"/>
        <v>4613.6500000000005</v>
      </c>
      <c r="Y156" s="132">
        <f t="shared" si="60"/>
        <v>1203</v>
      </c>
      <c r="Z156" s="132">
        <f t="shared" si="60"/>
        <v>0</v>
      </c>
      <c r="AA156" s="132">
        <f t="shared" si="60"/>
        <v>69200.500013333338</v>
      </c>
      <c r="AB156" s="129">
        <f>AB158+AB157</f>
        <v>4289.0000000000009</v>
      </c>
      <c r="AC156" s="129">
        <f>AC158+AC157</f>
        <v>16556.554119999997</v>
      </c>
      <c r="AD156" s="226">
        <f t="shared" si="53"/>
        <v>0.40090574693130016</v>
      </c>
      <c r="AE156" s="129">
        <f>AE158+AE157</f>
        <v>59887.323893333327</v>
      </c>
      <c r="AF156" s="258">
        <f t="shared" si="51"/>
        <v>0.4</v>
      </c>
      <c r="AG156" s="255">
        <f>AG158+AG157</f>
        <v>16552.0056</v>
      </c>
      <c r="AH156" s="129">
        <f>AH158+AH157</f>
        <v>-286.03996000000143</v>
      </c>
      <c r="AI156" s="226">
        <f t="shared" si="55"/>
        <v>0.4209876639118218</v>
      </c>
      <c r="AJ156" s="132">
        <f t="shared" si="56"/>
        <v>16842.594079999999</v>
      </c>
      <c r="AK156" s="132"/>
      <c r="AL156" s="196"/>
    </row>
    <row r="157" spans="2:39" ht="38.25" customHeight="1" x14ac:dyDescent="0.25">
      <c r="B157" s="306" t="s">
        <v>809</v>
      </c>
      <c r="C157" s="207"/>
      <c r="D157" s="124"/>
      <c r="E157" s="124">
        <v>15</v>
      </c>
      <c r="F157" s="124">
        <v>12</v>
      </c>
      <c r="G157" s="134">
        <v>1372.68</v>
      </c>
      <c r="H157" s="134">
        <v>69.599999999999994</v>
      </c>
      <c r="I157" s="93">
        <v>0.51739225456770688</v>
      </c>
      <c r="J157" s="134">
        <v>710.21399999999994</v>
      </c>
      <c r="K157" s="93">
        <v>0</v>
      </c>
      <c r="L157" s="134">
        <v>0</v>
      </c>
      <c r="M157" s="93">
        <v>0</v>
      </c>
      <c r="N157" s="134">
        <v>0</v>
      </c>
      <c r="O157" s="134">
        <v>0</v>
      </c>
      <c r="P157" s="134">
        <v>73</v>
      </c>
      <c r="Q157" s="134">
        <v>0</v>
      </c>
      <c r="R157" s="134">
        <v>0</v>
      </c>
      <c r="S157" s="134">
        <v>211.5</v>
      </c>
      <c r="T157" s="93">
        <v>9.4486697555147575E-2</v>
      </c>
      <c r="U157" s="134">
        <v>129.69999999999999</v>
      </c>
      <c r="V157" s="93">
        <v>0.28242853396275897</v>
      </c>
      <c r="W157" s="134">
        <v>387.68399999999997</v>
      </c>
      <c r="X157" s="309">
        <v>0</v>
      </c>
      <c r="Y157" s="309">
        <v>0</v>
      </c>
      <c r="Z157" s="309">
        <v>0</v>
      </c>
      <c r="AA157" s="309">
        <v>2954.3779999999997</v>
      </c>
      <c r="AB157" s="146">
        <v>256.89999999999998</v>
      </c>
      <c r="AC157" s="309">
        <f>AB157+X157+W157+U157</f>
        <v>774.28399999999988</v>
      </c>
      <c r="AD157" s="310">
        <f t="shared" si="53"/>
        <v>0.56406737185651412</v>
      </c>
      <c r="AE157" s="309">
        <f>G157+H157+J157+L157+N157+P157+Q157+R157+S157+Y157+Z157</f>
        <v>2436.9939999999997</v>
      </c>
      <c r="AF157" s="311">
        <f t="shared" si="51"/>
        <v>0.4</v>
      </c>
      <c r="AG157" s="312">
        <f>G157*AF157</f>
        <v>549.072</v>
      </c>
      <c r="AH157" s="225">
        <f>IF((AA157+AB157)-(AE157+AG157)&gt;0,0,(AA157+AB157)-(AE157+AG157))</f>
        <v>0</v>
      </c>
      <c r="AI157" s="310">
        <f t="shared" si="55"/>
        <v>0.56406737185651412</v>
      </c>
      <c r="AJ157" s="309">
        <f t="shared" si="56"/>
        <v>774.28399999999988</v>
      </c>
      <c r="AK157" s="134"/>
      <c r="AL157" s="184"/>
    </row>
    <row r="158" spans="2:39" ht="18.75" x14ac:dyDescent="0.3">
      <c r="B158" s="10" t="s">
        <v>710</v>
      </c>
      <c r="C158" s="33"/>
      <c r="D158" s="154">
        <f t="shared" ref="D158:AA158" si="61">D159+D162+D165+D168+D171+D174+D175+D178+D181</f>
        <v>94</v>
      </c>
      <c r="E158" s="154">
        <f t="shared" si="61"/>
        <v>452</v>
      </c>
      <c r="F158" s="154">
        <f>F159+F162+F165+F168+F171+F174+F175+F178+F181</f>
        <v>431</v>
      </c>
      <c r="G158" s="65">
        <f t="shared" si="61"/>
        <v>40007.333999999995</v>
      </c>
      <c r="H158" s="65">
        <f t="shared" si="61"/>
        <v>926.4</v>
      </c>
      <c r="I158" s="94">
        <f>J158/G158</f>
        <v>0.26085133690737811</v>
      </c>
      <c r="J158" s="65">
        <f t="shared" si="61"/>
        <v>10435.966560000001</v>
      </c>
      <c r="K158" s="94">
        <f>L158/G158</f>
        <v>0</v>
      </c>
      <c r="L158" s="65">
        <f t="shared" si="61"/>
        <v>0</v>
      </c>
      <c r="M158" s="94">
        <f>N158/G158</f>
        <v>0</v>
      </c>
      <c r="N158" s="65">
        <f t="shared" si="61"/>
        <v>0</v>
      </c>
      <c r="O158" s="65">
        <f t="shared" si="61"/>
        <v>0</v>
      </c>
      <c r="P158" s="65">
        <f t="shared" si="61"/>
        <v>0</v>
      </c>
      <c r="Q158" s="65">
        <f t="shared" si="61"/>
        <v>0</v>
      </c>
      <c r="R158" s="65">
        <f t="shared" si="61"/>
        <v>0</v>
      </c>
      <c r="S158" s="65">
        <f t="shared" si="61"/>
        <v>4877.6293333333333</v>
      </c>
      <c r="T158" s="94">
        <f>U158/G158</f>
        <v>0</v>
      </c>
      <c r="U158" s="65">
        <f t="shared" si="61"/>
        <v>0</v>
      </c>
      <c r="V158" s="94">
        <f>W158/G158</f>
        <v>0.17838029697255006</v>
      </c>
      <c r="W158" s="65">
        <f t="shared" si="61"/>
        <v>7136.5201199999983</v>
      </c>
      <c r="X158" s="65">
        <f t="shared" si="61"/>
        <v>4613.6500000000005</v>
      </c>
      <c r="Y158" s="65">
        <f t="shared" si="61"/>
        <v>1203</v>
      </c>
      <c r="Z158" s="65">
        <f t="shared" si="61"/>
        <v>0</v>
      </c>
      <c r="AA158" s="65">
        <f t="shared" si="61"/>
        <v>69200.500013333338</v>
      </c>
      <c r="AB158" s="62">
        <f>AB159+AB162+AB165+AB168+AB171+AB174+AB175+AB178+AB181</f>
        <v>4032.1000000000008</v>
      </c>
      <c r="AC158" s="62">
        <f>AC159+AC162+AC165+AC168+AC171+AC174+AC175+AC178+AC181</f>
        <v>15782.270119999997</v>
      </c>
      <c r="AD158" s="232">
        <f t="shared" si="53"/>
        <v>0.39448442428080821</v>
      </c>
      <c r="AE158" s="62">
        <f>AE159+AE162+AE165+AE168+AE171+AE174+AE175+AE178+AE181</f>
        <v>57450.329893333328</v>
      </c>
      <c r="AF158" s="267">
        <f t="shared" si="51"/>
        <v>0.4</v>
      </c>
      <c r="AG158" s="268">
        <f>AG159+AG162+AG165+AG168+AG171+AG174+AG175+AG178+AG181</f>
        <v>16002.9336</v>
      </c>
      <c r="AH158" s="62">
        <f>AH159+AH162+AH165+AH168+AH171+AH174+AH175+AH178+AH181</f>
        <v>-286.03996000000143</v>
      </c>
      <c r="AI158" s="232">
        <f t="shared" si="55"/>
        <v>0.40163411238549412</v>
      </c>
      <c r="AJ158" s="65">
        <f t="shared" si="56"/>
        <v>16068.310079999999</v>
      </c>
      <c r="AK158" s="65"/>
      <c r="AL158" s="79"/>
    </row>
    <row r="159" spans="2:39" s="1" customFormat="1" ht="15.75" customHeight="1" x14ac:dyDescent="0.25">
      <c r="B159" s="667" t="s">
        <v>137</v>
      </c>
      <c r="C159" s="11" t="s">
        <v>124</v>
      </c>
      <c r="D159" s="125">
        <f t="shared" ref="D159:AA159" si="62">D160+D161</f>
        <v>11</v>
      </c>
      <c r="E159" s="125">
        <f t="shared" si="62"/>
        <v>48</v>
      </c>
      <c r="F159" s="125">
        <f t="shared" si="62"/>
        <v>41.5</v>
      </c>
      <c r="G159" s="57">
        <f t="shared" si="62"/>
        <v>3804.0659999999998</v>
      </c>
      <c r="H159" s="57">
        <f t="shared" si="62"/>
        <v>96</v>
      </c>
      <c r="I159" s="82">
        <f>J159/G159</f>
        <v>0.2723369783805013</v>
      </c>
      <c r="J159" s="57">
        <f t="shared" si="62"/>
        <v>1035.98784</v>
      </c>
      <c r="K159" s="82">
        <f>L159/G159</f>
        <v>0</v>
      </c>
      <c r="L159" s="57">
        <f t="shared" si="62"/>
        <v>0</v>
      </c>
      <c r="M159" s="82">
        <f t="shared" si="62"/>
        <v>0</v>
      </c>
      <c r="N159" s="57">
        <f t="shared" si="62"/>
        <v>0</v>
      </c>
      <c r="O159" s="57">
        <f t="shared" si="62"/>
        <v>0</v>
      </c>
      <c r="P159" s="57">
        <f t="shared" si="62"/>
        <v>0</v>
      </c>
      <c r="Q159" s="57">
        <f t="shared" si="62"/>
        <v>0</v>
      </c>
      <c r="R159" s="57">
        <f t="shared" si="62"/>
        <v>0</v>
      </c>
      <c r="S159" s="57">
        <f t="shared" si="62"/>
        <v>468.20833333333337</v>
      </c>
      <c r="T159" s="82">
        <f>U159/G159</f>
        <v>0</v>
      </c>
      <c r="U159" s="57">
        <f t="shared" si="62"/>
        <v>0</v>
      </c>
      <c r="V159" s="82">
        <f>W159/G159</f>
        <v>0.18</v>
      </c>
      <c r="W159" s="57">
        <f t="shared" si="62"/>
        <v>684.73187999999993</v>
      </c>
      <c r="X159" s="57">
        <f t="shared" si="62"/>
        <v>451.05833333333339</v>
      </c>
      <c r="Y159" s="57">
        <f t="shared" si="62"/>
        <v>110</v>
      </c>
      <c r="Z159" s="57">
        <f t="shared" si="62"/>
        <v>0</v>
      </c>
      <c r="AA159" s="57">
        <f t="shared" si="62"/>
        <v>6650.0523866666681</v>
      </c>
      <c r="AB159" s="141">
        <f>AB160+AB161</f>
        <v>389.5</v>
      </c>
      <c r="AC159" s="141">
        <f>AC160+AC161</f>
        <v>1525.2902133333332</v>
      </c>
      <c r="AD159" s="233">
        <f t="shared" si="53"/>
        <v>0.4009631308534955</v>
      </c>
      <c r="AE159" s="141">
        <f>AE160+AE161</f>
        <v>5514.2621733333335</v>
      </c>
      <c r="AF159" s="269">
        <f t="shared" si="51"/>
        <v>0.4</v>
      </c>
      <c r="AG159" s="270">
        <f>AG160+AG161</f>
        <v>1521.6264000000001</v>
      </c>
      <c r="AH159" s="141">
        <f>AH160+AH161</f>
        <v>0</v>
      </c>
      <c r="AI159" s="233">
        <f t="shared" si="55"/>
        <v>0.4009631308534955</v>
      </c>
      <c r="AJ159" s="57">
        <f t="shared" si="56"/>
        <v>1525.2902133333332</v>
      </c>
      <c r="AK159" s="57"/>
      <c r="AL159" s="79"/>
    </row>
    <row r="160" spans="2:39" s="1" customFormat="1" ht="15.75" x14ac:dyDescent="0.25">
      <c r="B160" s="667"/>
      <c r="C160" s="12" t="s">
        <v>138</v>
      </c>
      <c r="D160" s="115">
        <v>7</v>
      </c>
      <c r="E160" s="115">
        <v>30</v>
      </c>
      <c r="F160" s="115">
        <v>28.5</v>
      </c>
      <c r="G160" s="131">
        <v>2571.9900000000002</v>
      </c>
      <c r="H160" s="131">
        <v>57.599999999999994</v>
      </c>
      <c r="I160" s="95">
        <v>0.26460308166050406</v>
      </c>
      <c r="J160" s="131">
        <v>680.55647999999997</v>
      </c>
      <c r="K160" s="95">
        <v>0</v>
      </c>
      <c r="L160" s="131">
        <v>0</v>
      </c>
      <c r="M160" s="95">
        <v>0</v>
      </c>
      <c r="N160" s="131">
        <v>0</v>
      </c>
      <c r="O160" s="131">
        <v>0</v>
      </c>
      <c r="P160" s="131">
        <v>0</v>
      </c>
      <c r="Q160" s="131">
        <v>0</v>
      </c>
      <c r="R160" s="131">
        <v>0</v>
      </c>
      <c r="S160" s="131">
        <v>314.42500000000001</v>
      </c>
      <c r="T160" s="95">
        <v>0</v>
      </c>
      <c r="U160" s="131">
        <v>0</v>
      </c>
      <c r="V160" s="95">
        <v>0.17999999999999997</v>
      </c>
      <c r="W160" s="131">
        <v>462.95819999999998</v>
      </c>
      <c r="X160" s="131">
        <v>303.97500000000002</v>
      </c>
      <c r="Y160" s="131">
        <v>80</v>
      </c>
      <c r="Z160" s="131">
        <v>0</v>
      </c>
      <c r="AA160" s="60">
        <f>G160+H160+J160+L160+N160+O160+P160+Q160+R160+S160+U160+W160+X160+Y160+Z160</f>
        <v>4471.5046800000009</v>
      </c>
      <c r="AB160" s="147">
        <v>261.89999999999998</v>
      </c>
      <c r="AC160" s="131">
        <f>AB160+X160+W160+U160</f>
        <v>1028.8332</v>
      </c>
      <c r="AD160" s="234">
        <f t="shared" si="53"/>
        <v>0.40001446350880054</v>
      </c>
      <c r="AE160" s="131">
        <f>G160+H160+J160+L160+N160+P160+Q160+R160+S160+Y160+Z160</f>
        <v>3704.5714800000005</v>
      </c>
      <c r="AF160" s="271">
        <f t="shared" si="51"/>
        <v>0.4</v>
      </c>
      <c r="AG160" s="272">
        <f>G160*AF160</f>
        <v>1028.796</v>
      </c>
      <c r="AH160" s="225">
        <f>IF((AA160+AB160)-(AE160+AG160)&gt;0,0,(AA160+AB160)-(AE160+AG160))</f>
        <v>0</v>
      </c>
      <c r="AI160" s="234">
        <f t="shared" si="55"/>
        <v>0.40001446350880054</v>
      </c>
      <c r="AJ160" s="131">
        <f t="shared" si="56"/>
        <v>1028.8332</v>
      </c>
      <c r="AK160" s="131"/>
      <c r="AL160" s="185"/>
      <c r="AM160" s="206"/>
    </row>
    <row r="161" spans="2:38" s="1" customFormat="1" ht="15.75" x14ac:dyDescent="0.25">
      <c r="B161" s="667"/>
      <c r="C161" s="12" t="s">
        <v>139</v>
      </c>
      <c r="D161" s="115">
        <v>4</v>
      </c>
      <c r="E161" s="115">
        <v>18</v>
      </c>
      <c r="F161" s="115">
        <v>13</v>
      </c>
      <c r="G161" s="131">
        <v>1232.0759999999998</v>
      </c>
      <c r="H161" s="131">
        <v>38.4</v>
      </c>
      <c r="I161" s="95">
        <v>0.28848168457140633</v>
      </c>
      <c r="J161" s="131">
        <v>355.43135999999998</v>
      </c>
      <c r="K161" s="95">
        <v>0</v>
      </c>
      <c r="L161" s="131">
        <v>0</v>
      </c>
      <c r="M161" s="95">
        <v>0</v>
      </c>
      <c r="N161" s="131">
        <v>0</v>
      </c>
      <c r="O161" s="131">
        <v>0</v>
      </c>
      <c r="P161" s="131">
        <v>0</v>
      </c>
      <c r="Q161" s="131">
        <v>0</v>
      </c>
      <c r="R161" s="131">
        <v>0</v>
      </c>
      <c r="S161" s="131">
        <v>153.78333333333333</v>
      </c>
      <c r="T161" s="95">
        <v>0</v>
      </c>
      <c r="U161" s="131">
        <v>0</v>
      </c>
      <c r="V161" s="95">
        <v>0.18000000000000002</v>
      </c>
      <c r="W161" s="131">
        <v>221.77367999999998</v>
      </c>
      <c r="X161" s="131">
        <v>147.08333333333334</v>
      </c>
      <c r="Y161" s="131">
        <v>30</v>
      </c>
      <c r="Z161" s="131">
        <v>0</v>
      </c>
      <c r="AA161" s="60">
        <f>G161+H161+J161+L161+N161+O161+P161+Q161+R161+S161+U161+W161+X161+Y161+Z161</f>
        <v>2178.5477066666667</v>
      </c>
      <c r="AB161" s="147">
        <v>127.6</v>
      </c>
      <c r="AC161" s="131">
        <f>AB161+X161+W161+U161</f>
        <v>496.45701333333329</v>
      </c>
      <c r="AD161" s="234">
        <f t="shared" si="53"/>
        <v>0.402943498074253</v>
      </c>
      <c r="AE161" s="131">
        <f>G161+H161+J161+L161+N161+P161+Q161+R161+S161+Y161+Z161</f>
        <v>1809.6906933333332</v>
      </c>
      <c r="AF161" s="271">
        <f t="shared" si="51"/>
        <v>0.4</v>
      </c>
      <c r="AG161" s="272">
        <f>G161*AF161</f>
        <v>492.83039999999994</v>
      </c>
      <c r="AH161" s="225">
        <f>IF((AA161+AB161)-(AE161+AG161)&gt;0,0,(AA161+AB161)-(AE161+AG161))</f>
        <v>0</v>
      </c>
      <c r="AI161" s="234">
        <f t="shared" si="55"/>
        <v>0.402943498074253</v>
      </c>
      <c r="AJ161" s="131">
        <f t="shared" si="56"/>
        <v>496.45701333333329</v>
      </c>
      <c r="AK161" s="131"/>
      <c r="AL161" s="185"/>
    </row>
    <row r="162" spans="2:38" s="1" customFormat="1" ht="15.75" customHeight="1" x14ac:dyDescent="0.25">
      <c r="B162" s="683" t="s">
        <v>140</v>
      </c>
      <c r="C162" s="11" t="s">
        <v>124</v>
      </c>
      <c r="D162" s="125">
        <f t="shared" ref="D162:AA162" si="63">D163+D164</f>
        <v>6</v>
      </c>
      <c r="E162" s="125">
        <f t="shared" si="63"/>
        <v>37</v>
      </c>
      <c r="F162" s="125">
        <f t="shared" si="63"/>
        <v>37</v>
      </c>
      <c r="G162" s="57">
        <f t="shared" si="63"/>
        <v>3558.404</v>
      </c>
      <c r="H162" s="57">
        <f t="shared" si="63"/>
        <v>90.6</v>
      </c>
      <c r="I162" s="82">
        <f>J162/G162</f>
        <v>0.27903044173736319</v>
      </c>
      <c r="J162" s="57">
        <f t="shared" si="63"/>
        <v>992.90304000000003</v>
      </c>
      <c r="K162" s="82">
        <f>L162/G162</f>
        <v>0</v>
      </c>
      <c r="L162" s="57">
        <f t="shared" si="63"/>
        <v>0</v>
      </c>
      <c r="M162" s="82">
        <f t="shared" si="63"/>
        <v>0</v>
      </c>
      <c r="N162" s="57">
        <f t="shared" si="63"/>
        <v>0</v>
      </c>
      <c r="O162" s="57">
        <f t="shared" si="63"/>
        <v>0</v>
      </c>
      <c r="P162" s="57">
        <f t="shared" si="63"/>
        <v>0</v>
      </c>
      <c r="Q162" s="57">
        <f t="shared" si="63"/>
        <v>0</v>
      </c>
      <c r="R162" s="57">
        <f t="shared" si="63"/>
        <v>0</v>
      </c>
      <c r="S162" s="57">
        <f t="shared" si="63"/>
        <v>491.74166666666667</v>
      </c>
      <c r="T162" s="82">
        <f>U162/G162</f>
        <v>0</v>
      </c>
      <c r="U162" s="57">
        <f t="shared" si="63"/>
        <v>0</v>
      </c>
      <c r="V162" s="82">
        <f>W162/G162</f>
        <v>0.17595324195903553</v>
      </c>
      <c r="W162" s="57">
        <f t="shared" si="63"/>
        <v>626.11271999999985</v>
      </c>
      <c r="X162" s="57">
        <f t="shared" si="63"/>
        <v>474.20833333333331</v>
      </c>
      <c r="Y162" s="57">
        <f t="shared" si="63"/>
        <v>92</v>
      </c>
      <c r="Z162" s="57">
        <f t="shared" si="63"/>
        <v>0</v>
      </c>
      <c r="AA162" s="57">
        <f t="shared" si="63"/>
        <v>6325.96976</v>
      </c>
      <c r="AB162" s="141">
        <f>AB163+AB164</f>
        <v>365.8</v>
      </c>
      <c r="AC162" s="141">
        <f>AC163+AC164</f>
        <v>1466.1210533333333</v>
      </c>
      <c r="AD162" s="233">
        <f t="shared" si="53"/>
        <v>0.4120164695558271</v>
      </c>
      <c r="AE162" s="141">
        <f>AE163+AE164</f>
        <v>5225.6487066666668</v>
      </c>
      <c r="AF162" s="269">
        <f t="shared" si="51"/>
        <v>0.4</v>
      </c>
      <c r="AG162" s="270">
        <f>AG163+AG164</f>
        <v>1423.3616000000002</v>
      </c>
      <c r="AH162" s="141">
        <f>AH163+AH164</f>
        <v>0</v>
      </c>
      <c r="AI162" s="233">
        <f t="shared" si="55"/>
        <v>0.4120164695558271</v>
      </c>
      <c r="AJ162" s="57">
        <f t="shared" si="56"/>
        <v>1466.1210533333333</v>
      </c>
      <c r="AK162" s="57"/>
      <c r="AL162" s="79"/>
    </row>
    <row r="163" spans="2:38" s="1" customFormat="1" ht="15.75" x14ac:dyDescent="0.25">
      <c r="B163" s="683"/>
      <c r="C163" s="12" t="s">
        <v>141</v>
      </c>
      <c r="D163" s="115">
        <v>3</v>
      </c>
      <c r="E163" s="115">
        <v>22</v>
      </c>
      <c r="F163" s="115">
        <v>22</v>
      </c>
      <c r="G163" s="131">
        <v>2131.8200000000002</v>
      </c>
      <c r="H163" s="131">
        <v>52.2</v>
      </c>
      <c r="I163" s="95">
        <v>0.269754857351934</v>
      </c>
      <c r="J163" s="131">
        <v>575.06880000000001</v>
      </c>
      <c r="K163" s="95">
        <v>0</v>
      </c>
      <c r="L163" s="131">
        <v>0</v>
      </c>
      <c r="M163" s="95">
        <v>0</v>
      </c>
      <c r="N163" s="131">
        <v>0</v>
      </c>
      <c r="O163" s="131">
        <v>0</v>
      </c>
      <c r="P163" s="131">
        <v>0</v>
      </c>
      <c r="Q163" s="131">
        <v>0</v>
      </c>
      <c r="R163" s="131">
        <v>0</v>
      </c>
      <c r="S163" s="131">
        <v>296.59166666666664</v>
      </c>
      <c r="T163" s="95">
        <v>0</v>
      </c>
      <c r="U163" s="131">
        <v>0</v>
      </c>
      <c r="V163" s="95">
        <v>0.17324520831965173</v>
      </c>
      <c r="W163" s="131">
        <v>369.32759999999996</v>
      </c>
      <c r="X163" s="131">
        <v>292.41666666666663</v>
      </c>
      <c r="Y163" s="131">
        <v>32</v>
      </c>
      <c r="Z163" s="131">
        <v>0</v>
      </c>
      <c r="AA163" s="60">
        <f>G163+H163+J163+L163+N163+O163+P163+Q163+R163+S163+U163+W163+X163+Y163+Z163</f>
        <v>3749.4247333333333</v>
      </c>
      <c r="AB163" s="147">
        <v>214.9</v>
      </c>
      <c r="AC163" s="131">
        <f>AB163+X163+W163+U163</f>
        <v>876.64426666666657</v>
      </c>
      <c r="AD163" s="234">
        <f t="shared" si="53"/>
        <v>0.41121870827117979</v>
      </c>
      <c r="AE163" s="131">
        <f>G163+H163+J163+L163+N163+P163+Q163+R163+S163+Y163+Z163</f>
        <v>3087.6804666666667</v>
      </c>
      <c r="AF163" s="271">
        <f t="shared" si="51"/>
        <v>0.4</v>
      </c>
      <c r="AG163" s="272">
        <f>G163*AF163</f>
        <v>852.72800000000007</v>
      </c>
      <c r="AH163" s="225">
        <f>IF((AA163+AB163)-(AE163+AG163)&gt;0,0,(AA163+AB163)-(AE163+AG163))</f>
        <v>0</v>
      </c>
      <c r="AI163" s="234">
        <f t="shared" si="55"/>
        <v>0.41121870827117979</v>
      </c>
      <c r="AJ163" s="131">
        <f t="shared" si="56"/>
        <v>876.64426666666657</v>
      </c>
      <c r="AK163" s="131"/>
      <c r="AL163" s="185"/>
    </row>
    <row r="164" spans="2:38" s="1" customFormat="1" ht="15.75" x14ac:dyDescent="0.25">
      <c r="B164" s="683"/>
      <c r="C164" s="12" t="s">
        <v>142</v>
      </c>
      <c r="D164" s="115">
        <v>3</v>
      </c>
      <c r="E164" s="115">
        <v>15</v>
      </c>
      <c r="F164" s="115">
        <v>15</v>
      </c>
      <c r="G164" s="131">
        <v>1426.5839999999998</v>
      </c>
      <c r="H164" s="131">
        <v>38.4</v>
      </c>
      <c r="I164" s="95">
        <v>0.29289143856933769</v>
      </c>
      <c r="J164" s="131">
        <v>417.83424000000002</v>
      </c>
      <c r="K164" s="95">
        <v>0</v>
      </c>
      <c r="L164" s="131">
        <v>0</v>
      </c>
      <c r="M164" s="95">
        <v>0</v>
      </c>
      <c r="N164" s="131">
        <v>0</v>
      </c>
      <c r="O164" s="131">
        <v>0</v>
      </c>
      <c r="P164" s="131">
        <v>0</v>
      </c>
      <c r="Q164" s="131">
        <v>0</v>
      </c>
      <c r="R164" s="131">
        <v>0</v>
      </c>
      <c r="S164" s="131">
        <v>195.15000000000003</v>
      </c>
      <c r="T164" s="95">
        <v>0</v>
      </c>
      <c r="U164" s="131">
        <v>0</v>
      </c>
      <c r="V164" s="95">
        <v>0.18</v>
      </c>
      <c r="W164" s="131">
        <v>256.78511999999995</v>
      </c>
      <c r="X164" s="131">
        <v>181.79166666666669</v>
      </c>
      <c r="Y164" s="131">
        <v>60</v>
      </c>
      <c r="Z164" s="131">
        <v>0</v>
      </c>
      <c r="AA164" s="60">
        <f>G164+H164+J164+L164+N164+O164+P164+Q164+R164+S164+U164+W164+X164+Y164+Z164</f>
        <v>2576.5450266666667</v>
      </c>
      <c r="AB164" s="147">
        <v>150.9</v>
      </c>
      <c r="AC164" s="131">
        <f>AB164+X164+W164+U164</f>
        <v>589.47678666666661</v>
      </c>
      <c r="AD164" s="234">
        <f t="shared" si="53"/>
        <v>0.41320860648000163</v>
      </c>
      <c r="AE164" s="131">
        <f>G164+H164+J164+L164+N164+P164+Q164+R164+S164+Y164+Z164</f>
        <v>2137.9682400000002</v>
      </c>
      <c r="AF164" s="271">
        <f t="shared" si="51"/>
        <v>0.4</v>
      </c>
      <c r="AG164" s="272">
        <f>G164*AF164</f>
        <v>570.6336</v>
      </c>
      <c r="AH164" s="225">
        <f>IF((AA164+AB164)-(AE164+AG164)&gt;0,0,(AA164+AB164)-(AE164+AG164))</f>
        <v>0</v>
      </c>
      <c r="AI164" s="234">
        <f t="shared" si="55"/>
        <v>0.41320860648000163</v>
      </c>
      <c r="AJ164" s="131">
        <f t="shared" si="56"/>
        <v>589.47678666666661</v>
      </c>
      <c r="AK164" s="131"/>
      <c r="AL164" s="185"/>
    </row>
    <row r="165" spans="2:38" s="1" customFormat="1" ht="15.75" customHeight="1" x14ac:dyDescent="0.25">
      <c r="B165" s="683" t="s">
        <v>143</v>
      </c>
      <c r="C165" s="11" t="s">
        <v>124</v>
      </c>
      <c r="D165" s="125">
        <f t="shared" ref="D165:AA165" si="64">D166+D167</f>
        <v>7</v>
      </c>
      <c r="E165" s="125">
        <f t="shared" si="64"/>
        <v>42</v>
      </c>
      <c r="F165" s="125">
        <f t="shared" si="64"/>
        <v>37</v>
      </c>
      <c r="G165" s="57">
        <f t="shared" si="64"/>
        <v>3326.4959999999992</v>
      </c>
      <c r="H165" s="57">
        <f t="shared" si="64"/>
        <v>87</v>
      </c>
      <c r="I165" s="82">
        <f>J165/G165</f>
        <v>0.27543303223572196</v>
      </c>
      <c r="J165" s="57">
        <f t="shared" si="64"/>
        <v>916.22687999999994</v>
      </c>
      <c r="K165" s="82">
        <f>L165/G165</f>
        <v>0</v>
      </c>
      <c r="L165" s="57">
        <f t="shared" si="64"/>
        <v>0</v>
      </c>
      <c r="M165" s="82">
        <f t="shared" si="64"/>
        <v>0</v>
      </c>
      <c r="N165" s="57">
        <f t="shared" si="64"/>
        <v>0</v>
      </c>
      <c r="O165" s="57">
        <f t="shared" si="64"/>
        <v>0</v>
      </c>
      <c r="P165" s="57">
        <f t="shared" si="64"/>
        <v>0</v>
      </c>
      <c r="Q165" s="57">
        <f t="shared" si="64"/>
        <v>0</v>
      </c>
      <c r="R165" s="57">
        <f t="shared" si="64"/>
        <v>0</v>
      </c>
      <c r="S165" s="57">
        <f t="shared" si="64"/>
        <v>405.14166666666665</v>
      </c>
      <c r="T165" s="82">
        <f>U165/G165</f>
        <v>0</v>
      </c>
      <c r="U165" s="57">
        <f t="shared" si="64"/>
        <v>0</v>
      </c>
      <c r="V165" s="82">
        <f>W165/G165</f>
        <v>0.18</v>
      </c>
      <c r="W165" s="57">
        <f t="shared" si="64"/>
        <v>598.76927999999987</v>
      </c>
      <c r="X165" s="57">
        <f t="shared" si="64"/>
        <v>378.47500000000002</v>
      </c>
      <c r="Y165" s="57">
        <f t="shared" si="64"/>
        <v>120</v>
      </c>
      <c r="Z165" s="57">
        <f t="shared" si="64"/>
        <v>0</v>
      </c>
      <c r="AA165" s="57">
        <f t="shared" si="64"/>
        <v>5832.1088266666648</v>
      </c>
      <c r="AB165" s="141">
        <f>AB166+AB167</f>
        <v>341.6</v>
      </c>
      <c r="AC165" s="141">
        <f>AC166+AC167</f>
        <v>1318.8442799999998</v>
      </c>
      <c r="AD165" s="233">
        <f t="shared" si="53"/>
        <v>0.39646651611786099</v>
      </c>
      <c r="AE165" s="141">
        <f>AE166+AE167</f>
        <v>4854.8645466666658</v>
      </c>
      <c r="AF165" s="269">
        <f t="shared" si="51"/>
        <v>0.4</v>
      </c>
      <c r="AG165" s="270">
        <f>AG166+AG167</f>
        <v>1330.5983999999999</v>
      </c>
      <c r="AH165" s="141">
        <f>AH166+AH167</f>
        <v>-13.301946666666481</v>
      </c>
      <c r="AI165" s="233">
        <f t="shared" si="55"/>
        <v>0.400465302428341</v>
      </c>
      <c r="AJ165" s="57">
        <f t="shared" si="56"/>
        <v>1332.1462266666663</v>
      </c>
      <c r="AK165" s="57"/>
      <c r="AL165" s="79"/>
    </row>
    <row r="166" spans="2:38" s="1" customFormat="1" ht="15.75" x14ac:dyDescent="0.25">
      <c r="B166" s="683"/>
      <c r="C166" s="12" t="s">
        <v>144</v>
      </c>
      <c r="D166" s="115">
        <v>3</v>
      </c>
      <c r="E166" s="115">
        <v>23</v>
      </c>
      <c r="F166" s="115">
        <v>20</v>
      </c>
      <c r="G166" s="131">
        <v>1659.9719999999998</v>
      </c>
      <c r="H166" s="131">
        <v>45.599999999999994</v>
      </c>
      <c r="I166" s="95">
        <v>0.28527286002414498</v>
      </c>
      <c r="J166" s="131">
        <v>473.54495999999995</v>
      </c>
      <c r="K166" s="95">
        <v>0</v>
      </c>
      <c r="L166" s="131">
        <v>0</v>
      </c>
      <c r="M166" s="95">
        <v>0</v>
      </c>
      <c r="N166" s="131">
        <v>0</v>
      </c>
      <c r="O166" s="131">
        <v>0</v>
      </c>
      <c r="P166" s="131">
        <v>0</v>
      </c>
      <c r="Q166" s="131">
        <v>0</v>
      </c>
      <c r="R166" s="131">
        <v>0</v>
      </c>
      <c r="S166" s="131">
        <v>212.64166666666665</v>
      </c>
      <c r="T166" s="95">
        <v>0</v>
      </c>
      <c r="U166" s="131">
        <v>0</v>
      </c>
      <c r="V166" s="95">
        <v>0.18</v>
      </c>
      <c r="W166" s="131">
        <v>298.79495999999995</v>
      </c>
      <c r="X166" s="131">
        <v>192.64166666666665</v>
      </c>
      <c r="Y166" s="131">
        <v>90</v>
      </c>
      <c r="Z166" s="131">
        <v>0</v>
      </c>
      <c r="AA166" s="60">
        <f>G166+H166+J166+L166+N166+O166+P166+Q166+R166+S166+U166+W166+X166+Y166+Z166</f>
        <v>2973.1952533333324</v>
      </c>
      <c r="AB166" s="147">
        <v>174.1</v>
      </c>
      <c r="AC166" s="131">
        <f>AB166+X166+W166+U166</f>
        <v>665.53662666666662</v>
      </c>
      <c r="AD166" s="234">
        <f t="shared" si="53"/>
        <v>0.40093244143073903</v>
      </c>
      <c r="AE166" s="131">
        <f>G166+H166+J166+L166+N166+P166+Q166+R166+S166+Y166+Z166</f>
        <v>2481.7586266666658</v>
      </c>
      <c r="AF166" s="271">
        <f t="shared" si="51"/>
        <v>0.4</v>
      </c>
      <c r="AG166" s="272">
        <f>G166*AF166</f>
        <v>663.98879999999997</v>
      </c>
      <c r="AH166" s="225">
        <f>IF((AA166+AB166)-(AE166+AG166)&gt;0,0,(AA166+AB166)-(AE166+AG166))</f>
        <v>0</v>
      </c>
      <c r="AI166" s="234">
        <f t="shared" si="55"/>
        <v>0.40093244143073903</v>
      </c>
      <c r="AJ166" s="131">
        <f t="shared" si="56"/>
        <v>665.53662666666662</v>
      </c>
      <c r="AK166" s="131"/>
      <c r="AL166" s="185"/>
    </row>
    <row r="167" spans="2:38" s="1" customFormat="1" ht="15.75" x14ac:dyDescent="0.25">
      <c r="B167" s="683"/>
      <c r="C167" s="12" t="s">
        <v>145</v>
      </c>
      <c r="D167" s="115">
        <v>4</v>
      </c>
      <c r="E167" s="115">
        <v>19</v>
      </c>
      <c r="F167" s="115">
        <v>17</v>
      </c>
      <c r="G167" s="131">
        <v>1666.5239999999997</v>
      </c>
      <c r="H167" s="131">
        <v>41.4</v>
      </c>
      <c r="I167" s="95">
        <v>0.26563189008979171</v>
      </c>
      <c r="J167" s="131">
        <v>442.68191999999993</v>
      </c>
      <c r="K167" s="95">
        <v>0</v>
      </c>
      <c r="L167" s="131">
        <v>0</v>
      </c>
      <c r="M167" s="95">
        <v>0</v>
      </c>
      <c r="N167" s="131">
        <v>0</v>
      </c>
      <c r="O167" s="131">
        <v>0</v>
      </c>
      <c r="P167" s="131">
        <v>0</v>
      </c>
      <c r="Q167" s="131">
        <v>0</v>
      </c>
      <c r="R167" s="131">
        <v>0</v>
      </c>
      <c r="S167" s="131">
        <v>192.5</v>
      </c>
      <c r="T167" s="95">
        <v>0</v>
      </c>
      <c r="U167" s="131">
        <v>0</v>
      </c>
      <c r="V167" s="95">
        <v>0.18</v>
      </c>
      <c r="W167" s="131">
        <v>299.97431999999992</v>
      </c>
      <c r="X167" s="131">
        <v>185.83333333333334</v>
      </c>
      <c r="Y167" s="131">
        <v>30</v>
      </c>
      <c r="Z167" s="131">
        <v>0</v>
      </c>
      <c r="AA167" s="60">
        <f>G167+H167+J167+L167+N167+O167+P167+Q167+R167+S167+U167+W167+X167+Y167+Z167</f>
        <v>2858.9135733333328</v>
      </c>
      <c r="AB167" s="147">
        <v>167.5</v>
      </c>
      <c r="AC167" s="131">
        <f>AB167+X167+W167+U167</f>
        <v>653.30765333333329</v>
      </c>
      <c r="AD167" s="234">
        <f t="shared" si="53"/>
        <v>0.39201814875353336</v>
      </c>
      <c r="AE167" s="131">
        <f>G167+H167+J167+L167+N167+P167+Q167+R167+S167+Y167+Z167</f>
        <v>2373.1059199999995</v>
      </c>
      <c r="AF167" s="271">
        <f t="shared" si="51"/>
        <v>0.4</v>
      </c>
      <c r="AG167" s="272">
        <f>G167*AF167</f>
        <v>666.60959999999989</v>
      </c>
      <c r="AH167" s="225">
        <f>IF((AA167+AB167)-(AE167+AG167)&gt;0,0,(AA167+AB167)-(AE167+AG167))</f>
        <v>-13.301946666666481</v>
      </c>
      <c r="AI167" s="234">
        <f t="shared" si="55"/>
        <v>0.39999999999999997</v>
      </c>
      <c r="AJ167" s="131">
        <f t="shared" si="56"/>
        <v>666.60959999999977</v>
      </c>
      <c r="AK167" s="131"/>
      <c r="AL167" s="185"/>
    </row>
    <row r="168" spans="2:38" ht="15.75" customHeight="1" x14ac:dyDescent="0.25">
      <c r="B168" s="683" t="s">
        <v>146</v>
      </c>
      <c r="C168" s="11" t="s">
        <v>124</v>
      </c>
      <c r="D168" s="125">
        <f t="shared" ref="D168:AA168" si="65">D169+D170</f>
        <v>9</v>
      </c>
      <c r="E168" s="125">
        <f t="shared" si="65"/>
        <v>43.5</v>
      </c>
      <c r="F168" s="125">
        <f t="shared" si="65"/>
        <v>44</v>
      </c>
      <c r="G168" s="57">
        <f t="shared" si="65"/>
        <v>4091.5159999999996</v>
      </c>
      <c r="H168" s="57">
        <f t="shared" si="65"/>
        <v>84</v>
      </c>
      <c r="I168" s="82">
        <f>J168/G168</f>
        <v>0.2601621501663442</v>
      </c>
      <c r="J168" s="57">
        <f t="shared" si="65"/>
        <v>1064.4576</v>
      </c>
      <c r="K168" s="82">
        <f>L168/G168</f>
        <v>0</v>
      </c>
      <c r="L168" s="57">
        <f t="shared" si="65"/>
        <v>0</v>
      </c>
      <c r="M168" s="82">
        <f t="shared" si="65"/>
        <v>0</v>
      </c>
      <c r="N168" s="57">
        <f t="shared" si="65"/>
        <v>0</v>
      </c>
      <c r="O168" s="57">
        <f t="shared" si="65"/>
        <v>0</v>
      </c>
      <c r="P168" s="57">
        <f t="shared" si="65"/>
        <v>0</v>
      </c>
      <c r="Q168" s="57">
        <f t="shared" si="65"/>
        <v>0</v>
      </c>
      <c r="R168" s="57">
        <f t="shared" si="65"/>
        <v>0</v>
      </c>
      <c r="S168" s="57">
        <f t="shared" si="65"/>
        <v>506.33333333333331</v>
      </c>
      <c r="T168" s="82">
        <f>U168/G168</f>
        <v>0</v>
      </c>
      <c r="U168" s="57">
        <f t="shared" si="65"/>
        <v>0</v>
      </c>
      <c r="V168" s="82">
        <f>W168/G168</f>
        <v>0.17648052213409407</v>
      </c>
      <c r="W168" s="57">
        <f t="shared" si="65"/>
        <v>722.07287999999994</v>
      </c>
      <c r="X168" s="57">
        <f t="shared" si="65"/>
        <v>473</v>
      </c>
      <c r="Y168" s="57">
        <f t="shared" si="65"/>
        <v>150</v>
      </c>
      <c r="Z168" s="57">
        <f t="shared" si="65"/>
        <v>0</v>
      </c>
      <c r="AA168" s="57">
        <f t="shared" si="65"/>
        <v>7091.379813333333</v>
      </c>
      <c r="AB168" s="141">
        <f>AB169+AB170</f>
        <v>410.7</v>
      </c>
      <c r="AC168" s="141">
        <f>AC169+AC170</f>
        <v>1605.77288</v>
      </c>
      <c r="AD168" s="233">
        <f t="shared" si="53"/>
        <v>0.39246403533555779</v>
      </c>
      <c r="AE168" s="141">
        <f>AE169+AE170</f>
        <v>5896.3069333333333</v>
      </c>
      <c r="AF168" s="269">
        <f t="shared" si="51"/>
        <v>0.4</v>
      </c>
      <c r="AG168" s="270">
        <f>AG169+AG170</f>
        <v>1636.6063999999999</v>
      </c>
      <c r="AH168" s="141">
        <f>AH169+AH170</f>
        <v>-30.833519999999226</v>
      </c>
      <c r="AI168" s="233">
        <f t="shared" si="55"/>
        <v>0.39999999999999986</v>
      </c>
      <c r="AJ168" s="57">
        <f t="shared" si="56"/>
        <v>1636.6063999999992</v>
      </c>
      <c r="AK168" s="57"/>
      <c r="AL168" s="79"/>
    </row>
    <row r="169" spans="2:38" ht="15.75" x14ac:dyDescent="0.25">
      <c r="B169" s="683"/>
      <c r="C169" s="12" t="s">
        <v>147</v>
      </c>
      <c r="D169" s="115">
        <v>5</v>
      </c>
      <c r="E169" s="115">
        <v>25</v>
      </c>
      <c r="F169" s="115">
        <v>25</v>
      </c>
      <c r="G169" s="131">
        <v>2315.8759999999997</v>
      </c>
      <c r="H169" s="131">
        <v>43.2</v>
      </c>
      <c r="I169" s="95">
        <v>0.24757304795248108</v>
      </c>
      <c r="J169" s="131">
        <v>573.34848</v>
      </c>
      <c r="K169" s="95">
        <v>0</v>
      </c>
      <c r="L169" s="131">
        <v>0</v>
      </c>
      <c r="M169" s="95">
        <v>0</v>
      </c>
      <c r="N169" s="131">
        <v>0</v>
      </c>
      <c r="O169" s="131">
        <v>0</v>
      </c>
      <c r="P169" s="131">
        <v>0</v>
      </c>
      <c r="Q169" s="131">
        <v>0</v>
      </c>
      <c r="R169" s="131">
        <v>0</v>
      </c>
      <c r="S169" s="131">
        <v>294.20833333333331</v>
      </c>
      <c r="T169" s="95">
        <v>0</v>
      </c>
      <c r="U169" s="131">
        <v>0</v>
      </c>
      <c r="V169" s="95">
        <v>0.17378205050702195</v>
      </c>
      <c r="W169" s="131">
        <v>402.45767999999993</v>
      </c>
      <c r="X169" s="131">
        <v>274.20833333333331</v>
      </c>
      <c r="Y169" s="131">
        <v>90</v>
      </c>
      <c r="Z169" s="131">
        <v>0</v>
      </c>
      <c r="AA169" s="60">
        <f>G169+H169+J169+L169+N169+O169+P169+Q169+R169+S169+U169+W169+X169+Y169+Z169</f>
        <v>3993.2988266666666</v>
      </c>
      <c r="AB169" s="147">
        <v>229.2</v>
      </c>
      <c r="AC169" s="131">
        <f>AB169+X169+W169+U169</f>
        <v>905.86601333333329</v>
      </c>
      <c r="AD169" s="234">
        <f t="shared" si="53"/>
        <v>0.39115479988278018</v>
      </c>
      <c r="AE169" s="131">
        <f>G169+H169+J169+L169+N169+P169+Q169+R169+S169+Y169+Z169</f>
        <v>3316.6328133333332</v>
      </c>
      <c r="AF169" s="271">
        <f t="shared" si="51"/>
        <v>0.4</v>
      </c>
      <c r="AG169" s="272">
        <f>G169*AF169</f>
        <v>926.35039999999992</v>
      </c>
      <c r="AH169" s="225">
        <f>IF((AA169+AB169)-(AE169+AG169)&gt;0,0,(AA169+AB169)-(AE169+AG169))</f>
        <v>-20.484386666666069</v>
      </c>
      <c r="AI169" s="234">
        <f t="shared" si="55"/>
        <v>0.39999999999999974</v>
      </c>
      <c r="AJ169" s="131">
        <f t="shared" si="56"/>
        <v>926.35039999999935</v>
      </c>
      <c r="AK169" s="131"/>
      <c r="AL169" s="185"/>
    </row>
    <row r="170" spans="2:38" s="1" customFormat="1" ht="15.75" x14ac:dyDescent="0.25">
      <c r="B170" s="683"/>
      <c r="C170" s="12" t="s">
        <v>148</v>
      </c>
      <c r="D170" s="115">
        <v>4</v>
      </c>
      <c r="E170" s="115">
        <v>18.5</v>
      </c>
      <c r="F170" s="115">
        <v>19</v>
      </c>
      <c r="G170" s="131">
        <v>1775.6399999999999</v>
      </c>
      <c r="H170" s="131">
        <v>40.799999999999997</v>
      </c>
      <c r="I170" s="95">
        <v>0.2765814692167331</v>
      </c>
      <c r="J170" s="131">
        <v>491.10911999999996</v>
      </c>
      <c r="K170" s="95">
        <v>0</v>
      </c>
      <c r="L170" s="131">
        <v>0</v>
      </c>
      <c r="M170" s="95">
        <v>0</v>
      </c>
      <c r="N170" s="131">
        <v>0</v>
      </c>
      <c r="O170" s="131">
        <v>0</v>
      </c>
      <c r="P170" s="131">
        <v>0</v>
      </c>
      <c r="Q170" s="131">
        <v>0</v>
      </c>
      <c r="R170" s="131">
        <v>0</v>
      </c>
      <c r="S170" s="131">
        <v>212.125</v>
      </c>
      <c r="T170" s="95">
        <v>0</v>
      </c>
      <c r="U170" s="131">
        <v>0</v>
      </c>
      <c r="V170" s="95">
        <v>0.18</v>
      </c>
      <c r="W170" s="131">
        <v>319.61519999999996</v>
      </c>
      <c r="X170" s="131">
        <v>198.79166666666666</v>
      </c>
      <c r="Y170" s="131">
        <v>60</v>
      </c>
      <c r="Z170" s="131">
        <v>0</v>
      </c>
      <c r="AA170" s="60">
        <f>G170+H170+J170+L170+N170+O170+P170+Q170+R170+S170+U170+W170+X170+Y170+Z170</f>
        <v>3098.0809866666664</v>
      </c>
      <c r="AB170" s="147">
        <v>181.5</v>
      </c>
      <c r="AC170" s="131">
        <f>AB170+X170+W170+U170</f>
        <v>699.90686666666659</v>
      </c>
      <c r="AD170" s="234">
        <f t="shared" si="53"/>
        <v>0.39417160385363398</v>
      </c>
      <c r="AE170" s="131">
        <f>G170+H170+J170+L170+N170+P170+Q170+R170+S170+Y170+Z170</f>
        <v>2579.6741199999997</v>
      </c>
      <c r="AF170" s="271">
        <f t="shared" si="51"/>
        <v>0.4</v>
      </c>
      <c r="AG170" s="272">
        <f>G170*AF170</f>
        <v>710.25599999999997</v>
      </c>
      <c r="AH170" s="225">
        <f>IF((AA170+AB170)-(AE170+AG170)&gt;0,0,(AA170+AB170)-(AE170+AG170))</f>
        <v>-10.349133333333157</v>
      </c>
      <c r="AI170" s="234">
        <f t="shared" si="55"/>
        <v>0.39999999999999991</v>
      </c>
      <c r="AJ170" s="131">
        <f t="shared" si="56"/>
        <v>710.25599999999974</v>
      </c>
      <c r="AK170" s="131"/>
      <c r="AL170" s="185"/>
    </row>
    <row r="171" spans="2:38" s="1" customFormat="1" ht="15.75" customHeight="1" x14ac:dyDescent="0.25">
      <c r="B171" s="683" t="s">
        <v>149</v>
      </c>
      <c r="C171" s="11" t="s">
        <v>124</v>
      </c>
      <c r="D171" s="125">
        <f t="shared" ref="D171:AA171" si="66">D172+D173</f>
        <v>13</v>
      </c>
      <c r="E171" s="125">
        <f t="shared" si="66"/>
        <v>69</v>
      </c>
      <c r="F171" s="125">
        <f t="shared" si="66"/>
        <v>66</v>
      </c>
      <c r="G171" s="57">
        <f t="shared" si="66"/>
        <v>5963.9519999999993</v>
      </c>
      <c r="H171" s="57">
        <f t="shared" si="66"/>
        <v>131.4</v>
      </c>
      <c r="I171" s="82">
        <f>J171/G171</f>
        <v>0.25498796771000171</v>
      </c>
      <c r="J171" s="57">
        <f t="shared" si="66"/>
        <v>1520.7359999999999</v>
      </c>
      <c r="K171" s="82">
        <f>L171/G171</f>
        <v>0</v>
      </c>
      <c r="L171" s="57">
        <f t="shared" si="66"/>
        <v>0</v>
      </c>
      <c r="M171" s="82">
        <f t="shared" si="66"/>
        <v>0</v>
      </c>
      <c r="N171" s="57">
        <f t="shared" si="66"/>
        <v>0</v>
      </c>
      <c r="O171" s="57">
        <f t="shared" si="66"/>
        <v>0</v>
      </c>
      <c r="P171" s="57">
        <f t="shared" si="66"/>
        <v>0</v>
      </c>
      <c r="Q171" s="57">
        <f t="shared" si="66"/>
        <v>0</v>
      </c>
      <c r="R171" s="57">
        <f t="shared" si="66"/>
        <v>0</v>
      </c>
      <c r="S171" s="57">
        <f t="shared" si="66"/>
        <v>679.61666666666667</v>
      </c>
      <c r="T171" s="82">
        <f>U171/G171</f>
        <v>0</v>
      </c>
      <c r="U171" s="57">
        <f t="shared" si="66"/>
        <v>0</v>
      </c>
      <c r="V171" s="82">
        <f>W171/G171</f>
        <v>0.17999999999999997</v>
      </c>
      <c r="W171" s="57">
        <f t="shared" si="66"/>
        <v>1073.5113599999997</v>
      </c>
      <c r="X171" s="57">
        <f t="shared" si="66"/>
        <v>626.16666666666674</v>
      </c>
      <c r="Y171" s="57">
        <f t="shared" si="66"/>
        <v>240</v>
      </c>
      <c r="Z171" s="57">
        <f t="shared" si="66"/>
        <v>0</v>
      </c>
      <c r="AA171" s="57">
        <f t="shared" si="66"/>
        <v>10235.382693333331</v>
      </c>
      <c r="AB171" s="141">
        <f>AB172+AB173</f>
        <v>599.5</v>
      </c>
      <c r="AC171" s="141">
        <f>AC172+AC173</f>
        <v>2299.1780266666665</v>
      </c>
      <c r="AD171" s="233">
        <f t="shared" si="53"/>
        <v>0.3855124968589061</v>
      </c>
      <c r="AE171" s="141">
        <f>AE172+AE173</f>
        <v>8535.7046666666647</v>
      </c>
      <c r="AF171" s="269">
        <f t="shared" si="51"/>
        <v>0.4</v>
      </c>
      <c r="AG171" s="270">
        <f>AG172+AG173</f>
        <v>2385.5807999999997</v>
      </c>
      <c r="AH171" s="141">
        <f>AH172+AH173</f>
        <v>-93.699666666667326</v>
      </c>
      <c r="AI171" s="233">
        <f t="shared" si="55"/>
        <v>0.40122349967493603</v>
      </c>
      <c r="AJ171" s="57">
        <f t="shared" si="56"/>
        <v>2392.8776933333338</v>
      </c>
      <c r="AK171" s="57"/>
      <c r="AL171" s="79"/>
    </row>
    <row r="172" spans="2:38" s="1" customFormat="1" ht="15.75" x14ac:dyDescent="0.25">
      <c r="B172" s="683"/>
      <c r="C172" s="12" t="s">
        <v>150</v>
      </c>
      <c r="D172" s="115">
        <v>9</v>
      </c>
      <c r="E172" s="115">
        <v>53</v>
      </c>
      <c r="F172" s="115">
        <v>52</v>
      </c>
      <c r="G172" s="131">
        <v>4578.8999999999996</v>
      </c>
      <c r="H172" s="131">
        <v>95.4</v>
      </c>
      <c r="I172" s="95">
        <v>0.2422445914957741</v>
      </c>
      <c r="J172" s="131">
        <v>1109.2137599999999</v>
      </c>
      <c r="K172" s="95">
        <v>0</v>
      </c>
      <c r="L172" s="131">
        <v>0</v>
      </c>
      <c r="M172" s="95">
        <v>0</v>
      </c>
      <c r="N172" s="131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504.70833333333337</v>
      </c>
      <c r="T172" s="95">
        <v>0</v>
      </c>
      <c r="U172" s="131">
        <v>0</v>
      </c>
      <c r="V172" s="95">
        <v>0.17999999999999997</v>
      </c>
      <c r="W172" s="131">
        <v>824.20199999999977</v>
      </c>
      <c r="X172" s="131">
        <v>457.95833333333337</v>
      </c>
      <c r="Y172" s="131">
        <v>210</v>
      </c>
      <c r="Z172" s="131">
        <v>0</v>
      </c>
      <c r="AA172" s="60">
        <f>G172+H172+J172+L172+N172+O172+P172+Q172+R172+S172+U172+W172+X172+Y172+Z172</f>
        <v>7780.3824266666643</v>
      </c>
      <c r="AB172" s="147">
        <v>455.7</v>
      </c>
      <c r="AC172" s="131">
        <f>AB172+X172+W172+U172</f>
        <v>1737.8603333333331</v>
      </c>
      <c r="AD172" s="234">
        <f t="shared" si="53"/>
        <v>0.37953664271622728</v>
      </c>
      <c r="AE172" s="131">
        <f>G172+H172+J172+L172+N172+P172+Q172+R172+S172+Y172+Z172</f>
        <v>6498.2220933333319</v>
      </c>
      <c r="AF172" s="271">
        <f t="shared" si="51"/>
        <v>0.4</v>
      </c>
      <c r="AG172" s="272">
        <f>G172*AF172</f>
        <v>1831.56</v>
      </c>
      <c r="AH172" s="225">
        <f>IF((AA172+AB172)-(AE172+AG172)&gt;0,0,(AA172+AB172)-(AE172+AG172))</f>
        <v>-93.699666666667326</v>
      </c>
      <c r="AI172" s="234">
        <f t="shared" si="55"/>
        <v>0.40000000000000013</v>
      </c>
      <c r="AJ172" s="131">
        <f t="shared" si="56"/>
        <v>1831.5600000000004</v>
      </c>
      <c r="AK172" s="131"/>
      <c r="AL172" s="185"/>
    </row>
    <row r="173" spans="2:38" s="1" customFormat="1" ht="15.75" x14ac:dyDescent="0.25">
      <c r="B173" s="683"/>
      <c r="C173" s="12" t="s">
        <v>151</v>
      </c>
      <c r="D173" s="115">
        <v>4</v>
      </c>
      <c r="E173" s="115">
        <v>16</v>
      </c>
      <c r="F173" s="115">
        <v>14</v>
      </c>
      <c r="G173" s="131">
        <v>1385.0519999999999</v>
      </c>
      <c r="H173" s="131">
        <v>36</v>
      </c>
      <c r="I173" s="95">
        <v>0.2971168158307414</v>
      </c>
      <c r="J173" s="131">
        <v>411.52224000000001</v>
      </c>
      <c r="K173" s="95">
        <v>0</v>
      </c>
      <c r="L173" s="131">
        <v>0</v>
      </c>
      <c r="M173" s="95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174.90833333333333</v>
      </c>
      <c r="T173" s="95">
        <v>0</v>
      </c>
      <c r="U173" s="131">
        <v>0</v>
      </c>
      <c r="V173" s="95">
        <v>0.18000000000000002</v>
      </c>
      <c r="W173" s="131">
        <v>249.30936</v>
      </c>
      <c r="X173" s="131">
        <v>168.20833333333334</v>
      </c>
      <c r="Y173" s="131">
        <v>30</v>
      </c>
      <c r="Z173" s="131">
        <v>0</v>
      </c>
      <c r="AA173" s="60">
        <f>G173+H173+J173+L173+N173+O173+P173+Q173+R173+S173+U173+W173+X173+Y173+Z173</f>
        <v>2455.0002666666669</v>
      </c>
      <c r="AB173" s="147">
        <v>143.80000000000001</v>
      </c>
      <c r="AC173" s="131">
        <f>AB173+X173+W173+U173</f>
        <v>561.3176933333333</v>
      </c>
      <c r="AD173" s="234">
        <f t="shared" si="53"/>
        <v>0.40526831724248141</v>
      </c>
      <c r="AE173" s="131">
        <f>G173+H173+J173+L173+N173+P173+Q173+R173+S173+Y173+Z173</f>
        <v>2037.4825733333332</v>
      </c>
      <c r="AF173" s="271">
        <f t="shared" si="51"/>
        <v>0.4</v>
      </c>
      <c r="AG173" s="272">
        <f>G173*AF173</f>
        <v>554.02080000000001</v>
      </c>
      <c r="AH173" s="225">
        <f>IF((AA173+AB173)-(AE173+AG173)&gt;0,0,(AA173+AB173)-(AE173+AG173))</f>
        <v>0</v>
      </c>
      <c r="AI173" s="234">
        <f t="shared" si="55"/>
        <v>0.40526831724248141</v>
      </c>
      <c r="AJ173" s="131">
        <f t="shared" si="56"/>
        <v>561.3176933333333</v>
      </c>
      <c r="AK173" s="131"/>
      <c r="AL173" s="185"/>
    </row>
    <row r="174" spans="2:38" ht="31.5" x14ac:dyDescent="0.25">
      <c r="B174" s="35" t="s">
        <v>152</v>
      </c>
      <c r="C174" s="14" t="s">
        <v>864</v>
      </c>
      <c r="D174" s="125">
        <v>26</v>
      </c>
      <c r="E174" s="125">
        <v>96</v>
      </c>
      <c r="F174" s="125">
        <v>93</v>
      </c>
      <c r="G174" s="57">
        <v>8775.4279999999999</v>
      </c>
      <c r="H174" s="57">
        <v>195</v>
      </c>
      <c r="I174" s="82">
        <v>0.23644078898487914</v>
      </c>
      <c r="J174" s="57">
        <v>2074.8691199999998</v>
      </c>
      <c r="K174" s="82">
        <v>0</v>
      </c>
      <c r="L174" s="57">
        <v>0</v>
      </c>
      <c r="M174" s="82">
        <v>0</v>
      </c>
      <c r="N174" s="57">
        <v>0</v>
      </c>
      <c r="O174" s="57">
        <v>0</v>
      </c>
      <c r="P174" s="57">
        <v>0</v>
      </c>
      <c r="Q174" s="57">
        <v>0</v>
      </c>
      <c r="R174" s="58">
        <v>0</v>
      </c>
      <c r="S174" s="58">
        <v>1044.4166666666665</v>
      </c>
      <c r="T174" s="84">
        <v>0</v>
      </c>
      <c r="U174" s="58">
        <v>0</v>
      </c>
      <c r="V174" s="84">
        <v>0.17835905439597929</v>
      </c>
      <c r="W174" s="58">
        <v>1565.1770399999998</v>
      </c>
      <c r="X174" s="58">
        <v>997.66666666666663</v>
      </c>
      <c r="Y174" s="58">
        <v>210</v>
      </c>
      <c r="Z174" s="58">
        <v>0</v>
      </c>
      <c r="AA174" s="58">
        <v>14862.557493333332</v>
      </c>
      <c r="AB174" s="141">
        <v>865.8</v>
      </c>
      <c r="AC174" s="58">
        <f>AB174+X174+W174+U174</f>
        <v>3428.6437066666667</v>
      </c>
      <c r="AD174" s="236">
        <f t="shared" si="53"/>
        <v>0.39070957070887785</v>
      </c>
      <c r="AE174" s="58">
        <f>G174+H174+J174+L174+N174+P174+Q174+R174+S174+Y174+Z174</f>
        <v>12299.713786666665</v>
      </c>
      <c r="AF174" s="275">
        <f t="shared" si="51"/>
        <v>0.4</v>
      </c>
      <c r="AG174" s="276">
        <f>G174*AF174</f>
        <v>3510.1712000000002</v>
      </c>
      <c r="AH174" s="229">
        <f>IF((AA174+AB174)-(AE174+AG174)&gt;0,0,(AA174+AB174)-(AE174+AG174))</f>
        <v>-81.52749333333486</v>
      </c>
      <c r="AI174" s="236">
        <f t="shared" si="55"/>
        <v>0.40000000000000019</v>
      </c>
      <c r="AJ174" s="58">
        <f t="shared" si="56"/>
        <v>3510.1712000000016</v>
      </c>
      <c r="AK174" s="58"/>
      <c r="AL174" s="183"/>
    </row>
    <row r="175" spans="2:38" s="1" customFormat="1" ht="15.75" customHeight="1" x14ac:dyDescent="0.25">
      <c r="B175" s="683" t="s">
        <v>153</v>
      </c>
      <c r="C175" s="11" t="s">
        <v>124</v>
      </c>
      <c r="D175" s="125">
        <f t="shared" ref="D175:AA175" si="67">D176+D177</f>
        <v>7</v>
      </c>
      <c r="E175" s="125">
        <f t="shared" si="67"/>
        <v>33.5</v>
      </c>
      <c r="F175" s="125">
        <f t="shared" si="67"/>
        <v>34.5</v>
      </c>
      <c r="G175" s="57">
        <f t="shared" si="67"/>
        <v>3307.37</v>
      </c>
      <c r="H175" s="57">
        <f t="shared" si="67"/>
        <v>79.8</v>
      </c>
      <c r="I175" s="82">
        <f>J175/G175</f>
        <v>0.27205930996531991</v>
      </c>
      <c r="J175" s="57">
        <f t="shared" si="67"/>
        <v>899.80079999999998</v>
      </c>
      <c r="K175" s="82">
        <f>L175/G175</f>
        <v>0</v>
      </c>
      <c r="L175" s="57">
        <f t="shared" si="67"/>
        <v>0</v>
      </c>
      <c r="M175" s="82">
        <f t="shared" si="67"/>
        <v>0</v>
      </c>
      <c r="N175" s="57">
        <f t="shared" si="67"/>
        <v>0</v>
      </c>
      <c r="O175" s="57">
        <f t="shared" si="67"/>
        <v>0</v>
      </c>
      <c r="P175" s="57">
        <f t="shared" si="67"/>
        <v>0</v>
      </c>
      <c r="Q175" s="57">
        <f t="shared" si="67"/>
        <v>0</v>
      </c>
      <c r="R175" s="57">
        <f t="shared" si="67"/>
        <v>0</v>
      </c>
      <c r="S175" s="57">
        <f t="shared" si="67"/>
        <v>399.26266666666663</v>
      </c>
      <c r="T175" s="82">
        <f>U175/G175</f>
        <v>0</v>
      </c>
      <c r="U175" s="57">
        <f t="shared" si="67"/>
        <v>0</v>
      </c>
      <c r="V175" s="82">
        <f>W175/G175</f>
        <v>0.17564608737456042</v>
      </c>
      <c r="W175" s="57">
        <f t="shared" si="67"/>
        <v>580.92659999999989</v>
      </c>
      <c r="X175" s="57">
        <f t="shared" si="67"/>
        <v>388.375</v>
      </c>
      <c r="Y175" s="57">
        <f t="shared" si="67"/>
        <v>30</v>
      </c>
      <c r="Z175" s="57">
        <f t="shared" si="67"/>
        <v>0</v>
      </c>
      <c r="AA175" s="57">
        <f t="shared" si="67"/>
        <v>5685.5350666666673</v>
      </c>
      <c r="AB175" s="141">
        <f>AB176+AB177</f>
        <v>328.4</v>
      </c>
      <c r="AC175" s="141">
        <f>AC176+AC177</f>
        <v>1297.7015999999999</v>
      </c>
      <c r="AD175" s="233">
        <f t="shared" si="53"/>
        <v>0.39236662363146546</v>
      </c>
      <c r="AE175" s="141">
        <f>AE176+AE177</f>
        <v>4716.2334666666666</v>
      </c>
      <c r="AF175" s="269">
        <f t="shared" si="51"/>
        <v>0.4</v>
      </c>
      <c r="AG175" s="270">
        <f>AG176+AG177</f>
        <v>1322.9480000000001</v>
      </c>
      <c r="AH175" s="141">
        <f>AH176+AH177</f>
        <v>-30.577320000000327</v>
      </c>
      <c r="AI175" s="233">
        <f t="shared" si="55"/>
        <v>0.40161183054813954</v>
      </c>
      <c r="AJ175" s="57">
        <f t="shared" si="56"/>
        <v>1328.2789200000002</v>
      </c>
      <c r="AK175" s="57"/>
      <c r="AL175" s="79"/>
    </row>
    <row r="176" spans="2:38" s="1" customFormat="1" ht="15.75" x14ac:dyDescent="0.25">
      <c r="B176" s="683"/>
      <c r="C176" s="12" t="s">
        <v>154</v>
      </c>
      <c r="D176" s="115">
        <v>4</v>
      </c>
      <c r="E176" s="115">
        <v>20.5</v>
      </c>
      <c r="F176" s="115">
        <v>20.5</v>
      </c>
      <c r="G176" s="131">
        <v>1896.5640000000001</v>
      </c>
      <c r="H176" s="131">
        <v>43.8</v>
      </c>
      <c r="I176" s="95">
        <v>0.2795760754712206</v>
      </c>
      <c r="J176" s="131">
        <v>530.23392000000001</v>
      </c>
      <c r="K176" s="95">
        <v>0</v>
      </c>
      <c r="L176" s="131">
        <v>0</v>
      </c>
      <c r="M176" s="95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235.54166666666666</v>
      </c>
      <c r="T176" s="95">
        <v>0</v>
      </c>
      <c r="U176" s="131">
        <v>0</v>
      </c>
      <c r="V176" s="95">
        <v>0.17999999999999994</v>
      </c>
      <c r="W176" s="131">
        <v>341.38151999999991</v>
      </c>
      <c r="X176" s="131">
        <v>228.875</v>
      </c>
      <c r="Y176" s="131">
        <v>30</v>
      </c>
      <c r="Z176" s="131">
        <v>0</v>
      </c>
      <c r="AA176" s="60">
        <f>G176+H176+J176+L176+N176+O176+P176+Q176+R176+S176+U176+W176+X176+Y176+Z176</f>
        <v>3306.3961066666666</v>
      </c>
      <c r="AB176" s="147">
        <v>193.7</v>
      </c>
      <c r="AC176" s="131">
        <f>AB176+X176+W176+U176</f>
        <v>763.95651999999995</v>
      </c>
      <c r="AD176" s="234">
        <f t="shared" si="53"/>
        <v>0.40281083053353323</v>
      </c>
      <c r="AE176" s="131">
        <f>G176+H176+J176+L176+N176+P176+Q176+R176+S176+Y176+Z176</f>
        <v>2736.1395866666667</v>
      </c>
      <c r="AF176" s="271">
        <f t="shared" si="51"/>
        <v>0.4</v>
      </c>
      <c r="AG176" s="272">
        <f>G176*AF176</f>
        <v>758.62560000000008</v>
      </c>
      <c r="AH176" s="225">
        <f>IF((AA176+AB176)-(AE176+AG176)&gt;0,0,(AA176+AB176)-(AE176+AG176))</f>
        <v>0</v>
      </c>
      <c r="AI176" s="234">
        <f t="shared" si="55"/>
        <v>0.40281083053353323</v>
      </c>
      <c r="AJ176" s="131">
        <f t="shared" si="56"/>
        <v>763.95651999999995</v>
      </c>
      <c r="AK176" s="131"/>
      <c r="AL176" s="185"/>
    </row>
    <row r="177" spans="2:38" s="1" customFormat="1" ht="15.75" x14ac:dyDescent="0.25">
      <c r="B177" s="683"/>
      <c r="C177" s="12" t="s">
        <v>155</v>
      </c>
      <c r="D177" s="115">
        <v>3</v>
      </c>
      <c r="E177" s="115">
        <v>13</v>
      </c>
      <c r="F177" s="115">
        <v>14</v>
      </c>
      <c r="G177" s="131">
        <v>1410.806</v>
      </c>
      <c r="H177" s="131">
        <v>36</v>
      </c>
      <c r="I177" s="95">
        <v>0.26195442888674986</v>
      </c>
      <c r="J177" s="131">
        <v>369.56688000000003</v>
      </c>
      <c r="K177" s="95">
        <v>0</v>
      </c>
      <c r="L177" s="131">
        <v>0</v>
      </c>
      <c r="M177" s="95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163.721</v>
      </c>
      <c r="T177" s="95">
        <v>0</v>
      </c>
      <c r="U177" s="131">
        <v>0</v>
      </c>
      <c r="V177" s="95">
        <v>0.16979306864303098</v>
      </c>
      <c r="W177" s="131">
        <v>239.54507999999998</v>
      </c>
      <c r="X177" s="131">
        <v>159.5</v>
      </c>
      <c r="Y177" s="131">
        <v>0</v>
      </c>
      <c r="Z177" s="131">
        <v>0</v>
      </c>
      <c r="AA177" s="60">
        <f>G177+H177+J177+L177+N177+O177+P177+Q177+R177+S177+U177+W177+X177+Y177+Z177</f>
        <v>2379.1389600000002</v>
      </c>
      <c r="AB177" s="147">
        <v>134.69999999999999</v>
      </c>
      <c r="AC177" s="131">
        <f>AB177+X177+W177+U177</f>
        <v>533.74507999999992</v>
      </c>
      <c r="AD177" s="234">
        <f t="shared" si="53"/>
        <v>0.37832634678332805</v>
      </c>
      <c r="AE177" s="131">
        <f>G177+H177+J177+L177+N177+P177+Q177+R177+S177+Y177+Z177</f>
        <v>1980.0938800000001</v>
      </c>
      <c r="AF177" s="271">
        <f t="shared" si="51"/>
        <v>0.4</v>
      </c>
      <c r="AG177" s="272">
        <f>G177*AF177</f>
        <v>564.32240000000002</v>
      </c>
      <c r="AH177" s="225">
        <f>IF((AA177+AB177)-(AE177+AG177)&gt;0,0,(AA177+AB177)-(AE177+AG177))</f>
        <v>-30.577320000000327</v>
      </c>
      <c r="AI177" s="234">
        <f t="shared" si="55"/>
        <v>0.40000000000000019</v>
      </c>
      <c r="AJ177" s="131">
        <f t="shared" si="56"/>
        <v>564.32240000000024</v>
      </c>
      <c r="AK177" s="131"/>
      <c r="AL177" s="185"/>
    </row>
    <row r="178" spans="2:38" s="1" customFormat="1" ht="15.75" customHeight="1" x14ac:dyDescent="0.25">
      <c r="B178" s="683" t="s">
        <v>156</v>
      </c>
      <c r="C178" s="11" t="s">
        <v>124</v>
      </c>
      <c r="D178" s="125">
        <f t="shared" ref="D178:AA178" si="68">D179+D180</f>
        <v>7</v>
      </c>
      <c r="E178" s="125">
        <f t="shared" si="68"/>
        <v>38</v>
      </c>
      <c r="F178" s="125">
        <f t="shared" si="68"/>
        <v>38</v>
      </c>
      <c r="G178" s="57">
        <f t="shared" si="68"/>
        <v>3393.2080000000001</v>
      </c>
      <c r="H178" s="57">
        <f t="shared" si="68"/>
        <v>79.199999999999989</v>
      </c>
      <c r="I178" s="82">
        <f>J178/G178</f>
        <v>0.27176151889303568</v>
      </c>
      <c r="J178" s="57">
        <f t="shared" si="68"/>
        <v>922.14335999999992</v>
      </c>
      <c r="K178" s="82">
        <f>L178/G178</f>
        <v>0</v>
      </c>
      <c r="L178" s="57">
        <f t="shared" si="68"/>
        <v>0</v>
      </c>
      <c r="M178" s="82">
        <f t="shared" si="68"/>
        <v>0</v>
      </c>
      <c r="N178" s="57">
        <f t="shared" si="68"/>
        <v>0</v>
      </c>
      <c r="O178" s="57">
        <f t="shared" si="68"/>
        <v>0</v>
      </c>
      <c r="P178" s="57">
        <f t="shared" si="68"/>
        <v>0</v>
      </c>
      <c r="Q178" s="57">
        <f t="shared" si="68"/>
        <v>0</v>
      </c>
      <c r="R178" s="57">
        <f t="shared" si="68"/>
        <v>0</v>
      </c>
      <c r="S178" s="57">
        <f t="shared" si="68"/>
        <v>448.61666666666667</v>
      </c>
      <c r="T178" s="82">
        <f>U178/G178</f>
        <v>0</v>
      </c>
      <c r="U178" s="57">
        <f t="shared" si="68"/>
        <v>0</v>
      </c>
      <c r="V178" s="82">
        <f>W178/G178</f>
        <v>0.17787811416217333</v>
      </c>
      <c r="W178" s="57">
        <f t="shared" si="68"/>
        <v>603.57743999999991</v>
      </c>
      <c r="X178" s="57">
        <f t="shared" si="68"/>
        <v>407.58333333333331</v>
      </c>
      <c r="Y178" s="57">
        <f t="shared" si="68"/>
        <v>177</v>
      </c>
      <c r="Z178" s="57">
        <f t="shared" si="68"/>
        <v>0</v>
      </c>
      <c r="AA178" s="57">
        <f t="shared" si="68"/>
        <v>6031.3288000000002</v>
      </c>
      <c r="AB178" s="141">
        <f>AB179+AB180</f>
        <v>350.9</v>
      </c>
      <c r="AC178" s="141">
        <f>AC179+AC180</f>
        <v>1362.0607733333331</v>
      </c>
      <c r="AD178" s="233">
        <f t="shared" si="53"/>
        <v>0.40140798127710803</v>
      </c>
      <c r="AE178" s="141">
        <f>AE179+AE180</f>
        <v>5020.1680266666663</v>
      </c>
      <c r="AF178" s="269">
        <f t="shared" si="51"/>
        <v>0.4</v>
      </c>
      <c r="AG178" s="270">
        <f>AG179+AG180</f>
        <v>1357.2832000000001</v>
      </c>
      <c r="AH178" s="141">
        <f>AH179+AH180</f>
        <v>0</v>
      </c>
      <c r="AI178" s="233">
        <f t="shared" si="55"/>
        <v>0.40140798127710803</v>
      </c>
      <c r="AJ178" s="57">
        <f t="shared" si="56"/>
        <v>1362.0607733333331</v>
      </c>
      <c r="AK178" s="57"/>
      <c r="AL178" s="79"/>
    </row>
    <row r="179" spans="2:38" s="1" customFormat="1" ht="15.75" x14ac:dyDescent="0.25">
      <c r="B179" s="683"/>
      <c r="C179" s="12" t="s">
        <v>157</v>
      </c>
      <c r="D179" s="115">
        <v>3</v>
      </c>
      <c r="E179" s="115">
        <v>18</v>
      </c>
      <c r="F179" s="115">
        <v>19</v>
      </c>
      <c r="G179" s="131">
        <v>1638.5320000000002</v>
      </c>
      <c r="H179" s="131">
        <v>43.8</v>
      </c>
      <c r="I179" s="95">
        <v>0.27870742835660206</v>
      </c>
      <c r="J179" s="131">
        <v>456.67103999999995</v>
      </c>
      <c r="K179" s="95">
        <v>0</v>
      </c>
      <c r="L179" s="131">
        <v>0</v>
      </c>
      <c r="M179" s="95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223.40833333333333</v>
      </c>
      <c r="T179" s="95">
        <v>0</v>
      </c>
      <c r="U179" s="131">
        <v>0</v>
      </c>
      <c r="V179" s="95">
        <v>0.17560582277306758</v>
      </c>
      <c r="W179" s="131">
        <v>287.73575999999997</v>
      </c>
      <c r="X179" s="131">
        <v>202.375</v>
      </c>
      <c r="Y179" s="131">
        <v>87</v>
      </c>
      <c r="Z179" s="131">
        <v>0</v>
      </c>
      <c r="AA179" s="60">
        <f>G179+H179+J179+L179+N179+O179+P179+Q179+R179+S179+U179+W179+X179+Y179+Z179</f>
        <v>2939.5221333333334</v>
      </c>
      <c r="AB179" s="147">
        <v>169.8</v>
      </c>
      <c r="AC179" s="131">
        <f>AB179+X179+W179+U179</f>
        <v>659.91075999999998</v>
      </c>
      <c r="AD179" s="234">
        <f t="shared" si="53"/>
        <v>0.40274511574995175</v>
      </c>
      <c r="AE179" s="131">
        <f>G179+H179+J179+L179+N179+P179+Q179+R179+S179+Y179+Z179</f>
        <v>2449.4113733333334</v>
      </c>
      <c r="AF179" s="271">
        <f t="shared" si="51"/>
        <v>0.4</v>
      </c>
      <c r="AG179" s="272">
        <f>G179*AF179</f>
        <v>655.41280000000006</v>
      </c>
      <c r="AH179" s="225">
        <f>IF((AA179+AB179)-(AE179+AG179)&gt;0,0,(AA179+AB179)-(AE179+AG179))</f>
        <v>0</v>
      </c>
      <c r="AI179" s="234">
        <f t="shared" si="55"/>
        <v>0.40274511574995175</v>
      </c>
      <c r="AJ179" s="131">
        <f t="shared" si="56"/>
        <v>659.91075999999998</v>
      </c>
      <c r="AK179" s="131"/>
      <c r="AL179" s="185"/>
    </row>
    <row r="180" spans="2:38" s="1" customFormat="1" ht="15.75" x14ac:dyDescent="0.25">
      <c r="B180" s="683"/>
      <c r="C180" s="12" t="s">
        <v>158</v>
      </c>
      <c r="D180" s="115">
        <v>4</v>
      </c>
      <c r="E180" s="115">
        <v>20</v>
      </c>
      <c r="F180" s="115">
        <v>19</v>
      </c>
      <c r="G180" s="131">
        <v>1754.6759999999999</v>
      </c>
      <c r="H180" s="131">
        <v>35.4</v>
      </c>
      <c r="I180" s="95">
        <v>0.26527536707631494</v>
      </c>
      <c r="J180" s="131">
        <v>465.47231999999997</v>
      </c>
      <c r="K180" s="95">
        <v>0</v>
      </c>
      <c r="L180" s="131">
        <v>0</v>
      </c>
      <c r="M180" s="95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225.20833333333331</v>
      </c>
      <c r="T180" s="95">
        <v>0</v>
      </c>
      <c r="U180" s="131">
        <v>0</v>
      </c>
      <c r="V180" s="95">
        <v>0.17999999999999997</v>
      </c>
      <c r="W180" s="131">
        <v>315.84167999999994</v>
      </c>
      <c r="X180" s="131">
        <v>205.20833333333331</v>
      </c>
      <c r="Y180" s="131">
        <v>90</v>
      </c>
      <c r="Z180" s="131">
        <v>0</v>
      </c>
      <c r="AA180" s="60">
        <f>G180+H180+J180+L180+N180+O180+P180+Q180+R180+S180+U180+W180+X180+Y180+Z180</f>
        <v>3091.8066666666668</v>
      </c>
      <c r="AB180" s="147">
        <v>181.1</v>
      </c>
      <c r="AC180" s="131">
        <f>AB180+X180+W180+U180</f>
        <v>702.15001333333316</v>
      </c>
      <c r="AD180" s="234">
        <f t="shared" si="53"/>
        <v>0.40015935325571966</v>
      </c>
      <c r="AE180" s="131">
        <f>G180+H180+J180+L180+N180+P180+Q180+R180+S180+Y180+Z180</f>
        <v>2570.7566533333334</v>
      </c>
      <c r="AF180" s="271">
        <f t="shared" si="51"/>
        <v>0.4</v>
      </c>
      <c r="AG180" s="272">
        <f>G180*AF180</f>
        <v>701.87040000000002</v>
      </c>
      <c r="AH180" s="225">
        <f>IF((AA180+AB180)-(AE180+AG180)&gt;0,0,(AA180+AB180)-(AE180+AG180))</f>
        <v>0</v>
      </c>
      <c r="AI180" s="234">
        <f t="shared" si="55"/>
        <v>0.40015935325571966</v>
      </c>
      <c r="AJ180" s="131">
        <f t="shared" si="56"/>
        <v>702.15001333333316</v>
      </c>
      <c r="AK180" s="131"/>
      <c r="AL180" s="185"/>
    </row>
    <row r="181" spans="2:38" s="1" customFormat="1" ht="15.75" customHeight="1" x14ac:dyDescent="0.25">
      <c r="B181" s="683" t="s">
        <v>159</v>
      </c>
      <c r="C181" s="11" t="s">
        <v>124</v>
      </c>
      <c r="D181" s="125">
        <f t="shared" ref="D181:AA181" si="69">D182+D183</f>
        <v>8</v>
      </c>
      <c r="E181" s="125">
        <f t="shared" si="69"/>
        <v>45</v>
      </c>
      <c r="F181" s="125">
        <f t="shared" si="69"/>
        <v>40</v>
      </c>
      <c r="G181" s="57">
        <f t="shared" si="69"/>
        <v>3786.8939999999993</v>
      </c>
      <c r="H181" s="57">
        <f t="shared" si="69"/>
        <v>83.4</v>
      </c>
      <c r="I181" s="82">
        <f>J181/G181</f>
        <v>0.26640352753470259</v>
      </c>
      <c r="J181" s="57">
        <f t="shared" si="69"/>
        <v>1008.8419199999998</v>
      </c>
      <c r="K181" s="82">
        <f>L181/G181</f>
        <v>0</v>
      </c>
      <c r="L181" s="57">
        <f t="shared" si="69"/>
        <v>0</v>
      </c>
      <c r="M181" s="82">
        <f t="shared" si="69"/>
        <v>0</v>
      </c>
      <c r="N181" s="57">
        <f t="shared" si="69"/>
        <v>0</v>
      </c>
      <c r="O181" s="57">
        <f t="shared" si="69"/>
        <v>0</v>
      </c>
      <c r="P181" s="57">
        <f t="shared" si="69"/>
        <v>0</v>
      </c>
      <c r="Q181" s="57">
        <f t="shared" si="69"/>
        <v>0</v>
      </c>
      <c r="R181" s="57">
        <f t="shared" si="69"/>
        <v>0</v>
      </c>
      <c r="S181" s="57">
        <f t="shared" si="69"/>
        <v>434.29166666666663</v>
      </c>
      <c r="T181" s="82">
        <f>U181/G181</f>
        <v>0</v>
      </c>
      <c r="U181" s="57">
        <f t="shared" si="69"/>
        <v>0</v>
      </c>
      <c r="V181" s="82">
        <f>W181/G181</f>
        <v>0.18</v>
      </c>
      <c r="W181" s="57">
        <f t="shared" si="69"/>
        <v>681.64091999999982</v>
      </c>
      <c r="X181" s="57">
        <f t="shared" si="69"/>
        <v>417.11666666666667</v>
      </c>
      <c r="Y181" s="57">
        <f t="shared" si="69"/>
        <v>74</v>
      </c>
      <c r="Z181" s="57">
        <f t="shared" si="69"/>
        <v>0</v>
      </c>
      <c r="AA181" s="57">
        <f t="shared" si="69"/>
        <v>6486.1851733333324</v>
      </c>
      <c r="AB181" s="141">
        <f>AB182+AB183</f>
        <v>379.9</v>
      </c>
      <c r="AC181" s="141">
        <f>AC182+AC183</f>
        <v>1478.6575866666667</v>
      </c>
      <c r="AD181" s="233">
        <f t="shared" si="53"/>
        <v>0.39046711808322776</v>
      </c>
      <c r="AE181" s="141">
        <f>AE182+AE183</f>
        <v>5387.4275866666658</v>
      </c>
      <c r="AF181" s="269">
        <f t="shared" si="51"/>
        <v>0.4</v>
      </c>
      <c r="AG181" s="270">
        <f>AG182+AG183</f>
        <v>1514.7575999999999</v>
      </c>
      <c r="AH181" s="141">
        <f>AH182+AH183</f>
        <v>-36.100013333333209</v>
      </c>
      <c r="AI181" s="233">
        <f t="shared" si="55"/>
        <v>0.4</v>
      </c>
      <c r="AJ181" s="57">
        <f t="shared" si="56"/>
        <v>1514.7575999999999</v>
      </c>
      <c r="AK181" s="57"/>
      <c r="AL181" s="79"/>
    </row>
    <row r="182" spans="2:38" s="1" customFormat="1" ht="15.75" x14ac:dyDescent="0.25">
      <c r="B182" s="683"/>
      <c r="C182" s="12" t="s">
        <v>160</v>
      </c>
      <c r="D182" s="115">
        <v>4</v>
      </c>
      <c r="E182" s="115">
        <v>18.5</v>
      </c>
      <c r="F182" s="115">
        <v>15.5</v>
      </c>
      <c r="G182" s="131">
        <v>1570.6919999999998</v>
      </c>
      <c r="H182" s="131">
        <v>35.4</v>
      </c>
      <c r="I182" s="95">
        <v>0.28374265610316984</v>
      </c>
      <c r="J182" s="131">
        <v>445.67231999999996</v>
      </c>
      <c r="K182" s="95">
        <v>0</v>
      </c>
      <c r="L182" s="131">
        <v>0</v>
      </c>
      <c r="M182" s="95">
        <v>0</v>
      </c>
      <c r="N182" s="131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167.625</v>
      </c>
      <c r="T182" s="95">
        <v>0</v>
      </c>
      <c r="U182" s="131">
        <v>0</v>
      </c>
      <c r="V182" s="95">
        <v>0.18</v>
      </c>
      <c r="W182" s="131">
        <v>282.72455999999994</v>
      </c>
      <c r="X182" s="131">
        <v>161.28333333333333</v>
      </c>
      <c r="Y182" s="131">
        <v>30</v>
      </c>
      <c r="Z182" s="131">
        <v>0</v>
      </c>
      <c r="AA182" s="60">
        <f>G182+H182+J182+L182+N182+O182+P182+Q182+R182+S182+U182+W182+X182+Y182+Z182</f>
        <v>2693.3972133333332</v>
      </c>
      <c r="AB182" s="147">
        <v>157.80000000000001</v>
      </c>
      <c r="AC182" s="131">
        <f>AB182+X182+W182+U182</f>
        <v>601.80789333333337</v>
      </c>
      <c r="AD182" s="234">
        <f t="shared" si="53"/>
        <v>0.38314825142888193</v>
      </c>
      <c r="AE182" s="131">
        <f>G182+H182+J182+L182+N182+P182+Q182+R182+S182+Y182+Z182</f>
        <v>2249.3893199999998</v>
      </c>
      <c r="AF182" s="271">
        <f t="shared" si="51"/>
        <v>0.4</v>
      </c>
      <c r="AG182" s="272">
        <f>G182*AF182</f>
        <v>628.27679999999998</v>
      </c>
      <c r="AH182" s="225">
        <f>IF((AA182+AB182)-(AE182+AG182)&gt;0,0,(AA182+AB182)-(AE182+AG182))</f>
        <v>-26.468906666666498</v>
      </c>
      <c r="AI182" s="234">
        <f t="shared" si="55"/>
        <v>0.39999999999999997</v>
      </c>
      <c r="AJ182" s="131">
        <f t="shared" si="56"/>
        <v>628.27679999999987</v>
      </c>
      <c r="AK182" s="131"/>
      <c r="AL182" s="185"/>
    </row>
    <row r="183" spans="2:38" s="1" customFormat="1" ht="15.75" x14ac:dyDescent="0.25">
      <c r="B183" s="683"/>
      <c r="C183" s="12" t="s">
        <v>161</v>
      </c>
      <c r="D183" s="115">
        <v>4</v>
      </c>
      <c r="E183" s="115">
        <v>26.5</v>
      </c>
      <c r="F183" s="115">
        <v>24.5</v>
      </c>
      <c r="G183" s="131">
        <v>2216.2019999999998</v>
      </c>
      <c r="H183" s="131">
        <v>48</v>
      </c>
      <c r="I183" s="95">
        <v>0.25411474224822467</v>
      </c>
      <c r="J183" s="131">
        <v>563.16959999999995</v>
      </c>
      <c r="K183" s="95">
        <v>0</v>
      </c>
      <c r="L183" s="131">
        <v>0</v>
      </c>
      <c r="M183" s="95">
        <v>0</v>
      </c>
      <c r="N183" s="131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266.66666666666663</v>
      </c>
      <c r="T183" s="95">
        <v>0</v>
      </c>
      <c r="U183" s="131">
        <v>0</v>
      </c>
      <c r="V183" s="95">
        <v>0.18</v>
      </c>
      <c r="W183" s="131">
        <v>398.91635999999994</v>
      </c>
      <c r="X183" s="131">
        <v>255.83333333333331</v>
      </c>
      <c r="Y183" s="131">
        <v>44</v>
      </c>
      <c r="Z183" s="131">
        <v>0</v>
      </c>
      <c r="AA183" s="60">
        <f>G183+H183+J183+L183+N183+O183+P183+Q183+R183+S183+U183+W183+X183+Y183+Z183</f>
        <v>3792.7879599999992</v>
      </c>
      <c r="AB183" s="147">
        <v>222.1</v>
      </c>
      <c r="AC183" s="131">
        <f>AB183+X183+W183+U183</f>
        <v>876.84969333333322</v>
      </c>
      <c r="AD183" s="234">
        <f t="shared" si="53"/>
        <v>0.39565422887143559</v>
      </c>
      <c r="AE183" s="131">
        <f>G183+H183+J183+L183+N183+P183+Q183+R183+S183+Y183+Z183</f>
        <v>3138.038266666666</v>
      </c>
      <c r="AF183" s="271">
        <f t="shared" si="51"/>
        <v>0.4</v>
      </c>
      <c r="AG183" s="272">
        <f>G183*AF183</f>
        <v>886.48079999999993</v>
      </c>
      <c r="AH183" s="225">
        <f>IF((AA183+AB183)-(AE183+AG183)&gt;0,0,(AA183+AB183)-(AE183+AG183))</f>
        <v>-9.6311066666667102</v>
      </c>
      <c r="AI183" s="234">
        <f t="shared" si="55"/>
        <v>0.4</v>
      </c>
      <c r="AJ183" s="131">
        <f t="shared" si="56"/>
        <v>886.48079999999993</v>
      </c>
      <c r="AK183" s="131"/>
      <c r="AL183" s="185"/>
    </row>
    <row r="184" spans="2:38" ht="47.25" customHeight="1" x14ac:dyDescent="0.25">
      <c r="B184" s="663" t="s">
        <v>162</v>
      </c>
      <c r="C184" s="664"/>
      <c r="D184" s="117">
        <f t="shared" ref="D184:AA184" si="70">D186</f>
        <v>319</v>
      </c>
      <c r="E184" s="117">
        <f t="shared" si="70"/>
        <v>1521</v>
      </c>
      <c r="F184" s="117">
        <f t="shared" si="70"/>
        <v>1329</v>
      </c>
      <c r="G184" s="132">
        <f t="shared" si="70"/>
        <v>125483.64</v>
      </c>
      <c r="H184" s="132">
        <f t="shared" si="70"/>
        <v>3209.3</v>
      </c>
      <c r="I184" s="87">
        <f>J184/G184</f>
        <v>0.2343996396661748</v>
      </c>
      <c r="J184" s="132">
        <f t="shared" si="70"/>
        <v>29413.32</v>
      </c>
      <c r="K184" s="87">
        <f>L184/G184</f>
        <v>3.3709573614536524E-4</v>
      </c>
      <c r="L184" s="132">
        <f t="shared" si="70"/>
        <v>42.3</v>
      </c>
      <c r="M184" s="87">
        <f>N184/G184</f>
        <v>0</v>
      </c>
      <c r="N184" s="132">
        <f t="shared" si="70"/>
        <v>0</v>
      </c>
      <c r="O184" s="132">
        <f t="shared" si="70"/>
        <v>0</v>
      </c>
      <c r="P184" s="132">
        <f t="shared" si="70"/>
        <v>0</v>
      </c>
      <c r="Q184" s="132">
        <f t="shared" si="70"/>
        <v>4730.0999999999995</v>
      </c>
      <c r="R184" s="132">
        <f t="shared" si="70"/>
        <v>194.45</v>
      </c>
      <c r="S184" s="132">
        <f t="shared" si="70"/>
        <v>13618.500000000002</v>
      </c>
      <c r="T184" s="87">
        <f>U184/G184</f>
        <v>0.24145163393187088</v>
      </c>
      <c r="U184" s="132">
        <f t="shared" si="70"/>
        <v>30298.22990971867</v>
      </c>
      <c r="V184" s="87">
        <f>W184/G184</f>
        <v>0</v>
      </c>
      <c r="W184" s="132">
        <f t="shared" si="70"/>
        <v>0</v>
      </c>
      <c r="X184" s="132">
        <f t="shared" si="70"/>
        <v>0</v>
      </c>
      <c r="Y184" s="132">
        <f t="shared" si="70"/>
        <v>0</v>
      </c>
      <c r="Z184" s="132">
        <f t="shared" si="70"/>
        <v>0</v>
      </c>
      <c r="AA184" s="132">
        <f t="shared" si="70"/>
        <v>206989.83990971863</v>
      </c>
      <c r="AB184" s="129">
        <f>AB186+AB185</f>
        <v>16916.099999999999</v>
      </c>
      <c r="AC184" s="129">
        <f>AC186+AC185</f>
        <v>47214.329909718675</v>
      </c>
      <c r="AD184" s="226">
        <f t="shared" si="53"/>
        <v>0.37625884864129433</v>
      </c>
      <c r="AE184" s="129">
        <f>AE186+AE185</f>
        <v>182123.01</v>
      </c>
      <c r="AF184" s="258">
        <f t="shared" si="51"/>
        <v>0.4</v>
      </c>
      <c r="AG184" s="255">
        <f>AG186+AG185</f>
        <v>51473.856</v>
      </c>
      <c r="AH184" s="129">
        <f>AH186+AH185</f>
        <v>-6838.4254305512713</v>
      </c>
      <c r="AI184" s="226">
        <f t="shared" si="55"/>
        <v>0.43075539839512106</v>
      </c>
      <c r="AJ184" s="132">
        <f t="shared" si="56"/>
        <v>54052.755340269949</v>
      </c>
      <c r="AK184" s="132"/>
      <c r="AL184" s="196"/>
    </row>
    <row r="185" spans="2:38" ht="18.75" x14ac:dyDescent="0.25">
      <c r="B185" s="306" t="s">
        <v>810</v>
      </c>
      <c r="C185" s="207"/>
      <c r="D185" s="124"/>
      <c r="E185" s="124">
        <v>31</v>
      </c>
      <c r="F185" s="124">
        <v>31</v>
      </c>
      <c r="G185" s="134">
        <v>3201</v>
      </c>
      <c r="H185" s="134">
        <v>184.8</v>
      </c>
      <c r="I185" s="93">
        <v>0.44914089347079039</v>
      </c>
      <c r="J185" s="134">
        <v>1437.7</v>
      </c>
      <c r="K185" s="93">
        <v>0</v>
      </c>
      <c r="L185" s="134">
        <v>0</v>
      </c>
      <c r="M185" s="93">
        <v>0</v>
      </c>
      <c r="N185" s="134">
        <v>0</v>
      </c>
      <c r="O185" s="134">
        <v>0</v>
      </c>
      <c r="P185" s="134">
        <v>0</v>
      </c>
      <c r="Q185" s="134">
        <v>0</v>
      </c>
      <c r="R185" s="134">
        <v>0</v>
      </c>
      <c r="S185" s="134">
        <v>607.9</v>
      </c>
      <c r="T185" s="93">
        <v>0</v>
      </c>
      <c r="U185" s="134">
        <v>0</v>
      </c>
      <c r="V185" s="93">
        <v>0</v>
      </c>
      <c r="W185" s="134">
        <v>0</v>
      </c>
      <c r="X185" s="309">
        <v>0</v>
      </c>
      <c r="Y185" s="309">
        <v>0</v>
      </c>
      <c r="Z185" s="309">
        <v>0</v>
      </c>
      <c r="AA185" s="309">
        <v>5431.4</v>
      </c>
      <c r="AB185" s="146">
        <v>357.3</v>
      </c>
      <c r="AC185" s="309">
        <f>AB185+X185+W185+U185</f>
        <v>357.3</v>
      </c>
      <c r="AD185" s="310">
        <f t="shared" si="53"/>
        <v>0.11162136832239926</v>
      </c>
      <c r="AE185" s="309">
        <f>G185+H185+J185+L185+N185+P185+Q185+R185+S185+Y185+Z185</f>
        <v>5431.4</v>
      </c>
      <c r="AF185" s="311">
        <f t="shared" si="51"/>
        <v>0.4</v>
      </c>
      <c r="AG185" s="312">
        <f>G185*AF185</f>
        <v>1280.4000000000001</v>
      </c>
      <c r="AH185" s="225">
        <f>IF((AA185+AB185)-(AE185+AG185)&gt;0,0,(AA185+AB185)-(AE185+AG185))</f>
        <v>-923.09999999999945</v>
      </c>
      <c r="AI185" s="310">
        <f t="shared" si="55"/>
        <v>0.3999999999999998</v>
      </c>
      <c r="AJ185" s="309">
        <f t="shared" si="56"/>
        <v>1280.3999999999994</v>
      </c>
      <c r="AK185" s="134"/>
      <c r="AL185" s="184"/>
    </row>
    <row r="186" spans="2:38" ht="18.75" x14ac:dyDescent="0.3">
      <c r="B186" s="10" t="s">
        <v>710</v>
      </c>
      <c r="C186" s="33"/>
      <c r="D186" s="154">
        <f t="shared" ref="D186:AA186" si="71">D187+D190+D194+D199+D200+D204+D208+D212+D216+D219+D220+D223+D226+D229+D232+D235+D238+D242+D246</f>
        <v>319</v>
      </c>
      <c r="E186" s="154">
        <f t="shared" si="71"/>
        <v>1521</v>
      </c>
      <c r="F186" s="154">
        <f t="shared" si="71"/>
        <v>1329</v>
      </c>
      <c r="G186" s="65">
        <f t="shared" si="71"/>
        <v>125483.64</v>
      </c>
      <c r="H186" s="65">
        <f t="shared" si="71"/>
        <v>3209.3</v>
      </c>
      <c r="I186" s="94">
        <f>J186/G186</f>
        <v>0.2343996396661748</v>
      </c>
      <c r="J186" s="65">
        <f t="shared" si="71"/>
        <v>29413.32</v>
      </c>
      <c r="K186" s="94">
        <f>L186/G186</f>
        <v>3.3709573614536524E-4</v>
      </c>
      <c r="L186" s="65">
        <f t="shared" si="71"/>
        <v>42.3</v>
      </c>
      <c r="M186" s="94">
        <f>N186/G186</f>
        <v>0</v>
      </c>
      <c r="N186" s="65">
        <f t="shared" si="71"/>
        <v>0</v>
      </c>
      <c r="O186" s="65">
        <f t="shared" si="71"/>
        <v>0</v>
      </c>
      <c r="P186" s="65">
        <f t="shared" si="71"/>
        <v>0</v>
      </c>
      <c r="Q186" s="65">
        <f t="shared" si="71"/>
        <v>4730.0999999999995</v>
      </c>
      <c r="R186" s="65">
        <f t="shared" si="71"/>
        <v>194.45</v>
      </c>
      <c r="S186" s="65">
        <f t="shared" si="71"/>
        <v>13618.500000000002</v>
      </c>
      <c r="T186" s="94">
        <f>U186/G186</f>
        <v>0.24145163393187088</v>
      </c>
      <c r="U186" s="65">
        <f t="shared" si="71"/>
        <v>30298.22990971867</v>
      </c>
      <c r="V186" s="94">
        <f>W186/G186</f>
        <v>0</v>
      </c>
      <c r="W186" s="65">
        <f t="shared" si="71"/>
        <v>0</v>
      </c>
      <c r="X186" s="65">
        <f t="shared" si="71"/>
        <v>0</v>
      </c>
      <c r="Y186" s="65">
        <f t="shared" si="71"/>
        <v>0</v>
      </c>
      <c r="Z186" s="65">
        <f t="shared" si="71"/>
        <v>0</v>
      </c>
      <c r="AA186" s="65">
        <f t="shared" si="71"/>
        <v>206989.83990971863</v>
      </c>
      <c r="AB186" s="62">
        <f>AB187+AB190+AB194+AB199+AB200+AB204+AB208+AB212+AB216+AB219+AB220+AB223+AB226+AB229+AB232+AB235+AB238+AB242+AB246</f>
        <v>16558.8</v>
      </c>
      <c r="AC186" s="62">
        <f>AC187+AC190+AC194+AC199+AC200+AC204+AC208+AC212+AC216+AC219+AC220+AC223+AC226+AC229+AC232+AC235+AC238+AC242+AC246</f>
        <v>46857.029909718673</v>
      </c>
      <c r="AD186" s="232">
        <f t="shared" si="53"/>
        <v>0.37341146550832177</v>
      </c>
      <c r="AE186" s="62">
        <f>AE187+AE190+AE194+AE199+AE200+AE204+AE208+AE212+AE216+AE219+AE220+AE223+AE226+AE229+AE232+AE235+AE238+AE242+AE246</f>
        <v>176691.61000000002</v>
      </c>
      <c r="AF186" s="267">
        <f t="shared" si="51"/>
        <v>0.4</v>
      </c>
      <c r="AG186" s="268">
        <f>AG187+AG190+AG194+AG199+AG200+AG204+AG208+AG212+AG216+AG219+AG220+AG223+AG226+AG229+AG232+AG235+AG238+AG242+AG246</f>
        <v>50193.455999999998</v>
      </c>
      <c r="AH186" s="62">
        <f>AH187+AH190+AH194+AH199+AH200+AH204+AH208+AH212+AH216+AH219+AH220+AH223+AH226+AH229+AH232+AH235+AH238+AH242+AH246</f>
        <v>-5915.3254305512719</v>
      </c>
      <c r="AI186" s="232">
        <f t="shared" si="55"/>
        <v>0.42055167781449398</v>
      </c>
      <c r="AJ186" s="65">
        <f t="shared" si="56"/>
        <v>52772.355340269947</v>
      </c>
      <c r="AK186" s="65"/>
      <c r="AL186" s="79"/>
    </row>
    <row r="187" spans="2:38" s="1" customFormat="1" ht="15.75" customHeight="1" x14ac:dyDescent="0.25">
      <c r="B187" s="665" t="s">
        <v>163</v>
      </c>
      <c r="C187" s="11" t="s">
        <v>124</v>
      </c>
      <c r="D187" s="125">
        <f t="shared" ref="D187:AA187" si="72">SUM(D188:D189)</f>
        <v>7</v>
      </c>
      <c r="E187" s="125">
        <f t="shared" si="72"/>
        <v>38</v>
      </c>
      <c r="F187" s="125">
        <f t="shared" si="72"/>
        <v>34</v>
      </c>
      <c r="G187" s="57">
        <f t="shared" si="72"/>
        <v>3273.7</v>
      </c>
      <c r="H187" s="57">
        <f t="shared" si="72"/>
        <v>112.8</v>
      </c>
      <c r="I187" s="82">
        <f>J187/G187</f>
        <v>0.2727189418700553</v>
      </c>
      <c r="J187" s="57">
        <f t="shared" si="72"/>
        <v>892.8</v>
      </c>
      <c r="K187" s="82">
        <f>L187/G187</f>
        <v>0</v>
      </c>
      <c r="L187" s="57">
        <f t="shared" si="72"/>
        <v>0</v>
      </c>
      <c r="M187" s="82">
        <f t="shared" si="72"/>
        <v>0</v>
      </c>
      <c r="N187" s="57">
        <f t="shared" si="72"/>
        <v>0</v>
      </c>
      <c r="O187" s="57">
        <f t="shared" si="72"/>
        <v>0</v>
      </c>
      <c r="P187" s="57">
        <f t="shared" si="72"/>
        <v>0</v>
      </c>
      <c r="Q187" s="57">
        <f t="shared" si="72"/>
        <v>93.1</v>
      </c>
      <c r="R187" s="57">
        <f t="shared" si="72"/>
        <v>4.3</v>
      </c>
      <c r="S187" s="57">
        <f t="shared" si="72"/>
        <v>364.9</v>
      </c>
      <c r="T187" s="82">
        <f>U187/G187</f>
        <v>0.23757193676910074</v>
      </c>
      <c r="U187" s="57">
        <f t="shared" si="72"/>
        <v>777.73924940100505</v>
      </c>
      <c r="V187" s="82">
        <f>W187/G187</f>
        <v>0</v>
      </c>
      <c r="W187" s="57">
        <f t="shared" si="72"/>
        <v>0</v>
      </c>
      <c r="X187" s="57">
        <f t="shared" si="72"/>
        <v>0</v>
      </c>
      <c r="Y187" s="57">
        <f t="shared" si="72"/>
        <v>0</v>
      </c>
      <c r="Z187" s="57">
        <f t="shared" si="72"/>
        <v>0</v>
      </c>
      <c r="AA187" s="57">
        <f t="shared" si="72"/>
        <v>5519.339249401005</v>
      </c>
      <c r="AB187" s="141">
        <f>SUM(AB188:AB189)</f>
        <v>718.3</v>
      </c>
      <c r="AC187" s="141">
        <f>SUM(AC188:AC189)</f>
        <v>1496.039249401005</v>
      </c>
      <c r="AD187" s="233">
        <f t="shared" si="53"/>
        <v>0.45698727720958093</v>
      </c>
      <c r="AE187" s="141">
        <f>SUM(AE188:AE189)</f>
        <v>4741.6000000000004</v>
      </c>
      <c r="AF187" s="269">
        <f t="shared" si="51"/>
        <v>0.4</v>
      </c>
      <c r="AG187" s="270">
        <f>SUM(AG188:AG189)</f>
        <v>1309.48</v>
      </c>
      <c r="AH187" s="141">
        <f>SUM(AH188:AH189)</f>
        <v>-72.986263605515887</v>
      </c>
      <c r="AI187" s="233">
        <f t="shared" si="55"/>
        <v>0.47928200904374896</v>
      </c>
      <c r="AJ187" s="57">
        <f t="shared" si="56"/>
        <v>1569.0255130065209</v>
      </c>
      <c r="AK187" s="57"/>
      <c r="AL187" s="205"/>
    </row>
    <row r="188" spans="2:38" s="1" customFormat="1" ht="14.25" customHeight="1" x14ac:dyDescent="0.25">
      <c r="B188" s="665"/>
      <c r="C188" s="15" t="s">
        <v>865</v>
      </c>
      <c r="D188" s="116">
        <v>2</v>
      </c>
      <c r="E188" s="116">
        <v>16</v>
      </c>
      <c r="F188" s="116">
        <v>15</v>
      </c>
      <c r="G188" s="69">
        <v>1377.5</v>
      </c>
      <c r="H188" s="69">
        <v>55.2</v>
      </c>
      <c r="I188" s="80">
        <v>0.28457350272232307</v>
      </c>
      <c r="J188" s="69">
        <v>392</v>
      </c>
      <c r="K188" s="80">
        <v>0</v>
      </c>
      <c r="L188" s="69">
        <v>0</v>
      </c>
      <c r="M188" s="80">
        <v>0</v>
      </c>
      <c r="N188" s="69">
        <v>0</v>
      </c>
      <c r="O188" s="69">
        <v>0</v>
      </c>
      <c r="P188" s="69">
        <v>0</v>
      </c>
      <c r="Q188" s="69">
        <v>38.6</v>
      </c>
      <c r="R188" s="69">
        <v>0</v>
      </c>
      <c r="S188" s="69">
        <v>155.29999999999998</v>
      </c>
      <c r="T188" s="80">
        <v>0.23565425509581414</v>
      </c>
      <c r="U188" s="69">
        <v>324.61373639448396</v>
      </c>
      <c r="V188" s="80">
        <v>0</v>
      </c>
      <c r="W188" s="69">
        <v>0</v>
      </c>
      <c r="X188" s="69">
        <v>0</v>
      </c>
      <c r="Y188" s="69">
        <v>0</v>
      </c>
      <c r="Z188" s="69">
        <v>0</v>
      </c>
      <c r="AA188" s="60">
        <f>G188+H188+J188+L188+N188+O188+P188+Q188+R188+S188+U188+W188+X188+Y188+Z188</f>
        <v>2343.2137363944839</v>
      </c>
      <c r="AB188" s="143">
        <v>153.4</v>
      </c>
      <c r="AC188" s="69">
        <f>AB188+X188+W188+U188</f>
        <v>478.013736394484</v>
      </c>
      <c r="AD188" s="238">
        <f t="shared" si="53"/>
        <v>0.34701541662031504</v>
      </c>
      <c r="AE188" s="69">
        <f>G188+H188+J188+L188+N188+P188+Q188+R188+S188+Y188+Z188</f>
        <v>2018.6</v>
      </c>
      <c r="AF188" s="277">
        <f t="shared" si="51"/>
        <v>0.4</v>
      </c>
      <c r="AG188" s="278">
        <f>G188*AF188</f>
        <v>551</v>
      </c>
      <c r="AH188" s="225">
        <f>IF((AA188+AB188)-(AE188+AG188)&gt;0,0,(AA188+AB188)-(AE188+AG188))</f>
        <v>-72.986263605515887</v>
      </c>
      <c r="AI188" s="238">
        <f t="shared" si="55"/>
        <v>0.39999999999999991</v>
      </c>
      <c r="AJ188" s="69">
        <f t="shared" si="56"/>
        <v>550.99999999999989</v>
      </c>
      <c r="AK188" s="69"/>
      <c r="AL188" s="186"/>
    </row>
    <row r="189" spans="2:38" s="1" customFormat="1" ht="15.75" x14ac:dyDescent="0.25">
      <c r="B189" s="665"/>
      <c r="C189" s="15" t="s">
        <v>866</v>
      </c>
      <c r="D189" s="116">
        <v>5</v>
      </c>
      <c r="E189" s="116">
        <v>22</v>
      </c>
      <c r="F189" s="116">
        <v>19</v>
      </c>
      <c r="G189" s="69">
        <v>1896.2</v>
      </c>
      <c r="H189" s="69">
        <v>57.599999999999994</v>
      </c>
      <c r="I189" s="80">
        <v>0.26410716169180465</v>
      </c>
      <c r="J189" s="69">
        <v>500.79999999999995</v>
      </c>
      <c r="K189" s="80">
        <v>0</v>
      </c>
      <c r="L189" s="69">
        <v>0</v>
      </c>
      <c r="M189" s="80">
        <v>0</v>
      </c>
      <c r="N189" s="69">
        <v>0</v>
      </c>
      <c r="O189" s="69">
        <v>0</v>
      </c>
      <c r="P189" s="69">
        <v>0</v>
      </c>
      <c r="Q189" s="69">
        <v>54.5</v>
      </c>
      <c r="R189" s="69">
        <v>4.3</v>
      </c>
      <c r="S189" s="69">
        <v>209.6</v>
      </c>
      <c r="T189" s="80">
        <v>0.23896504219308143</v>
      </c>
      <c r="U189" s="69">
        <v>453.12551300652103</v>
      </c>
      <c r="V189" s="80">
        <v>0</v>
      </c>
      <c r="W189" s="69">
        <v>0</v>
      </c>
      <c r="X189" s="69">
        <v>0</v>
      </c>
      <c r="Y189" s="69">
        <v>0</v>
      </c>
      <c r="Z189" s="69">
        <v>0</v>
      </c>
      <c r="AA189" s="60">
        <f>G189+H189+J189+L189+N189+O189+P189+Q189+R189+S189+U189+W189+X189+Y189+Z189</f>
        <v>3176.125513006521</v>
      </c>
      <c r="AB189" s="143">
        <v>564.9</v>
      </c>
      <c r="AC189" s="69">
        <f>AB189+X189+W189+U189</f>
        <v>1018.025513006521</v>
      </c>
      <c r="AD189" s="238">
        <f t="shared" si="53"/>
        <v>0.53687665489216374</v>
      </c>
      <c r="AE189" s="69">
        <f>G189+H189+J189+L189+N189+P189+Q189+R189+S189+Y189+Z189</f>
        <v>2723</v>
      </c>
      <c r="AF189" s="277">
        <f t="shared" si="51"/>
        <v>0.4</v>
      </c>
      <c r="AG189" s="278">
        <f>G189*AF189</f>
        <v>758.48</v>
      </c>
      <c r="AH189" s="225">
        <f>IF((AA189+AB189)-(AE189+AG189)&gt;0,0,(AA189+AB189)-(AE189+AG189))</f>
        <v>0</v>
      </c>
      <c r="AI189" s="238">
        <f t="shared" si="55"/>
        <v>0.53687665489216374</v>
      </c>
      <c r="AJ189" s="69">
        <f t="shared" si="56"/>
        <v>1018.025513006521</v>
      </c>
      <c r="AK189" s="69"/>
      <c r="AL189" s="186"/>
    </row>
    <row r="190" spans="2:38" ht="15.75" customHeight="1" x14ac:dyDescent="0.25">
      <c r="B190" s="665" t="s">
        <v>164</v>
      </c>
      <c r="C190" s="11" t="s">
        <v>124</v>
      </c>
      <c r="D190" s="125">
        <f t="shared" ref="D190:AA190" si="73">SUM(D191:D193)</f>
        <v>9</v>
      </c>
      <c r="E190" s="125">
        <f t="shared" si="73"/>
        <v>54</v>
      </c>
      <c r="F190" s="125">
        <f t="shared" si="73"/>
        <v>46</v>
      </c>
      <c r="G190" s="57">
        <f t="shared" si="73"/>
        <v>4646.4000000000005</v>
      </c>
      <c r="H190" s="57">
        <f t="shared" si="73"/>
        <v>129.6</v>
      </c>
      <c r="I190" s="82">
        <f>J190/G190</f>
        <v>0.30412792699724511</v>
      </c>
      <c r="J190" s="57">
        <f t="shared" si="73"/>
        <v>1413.1</v>
      </c>
      <c r="K190" s="82">
        <f>L190/G190</f>
        <v>0</v>
      </c>
      <c r="L190" s="57">
        <f t="shared" si="73"/>
        <v>0</v>
      </c>
      <c r="M190" s="82">
        <f t="shared" si="73"/>
        <v>0</v>
      </c>
      <c r="N190" s="57">
        <f t="shared" si="73"/>
        <v>0</v>
      </c>
      <c r="O190" s="57">
        <f t="shared" si="73"/>
        <v>0</v>
      </c>
      <c r="P190" s="57">
        <f t="shared" si="73"/>
        <v>0</v>
      </c>
      <c r="Q190" s="57">
        <f t="shared" si="73"/>
        <v>156.4</v>
      </c>
      <c r="R190" s="57">
        <f t="shared" si="73"/>
        <v>12.899999999999999</v>
      </c>
      <c r="S190" s="57">
        <f t="shared" si="73"/>
        <v>530</v>
      </c>
      <c r="T190" s="82">
        <f>U190/G190</f>
        <v>0.23699288699919097</v>
      </c>
      <c r="U190" s="57">
        <f t="shared" si="73"/>
        <v>1101.1637501530411</v>
      </c>
      <c r="V190" s="82">
        <f>W190/G190</f>
        <v>0</v>
      </c>
      <c r="W190" s="57">
        <f t="shared" si="73"/>
        <v>0</v>
      </c>
      <c r="X190" s="57">
        <f t="shared" si="73"/>
        <v>0</v>
      </c>
      <c r="Y190" s="57">
        <f t="shared" si="73"/>
        <v>0</v>
      </c>
      <c r="Z190" s="57">
        <f t="shared" si="73"/>
        <v>0</v>
      </c>
      <c r="AA190" s="57">
        <f t="shared" si="73"/>
        <v>7989.5637501530418</v>
      </c>
      <c r="AB190" s="141">
        <f>SUM(AB191:AB193)</f>
        <v>523.20000000000005</v>
      </c>
      <c r="AC190" s="141">
        <f>SUM(AC191:AC193)</f>
        <v>1624.3637501530411</v>
      </c>
      <c r="AD190" s="233">
        <f t="shared" si="53"/>
        <v>0.34959619278431492</v>
      </c>
      <c r="AE190" s="141">
        <f>SUM(AE191:AE193)</f>
        <v>6888.4000000000005</v>
      </c>
      <c r="AF190" s="269">
        <f t="shared" si="51"/>
        <v>0.4</v>
      </c>
      <c r="AG190" s="270">
        <f>SUM(AG191:AG193)</f>
        <v>1858.5600000000004</v>
      </c>
      <c r="AH190" s="141">
        <f>SUM(AH191:AH193)</f>
        <v>-234.19624984695929</v>
      </c>
      <c r="AI190" s="233">
        <f t="shared" si="55"/>
        <v>0.4</v>
      </c>
      <c r="AJ190" s="57">
        <f t="shared" si="56"/>
        <v>1858.5600000000004</v>
      </c>
      <c r="AK190" s="57"/>
      <c r="AL190" s="79"/>
    </row>
    <row r="191" spans="2:38" s="1" customFormat="1" ht="15.75" x14ac:dyDescent="0.25">
      <c r="B191" s="665"/>
      <c r="C191" s="15" t="s">
        <v>867</v>
      </c>
      <c r="D191" s="116">
        <v>3</v>
      </c>
      <c r="E191" s="116">
        <v>17</v>
      </c>
      <c r="F191" s="116">
        <v>15</v>
      </c>
      <c r="G191" s="69">
        <v>1534.2000000000003</v>
      </c>
      <c r="H191" s="69">
        <v>38.4</v>
      </c>
      <c r="I191" s="80">
        <v>0.3029591969756224</v>
      </c>
      <c r="J191" s="69">
        <v>464.8</v>
      </c>
      <c r="K191" s="80">
        <v>0</v>
      </c>
      <c r="L191" s="69">
        <v>0</v>
      </c>
      <c r="M191" s="80">
        <v>0</v>
      </c>
      <c r="N191" s="69">
        <v>0</v>
      </c>
      <c r="O191" s="69">
        <v>0</v>
      </c>
      <c r="P191" s="69">
        <v>0</v>
      </c>
      <c r="Q191" s="69">
        <v>37.9</v>
      </c>
      <c r="R191" s="69">
        <v>4.3</v>
      </c>
      <c r="S191" s="69">
        <v>173.3</v>
      </c>
      <c r="T191" s="80">
        <v>0.23689044777206422</v>
      </c>
      <c r="U191" s="69">
        <v>363.43732497190098</v>
      </c>
      <c r="V191" s="80">
        <v>0</v>
      </c>
      <c r="W191" s="69">
        <v>0</v>
      </c>
      <c r="X191" s="69">
        <v>0</v>
      </c>
      <c r="Y191" s="69">
        <v>0</v>
      </c>
      <c r="Z191" s="69">
        <v>0</v>
      </c>
      <c r="AA191" s="60">
        <f>G191+H191+J191+L191+N191+O191+P191+Q191+R191+S191+U191+W191+X191+Y191+Z191</f>
        <v>2616.3373249719016</v>
      </c>
      <c r="AB191" s="143">
        <v>171.3</v>
      </c>
      <c r="AC191" s="69">
        <f>AB191+X191+W191+U191</f>
        <v>534.73732497190099</v>
      </c>
      <c r="AD191" s="238">
        <f t="shared" si="53"/>
        <v>0.34854473013420734</v>
      </c>
      <c r="AE191" s="69">
        <f>G191+H191+J191+L191+N191+P191+Q191+R191+S191+Y191+Z191</f>
        <v>2252.9000000000005</v>
      </c>
      <c r="AF191" s="277">
        <f t="shared" si="51"/>
        <v>0.4</v>
      </c>
      <c r="AG191" s="278">
        <f>G191*AF191</f>
        <v>613.68000000000018</v>
      </c>
      <c r="AH191" s="225">
        <f>IF((AA191+AB191)-(AE191+AG191)&gt;0,0,(AA191+AB191)-(AE191+AG191))</f>
        <v>-78.942675028099075</v>
      </c>
      <c r="AI191" s="238">
        <f t="shared" si="55"/>
        <v>0.39999999999999997</v>
      </c>
      <c r="AJ191" s="69">
        <f t="shared" si="56"/>
        <v>613.68000000000006</v>
      </c>
      <c r="AK191" s="69"/>
      <c r="AL191" s="186"/>
    </row>
    <row r="192" spans="2:38" ht="15.75" x14ac:dyDescent="0.25">
      <c r="B192" s="665"/>
      <c r="C192" s="15" t="s">
        <v>868</v>
      </c>
      <c r="D192" s="116">
        <v>3</v>
      </c>
      <c r="E192" s="116">
        <v>22</v>
      </c>
      <c r="F192" s="116">
        <v>18</v>
      </c>
      <c r="G192" s="69">
        <v>1705.6000000000001</v>
      </c>
      <c r="H192" s="69">
        <v>48</v>
      </c>
      <c r="I192" s="80">
        <v>0.29883911819887427</v>
      </c>
      <c r="J192" s="69">
        <v>509.7</v>
      </c>
      <c r="K192" s="80">
        <v>0</v>
      </c>
      <c r="L192" s="69">
        <v>0</v>
      </c>
      <c r="M192" s="80">
        <v>0</v>
      </c>
      <c r="N192" s="69">
        <v>0</v>
      </c>
      <c r="O192" s="69">
        <v>0</v>
      </c>
      <c r="P192" s="69">
        <v>0</v>
      </c>
      <c r="Q192" s="69">
        <v>79</v>
      </c>
      <c r="R192" s="69">
        <v>4.3</v>
      </c>
      <c r="S192" s="69">
        <v>195.6</v>
      </c>
      <c r="T192" s="80">
        <v>0.23798249748142294</v>
      </c>
      <c r="U192" s="69">
        <v>405.90294770431501</v>
      </c>
      <c r="V192" s="80">
        <v>0</v>
      </c>
      <c r="W192" s="69">
        <v>0</v>
      </c>
      <c r="X192" s="69">
        <v>0</v>
      </c>
      <c r="Y192" s="69">
        <v>0</v>
      </c>
      <c r="Z192" s="69">
        <v>0</v>
      </c>
      <c r="AA192" s="60">
        <f>G192+H192+J192+L192+N192+O192+P192+Q192+R192+S192+U192+W192+X192+Y192+Z192</f>
        <v>2948.1029477043153</v>
      </c>
      <c r="AB192" s="143">
        <v>193.1</v>
      </c>
      <c r="AC192" s="69">
        <f>AB192+X192+W192+U192</f>
        <v>599.00294770431503</v>
      </c>
      <c r="AD192" s="238">
        <f t="shared" si="53"/>
        <v>0.35119778828817716</v>
      </c>
      <c r="AE192" s="69">
        <f>G192+H192+J192+L192+N192+P192+Q192+R192+S192+Y192+Z192</f>
        <v>2542.2000000000003</v>
      </c>
      <c r="AF192" s="277">
        <f t="shared" si="51"/>
        <v>0.4</v>
      </c>
      <c r="AG192" s="278">
        <f>G192*AF192</f>
        <v>682.24000000000012</v>
      </c>
      <c r="AH192" s="225">
        <f>IF((AA192+AB192)-(AE192+AG192)&gt;0,0,(AA192+AB192)-(AE192+AG192))</f>
        <v>-83.237052295685316</v>
      </c>
      <c r="AI192" s="238">
        <f t="shared" si="55"/>
        <v>0.40000000000000019</v>
      </c>
      <c r="AJ192" s="69">
        <f t="shared" si="56"/>
        <v>682.24000000000035</v>
      </c>
      <c r="AK192" s="69"/>
      <c r="AL192" s="186"/>
    </row>
    <row r="193" spans="2:38" s="1" customFormat="1" ht="15.75" x14ac:dyDescent="0.25">
      <c r="B193" s="665"/>
      <c r="C193" s="15" t="s">
        <v>869</v>
      </c>
      <c r="D193" s="116">
        <v>3</v>
      </c>
      <c r="E193" s="116">
        <v>15</v>
      </c>
      <c r="F193" s="116">
        <v>13</v>
      </c>
      <c r="G193" s="69">
        <v>1406.6000000000001</v>
      </c>
      <c r="H193" s="69">
        <v>43.199999999999996</v>
      </c>
      <c r="I193" s="80">
        <v>0.31181572586378498</v>
      </c>
      <c r="J193" s="69">
        <v>438.59999999999997</v>
      </c>
      <c r="K193" s="80">
        <v>0</v>
      </c>
      <c r="L193" s="69">
        <v>0</v>
      </c>
      <c r="M193" s="80">
        <v>0</v>
      </c>
      <c r="N193" s="69">
        <v>0</v>
      </c>
      <c r="O193" s="69">
        <v>0</v>
      </c>
      <c r="P193" s="69">
        <v>0</v>
      </c>
      <c r="Q193" s="69">
        <v>39.5</v>
      </c>
      <c r="R193" s="69">
        <v>4.3</v>
      </c>
      <c r="S193" s="69">
        <v>161.09999999999997</v>
      </c>
      <c r="T193" s="80">
        <v>0.23590464771564409</v>
      </c>
      <c r="U193" s="69">
        <v>331.82347747682502</v>
      </c>
      <c r="V193" s="80">
        <v>0</v>
      </c>
      <c r="W193" s="69">
        <v>0</v>
      </c>
      <c r="X193" s="69">
        <v>0</v>
      </c>
      <c r="Y193" s="69">
        <v>0</v>
      </c>
      <c r="Z193" s="69">
        <v>0</v>
      </c>
      <c r="AA193" s="60">
        <f>G193+H193+J193+L193+N193+O193+P193+Q193+R193+S193+U193+W193+X193+Y193+Z193</f>
        <v>2425.1234774768254</v>
      </c>
      <c r="AB193" s="143">
        <v>158.80000000000001</v>
      </c>
      <c r="AC193" s="69">
        <f>AB193+X193+W193+U193</f>
        <v>490.62347747682503</v>
      </c>
      <c r="AD193" s="238">
        <f t="shared" si="53"/>
        <v>0.34880099351402316</v>
      </c>
      <c r="AE193" s="69">
        <f>G193+H193+J193+L193+N193+P193+Q193+R193+S193+Y193+Z193</f>
        <v>2093.3000000000002</v>
      </c>
      <c r="AF193" s="277">
        <f t="shared" si="51"/>
        <v>0.4</v>
      </c>
      <c r="AG193" s="278">
        <f>G193*AF193</f>
        <v>562.6400000000001</v>
      </c>
      <c r="AH193" s="225">
        <f>IF((AA193+AB193)-(AE193+AG193)&gt;0,0,(AA193+AB193)-(AE193+AG193))</f>
        <v>-72.016522523174899</v>
      </c>
      <c r="AI193" s="238">
        <f t="shared" si="55"/>
        <v>0.39999999999999986</v>
      </c>
      <c r="AJ193" s="69">
        <f t="shared" si="56"/>
        <v>562.63999999999987</v>
      </c>
      <c r="AK193" s="69"/>
      <c r="AL193" s="186"/>
    </row>
    <row r="194" spans="2:38" ht="15.75" customHeight="1" x14ac:dyDescent="0.25">
      <c r="B194" s="665" t="s">
        <v>165</v>
      </c>
      <c r="C194" s="11" t="s">
        <v>124</v>
      </c>
      <c r="D194" s="125">
        <f t="shared" ref="D194:AA194" si="74">SUM(D195:D198)</f>
        <v>21</v>
      </c>
      <c r="E194" s="125">
        <f t="shared" si="74"/>
        <v>121</v>
      </c>
      <c r="F194" s="125">
        <f t="shared" si="74"/>
        <v>110</v>
      </c>
      <c r="G194" s="57">
        <f t="shared" si="74"/>
        <v>10623.000000000002</v>
      </c>
      <c r="H194" s="57">
        <f t="shared" si="74"/>
        <v>321.60000000000002</v>
      </c>
      <c r="I194" s="82">
        <f>J194/G194</f>
        <v>0.27617433869904923</v>
      </c>
      <c r="J194" s="57">
        <f t="shared" si="74"/>
        <v>2933.8</v>
      </c>
      <c r="K194" s="82">
        <f>L194/G194</f>
        <v>0</v>
      </c>
      <c r="L194" s="57">
        <f t="shared" si="74"/>
        <v>0</v>
      </c>
      <c r="M194" s="82">
        <f t="shared" si="74"/>
        <v>0</v>
      </c>
      <c r="N194" s="57">
        <f t="shared" si="74"/>
        <v>0</v>
      </c>
      <c r="O194" s="57">
        <f t="shared" si="74"/>
        <v>0</v>
      </c>
      <c r="P194" s="57">
        <f t="shared" si="74"/>
        <v>0</v>
      </c>
      <c r="Q194" s="57">
        <f t="shared" si="74"/>
        <v>373.8</v>
      </c>
      <c r="R194" s="57">
        <f t="shared" si="74"/>
        <v>12.899999999999999</v>
      </c>
      <c r="S194" s="57">
        <f t="shared" si="74"/>
        <v>1189.2</v>
      </c>
      <c r="T194" s="82">
        <f>U194/G194</f>
        <v>0.24147968203055309</v>
      </c>
      <c r="U194" s="57">
        <f t="shared" si="74"/>
        <v>2565.238662210566</v>
      </c>
      <c r="V194" s="82">
        <f>W194/G194</f>
        <v>0</v>
      </c>
      <c r="W194" s="57">
        <f t="shared" si="74"/>
        <v>0</v>
      </c>
      <c r="X194" s="57">
        <f t="shared" si="74"/>
        <v>0</v>
      </c>
      <c r="Y194" s="57">
        <f t="shared" si="74"/>
        <v>0</v>
      </c>
      <c r="Z194" s="57">
        <f t="shared" si="74"/>
        <v>0</v>
      </c>
      <c r="AA194" s="57">
        <f t="shared" si="74"/>
        <v>18019.538662210565</v>
      </c>
      <c r="AB194" s="141">
        <f>SUM(AB195:AB198)</f>
        <v>3826.7999999999997</v>
      </c>
      <c r="AC194" s="141">
        <f>SUM(AC195:AC198)</f>
        <v>6392.0386622105661</v>
      </c>
      <c r="AD194" s="233">
        <f t="shared" si="53"/>
        <v>0.60171690315452919</v>
      </c>
      <c r="AE194" s="141">
        <f>SUM(AE195:AE198)</f>
        <v>15454.300000000001</v>
      </c>
      <c r="AF194" s="269">
        <f t="shared" si="51"/>
        <v>0.4</v>
      </c>
      <c r="AG194" s="270">
        <f>SUM(AG195:AG198)</f>
        <v>4249.2000000000007</v>
      </c>
      <c r="AH194" s="141">
        <f>SUM(AH195:AH198)</f>
        <v>-176.51516505285554</v>
      </c>
      <c r="AI194" s="233">
        <f t="shared" si="55"/>
        <v>0.61833322293734549</v>
      </c>
      <c r="AJ194" s="57">
        <f t="shared" si="56"/>
        <v>6568.5538272634221</v>
      </c>
      <c r="AK194" s="57"/>
      <c r="AL194" s="79"/>
    </row>
    <row r="195" spans="2:38" s="1" customFormat="1" ht="15.75" x14ac:dyDescent="0.25">
      <c r="B195" s="665"/>
      <c r="C195" s="15" t="s">
        <v>870</v>
      </c>
      <c r="D195" s="116">
        <v>4</v>
      </c>
      <c r="E195" s="116">
        <v>24</v>
      </c>
      <c r="F195" s="116">
        <v>22</v>
      </c>
      <c r="G195" s="69">
        <v>2054</v>
      </c>
      <c r="H195" s="69">
        <v>54</v>
      </c>
      <c r="I195" s="80">
        <v>0.25223953261927945</v>
      </c>
      <c r="J195" s="69">
        <v>518.1</v>
      </c>
      <c r="K195" s="80">
        <v>0</v>
      </c>
      <c r="L195" s="69">
        <v>0</v>
      </c>
      <c r="M195" s="80">
        <v>0</v>
      </c>
      <c r="N195" s="69">
        <v>0</v>
      </c>
      <c r="O195" s="69">
        <v>0</v>
      </c>
      <c r="P195" s="69">
        <v>0</v>
      </c>
      <c r="Q195" s="69">
        <v>92.6</v>
      </c>
      <c r="R195" s="69">
        <v>4.3</v>
      </c>
      <c r="S195" s="69">
        <v>227</v>
      </c>
      <c r="T195" s="80">
        <v>0.23964052324829552</v>
      </c>
      <c r="U195" s="69">
        <v>492.22163475199898</v>
      </c>
      <c r="V195" s="80">
        <v>0</v>
      </c>
      <c r="W195" s="69">
        <v>0</v>
      </c>
      <c r="X195" s="69">
        <v>0</v>
      </c>
      <c r="Y195" s="69">
        <v>0</v>
      </c>
      <c r="Z195" s="69">
        <v>0</v>
      </c>
      <c r="AA195" s="60">
        <f>G195+H195+J195+L195+N195+O195+P195+Q195+R195+S195+U195+W195+X195+Y195+Z195</f>
        <v>3442.2216347519989</v>
      </c>
      <c r="AB195" s="143">
        <v>1009.6</v>
      </c>
      <c r="AC195" s="69">
        <f>AB195+X195+W195+U195</f>
        <v>1501.821634751999</v>
      </c>
      <c r="AD195" s="238">
        <f t="shared" si="53"/>
        <v>0.7311692476884124</v>
      </c>
      <c r="AE195" s="69">
        <f>G195+H195+J195+L195+N195+P195+Q195+R195+S195+Y195+Z195</f>
        <v>2950</v>
      </c>
      <c r="AF195" s="277">
        <f t="shared" si="51"/>
        <v>0.4</v>
      </c>
      <c r="AG195" s="278">
        <f>G195*AF195</f>
        <v>821.6</v>
      </c>
      <c r="AH195" s="225">
        <f>IF((AA195+AB195)-(AE195+AG195)&gt;0,0,(AA195+AB195)-(AE195+AG195))</f>
        <v>0</v>
      </c>
      <c r="AI195" s="238">
        <f t="shared" si="55"/>
        <v>0.7311692476884124</v>
      </c>
      <c r="AJ195" s="69">
        <f t="shared" si="56"/>
        <v>1501.821634751999</v>
      </c>
      <c r="AK195" s="69"/>
      <c r="AL195" s="186"/>
    </row>
    <row r="196" spans="2:38" ht="15.75" x14ac:dyDescent="0.25">
      <c r="B196" s="665"/>
      <c r="C196" s="15" t="s">
        <v>871</v>
      </c>
      <c r="D196" s="116">
        <v>8</v>
      </c>
      <c r="E196" s="116">
        <v>58</v>
      </c>
      <c r="F196" s="116">
        <v>51</v>
      </c>
      <c r="G196" s="69">
        <v>4876.4000000000005</v>
      </c>
      <c r="H196" s="69">
        <v>147.6</v>
      </c>
      <c r="I196" s="80">
        <v>0.25252235255516359</v>
      </c>
      <c r="J196" s="69">
        <v>1231.3999999999999</v>
      </c>
      <c r="K196" s="80">
        <v>0</v>
      </c>
      <c r="L196" s="69">
        <v>0</v>
      </c>
      <c r="M196" s="80">
        <v>0</v>
      </c>
      <c r="N196" s="69">
        <v>0</v>
      </c>
      <c r="O196" s="69">
        <v>0</v>
      </c>
      <c r="P196" s="69">
        <v>0</v>
      </c>
      <c r="Q196" s="69">
        <v>190</v>
      </c>
      <c r="R196" s="69">
        <v>4.3</v>
      </c>
      <c r="S196" s="69">
        <v>537.9</v>
      </c>
      <c r="T196" s="80">
        <v>0.24433848587306675</v>
      </c>
      <c r="U196" s="69">
        <v>1191.4921925114229</v>
      </c>
      <c r="V196" s="80">
        <v>0</v>
      </c>
      <c r="W196" s="69">
        <v>0</v>
      </c>
      <c r="X196" s="69">
        <v>0</v>
      </c>
      <c r="Y196" s="69">
        <v>0</v>
      </c>
      <c r="Z196" s="69">
        <v>0</v>
      </c>
      <c r="AA196" s="60">
        <f>G196+H196+J196+L196+N196+O196+P196+Q196+R196+S196+U196+W196+X196+Y196+Z196</f>
        <v>8179.0921925114235</v>
      </c>
      <c r="AB196" s="143">
        <v>2398.1999999999998</v>
      </c>
      <c r="AC196" s="69">
        <f>AB196+X196+W196+U196</f>
        <v>3589.6921925114229</v>
      </c>
      <c r="AD196" s="238">
        <f t="shared" si="53"/>
        <v>0.73613571333594918</v>
      </c>
      <c r="AE196" s="69">
        <f>G196+H196+J196+L196+N196+P196+Q196+R196+S196+Y196+Z196</f>
        <v>6987.6</v>
      </c>
      <c r="AF196" s="277">
        <f t="shared" si="51"/>
        <v>0.4</v>
      </c>
      <c r="AG196" s="278">
        <f>G196*AF196</f>
        <v>1950.5600000000004</v>
      </c>
      <c r="AH196" s="225">
        <f>IF((AA196+AB196)-(AE196+AG196)&gt;0,0,(AA196+AB196)-(AE196+AG196))</f>
        <v>0</v>
      </c>
      <c r="AI196" s="238">
        <f t="shared" si="55"/>
        <v>0.73613571333594918</v>
      </c>
      <c r="AJ196" s="69">
        <f t="shared" si="56"/>
        <v>3589.6921925114229</v>
      </c>
      <c r="AK196" s="69"/>
      <c r="AL196" s="186"/>
    </row>
    <row r="197" spans="2:38" s="1" customFormat="1" ht="15.75" x14ac:dyDescent="0.25">
      <c r="B197" s="665"/>
      <c r="C197" s="15" t="s">
        <v>872</v>
      </c>
      <c r="D197" s="116">
        <v>5</v>
      </c>
      <c r="E197" s="116">
        <v>22</v>
      </c>
      <c r="F197" s="116">
        <v>20</v>
      </c>
      <c r="G197" s="69">
        <v>2011.5000000000002</v>
      </c>
      <c r="H197" s="69">
        <v>63.6</v>
      </c>
      <c r="I197" s="80">
        <v>0.3315436241610738</v>
      </c>
      <c r="J197" s="69">
        <v>666.9</v>
      </c>
      <c r="K197" s="80">
        <v>0</v>
      </c>
      <c r="L197" s="69">
        <v>0</v>
      </c>
      <c r="M197" s="80">
        <v>0</v>
      </c>
      <c r="N197" s="69">
        <v>0</v>
      </c>
      <c r="O197" s="69">
        <v>0</v>
      </c>
      <c r="P197" s="69">
        <v>0</v>
      </c>
      <c r="Q197" s="69">
        <v>37.9</v>
      </c>
      <c r="R197" s="69">
        <v>0</v>
      </c>
      <c r="S197" s="69">
        <v>231.60000000000002</v>
      </c>
      <c r="T197" s="80">
        <v>0.23946902518907479</v>
      </c>
      <c r="U197" s="69">
        <v>481.69194416782398</v>
      </c>
      <c r="V197" s="80">
        <v>0</v>
      </c>
      <c r="W197" s="69">
        <v>0</v>
      </c>
      <c r="X197" s="69">
        <v>0</v>
      </c>
      <c r="Y197" s="69">
        <v>0</v>
      </c>
      <c r="Z197" s="69">
        <v>0</v>
      </c>
      <c r="AA197" s="60">
        <f>G197+H197+J197+L197+N197+O197+P197+Q197+R197+S197+U197+W197+X197+Y197+Z197</f>
        <v>3493.1919441678247</v>
      </c>
      <c r="AB197" s="143">
        <v>228.8</v>
      </c>
      <c r="AC197" s="69">
        <f>AB197+X197+W197+U197</f>
        <v>710.49194416782393</v>
      </c>
      <c r="AD197" s="238">
        <f t="shared" si="53"/>
        <v>0.35321498591490125</v>
      </c>
      <c r="AE197" s="69">
        <f>G197+H197+J197+L197+N197+P197+Q197+R197+S197+Y197+Z197</f>
        <v>3011.5000000000005</v>
      </c>
      <c r="AF197" s="277">
        <f t="shared" si="51"/>
        <v>0.4</v>
      </c>
      <c r="AG197" s="278">
        <f>G197*AF197</f>
        <v>804.60000000000014</v>
      </c>
      <c r="AH197" s="225">
        <f>IF((AA197+AB197)-(AE197+AG197)&gt;0,0,(AA197+AB197)-(AE197+AG197))</f>
        <v>-94.108055832175523</v>
      </c>
      <c r="AI197" s="238">
        <f t="shared" si="55"/>
        <v>0.39999999999999969</v>
      </c>
      <c r="AJ197" s="69">
        <f t="shared" si="56"/>
        <v>804.59999999999945</v>
      </c>
      <c r="AK197" s="69"/>
      <c r="AL197" s="186"/>
    </row>
    <row r="198" spans="2:38" s="1" customFormat="1" ht="15.75" x14ac:dyDescent="0.25">
      <c r="B198" s="665"/>
      <c r="C198" s="15" t="s">
        <v>873</v>
      </c>
      <c r="D198" s="116">
        <v>4</v>
      </c>
      <c r="E198" s="116">
        <v>17</v>
      </c>
      <c r="F198" s="116">
        <v>17</v>
      </c>
      <c r="G198" s="69">
        <v>1681.1</v>
      </c>
      <c r="H198" s="69">
        <v>56.400000000000006</v>
      </c>
      <c r="I198" s="80">
        <v>0.30777467134614239</v>
      </c>
      <c r="J198" s="69">
        <v>517.4</v>
      </c>
      <c r="K198" s="80">
        <v>0</v>
      </c>
      <c r="L198" s="69">
        <v>0</v>
      </c>
      <c r="M198" s="80">
        <v>0</v>
      </c>
      <c r="N198" s="69">
        <v>0</v>
      </c>
      <c r="O198" s="69">
        <v>0</v>
      </c>
      <c r="P198" s="69">
        <v>0</v>
      </c>
      <c r="Q198" s="69">
        <v>53.3</v>
      </c>
      <c r="R198" s="69">
        <v>4.3</v>
      </c>
      <c r="S198" s="69">
        <v>192.7</v>
      </c>
      <c r="T198" s="80">
        <v>0.23784003972358581</v>
      </c>
      <c r="U198" s="69">
        <v>399.83289077932005</v>
      </c>
      <c r="V198" s="80">
        <v>0</v>
      </c>
      <c r="W198" s="69">
        <v>0</v>
      </c>
      <c r="X198" s="69">
        <v>0</v>
      </c>
      <c r="Y198" s="69">
        <v>0</v>
      </c>
      <c r="Z198" s="69">
        <v>0</v>
      </c>
      <c r="AA198" s="60">
        <f>G198+H198+J198+L198+N198+O198+P198+Q198+R198+S198+U198+W198+X198+Y198+Z198</f>
        <v>2905.0328907793205</v>
      </c>
      <c r="AB198" s="143">
        <v>190.2</v>
      </c>
      <c r="AC198" s="69">
        <f>AB198+X198+W198+U198</f>
        <v>590.03289077932004</v>
      </c>
      <c r="AD198" s="238">
        <f t="shared" si="53"/>
        <v>0.35098024554120522</v>
      </c>
      <c r="AE198" s="69">
        <f>G198+H198+J198+L198+N198+P198+Q198+R198+S198+Y198+Z198</f>
        <v>2505.2000000000003</v>
      </c>
      <c r="AF198" s="277">
        <f t="shared" si="51"/>
        <v>0.4</v>
      </c>
      <c r="AG198" s="278">
        <f>G198*AF198</f>
        <v>672.44</v>
      </c>
      <c r="AH198" s="225">
        <f>IF((AA198+AB198)-(AE198+AG198)&gt;0,0,(AA198+AB198)-(AE198+AG198))</f>
        <v>-82.407109220680013</v>
      </c>
      <c r="AI198" s="238">
        <f t="shared" si="55"/>
        <v>0.40000000000000008</v>
      </c>
      <c r="AJ198" s="69">
        <f t="shared" si="56"/>
        <v>672.44</v>
      </c>
      <c r="AK198" s="69"/>
      <c r="AL198" s="186"/>
    </row>
    <row r="199" spans="2:38" s="1" customFormat="1" ht="31.5" x14ac:dyDescent="0.25">
      <c r="B199" s="36" t="s">
        <v>166</v>
      </c>
      <c r="C199" s="16" t="s">
        <v>874</v>
      </c>
      <c r="D199" s="103">
        <v>14</v>
      </c>
      <c r="E199" s="103">
        <v>50</v>
      </c>
      <c r="F199" s="103">
        <v>44</v>
      </c>
      <c r="G199" s="135">
        <v>4216.7</v>
      </c>
      <c r="H199" s="135">
        <v>94.8</v>
      </c>
      <c r="I199" s="96">
        <v>0.21666231887494961</v>
      </c>
      <c r="J199" s="135">
        <v>913.59999999999991</v>
      </c>
      <c r="K199" s="96">
        <v>0</v>
      </c>
      <c r="L199" s="135">
        <v>0</v>
      </c>
      <c r="M199" s="96">
        <v>0</v>
      </c>
      <c r="N199" s="135">
        <v>0</v>
      </c>
      <c r="O199" s="135">
        <v>0</v>
      </c>
      <c r="P199" s="135">
        <v>0</v>
      </c>
      <c r="Q199" s="135">
        <v>184.89999999999998</v>
      </c>
      <c r="R199" s="160">
        <v>8.5</v>
      </c>
      <c r="S199" s="160">
        <v>451.59999999999997</v>
      </c>
      <c r="T199" s="161">
        <v>0.24380359496821591</v>
      </c>
      <c r="U199" s="160">
        <v>1028.046618902476</v>
      </c>
      <c r="V199" s="161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6898.1466189024759</v>
      </c>
      <c r="AB199" s="149">
        <v>451.7</v>
      </c>
      <c r="AC199" s="160">
        <f>AB199+X199+W199+U199</f>
        <v>1479.746618902476</v>
      </c>
      <c r="AD199" s="239">
        <f t="shared" si="53"/>
        <v>0.35092527780076271</v>
      </c>
      <c r="AE199" s="160">
        <f>G199+H199+J199+L199+N199+P199+Q199+R199+S199+Y199+Z199</f>
        <v>5870.1</v>
      </c>
      <c r="AF199" s="279">
        <f t="shared" si="51"/>
        <v>0.4</v>
      </c>
      <c r="AG199" s="280">
        <f>G199*AF199</f>
        <v>1686.68</v>
      </c>
      <c r="AH199" s="229">
        <f>IF((AA199+AB199)-(AE199+AG199)&gt;0,0,(AA199+AB199)-(AE199+AG199))</f>
        <v>-206.93338109752494</v>
      </c>
      <c r="AI199" s="239">
        <f t="shared" si="55"/>
        <v>0.40000000000000024</v>
      </c>
      <c r="AJ199" s="160">
        <f t="shared" si="56"/>
        <v>1686.680000000001</v>
      </c>
      <c r="AK199" s="160"/>
      <c r="AL199" s="201"/>
    </row>
    <row r="200" spans="2:38" ht="15.75" customHeight="1" x14ac:dyDescent="0.25">
      <c r="B200" s="665" t="s">
        <v>167</v>
      </c>
      <c r="C200" s="11" t="s">
        <v>124</v>
      </c>
      <c r="D200" s="125">
        <f t="shared" ref="D200:AA200" si="75">SUM(D201:D203)</f>
        <v>18</v>
      </c>
      <c r="E200" s="125">
        <f t="shared" si="75"/>
        <v>114.5</v>
      </c>
      <c r="F200" s="125">
        <f t="shared" si="75"/>
        <v>94.5</v>
      </c>
      <c r="G200" s="57">
        <f t="shared" si="75"/>
        <v>8713.0999999999985</v>
      </c>
      <c r="H200" s="57">
        <f t="shared" si="75"/>
        <v>195.60000000000002</v>
      </c>
      <c r="I200" s="82">
        <f>J200/G200</f>
        <v>0.22121862482928006</v>
      </c>
      <c r="J200" s="57">
        <f t="shared" si="75"/>
        <v>1927.4999999999998</v>
      </c>
      <c r="K200" s="82">
        <f>L200/G200</f>
        <v>0</v>
      </c>
      <c r="L200" s="57">
        <f t="shared" si="75"/>
        <v>0</v>
      </c>
      <c r="M200" s="82">
        <f t="shared" si="75"/>
        <v>0</v>
      </c>
      <c r="N200" s="57">
        <f t="shared" si="75"/>
        <v>0</v>
      </c>
      <c r="O200" s="57">
        <f t="shared" si="75"/>
        <v>0</v>
      </c>
      <c r="P200" s="57">
        <f t="shared" si="75"/>
        <v>0</v>
      </c>
      <c r="Q200" s="57">
        <f t="shared" si="75"/>
        <v>349.09999999999997</v>
      </c>
      <c r="R200" s="57">
        <f t="shared" si="75"/>
        <v>10.7</v>
      </c>
      <c r="S200" s="57">
        <f t="shared" si="75"/>
        <v>958.2</v>
      </c>
      <c r="T200" s="82">
        <f>U200/G200</f>
        <v>0.24201706309746912</v>
      </c>
      <c r="U200" s="57">
        <f t="shared" si="75"/>
        <v>2108.7188724745579</v>
      </c>
      <c r="V200" s="82">
        <f>W200/G200</f>
        <v>0</v>
      </c>
      <c r="W200" s="57">
        <f t="shared" si="75"/>
        <v>0</v>
      </c>
      <c r="X200" s="57">
        <f t="shared" si="75"/>
        <v>0</v>
      </c>
      <c r="Y200" s="57">
        <f t="shared" si="75"/>
        <v>0</v>
      </c>
      <c r="Z200" s="57">
        <f t="shared" si="75"/>
        <v>0</v>
      </c>
      <c r="AA200" s="57">
        <f t="shared" si="75"/>
        <v>14262.918872474558</v>
      </c>
      <c r="AB200" s="141">
        <f>SUM(AB201:AB203)</f>
        <v>934</v>
      </c>
      <c r="AC200" s="141">
        <f>SUM(AC201:AC203)</f>
        <v>3042.7188724745583</v>
      </c>
      <c r="AD200" s="233">
        <f t="shared" si="53"/>
        <v>0.34921197650371949</v>
      </c>
      <c r="AE200" s="141">
        <f>SUM(AE201:AE203)</f>
        <v>12154.2</v>
      </c>
      <c r="AF200" s="269">
        <f t="shared" si="51"/>
        <v>0.4</v>
      </c>
      <c r="AG200" s="270">
        <f>SUM(AG201:AG203)</f>
        <v>3485.24</v>
      </c>
      <c r="AH200" s="141">
        <f>SUM(AH201:AH203)</f>
        <v>-442.52112752544235</v>
      </c>
      <c r="AI200" s="233">
        <f t="shared" si="55"/>
        <v>0.40000000000000013</v>
      </c>
      <c r="AJ200" s="57">
        <f t="shared" si="56"/>
        <v>3485.2400000000007</v>
      </c>
      <c r="AK200" s="57"/>
      <c r="AL200" s="79"/>
    </row>
    <row r="201" spans="2:38" s="1" customFormat="1" ht="15.75" x14ac:dyDescent="0.25">
      <c r="B201" s="665"/>
      <c r="C201" s="15" t="s">
        <v>168</v>
      </c>
      <c r="D201" s="116">
        <v>5</v>
      </c>
      <c r="E201" s="116">
        <v>35.5</v>
      </c>
      <c r="F201" s="116">
        <v>26.5</v>
      </c>
      <c r="G201" s="69">
        <v>2397.2999999999997</v>
      </c>
      <c r="H201" s="69">
        <v>62.4</v>
      </c>
      <c r="I201" s="80">
        <v>0.22433571100821759</v>
      </c>
      <c r="J201" s="69">
        <v>537.79999999999995</v>
      </c>
      <c r="K201" s="80">
        <v>0</v>
      </c>
      <c r="L201" s="69">
        <v>0</v>
      </c>
      <c r="M201" s="80">
        <v>0</v>
      </c>
      <c r="N201" s="69">
        <v>0</v>
      </c>
      <c r="O201" s="69">
        <v>0</v>
      </c>
      <c r="P201" s="69">
        <v>0</v>
      </c>
      <c r="Q201" s="69">
        <v>75</v>
      </c>
      <c r="R201" s="69">
        <v>0</v>
      </c>
      <c r="S201" s="69">
        <v>261.09999999999997</v>
      </c>
      <c r="T201" s="80">
        <v>0.24080288613422687</v>
      </c>
      <c r="U201" s="69">
        <v>577.276758929582</v>
      </c>
      <c r="V201" s="80">
        <v>0</v>
      </c>
      <c r="W201" s="69">
        <v>0</v>
      </c>
      <c r="X201" s="69">
        <v>0</v>
      </c>
      <c r="Y201" s="69">
        <v>0</v>
      </c>
      <c r="Z201" s="69">
        <v>0</v>
      </c>
      <c r="AA201" s="60">
        <f>G201+H201+J201+L201+N201+O201+P201+Q201+R201+S201+U201+W201+X201+Y201+Z201</f>
        <v>3910.8767589295821</v>
      </c>
      <c r="AB201" s="143">
        <v>256.10000000000002</v>
      </c>
      <c r="AC201" s="69">
        <f>AB201+X201+W201+U201</f>
        <v>833.37675892958202</v>
      </c>
      <c r="AD201" s="238">
        <f t="shared" si="53"/>
        <v>0.34763140154740002</v>
      </c>
      <c r="AE201" s="69">
        <f>G201+H201+J201+L201+N201+P201+Q201+R201+S201+Y201+Z201</f>
        <v>3333.6</v>
      </c>
      <c r="AF201" s="277">
        <f t="shared" si="51"/>
        <v>0.4</v>
      </c>
      <c r="AG201" s="278">
        <f>G201*AF201</f>
        <v>958.92</v>
      </c>
      <c r="AH201" s="225">
        <f>IF((AA201+AB201)-(AE201+AG201)&gt;0,0,(AA201+AB201)-(AE201+AG201))</f>
        <v>-125.54324107041703</v>
      </c>
      <c r="AI201" s="238">
        <f t="shared" si="55"/>
        <v>0.39999999999999963</v>
      </c>
      <c r="AJ201" s="69">
        <f t="shared" si="56"/>
        <v>958.91999999999905</v>
      </c>
      <c r="AK201" s="69"/>
      <c r="AL201" s="186"/>
    </row>
    <row r="202" spans="2:38" s="1" customFormat="1" ht="15.75" x14ac:dyDescent="0.25">
      <c r="B202" s="665"/>
      <c r="C202" s="15" t="s">
        <v>169</v>
      </c>
      <c r="D202" s="116">
        <v>5</v>
      </c>
      <c r="E202" s="116">
        <v>37.5</v>
      </c>
      <c r="F202" s="116">
        <v>29.5</v>
      </c>
      <c r="G202" s="69">
        <v>2766.8999999999996</v>
      </c>
      <c r="H202" s="69">
        <v>80.400000000000006</v>
      </c>
      <c r="I202" s="80">
        <v>0.26560410567783443</v>
      </c>
      <c r="J202" s="69">
        <v>734.9</v>
      </c>
      <c r="K202" s="80">
        <v>0</v>
      </c>
      <c r="L202" s="69">
        <v>0</v>
      </c>
      <c r="M202" s="80">
        <v>0</v>
      </c>
      <c r="N202" s="69">
        <v>0</v>
      </c>
      <c r="O202" s="69">
        <v>0</v>
      </c>
      <c r="P202" s="69">
        <v>0</v>
      </c>
      <c r="Q202" s="69">
        <v>141.39999999999998</v>
      </c>
      <c r="R202" s="69">
        <v>6.4</v>
      </c>
      <c r="S202" s="69">
        <v>310.8</v>
      </c>
      <c r="T202" s="80">
        <v>0.2417318672153233</v>
      </c>
      <c r="U202" s="69">
        <v>668.84790339807796</v>
      </c>
      <c r="V202" s="80">
        <v>0</v>
      </c>
      <c r="W202" s="69">
        <v>0</v>
      </c>
      <c r="X202" s="69">
        <v>0</v>
      </c>
      <c r="Y202" s="69">
        <v>0</v>
      </c>
      <c r="Z202" s="69">
        <v>0</v>
      </c>
      <c r="AA202" s="60">
        <f>G202+H202+J202+L202+N202+O202+P202+Q202+R202+S202+U202+W202+X202+Y202+Z202</f>
        <v>4709.6479033980777</v>
      </c>
      <c r="AB202" s="143">
        <v>308.39999999999998</v>
      </c>
      <c r="AC202" s="69">
        <f>AB202+X202+W202+U202</f>
        <v>977.24790339807794</v>
      </c>
      <c r="AD202" s="238">
        <f t="shared" si="53"/>
        <v>0.35319234645201419</v>
      </c>
      <c r="AE202" s="69">
        <f>G202+H202+J202+L202+N202+P202+Q202+R202+S202+Y202+Z202</f>
        <v>4040.8</v>
      </c>
      <c r="AF202" s="277">
        <f t="shared" si="51"/>
        <v>0.4</v>
      </c>
      <c r="AG202" s="278">
        <f>G202*AF202</f>
        <v>1106.76</v>
      </c>
      <c r="AH202" s="225">
        <f>IF((AA202+AB202)-(AE202+AG202)&gt;0,0,(AA202+AB202)-(AE202+AG202))</f>
        <v>-129.51209660192308</v>
      </c>
      <c r="AI202" s="238">
        <f t="shared" si="55"/>
        <v>0.40000000000000047</v>
      </c>
      <c r="AJ202" s="69">
        <f t="shared" si="56"/>
        <v>1106.7600000000011</v>
      </c>
      <c r="AK202" s="69"/>
      <c r="AL202" s="186"/>
    </row>
    <row r="203" spans="2:38" ht="17.25" customHeight="1" x14ac:dyDescent="0.25">
      <c r="B203" s="665"/>
      <c r="C203" s="15" t="s">
        <v>170</v>
      </c>
      <c r="D203" s="116">
        <v>8</v>
      </c>
      <c r="E203" s="116">
        <v>41.5</v>
      </c>
      <c r="F203" s="116">
        <v>38.5</v>
      </c>
      <c r="G203" s="69">
        <v>3548.8999999999996</v>
      </c>
      <c r="H203" s="69">
        <v>52.8</v>
      </c>
      <c r="I203" s="80">
        <v>0.1845078756797881</v>
      </c>
      <c r="J203" s="69">
        <v>654.79999999999995</v>
      </c>
      <c r="K203" s="80">
        <v>0</v>
      </c>
      <c r="L203" s="69">
        <v>0</v>
      </c>
      <c r="M203" s="80">
        <v>0</v>
      </c>
      <c r="N203" s="69">
        <v>0</v>
      </c>
      <c r="O203" s="69">
        <v>0</v>
      </c>
      <c r="P203" s="69">
        <v>0</v>
      </c>
      <c r="Q203" s="69">
        <v>132.69999999999999</v>
      </c>
      <c r="R203" s="69">
        <v>4.3</v>
      </c>
      <c r="S203" s="69">
        <v>386.3</v>
      </c>
      <c r="T203" s="80">
        <v>0.2430595987903007</v>
      </c>
      <c r="U203" s="69">
        <v>862.59421014689804</v>
      </c>
      <c r="V203" s="80">
        <v>0</v>
      </c>
      <c r="W203" s="69">
        <v>0</v>
      </c>
      <c r="X203" s="69">
        <v>0</v>
      </c>
      <c r="Y203" s="69">
        <v>0</v>
      </c>
      <c r="Z203" s="69">
        <v>0</v>
      </c>
      <c r="AA203" s="60">
        <f>G203+H203+J203+L203+N203+O203+P203+Q203+R203+S203+U203+W203+X203+Y203+Z203</f>
        <v>5642.3942101468983</v>
      </c>
      <c r="AB203" s="143">
        <v>369.5</v>
      </c>
      <c r="AC203" s="69">
        <f>AB203+X203+W203+U203</f>
        <v>1232.0942101468981</v>
      </c>
      <c r="AD203" s="238">
        <f t="shared" si="53"/>
        <v>0.34717636736647928</v>
      </c>
      <c r="AE203" s="69">
        <f>G203+H203+J203+L203+N203+P203+Q203+R203+S203+Y203+Z203</f>
        <v>4779.8</v>
      </c>
      <c r="AF203" s="277">
        <f t="shared" ref="AF203:AF266" si="76">$AF$1</f>
        <v>0.4</v>
      </c>
      <c r="AG203" s="278">
        <f>G203*AF203</f>
        <v>1419.56</v>
      </c>
      <c r="AH203" s="225">
        <f>IF((AA203+AB203)-(AE203+AG203)&gt;0,0,(AA203+AB203)-(AE203+AG203))</f>
        <v>-187.46578985310225</v>
      </c>
      <c r="AI203" s="238">
        <f t="shared" si="55"/>
        <v>0.40000000000000013</v>
      </c>
      <c r="AJ203" s="69">
        <f t="shared" si="56"/>
        <v>1419.5600000000004</v>
      </c>
      <c r="AK203" s="69"/>
      <c r="AL203" s="186"/>
    </row>
    <row r="204" spans="2:38" ht="15.75" customHeight="1" x14ac:dyDescent="0.25">
      <c r="B204" s="665" t="s">
        <v>171</v>
      </c>
      <c r="C204" s="11" t="s">
        <v>124</v>
      </c>
      <c r="D204" s="125">
        <f t="shared" ref="D204:AA204" si="77">SUM(D205:D207)</f>
        <v>28</v>
      </c>
      <c r="E204" s="125">
        <f t="shared" si="77"/>
        <v>109.5</v>
      </c>
      <c r="F204" s="125">
        <f t="shared" si="77"/>
        <v>92.5</v>
      </c>
      <c r="G204" s="57">
        <f t="shared" si="77"/>
        <v>8717.1999999999989</v>
      </c>
      <c r="H204" s="57">
        <f t="shared" si="77"/>
        <v>220.1</v>
      </c>
      <c r="I204" s="82">
        <f>J204/G204</f>
        <v>0.23317120176203371</v>
      </c>
      <c r="J204" s="57">
        <f t="shared" si="77"/>
        <v>2032.6</v>
      </c>
      <c r="K204" s="82">
        <f>L204/G204</f>
        <v>0</v>
      </c>
      <c r="L204" s="57">
        <f t="shared" si="77"/>
        <v>0</v>
      </c>
      <c r="M204" s="82">
        <f t="shared" si="77"/>
        <v>0</v>
      </c>
      <c r="N204" s="57">
        <f t="shared" si="77"/>
        <v>0</v>
      </c>
      <c r="O204" s="57">
        <f t="shared" si="77"/>
        <v>0</v>
      </c>
      <c r="P204" s="57">
        <f t="shared" si="77"/>
        <v>0</v>
      </c>
      <c r="Q204" s="57">
        <f t="shared" si="77"/>
        <v>230.9</v>
      </c>
      <c r="R204" s="57">
        <f t="shared" si="77"/>
        <v>19.200000000000003</v>
      </c>
      <c r="S204" s="57">
        <f t="shared" si="77"/>
        <v>935</v>
      </c>
      <c r="T204" s="82">
        <f>U204/G204</f>
        <v>0.24201976298801789</v>
      </c>
      <c r="U204" s="57">
        <f t="shared" si="77"/>
        <v>2109.7346779191494</v>
      </c>
      <c r="V204" s="82">
        <f>W204/G204</f>
        <v>0</v>
      </c>
      <c r="W204" s="57">
        <f t="shared" si="77"/>
        <v>0</v>
      </c>
      <c r="X204" s="57">
        <f t="shared" si="77"/>
        <v>0</v>
      </c>
      <c r="Y204" s="57">
        <f t="shared" si="77"/>
        <v>0</v>
      </c>
      <c r="Z204" s="57">
        <f t="shared" si="77"/>
        <v>0</v>
      </c>
      <c r="AA204" s="57">
        <f t="shared" si="77"/>
        <v>14264.73467791915</v>
      </c>
      <c r="AB204" s="141">
        <f>SUM(AB205:AB207)</f>
        <v>934</v>
      </c>
      <c r="AC204" s="141">
        <f>SUM(AC205:AC207)</f>
        <v>3043.7346779191489</v>
      </c>
      <c r="AD204" s="233">
        <f t="shared" si="53"/>
        <v>0.34916425892708092</v>
      </c>
      <c r="AE204" s="141">
        <f>SUM(AE205:AE207)</f>
        <v>12155</v>
      </c>
      <c r="AF204" s="269">
        <f t="shared" si="76"/>
        <v>0.4</v>
      </c>
      <c r="AG204" s="270">
        <f>SUM(AG205:AG207)</f>
        <v>3486.8799999999997</v>
      </c>
      <c r="AH204" s="141">
        <f>SUM(AH205:AH207)</f>
        <v>-443.14532208084984</v>
      </c>
      <c r="AI204" s="233">
        <f t="shared" si="55"/>
        <v>0.39999999999999991</v>
      </c>
      <c r="AJ204" s="57">
        <f t="shared" si="56"/>
        <v>3486.8799999999987</v>
      </c>
      <c r="AK204" s="57"/>
      <c r="AL204" s="79"/>
    </row>
    <row r="205" spans="2:38" ht="15.75" x14ac:dyDescent="0.25">
      <c r="B205" s="665"/>
      <c r="C205" s="15" t="s">
        <v>875</v>
      </c>
      <c r="D205" s="116">
        <v>22</v>
      </c>
      <c r="E205" s="116">
        <v>73.5</v>
      </c>
      <c r="F205" s="116">
        <v>64.5</v>
      </c>
      <c r="G205" s="69">
        <v>5920.2</v>
      </c>
      <c r="H205" s="69">
        <v>135.6</v>
      </c>
      <c r="I205" s="80">
        <v>0.20622614100874972</v>
      </c>
      <c r="J205" s="69">
        <v>1220.9000000000001</v>
      </c>
      <c r="K205" s="80">
        <v>0</v>
      </c>
      <c r="L205" s="69">
        <v>0</v>
      </c>
      <c r="M205" s="80">
        <v>0</v>
      </c>
      <c r="N205" s="69">
        <v>0</v>
      </c>
      <c r="O205" s="69">
        <v>0</v>
      </c>
      <c r="P205" s="69">
        <v>0</v>
      </c>
      <c r="Q205" s="69">
        <v>144.9</v>
      </c>
      <c r="R205" s="69">
        <v>12.8</v>
      </c>
      <c r="S205" s="69">
        <v>619.5</v>
      </c>
      <c r="T205" s="80">
        <v>0.24494128462868842</v>
      </c>
      <c r="U205" s="69">
        <v>1450.1013932587612</v>
      </c>
      <c r="V205" s="80">
        <v>0</v>
      </c>
      <c r="W205" s="69">
        <v>0</v>
      </c>
      <c r="X205" s="69">
        <v>0</v>
      </c>
      <c r="Y205" s="69">
        <v>0</v>
      </c>
      <c r="Z205" s="69">
        <v>0</v>
      </c>
      <c r="AA205" s="60">
        <f>G205+H205+J205+L205+N205+O205+P205+Q205+R205+S205+U205+W205+X205+Y205+Z205</f>
        <v>9504.0013932587608</v>
      </c>
      <c r="AB205" s="143">
        <v>622.20000000000005</v>
      </c>
      <c r="AC205" s="69">
        <f>AB205+X205+W205+U205</f>
        <v>2072.301393258761</v>
      </c>
      <c r="AD205" s="238">
        <f t="shared" si="53"/>
        <v>0.35003908537866307</v>
      </c>
      <c r="AE205" s="69">
        <f>G205+H205+J205+L205+N205+P205+Q205+R205+S205+Y205+Z205</f>
        <v>8053.9000000000005</v>
      </c>
      <c r="AF205" s="277">
        <f t="shared" si="76"/>
        <v>0.4</v>
      </c>
      <c r="AG205" s="278">
        <f>G205*AF205</f>
        <v>2368.08</v>
      </c>
      <c r="AH205" s="225">
        <f>IF((AA205+AB205)-(AE205+AG205)&gt;0,0,(AA205+AB205)-(AE205+AG205))</f>
        <v>-295.77860674123804</v>
      </c>
      <c r="AI205" s="238">
        <f t="shared" si="55"/>
        <v>0.39999999999999986</v>
      </c>
      <c r="AJ205" s="69">
        <f t="shared" si="56"/>
        <v>2368.079999999999</v>
      </c>
      <c r="AK205" s="69"/>
      <c r="AL205" s="186"/>
    </row>
    <row r="206" spans="2:38" s="1" customFormat="1" ht="15.75" x14ac:dyDescent="0.25">
      <c r="B206" s="665"/>
      <c r="C206" s="15" t="s">
        <v>876</v>
      </c>
      <c r="D206" s="116">
        <v>3</v>
      </c>
      <c r="E206" s="116">
        <v>19</v>
      </c>
      <c r="F206" s="116">
        <v>15</v>
      </c>
      <c r="G206" s="69">
        <v>1375.6</v>
      </c>
      <c r="H206" s="69">
        <v>38.9</v>
      </c>
      <c r="I206" s="80">
        <v>0.29187263739459141</v>
      </c>
      <c r="J206" s="69">
        <v>401.49999999999994</v>
      </c>
      <c r="K206" s="80">
        <v>0</v>
      </c>
      <c r="L206" s="69">
        <v>0</v>
      </c>
      <c r="M206" s="80">
        <v>0</v>
      </c>
      <c r="N206" s="69">
        <v>0</v>
      </c>
      <c r="O206" s="69">
        <v>0</v>
      </c>
      <c r="P206" s="69">
        <v>0</v>
      </c>
      <c r="Q206" s="69">
        <v>48.099999999999994</v>
      </c>
      <c r="R206" s="69">
        <v>4.3</v>
      </c>
      <c r="S206" s="69">
        <v>155.69999999999999</v>
      </c>
      <c r="T206" s="80">
        <v>0.23563753800960671</v>
      </c>
      <c r="U206" s="69">
        <v>324.14299728601497</v>
      </c>
      <c r="V206" s="80">
        <v>0</v>
      </c>
      <c r="W206" s="69">
        <v>0</v>
      </c>
      <c r="X206" s="69">
        <v>0</v>
      </c>
      <c r="Y206" s="69">
        <v>0</v>
      </c>
      <c r="Z206" s="69">
        <v>0</v>
      </c>
      <c r="AA206" s="60">
        <f>G206+H206+J206+L206+N206+O206+P206+Q206+R206+S206+U206+W206+X206+Y206+Z206</f>
        <v>2348.242997286015</v>
      </c>
      <c r="AB206" s="143">
        <v>153.80000000000001</v>
      </c>
      <c r="AC206" s="69">
        <f>AB206+X206+W206+U206</f>
        <v>477.94299728601499</v>
      </c>
      <c r="AD206" s="238">
        <f t="shared" si="53"/>
        <v>0.34744329549724851</v>
      </c>
      <c r="AE206" s="69">
        <f>G206+H206+J206+L206+N206+P206+Q206+R206+S206+Y206+Z206</f>
        <v>2024.1</v>
      </c>
      <c r="AF206" s="277">
        <f t="shared" si="76"/>
        <v>0.4</v>
      </c>
      <c r="AG206" s="278">
        <f>G206*AF206</f>
        <v>550.24</v>
      </c>
      <c r="AH206" s="225">
        <f>IF((AA206+AB206)-(AE206+AG206)&gt;0,0,(AA206+AB206)-(AE206+AG206))</f>
        <v>-72.297002713984966</v>
      </c>
      <c r="AI206" s="238">
        <f t="shared" si="55"/>
        <v>0.4</v>
      </c>
      <c r="AJ206" s="69">
        <f t="shared" si="56"/>
        <v>550.24</v>
      </c>
      <c r="AK206" s="69"/>
      <c r="AL206" s="186"/>
    </row>
    <row r="207" spans="2:38" s="1" customFormat="1" ht="20.25" customHeight="1" x14ac:dyDescent="0.25">
      <c r="B207" s="665"/>
      <c r="C207" s="15" t="s">
        <v>1005</v>
      </c>
      <c r="D207" s="116">
        <v>3</v>
      </c>
      <c r="E207" s="116">
        <v>17</v>
      </c>
      <c r="F207" s="116">
        <v>13</v>
      </c>
      <c r="G207" s="69">
        <v>1421.4</v>
      </c>
      <c r="H207" s="69">
        <v>45.6</v>
      </c>
      <c r="I207" s="80">
        <v>0.28858871535106229</v>
      </c>
      <c r="J207" s="69">
        <v>410.19999999999993</v>
      </c>
      <c r="K207" s="80">
        <v>0</v>
      </c>
      <c r="L207" s="69">
        <v>0</v>
      </c>
      <c r="M207" s="80">
        <v>0</v>
      </c>
      <c r="N207" s="69">
        <v>0</v>
      </c>
      <c r="O207" s="69">
        <v>0</v>
      </c>
      <c r="P207" s="69">
        <v>0</v>
      </c>
      <c r="Q207" s="69">
        <v>37.9</v>
      </c>
      <c r="R207" s="69">
        <v>2.1</v>
      </c>
      <c r="S207" s="69">
        <v>159.80000000000001</v>
      </c>
      <c r="T207" s="80">
        <v>0.2360280620334691</v>
      </c>
      <c r="U207" s="69">
        <v>335.490287374373</v>
      </c>
      <c r="V207" s="80">
        <v>0</v>
      </c>
      <c r="W207" s="69">
        <v>0</v>
      </c>
      <c r="X207" s="69">
        <v>0</v>
      </c>
      <c r="Y207" s="69">
        <v>0</v>
      </c>
      <c r="Z207" s="69">
        <v>0</v>
      </c>
      <c r="AA207" s="60">
        <f>G207+H207+J207+L207+N207+O207+P207+Q207+R207+S207+U207+W207+X207+Y207+Z207</f>
        <v>2412.4902873743731</v>
      </c>
      <c r="AB207" s="143">
        <v>158</v>
      </c>
      <c r="AC207" s="69">
        <f>AB207+X207+W207+U207</f>
        <v>493.490287374373</v>
      </c>
      <c r="AD207" s="238">
        <f t="shared" ref="AD207:AD270" si="78">(AB207+X207+W207+U207)/G207</f>
        <v>0.34718607525986561</v>
      </c>
      <c r="AE207" s="69">
        <f>G207+H207+J207+L207+N207+P207+Q207+R207+S207+Y207+Z207</f>
        <v>2077</v>
      </c>
      <c r="AF207" s="277">
        <f t="shared" si="76"/>
        <v>0.4</v>
      </c>
      <c r="AG207" s="278">
        <f>G207*AF207</f>
        <v>568.56000000000006</v>
      </c>
      <c r="AH207" s="225">
        <f>IF((AA207+AB207)-(AE207+AG207)&gt;0,0,(AA207+AB207)-(AE207+AG207))</f>
        <v>-75.069712625626835</v>
      </c>
      <c r="AI207" s="238">
        <f t="shared" si="55"/>
        <v>0.39999999999999986</v>
      </c>
      <c r="AJ207" s="69">
        <f t="shared" si="56"/>
        <v>568.55999999999983</v>
      </c>
      <c r="AK207" s="69"/>
      <c r="AL207" s="186"/>
    </row>
    <row r="208" spans="2:38" ht="15.75" customHeight="1" x14ac:dyDescent="0.25">
      <c r="B208" s="665" t="s">
        <v>172</v>
      </c>
      <c r="C208" s="11" t="s">
        <v>124</v>
      </c>
      <c r="D208" s="125">
        <f t="shared" ref="D208:AA208" si="79">SUM(D209:D211)</f>
        <v>12</v>
      </c>
      <c r="E208" s="125">
        <f t="shared" si="79"/>
        <v>51</v>
      </c>
      <c r="F208" s="125">
        <f t="shared" si="79"/>
        <v>47</v>
      </c>
      <c r="G208" s="57">
        <f t="shared" si="79"/>
        <v>4432.1000000000004</v>
      </c>
      <c r="H208" s="57">
        <f t="shared" si="79"/>
        <v>169.4</v>
      </c>
      <c r="I208" s="82">
        <f>J208/G208</f>
        <v>0.33622887570226301</v>
      </c>
      <c r="J208" s="57">
        <f t="shared" si="79"/>
        <v>1490.2</v>
      </c>
      <c r="K208" s="82">
        <f>L208/G208</f>
        <v>0</v>
      </c>
      <c r="L208" s="57">
        <f t="shared" si="79"/>
        <v>0</v>
      </c>
      <c r="M208" s="82">
        <f t="shared" si="79"/>
        <v>0</v>
      </c>
      <c r="N208" s="57">
        <f t="shared" si="79"/>
        <v>0</v>
      </c>
      <c r="O208" s="57">
        <f t="shared" si="79"/>
        <v>0</v>
      </c>
      <c r="P208" s="57">
        <f t="shared" si="79"/>
        <v>0</v>
      </c>
      <c r="Q208" s="57">
        <f t="shared" si="79"/>
        <v>167.29999999999998</v>
      </c>
      <c r="R208" s="57">
        <f t="shared" si="79"/>
        <v>10.7</v>
      </c>
      <c r="S208" s="57">
        <f t="shared" si="79"/>
        <v>522.5</v>
      </c>
      <c r="T208" s="82">
        <f>U208/G208</f>
        <v>0.23647240221706364</v>
      </c>
      <c r="U208" s="57">
        <f t="shared" si="79"/>
        <v>1048.0693338662479</v>
      </c>
      <c r="V208" s="82">
        <f>W208/G208</f>
        <v>0</v>
      </c>
      <c r="W208" s="57">
        <f t="shared" si="79"/>
        <v>0</v>
      </c>
      <c r="X208" s="57">
        <f t="shared" si="79"/>
        <v>0</v>
      </c>
      <c r="Y208" s="57">
        <f t="shared" si="79"/>
        <v>0</v>
      </c>
      <c r="Z208" s="57">
        <f t="shared" si="79"/>
        <v>0</v>
      </c>
      <c r="AA208" s="57">
        <f t="shared" si="79"/>
        <v>7840.2693338662493</v>
      </c>
      <c r="AB208" s="141">
        <f>SUM(AB209:AB211)</f>
        <v>513.79999999999995</v>
      </c>
      <c r="AC208" s="141">
        <f>SUM(AC209:AC211)</f>
        <v>1561.8693338662479</v>
      </c>
      <c r="AD208" s="233">
        <f t="shared" si="78"/>
        <v>0.35239938942403098</v>
      </c>
      <c r="AE208" s="141">
        <f>SUM(AE209:AE211)</f>
        <v>6792.2000000000007</v>
      </c>
      <c r="AF208" s="269">
        <f t="shared" si="76"/>
        <v>0.4</v>
      </c>
      <c r="AG208" s="270">
        <f>SUM(AG209:AG211)</f>
        <v>1772.8400000000001</v>
      </c>
      <c r="AH208" s="141">
        <f>SUM(AH209:AH211)</f>
        <v>-210.97066613375182</v>
      </c>
      <c r="AI208" s="233">
        <f t="shared" ref="AI208:AI271" si="80">AJ208/G208</f>
        <v>0.39999999999999991</v>
      </c>
      <c r="AJ208" s="57">
        <f t="shared" ref="AJ208:AJ271" si="81">AC208+AH208*-1</f>
        <v>1772.8399999999997</v>
      </c>
      <c r="AK208" s="57"/>
      <c r="AL208" s="79"/>
    </row>
    <row r="209" spans="2:38" s="1" customFormat="1" ht="15.75" x14ac:dyDescent="0.25">
      <c r="B209" s="665"/>
      <c r="C209" s="15" t="s">
        <v>877</v>
      </c>
      <c r="D209" s="116">
        <v>4</v>
      </c>
      <c r="E209" s="116">
        <v>16</v>
      </c>
      <c r="F209" s="116">
        <v>13</v>
      </c>
      <c r="G209" s="69">
        <v>1299.8999999999999</v>
      </c>
      <c r="H209" s="69">
        <v>47</v>
      </c>
      <c r="I209" s="80">
        <v>0.31017770597738292</v>
      </c>
      <c r="J209" s="69">
        <v>403.2</v>
      </c>
      <c r="K209" s="80">
        <v>0</v>
      </c>
      <c r="L209" s="69">
        <v>0</v>
      </c>
      <c r="M209" s="80">
        <v>0</v>
      </c>
      <c r="N209" s="69">
        <v>0</v>
      </c>
      <c r="O209" s="69">
        <v>0</v>
      </c>
      <c r="P209" s="69">
        <v>0</v>
      </c>
      <c r="Q209" s="69">
        <v>37.9</v>
      </c>
      <c r="R209" s="69">
        <v>4.3</v>
      </c>
      <c r="S209" s="69">
        <v>149.4</v>
      </c>
      <c r="T209" s="80">
        <v>0.23493173334480194</v>
      </c>
      <c r="U209" s="69">
        <v>305.38776017490801</v>
      </c>
      <c r="V209" s="80">
        <v>0</v>
      </c>
      <c r="W209" s="69">
        <v>0</v>
      </c>
      <c r="X209" s="69">
        <v>0</v>
      </c>
      <c r="Y209" s="69">
        <v>0</v>
      </c>
      <c r="Z209" s="69">
        <v>0</v>
      </c>
      <c r="AA209" s="60">
        <f>G209+H209+J209+L209+N209+O209+P209+Q209+R209+S209+U209+W209+X209+Y209+Z209</f>
        <v>2247.087760174908</v>
      </c>
      <c r="AB209" s="143">
        <v>147.19999999999999</v>
      </c>
      <c r="AC209" s="69">
        <f>AB209+X209+W209+U209</f>
        <v>452.587760174908</v>
      </c>
      <c r="AD209" s="238">
        <f t="shared" si="78"/>
        <v>0.34817121330479889</v>
      </c>
      <c r="AE209" s="69">
        <f>G209+H209+J209+L209+N209+P209+Q209+R209+S209+Y209+Z209</f>
        <v>1941.7</v>
      </c>
      <c r="AF209" s="277">
        <f t="shared" si="76"/>
        <v>0.4</v>
      </c>
      <c r="AG209" s="278">
        <f>G209*AF209</f>
        <v>519.95999999999992</v>
      </c>
      <c r="AH209" s="225">
        <f>IF((AA209+AB209)-(AE209+AG209)&gt;0,0,(AA209+AB209)-(AE209+AG209))</f>
        <v>-67.372239825092038</v>
      </c>
      <c r="AI209" s="238">
        <f t="shared" si="80"/>
        <v>0.40000000000000008</v>
      </c>
      <c r="AJ209" s="69">
        <f t="shared" si="81"/>
        <v>519.96</v>
      </c>
      <c r="AK209" s="69"/>
      <c r="AL209" s="186"/>
    </row>
    <row r="210" spans="2:38" s="1" customFormat="1" ht="15.75" x14ac:dyDescent="0.25">
      <c r="B210" s="665"/>
      <c r="C210" s="15" t="s">
        <v>878</v>
      </c>
      <c r="D210" s="116">
        <v>4</v>
      </c>
      <c r="E210" s="116">
        <v>19</v>
      </c>
      <c r="F210" s="116">
        <v>19</v>
      </c>
      <c r="G210" s="69">
        <v>1771.3000000000002</v>
      </c>
      <c r="H210" s="69">
        <v>56.4</v>
      </c>
      <c r="I210" s="80">
        <v>0.31372438322136281</v>
      </c>
      <c r="J210" s="69">
        <v>555.70000000000005</v>
      </c>
      <c r="K210" s="80">
        <v>0</v>
      </c>
      <c r="L210" s="69">
        <v>0</v>
      </c>
      <c r="M210" s="80">
        <v>0</v>
      </c>
      <c r="N210" s="69">
        <v>0</v>
      </c>
      <c r="O210" s="69">
        <v>0</v>
      </c>
      <c r="P210" s="69">
        <v>0</v>
      </c>
      <c r="Q210" s="69">
        <v>76.8</v>
      </c>
      <c r="R210" s="69">
        <v>4.3</v>
      </c>
      <c r="S210" s="69">
        <v>205.4</v>
      </c>
      <c r="T210" s="80">
        <v>0.23834506326445096</v>
      </c>
      <c r="U210" s="69">
        <v>422.18061056032201</v>
      </c>
      <c r="V210" s="80">
        <v>0</v>
      </c>
      <c r="W210" s="69">
        <v>0</v>
      </c>
      <c r="X210" s="69">
        <v>0</v>
      </c>
      <c r="Y210" s="69">
        <v>0</v>
      </c>
      <c r="Z210" s="69">
        <v>0</v>
      </c>
      <c r="AA210" s="60">
        <f>G210+H210+J210+L210+N210+O210+P210+Q210+R210+S210+U210+W210+X210+Y210+Z210</f>
        <v>3092.0806105603228</v>
      </c>
      <c r="AB210" s="143">
        <v>202.8</v>
      </c>
      <c r="AC210" s="69">
        <f>AB210+X210+W210+U210</f>
        <v>624.98061056032202</v>
      </c>
      <c r="AD210" s="238">
        <f t="shared" si="78"/>
        <v>0.35283724414854739</v>
      </c>
      <c r="AE210" s="69">
        <f>G210+H210+J210+L210+N210+P210+Q210+R210+S210+Y210+Z210</f>
        <v>2669.900000000001</v>
      </c>
      <c r="AF210" s="277">
        <f t="shared" si="76"/>
        <v>0.4</v>
      </c>
      <c r="AG210" s="278">
        <f>G210*AF210</f>
        <v>708.5200000000001</v>
      </c>
      <c r="AH210" s="225">
        <f>IF((AA210+AB210)-(AE210+AG210)&gt;0,0,(AA210+AB210)-(AE210+AG210))</f>
        <v>-83.539389439677961</v>
      </c>
      <c r="AI210" s="238">
        <f t="shared" si="80"/>
        <v>0.39999999999999997</v>
      </c>
      <c r="AJ210" s="69">
        <f t="shared" si="81"/>
        <v>708.52</v>
      </c>
      <c r="AK210" s="69"/>
      <c r="AL210" s="186"/>
    </row>
    <row r="211" spans="2:38" ht="15.75" x14ac:dyDescent="0.25">
      <c r="B211" s="665"/>
      <c r="C211" s="15" t="s">
        <v>879</v>
      </c>
      <c r="D211" s="116">
        <v>4</v>
      </c>
      <c r="E211" s="116">
        <v>16</v>
      </c>
      <c r="F211" s="116">
        <v>15</v>
      </c>
      <c r="G211" s="69">
        <v>1360.9</v>
      </c>
      <c r="H211" s="69">
        <v>66</v>
      </c>
      <c r="I211" s="80">
        <v>0.39040340950841351</v>
      </c>
      <c r="J211" s="69">
        <v>531.29999999999995</v>
      </c>
      <c r="K211" s="80">
        <v>0</v>
      </c>
      <c r="L211" s="69">
        <v>0</v>
      </c>
      <c r="M211" s="80">
        <v>0</v>
      </c>
      <c r="N211" s="69">
        <v>0</v>
      </c>
      <c r="O211" s="69">
        <v>0</v>
      </c>
      <c r="P211" s="69">
        <v>0</v>
      </c>
      <c r="Q211" s="69">
        <v>52.599999999999994</v>
      </c>
      <c r="R211" s="69">
        <v>2.1</v>
      </c>
      <c r="S211" s="69">
        <v>167.70000000000002</v>
      </c>
      <c r="T211" s="80">
        <v>0.23550662291940475</v>
      </c>
      <c r="U211" s="69">
        <v>320.50096313101795</v>
      </c>
      <c r="V211" s="80">
        <v>0</v>
      </c>
      <c r="W211" s="69">
        <v>0</v>
      </c>
      <c r="X211" s="69">
        <v>0</v>
      </c>
      <c r="Y211" s="69">
        <v>0</v>
      </c>
      <c r="Z211" s="69">
        <v>0</v>
      </c>
      <c r="AA211" s="60">
        <f>G211+H211+J211+L211+N211+O211+P211+Q211+R211+S211+U211+W211+X211+Y211+Z211</f>
        <v>2501.100963131018</v>
      </c>
      <c r="AB211" s="143">
        <v>163.80000000000001</v>
      </c>
      <c r="AC211" s="69">
        <f>AB211+X211+W211+U211</f>
        <v>484.30096313101797</v>
      </c>
      <c r="AD211" s="238">
        <f t="shared" si="78"/>
        <v>0.35586814838049668</v>
      </c>
      <c r="AE211" s="69">
        <f>G211+H211+J211+L211+N211+P211+Q211+R211+S211+Y211+Z211</f>
        <v>2180.6</v>
      </c>
      <c r="AF211" s="277">
        <f t="shared" si="76"/>
        <v>0.4</v>
      </c>
      <c r="AG211" s="278">
        <f>G211*AF211</f>
        <v>544.36</v>
      </c>
      <c r="AH211" s="225">
        <f>IF((AA211+AB211)-(AE211+AG211)&gt;0,0,(AA211+AB211)-(AE211+AG211))</f>
        <v>-60.059036868981821</v>
      </c>
      <c r="AI211" s="238">
        <f t="shared" si="80"/>
        <v>0.3999999999999998</v>
      </c>
      <c r="AJ211" s="69">
        <f t="shared" si="81"/>
        <v>544.35999999999979</v>
      </c>
      <c r="AK211" s="69"/>
      <c r="AL211" s="186"/>
    </row>
    <row r="212" spans="2:38" s="1" customFormat="1" ht="15.75" customHeight="1" x14ac:dyDescent="0.25">
      <c r="B212" s="665" t="s">
        <v>173</v>
      </c>
      <c r="C212" s="11" t="s">
        <v>124</v>
      </c>
      <c r="D212" s="125">
        <f t="shared" ref="D212:AA212" si="82">SUM(D213:D215)</f>
        <v>11</v>
      </c>
      <c r="E212" s="125">
        <f t="shared" si="82"/>
        <v>56.5</v>
      </c>
      <c r="F212" s="125">
        <f t="shared" si="82"/>
        <v>54.5</v>
      </c>
      <c r="G212" s="57">
        <f t="shared" si="82"/>
        <v>5119.2000000000007</v>
      </c>
      <c r="H212" s="57">
        <f t="shared" si="82"/>
        <v>190.8</v>
      </c>
      <c r="I212" s="82">
        <f>J212/G212</f>
        <v>0.3317901234567901</v>
      </c>
      <c r="J212" s="57">
        <f t="shared" si="82"/>
        <v>1698.5</v>
      </c>
      <c r="K212" s="82">
        <f>L212/G212</f>
        <v>0</v>
      </c>
      <c r="L212" s="57">
        <f t="shared" si="82"/>
        <v>0</v>
      </c>
      <c r="M212" s="82">
        <f t="shared" si="82"/>
        <v>0</v>
      </c>
      <c r="N212" s="57">
        <f t="shared" si="82"/>
        <v>0</v>
      </c>
      <c r="O212" s="57">
        <f t="shared" si="82"/>
        <v>0</v>
      </c>
      <c r="P212" s="57">
        <f t="shared" si="82"/>
        <v>0</v>
      </c>
      <c r="Q212" s="57">
        <f t="shared" si="82"/>
        <v>149.4</v>
      </c>
      <c r="R212" s="57">
        <f t="shared" si="82"/>
        <v>4.25</v>
      </c>
      <c r="S212" s="57">
        <f t="shared" si="82"/>
        <v>597</v>
      </c>
      <c r="T212" s="82">
        <f>U212/G212</f>
        <v>0.2379870801949853</v>
      </c>
      <c r="U212" s="57">
        <f t="shared" si="82"/>
        <v>1218.3034609341689</v>
      </c>
      <c r="V212" s="82">
        <f>W212/G212</f>
        <v>0</v>
      </c>
      <c r="W212" s="57">
        <f t="shared" si="82"/>
        <v>0</v>
      </c>
      <c r="X212" s="57">
        <f t="shared" si="82"/>
        <v>0</v>
      </c>
      <c r="Y212" s="57">
        <f t="shared" si="82"/>
        <v>0</v>
      </c>
      <c r="Z212" s="57">
        <f t="shared" si="82"/>
        <v>0</v>
      </c>
      <c r="AA212" s="57">
        <f t="shared" si="82"/>
        <v>8977.4534609341699</v>
      </c>
      <c r="AB212" s="141">
        <f>SUM(AB213:AB215)</f>
        <v>587.90000000000009</v>
      </c>
      <c r="AC212" s="141">
        <f>SUM(AC213:AC215)</f>
        <v>1806.203460934169</v>
      </c>
      <c r="AD212" s="233">
        <f t="shared" si="78"/>
        <v>0.35282924303292873</v>
      </c>
      <c r="AE212" s="141">
        <f>SUM(AE213:AE215)</f>
        <v>7759.1500000000015</v>
      </c>
      <c r="AF212" s="269">
        <f t="shared" si="76"/>
        <v>0.4</v>
      </c>
      <c r="AG212" s="270">
        <f>SUM(AG213:AG215)</f>
        <v>2047.6800000000003</v>
      </c>
      <c r="AH212" s="141">
        <f>SUM(AH213:AH215)</f>
        <v>-241.47653906583128</v>
      </c>
      <c r="AI212" s="233">
        <f t="shared" si="80"/>
        <v>0.4</v>
      </c>
      <c r="AJ212" s="57">
        <f t="shared" si="81"/>
        <v>2047.6800000000003</v>
      </c>
      <c r="AK212" s="57"/>
      <c r="AL212" s="79"/>
    </row>
    <row r="213" spans="2:38" s="1" customFormat="1" ht="15.75" x14ac:dyDescent="0.25">
      <c r="B213" s="665"/>
      <c r="C213" s="15" t="s">
        <v>880</v>
      </c>
      <c r="D213" s="116">
        <v>3</v>
      </c>
      <c r="E213" s="116">
        <v>19</v>
      </c>
      <c r="F213" s="116">
        <v>18</v>
      </c>
      <c r="G213" s="69">
        <v>1641.2000000000003</v>
      </c>
      <c r="H213" s="69">
        <v>73.2</v>
      </c>
      <c r="I213" s="80">
        <v>0.38794784304167679</v>
      </c>
      <c r="J213" s="69">
        <v>636.70000000000005</v>
      </c>
      <c r="K213" s="80">
        <v>0</v>
      </c>
      <c r="L213" s="69">
        <v>0</v>
      </c>
      <c r="M213" s="80">
        <v>0</v>
      </c>
      <c r="N213" s="69">
        <v>0</v>
      </c>
      <c r="O213" s="69">
        <v>0</v>
      </c>
      <c r="P213" s="69">
        <v>0</v>
      </c>
      <c r="Q213" s="69">
        <v>45.2</v>
      </c>
      <c r="R213" s="69">
        <v>4.25</v>
      </c>
      <c r="S213" s="69">
        <v>200.1</v>
      </c>
      <c r="T213" s="80">
        <v>0.23759893340328472</v>
      </c>
      <c r="U213" s="69">
        <v>389.94736950147097</v>
      </c>
      <c r="V213" s="80">
        <v>0</v>
      </c>
      <c r="W213" s="69">
        <v>0</v>
      </c>
      <c r="X213" s="69">
        <v>0</v>
      </c>
      <c r="Y213" s="69">
        <v>0</v>
      </c>
      <c r="Z213" s="69">
        <v>0</v>
      </c>
      <c r="AA213" s="60">
        <f>G213+H213+J213+L213+N213+O213+P213+Q213+R213+S213+U213+W213+X213+Y213+Z213</f>
        <v>2990.5973695014709</v>
      </c>
      <c r="AB213" s="143">
        <v>195.8</v>
      </c>
      <c r="AC213" s="69">
        <f>AB213+X213+W213+U213</f>
        <v>585.74736950147098</v>
      </c>
      <c r="AD213" s="238">
        <f t="shared" si="78"/>
        <v>0.35690188246494692</v>
      </c>
      <c r="AE213" s="69">
        <f>G213+H213+J213+L213+N213+P213+Q213+R213+S213+Y213+Z213</f>
        <v>2600.65</v>
      </c>
      <c r="AF213" s="277">
        <f t="shared" si="76"/>
        <v>0.4</v>
      </c>
      <c r="AG213" s="278">
        <f>G213*AF213</f>
        <v>656.48000000000013</v>
      </c>
      <c r="AH213" s="225">
        <f>IF((AA213+AB213)-(AE213+AG213)&gt;0,0,(AA213+AB213)-(AE213+AG213))</f>
        <v>-70.732630498529034</v>
      </c>
      <c r="AI213" s="238">
        <f t="shared" si="80"/>
        <v>0.39999999999999997</v>
      </c>
      <c r="AJ213" s="69">
        <f t="shared" si="81"/>
        <v>656.48</v>
      </c>
      <c r="AK213" s="69"/>
      <c r="AL213" s="186"/>
    </row>
    <row r="214" spans="2:38" s="1" customFormat="1" ht="15.75" x14ac:dyDescent="0.25">
      <c r="B214" s="665"/>
      <c r="C214" s="15" t="s">
        <v>881</v>
      </c>
      <c r="D214" s="116">
        <v>4</v>
      </c>
      <c r="E214" s="116">
        <v>18</v>
      </c>
      <c r="F214" s="116">
        <v>18</v>
      </c>
      <c r="G214" s="69">
        <v>1727.5000000000002</v>
      </c>
      <c r="H214" s="69">
        <v>61.2</v>
      </c>
      <c r="I214" s="80">
        <v>0.33736613603473226</v>
      </c>
      <c r="J214" s="69">
        <v>582.80000000000007</v>
      </c>
      <c r="K214" s="80">
        <v>0</v>
      </c>
      <c r="L214" s="69">
        <v>0</v>
      </c>
      <c r="M214" s="80">
        <v>0</v>
      </c>
      <c r="N214" s="69">
        <v>0</v>
      </c>
      <c r="O214" s="69">
        <v>0</v>
      </c>
      <c r="P214" s="69">
        <v>0</v>
      </c>
      <c r="Q214" s="69">
        <v>45</v>
      </c>
      <c r="R214" s="69">
        <v>0</v>
      </c>
      <c r="S214" s="69">
        <v>201.29999999999998</v>
      </c>
      <c r="T214" s="80">
        <v>0.23810641697423093</v>
      </c>
      <c r="U214" s="69">
        <v>411.32883532298399</v>
      </c>
      <c r="V214" s="80">
        <v>0</v>
      </c>
      <c r="W214" s="69">
        <v>0</v>
      </c>
      <c r="X214" s="69">
        <v>0</v>
      </c>
      <c r="Y214" s="69">
        <v>0</v>
      </c>
      <c r="Z214" s="69">
        <v>0</v>
      </c>
      <c r="AA214" s="60">
        <f>G214+H214+J214+L214+N214+O214+P214+Q214+R214+S214+U214+W214+X214+Y214+Z214</f>
        <v>3029.1288353229847</v>
      </c>
      <c r="AB214" s="143">
        <v>198.4</v>
      </c>
      <c r="AC214" s="69">
        <f>AB214+X214+W214+U214</f>
        <v>609.72883532298397</v>
      </c>
      <c r="AD214" s="238">
        <f t="shared" si="78"/>
        <v>0.35295446328392699</v>
      </c>
      <c r="AE214" s="69">
        <f>G214+H214+J214+L214+N214+P214+Q214+R214+S214+Y214+Z214</f>
        <v>2617.8000000000006</v>
      </c>
      <c r="AF214" s="277">
        <f t="shared" si="76"/>
        <v>0.4</v>
      </c>
      <c r="AG214" s="278">
        <f>G214*AF214</f>
        <v>691.00000000000011</v>
      </c>
      <c r="AH214" s="225">
        <f>IF((AA214+AB214)-(AE214+AG214)&gt;0,0,(AA214+AB214)-(AE214+AG214))</f>
        <v>-81.271164677015804</v>
      </c>
      <c r="AI214" s="238">
        <f t="shared" si="80"/>
        <v>0.3999999999999998</v>
      </c>
      <c r="AJ214" s="69">
        <f t="shared" si="81"/>
        <v>690.99999999999977</v>
      </c>
      <c r="AK214" s="69"/>
      <c r="AL214" s="186"/>
    </row>
    <row r="215" spans="2:38" s="1" customFormat="1" ht="15.75" x14ac:dyDescent="0.25">
      <c r="B215" s="665"/>
      <c r="C215" s="15" t="s">
        <v>882</v>
      </c>
      <c r="D215" s="116">
        <v>4</v>
      </c>
      <c r="E215" s="116">
        <v>19.5</v>
      </c>
      <c r="F215" s="116">
        <v>18.5</v>
      </c>
      <c r="G215" s="69">
        <v>1750.5000000000002</v>
      </c>
      <c r="H215" s="69">
        <v>56.400000000000006</v>
      </c>
      <c r="I215" s="80">
        <v>0.27363610397029414</v>
      </c>
      <c r="J215" s="69">
        <v>479</v>
      </c>
      <c r="K215" s="80">
        <v>0</v>
      </c>
      <c r="L215" s="69">
        <v>0</v>
      </c>
      <c r="M215" s="80">
        <v>0</v>
      </c>
      <c r="N215" s="69">
        <v>0</v>
      </c>
      <c r="O215" s="69">
        <v>0</v>
      </c>
      <c r="P215" s="69">
        <v>0</v>
      </c>
      <c r="Q215" s="69">
        <v>59.199999999999996</v>
      </c>
      <c r="R215" s="69">
        <v>0</v>
      </c>
      <c r="S215" s="69">
        <v>195.6</v>
      </c>
      <c r="T215" s="80">
        <v>0.23823322257053064</v>
      </c>
      <c r="U215" s="69">
        <v>417.02725610971396</v>
      </c>
      <c r="V215" s="80">
        <v>0</v>
      </c>
      <c r="W215" s="69">
        <v>0</v>
      </c>
      <c r="X215" s="69">
        <v>0</v>
      </c>
      <c r="Y215" s="69">
        <v>0</v>
      </c>
      <c r="Z215" s="69">
        <v>0</v>
      </c>
      <c r="AA215" s="60">
        <f>G215+H215+J215+L215+N215+O215+P215+Q215+R215+S215+U215+W215+X215+Y215+Z215</f>
        <v>2957.7272561097143</v>
      </c>
      <c r="AB215" s="143">
        <v>193.7</v>
      </c>
      <c r="AC215" s="69">
        <f>AB215+X215+W215+U215</f>
        <v>610.72725610971395</v>
      </c>
      <c r="AD215" s="238">
        <f t="shared" si="78"/>
        <v>0.34888732139943668</v>
      </c>
      <c r="AE215" s="69">
        <f>G215+H215+J215+L215+N215+P215+Q215+R215+S215+Y215+Z215</f>
        <v>2540.7000000000003</v>
      </c>
      <c r="AF215" s="277">
        <f t="shared" si="76"/>
        <v>0.4</v>
      </c>
      <c r="AG215" s="278">
        <f>G215*AF215</f>
        <v>700.20000000000016</v>
      </c>
      <c r="AH215" s="225">
        <f>IF((AA215+AB215)-(AE215+AG215)&gt;0,0,(AA215+AB215)-(AE215+AG215))</f>
        <v>-89.472743890286438</v>
      </c>
      <c r="AI215" s="238">
        <f t="shared" si="80"/>
        <v>0.40000000000000019</v>
      </c>
      <c r="AJ215" s="69">
        <f t="shared" si="81"/>
        <v>700.20000000000039</v>
      </c>
      <c r="AK215" s="69"/>
      <c r="AL215" s="186"/>
    </row>
    <row r="216" spans="2:38" s="1" customFormat="1" ht="15.75" customHeight="1" x14ac:dyDescent="0.25">
      <c r="B216" s="665" t="s">
        <v>174</v>
      </c>
      <c r="C216" s="11" t="s">
        <v>124</v>
      </c>
      <c r="D216" s="125">
        <f t="shared" ref="D216:AA216" si="83">SUM(D217:D218)</f>
        <v>7</v>
      </c>
      <c r="E216" s="125">
        <f t="shared" si="83"/>
        <v>52</v>
      </c>
      <c r="F216" s="125">
        <f t="shared" si="83"/>
        <v>47</v>
      </c>
      <c r="G216" s="57">
        <f t="shared" si="83"/>
        <v>4183.3</v>
      </c>
      <c r="H216" s="57">
        <f t="shared" si="83"/>
        <v>123.60000000000001</v>
      </c>
      <c r="I216" s="82">
        <f>J216/G216</f>
        <v>0.26304592068462695</v>
      </c>
      <c r="J216" s="57">
        <f t="shared" si="83"/>
        <v>1100.4000000000001</v>
      </c>
      <c r="K216" s="82">
        <f>L216/G216</f>
        <v>0</v>
      </c>
      <c r="L216" s="57">
        <f t="shared" si="83"/>
        <v>0</v>
      </c>
      <c r="M216" s="82">
        <f t="shared" si="83"/>
        <v>0</v>
      </c>
      <c r="N216" s="57">
        <f t="shared" si="83"/>
        <v>0</v>
      </c>
      <c r="O216" s="57">
        <f t="shared" si="83"/>
        <v>0</v>
      </c>
      <c r="P216" s="57">
        <f t="shared" si="83"/>
        <v>0</v>
      </c>
      <c r="Q216" s="57">
        <f t="shared" si="83"/>
        <v>287.3</v>
      </c>
      <c r="R216" s="57">
        <f t="shared" si="83"/>
        <v>17.100000000000001</v>
      </c>
      <c r="S216" s="57">
        <f t="shared" si="83"/>
        <v>476.1</v>
      </c>
      <c r="T216" s="82">
        <f>U216/G216</f>
        <v>0.23978662865319267</v>
      </c>
      <c r="U216" s="57">
        <f t="shared" si="83"/>
        <v>1003.0994036449009</v>
      </c>
      <c r="V216" s="82">
        <f>W216/G216</f>
        <v>0</v>
      </c>
      <c r="W216" s="57">
        <f t="shared" si="83"/>
        <v>0</v>
      </c>
      <c r="X216" s="57">
        <f t="shared" si="83"/>
        <v>0</v>
      </c>
      <c r="Y216" s="57">
        <f t="shared" si="83"/>
        <v>0</v>
      </c>
      <c r="Z216" s="57">
        <f t="shared" si="83"/>
        <v>0</v>
      </c>
      <c r="AA216" s="57">
        <f t="shared" si="83"/>
        <v>7190.8994036449012</v>
      </c>
      <c r="AB216" s="141">
        <f>SUM(AB217:AB218)</f>
        <v>470.8</v>
      </c>
      <c r="AC216" s="141">
        <f>SUM(AC217:AC218)</f>
        <v>1473.899403644901</v>
      </c>
      <c r="AD216" s="233">
        <f t="shared" si="78"/>
        <v>0.35232935807733151</v>
      </c>
      <c r="AE216" s="141">
        <f>SUM(AE217:AE218)</f>
        <v>6187.8</v>
      </c>
      <c r="AF216" s="269">
        <f t="shared" si="76"/>
        <v>0.4</v>
      </c>
      <c r="AG216" s="270">
        <f>SUM(AG217:AG218)</f>
        <v>1673.3200000000002</v>
      </c>
      <c r="AH216" s="141">
        <f>SUM(AH217:AH218)</f>
        <v>-199.42059635509895</v>
      </c>
      <c r="AI216" s="233">
        <f t="shared" si="80"/>
        <v>0.39999999999999997</v>
      </c>
      <c r="AJ216" s="57">
        <f t="shared" si="81"/>
        <v>1673.32</v>
      </c>
      <c r="AK216" s="57"/>
      <c r="AL216" s="79"/>
    </row>
    <row r="217" spans="2:38" s="1" customFormat="1" ht="15.75" x14ac:dyDescent="0.25">
      <c r="B217" s="665"/>
      <c r="C217" s="15" t="s">
        <v>883</v>
      </c>
      <c r="D217" s="116">
        <v>5</v>
      </c>
      <c r="E217" s="116">
        <v>31</v>
      </c>
      <c r="F217" s="116">
        <v>29</v>
      </c>
      <c r="G217" s="69">
        <v>2462.3000000000002</v>
      </c>
      <c r="H217" s="69">
        <v>67.2</v>
      </c>
      <c r="I217" s="80">
        <v>0.25098485156154815</v>
      </c>
      <c r="J217" s="69">
        <v>618</v>
      </c>
      <c r="K217" s="80">
        <v>0</v>
      </c>
      <c r="L217" s="69">
        <v>0</v>
      </c>
      <c r="M217" s="80">
        <v>0</v>
      </c>
      <c r="N217" s="69">
        <v>0</v>
      </c>
      <c r="O217" s="69">
        <v>0</v>
      </c>
      <c r="P217" s="69">
        <v>0</v>
      </c>
      <c r="Q217" s="69">
        <v>194.9</v>
      </c>
      <c r="R217" s="69">
        <v>12.8</v>
      </c>
      <c r="S217" s="69">
        <v>279.60000000000002</v>
      </c>
      <c r="T217" s="80">
        <v>0.2409864726425423</v>
      </c>
      <c r="U217" s="69">
        <v>593.38099158773196</v>
      </c>
      <c r="V217" s="80">
        <v>0</v>
      </c>
      <c r="W217" s="69">
        <v>0</v>
      </c>
      <c r="X217" s="69">
        <v>0</v>
      </c>
      <c r="Y217" s="69">
        <v>0</v>
      </c>
      <c r="Z217" s="69">
        <v>0</v>
      </c>
      <c r="AA217" s="60">
        <f>G217+H217+J217+L217+N217+O217+P217+Q217+R217+S217+U217+W217+X217+Y217+Z217</f>
        <v>4228.180991587732</v>
      </c>
      <c r="AB217" s="143">
        <v>276.8</v>
      </c>
      <c r="AC217" s="69">
        <f>AB217+X217+W217+U217</f>
        <v>870.18099158773202</v>
      </c>
      <c r="AD217" s="238">
        <f t="shared" si="78"/>
        <v>0.35340169418337813</v>
      </c>
      <c r="AE217" s="69">
        <f>G217+H217+J217+L217+N217+P217+Q217+R217+S217+Y217+Z217</f>
        <v>3634.8</v>
      </c>
      <c r="AF217" s="277">
        <f t="shared" si="76"/>
        <v>0.4</v>
      </c>
      <c r="AG217" s="278">
        <f>G217*AF217</f>
        <v>984.92000000000007</v>
      </c>
      <c r="AH217" s="225">
        <f>IF((AA217+AB217)-(AE217+AG217)&gt;0,0,(AA217+AB217)-(AE217+AG217))</f>
        <v>-114.73900841226805</v>
      </c>
      <c r="AI217" s="238">
        <f t="shared" si="80"/>
        <v>0.4</v>
      </c>
      <c r="AJ217" s="69">
        <f t="shared" si="81"/>
        <v>984.92000000000007</v>
      </c>
      <c r="AK217" s="69"/>
      <c r="AL217" s="186"/>
    </row>
    <row r="218" spans="2:38" s="1" customFormat="1" ht="15.75" x14ac:dyDescent="0.25">
      <c r="B218" s="665"/>
      <c r="C218" s="15" t="s">
        <v>884</v>
      </c>
      <c r="D218" s="116">
        <v>2</v>
      </c>
      <c r="E218" s="116">
        <v>21</v>
      </c>
      <c r="F218" s="116">
        <v>18</v>
      </c>
      <c r="G218" s="69">
        <v>1720.9999999999998</v>
      </c>
      <c r="H218" s="69">
        <v>56.400000000000006</v>
      </c>
      <c r="I218" s="80">
        <v>0.28030214991284141</v>
      </c>
      <c r="J218" s="69">
        <v>482.4</v>
      </c>
      <c r="K218" s="80">
        <v>0</v>
      </c>
      <c r="L218" s="69">
        <v>0</v>
      </c>
      <c r="M218" s="80">
        <v>0</v>
      </c>
      <c r="N218" s="69">
        <v>0</v>
      </c>
      <c r="O218" s="69">
        <v>0</v>
      </c>
      <c r="P218" s="69">
        <v>0</v>
      </c>
      <c r="Q218" s="69">
        <v>92.4</v>
      </c>
      <c r="R218" s="69">
        <v>4.3</v>
      </c>
      <c r="S218" s="69">
        <v>196.5</v>
      </c>
      <c r="T218" s="80">
        <v>0.23806996633188204</v>
      </c>
      <c r="U218" s="69">
        <v>409.71841205716896</v>
      </c>
      <c r="V218" s="80">
        <v>0</v>
      </c>
      <c r="W218" s="69">
        <v>0</v>
      </c>
      <c r="X218" s="69">
        <v>0</v>
      </c>
      <c r="Y218" s="69">
        <v>0</v>
      </c>
      <c r="Z218" s="69">
        <v>0</v>
      </c>
      <c r="AA218" s="60">
        <f>G218+H218+J218+L218+N218+O218+P218+Q218+R218+S218+U218+W218+X218+Y218+Z218</f>
        <v>2962.7184120571692</v>
      </c>
      <c r="AB218" s="143">
        <v>194</v>
      </c>
      <c r="AC218" s="69">
        <f>AB218+X218+W218+U218</f>
        <v>603.71841205716896</v>
      </c>
      <c r="AD218" s="238">
        <f t="shared" si="78"/>
        <v>0.35079512612270136</v>
      </c>
      <c r="AE218" s="69">
        <f>G218+H218+J218+L218+N218+P218+Q218+R218+S218+Y218+Z218</f>
        <v>2553</v>
      </c>
      <c r="AF218" s="277">
        <f t="shared" si="76"/>
        <v>0.4</v>
      </c>
      <c r="AG218" s="278">
        <f>G218*AF218</f>
        <v>688.4</v>
      </c>
      <c r="AH218" s="225">
        <f>IF((AA218+AB218)-(AE218+AG218)&gt;0,0,(AA218+AB218)-(AE218+AG218))</f>
        <v>-84.681587942830902</v>
      </c>
      <c r="AI218" s="238">
        <f t="shared" si="80"/>
        <v>0.39999999999999997</v>
      </c>
      <c r="AJ218" s="69">
        <f t="shared" si="81"/>
        <v>688.39999999999986</v>
      </c>
      <c r="AK218" s="69"/>
      <c r="AL218" s="186"/>
    </row>
    <row r="219" spans="2:38" ht="31.5" x14ac:dyDescent="0.25">
      <c r="B219" s="35" t="s">
        <v>175</v>
      </c>
      <c r="C219" s="11" t="s">
        <v>801</v>
      </c>
      <c r="D219" s="104">
        <v>8</v>
      </c>
      <c r="E219" s="104">
        <v>40.5</v>
      </c>
      <c r="F219" s="104">
        <v>38.5</v>
      </c>
      <c r="G219" s="67">
        <v>3384.5999999999995</v>
      </c>
      <c r="H219" s="67">
        <v>100.80000000000001</v>
      </c>
      <c r="I219" s="85">
        <v>0.2909649589316316</v>
      </c>
      <c r="J219" s="67">
        <v>984.80000000000007</v>
      </c>
      <c r="K219" s="85">
        <v>0</v>
      </c>
      <c r="L219" s="67">
        <v>0</v>
      </c>
      <c r="M219" s="85">
        <v>0</v>
      </c>
      <c r="N219" s="67">
        <v>0</v>
      </c>
      <c r="O219" s="67">
        <v>0</v>
      </c>
      <c r="P219" s="67">
        <v>0</v>
      </c>
      <c r="Q219" s="67">
        <v>173.9</v>
      </c>
      <c r="R219" s="162">
        <v>8.5</v>
      </c>
      <c r="S219" s="162">
        <v>387.70000000000005</v>
      </c>
      <c r="T219" s="163">
        <v>0.24283155029711198</v>
      </c>
      <c r="U219" s="162">
        <v>821.88766513560506</v>
      </c>
      <c r="V219" s="163">
        <v>0</v>
      </c>
      <c r="W219" s="162">
        <v>0</v>
      </c>
      <c r="X219" s="162">
        <v>0</v>
      </c>
      <c r="Y219" s="162">
        <v>0</v>
      </c>
      <c r="Z219" s="162">
        <v>0</v>
      </c>
      <c r="AA219" s="162">
        <v>5862.1876651356042</v>
      </c>
      <c r="AB219" s="150">
        <v>383.9</v>
      </c>
      <c r="AC219" s="162">
        <f>AB219+X219+W219+U219</f>
        <v>1205.787665135605</v>
      </c>
      <c r="AD219" s="240">
        <f t="shared" si="78"/>
        <v>0.35625706586763733</v>
      </c>
      <c r="AE219" s="162">
        <f>G219+H219+J219+L219+N219+P219+Q219+R219+S219+Y219+Z219</f>
        <v>5040.2999999999993</v>
      </c>
      <c r="AF219" s="281">
        <f t="shared" si="76"/>
        <v>0.4</v>
      </c>
      <c r="AG219" s="282">
        <f>G219*AF219</f>
        <v>1353.84</v>
      </c>
      <c r="AH219" s="229">
        <f>IF((AA219+AB219)-(AE219+AG219)&gt;0,0,(AA219+AB219)-(AE219+AG219))</f>
        <v>-148.05233486439556</v>
      </c>
      <c r="AI219" s="240">
        <f t="shared" si="80"/>
        <v>0.40000000000000024</v>
      </c>
      <c r="AJ219" s="162">
        <f t="shared" si="81"/>
        <v>1353.8400000000006</v>
      </c>
      <c r="AK219" s="162"/>
      <c r="AL219" s="193"/>
    </row>
    <row r="220" spans="2:38" s="1" customFormat="1" ht="15.75" customHeight="1" x14ac:dyDescent="0.25">
      <c r="B220" s="689" t="s">
        <v>176</v>
      </c>
      <c r="C220" s="11" t="s">
        <v>124</v>
      </c>
      <c r="D220" s="125">
        <f t="shared" ref="D220:AA220" si="84">SUM(D221:D222)</f>
        <v>24</v>
      </c>
      <c r="E220" s="125">
        <f t="shared" si="84"/>
        <v>83.5</v>
      </c>
      <c r="F220" s="125">
        <f t="shared" si="84"/>
        <v>75.5</v>
      </c>
      <c r="G220" s="57">
        <f t="shared" si="84"/>
        <v>7529.2999999999993</v>
      </c>
      <c r="H220" s="57">
        <f t="shared" si="84"/>
        <v>140.4</v>
      </c>
      <c r="I220" s="82">
        <f>J220/G220</f>
        <v>0.18105268750083009</v>
      </c>
      <c r="J220" s="57">
        <f t="shared" si="84"/>
        <v>1363.1999999999998</v>
      </c>
      <c r="K220" s="82">
        <f>L220/G220</f>
        <v>0</v>
      </c>
      <c r="L220" s="57">
        <f t="shared" si="84"/>
        <v>0</v>
      </c>
      <c r="M220" s="82">
        <f t="shared" si="84"/>
        <v>0</v>
      </c>
      <c r="N220" s="57">
        <f t="shared" si="84"/>
        <v>0</v>
      </c>
      <c r="O220" s="57">
        <f t="shared" si="84"/>
        <v>0</v>
      </c>
      <c r="P220" s="57">
        <f t="shared" si="84"/>
        <v>0</v>
      </c>
      <c r="Q220" s="57">
        <f t="shared" si="84"/>
        <v>240</v>
      </c>
      <c r="R220" s="57">
        <f t="shared" si="84"/>
        <v>4.3</v>
      </c>
      <c r="S220" s="57">
        <f t="shared" si="84"/>
        <v>773</v>
      </c>
      <c r="T220" s="82">
        <f>U220/G220</f>
        <v>0.24332882862966826</v>
      </c>
      <c r="U220" s="57">
        <f t="shared" si="84"/>
        <v>1832.095749401361</v>
      </c>
      <c r="V220" s="82">
        <f>W220/G220</f>
        <v>0</v>
      </c>
      <c r="W220" s="57">
        <f t="shared" si="84"/>
        <v>0</v>
      </c>
      <c r="X220" s="57">
        <f t="shared" si="84"/>
        <v>0</v>
      </c>
      <c r="Y220" s="57">
        <f t="shared" si="84"/>
        <v>0</v>
      </c>
      <c r="Z220" s="57">
        <f t="shared" si="84"/>
        <v>0</v>
      </c>
      <c r="AA220" s="57">
        <f t="shared" si="84"/>
        <v>11882.295749401361</v>
      </c>
      <c r="AB220" s="141">
        <f>SUM(AB221:AB222)</f>
        <v>778.2</v>
      </c>
      <c r="AC220" s="141">
        <f>SUM(AC221:AC222)</f>
        <v>2610.2957494013608</v>
      </c>
      <c r="AD220" s="233">
        <f t="shared" si="78"/>
        <v>0.34668505032358399</v>
      </c>
      <c r="AE220" s="141">
        <f>SUM(AE221:AE222)</f>
        <v>10050.200000000001</v>
      </c>
      <c r="AF220" s="269">
        <f t="shared" si="76"/>
        <v>0.4</v>
      </c>
      <c r="AG220" s="270">
        <f>SUM(AG221:AG222)</f>
        <v>3011.7200000000003</v>
      </c>
      <c r="AH220" s="141">
        <f>SUM(AH221:AH222)</f>
        <v>-401.42425059863945</v>
      </c>
      <c r="AI220" s="233">
        <f t="shared" si="80"/>
        <v>0.40000000000000008</v>
      </c>
      <c r="AJ220" s="57">
        <f t="shared" si="81"/>
        <v>3011.7200000000003</v>
      </c>
      <c r="AK220" s="57"/>
      <c r="AL220" s="79"/>
    </row>
    <row r="221" spans="2:38" s="1" customFormat="1" ht="31.5" x14ac:dyDescent="0.25">
      <c r="B221" s="689"/>
      <c r="C221" s="15" t="s">
        <v>177</v>
      </c>
      <c r="D221" s="116">
        <v>14</v>
      </c>
      <c r="E221" s="116">
        <v>48.5</v>
      </c>
      <c r="F221" s="116">
        <v>42.5</v>
      </c>
      <c r="G221" s="69">
        <v>4217.3999999999996</v>
      </c>
      <c r="H221" s="69">
        <v>60</v>
      </c>
      <c r="I221" s="80">
        <v>0.18798311756058236</v>
      </c>
      <c r="J221" s="69">
        <v>792.8</v>
      </c>
      <c r="K221" s="80">
        <v>0</v>
      </c>
      <c r="L221" s="69">
        <v>0</v>
      </c>
      <c r="M221" s="80">
        <v>0</v>
      </c>
      <c r="N221" s="69">
        <v>0</v>
      </c>
      <c r="O221" s="69">
        <v>0</v>
      </c>
      <c r="P221" s="69">
        <v>0</v>
      </c>
      <c r="Q221" s="69">
        <v>202.1</v>
      </c>
      <c r="R221" s="69">
        <v>0</v>
      </c>
      <c r="S221" s="69">
        <v>439.3</v>
      </c>
      <c r="T221" s="80">
        <v>0.24380425122121047</v>
      </c>
      <c r="U221" s="69">
        <v>1028.220049100333</v>
      </c>
      <c r="V221" s="80">
        <v>0</v>
      </c>
      <c r="W221" s="69">
        <v>0</v>
      </c>
      <c r="X221" s="69">
        <v>0</v>
      </c>
      <c r="Y221" s="69">
        <v>0</v>
      </c>
      <c r="Z221" s="69">
        <v>0</v>
      </c>
      <c r="AA221" s="60">
        <f>G221+H221+J221+L221+N221+O221+P221+Q221+R221+S221+U221+W221+X221+Y221+Z221</f>
        <v>6739.8200491003336</v>
      </c>
      <c r="AB221" s="143">
        <v>441.4</v>
      </c>
      <c r="AC221" s="69">
        <f>AB221+X221+W221+U221</f>
        <v>1469.6200491003328</v>
      </c>
      <c r="AD221" s="238">
        <f t="shared" si="78"/>
        <v>0.34846589109411791</v>
      </c>
      <c r="AE221" s="69">
        <f>G221+H221+J221+L221+N221+P221+Q221+R221+S221+Y221+Z221</f>
        <v>5711.6</v>
      </c>
      <c r="AF221" s="277">
        <f t="shared" si="76"/>
        <v>0.4</v>
      </c>
      <c r="AG221" s="278">
        <f>G221*AF221</f>
        <v>1686.96</v>
      </c>
      <c r="AH221" s="225">
        <f>IF((AA221+AB221)-(AE221+AG221)&gt;0,0,(AA221+AB221)-(AE221+AG221))</f>
        <v>-217.3399508996672</v>
      </c>
      <c r="AI221" s="238">
        <f t="shared" si="80"/>
        <v>0.4</v>
      </c>
      <c r="AJ221" s="69">
        <f t="shared" si="81"/>
        <v>1686.96</v>
      </c>
      <c r="AK221" s="69"/>
      <c r="AL221" s="186"/>
    </row>
    <row r="222" spans="2:38" s="1" customFormat="1" ht="15.75" x14ac:dyDescent="0.25">
      <c r="B222" s="689"/>
      <c r="C222" s="15" t="s">
        <v>885</v>
      </c>
      <c r="D222" s="116">
        <v>10</v>
      </c>
      <c r="E222" s="116">
        <v>35</v>
      </c>
      <c r="F222" s="116">
        <v>33</v>
      </c>
      <c r="G222" s="69">
        <v>3311.9</v>
      </c>
      <c r="H222" s="69">
        <v>80.400000000000006</v>
      </c>
      <c r="I222" s="80">
        <v>0.1722274223255533</v>
      </c>
      <c r="J222" s="69">
        <v>570.4</v>
      </c>
      <c r="K222" s="80">
        <v>0</v>
      </c>
      <c r="L222" s="69">
        <v>0</v>
      </c>
      <c r="M222" s="80">
        <v>0</v>
      </c>
      <c r="N222" s="69">
        <v>0</v>
      </c>
      <c r="O222" s="69">
        <v>0</v>
      </c>
      <c r="P222" s="69">
        <v>0</v>
      </c>
      <c r="Q222" s="69">
        <v>37.9</v>
      </c>
      <c r="R222" s="69">
        <v>4.3</v>
      </c>
      <c r="S222" s="69">
        <v>333.7</v>
      </c>
      <c r="T222" s="80">
        <v>0.24272342169178659</v>
      </c>
      <c r="U222" s="69">
        <v>803.87570030102802</v>
      </c>
      <c r="V222" s="80">
        <v>0</v>
      </c>
      <c r="W222" s="69">
        <v>0</v>
      </c>
      <c r="X222" s="69">
        <v>0</v>
      </c>
      <c r="Y222" s="69">
        <v>0</v>
      </c>
      <c r="Z222" s="69">
        <v>0</v>
      </c>
      <c r="AA222" s="60">
        <f>G222+H222+J222+L222+N222+O222+P222+Q222+R222+S222+U222+W222+X222+Y222+Z222</f>
        <v>5142.4757003010282</v>
      </c>
      <c r="AB222" s="143">
        <v>336.8</v>
      </c>
      <c r="AC222" s="69">
        <f>AB222+X222+W222+U222</f>
        <v>1140.675700301028</v>
      </c>
      <c r="AD222" s="238">
        <f t="shared" si="78"/>
        <v>0.34441731341557053</v>
      </c>
      <c r="AE222" s="69">
        <f>G222+H222+J222+L222+N222+P222+Q222+R222+S222+Y222+Z222</f>
        <v>4338.6000000000004</v>
      </c>
      <c r="AF222" s="277">
        <f t="shared" si="76"/>
        <v>0.4</v>
      </c>
      <c r="AG222" s="278">
        <f>G222*AF222</f>
        <v>1324.7600000000002</v>
      </c>
      <c r="AH222" s="225">
        <f>IF((AA222+AB222)-(AE222+AG222)&gt;0,0,(AA222+AB222)-(AE222+AG222))</f>
        <v>-184.08429969897225</v>
      </c>
      <c r="AI222" s="238">
        <f t="shared" si="80"/>
        <v>0.40000000000000008</v>
      </c>
      <c r="AJ222" s="69">
        <f t="shared" si="81"/>
        <v>1324.7600000000002</v>
      </c>
      <c r="AK222" s="69"/>
      <c r="AL222" s="186"/>
    </row>
    <row r="223" spans="2:38" s="1" customFormat="1" ht="15.75" customHeight="1" x14ac:dyDescent="0.25">
      <c r="B223" s="665" t="s">
        <v>178</v>
      </c>
      <c r="C223" s="11" t="s">
        <v>124</v>
      </c>
      <c r="D223" s="125">
        <f t="shared" ref="D223:AA223" si="85">SUM(D224:D225)</f>
        <v>14</v>
      </c>
      <c r="E223" s="125">
        <f t="shared" si="85"/>
        <v>96</v>
      </c>
      <c r="F223" s="125">
        <f t="shared" si="85"/>
        <v>83</v>
      </c>
      <c r="G223" s="57">
        <f t="shared" si="85"/>
        <v>7885.1</v>
      </c>
      <c r="H223" s="57">
        <f t="shared" si="85"/>
        <v>164.4</v>
      </c>
      <c r="I223" s="82">
        <f>J223/G223</f>
        <v>0.18930894979137866</v>
      </c>
      <c r="J223" s="57">
        <f t="shared" si="85"/>
        <v>1492.72</v>
      </c>
      <c r="K223" s="82">
        <f>L223/G223</f>
        <v>0</v>
      </c>
      <c r="L223" s="57">
        <f t="shared" si="85"/>
        <v>0</v>
      </c>
      <c r="M223" s="82">
        <f t="shared" si="85"/>
        <v>0</v>
      </c>
      <c r="N223" s="57">
        <f t="shared" si="85"/>
        <v>0</v>
      </c>
      <c r="O223" s="57">
        <f t="shared" si="85"/>
        <v>0</v>
      </c>
      <c r="P223" s="57">
        <f t="shared" si="85"/>
        <v>0</v>
      </c>
      <c r="Q223" s="57">
        <f t="shared" si="85"/>
        <v>289.10000000000002</v>
      </c>
      <c r="R223" s="57">
        <f t="shared" si="85"/>
        <v>8.5</v>
      </c>
      <c r="S223" s="57">
        <f t="shared" si="85"/>
        <v>822.40000000000009</v>
      </c>
      <c r="T223" s="82">
        <f>U223/G223</f>
        <v>0.24249902716022864</v>
      </c>
      <c r="U223" s="57">
        <f t="shared" si="85"/>
        <v>1912.129079061119</v>
      </c>
      <c r="V223" s="82">
        <f>W223/G223</f>
        <v>0</v>
      </c>
      <c r="W223" s="57">
        <f t="shared" si="85"/>
        <v>0</v>
      </c>
      <c r="X223" s="57">
        <f t="shared" si="85"/>
        <v>0</v>
      </c>
      <c r="Y223" s="57">
        <f t="shared" si="85"/>
        <v>0</v>
      </c>
      <c r="Z223" s="57">
        <f t="shared" si="85"/>
        <v>0</v>
      </c>
      <c r="AA223" s="57">
        <f t="shared" si="85"/>
        <v>12574.349079061119</v>
      </c>
      <c r="AB223" s="141">
        <f>SUM(AB224:AB225)</f>
        <v>823.5</v>
      </c>
      <c r="AC223" s="141">
        <f>SUM(AC224:AC225)</f>
        <v>2735.6290790611192</v>
      </c>
      <c r="AD223" s="233">
        <f t="shared" si="78"/>
        <v>0.34693651051491031</v>
      </c>
      <c r="AE223" s="141">
        <f>SUM(AE224:AE225)</f>
        <v>10662.220000000001</v>
      </c>
      <c r="AF223" s="269">
        <f t="shared" si="76"/>
        <v>0.4</v>
      </c>
      <c r="AG223" s="270">
        <f>SUM(AG224:AG225)</f>
        <v>3154.04</v>
      </c>
      <c r="AH223" s="141">
        <f>SUM(AH224:AH225)</f>
        <v>-418.41092093888074</v>
      </c>
      <c r="AI223" s="233">
        <f t="shared" si="80"/>
        <v>0.39999999999999997</v>
      </c>
      <c r="AJ223" s="57">
        <f t="shared" si="81"/>
        <v>3154.04</v>
      </c>
      <c r="AK223" s="57"/>
      <c r="AL223" s="79"/>
    </row>
    <row r="224" spans="2:38" s="1" customFormat="1" ht="15.75" x14ac:dyDescent="0.25">
      <c r="B224" s="665"/>
      <c r="C224" s="15" t="s">
        <v>179</v>
      </c>
      <c r="D224" s="116">
        <v>4</v>
      </c>
      <c r="E224" s="116">
        <v>54.5</v>
      </c>
      <c r="F224" s="116">
        <v>48</v>
      </c>
      <c r="G224" s="69">
        <v>4558.7999999999993</v>
      </c>
      <c r="H224" s="69">
        <v>86.4</v>
      </c>
      <c r="I224" s="80">
        <v>0.16216986926384139</v>
      </c>
      <c r="J224" s="69">
        <v>739.3</v>
      </c>
      <c r="K224" s="80">
        <v>0</v>
      </c>
      <c r="L224" s="69">
        <v>0</v>
      </c>
      <c r="M224" s="80">
        <v>0</v>
      </c>
      <c r="N224" s="69">
        <v>0</v>
      </c>
      <c r="O224" s="69">
        <v>0</v>
      </c>
      <c r="P224" s="69">
        <v>0</v>
      </c>
      <c r="Q224" s="69">
        <v>182.9</v>
      </c>
      <c r="R224" s="69">
        <v>0</v>
      </c>
      <c r="S224" s="69">
        <v>466.3</v>
      </c>
      <c r="T224" s="80">
        <v>0.24231939805052802</v>
      </c>
      <c r="U224" s="69">
        <v>1104.6856718327469</v>
      </c>
      <c r="V224" s="80">
        <v>0</v>
      </c>
      <c r="W224" s="69">
        <v>0</v>
      </c>
      <c r="X224" s="69">
        <v>0</v>
      </c>
      <c r="Y224" s="69">
        <v>0</v>
      </c>
      <c r="Z224" s="69">
        <v>0</v>
      </c>
      <c r="AA224" s="60">
        <f>G224+H224+J224+L224+N224+O224+P224+Q224+R224+S224+U224+W224+X224+Y224+Z224</f>
        <v>7138.3856718327461</v>
      </c>
      <c r="AB224" s="143">
        <v>467.5</v>
      </c>
      <c r="AC224" s="69">
        <f>AB224+X224+W224+U224</f>
        <v>1572.1856718327469</v>
      </c>
      <c r="AD224" s="238">
        <f t="shared" si="78"/>
        <v>0.34486831443203192</v>
      </c>
      <c r="AE224" s="69">
        <f>G224+H224+J224+L224+N224+P224+Q224+R224+S224+Y224+Z224</f>
        <v>6033.6999999999989</v>
      </c>
      <c r="AF224" s="277">
        <f t="shared" si="76"/>
        <v>0.4</v>
      </c>
      <c r="AG224" s="278">
        <f>G224*AF224</f>
        <v>1823.5199999999998</v>
      </c>
      <c r="AH224" s="225">
        <f>IF((AA224+AB224)-(AE224+AG224)&gt;0,0,(AA224+AB224)-(AE224+AG224))</f>
        <v>-251.33432816725235</v>
      </c>
      <c r="AI224" s="238">
        <f t="shared" si="80"/>
        <v>0.39999999999999991</v>
      </c>
      <c r="AJ224" s="69">
        <f t="shared" si="81"/>
        <v>1823.5199999999993</v>
      </c>
      <c r="AK224" s="69"/>
      <c r="AL224" s="186"/>
    </row>
    <row r="225" spans="2:38" s="1" customFormat="1" ht="15.75" x14ac:dyDescent="0.25">
      <c r="B225" s="665"/>
      <c r="C225" s="15" t="s">
        <v>180</v>
      </c>
      <c r="D225" s="116">
        <v>10</v>
      </c>
      <c r="E225" s="116">
        <v>41.5</v>
      </c>
      <c r="F225" s="116">
        <v>35</v>
      </c>
      <c r="G225" s="69">
        <v>3326.3000000000006</v>
      </c>
      <c r="H225" s="69">
        <v>78</v>
      </c>
      <c r="I225" s="80">
        <v>0.2265039232781168</v>
      </c>
      <c r="J225" s="69">
        <v>753.42000000000007</v>
      </c>
      <c r="K225" s="80">
        <v>0</v>
      </c>
      <c r="L225" s="69">
        <v>0</v>
      </c>
      <c r="M225" s="80">
        <v>0</v>
      </c>
      <c r="N225" s="69">
        <v>0</v>
      </c>
      <c r="O225" s="69">
        <v>0</v>
      </c>
      <c r="P225" s="69">
        <v>0</v>
      </c>
      <c r="Q225" s="69">
        <v>106.2</v>
      </c>
      <c r="R225" s="69">
        <v>8.5</v>
      </c>
      <c r="S225" s="69">
        <v>356.1</v>
      </c>
      <c r="T225" s="80">
        <v>0.24274521457125692</v>
      </c>
      <c r="U225" s="69">
        <v>807.44340722837205</v>
      </c>
      <c r="V225" s="80">
        <v>0</v>
      </c>
      <c r="W225" s="69">
        <v>0</v>
      </c>
      <c r="X225" s="69">
        <v>0</v>
      </c>
      <c r="Y225" s="69">
        <v>0</v>
      </c>
      <c r="Z225" s="69">
        <v>0</v>
      </c>
      <c r="AA225" s="60">
        <f>G225+H225+J225+L225+N225+O225+P225+Q225+R225+S225+U225+W225+X225+Y225+Z225</f>
        <v>5435.9634072283734</v>
      </c>
      <c r="AB225" s="143">
        <v>356</v>
      </c>
      <c r="AC225" s="69">
        <f>AB225+X225+W225+U225</f>
        <v>1163.4434072283721</v>
      </c>
      <c r="AD225" s="238">
        <f t="shared" si="78"/>
        <v>0.3497710390609301</v>
      </c>
      <c r="AE225" s="69">
        <f>G225+H225+J225+L225+N225+P225+Q225+R225+S225+Y225+Z225</f>
        <v>4628.5200000000013</v>
      </c>
      <c r="AF225" s="277">
        <f t="shared" si="76"/>
        <v>0.4</v>
      </c>
      <c r="AG225" s="278">
        <f>G225*AF225</f>
        <v>1330.5200000000004</v>
      </c>
      <c r="AH225" s="225">
        <f>IF((AA225+AB225)-(AE225+AG225)&gt;0,0,(AA225+AB225)-(AE225+AG225))</f>
        <v>-167.07659277162838</v>
      </c>
      <c r="AI225" s="238">
        <f t="shared" si="80"/>
        <v>0.40000000000000008</v>
      </c>
      <c r="AJ225" s="69">
        <f t="shared" si="81"/>
        <v>1330.5200000000004</v>
      </c>
      <c r="AK225" s="69"/>
      <c r="AL225" s="186"/>
    </row>
    <row r="226" spans="2:38" ht="15.75" customHeight="1" x14ac:dyDescent="0.25">
      <c r="B226" s="665" t="s">
        <v>181</v>
      </c>
      <c r="C226" s="11" t="s">
        <v>124</v>
      </c>
      <c r="D226" s="125">
        <f t="shared" ref="D226:AA226" si="86">SUM(D227:D228)</f>
        <v>22</v>
      </c>
      <c r="E226" s="125">
        <f t="shared" si="86"/>
        <v>75</v>
      </c>
      <c r="F226" s="125">
        <f t="shared" si="86"/>
        <v>59</v>
      </c>
      <c r="G226" s="57">
        <f t="shared" si="86"/>
        <v>5819.5999999999995</v>
      </c>
      <c r="H226" s="57">
        <f t="shared" si="86"/>
        <v>140</v>
      </c>
      <c r="I226" s="82">
        <f>J226/G226</f>
        <v>0.19399958760052238</v>
      </c>
      <c r="J226" s="57">
        <f t="shared" si="86"/>
        <v>1129</v>
      </c>
      <c r="K226" s="82">
        <f>L226/G226</f>
        <v>0</v>
      </c>
      <c r="L226" s="57">
        <f t="shared" si="86"/>
        <v>0</v>
      </c>
      <c r="M226" s="82">
        <f t="shared" si="86"/>
        <v>0</v>
      </c>
      <c r="N226" s="57">
        <f t="shared" si="86"/>
        <v>0</v>
      </c>
      <c r="O226" s="57">
        <f t="shared" si="86"/>
        <v>0</v>
      </c>
      <c r="P226" s="57">
        <f t="shared" si="86"/>
        <v>0</v>
      </c>
      <c r="Q226" s="57">
        <f t="shared" si="86"/>
        <v>201.5</v>
      </c>
      <c r="R226" s="57">
        <f t="shared" si="86"/>
        <v>4.3</v>
      </c>
      <c r="S226" s="57">
        <f t="shared" si="86"/>
        <v>607.90000000000009</v>
      </c>
      <c r="T226" s="82">
        <f>U226/G226</f>
        <v>0.24063270957973301</v>
      </c>
      <c r="U226" s="57">
        <f t="shared" si="86"/>
        <v>1400.3861166702141</v>
      </c>
      <c r="V226" s="82">
        <f>W226/G226</f>
        <v>0</v>
      </c>
      <c r="W226" s="57">
        <f t="shared" si="86"/>
        <v>0</v>
      </c>
      <c r="X226" s="57">
        <f t="shared" si="86"/>
        <v>0</v>
      </c>
      <c r="Y226" s="57">
        <f t="shared" si="86"/>
        <v>0</v>
      </c>
      <c r="Z226" s="57">
        <f t="shared" si="86"/>
        <v>0</v>
      </c>
      <c r="AA226" s="57">
        <f t="shared" si="86"/>
        <v>9302.6861166702129</v>
      </c>
      <c r="AB226" s="141">
        <f>SUM(AB227:AB228)</f>
        <v>609.20000000000005</v>
      </c>
      <c r="AC226" s="141">
        <f>SUM(AC227:AC228)</f>
        <v>2009.5861166702139</v>
      </c>
      <c r="AD226" s="233">
        <f t="shared" si="78"/>
        <v>0.34531344365080319</v>
      </c>
      <c r="AE226" s="141">
        <f>SUM(AE227:AE228)</f>
        <v>7902.2999999999984</v>
      </c>
      <c r="AF226" s="269">
        <f t="shared" si="76"/>
        <v>0.4</v>
      </c>
      <c r="AG226" s="270">
        <f>SUM(AG227:AG228)</f>
        <v>2327.84</v>
      </c>
      <c r="AH226" s="141">
        <f>SUM(AH227:AH228)</f>
        <v>-318.25388332978582</v>
      </c>
      <c r="AI226" s="233">
        <f t="shared" si="80"/>
        <v>0.39999999999999997</v>
      </c>
      <c r="AJ226" s="57">
        <f t="shared" si="81"/>
        <v>2327.8399999999997</v>
      </c>
      <c r="AK226" s="57"/>
      <c r="AL226" s="79"/>
    </row>
    <row r="227" spans="2:38" ht="15.75" x14ac:dyDescent="0.25">
      <c r="B227" s="665"/>
      <c r="C227" s="15" t="s">
        <v>182</v>
      </c>
      <c r="D227" s="116">
        <v>17</v>
      </c>
      <c r="E227" s="116">
        <v>54</v>
      </c>
      <c r="F227" s="116">
        <v>42</v>
      </c>
      <c r="G227" s="69">
        <v>4351.8999999999996</v>
      </c>
      <c r="H227" s="69">
        <v>69.199999999999989</v>
      </c>
      <c r="I227" s="80">
        <v>0.17059215515062387</v>
      </c>
      <c r="J227" s="69">
        <v>742.4</v>
      </c>
      <c r="K227" s="80">
        <v>0</v>
      </c>
      <c r="L227" s="69">
        <v>0</v>
      </c>
      <c r="M227" s="80">
        <v>0</v>
      </c>
      <c r="N227" s="69">
        <v>0</v>
      </c>
      <c r="O227" s="69">
        <v>0</v>
      </c>
      <c r="P227" s="69">
        <v>0</v>
      </c>
      <c r="Q227" s="69">
        <v>125.69999999999999</v>
      </c>
      <c r="R227" s="69">
        <v>0</v>
      </c>
      <c r="S227" s="69">
        <v>440.70000000000005</v>
      </c>
      <c r="T227" s="80">
        <v>0.24206086088713621</v>
      </c>
      <c r="U227" s="69">
        <v>1053.424660494728</v>
      </c>
      <c r="V227" s="80">
        <v>0</v>
      </c>
      <c r="W227" s="69">
        <v>0</v>
      </c>
      <c r="X227" s="69">
        <v>0</v>
      </c>
      <c r="Y227" s="69">
        <v>0</v>
      </c>
      <c r="Z227" s="69">
        <v>0</v>
      </c>
      <c r="AA227" s="60">
        <f>G227+H227+J227+L227+N227+O227+P227+Q227+R227+S227+U227+W227+X227+Y227+Z227</f>
        <v>6783.3246604947271</v>
      </c>
      <c r="AB227" s="143">
        <v>444.2</v>
      </c>
      <c r="AC227" s="69">
        <f>AB227+X227+W227+U227</f>
        <v>1497.624660494728</v>
      </c>
      <c r="AD227" s="238">
        <f t="shared" si="78"/>
        <v>0.34413122095974819</v>
      </c>
      <c r="AE227" s="69">
        <f>G227+H227+J227+L227+N227+P227+Q227+R227+S227+Y227+Z227</f>
        <v>5729.8999999999987</v>
      </c>
      <c r="AF227" s="277">
        <f t="shared" si="76"/>
        <v>0.4</v>
      </c>
      <c r="AG227" s="278">
        <f>G227*AF227</f>
        <v>1740.76</v>
      </c>
      <c r="AH227" s="225">
        <f>IF((AA227+AB227)-(AE227+AG227)&gt;0,0,(AA227+AB227)-(AE227+AG227))</f>
        <v>-243.13533950527199</v>
      </c>
      <c r="AI227" s="238">
        <f t="shared" si="80"/>
        <v>0.4</v>
      </c>
      <c r="AJ227" s="69">
        <f t="shared" si="81"/>
        <v>1740.76</v>
      </c>
      <c r="AK227" s="69"/>
      <c r="AL227" s="186"/>
    </row>
    <row r="228" spans="2:38" s="1" customFormat="1" ht="15.75" x14ac:dyDescent="0.25">
      <c r="B228" s="665"/>
      <c r="C228" s="15" t="s">
        <v>1003</v>
      </c>
      <c r="D228" s="116">
        <v>5</v>
      </c>
      <c r="E228" s="116">
        <v>21</v>
      </c>
      <c r="F228" s="116">
        <v>17</v>
      </c>
      <c r="G228" s="69">
        <v>1467.7</v>
      </c>
      <c r="H228" s="69">
        <v>70.8</v>
      </c>
      <c r="I228" s="80">
        <v>0.26340532806431827</v>
      </c>
      <c r="J228" s="69">
        <v>386.59999999999997</v>
      </c>
      <c r="K228" s="80">
        <v>0</v>
      </c>
      <c r="L228" s="69">
        <v>0</v>
      </c>
      <c r="M228" s="80">
        <v>0</v>
      </c>
      <c r="N228" s="69">
        <v>0</v>
      </c>
      <c r="O228" s="69">
        <v>0</v>
      </c>
      <c r="P228" s="69">
        <v>0</v>
      </c>
      <c r="Q228" s="69">
        <v>75.8</v>
      </c>
      <c r="R228" s="69">
        <v>4.3</v>
      </c>
      <c r="S228" s="69">
        <v>167.20000000000002</v>
      </c>
      <c r="T228" s="80">
        <v>0.23639807602063498</v>
      </c>
      <c r="U228" s="69">
        <v>346.96145617548598</v>
      </c>
      <c r="V228" s="80">
        <v>0</v>
      </c>
      <c r="W228" s="69">
        <v>0</v>
      </c>
      <c r="X228" s="69">
        <v>0</v>
      </c>
      <c r="Y228" s="69">
        <v>0</v>
      </c>
      <c r="Z228" s="69">
        <v>0</v>
      </c>
      <c r="AA228" s="60">
        <f>G228+H228+J228+L228+N228+O228+P228+Q228+R228+S228+U228+W228+X228+Y228+Z228</f>
        <v>2519.3614561754857</v>
      </c>
      <c r="AB228" s="143">
        <v>165</v>
      </c>
      <c r="AC228" s="69">
        <f>AB228+X228+W228+U228</f>
        <v>511.96145617548598</v>
      </c>
      <c r="AD228" s="238">
        <f t="shared" si="78"/>
        <v>0.3488188704609157</v>
      </c>
      <c r="AE228" s="69">
        <f>G228+H228+J228+L228+N228+P228+Q228+R228+S228+Y228+Z228</f>
        <v>2172.3999999999996</v>
      </c>
      <c r="AF228" s="277">
        <f t="shared" si="76"/>
        <v>0.4</v>
      </c>
      <c r="AG228" s="278">
        <f>G228*AF228</f>
        <v>587.08000000000004</v>
      </c>
      <c r="AH228" s="225">
        <f>IF((AA228+AB228)-(AE228+AG228)&gt;0,0,(AA228+AB228)-(AE228+AG228))</f>
        <v>-75.118543824513836</v>
      </c>
      <c r="AI228" s="238">
        <f t="shared" si="80"/>
        <v>0.39999999999999986</v>
      </c>
      <c r="AJ228" s="69">
        <f t="shared" si="81"/>
        <v>587.07999999999981</v>
      </c>
      <c r="AK228" s="69"/>
      <c r="AL228" s="186"/>
    </row>
    <row r="229" spans="2:38" ht="15.75" customHeight="1" x14ac:dyDescent="0.25">
      <c r="B229" s="665" t="s">
        <v>183</v>
      </c>
      <c r="C229" s="11" t="s">
        <v>124</v>
      </c>
      <c r="D229" s="125">
        <f t="shared" ref="D229:AA229" si="87">SUM(D230:D231)</f>
        <v>21</v>
      </c>
      <c r="E229" s="125">
        <f t="shared" si="87"/>
        <v>102.5</v>
      </c>
      <c r="F229" s="125">
        <f t="shared" si="87"/>
        <v>77.5</v>
      </c>
      <c r="G229" s="57">
        <f t="shared" si="87"/>
        <v>7966.7000000000007</v>
      </c>
      <c r="H229" s="57">
        <f t="shared" si="87"/>
        <v>144</v>
      </c>
      <c r="I229" s="82">
        <f>J229/G229</f>
        <v>0.18544692281622252</v>
      </c>
      <c r="J229" s="57">
        <f t="shared" si="87"/>
        <v>1477.4</v>
      </c>
      <c r="K229" s="82">
        <f>L229/G229</f>
        <v>0</v>
      </c>
      <c r="L229" s="57">
        <f t="shared" si="87"/>
        <v>0</v>
      </c>
      <c r="M229" s="82">
        <f t="shared" si="87"/>
        <v>0</v>
      </c>
      <c r="N229" s="57">
        <f t="shared" si="87"/>
        <v>0</v>
      </c>
      <c r="O229" s="57">
        <f t="shared" si="87"/>
        <v>0</v>
      </c>
      <c r="P229" s="57">
        <f t="shared" si="87"/>
        <v>0</v>
      </c>
      <c r="Q229" s="57">
        <f t="shared" si="87"/>
        <v>253.5</v>
      </c>
      <c r="R229" s="57">
        <f t="shared" si="87"/>
        <v>0</v>
      </c>
      <c r="S229" s="57">
        <f t="shared" si="87"/>
        <v>820.2</v>
      </c>
      <c r="T229" s="82">
        <f>U229/G229</f>
        <v>0.24255288701504196</v>
      </c>
      <c r="U229" s="57">
        <f t="shared" si="87"/>
        <v>1932.346084982735</v>
      </c>
      <c r="V229" s="82">
        <f>W229/G229</f>
        <v>0</v>
      </c>
      <c r="W229" s="57">
        <f t="shared" si="87"/>
        <v>0</v>
      </c>
      <c r="X229" s="57">
        <f t="shared" si="87"/>
        <v>0</v>
      </c>
      <c r="Y229" s="57">
        <f t="shared" si="87"/>
        <v>0</v>
      </c>
      <c r="Z229" s="57">
        <f t="shared" si="87"/>
        <v>0</v>
      </c>
      <c r="AA229" s="57">
        <f t="shared" si="87"/>
        <v>12594.146084982736</v>
      </c>
      <c r="AB229" s="141">
        <f>SUM(AB230:AB231)</f>
        <v>824.7</v>
      </c>
      <c r="AC229" s="141">
        <f>SUM(AC230:AC231)</f>
        <v>2757.046084982735</v>
      </c>
      <c r="AD229" s="233">
        <f t="shared" si="78"/>
        <v>0.34607128233556361</v>
      </c>
      <c r="AE229" s="141">
        <f>SUM(AE230:AE231)</f>
        <v>10661.800000000001</v>
      </c>
      <c r="AF229" s="269">
        <f t="shared" si="76"/>
        <v>0.4</v>
      </c>
      <c r="AG229" s="270">
        <f>SUM(AG230:AG231)</f>
        <v>3186.6800000000003</v>
      </c>
      <c r="AH229" s="141">
        <f>SUM(AH230:AH231)</f>
        <v>-429.63391501726528</v>
      </c>
      <c r="AI229" s="233">
        <f t="shared" si="80"/>
        <v>0.4</v>
      </c>
      <c r="AJ229" s="57">
        <f t="shared" si="81"/>
        <v>3186.6800000000003</v>
      </c>
      <c r="AK229" s="57"/>
      <c r="AL229" s="79"/>
    </row>
    <row r="230" spans="2:38" s="1" customFormat="1" ht="15.75" x14ac:dyDescent="0.25">
      <c r="B230" s="665"/>
      <c r="C230" s="15" t="s">
        <v>184</v>
      </c>
      <c r="D230" s="116">
        <v>10</v>
      </c>
      <c r="E230" s="116">
        <v>44.5</v>
      </c>
      <c r="F230" s="116">
        <v>37.5</v>
      </c>
      <c r="G230" s="69">
        <v>3780.1000000000004</v>
      </c>
      <c r="H230" s="69">
        <v>84</v>
      </c>
      <c r="I230" s="80">
        <v>0.18507446892939339</v>
      </c>
      <c r="J230" s="69">
        <v>699.6</v>
      </c>
      <c r="K230" s="80">
        <v>0</v>
      </c>
      <c r="L230" s="69">
        <v>0</v>
      </c>
      <c r="M230" s="80">
        <v>0</v>
      </c>
      <c r="N230" s="69">
        <v>0</v>
      </c>
      <c r="O230" s="69">
        <v>0</v>
      </c>
      <c r="P230" s="69">
        <v>0</v>
      </c>
      <c r="Q230" s="69">
        <v>101.89999999999999</v>
      </c>
      <c r="R230" s="69">
        <v>0</v>
      </c>
      <c r="S230" s="69">
        <v>388.8</v>
      </c>
      <c r="T230" s="80">
        <v>0.24334692916187664</v>
      </c>
      <c r="U230" s="69">
        <v>919.87572692481001</v>
      </c>
      <c r="V230" s="80">
        <v>0</v>
      </c>
      <c r="W230" s="69">
        <v>0</v>
      </c>
      <c r="X230" s="69">
        <v>0</v>
      </c>
      <c r="Y230" s="69">
        <v>0</v>
      </c>
      <c r="Z230" s="69">
        <v>0</v>
      </c>
      <c r="AA230" s="60">
        <f>G230+H230+J230+L230+N230+O230+P230+Q230+R230+S230+U230+W230+X230+Y230+Z230</f>
        <v>5974.2757269248104</v>
      </c>
      <c r="AB230" s="143">
        <v>391.2</v>
      </c>
      <c r="AC230" s="69">
        <f>AB230+X230+W230+U230</f>
        <v>1311.0757269248099</v>
      </c>
      <c r="AD230" s="238">
        <f t="shared" si="78"/>
        <v>0.34683625484109143</v>
      </c>
      <c r="AE230" s="69">
        <f>G230+H230+J230+L230+N230+P230+Q230+R230+S230+Y230+Z230</f>
        <v>5054.4000000000005</v>
      </c>
      <c r="AF230" s="277">
        <f t="shared" si="76"/>
        <v>0.4</v>
      </c>
      <c r="AG230" s="278">
        <f>G230*AF230</f>
        <v>1512.0400000000002</v>
      </c>
      <c r="AH230" s="225">
        <f>IF((AA230+AB230)-(AE230+AG230)&gt;0,0,(AA230+AB230)-(AE230+AG230))</f>
        <v>-200.96427307519025</v>
      </c>
      <c r="AI230" s="238">
        <f t="shared" si="80"/>
        <v>0.4</v>
      </c>
      <c r="AJ230" s="69">
        <f t="shared" si="81"/>
        <v>1512.0400000000002</v>
      </c>
      <c r="AK230" s="69"/>
      <c r="AL230" s="186"/>
    </row>
    <row r="231" spans="2:38" ht="15.75" x14ac:dyDescent="0.25">
      <c r="B231" s="665"/>
      <c r="C231" s="15" t="s">
        <v>185</v>
      </c>
      <c r="D231" s="116">
        <v>11</v>
      </c>
      <c r="E231" s="116">
        <v>58</v>
      </c>
      <c r="F231" s="116">
        <v>40</v>
      </c>
      <c r="G231" s="69">
        <v>4186.6000000000004</v>
      </c>
      <c r="H231" s="69">
        <v>60</v>
      </c>
      <c r="I231" s="80">
        <v>0.18578321310848897</v>
      </c>
      <c r="J231" s="69">
        <v>777.8</v>
      </c>
      <c r="K231" s="80">
        <v>0</v>
      </c>
      <c r="L231" s="69">
        <v>0</v>
      </c>
      <c r="M231" s="80">
        <v>0</v>
      </c>
      <c r="N231" s="69">
        <v>0</v>
      </c>
      <c r="O231" s="69">
        <v>0</v>
      </c>
      <c r="P231" s="69">
        <v>0</v>
      </c>
      <c r="Q231" s="69">
        <v>151.6</v>
      </c>
      <c r="R231" s="69">
        <v>0</v>
      </c>
      <c r="S231" s="69">
        <v>431.4</v>
      </c>
      <c r="T231" s="80">
        <v>0.24183594278362511</v>
      </c>
      <c r="U231" s="69">
        <v>1012.470358057925</v>
      </c>
      <c r="V231" s="80">
        <v>0</v>
      </c>
      <c r="W231" s="69">
        <v>0</v>
      </c>
      <c r="X231" s="69">
        <v>0</v>
      </c>
      <c r="Y231" s="69">
        <v>0</v>
      </c>
      <c r="Z231" s="69">
        <v>0</v>
      </c>
      <c r="AA231" s="60">
        <f>G231+H231+J231+L231+N231+O231+P231+Q231+R231+S231+U231+W231+X231+Y231+Z231</f>
        <v>6619.8703580579258</v>
      </c>
      <c r="AB231" s="143">
        <v>433.5</v>
      </c>
      <c r="AC231" s="69">
        <f>AB231+X231+W231+U231</f>
        <v>1445.9703580579248</v>
      </c>
      <c r="AD231" s="238">
        <f t="shared" si="78"/>
        <v>0.34538058521423703</v>
      </c>
      <c r="AE231" s="69">
        <f>G231+H231+J231+L231+N231+P231+Q231+R231+S231+Y231+Z231</f>
        <v>5607.4000000000005</v>
      </c>
      <c r="AF231" s="277">
        <f t="shared" si="76"/>
        <v>0.4</v>
      </c>
      <c r="AG231" s="278">
        <f>G231*AF231</f>
        <v>1674.6400000000003</v>
      </c>
      <c r="AH231" s="225">
        <f>IF((AA231+AB231)-(AE231+AG231)&gt;0,0,(AA231+AB231)-(AE231+AG231))</f>
        <v>-228.66964194207503</v>
      </c>
      <c r="AI231" s="238">
        <f t="shared" si="80"/>
        <v>0.39999999999999991</v>
      </c>
      <c r="AJ231" s="69">
        <f t="shared" si="81"/>
        <v>1674.6399999999999</v>
      </c>
      <c r="AK231" s="69"/>
      <c r="AL231" s="186"/>
    </row>
    <row r="232" spans="2:38" s="1" customFormat="1" ht="15.75" customHeight="1" x14ac:dyDescent="0.25">
      <c r="B232" s="665" t="s">
        <v>186</v>
      </c>
      <c r="C232" s="11" t="s">
        <v>124</v>
      </c>
      <c r="D232" s="125">
        <f t="shared" ref="D232:AA232" si="88">SUM(D233:D234)</f>
        <v>28</v>
      </c>
      <c r="E232" s="125">
        <f t="shared" si="88"/>
        <v>107.5</v>
      </c>
      <c r="F232" s="125">
        <f t="shared" si="88"/>
        <v>99.5</v>
      </c>
      <c r="G232" s="57">
        <f t="shared" si="88"/>
        <v>9006.1999999999989</v>
      </c>
      <c r="H232" s="57">
        <f t="shared" si="88"/>
        <v>208.2</v>
      </c>
      <c r="I232" s="82">
        <f>J232/G232</f>
        <v>0.1952099664675446</v>
      </c>
      <c r="J232" s="57">
        <f t="shared" si="88"/>
        <v>1758.1</v>
      </c>
      <c r="K232" s="82">
        <f>L232/G232</f>
        <v>4.6967644511558704E-3</v>
      </c>
      <c r="L232" s="57">
        <f t="shared" si="88"/>
        <v>42.3</v>
      </c>
      <c r="M232" s="82">
        <f t="shared" si="88"/>
        <v>0</v>
      </c>
      <c r="N232" s="57">
        <f t="shared" si="88"/>
        <v>0</v>
      </c>
      <c r="O232" s="57">
        <f t="shared" si="88"/>
        <v>0</v>
      </c>
      <c r="P232" s="57">
        <f t="shared" si="88"/>
        <v>0</v>
      </c>
      <c r="Q232" s="57">
        <f t="shared" si="88"/>
        <v>505.70000000000005</v>
      </c>
      <c r="R232" s="57">
        <f t="shared" si="88"/>
        <v>17.100000000000001</v>
      </c>
      <c r="S232" s="57">
        <f t="shared" si="88"/>
        <v>961.59999999999991</v>
      </c>
      <c r="T232" s="82">
        <f>U232/G232</f>
        <v>0.24405506108426198</v>
      </c>
      <c r="U232" s="57">
        <f t="shared" si="88"/>
        <v>2198.0086911370799</v>
      </c>
      <c r="V232" s="82">
        <f>W232/G232</f>
        <v>0</v>
      </c>
      <c r="W232" s="57">
        <f t="shared" si="88"/>
        <v>0</v>
      </c>
      <c r="X232" s="57">
        <f t="shared" si="88"/>
        <v>0</v>
      </c>
      <c r="Y232" s="57">
        <f t="shared" si="88"/>
        <v>0</v>
      </c>
      <c r="Z232" s="57">
        <f t="shared" si="88"/>
        <v>0</v>
      </c>
      <c r="AA232" s="57">
        <f t="shared" si="88"/>
        <v>14697.208691137081</v>
      </c>
      <c r="AB232" s="141">
        <f>SUM(AB233:AB234)</f>
        <v>962.5</v>
      </c>
      <c r="AC232" s="141">
        <f>SUM(AC233:AC234)</f>
        <v>3160.5086911370799</v>
      </c>
      <c r="AD232" s="233">
        <f t="shared" si="78"/>
        <v>0.35092588340666209</v>
      </c>
      <c r="AE232" s="141">
        <f>SUM(AE233:AE234)</f>
        <v>12499.2</v>
      </c>
      <c r="AF232" s="269">
        <f t="shared" si="76"/>
        <v>0.4</v>
      </c>
      <c r="AG232" s="270">
        <f>SUM(AG233:AG234)</f>
        <v>3602.4799999999996</v>
      </c>
      <c r="AH232" s="141">
        <f>SUM(AH233:AH234)</f>
        <v>-441.97130886291961</v>
      </c>
      <c r="AI232" s="233">
        <f t="shared" si="80"/>
        <v>0.4</v>
      </c>
      <c r="AJ232" s="57">
        <f t="shared" si="81"/>
        <v>3602.4799999999996</v>
      </c>
      <c r="AK232" s="57"/>
      <c r="AL232" s="79"/>
    </row>
    <row r="233" spans="2:38" s="1" customFormat="1" ht="15.75" x14ac:dyDescent="0.25">
      <c r="B233" s="665"/>
      <c r="C233" s="15" t="s">
        <v>187</v>
      </c>
      <c r="D233" s="116">
        <v>15</v>
      </c>
      <c r="E233" s="116">
        <v>54.5</v>
      </c>
      <c r="F233" s="116">
        <v>54.5</v>
      </c>
      <c r="G233" s="69">
        <v>4865.7999999999993</v>
      </c>
      <c r="H233" s="69">
        <v>114.60000000000001</v>
      </c>
      <c r="I233" s="80">
        <v>0.20280323893296068</v>
      </c>
      <c r="J233" s="69">
        <v>986.8</v>
      </c>
      <c r="K233" s="80">
        <v>0</v>
      </c>
      <c r="L233" s="69">
        <v>0</v>
      </c>
      <c r="M233" s="80">
        <v>0</v>
      </c>
      <c r="N233" s="69">
        <v>0</v>
      </c>
      <c r="O233" s="69">
        <v>0</v>
      </c>
      <c r="P233" s="69">
        <v>0</v>
      </c>
      <c r="Q233" s="69">
        <v>360.1</v>
      </c>
      <c r="R233" s="69">
        <v>12.8</v>
      </c>
      <c r="S233" s="69">
        <v>528.4</v>
      </c>
      <c r="T233" s="80">
        <v>0.24433103781516233</v>
      </c>
      <c r="U233" s="69">
        <v>1188.8659638010167</v>
      </c>
      <c r="V233" s="80">
        <v>0</v>
      </c>
      <c r="W233" s="69">
        <v>0</v>
      </c>
      <c r="X233" s="69">
        <v>0</v>
      </c>
      <c r="Y233" s="69">
        <v>0</v>
      </c>
      <c r="Z233" s="69">
        <v>0</v>
      </c>
      <c r="AA233" s="60">
        <f>G233+H233+J233+L233+N233+O233+P233+Q233+R233+S233+U233+W233+X233+Y233+Z233</f>
        <v>8057.3659638010167</v>
      </c>
      <c r="AB233" s="143">
        <v>527.70000000000005</v>
      </c>
      <c r="AC233" s="69">
        <f>AB233+X233+W233+U233</f>
        <v>1716.5659638010168</v>
      </c>
      <c r="AD233" s="238">
        <f t="shared" si="78"/>
        <v>0.35278185782420507</v>
      </c>
      <c r="AE233" s="69">
        <f>G233+H233+J233+L233+N233+P233+Q233+R233+S233+Y233+Z233</f>
        <v>6868.5</v>
      </c>
      <c r="AF233" s="277">
        <f t="shared" si="76"/>
        <v>0.4</v>
      </c>
      <c r="AG233" s="278">
        <f>G233*AF233</f>
        <v>1946.3199999999997</v>
      </c>
      <c r="AH233" s="225">
        <f>IF((AA233+AB233)-(AE233+AG233)&gt;0,0,(AA233+AB233)-(AE233+AG233))</f>
        <v>-229.75403619898316</v>
      </c>
      <c r="AI233" s="238">
        <f t="shared" si="80"/>
        <v>0.4</v>
      </c>
      <c r="AJ233" s="69">
        <f t="shared" si="81"/>
        <v>1946.32</v>
      </c>
      <c r="AK233" s="69"/>
      <c r="AL233" s="186"/>
    </row>
    <row r="234" spans="2:38" s="1" customFormat="1" ht="31.5" x14ac:dyDescent="0.25">
      <c r="B234" s="665"/>
      <c r="C234" s="15" t="s">
        <v>188</v>
      </c>
      <c r="D234" s="116">
        <v>13</v>
      </c>
      <c r="E234" s="116">
        <v>53</v>
      </c>
      <c r="F234" s="116">
        <v>45</v>
      </c>
      <c r="G234" s="69">
        <v>4140.3999999999996</v>
      </c>
      <c r="H234" s="69">
        <v>93.6</v>
      </c>
      <c r="I234" s="80">
        <v>0.18628634914501016</v>
      </c>
      <c r="J234" s="69">
        <v>771.3</v>
      </c>
      <c r="K234" s="80">
        <v>1.0216404212153415E-2</v>
      </c>
      <c r="L234" s="69">
        <v>42.3</v>
      </c>
      <c r="M234" s="80">
        <v>0</v>
      </c>
      <c r="N234" s="69">
        <v>0</v>
      </c>
      <c r="O234" s="69">
        <v>0</v>
      </c>
      <c r="P234" s="69">
        <v>0</v>
      </c>
      <c r="Q234" s="69">
        <v>145.6</v>
      </c>
      <c r="R234" s="69">
        <v>4.3</v>
      </c>
      <c r="S234" s="69">
        <v>433.2</v>
      </c>
      <c r="T234" s="80">
        <v>0.243730733102131</v>
      </c>
      <c r="U234" s="69">
        <v>1009.1427273360631</v>
      </c>
      <c r="V234" s="80">
        <v>0</v>
      </c>
      <c r="W234" s="69">
        <v>0</v>
      </c>
      <c r="X234" s="69">
        <v>0</v>
      </c>
      <c r="Y234" s="69">
        <v>0</v>
      </c>
      <c r="Z234" s="69">
        <v>0</v>
      </c>
      <c r="AA234" s="60">
        <f>G234+H234+J234+L234+N234+O234+P234+Q234+R234+S234+U234+W234+X234+Y234+Z234</f>
        <v>6639.8427273360639</v>
      </c>
      <c r="AB234" s="143">
        <v>434.8</v>
      </c>
      <c r="AC234" s="69">
        <f>AB234+X234+W234+U234</f>
        <v>1443.9427273360632</v>
      </c>
      <c r="AD234" s="238">
        <f t="shared" si="78"/>
        <v>0.34874474141050704</v>
      </c>
      <c r="AE234" s="69">
        <f>G234+H234+J234+L234+N234+P234+Q234+R234+S234+Y234+Z234</f>
        <v>5630.7000000000007</v>
      </c>
      <c r="AF234" s="277">
        <f t="shared" si="76"/>
        <v>0.4</v>
      </c>
      <c r="AG234" s="278">
        <f>G234*AF234</f>
        <v>1656.1599999999999</v>
      </c>
      <c r="AH234" s="225">
        <f>IF((AA234+AB234)-(AE234+AG234)&gt;0,0,(AA234+AB234)-(AE234+AG234))</f>
        <v>-212.21727266393646</v>
      </c>
      <c r="AI234" s="238">
        <f t="shared" si="80"/>
        <v>0.39999999999999997</v>
      </c>
      <c r="AJ234" s="69">
        <f t="shared" si="81"/>
        <v>1656.1599999999996</v>
      </c>
      <c r="AK234" s="69"/>
      <c r="AL234" s="186"/>
    </row>
    <row r="235" spans="2:38" ht="15.75" customHeight="1" x14ac:dyDescent="0.25">
      <c r="B235" s="665" t="s">
        <v>189</v>
      </c>
      <c r="C235" s="11" t="s">
        <v>124</v>
      </c>
      <c r="D235" s="125">
        <f t="shared" ref="D235:AA235" si="89">SUM(D236:D237)</f>
        <v>22</v>
      </c>
      <c r="E235" s="125">
        <f t="shared" si="89"/>
        <v>88</v>
      </c>
      <c r="F235" s="125">
        <f t="shared" si="89"/>
        <v>81</v>
      </c>
      <c r="G235" s="57">
        <f t="shared" si="89"/>
        <v>7517.5999999999995</v>
      </c>
      <c r="H235" s="57">
        <f t="shared" si="89"/>
        <v>181.20000000000002</v>
      </c>
      <c r="I235" s="82">
        <f>J235/G235</f>
        <v>0.21440353304246038</v>
      </c>
      <c r="J235" s="57">
        <f t="shared" si="89"/>
        <v>1611.8</v>
      </c>
      <c r="K235" s="82">
        <f>L235/G235</f>
        <v>0</v>
      </c>
      <c r="L235" s="57">
        <f t="shared" si="89"/>
        <v>0</v>
      </c>
      <c r="M235" s="82">
        <f t="shared" si="89"/>
        <v>0</v>
      </c>
      <c r="N235" s="57">
        <f t="shared" si="89"/>
        <v>0</v>
      </c>
      <c r="O235" s="57">
        <f t="shared" si="89"/>
        <v>0</v>
      </c>
      <c r="P235" s="57">
        <f t="shared" si="89"/>
        <v>0</v>
      </c>
      <c r="Q235" s="57">
        <f t="shared" si="89"/>
        <v>236.5</v>
      </c>
      <c r="R235" s="57">
        <f t="shared" si="89"/>
        <v>8.5</v>
      </c>
      <c r="S235" s="57">
        <f t="shared" si="89"/>
        <v>796.4</v>
      </c>
      <c r="T235" s="82">
        <f>U235/G235</f>
        <v>0.24332193619278678</v>
      </c>
      <c r="U235" s="57">
        <f t="shared" si="89"/>
        <v>1829.1969875228938</v>
      </c>
      <c r="V235" s="82">
        <f>W235/G235</f>
        <v>0</v>
      </c>
      <c r="W235" s="57">
        <f t="shared" si="89"/>
        <v>0</v>
      </c>
      <c r="X235" s="57">
        <f t="shared" si="89"/>
        <v>0</v>
      </c>
      <c r="Y235" s="57">
        <f t="shared" si="89"/>
        <v>0</v>
      </c>
      <c r="Z235" s="57">
        <f t="shared" si="89"/>
        <v>0</v>
      </c>
      <c r="AA235" s="57">
        <f t="shared" si="89"/>
        <v>12181.196987522893</v>
      </c>
      <c r="AB235" s="141">
        <f>SUM(AB236:AB237)</f>
        <v>797.7</v>
      </c>
      <c r="AC235" s="141">
        <f>SUM(AC236:AC237)</f>
        <v>2626.8969875228936</v>
      </c>
      <c r="AD235" s="233">
        <f t="shared" si="78"/>
        <v>0.34943292906285173</v>
      </c>
      <c r="AE235" s="141">
        <f>SUM(AE236:AE237)</f>
        <v>10352</v>
      </c>
      <c r="AF235" s="269">
        <f t="shared" si="76"/>
        <v>0.4</v>
      </c>
      <c r="AG235" s="270">
        <f>SUM(AG236:AG237)</f>
        <v>3007.04</v>
      </c>
      <c r="AH235" s="141">
        <f>SUM(AH236:AH237)</f>
        <v>-380.14301247710682</v>
      </c>
      <c r="AI235" s="233">
        <f t="shared" si="80"/>
        <v>0.40000000000000008</v>
      </c>
      <c r="AJ235" s="57">
        <f t="shared" si="81"/>
        <v>3007.0400000000004</v>
      </c>
      <c r="AK235" s="57"/>
      <c r="AL235" s="79"/>
    </row>
    <row r="236" spans="2:38" ht="15.75" x14ac:dyDescent="0.25">
      <c r="B236" s="665"/>
      <c r="C236" s="15" t="s">
        <v>190</v>
      </c>
      <c r="D236" s="116">
        <v>12</v>
      </c>
      <c r="E236" s="116">
        <v>49</v>
      </c>
      <c r="F236" s="116">
        <v>44</v>
      </c>
      <c r="G236" s="69">
        <v>4257.3999999999996</v>
      </c>
      <c r="H236" s="69">
        <v>84</v>
      </c>
      <c r="I236" s="80">
        <v>0.19403861511720769</v>
      </c>
      <c r="J236" s="69">
        <v>826.09999999999991</v>
      </c>
      <c r="K236" s="80">
        <v>0</v>
      </c>
      <c r="L236" s="69">
        <v>0</v>
      </c>
      <c r="M236" s="80">
        <v>0</v>
      </c>
      <c r="N236" s="69">
        <v>0</v>
      </c>
      <c r="O236" s="69">
        <v>0</v>
      </c>
      <c r="P236" s="69">
        <v>0</v>
      </c>
      <c r="Q236" s="69">
        <v>129.4</v>
      </c>
      <c r="R236" s="69">
        <v>8.5</v>
      </c>
      <c r="S236" s="69">
        <v>442.1</v>
      </c>
      <c r="T236" s="80">
        <v>0.24384139289724549</v>
      </c>
      <c r="U236" s="69">
        <v>1038.1303461207328</v>
      </c>
      <c r="V236" s="80">
        <v>0</v>
      </c>
      <c r="W236" s="69">
        <v>0</v>
      </c>
      <c r="X236" s="69">
        <v>0</v>
      </c>
      <c r="Y236" s="69">
        <v>0</v>
      </c>
      <c r="Z236" s="69">
        <v>0</v>
      </c>
      <c r="AA236" s="60">
        <f>G236+H236+J236+L236+N236+O236+P236+Q236+R236+S236+U236+W236+X236+Y236+Z236</f>
        <v>6785.6303461207326</v>
      </c>
      <c r="AB236" s="143">
        <v>444.4</v>
      </c>
      <c r="AC236" s="69">
        <f>AB236+X236+W236+U236</f>
        <v>1482.5303461207327</v>
      </c>
      <c r="AD236" s="238">
        <f t="shared" si="78"/>
        <v>0.34822434963140247</v>
      </c>
      <c r="AE236" s="69">
        <f>G236+H236+J236+L236+N236+P236+Q236+R236+S236+Y236+Z236</f>
        <v>5747.5</v>
      </c>
      <c r="AF236" s="277">
        <f t="shared" si="76"/>
        <v>0.4</v>
      </c>
      <c r="AG236" s="278">
        <f>G236*AF236</f>
        <v>1702.96</v>
      </c>
      <c r="AH236" s="225">
        <f>IF((AA236+AB236)-(AE236+AG236)&gt;0,0,(AA236+AB236)-(AE236+AG236))</f>
        <v>-220.42965387926779</v>
      </c>
      <c r="AI236" s="238">
        <f t="shared" si="80"/>
        <v>0.40000000000000013</v>
      </c>
      <c r="AJ236" s="69">
        <f t="shared" si="81"/>
        <v>1702.9600000000005</v>
      </c>
      <c r="AK236" s="69"/>
      <c r="AL236" s="186"/>
    </row>
    <row r="237" spans="2:38" s="1" customFormat="1" ht="15.75" x14ac:dyDescent="0.25">
      <c r="B237" s="665"/>
      <c r="C237" s="15" t="s">
        <v>191</v>
      </c>
      <c r="D237" s="116">
        <v>10</v>
      </c>
      <c r="E237" s="116">
        <v>39</v>
      </c>
      <c r="F237" s="116">
        <v>37</v>
      </c>
      <c r="G237" s="69">
        <v>3260.2</v>
      </c>
      <c r="H237" s="69">
        <v>97.200000000000017</v>
      </c>
      <c r="I237" s="80">
        <v>0.24099748481688243</v>
      </c>
      <c r="J237" s="69">
        <v>785.7</v>
      </c>
      <c r="K237" s="80">
        <v>0</v>
      </c>
      <c r="L237" s="69">
        <v>0</v>
      </c>
      <c r="M237" s="80">
        <v>0</v>
      </c>
      <c r="N237" s="69">
        <v>0</v>
      </c>
      <c r="O237" s="69">
        <v>0</v>
      </c>
      <c r="P237" s="69">
        <v>0</v>
      </c>
      <c r="Q237" s="69">
        <v>107.1</v>
      </c>
      <c r="R237" s="69">
        <v>0</v>
      </c>
      <c r="S237" s="69">
        <v>354.29999999999995</v>
      </c>
      <c r="T237" s="80">
        <v>0.24264359284772744</v>
      </c>
      <c r="U237" s="69">
        <v>791.06664140216094</v>
      </c>
      <c r="V237" s="80">
        <v>0</v>
      </c>
      <c r="W237" s="69">
        <v>0</v>
      </c>
      <c r="X237" s="69">
        <v>0</v>
      </c>
      <c r="Y237" s="69">
        <v>0</v>
      </c>
      <c r="Z237" s="69">
        <v>0</v>
      </c>
      <c r="AA237" s="60">
        <f>G237+H237+J237+L237+N237+O237+P237+Q237+R237+S237+U237+W237+X237+Y237+Z237</f>
        <v>5395.5666414021607</v>
      </c>
      <c r="AB237" s="143">
        <v>353.3</v>
      </c>
      <c r="AC237" s="69">
        <f>AB237+X237+W237+U237</f>
        <v>1144.3666414021609</v>
      </c>
      <c r="AD237" s="238">
        <f t="shared" si="78"/>
        <v>0.35101117765847523</v>
      </c>
      <c r="AE237" s="69">
        <f>G237+H237+J237+L237+N237+P237+Q237+R237+S237+Y237+Z237</f>
        <v>4604.5</v>
      </c>
      <c r="AF237" s="277">
        <f t="shared" si="76"/>
        <v>0.4</v>
      </c>
      <c r="AG237" s="278">
        <f>G237*AF237</f>
        <v>1304.08</v>
      </c>
      <c r="AH237" s="225">
        <f>IF((AA237+AB237)-(AE237+AG237)&gt;0,0,(AA237+AB237)-(AE237+AG237))</f>
        <v>-159.71335859783903</v>
      </c>
      <c r="AI237" s="238">
        <f t="shared" si="80"/>
        <v>0.4</v>
      </c>
      <c r="AJ237" s="69">
        <f t="shared" si="81"/>
        <v>1304.08</v>
      </c>
      <c r="AK237" s="69"/>
      <c r="AL237" s="186"/>
    </row>
    <row r="238" spans="2:38" ht="15.75" customHeight="1" x14ac:dyDescent="0.25">
      <c r="B238" s="665" t="s">
        <v>192</v>
      </c>
      <c r="C238" s="11" t="s">
        <v>124</v>
      </c>
      <c r="D238" s="125">
        <f t="shared" ref="D238:AA238" si="90">SUM(D239:D241)</f>
        <v>25</v>
      </c>
      <c r="E238" s="125">
        <f t="shared" si="90"/>
        <v>115</v>
      </c>
      <c r="F238" s="125">
        <f t="shared" si="90"/>
        <v>109</v>
      </c>
      <c r="G238" s="57">
        <f t="shared" si="90"/>
        <v>10020.94</v>
      </c>
      <c r="H238" s="57">
        <f t="shared" si="90"/>
        <v>250.79999999999998</v>
      </c>
      <c r="I238" s="82">
        <f>J238/G238</f>
        <v>0.22199514217229122</v>
      </c>
      <c r="J238" s="57">
        <f t="shared" si="90"/>
        <v>2224.6</v>
      </c>
      <c r="K238" s="82">
        <f>L238/G238</f>
        <v>0</v>
      </c>
      <c r="L238" s="57">
        <f t="shared" si="90"/>
        <v>0</v>
      </c>
      <c r="M238" s="82">
        <f t="shared" si="90"/>
        <v>0</v>
      </c>
      <c r="N238" s="57">
        <f t="shared" si="90"/>
        <v>0</v>
      </c>
      <c r="O238" s="57">
        <f t="shared" si="90"/>
        <v>0</v>
      </c>
      <c r="P238" s="57">
        <f t="shared" si="90"/>
        <v>0</v>
      </c>
      <c r="Q238" s="57">
        <f t="shared" si="90"/>
        <v>416.4</v>
      </c>
      <c r="R238" s="57">
        <f t="shared" si="90"/>
        <v>17.100000000000001</v>
      </c>
      <c r="S238" s="57">
        <f t="shared" si="90"/>
        <v>1077.5</v>
      </c>
      <c r="T238" s="82">
        <f>U238/G238</f>
        <v>0.24276624187486967</v>
      </c>
      <c r="U238" s="57">
        <f t="shared" si="90"/>
        <v>2432.7459438535566</v>
      </c>
      <c r="V238" s="82">
        <f>W238/G238</f>
        <v>0</v>
      </c>
      <c r="W238" s="57">
        <f t="shared" si="90"/>
        <v>0</v>
      </c>
      <c r="X238" s="57">
        <f t="shared" si="90"/>
        <v>0</v>
      </c>
      <c r="Y238" s="57">
        <f t="shared" si="90"/>
        <v>0</v>
      </c>
      <c r="Z238" s="57">
        <f t="shared" si="90"/>
        <v>0</v>
      </c>
      <c r="AA238" s="57">
        <f t="shared" si="90"/>
        <v>16440.085943853555</v>
      </c>
      <c r="AB238" s="141">
        <f>SUM(AB239:AB241)</f>
        <v>1076.5999999999999</v>
      </c>
      <c r="AC238" s="141">
        <f>SUM(AC239:AC241)</f>
        <v>3509.3459438535565</v>
      </c>
      <c r="AD238" s="233">
        <f t="shared" si="78"/>
        <v>0.35020127291986142</v>
      </c>
      <c r="AE238" s="141">
        <f>SUM(AE239:AE241)</f>
        <v>14007.34</v>
      </c>
      <c r="AF238" s="269">
        <f t="shared" si="76"/>
        <v>0.4</v>
      </c>
      <c r="AG238" s="270">
        <f>SUM(AG239:AG241)</f>
        <v>4008.3760000000002</v>
      </c>
      <c r="AH238" s="141">
        <f>SUM(AH239:AH241)</f>
        <v>-499.03005614644326</v>
      </c>
      <c r="AI238" s="233">
        <f t="shared" si="80"/>
        <v>0.39999999999999997</v>
      </c>
      <c r="AJ238" s="57">
        <f t="shared" si="81"/>
        <v>4008.3759999999997</v>
      </c>
      <c r="AK238" s="57"/>
      <c r="AL238" s="79"/>
    </row>
    <row r="239" spans="2:38" s="1" customFormat="1" ht="15.75" x14ac:dyDescent="0.25">
      <c r="B239" s="665"/>
      <c r="C239" s="15" t="s">
        <v>193</v>
      </c>
      <c r="D239" s="116">
        <v>12</v>
      </c>
      <c r="E239" s="116">
        <v>47</v>
      </c>
      <c r="F239" s="116">
        <v>43</v>
      </c>
      <c r="G239" s="69">
        <v>3881.84</v>
      </c>
      <c r="H239" s="69">
        <v>84</v>
      </c>
      <c r="I239" s="80">
        <v>0.18797786616656018</v>
      </c>
      <c r="J239" s="69">
        <v>729.69999999999993</v>
      </c>
      <c r="K239" s="80">
        <v>0</v>
      </c>
      <c r="L239" s="69">
        <v>0</v>
      </c>
      <c r="M239" s="80">
        <v>0</v>
      </c>
      <c r="N239" s="69">
        <v>0</v>
      </c>
      <c r="O239" s="69">
        <v>0</v>
      </c>
      <c r="P239" s="69">
        <v>0</v>
      </c>
      <c r="Q239" s="69">
        <v>177.29999999999998</v>
      </c>
      <c r="R239" s="69">
        <v>12.8</v>
      </c>
      <c r="S239" s="69">
        <v>407.20000000000005</v>
      </c>
      <c r="T239" s="80">
        <v>0.24346252483260447</v>
      </c>
      <c r="U239" s="69">
        <v>945.08256739619742</v>
      </c>
      <c r="V239" s="80">
        <v>0</v>
      </c>
      <c r="W239" s="69">
        <v>0</v>
      </c>
      <c r="X239" s="69">
        <v>0</v>
      </c>
      <c r="Y239" s="69">
        <v>0</v>
      </c>
      <c r="Z239" s="69">
        <v>0</v>
      </c>
      <c r="AA239" s="60">
        <f>G239+H239+J239+L239+N239+O239+P239+Q239+R239+S239+U239+W239+X239+Y239+Z239</f>
        <v>6237.9225673961973</v>
      </c>
      <c r="AB239" s="143">
        <v>408.5</v>
      </c>
      <c r="AC239" s="69">
        <f>AB239+X239+W239+U239</f>
        <v>1353.5825673961974</v>
      </c>
      <c r="AD239" s="238">
        <f t="shared" si="78"/>
        <v>0.34869612539316341</v>
      </c>
      <c r="AE239" s="69">
        <f>G239+H239+J239+L239+N239+P239+Q239+R239+S239+Y239+Z239</f>
        <v>5292.84</v>
      </c>
      <c r="AF239" s="277">
        <f t="shared" si="76"/>
        <v>0.4</v>
      </c>
      <c r="AG239" s="278">
        <f>G239*AF239</f>
        <v>1552.7360000000001</v>
      </c>
      <c r="AH239" s="225">
        <f>IF((AA239+AB239)-(AE239+AG239)&gt;0,0,(AA239+AB239)-(AE239+AG239))</f>
        <v>-199.15343260380268</v>
      </c>
      <c r="AI239" s="238">
        <f t="shared" si="80"/>
        <v>0.4</v>
      </c>
      <c r="AJ239" s="69">
        <f t="shared" si="81"/>
        <v>1552.7360000000001</v>
      </c>
      <c r="AK239" s="69"/>
      <c r="AL239" s="186"/>
    </row>
    <row r="240" spans="2:38" ht="15.75" x14ac:dyDescent="0.25">
      <c r="B240" s="665"/>
      <c r="C240" s="15" t="s">
        <v>194</v>
      </c>
      <c r="D240" s="116">
        <v>8</v>
      </c>
      <c r="E240" s="116">
        <v>43</v>
      </c>
      <c r="F240" s="116">
        <v>42</v>
      </c>
      <c r="G240" s="69">
        <v>3969.5</v>
      </c>
      <c r="H240" s="69">
        <v>110.39999999999999</v>
      </c>
      <c r="I240" s="80">
        <v>0.23574757526136794</v>
      </c>
      <c r="J240" s="69">
        <v>935.80000000000007</v>
      </c>
      <c r="K240" s="80">
        <v>0</v>
      </c>
      <c r="L240" s="69">
        <v>0</v>
      </c>
      <c r="M240" s="80">
        <v>0</v>
      </c>
      <c r="N240" s="69">
        <v>0</v>
      </c>
      <c r="O240" s="69">
        <v>0</v>
      </c>
      <c r="P240" s="69">
        <v>0</v>
      </c>
      <c r="Q240" s="69">
        <v>119</v>
      </c>
      <c r="R240" s="69">
        <v>0</v>
      </c>
      <c r="S240" s="69">
        <v>427.9</v>
      </c>
      <c r="T240" s="80">
        <v>0.24355737078130843</v>
      </c>
      <c r="U240" s="69">
        <v>966.80098331640386</v>
      </c>
      <c r="V240" s="80">
        <v>0</v>
      </c>
      <c r="W240" s="69">
        <v>0</v>
      </c>
      <c r="X240" s="69">
        <v>0</v>
      </c>
      <c r="Y240" s="69">
        <v>0</v>
      </c>
      <c r="Z240" s="69">
        <v>0</v>
      </c>
      <c r="AA240" s="60">
        <f>G240+H240+J240+L240+N240+O240+P240+Q240+R240+S240+U240+W240+X240+Y240+Z240</f>
        <v>6529.4009833164037</v>
      </c>
      <c r="AB240" s="143">
        <v>427.6</v>
      </c>
      <c r="AC240" s="69">
        <f>AB240+X240+W240+U240</f>
        <v>1394.4009833164039</v>
      </c>
      <c r="AD240" s="238">
        <f t="shared" si="78"/>
        <v>0.3512787462694052</v>
      </c>
      <c r="AE240" s="69">
        <f>G240+H240+J240+L240+N240+P240+Q240+R240+S240+Y240+Z240</f>
        <v>5562.5999999999995</v>
      </c>
      <c r="AF240" s="277">
        <f t="shared" si="76"/>
        <v>0.4</v>
      </c>
      <c r="AG240" s="278">
        <f>G240*AF240</f>
        <v>1587.8000000000002</v>
      </c>
      <c r="AH240" s="225">
        <f>IF((AA240+AB240)-(AE240+AG240)&gt;0,0,(AA240+AB240)-(AE240+AG240))</f>
        <v>-193.39901668359562</v>
      </c>
      <c r="AI240" s="238">
        <f t="shared" si="80"/>
        <v>0.39999999999999986</v>
      </c>
      <c r="AJ240" s="69">
        <f t="shared" si="81"/>
        <v>1587.7999999999995</v>
      </c>
      <c r="AK240" s="69"/>
      <c r="AL240" s="186"/>
    </row>
    <row r="241" spans="2:38" s="1" customFormat="1" ht="15.75" x14ac:dyDescent="0.25">
      <c r="B241" s="665"/>
      <c r="C241" s="15" t="s">
        <v>886</v>
      </c>
      <c r="D241" s="116">
        <v>5</v>
      </c>
      <c r="E241" s="116">
        <v>25</v>
      </c>
      <c r="F241" s="116">
        <v>24</v>
      </c>
      <c r="G241" s="69">
        <v>2169.6000000000004</v>
      </c>
      <c r="H241" s="69">
        <v>56.4</v>
      </c>
      <c r="I241" s="80">
        <v>0.25769727138643067</v>
      </c>
      <c r="J241" s="69">
        <v>559.1</v>
      </c>
      <c r="K241" s="80">
        <v>0</v>
      </c>
      <c r="L241" s="69">
        <v>0</v>
      </c>
      <c r="M241" s="80">
        <v>0</v>
      </c>
      <c r="N241" s="69">
        <v>0</v>
      </c>
      <c r="O241" s="69">
        <v>0</v>
      </c>
      <c r="P241" s="69">
        <v>0</v>
      </c>
      <c r="Q241" s="69">
        <v>120.10000000000001</v>
      </c>
      <c r="R241" s="69">
        <v>4.3</v>
      </c>
      <c r="S241" s="69">
        <v>242.40000000000003</v>
      </c>
      <c r="T241" s="80">
        <v>0.24007300568812454</v>
      </c>
      <c r="U241" s="69">
        <v>520.86239314095508</v>
      </c>
      <c r="V241" s="80">
        <v>0</v>
      </c>
      <c r="W241" s="69">
        <v>0</v>
      </c>
      <c r="X241" s="69">
        <v>0</v>
      </c>
      <c r="Y241" s="69">
        <v>0</v>
      </c>
      <c r="Z241" s="69">
        <v>0</v>
      </c>
      <c r="AA241" s="60">
        <f>G241+H241+J241+L241+N241+O241+P241+Q241+R241+S241+U241+W241+X241+Y241+Z241</f>
        <v>3672.7623931409557</v>
      </c>
      <c r="AB241" s="143">
        <v>240.5</v>
      </c>
      <c r="AC241" s="69">
        <f>AB241+X241+W241+U241</f>
        <v>761.36239314095508</v>
      </c>
      <c r="AD241" s="238">
        <f t="shared" si="78"/>
        <v>0.35092293194181184</v>
      </c>
      <c r="AE241" s="69">
        <f>G241+H241+J241+L241+N241+P241+Q241+R241+S241+Y241+Z241</f>
        <v>3151.9000000000005</v>
      </c>
      <c r="AF241" s="277">
        <f t="shared" si="76"/>
        <v>0.4</v>
      </c>
      <c r="AG241" s="278">
        <f>G241*AF241</f>
        <v>867.84000000000015</v>
      </c>
      <c r="AH241" s="225">
        <f>IF((AA241+AB241)-(AE241+AG241)&gt;0,0,(AA241+AB241)-(AE241+AG241))</f>
        <v>-106.47760685904495</v>
      </c>
      <c r="AI241" s="238">
        <f t="shared" si="80"/>
        <v>0.39999999999999997</v>
      </c>
      <c r="AJ241" s="69">
        <f t="shared" si="81"/>
        <v>867.84</v>
      </c>
      <c r="AK241" s="69"/>
      <c r="AL241" s="186"/>
    </row>
    <row r="242" spans="2:38" ht="15.75" customHeight="1" x14ac:dyDescent="0.25">
      <c r="B242" s="665" t="s">
        <v>195</v>
      </c>
      <c r="C242" s="11" t="s">
        <v>124</v>
      </c>
      <c r="D242" s="125">
        <f t="shared" ref="D242:AA242" si="91">SUM(D243:D245)</f>
        <v>14</v>
      </c>
      <c r="E242" s="125">
        <f t="shared" si="91"/>
        <v>80</v>
      </c>
      <c r="F242" s="125">
        <f t="shared" si="91"/>
        <v>62</v>
      </c>
      <c r="G242" s="57">
        <f t="shared" si="91"/>
        <v>5527</v>
      </c>
      <c r="H242" s="57">
        <f t="shared" si="91"/>
        <v>154.4</v>
      </c>
      <c r="I242" s="82">
        <f>J242/G242</f>
        <v>0.26929618237741998</v>
      </c>
      <c r="J242" s="57">
        <f t="shared" si="91"/>
        <v>1488.4</v>
      </c>
      <c r="K242" s="82">
        <f>L242/G242</f>
        <v>0</v>
      </c>
      <c r="L242" s="57">
        <f t="shared" si="91"/>
        <v>0</v>
      </c>
      <c r="M242" s="82">
        <f t="shared" si="91"/>
        <v>0</v>
      </c>
      <c r="N242" s="57">
        <f t="shared" si="91"/>
        <v>0</v>
      </c>
      <c r="O242" s="57">
        <f t="shared" si="91"/>
        <v>0</v>
      </c>
      <c r="P242" s="57">
        <f t="shared" si="91"/>
        <v>0</v>
      </c>
      <c r="Q242" s="57">
        <f t="shared" si="91"/>
        <v>205.6</v>
      </c>
      <c r="R242" s="57">
        <f t="shared" si="91"/>
        <v>17.100000000000001</v>
      </c>
      <c r="S242" s="57">
        <f t="shared" si="91"/>
        <v>616.10000000000014</v>
      </c>
      <c r="T242" s="82">
        <f>U242/G242</f>
        <v>0.23870796798573313</v>
      </c>
      <c r="U242" s="57">
        <f t="shared" si="91"/>
        <v>1319.3389390571469</v>
      </c>
      <c r="V242" s="82">
        <f>W242/G242</f>
        <v>0</v>
      </c>
      <c r="W242" s="57">
        <f t="shared" si="91"/>
        <v>0</v>
      </c>
      <c r="X242" s="57">
        <f t="shared" si="91"/>
        <v>0</v>
      </c>
      <c r="Y242" s="57">
        <f t="shared" si="91"/>
        <v>0</v>
      </c>
      <c r="Z242" s="57">
        <f t="shared" si="91"/>
        <v>0</v>
      </c>
      <c r="AA242" s="57">
        <f t="shared" si="91"/>
        <v>9327.938939057145</v>
      </c>
      <c r="AB242" s="141">
        <f>SUM(AB243:AB245)</f>
        <v>610.79999999999995</v>
      </c>
      <c r="AC242" s="141">
        <f>SUM(AC243:AC245)</f>
        <v>1930.1389390571469</v>
      </c>
      <c r="AD242" s="233">
        <f t="shared" si="78"/>
        <v>0.3492199998294096</v>
      </c>
      <c r="AE242" s="141">
        <f>SUM(AE243:AE245)</f>
        <v>8008.5999999999985</v>
      </c>
      <c r="AF242" s="269">
        <f t="shared" si="76"/>
        <v>0.4</v>
      </c>
      <c r="AG242" s="270">
        <f>SUM(AG243:AG245)</f>
        <v>2210.8000000000002</v>
      </c>
      <c r="AH242" s="141">
        <f>SUM(AH243:AH245)</f>
        <v>-280.6610609428526</v>
      </c>
      <c r="AI242" s="233">
        <f t="shared" si="80"/>
        <v>0.39999999999999986</v>
      </c>
      <c r="AJ242" s="57">
        <f t="shared" si="81"/>
        <v>2210.7999999999993</v>
      </c>
      <c r="AK242" s="57"/>
      <c r="AL242" s="79"/>
    </row>
    <row r="243" spans="2:38" ht="15.75" x14ac:dyDescent="0.25">
      <c r="B243" s="665"/>
      <c r="C243" s="15" t="s">
        <v>196</v>
      </c>
      <c r="D243" s="116">
        <v>6</v>
      </c>
      <c r="E243" s="116">
        <v>39</v>
      </c>
      <c r="F243" s="116">
        <v>33</v>
      </c>
      <c r="G243" s="69">
        <v>2786.8999999999996</v>
      </c>
      <c r="H243" s="69">
        <v>63.2</v>
      </c>
      <c r="I243" s="80">
        <v>0.24622340234669352</v>
      </c>
      <c r="J243" s="69">
        <v>686.2</v>
      </c>
      <c r="K243" s="80">
        <v>0</v>
      </c>
      <c r="L243" s="69">
        <v>0</v>
      </c>
      <c r="M243" s="80">
        <v>0</v>
      </c>
      <c r="N243" s="69">
        <v>0</v>
      </c>
      <c r="O243" s="69">
        <v>0</v>
      </c>
      <c r="P243" s="69">
        <v>0</v>
      </c>
      <c r="Q243" s="69">
        <v>123.2</v>
      </c>
      <c r="R243" s="69">
        <v>8.5</v>
      </c>
      <c r="S243" s="69">
        <v>305.60000000000008</v>
      </c>
      <c r="T243" s="80">
        <v>0.24177510922827442</v>
      </c>
      <c r="U243" s="69">
        <v>673.80305190827789</v>
      </c>
      <c r="V243" s="80">
        <v>0</v>
      </c>
      <c r="W243" s="69">
        <v>0</v>
      </c>
      <c r="X243" s="69">
        <v>0</v>
      </c>
      <c r="Y243" s="69">
        <v>0</v>
      </c>
      <c r="Z243" s="69">
        <v>0</v>
      </c>
      <c r="AA243" s="60">
        <f>G243+H243+J243+L243+N243+O243+P243+Q243+R243+S243+U243+W243+X243+Y243+Z243</f>
        <v>4647.4030519082771</v>
      </c>
      <c r="AB243" s="143">
        <v>304.3</v>
      </c>
      <c r="AC243" s="69">
        <f>AB243+X243+W243+U243</f>
        <v>978.10305190827785</v>
      </c>
      <c r="AD243" s="238">
        <f t="shared" si="78"/>
        <v>0.35096453116662885</v>
      </c>
      <c r="AE243" s="69">
        <f>G243+H243+J243+L243+N243+P243+Q243+R243+S243+Y243+Z243</f>
        <v>3973.599999999999</v>
      </c>
      <c r="AF243" s="277">
        <f t="shared" si="76"/>
        <v>0.4</v>
      </c>
      <c r="AG243" s="278">
        <f>G243*AF243</f>
        <v>1114.76</v>
      </c>
      <c r="AH243" s="225">
        <f>IF((AA243+AB243)-(AE243+AG243)&gt;0,0,(AA243+AB243)-(AE243+AG243))</f>
        <v>-136.65694809172146</v>
      </c>
      <c r="AI243" s="238">
        <f t="shared" si="80"/>
        <v>0.3999999999999998</v>
      </c>
      <c r="AJ243" s="69">
        <f t="shared" si="81"/>
        <v>1114.7599999999993</v>
      </c>
      <c r="AK243" s="69"/>
      <c r="AL243" s="186"/>
    </row>
    <row r="244" spans="2:38" ht="15.75" x14ac:dyDescent="0.25">
      <c r="B244" s="665"/>
      <c r="C244" s="15" t="s">
        <v>887</v>
      </c>
      <c r="D244" s="116">
        <v>4</v>
      </c>
      <c r="E244" s="116">
        <v>24</v>
      </c>
      <c r="F244" s="116">
        <v>14</v>
      </c>
      <c r="G244" s="69">
        <v>1294</v>
      </c>
      <c r="H244" s="69">
        <v>42</v>
      </c>
      <c r="I244" s="80">
        <v>0.26051004636785163</v>
      </c>
      <c r="J244" s="69">
        <v>337.1</v>
      </c>
      <c r="K244" s="80">
        <v>0</v>
      </c>
      <c r="L244" s="69">
        <v>0</v>
      </c>
      <c r="M244" s="80">
        <v>0</v>
      </c>
      <c r="N244" s="69">
        <v>0</v>
      </c>
      <c r="O244" s="69">
        <v>0</v>
      </c>
      <c r="P244" s="69">
        <v>0</v>
      </c>
      <c r="Q244" s="69">
        <v>40.699999999999996</v>
      </c>
      <c r="R244" s="69">
        <v>4.3</v>
      </c>
      <c r="S244" s="69">
        <v>143.29999999999998</v>
      </c>
      <c r="T244" s="80">
        <v>0.23487325453199306</v>
      </c>
      <c r="U244" s="69">
        <v>303.92599136439901</v>
      </c>
      <c r="V244" s="80">
        <v>0</v>
      </c>
      <c r="W244" s="69">
        <v>0</v>
      </c>
      <c r="X244" s="69">
        <v>0</v>
      </c>
      <c r="Y244" s="69">
        <v>0</v>
      </c>
      <c r="Z244" s="69">
        <v>0</v>
      </c>
      <c r="AA244" s="60">
        <f>G244+H244+J244+L244+N244+O244+P244+Q244+R244+S244+U244+W244+X244+Y244+Z244</f>
        <v>2165.3259913643988</v>
      </c>
      <c r="AB244" s="143">
        <v>141.80000000000001</v>
      </c>
      <c r="AC244" s="69">
        <f>AB244+X244+W244+U244</f>
        <v>445.72599136439902</v>
      </c>
      <c r="AD244" s="238">
        <f t="shared" si="78"/>
        <v>0.3444559438673872</v>
      </c>
      <c r="AE244" s="69">
        <f>G244+H244+J244+L244+N244+P244+Q244+R244+S244+Y244+Z244</f>
        <v>1861.3999999999999</v>
      </c>
      <c r="AF244" s="277">
        <f t="shared" si="76"/>
        <v>0.4</v>
      </c>
      <c r="AG244" s="278">
        <f>G244*AF244</f>
        <v>517.6</v>
      </c>
      <c r="AH244" s="225">
        <f>IF((AA244+AB244)-(AE244+AG244)&gt;0,0,(AA244+AB244)-(AE244+AG244))</f>
        <v>-71.874008635601058</v>
      </c>
      <c r="AI244" s="238">
        <f t="shared" si="80"/>
        <v>0.40000000000000008</v>
      </c>
      <c r="AJ244" s="69">
        <f t="shared" si="81"/>
        <v>517.60000000000014</v>
      </c>
      <c r="AK244" s="69"/>
      <c r="AL244" s="186"/>
    </row>
    <row r="245" spans="2:38" s="1" customFormat="1" ht="15.75" x14ac:dyDescent="0.25">
      <c r="B245" s="665"/>
      <c r="C245" s="15" t="s">
        <v>888</v>
      </c>
      <c r="D245" s="116">
        <v>4</v>
      </c>
      <c r="E245" s="116">
        <v>17</v>
      </c>
      <c r="F245" s="116">
        <v>15</v>
      </c>
      <c r="G245" s="69">
        <v>1446.1000000000001</v>
      </c>
      <c r="H245" s="69">
        <v>49.2</v>
      </c>
      <c r="I245" s="80">
        <v>0.32162367747735288</v>
      </c>
      <c r="J245" s="69">
        <v>465.1</v>
      </c>
      <c r="K245" s="80">
        <v>0</v>
      </c>
      <c r="L245" s="69">
        <v>0</v>
      </c>
      <c r="M245" s="80">
        <v>0</v>
      </c>
      <c r="N245" s="69">
        <v>0</v>
      </c>
      <c r="O245" s="69">
        <v>0</v>
      </c>
      <c r="P245" s="69">
        <v>0</v>
      </c>
      <c r="Q245" s="69">
        <v>41.699999999999996</v>
      </c>
      <c r="R245" s="69">
        <v>4.3</v>
      </c>
      <c r="S245" s="69">
        <v>167.2</v>
      </c>
      <c r="T245" s="80">
        <v>0.2362284045255999</v>
      </c>
      <c r="U245" s="69">
        <v>341.60989578447004</v>
      </c>
      <c r="V245" s="80">
        <v>0</v>
      </c>
      <c r="W245" s="69">
        <v>0</v>
      </c>
      <c r="X245" s="69">
        <v>0</v>
      </c>
      <c r="Y245" s="69">
        <v>0</v>
      </c>
      <c r="Z245" s="69">
        <v>0</v>
      </c>
      <c r="AA245" s="60">
        <f>G245+H245+J245+L245+N245+O245+P245+Q245+R245+S245+U245+W245+X245+Y245+Z245</f>
        <v>2515.2098957844701</v>
      </c>
      <c r="AB245" s="143">
        <v>164.7</v>
      </c>
      <c r="AC245" s="69">
        <f>AB245+X245+W245+U245</f>
        <v>506.30989578447003</v>
      </c>
      <c r="AD245" s="238">
        <f t="shared" si="78"/>
        <v>0.35012094307756725</v>
      </c>
      <c r="AE245" s="69">
        <f>G245+H245+J245+L245+N245+P245+Q245+R245+S245+Y245+Z245</f>
        <v>2173.6</v>
      </c>
      <c r="AF245" s="277">
        <f t="shared" si="76"/>
        <v>0.4</v>
      </c>
      <c r="AG245" s="278">
        <f>G245*AF245</f>
        <v>578.44000000000005</v>
      </c>
      <c r="AH245" s="225">
        <f>IF((AA245+AB245)-(AE245+AG245)&gt;0,0,(AA245+AB245)-(AE245+AG245))</f>
        <v>-72.130104215530082</v>
      </c>
      <c r="AI245" s="238">
        <f t="shared" si="80"/>
        <v>0.4</v>
      </c>
      <c r="AJ245" s="69">
        <f t="shared" si="81"/>
        <v>578.44000000000005</v>
      </c>
      <c r="AK245" s="69"/>
      <c r="AL245" s="186"/>
    </row>
    <row r="246" spans="2:38" s="1" customFormat="1" ht="15.75" customHeight="1" x14ac:dyDescent="0.25">
      <c r="B246" s="665" t="s">
        <v>197</v>
      </c>
      <c r="C246" s="11" t="s">
        <v>124</v>
      </c>
      <c r="D246" s="125">
        <f t="shared" ref="D246:AA246" si="92">SUM(D247:D249)</f>
        <v>14</v>
      </c>
      <c r="E246" s="125">
        <f t="shared" si="92"/>
        <v>86.5</v>
      </c>
      <c r="F246" s="125">
        <f t="shared" si="92"/>
        <v>74.5</v>
      </c>
      <c r="G246" s="57">
        <f t="shared" si="92"/>
        <v>6901.9000000000005</v>
      </c>
      <c r="H246" s="57">
        <f t="shared" si="92"/>
        <v>166.79999999999998</v>
      </c>
      <c r="I246" s="82">
        <f>J246/G246</f>
        <v>0.21454961677219314</v>
      </c>
      <c r="J246" s="57">
        <f t="shared" si="92"/>
        <v>1480.8</v>
      </c>
      <c r="K246" s="82">
        <f>L246/G246</f>
        <v>0</v>
      </c>
      <c r="L246" s="57">
        <f t="shared" si="92"/>
        <v>0</v>
      </c>
      <c r="M246" s="82">
        <f t="shared" si="92"/>
        <v>0</v>
      </c>
      <c r="N246" s="57">
        <f t="shared" si="92"/>
        <v>0</v>
      </c>
      <c r="O246" s="57">
        <f t="shared" si="92"/>
        <v>0</v>
      </c>
      <c r="P246" s="57">
        <f t="shared" si="92"/>
        <v>0</v>
      </c>
      <c r="Q246" s="57">
        <f t="shared" si="92"/>
        <v>215.7</v>
      </c>
      <c r="R246" s="57">
        <f t="shared" si="92"/>
        <v>8.5</v>
      </c>
      <c r="S246" s="57">
        <f t="shared" si="92"/>
        <v>731.2</v>
      </c>
      <c r="T246" s="82">
        <f>U246/G246</f>
        <v>0.24051067436370363</v>
      </c>
      <c r="U246" s="57">
        <f t="shared" si="92"/>
        <v>1659.9806233908462</v>
      </c>
      <c r="V246" s="82">
        <f>W246/G246</f>
        <v>0</v>
      </c>
      <c r="W246" s="57">
        <f t="shared" si="92"/>
        <v>0</v>
      </c>
      <c r="X246" s="57">
        <f t="shared" si="92"/>
        <v>0</v>
      </c>
      <c r="Y246" s="57">
        <f t="shared" si="92"/>
        <v>0</v>
      </c>
      <c r="Z246" s="57">
        <f t="shared" si="92"/>
        <v>0</v>
      </c>
      <c r="AA246" s="57">
        <f t="shared" si="92"/>
        <v>11164.880623390847</v>
      </c>
      <c r="AB246" s="141">
        <f>SUM(AB247:AB249)</f>
        <v>731.2</v>
      </c>
      <c r="AC246" s="141">
        <f>SUM(AC247:AC249)</f>
        <v>2391.180623390846</v>
      </c>
      <c r="AD246" s="233">
        <f t="shared" si="78"/>
        <v>0.34645251646515396</v>
      </c>
      <c r="AE246" s="141">
        <f>SUM(AE247:AE249)</f>
        <v>9504.9000000000015</v>
      </c>
      <c r="AF246" s="269">
        <f t="shared" si="76"/>
        <v>0.4</v>
      </c>
      <c r="AG246" s="270">
        <f>SUM(AG247:AG249)</f>
        <v>2760.76</v>
      </c>
      <c r="AH246" s="141">
        <f>SUM(AH247:AH249)</f>
        <v>-369.57937660915354</v>
      </c>
      <c r="AI246" s="233">
        <f t="shared" si="80"/>
        <v>0.39999999999999986</v>
      </c>
      <c r="AJ246" s="57">
        <f t="shared" si="81"/>
        <v>2760.7599999999993</v>
      </c>
      <c r="AK246" s="57"/>
      <c r="AL246" s="79"/>
    </row>
    <row r="247" spans="2:38" s="1" customFormat="1" ht="15.75" x14ac:dyDescent="0.25">
      <c r="B247" s="665"/>
      <c r="C247" s="15" t="s">
        <v>198</v>
      </c>
      <c r="D247" s="116">
        <v>4</v>
      </c>
      <c r="E247" s="116">
        <v>32</v>
      </c>
      <c r="F247" s="116">
        <v>30</v>
      </c>
      <c r="G247" s="69">
        <v>2761.8</v>
      </c>
      <c r="H247" s="69">
        <v>76.8</v>
      </c>
      <c r="I247" s="80">
        <v>0.25077847780433044</v>
      </c>
      <c r="J247" s="69">
        <v>692.59999999999991</v>
      </c>
      <c r="K247" s="80">
        <v>0</v>
      </c>
      <c r="L247" s="69">
        <v>0</v>
      </c>
      <c r="M247" s="80">
        <v>0</v>
      </c>
      <c r="N247" s="69">
        <v>0</v>
      </c>
      <c r="O247" s="69">
        <v>0</v>
      </c>
      <c r="P247" s="69">
        <v>0</v>
      </c>
      <c r="Q247" s="69">
        <v>80.8</v>
      </c>
      <c r="R247" s="69">
        <v>0</v>
      </c>
      <c r="S247" s="69">
        <v>300.99999999999994</v>
      </c>
      <c r="T247" s="80">
        <v>0.24172074028820945</v>
      </c>
      <c r="U247" s="69">
        <v>667.58434052797691</v>
      </c>
      <c r="V247" s="80">
        <v>0</v>
      </c>
      <c r="W247" s="69">
        <v>0</v>
      </c>
      <c r="X247" s="69">
        <v>0</v>
      </c>
      <c r="Y247" s="69">
        <v>0</v>
      </c>
      <c r="Z247" s="69">
        <v>0</v>
      </c>
      <c r="AA247" s="60">
        <f>G247+H247+J247+L247+N247+O247+P247+Q247+R247+S247+U247+W247+X247+Y247+Z247</f>
        <v>4580.5843405279775</v>
      </c>
      <c r="AB247" s="143">
        <v>300</v>
      </c>
      <c r="AC247" s="69">
        <f>AB247+X247+W247+U247</f>
        <v>967.58434052797691</v>
      </c>
      <c r="AD247" s="238">
        <f t="shared" si="78"/>
        <v>0.35034555019479213</v>
      </c>
      <c r="AE247" s="69">
        <f>G247+H247+J247+L247+N247+P247+Q247+R247+S247+Y247+Z247</f>
        <v>3913.0000000000005</v>
      </c>
      <c r="AF247" s="277">
        <f t="shared" si="76"/>
        <v>0.4</v>
      </c>
      <c r="AG247" s="278">
        <f>G247*AF247</f>
        <v>1104.72</v>
      </c>
      <c r="AH247" s="225">
        <f>IF((AA247+AB247)-(AE247+AG247)&gt;0,0,(AA247+AB247)-(AE247+AG247))</f>
        <v>-137.13565947202278</v>
      </c>
      <c r="AI247" s="238">
        <f t="shared" si="80"/>
        <v>0.39999999999999991</v>
      </c>
      <c r="AJ247" s="69">
        <f t="shared" si="81"/>
        <v>1104.7199999999998</v>
      </c>
      <c r="AK247" s="69"/>
      <c r="AL247" s="186"/>
    </row>
    <row r="248" spans="2:38" s="1" customFormat="1" ht="15.75" x14ac:dyDescent="0.25">
      <c r="B248" s="665"/>
      <c r="C248" s="15" t="s">
        <v>199</v>
      </c>
      <c r="D248" s="116">
        <v>7</v>
      </c>
      <c r="E248" s="116">
        <v>38</v>
      </c>
      <c r="F248" s="116">
        <v>34</v>
      </c>
      <c r="G248" s="69">
        <v>3169.6000000000004</v>
      </c>
      <c r="H248" s="69">
        <v>56.400000000000006</v>
      </c>
      <c r="I248" s="80">
        <v>0.16699268046441187</v>
      </c>
      <c r="J248" s="69">
        <v>529.29999999999995</v>
      </c>
      <c r="K248" s="80">
        <v>0</v>
      </c>
      <c r="L248" s="69">
        <v>0</v>
      </c>
      <c r="M248" s="80">
        <v>0</v>
      </c>
      <c r="N248" s="69">
        <v>0</v>
      </c>
      <c r="O248" s="69">
        <v>0</v>
      </c>
      <c r="P248" s="69">
        <v>0</v>
      </c>
      <c r="Q248" s="69">
        <v>75.8</v>
      </c>
      <c r="R248" s="69">
        <v>8.5</v>
      </c>
      <c r="S248" s="69">
        <v>320</v>
      </c>
      <c r="T248" s="80">
        <v>0.24249741880709078</v>
      </c>
      <c r="U248" s="69">
        <v>768.61981865095504</v>
      </c>
      <c r="V248" s="80">
        <v>0</v>
      </c>
      <c r="W248" s="69">
        <v>0</v>
      </c>
      <c r="X248" s="69">
        <v>0</v>
      </c>
      <c r="Y248" s="69">
        <v>0</v>
      </c>
      <c r="Z248" s="69">
        <v>0</v>
      </c>
      <c r="AA248" s="60">
        <f>G248+H248+J248+L248+N248+O248+P248+Q248+R248+S248+U248+W248+X248+Y248+Z248</f>
        <v>4928.2198186509559</v>
      </c>
      <c r="AB248" s="143">
        <v>322.7</v>
      </c>
      <c r="AC248" s="69">
        <f>AB248+X248+W248+U248</f>
        <v>1091.3198186509551</v>
      </c>
      <c r="AD248" s="238">
        <f t="shared" si="78"/>
        <v>0.34430837287069505</v>
      </c>
      <c r="AE248" s="69">
        <f>G248+H248+J248+L248+N248+P248+Q248+R248+S248+Y248+Z248</f>
        <v>4159.6000000000004</v>
      </c>
      <c r="AF248" s="277">
        <f t="shared" si="76"/>
        <v>0.4</v>
      </c>
      <c r="AG248" s="278">
        <f>G248*AF248</f>
        <v>1267.8400000000001</v>
      </c>
      <c r="AH248" s="225">
        <f>IF((AA248+AB248)-(AE248+AG248)&gt;0,0,(AA248+AB248)-(AE248+AG248))</f>
        <v>-176.52018134904483</v>
      </c>
      <c r="AI248" s="238">
        <f t="shared" si="80"/>
        <v>0.39999999999999991</v>
      </c>
      <c r="AJ248" s="69">
        <f t="shared" si="81"/>
        <v>1267.8399999999999</v>
      </c>
      <c r="AK248" s="69"/>
      <c r="AL248" s="186"/>
    </row>
    <row r="249" spans="2:38" s="1" customFormat="1" ht="15.75" x14ac:dyDescent="0.25">
      <c r="B249" s="665"/>
      <c r="C249" s="15" t="s">
        <v>1004</v>
      </c>
      <c r="D249" s="116">
        <v>3</v>
      </c>
      <c r="E249" s="116">
        <v>16.5</v>
      </c>
      <c r="F249" s="116">
        <v>10.5</v>
      </c>
      <c r="G249" s="69">
        <v>970.50000000000011</v>
      </c>
      <c r="H249" s="69">
        <v>33.6</v>
      </c>
      <c r="I249" s="80">
        <v>0.26676970633693975</v>
      </c>
      <c r="J249" s="69">
        <v>258.90000000000003</v>
      </c>
      <c r="K249" s="80">
        <v>0</v>
      </c>
      <c r="L249" s="69">
        <v>0</v>
      </c>
      <c r="M249" s="80">
        <v>0</v>
      </c>
      <c r="N249" s="69">
        <v>0</v>
      </c>
      <c r="O249" s="69">
        <v>0</v>
      </c>
      <c r="P249" s="69">
        <v>0</v>
      </c>
      <c r="Q249" s="69">
        <v>59.1</v>
      </c>
      <c r="R249" s="69">
        <v>0</v>
      </c>
      <c r="S249" s="69">
        <v>110.2</v>
      </c>
      <c r="T249" s="80">
        <v>0.23057853087265737</v>
      </c>
      <c r="U249" s="69">
        <v>223.776464211914</v>
      </c>
      <c r="V249" s="80">
        <v>0</v>
      </c>
      <c r="W249" s="69">
        <v>0</v>
      </c>
      <c r="X249" s="69">
        <v>0</v>
      </c>
      <c r="Y249" s="69">
        <v>0</v>
      </c>
      <c r="Z249" s="69">
        <v>0</v>
      </c>
      <c r="AA249" s="60">
        <f>G249+H249+J249+L249+N249+O249+P249+Q249+R249+S249+U249+W249+X249+Y249+Z249</f>
        <v>1656.0764642119143</v>
      </c>
      <c r="AB249" s="143">
        <v>108.5</v>
      </c>
      <c r="AC249" s="69">
        <f>AB249+X249+W249+U249</f>
        <v>332.276464211914</v>
      </c>
      <c r="AD249" s="238">
        <f t="shared" si="78"/>
        <v>0.34237657311892217</v>
      </c>
      <c r="AE249" s="69">
        <f>G249+H249+J249+L249+N249+P249+Q249+R249+S249+Y249+Z249</f>
        <v>1432.3000000000002</v>
      </c>
      <c r="AF249" s="277">
        <f t="shared" si="76"/>
        <v>0.4</v>
      </c>
      <c r="AG249" s="278">
        <f>G249*AF249</f>
        <v>388.20000000000005</v>
      </c>
      <c r="AH249" s="225">
        <f>IF((AA249+AB249)-(AE249+AG249)&gt;0,0,(AA249+AB249)-(AE249+AG249))</f>
        <v>-55.923535788085928</v>
      </c>
      <c r="AI249" s="238">
        <f t="shared" si="80"/>
        <v>0.39999999999999986</v>
      </c>
      <c r="AJ249" s="69">
        <f t="shared" si="81"/>
        <v>388.19999999999993</v>
      </c>
      <c r="AK249" s="69"/>
      <c r="AL249" s="186"/>
    </row>
    <row r="250" spans="2:38" ht="39" customHeight="1" x14ac:dyDescent="0.25">
      <c r="B250" s="663" t="s">
        <v>200</v>
      </c>
      <c r="C250" s="664"/>
      <c r="D250" s="117">
        <f t="shared" ref="D250:AA250" si="93">D252</f>
        <v>111</v>
      </c>
      <c r="E250" s="117">
        <f t="shared" si="93"/>
        <v>985.5</v>
      </c>
      <c r="F250" s="117">
        <f t="shared" si="93"/>
        <v>745</v>
      </c>
      <c r="G250" s="132">
        <f t="shared" si="93"/>
        <v>66780.700000000012</v>
      </c>
      <c r="H250" s="132">
        <f t="shared" si="93"/>
        <v>1765.2000000000003</v>
      </c>
      <c r="I250" s="87">
        <f>J250/G250</f>
        <v>0.21440176577963391</v>
      </c>
      <c r="J250" s="132">
        <f t="shared" si="93"/>
        <v>14317.9</v>
      </c>
      <c r="K250" s="87">
        <f>L250/G250</f>
        <v>0</v>
      </c>
      <c r="L250" s="132">
        <f t="shared" si="93"/>
        <v>0</v>
      </c>
      <c r="M250" s="87">
        <f>N250/G250</f>
        <v>0</v>
      </c>
      <c r="N250" s="132">
        <f t="shared" si="93"/>
        <v>0</v>
      </c>
      <c r="O250" s="132">
        <f t="shared" si="93"/>
        <v>0</v>
      </c>
      <c r="P250" s="132">
        <f t="shared" si="93"/>
        <v>0</v>
      </c>
      <c r="Q250" s="132">
        <f t="shared" si="93"/>
        <v>1993.1000000000004</v>
      </c>
      <c r="R250" s="132">
        <f t="shared" si="93"/>
        <v>223.8</v>
      </c>
      <c r="S250" s="132">
        <f t="shared" si="93"/>
        <v>7736.9999999999991</v>
      </c>
      <c r="T250" s="87">
        <f>U250/G250</f>
        <v>0</v>
      </c>
      <c r="U250" s="132">
        <f t="shared" si="93"/>
        <v>0</v>
      </c>
      <c r="V250" s="87">
        <f>W250/G250</f>
        <v>0.19510876645497868</v>
      </c>
      <c r="W250" s="132">
        <f t="shared" si="93"/>
        <v>13029.499999999996</v>
      </c>
      <c r="X250" s="132">
        <f t="shared" si="93"/>
        <v>430.90000000000003</v>
      </c>
      <c r="Y250" s="132">
        <f t="shared" si="93"/>
        <v>0</v>
      </c>
      <c r="Z250" s="132">
        <f t="shared" si="93"/>
        <v>0</v>
      </c>
      <c r="AA250" s="132">
        <f t="shared" si="93"/>
        <v>106278.09999999999</v>
      </c>
      <c r="AB250" s="129">
        <f>AB252+AB251</f>
        <v>1100.4000000000001</v>
      </c>
      <c r="AC250" s="129">
        <f>AC252+AC251</f>
        <v>14882.599999999999</v>
      </c>
      <c r="AD250" s="226">
        <f t="shared" si="78"/>
        <v>0.21803904421487036</v>
      </c>
      <c r="AE250" s="129">
        <f>AE252+AE251</f>
        <v>95966.423999999985</v>
      </c>
      <c r="AF250" s="258">
        <f t="shared" si="76"/>
        <v>0.4</v>
      </c>
      <c r="AG250" s="255">
        <f>AG252+AG251</f>
        <v>27523.095999999998</v>
      </c>
      <c r="AH250" s="129">
        <f>AH252+AH251</f>
        <v>-12640.496000000001</v>
      </c>
      <c r="AI250" s="226">
        <f t="shared" si="80"/>
        <v>0.41214147201212314</v>
      </c>
      <c r="AJ250" s="132">
        <f t="shared" si="81"/>
        <v>27523.095999999998</v>
      </c>
      <c r="AK250" s="132"/>
      <c r="AL250" s="196"/>
    </row>
    <row r="251" spans="2:38" ht="18.75" x14ac:dyDescent="0.25">
      <c r="B251" s="306" t="s">
        <v>811</v>
      </c>
      <c r="C251" s="207"/>
      <c r="D251" s="124"/>
      <c r="E251" s="124">
        <v>22</v>
      </c>
      <c r="F251" s="124">
        <v>20</v>
      </c>
      <c r="G251" s="134">
        <v>2027.04</v>
      </c>
      <c r="H251" s="134">
        <v>105.79999999999998</v>
      </c>
      <c r="I251" s="93">
        <v>0.3694964085563186</v>
      </c>
      <c r="J251" s="134">
        <v>748.98400000000004</v>
      </c>
      <c r="K251" s="93">
        <v>0</v>
      </c>
      <c r="L251" s="134">
        <v>0</v>
      </c>
      <c r="M251" s="93">
        <v>0</v>
      </c>
      <c r="N251" s="134">
        <v>0</v>
      </c>
      <c r="O251" s="134">
        <v>0</v>
      </c>
      <c r="P251" s="134">
        <v>0</v>
      </c>
      <c r="Q251" s="134">
        <v>0</v>
      </c>
      <c r="R251" s="134">
        <v>0</v>
      </c>
      <c r="S251" s="134">
        <v>266.90000000000003</v>
      </c>
      <c r="T251" s="93">
        <v>0</v>
      </c>
      <c r="U251" s="134">
        <v>0</v>
      </c>
      <c r="V251" s="93">
        <v>0.15875365064330252</v>
      </c>
      <c r="W251" s="134">
        <v>321.79999999999995</v>
      </c>
      <c r="X251" s="309">
        <v>0</v>
      </c>
      <c r="Y251" s="309">
        <v>0</v>
      </c>
      <c r="Z251" s="309">
        <v>0</v>
      </c>
      <c r="AA251" s="309">
        <v>3470.5240000000003</v>
      </c>
      <c r="AB251" s="146">
        <v>275.10000000000002</v>
      </c>
      <c r="AC251" s="309">
        <f>AB251+X251+W251+U251</f>
        <v>596.9</v>
      </c>
      <c r="AD251" s="310">
        <f t="shared" si="78"/>
        <v>0.29446878206646143</v>
      </c>
      <c r="AE251" s="309">
        <f>G251+H251+J251+L251+N251+P251+Q251+R251+S251+Y251+Z251</f>
        <v>3148.7240000000002</v>
      </c>
      <c r="AF251" s="311">
        <f t="shared" si="76"/>
        <v>0.4</v>
      </c>
      <c r="AG251" s="312">
        <f>G251*AF251</f>
        <v>810.81600000000003</v>
      </c>
      <c r="AH251" s="225">
        <f>IF((AA251+AB251)-(AE251+AG251)&gt;0,0,(AA251+AB251)-(AE251+AG251))</f>
        <v>-213.91599999999971</v>
      </c>
      <c r="AI251" s="310">
        <f t="shared" si="80"/>
        <v>0.39999999999999986</v>
      </c>
      <c r="AJ251" s="309">
        <f t="shared" si="81"/>
        <v>810.81599999999969</v>
      </c>
      <c r="AK251" s="134"/>
      <c r="AL251" s="184"/>
    </row>
    <row r="252" spans="2:38" ht="18.75" x14ac:dyDescent="0.3">
      <c r="B252" s="10" t="s">
        <v>710</v>
      </c>
      <c r="C252" s="33"/>
      <c r="D252" s="154">
        <f t="shared" ref="D252:AA252" si="94">D253+D254+D257+D260+D264+D268+D269+D275+D278+D281</f>
        <v>111</v>
      </c>
      <c r="E252" s="154">
        <f t="shared" si="94"/>
        <v>985.5</v>
      </c>
      <c r="F252" s="154">
        <f t="shared" si="94"/>
        <v>745</v>
      </c>
      <c r="G252" s="65">
        <f t="shared" si="94"/>
        <v>66780.700000000012</v>
      </c>
      <c r="H252" s="65">
        <f t="shared" si="94"/>
        <v>1765.2000000000003</v>
      </c>
      <c r="I252" s="94">
        <f>J252/G252</f>
        <v>0.21440176577963391</v>
      </c>
      <c r="J252" s="65">
        <f t="shared" si="94"/>
        <v>14317.9</v>
      </c>
      <c r="K252" s="94">
        <f>L252/G252</f>
        <v>0</v>
      </c>
      <c r="L252" s="65">
        <f t="shared" si="94"/>
        <v>0</v>
      </c>
      <c r="M252" s="94">
        <f>N252/G252</f>
        <v>0</v>
      </c>
      <c r="N252" s="65">
        <f t="shared" si="94"/>
        <v>0</v>
      </c>
      <c r="O252" s="65">
        <f t="shared" si="94"/>
        <v>0</v>
      </c>
      <c r="P252" s="65">
        <f t="shared" si="94"/>
        <v>0</v>
      </c>
      <c r="Q252" s="65">
        <f t="shared" si="94"/>
        <v>1993.1000000000004</v>
      </c>
      <c r="R252" s="60">
        <f t="shared" si="94"/>
        <v>223.8</v>
      </c>
      <c r="S252" s="60">
        <f t="shared" si="94"/>
        <v>7736.9999999999991</v>
      </c>
      <c r="T252" s="64">
        <f>U252/G252</f>
        <v>0</v>
      </c>
      <c r="U252" s="60">
        <f t="shared" si="94"/>
        <v>0</v>
      </c>
      <c r="V252" s="64">
        <f>W252/G252</f>
        <v>0.19510876645497868</v>
      </c>
      <c r="W252" s="60">
        <f t="shared" si="94"/>
        <v>13029.499999999996</v>
      </c>
      <c r="X252" s="60">
        <f t="shared" si="94"/>
        <v>430.90000000000003</v>
      </c>
      <c r="Y252" s="60">
        <f t="shared" si="94"/>
        <v>0</v>
      </c>
      <c r="Z252" s="60">
        <f t="shared" si="94"/>
        <v>0</v>
      </c>
      <c r="AA252" s="60">
        <f t="shared" si="94"/>
        <v>106278.09999999999</v>
      </c>
      <c r="AB252" s="140">
        <f>AB253+AB254+AB257+AB260+AB264+AB268+AB269+AB275+AB278+AB281</f>
        <v>825.3</v>
      </c>
      <c r="AC252" s="140">
        <f>AC253+AC254+AC257+AC260+AC264+AC268+AC269+AC275+AC278+AC281</f>
        <v>14285.699999999999</v>
      </c>
      <c r="AD252" s="227">
        <f t="shared" si="78"/>
        <v>0.21391959054038059</v>
      </c>
      <c r="AE252" s="140">
        <f>AE253+AE254+AE257+AE260+AE264+AE268+AE269+AE275+AE278+AE281</f>
        <v>92817.699999999983</v>
      </c>
      <c r="AF252" s="259">
        <f t="shared" si="76"/>
        <v>0.4</v>
      </c>
      <c r="AG252" s="283">
        <f>AG253+AG254+AG257+AG260+AG264+AG268+AG269+AG275+AG278+AG281</f>
        <v>26712.28</v>
      </c>
      <c r="AH252" s="140">
        <f>AH253+AH254+AH257+AH260+AH264+AH268+AH269+AH275+AH278+AH281</f>
        <v>-12426.580000000002</v>
      </c>
      <c r="AI252" s="227">
        <f t="shared" si="80"/>
        <v>0.39999999999999991</v>
      </c>
      <c r="AJ252" s="60">
        <f t="shared" si="81"/>
        <v>26712.28</v>
      </c>
      <c r="AK252" s="60"/>
      <c r="AL252" s="183"/>
    </row>
    <row r="253" spans="2:38" s="1" customFormat="1" ht="31.5" x14ac:dyDescent="0.25">
      <c r="B253" s="35" t="s">
        <v>201</v>
      </c>
      <c r="C253" s="17" t="s">
        <v>202</v>
      </c>
      <c r="D253" s="105">
        <v>1</v>
      </c>
      <c r="E253" s="105">
        <v>63</v>
      </c>
      <c r="F253" s="105">
        <v>40</v>
      </c>
      <c r="G253" s="136">
        <v>2663.7</v>
      </c>
      <c r="H253" s="136">
        <v>122.4</v>
      </c>
      <c r="I253" s="97">
        <v>0.23662574614258361</v>
      </c>
      <c r="J253" s="136">
        <v>630.29999999999995</v>
      </c>
      <c r="K253" s="97">
        <v>0</v>
      </c>
      <c r="L253" s="136">
        <v>0</v>
      </c>
      <c r="M253" s="97">
        <v>0</v>
      </c>
      <c r="N253" s="136">
        <v>0</v>
      </c>
      <c r="O253" s="136">
        <v>0</v>
      </c>
      <c r="P253" s="136">
        <v>0</v>
      </c>
      <c r="Q253" s="136">
        <v>182.1</v>
      </c>
      <c r="R253" s="158">
        <v>21.2</v>
      </c>
      <c r="S253" s="158">
        <v>302.90000000000003</v>
      </c>
      <c r="T253" s="159">
        <v>0</v>
      </c>
      <c r="U253" s="158">
        <v>0</v>
      </c>
      <c r="V253" s="159">
        <v>0.19532980440740325</v>
      </c>
      <c r="W253" s="158">
        <v>520.29999999999995</v>
      </c>
      <c r="X253" s="158">
        <v>42</v>
      </c>
      <c r="Y253" s="158">
        <v>0</v>
      </c>
      <c r="Z253" s="158">
        <v>0</v>
      </c>
      <c r="AA253" s="158">
        <v>4484.8999999999996</v>
      </c>
      <c r="AB253" s="210">
        <v>0</v>
      </c>
      <c r="AC253" s="158">
        <f>AB253+X253+W253+U253</f>
        <v>562.29999999999995</v>
      </c>
      <c r="AD253" s="241">
        <f t="shared" si="78"/>
        <v>0.21109734579719938</v>
      </c>
      <c r="AE253" s="158">
        <f>G253+H253+J253+L253+N253+P253+Q253+R253+S253+Y253+Z253</f>
        <v>3922.5999999999995</v>
      </c>
      <c r="AF253" s="284">
        <f t="shared" si="76"/>
        <v>0.4</v>
      </c>
      <c r="AG253" s="285">
        <f>G253*AF253</f>
        <v>1065.48</v>
      </c>
      <c r="AH253" s="229">
        <f>IF((AA253+AB253)-(AE253+AG253)&gt;0,0,(AA253+AB253)-(AE253+AG253))</f>
        <v>-503.18000000000029</v>
      </c>
      <c r="AI253" s="241">
        <f t="shared" si="80"/>
        <v>0.40000000000000013</v>
      </c>
      <c r="AJ253" s="158">
        <f t="shared" si="81"/>
        <v>1065.4800000000002</v>
      </c>
      <c r="AK253" s="158"/>
      <c r="AL253" s="202"/>
    </row>
    <row r="254" spans="2:38" s="1" customFormat="1" ht="15.75" customHeight="1" x14ac:dyDescent="0.25">
      <c r="B254" s="683" t="s">
        <v>203</v>
      </c>
      <c r="C254" s="11" t="s">
        <v>124</v>
      </c>
      <c r="D254" s="125">
        <f t="shared" ref="D254:AA254" si="95">SUM(D255:D256)</f>
        <v>2</v>
      </c>
      <c r="E254" s="125">
        <f t="shared" si="95"/>
        <v>52.5</v>
      </c>
      <c r="F254" s="125">
        <f t="shared" si="95"/>
        <v>30.5</v>
      </c>
      <c r="G254" s="57">
        <f t="shared" si="95"/>
        <v>2872.1</v>
      </c>
      <c r="H254" s="57">
        <f t="shared" si="95"/>
        <v>97.199999999999989</v>
      </c>
      <c r="I254" s="82">
        <f>J254/G254</f>
        <v>0.32505831969638949</v>
      </c>
      <c r="J254" s="57">
        <f t="shared" si="95"/>
        <v>933.60000000000014</v>
      </c>
      <c r="K254" s="82">
        <f>L254/G254</f>
        <v>0</v>
      </c>
      <c r="L254" s="57">
        <f t="shared" si="95"/>
        <v>0</v>
      </c>
      <c r="M254" s="82">
        <f t="shared" si="95"/>
        <v>0</v>
      </c>
      <c r="N254" s="57">
        <f t="shared" si="95"/>
        <v>0</v>
      </c>
      <c r="O254" s="57">
        <f t="shared" si="95"/>
        <v>0</v>
      </c>
      <c r="P254" s="57">
        <f t="shared" si="95"/>
        <v>0</v>
      </c>
      <c r="Q254" s="57">
        <f t="shared" si="95"/>
        <v>74</v>
      </c>
      <c r="R254" s="57">
        <f t="shared" si="95"/>
        <v>8.5</v>
      </c>
      <c r="S254" s="57">
        <f t="shared" si="95"/>
        <v>361.40000000000003</v>
      </c>
      <c r="T254" s="82">
        <f>U254/G254</f>
        <v>0</v>
      </c>
      <c r="U254" s="57">
        <f t="shared" si="95"/>
        <v>0</v>
      </c>
      <c r="V254" s="82">
        <f>W254/G254</f>
        <v>0.19536227847219806</v>
      </c>
      <c r="W254" s="57">
        <f t="shared" si="95"/>
        <v>561.1</v>
      </c>
      <c r="X254" s="57">
        <f t="shared" si="95"/>
        <v>17.5</v>
      </c>
      <c r="Y254" s="57">
        <f t="shared" si="95"/>
        <v>0</v>
      </c>
      <c r="Z254" s="57">
        <f t="shared" si="95"/>
        <v>0</v>
      </c>
      <c r="AA254" s="57">
        <f t="shared" si="95"/>
        <v>4925.3999999999996</v>
      </c>
      <c r="AB254" s="208">
        <f>SUM(AB255:AB256)</f>
        <v>0</v>
      </c>
      <c r="AC254" s="141">
        <f>SUM(AC255:AC256)</f>
        <v>578.59999999999991</v>
      </c>
      <c r="AD254" s="233">
        <f t="shared" si="78"/>
        <v>0.20145538108004599</v>
      </c>
      <c r="AE254" s="141">
        <f>SUM(AE255:AE256)</f>
        <v>4346.7999999999993</v>
      </c>
      <c r="AF254" s="269">
        <f t="shared" si="76"/>
        <v>0.4</v>
      </c>
      <c r="AG254" s="270">
        <f>SUM(AG255:AG256)</f>
        <v>1148.8399999999999</v>
      </c>
      <c r="AH254" s="141">
        <f>SUM(AH255:AH256)</f>
        <v>-570.24000000000046</v>
      </c>
      <c r="AI254" s="233">
        <f t="shared" si="80"/>
        <v>0.40000000000000013</v>
      </c>
      <c r="AJ254" s="57">
        <f t="shared" si="81"/>
        <v>1148.8400000000004</v>
      </c>
      <c r="AK254" s="57"/>
      <c r="AL254" s="79"/>
    </row>
    <row r="255" spans="2:38" s="1" customFormat="1" ht="15.75" x14ac:dyDescent="0.25">
      <c r="B255" s="683"/>
      <c r="C255" s="15" t="s">
        <v>204</v>
      </c>
      <c r="D255" s="116">
        <v>2</v>
      </c>
      <c r="E255" s="116">
        <v>33.5</v>
      </c>
      <c r="F255" s="116">
        <v>27.5</v>
      </c>
      <c r="G255" s="69">
        <v>2572.6</v>
      </c>
      <c r="H255" s="69">
        <v>85.199999999999989</v>
      </c>
      <c r="I255" s="80">
        <v>0.30471118712586492</v>
      </c>
      <c r="J255" s="69">
        <v>783.90000000000009</v>
      </c>
      <c r="K255" s="80">
        <v>0</v>
      </c>
      <c r="L255" s="69">
        <v>0</v>
      </c>
      <c r="M255" s="80">
        <v>0</v>
      </c>
      <c r="N255" s="69">
        <v>0</v>
      </c>
      <c r="O255" s="69">
        <v>0</v>
      </c>
      <c r="P255" s="69">
        <v>0</v>
      </c>
      <c r="Q255" s="69">
        <v>74</v>
      </c>
      <c r="R255" s="69">
        <v>8.5</v>
      </c>
      <c r="S255" s="69">
        <v>318.10000000000002</v>
      </c>
      <c r="T255" s="80">
        <v>0</v>
      </c>
      <c r="U255" s="69">
        <v>0</v>
      </c>
      <c r="V255" s="80">
        <v>0.19536655523594806</v>
      </c>
      <c r="W255" s="69">
        <v>502.59999999999997</v>
      </c>
      <c r="X255" s="69">
        <v>17.5</v>
      </c>
      <c r="Y255" s="69">
        <v>0</v>
      </c>
      <c r="Z255" s="69">
        <v>0</v>
      </c>
      <c r="AA255" s="60">
        <f>G255+H255+J255+L255+N255+O255+P255+Q255+R255+S255+U255+W255+X255+Y255+Z255</f>
        <v>4362.3999999999996</v>
      </c>
      <c r="AB255" s="211">
        <v>0</v>
      </c>
      <c r="AC255" s="69">
        <f>AB255+X255+W255+U255</f>
        <v>520.09999999999991</v>
      </c>
      <c r="AD255" s="238">
        <f t="shared" si="78"/>
        <v>0.20216901189458134</v>
      </c>
      <c r="AE255" s="69">
        <f>G255+H255+J255+L255+N255+P255+Q255+R255+S255+Y255+Z255</f>
        <v>3842.2999999999997</v>
      </c>
      <c r="AF255" s="277">
        <f t="shared" si="76"/>
        <v>0.4</v>
      </c>
      <c r="AG255" s="278">
        <f>G255*AF255</f>
        <v>1029.04</v>
      </c>
      <c r="AH255" s="225">
        <f>IF((AA255+AB255)-(AE255+AG255)&gt;0,0,(AA255+AB255)-(AE255+AG255))</f>
        <v>-508.94000000000051</v>
      </c>
      <c r="AI255" s="238">
        <f t="shared" si="80"/>
        <v>0.40000000000000019</v>
      </c>
      <c r="AJ255" s="69">
        <f t="shared" si="81"/>
        <v>1029.0400000000004</v>
      </c>
      <c r="AK255" s="69"/>
      <c r="AL255" s="186"/>
    </row>
    <row r="256" spans="2:38" s="1" customFormat="1" ht="15.75" x14ac:dyDescent="0.25">
      <c r="B256" s="683"/>
      <c r="C256" s="15" t="s">
        <v>205</v>
      </c>
      <c r="D256" s="116">
        <v>0</v>
      </c>
      <c r="E256" s="116">
        <v>19</v>
      </c>
      <c r="F256" s="116">
        <v>3</v>
      </c>
      <c r="G256" s="69">
        <v>299.5</v>
      </c>
      <c r="H256" s="69">
        <v>12</v>
      </c>
      <c r="I256" s="80">
        <v>0.49983305509181969</v>
      </c>
      <c r="J256" s="69">
        <v>149.69999999999999</v>
      </c>
      <c r="K256" s="80">
        <v>0</v>
      </c>
      <c r="L256" s="69">
        <v>0</v>
      </c>
      <c r="M256" s="80">
        <v>0</v>
      </c>
      <c r="N256" s="69">
        <v>0</v>
      </c>
      <c r="O256" s="69">
        <v>0</v>
      </c>
      <c r="P256" s="69">
        <v>0</v>
      </c>
      <c r="Q256" s="69">
        <v>0</v>
      </c>
      <c r="R256" s="69">
        <v>0</v>
      </c>
      <c r="S256" s="69">
        <v>43.3</v>
      </c>
      <c r="T256" s="80">
        <v>0</v>
      </c>
      <c r="U256" s="69">
        <v>0</v>
      </c>
      <c r="V256" s="80">
        <v>0.19532554257095161</v>
      </c>
      <c r="W256" s="69">
        <v>58.500000000000007</v>
      </c>
      <c r="X256" s="69">
        <v>0</v>
      </c>
      <c r="Y256" s="69">
        <v>0</v>
      </c>
      <c r="Z256" s="69">
        <v>0</v>
      </c>
      <c r="AA256" s="60">
        <f>G256+H256+J256+L256+N256+O256+P256+Q256+R256+S256+U256+W256+X256+Y256+Z256</f>
        <v>563</v>
      </c>
      <c r="AB256" s="211">
        <v>0</v>
      </c>
      <c r="AC256" s="69">
        <f>AB256+X256+W256+U256</f>
        <v>58.500000000000007</v>
      </c>
      <c r="AD256" s="238">
        <f t="shared" si="78"/>
        <v>0.19532554257095161</v>
      </c>
      <c r="AE256" s="69">
        <f>G256+H256+J256+L256+N256+P256+Q256+R256+S256+Y256+Z256</f>
        <v>504.5</v>
      </c>
      <c r="AF256" s="277">
        <f t="shared" si="76"/>
        <v>0.4</v>
      </c>
      <c r="AG256" s="278">
        <f>G256*AF256</f>
        <v>119.80000000000001</v>
      </c>
      <c r="AH256" s="225">
        <f>IF((AA256+AB256)-(AE256+AG256)&gt;0,0,(AA256+AB256)-(AE256+AG256))</f>
        <v>-61.299999999999955</v>
      </c>
      <c r="AI256" s="238">
        <f t="shared" si="80"/>
        <v>0.39999999999999986</v>
      </c>
      <c r="AJ256" s="69">
        <f t="shared" si="81"/>
        <v>119.79999999999995</v>
      </c>
      <c r="AK256" s="69"/>
      <c r="AL256" s="186"/>
    </row>
    <row r="257" spans="2:38" s="1" customFormat="1" ht="15.75" customHeight="1" x14ac:dyDescent="0.25">
      <c r="B257" s="683" t="s">
        <v>206</v>
      </c>
      <c r="C257" s="11" t="s">
        <v>124</v>
      </c>
      <c r="D257" s="125">
        <f t="shared" ref="D257:AA257" si="96">SUM(D258:D259)</f>
        <v>11</v>
      </c>
      <c r="E257" s="125">
        <f t="shared" si="96"/>
        <v>73</v>
      </c>
      <c r="F257" s="125">
        <f t="shared" si="96"/>
        <v>61</v>
      </c>
      <c r="G257" s="57">
        <f t="shared" si="96"/>
        <v>5452</v>
      </c>
      <c r="H257" s="57">
        <f t="shared" si="96"/>
        <v>162</v>
      </c>
      <c r="I257" s="82">
        <f>J257/G257</f>
        <v>0.16735143066764491</v>
      </c>
      <c r="J257" s="57">
        <f t="shared" si="96"/>
        <v>912.40000000000009</v>
      </c>
      <c r="K257" s="82">
        <f>L257/G257</f>
        <v>0</v>
      </c>
      <c r="L257" s="57">
        <f t="shared" si="96"/>
        <v>0</v>
      </c>
      <c r="M257" s="82">
        <f t="shared" si="96"/>
        <v>0</v>
      </c>
      <c r="N257" s="57">
        <f t="shared" si="96"/>
        <v>0</v>
      </c>
      <c r="O257" s="57">
        <f t="shared" si="96"/>
        <v>0</v>
      </c>
      <c r="P257" s="57">
        <f t="shared" si="96"/>
        <v>0</v>
      </c>
      <c r="Q257" s="57">
        <f t="shared" si="96"/>
        <v>142.5</v>
      </c>
      <c r="R257" s="57">
        <f t="shared" si="96"/>
        <v>34.9</v>
      </c>
      <c r="S257" s="57">
        <f t="shared" si="96"/>
        <v>612.70000000000005</v>
      </c>
      <c r="T257" s="82">
        <f>U257/G257</f>
        <v>0</v>
      </c>
      <c r="U257" s="57">
        <f t="shared" si="96"/>
        <v>0</v>
      </c>
      <c r="V257" s="82">
        <f>W257/G257</f>
        <v>0.19534115920763023</v>
      </c>
      <c r="W257" s="57">
        <f t="shared" si="96"/>
        <v>1065</v>
      </c>
      <c r="X257" s="57">
        <f t="shared" si="96"/>
        <v>34.6</v>
      </c>
      <c r="Y257" s="57">
        <f t="shared" si="96"/>
        <v>0</v>
      </c>
      <c r="Z257" s="57">
        <f t="shared" si="96"/>
        <v>0</v>
      </c>
      <c r="AA257" s="57">
        <f t="shared" si="96"/>
        <v>8416.1</v>
      </c>
      <c r="AB257" s="141">
        <f>SUM(AB258:AB259)</f>
        <v>119.1</v>
      </c>
      <c r="AC257" s="141">
        <f>SUM(AC258:AC259)</f>
        <v>1218.7000000000003</v>
      </c>
      <c r="AD257" s="233">
        <f t="shared" si="78"/>
        <v>0.22353264856933236</v>
      </c>
      <c r="AE257" s="141">
        <f>SUM(AE258:AE259)</f>
        <v>7316.5000000000009</v>
      </c>
      <c r="AF257" s="269">
        <f t="shared" si="76"/>
        <v>0.4</v>
      </c>
      <c r="AG257" s="270">
        <f>SUM(AG258:AG259)</f>
        <v>2180.8000000000002</v>
      </c>
      <c r="AH257" s="141">
        <f>SUM(AH258:AH259)</f>
        <v>-962.10000000000082</v>
      </c>
      <c r="AI257" s="233">
        <f t="shared" si="80"/>
        <v>0.40000000000000019</v>
      </c>
      <c r="AJ257" s="57">
        <f t="shared" si="81"/>
        <v>2180.8000000000011</v>
      </c>
      <c r="AK257" s="57"/>
      <c r="AL257" s="79"/>
    </row>
    <row r="258" spans="2:38" s="1" customFormat="1" ht="15.75" x14ac:dyDescent="0.25">
      <c r="B258" s="683"/>
      <c r="C258" s="15" t="s">
        <v>207</v>
      </c>
      <c r="D258" s="116">
        <v>9</v>
      </c>
      <c r="E258" s="116">
        <v>53</v>
      </c>
      <c r="F258" s="116">
        <v>42</v>
      </c>
      <c r="G258" s="69">
        <v>3745.9</v>
      </c>
      <c r="H258" s="69">
        <v>103.19999999999999</v>
      </c>
      <c r="I258" s="80">
        <v>0.10256547158226328</v>
      </c>
      <c r="J258" s="69">
        <v>384.20000000000005</v>
      </c>
      <c r="K258" s="80">
        <v>0</v>
      </c>
      <c r="L258" s="69">
        <v>0</v>
      </c>
      <c r="M258" s="80">
        <v>0</v>
      </c>
      <c r="N258" s="69">
        <v>0</v>
      </c>
      <c r="O258" s="69">
        <v>0</v>
      </c>
      <c r="P258" s="69">
        <v>0</v>
      </c>
      <c r="Q258" s="69">
        <v>112.6</v>
      </c>
      <c r="R258" s="69">
        <v>30.7</v>
      </c>
      <c r="S258" s="69">
        <v>398.1</v>
      </c>
      <c r="T258" s="80">
        <v>0</v>
      </c>
      <c r="U258" s="69">
        <v>0</v>
      </c>
      <c r="V258" s="80">
        <v>0.19536026055153635</v>
      </c>
      <c r="W258" s="69">
        <v>731.80000000000007</v>
      </c>
      <c r="X258" s="69">
        <v>27.5</v>
      </c>
      <c r="Y258" s="69">
        <v>0</v>
      </c>
      <c r="Z258" s="69">
        <v>0</v>
      </c>
      <c r="AA258" s="60">
        <f>G258+H258+J258+L258+N258+O258+P258+Q258+R258+S258+U258+W258+X258+Y258+Z258</f>
        <v>5534.0000000000009</v>
      </c>
      <c r="AB258" s="143">
        <v>81.7</v>
      </c>
      <c r="AC258" s="69">
        <f>AB258+X258+W258+U258</f>
        <v>841.00000000000011</v>
      </c>
      <c r="AD258" s="238">
        <f t="shared" si="78"/>
        <v>0.22451213326570385</v>
      </c>
      <c r="AE258" s="69">
        <f>G258+H258+J258+L258+N258+P258+Q258+R258+S258+Y258+Z258</f>
        <v>4774.7000000000007</v>
      </c>
      <c r="AF258" s="277">
        <f t="shared" si="76"/>
        <v>0.4</v>
      </c>
      <c r="AG258" s="278">
        <f>G258*AF258</f>
        <v>1498.3600000000001</v>
      </c>
      <c r="AH258" s="225">
        <f>IF((AA258+AB258)-(AE258+AG258)&gt;0,0,(AA258+AB258)-(AE258+AG258))</f>
        <v>-657.36000000000058</v>
      </c>
      <c r="AI258" s="238">
        <f t="shared" si="80"/>
        <v>0.40000000000000013</v>
      </c>
      <c r="AJ258" s="69">
        <f t="shared" si="81"/>
        <v>1498.3600000000006</v>
      </c>
      <c r="AK258" s="69"/>
      <c r="AL258" s="186"/>
    </row>
    <row r="259" spans="2:38" s="1" customFormat="1" ht="15.75" x14ac:dyDescent="0.25">
      <c r="B259" s="683"/>
      <c r="C259" s="15" t="s">
        <v>208</v>
      </c>
      <c r="D259" s="116">
        <v>2</v>
      </c>
      <c r="E259" s="116">
        <v>20</v>
      </c>
      <c r="F259" s="116">
        <v>19</v>
      </c>
      <c r="G259" s="69">
        <v>1706.1000000000001</v>
      </c>
      <c r="H259" s="69">
        <v>58.8</v>
      </c>
      <c r="I259" s="80">
        <v>0.30959498270910263</v>
      </c>
      <c r="J259" s="69">
        <v>528.20000000000005</v>
      </c>
      <c r="K259" s="80">
        <v>0</v>
      </c>
      <c r="L259" s="69">
        <v>0</v>
      </c>
      <c r="M259" s="80">
        <v>0</v>
      </c>
      <c r="N259" s="69">
        <v>0</v>
      </c>
      <c r="O259" s="69">
        <v>0</v>
      </c>
      <c r="P259" s="69">
        <v>0</v>
      </c>
      <c r="Q259" s="69">
        <v>29.900000000000002</v>
      </c>
      <c r="R259" s="69">
        <v>4.2</v>
      </c>
      <c r="S259" s="69">
        <v>214.60000000000002</v>
      </c>
      <c r="T259" s="80">
        <v>0</v>
      </c>
      <c r="U259" s="69">
        <v>0</v>
      </c>
      <c r="V259" s="80">
        <v>0.19529922044428816</v>
      </c>
      <c r="W259" s="69">
        <v>333.20000000000005</v>
      </c>
      <c r="X259" s="69">
        <v>7.1</v>
      </c>
      <c r="Y259" s="69">
        <v>0</v>
      </c>
      <c r="Z259" s="69">
        <v>0</v>
      </c>
      <c r="AA259" s="60">
        <f>G259+H259+J259+L259+N259+O259+P259+Q259+R259+S259+U259+W259+X259+Y259+Z259</f>
        <v>2882.1</v>
      </c>
      <c r="AB259" s="143">
        <v>37.4</v>
      </c>
      <c r="AC259" s="69">
        <f>AB259+X259+W259+U259</f>
        <v>377.70000000000005</v>
      </c>
      <c r="AD259" s="238">
        <f t="shared" si="78"/>
        <v>0.22138209952523299</v>
      </c>
      <c r="AE259" s="69">
        <f>G259+H259+J259+L259+N259+P259+Q259+R259+S259+Y259+Z259</f>
        <v>2541.8000000000002</v>
      </c>
      <c r="AF259" s="277">
        <f t="shared" si="76"/>
        <v>0.4</v>
      </c>
      <c r="AG259" s="278">
        <f>G259*AF259</f>
        <v>682.44</v>
      </c>
      <c r="AH259" s="225">
        <f>IF((AA259+AB259)-(AE259+AG259)&gt;0,0,(AA259+AB259)-(AE259+AG259))</f>
        <v>-304.74000000000024</v>
      </c>
      <c r="AI259" s="238">
        <f t="shared" si="80"/>
        <v>0.40000000000000013</v>
      </c>
      <c r="AJ259" s="69">
        <f t="shared" si="81"/>
        <v>682.44000000000028</v>
      </c>
      <c r="AK259" s="69"/>
      <c r="AL259" s="186"/>
    </row>
    <row r="260" spans="2:38" s="1" customFormat="1" ht="15.75" customHeight="1" x14ac:dyDescent="0.25">
      <c r="B260" s="683" t="s">
        <v>209</v>
      </c>
      <c r="C260" s="11" t="s">
        <v>124</v>
      </c>
      <c r="D260" s="125">
        <f t="shared" ref="D260:AA260" si="97">SUM(D261:D263)</f>
        <v>41</v>
      </c>
      <c r="E260" s="125">
        <f t="shared" si="97"/>
        <v>175</v>
      </c>
      <c r="F260" s="125">
        <f t="shared" si="97"/>
        <v>154</v>
      </c>
      <c r="G260" s="57">
        <f t="shared" si="97"/>
        <v>13782.2</v>
      </c>
      <c r="H260" s="57">
        <f t="shared" si="97"/>
        <v>324</v>
      </c>
      <c r="I260" s="82">
        <f>J260/G260</f>
        <v>0.20355240817866518</v>
      </c>
      <c r="J260" s="57">
        <f t="shared" si="97"/>
        <v>2805.3999999999996</v>
      </c>
      <c r="K260" s="82">
        <f>L260/G260</f>
        <v>0</v>
      </c>
      <c r="L260" s="57">
        <f t="shared" si="97"/>
        <v>0</v>
      </c>
      <c r="M260" s="82">
        <f t="shared" si="97"/>
        <v>0</v>
      </c>
      <c r="N260" s="57">
        <f t="shared" si="97"/>
        <v>0</v>
      </c>
      <c r="O260" s="57">
        <f t="shared" si="97"/>
        <v>0</v>
      </c>
      <c r="P260" s="57">
        <f t="shared" si="97"/>
        <v>0</v>
      </c>
      <c r="Q260" s="57">
        <f t="shared" si="97"/>
        <v>432.09999999999997</v>
      </c>
      <c r="R260" s="57">
        <f t="shared" si="97"/>
        <v>29.7</v>
      </c>
      <c r="S260" s="57">
        <f t="shared" si="97"/>
        <v>1585.6</v>
      </c>
      <c r="T260" s="82">
        <f>U260/G260</f>
        <v>0</v>
      </c>
      <c r="U260" s="57">
        <f t="shared" si="97"/>
        <v>0</v>
      </c>
      <c r="V260" s="82">
        <f>W260/G260</f>
        <v>0.19535342688395171</v>
      </c>
      <c r="W260" s="57">
        <f t="shared" si="97"/>
        <v>2692.3999999999996</v>
      </c>
      <c r="X260" s="57">
        <f t="shared" si="97"/>
        <v>86.2</v>
      </c>
      <c r="Y260" s="57">
        <f t="shared" si="97"/>
        <v>0</v>
      </c>
      <c r="Z260" s="57">
        <f t="shared" si="97"/>
        <v>0</v>
      </c>
      <c r="AA260" s="57">
        <f t="shared" si="97"/>
        <v>21737.599999999999</v>
      </c>
      <c r="AB260" s="141">
        <f>SUM(AB261:AB263)</f>
        <v>326.89999999999998</v>
      </c>
      <c r="AC260" s="141">
        <f>SUM(AC261:AC263)</f>
        <v>3105.5</v>
      </c>
      <c r="AD260" s="233">
        <f t="shared" si="78"/>
        <v>0.22532687089143963</v>
      </c>
      <c r="AE260" s="141">
        <f>SUM(AE261:AE263)</f>
        <v>18959</v>
      </c>
      <c r="AF260" s="269">
        <f t="shared" si="76"/>
        <v>0.4</v>
      </c>
      <c r="AG260" s="270">
        <f>SUM(AG261:AG263)</f>
        <v>5512.880000000001</v>
      </c>
      <c r="AH260" s="141">
        <f>SUM(AH261:AH263)</f>
        <v>-2407.3800000000019</v>
      </c>
      <c r="AI260" s="233">
        <f t="shared" si="80"/>
        <v>0.40000000000000013</v>
      </c>
      <c r="AJ260" s="57">
        <f t="shared" si="81"/>
        <v>5512.8800000000019</v>
      </c>
      <c r="AK260" s="57"/>
      <c r="AL260" s="79"/>
    </row>
    <row r="261" spans="2:38" s="1" customFormat="1" ht="15.75" x14ac:dyDescent="0.25">
      <c r="B261" s="683"/>
      <c r="C261" s="15" t="s">
        <v>210</v>
      </c>
      <c r="D261" s="116">
        <v>8</v>
      </c>
      <c r="E261" s="116">
        <v>50</v>
      </c>
      <c r="F261" s="116">
        <v>38</v>
      </c>
      <c r="G261" s="69">
        <v>3664.2</v>
      </c>
      <c r="H261" s="69">
        <v>94.8</v>
      </c>
      <c r="I261" s="80">
        <v>0.26873533104088204</v>
      </c>
      <c r="J261" s="69">
        <v>984.69999999999993</v>
      </c>
      <c r="K261" s="80">
        <v>0</v>
      </c>
      <c r="L261" s="69">
        <v>0</v>
      </c>
      <c r="M261" s="80">
        <v>0</v>
      </c>
      <c r="N261" s="69">
        <v>0</v>
      </c>
      <c r="O261" s="69">
        <v>0</v>
      </c>
      <c r="P261" s="69">
        <v>0</v>
      </c>
      <c r="Q261" s="69">
        <v>127.7</v>
      </c>
      <c r="R261" s="69">
        <v>8.5</v>
      </c>
      <c r="S261" s="69">
        <v>438.69999999999993</v>
      </c>
      <c r="T261" s="80">
        <v>0</v>
      </c>
      <c r="U261" s="69">
        <v>0</v>
      </c>
      <c r="V261" s="80">
        <v>0.19534959882102509</v>
      </c>
      <c r="W261" s="69">
        <v>715.80000000000007</v>
      </c>
      <c r="X261" s="69">
        <v>27.5</v>
      </c>
      <c r="Y261" s="69">
        <v>0</v>
      </c>
      <c r="Z261" s="69">
        <v>0</v>
      </c>
      <c r="AA261" s="60">
        <f>G261+H261+J261+L261+N261+O261+P261+Q261+R261+S261+U261+W261+X261+Y261+Z261</f>
        <v>6061.9</v>
      </c>
      <c r="AB261" s="143">
        <v>93.5</v>
      </c>
      <c r="AC261" s="69">
        <f>AB261+X261+W261+U261</f>
        <v>836.80000000000007</v>
      </c>
      <c r="AD261" s="238">
        <f t="shared" si="78"/>
        <v>0.22837181376562418</v>
      </c>
      <c r="AE261" s="69">
        <f>G261+H261+J261+L261+N261+P261+Q261+R261+S261+Y261+Z261</f>
        <v>5318.5999999999995</v>
      </c>
      <c r="AF261" s="277">
        <f t="shared" si="76"/>
        <v>0.4</v>
      </c>
      <c r="AG261" s="278">
        <f>G261*AF261</f>
        <v>1465.68</v>
      </c>
      <c r="AH261" s="225">
        <f>IF((AA261+AB261)-(AE261+AG261)&gt;0,0,(AA261+AB261)-(AE261+AG261))</f>
        <v>-628.88000000000011</v>
      </c>
      <c r="AI261" s="238">
        <f t="shared" si="80"/>
        <v>0.40000000000000008</v>
      </c>
      <c r="AJ261" s="69">
        <f t="shared" si="81"/>
        <v>1465.6800000000003</v>
      </c>
      <c r="AK261" s="69"/>
      <c r="AL261" s="186"/>
    </row>
    <row r="262" spans="2:38" s="1" customFormat="1" ht="15.75" x14ac:dyDescent="0.25">
      <c r="B262" s="683"/>
      <c r="C262" s="15" t="s">
        <v>211</v>
      </c>
      <c r="D262" s="116">
        <v>20</v>
      </c>
      <c r="E262" s="116">
        <v>67</v>
      </c>
      <c r="F262" s="116">
        <v>62</v>
      </c>
      <c r="G262" s="69">
        <v>5653.7000000000007</v>
      </c>
      <c r="H262" s="69">
        <v>81.599999999999994</v>
      </c>
      <c r="I262" s="80">
        <v>0.12326441091674477</v>
      </c>
      <c r="J262" s="69">
        <v>696.9</v>
      </c>
      <c r="K262" s="80">
        <v>0</v>
      </c>
      <c r="L262" s="69">
        <v>0</v>
      </c>
      <c r="M262" s="80">
        <v>0</v>
      </c>
      <c r="N262" s="69">
        <v>0</v>
      </c>
      <c r="O262" s="69">
        <v>0</v>
      </c>
      <c r="P262" s="69">
        <v>0</v>
      </c>
      <c r="Q262" s="69">
        <v>166.7</v>
      </c>
      <c r="R262" s="69">
        <v>8.5</v>
      </c>
      <c r="S262" s="69">
        <v>614.9</v>
      </c>
      <c r="T262" s="80">
        <v>0</v>
      </c>
      <c r="U262" s="69">
        <v>0</v>
      </c>
      <c r="V262" s="80">
        <v>0.19535879158780969</v>
      </c>
      <c r="W262" s="69">
        <v>1104.4999999999998</v>
      </c>
      <c r="X262" s="69">
        <v>27.5</v>
      </c>
      <c r="Y262" s="69">
        <v>0</v>
      </c>
      <c r="Z262" s="69">
        <v>0</v>
      </c>
      <c r="AA262" s="60">
        <f>G262+H262+J262+L262+N262+O262+P262+Q262+R262+S262+U262+W262+X262+Y262+Z262</f>
        <v>8354.2999999999993</v>
      </c>
      <c r="AB262" s="143">
        <v>128.4</v>
      </c>
      <c r="AC262" s="69">
        <f>AB262+X262+W262+U262</f>
        <v>1260.3999999999999</v>
      </c>
      <c r="AD262" s="238">
        <f t="shared" si="78"/>
        <v>0.22293365406724794</v>
      </c>
      <c r="AE262" s="69">
        <f>G262+H262+J262+L262+N262+P262+Q262+R262+S262+Y262+Z262</f>
        <v>7222.3</v>
      </c>
      <c r="AF262" s="277">
        <f t="shared" si="76"/>
        <v>0.4</v>
      </c>
      <c r="AG262" s="278">
        <f>G262*AF262</f>
        <v>2261.4800000000005</v>
      </c>
      <c r="AH262" s="225">
        <f>IF((AA262+AB262)-(AE262+AG262)&gt;0,0,(AA262+AB262)-(AE262+AG262))</f>
        <v>-1001.0800000000017</v>
      </c>
      <c r="AI262" s="238">
        <f t="shared" si="80"/>
        <v>0.40000000000000019</v>
      </c>
      <c r="AJ262" s="69">
        <f t="shared" si="81"/>
        <v>2261.4800000000014</v>
      </c>
      <c r="AK262" s="69"/>
      <c r="AL262" s="186"/>
    </row>
    <row r="263" spans="2:38" s="1" customFormat="1" ht="15.75" x14ac:dyDescent="0.25">
      <c r="B263" s="683"/>
      <c r="C263" s="15" t="s">
        <v>212</v>
      </c>
      <c r="D263" s="116">
        <v>13</v>
      </c>
      <c r="E263" s="116">
        <v>58</v>
      </c>
      <c r="F263" s="116">
        <v>54</v>
      </c>
      <c r="G263" s="69">
        <v>4464.2999999999993</v>
      </c>
      <c r="H263" s="69">
        <v>147.6</v>
      </c>
      <c r="I263" s="80">
        <v>0.25173039446273776</v>
      </c>
      <c r="J263" s="69">
        <v>1123.8</v>
      </c>
      <c r="K263" s="80">
        <v>0</v>
      </c>
      <c r="L263" s="69">
        <v>0</v>
      </c>
      <c r="M263" s="80">
        <v>0</v>
      </c>
      <c r="N263" s="69">
        <v>0</v>
      </c>
      <c r="O263" s="69">
        <v>0</v>
      </c>
      <c r="P263" s="69">
        <v>0</v>
      </c>
      <c r="Q263" s="69">
        <v>137.69999999999999</v>
      </c>
      <c r="R263" s="69">
        <v>12.7</v>
      </c>
      <c r="S263" s="69">
        <v>532</v>
      </c>
      <c r="T263" s="80">
        <v>0</v>
      </c>
      <c r="U263" s="69">
        <v>0</v>
      </c>
      <c r="V263" s="80">
        <v>0.19534977488072042</v>
      </c>
      <c r="W263" s="69">
        <v>872.1</v>
      </c>
      <c r="X263" s="69">
        <v>31.2</v>
      </c>
      <c r="Y263" s="69">
        <v>0</v>
      </c>
      <c r="Z263" s="69">
        <v>0</v>
      </c>
      <c r="AA263" s="60">
        <f>G263+H263+J263+L263+N263+O263+P263+Q263+R263+S263+U263+W263+X263+Y263+Z263</f>
        <v>7321.4</v>
      </c>
      <c r="AB263" s="143">
        <v>105</v>
      </c>
      <c r="AC263" s="69">
        <f>AB263+X263+W263+U263</f>
        <v>1008.3</v>
      </c>
      <c r="AD263" s="238">
        <f t="shared" si="78"/>
        <v>0.22585847725287281</v>
      </c>
      <c r="AE263" s="69">
        <f>G263+H263+J263+L263+N263+P263+Q263+R263+S263+Y263+Z263</f>
        <v>6418.0999999999995</v>
      </c>
      <c r="AF263" s="277">
        <f t="shared" si="76"/>
        <v>0.4</v>
      </c>
      <c r="AG263" s="278">
        <f>G263*AF263</f>
        <v>1785.7199999999998</v>
      </c>
      <c r="AH263" s="225">
        <f>IF((AA263+AB263)-(AE263+AG263)&gt;0,0,(AA263+AB263)-(AE263+AG263))</f>
        <v>-777.42000000000007</v>
      </c>
      <c r="AI263" s="238">
        <f t="shared" si="80"/>
        <v>0.40000000000000008</v>
      </c>
      <c r="AJ263" s="69">
        <f t="shared" si="81"/>
        <v>1785.72</v>
      </c>
      <c r="AK263" s="69"/>
      <c r="AL263" s="186"/>
    </row>
    <row r="264" spans="2:38" s="1" customFormat="1" ht="15.75" customHeight="1" x14ac:dyDescent="0.25">
      <c r="B264" s="683" t="s">
        <v>213</v>
      </c>
      <c r="C264" s="11" t="s">
        <v>124</v>
      </c>
      <c r="D264" s="125">
        <f t="shared" ref="D264:AA264" si="98">SUM(D265:D267)</f>
        <v>11</v>
      </c>
      <c r="E264" s="125">
        <f t="shared" si="98"/>
        <v>73</v>
      </c>
      <c r="F264" s="125">
        <f t="shared" si="98"/>
        <v>56</v>
      </c>
      <c r="G264" s="57">
        <f t="shared" si="98"/>
        <v>5388.4000000000005</v>
      </c>
      <c r="H264" s="57">
        <f t="shared" si="98"/>
        <v>171.60000000000002</v>
      </c>
      <c r="I264" s="82">
        <f>J264/G264</f>
        <v>0.24359735728602178</v>
      </c>
      <c r="J264" s="57">
        <f t="shared" si="98"/>
        <v>1312.6</v>
      </c>
      <c r="K264" s="82">
        <f>L264/G264</f>
        <v>0</v>
      </c>
      <c r="L264" s="57">
        <f t="shared" si="98"/>
        <v>0</v>
      </c>
      <c r="M264" s="82">
        <f t="shared" si="98"/>
        <v>0</v>
      </c>
      <c r="N264" s="57">
        <f t="shared" si="98"/>
        <v>0</v>
      </c>
      <c r="O264" s="57">
        <f t="shared" si="98"/>
        <v>0</v>
      </c>
      <c r="P264" s="57">
        <f t="shared" si="98"/>
        <v>0</v>
      </c>
      <c r="Q264" s="57">
        <f t="shared" si="98"/>
        <v>132.60000000000002</v>
      </c>
      <c r="R264" s="57">
        <f t="shared" si="98"/>
        <v>12.600000000000001</v>
      </c>
      <c r="S264" s="57">
        <f t="shared" si="98"/>
        <v>644.69999999999993</v>
      </c>
      <c r="T264" s="82">
        <f>U264/G264</f>
        <v>0</v>
      </c>
      <c r="U264" s="57">
        <f t="shared" si="98"/>
        <v>0</v>
      </c>
      <c r="V264" s="82">
        <f>W264/G264</f>
        <v>0.19530844035335165</v>
      </c>
      <c r="W264" s="57">
        <f t="shared" si="98"/>
        <v>1052.4000000000001</v>
      </c>
      <c r="X264" s="57">
        <f t="shared" si="98"/>
        <v>28</v>
      </c>
      <c r="Y264" s="57">
        <f t="shared" si="98"/>
        <v>0</v>
      </c>
      <c r="Z264" s="57">
        <f t="shared" si="98"/>
        <v>0</v>
      </c>
      <c r="AA264" s="57">
        <f t="shared" si="98"/>
        <v>8742.9</v>
      </c>
      <c r="AB264" s="141">
        <f>SUM(AB265:AB267)</f>
        <v>85.800000000000011</v>
      </c>
      <c r="AC264" s="141">
        <f>SUM(AC265:AC267)</f>
        <v>1166.2</v>
      </c>
      <c r="AD264" s="233">
        <f t="shared" si="78"/>
        <v>0.21642788211714051</v>
      </c>
      <c r="AE264" s="141">
        <f>SUM(AE265:AE267)</f>
        <v>7662.5</v>
      </c>
      <c r="AF264" s="269">
        <f t="shared" si="76"/>
        <v>0.4</v>
      </c>
      <c r="AG264" s="270">
        <f>SUM(AG265:AG267)</f>
        <v>2155.36</v>
      </c>
      <c r="AH264" s="141">
        <f>SUM(AH265:AH267)</f>
        <v>-989.16000000000076</v>
      </c>
      <c r="AI264" s="233">
        <f t="shared" si="80"/>
        <v>0.40000000000000008</v>
      </c>
      <c r="AJ264" s="57">
        <f t="shared" si="81"/>
        <v>2155.3600000000006</v>
      </c>
      <c r="AK264" s="57"/>
      <c r="AL264" s="79"/>
    </row>
    <row r="265" spans="2:38" s="1" customFormat="1" ht="15.75" x14ac:dyDescent="0.25">
      <c r="B265" s="683"/>
      <c r="C265" s="15" t="s">
        <v>214</v>
      </c>
      <c r="D265" s="116">
        <v>4</v>
      </c>
      <c r="E265" s="116">
        <v>27</v>
      </c>
      <c r="F265" s="116">
        <v>20</v>
      </c>
      <c r="G265" s="69">
        <v>1949.1</v>
      </c>
      <c r="H265" s="69">
        <v>72</v>
      </c>
      <c r="I265" s="80">
        <v>0.27202298496742089</v>
      </c>
      <c r="J265" s="69">
        <v>530.20000000000005</v>
      </c>
      <c r="K265" s="80">
        <v>0</v>
      </c>
      <c r="L265" s="69">
        <v>0</v>
      </c>
      <c r="M265" s="80">
        <v>0</v>
      </c>
      <c r="N265" s="69">
        <v>0</v>
      </c>
      <c r="O265" s="69">
        <v>0</v>
      </c>
      <c r="P265" s="69">
        <v>0</v>
      </c>
      <c r="Q265" s="69">
        <v>29.6</v>
      </c>
      <c r="R265" s="69">
        <v>4.2</v>
      </c>
      <c r="S265" s="69">
        <v>240.1</v>
      </c>
      <c r="T265" s="80">
        <v>0</v>
      </c>
      <c r="U265" s="69">
        <v>0</v>
      </c>
      <c r="V265" s="80">
        <v>0.19532091734646764</v>
      </c>
      <c r="W265" s="69">
        <v>380.70000000000005</v>
      </c>
      <c r="X265" s="69">
        <v>7.1</v>
      </c>
      <c r="Y265" s="69">
        <v>0</v>
      </c>
      <c r="Z265" s="69">
        <v>0</v>
      </c>
      <c r="AA265" s="60">
        <f>G265+H265+J265+L265+N265+O265+P265+Q265+R265+S265+U265+W265+X265+Y265+Z265</f>
        <v>3212.9999999999995</v>
      </c>
      <c r="AB265" s="143">
        <v>41.6</v>
      </c>
      <c r="AC265" s="69">
        <f>AB265+X265+W265+U265</f>
        <v>429.40000000000003</v>
      </c>
      <c r="AD265" s="238">
        <f t="shared" si="78"/>
        <v>0.22030680827048385</v>
      </c>
      <c r="AE265" s="69">
        <f>G265+H265+J265+L265+N265+P265+Q265+R265+S265+Y265+Z265</f>
        <v>2825.2</v>
      </c>
      <c r="AF265" s="277">
        <f t="shared" si="76"/>
        <v>0.4</v>
      </c>
      <c r="AG265" s="278">
        <f>G265*AF265</f>
        <v>779.64</v>
      </c>
      <c r="AH265" s="225">
        <f>IF((AA265+AB265)-(AE265+AG265)&gt;0,0,(AA265+AB265)-(AE265+AG265))</f>
        <v>-350.24000000000024</v>
      </c>
      <c r="AI265" s="238">
        <f t="shared" si="80"/>
        <v>0.40000000000000019</v>
      </c>
      <c r="AJ265" s="69">
        <f t="shared" si="81"/>
        <v>779.64000000000033</v>
      </c>
      <c r="AK265" s="69"/>
      <c r="AL265" s="186"/>
    </row>
    <row r="266" spans="2:38" s="1" customFormat="1" ht="15.75" x14ac:dyDescent="0.25">
      <c r="B266" s="683"/>
      <c r="C266" s="15" t="s">
        <v>215</v>
      </c>
      <c r="D266" s="116">
        <v>1</v>
      </c>
      <c r="E266" s="116">
        <v>18</v>
      </c>
      <c r="F266" s="116">
        <v>13</v>
      </c>
      <c r="G266" s="69">
        <v>1208.2</v>
      </c>
      <c r="H266" s="69">
        <v>55.2</v>
      </c>
      <c r="I266" s="80">
        <v>0.34927992054295642</v>
      </c>
      <c r="J266" s="69">
        <v>422</v>
      </c>
      <c r="K266" s="80">
        <v>0</v>
      </c>
      <c r="L266" s="69">
        <v>0</v>
      </c>
      <c r="M266" s="80">
        <v>0</v>
      </c>
      <c r="N266" s="69">
        <v>0</v>
      </c>
      <c r="O266" s="69">
        <v>0</v>
      </c>
      <c r="P266" s="69">
        <v>0</v>
      </c>
      <c r="Q266" s="69">
        <v>59.2</v>
      </c>
      <c r="R266" s="69">
        <v>4.2</v>
      </c>
      <c r="S266" s="69">
        <v>151.69999999999999</v>
      </c>
      <c r="T266" s="80">
        <v>0</v>
      </c>
      <c r="U266" s="69">
        <v>0</v>
      </c>
      <c r="V266" s="80">
        <v>0.1953318986922695</v>
      </c>
      <c r="W266" s="69">
        <v>236</v>
      </c>
      <c r="X266" s="69">
        <v>13.8</v>
      </c>
      <c r="Y266" s="69">
        <v>0</v>
      </c>
      <c r="Z266" s="69">
        <v>0</v>
      </c>
      <c r="AA266" s="60">
        <f>G266+H266+J266+L266+N266+O266+P266+Q266+R266+S266+U266+W266+X266+Y266+Z266</f>
        <v>2150.3000000000002</v>
      </c>
      <c r="AB266" s="211">
        <v>0</v>
      </c>
      <c r="AC266" s="69">
        <f>AB266+X266+W266+U266</f>
        <v>249.8</v>
      </c>
      <c r="AD266" s="238">
        <f t="shared" si="78"/>
        <v>0.20675384870054628</v>
      </c>
      <c r="AE266" s="69">
        <f>G266+H266+J266+L266+N266+P266+Q266+R266+S266+Y266+Z266</f>
        <v>1900.5000000000002</v>
      </c>
      <c r="AF266" s="277">
        <f t="shared" si="76"/>
        <v>0.4</v>
      </c>
      <c r="AG266" s="278">
        <f>G266*AF266</f>
        <v>483.28000000000003</v>
      </c>
      <c r="AH266" s="225">
        <f>IF((AA266+AB266)-(AE266+AG266)&gt;0,0,(AA266+AB266)-(AE266+AG266))</f>
        <v>-233.48000000000002</v>
      </c>
      <c r="AI266" s="238">
        <f t="shared" si="80"/>
        <v>0.4</v>
      </c>
      <c r="AJ266" s="69">
        <f t="shared" si="81"/>
        <v>483.28000000000003</v>
      </c>
      <c r="AK266" s="69"/>
      <c r="AL266" s="186"/>
    </row>
    <row r="267" spans="2:38" s="1" customFormat="1" ht="15.75" x14ac:dyDescent="0.25">
      <c r="B267" s="683"/>
      <c r="C267" s="15" t="s">
        <v>216</v>
      </c>
      <c r="D267" s="116">
        <v>6</v>
      </c>
      <c r="E267" s="116">
        <v>28</v>
      </c>
      <c r="F267" s="116">
        <v>23</v>
      </c>
      <c r="G267" s="69">
        <v>2231.1000000000004</v>
      </c>
      <c r="H267" s="69">
        <v>44.400000000000006</v>
      </c>
      <c r="I267" s="80">
        <v>0.16153466899735552</v>
      </c>
      <c r="J267" s="69">
        <v>360.4</v>
      </c>
      <c r="K267" s="80">
        <v>0</v>
      </c>
      <c r="L267" s="69">
        <v>0</v>
      </c>
      <c r="M267" s="80">
        <v>0</v>
      </c>
      <c r="N267" s="69">
        <v>0</v>
      </c>
      <c r="O267" s="69">
        <v>0</v>
      </c>
      <c r="P267" s="69">
        <v>0</v>
      </c>
      <c r="Q267" s="69">
        <v>43.8</v>
      </c>
      <c r="R267" s="69">
        <v>4.2</v>
      </c>
      <c r="S267" s="69">
        <v>252.89999999999998</v>
      </c>
      <c r="T267" s="80">
        <v>0</v>
      </c>
      <c r="U267" s="69">
        <v>0</v>
      </c>
      <c r="V267" s="80">
        <v>0.19528483707588182</v>
      </c>
      <c r="W267" s="69">
        <v>435.7</v>
      </c>
      <c r="X267" s="69">
        <v>7.1</v>
      </c>
      <c r="Y267" s="69">
        <v>0</v>
      </c>
      <c r="Z267" s="69">
        <v>0</v>
      </c>
      <c r="AA267" s="60">
        <f>G267+H267+J267+L267+N267+O267+P267+Q267+R267+S267+U267+W267+X267+Y267+Z267</f>
        <v>3379.6000000000004</v>
      </c>
      <c r="AB267" s="143">
        <v>44.2</v>
      </c>
      <c r="AC267" s="69">
        <f>AB267+X267+W267+U267</f>
        <v>487</v>
      </c>
      <c r="AD267" s="238">
        <f t="shared" si="78"/>
        <v>0.21827797947200928</v>
      </c>
      <c r="AE267" s="69">
        <f>G267+H267+J267+L267+N267+P267+Q267+R267+S267+Y267+Z267</f>
        <v>2936.8000000000006</v>
      </c>
      <c r="AF267" s="277">
        <f t="shared" ref="AF267:AF330" si="99">$AF$1</f>
        <v>0.4</v>
      </c>
      <c r="AG267" s="278">
        <f>G267*AF267</f>
        <v>892.44000000000017</v>
      </c>
      <c r="AH267" s="225">
        <f>IF((AA267+AB267)-(AE267+AG267)&gt;0,0,(AA267+AB267)-(AE267+AG267))</f>
        <v>-405.44000000000051</v>
      </c>
      <c r="AI267" s="238">
        <f t="shared" si="80"/>
        <v>0.40000000000000019</v>
      </c>
      <c r="AJ267" s="69">
        <f t="shared" si="81"/>
        <v>892.44000000000051</v>
      </c>
      <c r="AK267" s="69"/>
      <c r="AL267" s="186"/>
    </row>
    <row r="268" spans="2:38" s="1" customFormat="1" ht="47.25" x14ac:dyDescent="0.25">
      <c r="B268" s="35" t="s">
        <v>812</v>
      </c>
      <c r="C268" s="17" t="s">
        <v>217</v>
      </c>
      <c r="D268" s="105">
        <v>0</v>
      </c>
      <c r="E268" s="105">
        <v>71</v>
      </c>
      <c r="F268" s="105">
        <v>61.5</v>
      </c>
      <c r="G268" s="136">
        <v>5484.4</v>
      </c>
      <c r="H268" s="136">
        <v>158.4</v>
      </c>
      <c r="I268" s="97">
        <v>0.24753847275909854</v>
      </c>
      <c r="J268" s="136">
        <v>1357.6</v>
      </c>
      <c r="K268" s="97">
        <v>0</v>
      </c>
      <c r="L268" s="136">
        <v>0</v>
      </c>
      <c r="M268" s="97">
        <v>0</v>
      </c>
      <c r="N268" s="136">
        <v>0</v>
      </c>
      <c r="O268" s="136">
        <v>0</v>
      </c>
      <c r="P268" s="136">
        <v>0</v>
      </c>
      <c r="Q268" s="136">
        <v>94.8</v>
      </c>
      <c r="R268" s="158">
        <v>12.7</v>
      </c>
      <c r="S268" s="158">
        <v>660.3</v>
      </c>
      <c r="T268" s="159">
        <v>0</v>
      </c>
      <c r="U268" s="158">
        <v>0</v>
      </c>
      <c r="V268" s="159">
        <v>0.19537232878710525</v>
      </c>
      <c r="W268" s="158">
        <v>1071.5</v>
      </c>
      <c r="X268" s="158">
        <v>21.2</v>
      </c>
      <c r="Y268" s="158">
        <v>0</v>
      </c>
      <c r="Z268" s="158">
        <v>0</v>
      </c>
      <c r="AA268" s="158">
        <v>8860.9000000000015</v>
      </c>
      <c r="AB268" s="210">
        <v>0</v>
      </c>
      <c r="AC268" s="158">
        <f>AB268+X268+W268+U268</f>
        <v>1092.7</v>
      </c>
      <c r="AD268" s="241">
        <f t="shared" si="78"/>
        <v>0.19923783823207647</v>
      </c>
      <c r="AE268" s="158">
        <f>G268+H268+J268+L268+N268+P268+Q268+R268+S268+Y268+Z268</f>
        <v>7768.2</v>
      </c>
      <c r="AF268" s="284">
        <f t="shared" si="99"/>
        <v>0.4</v>
      </c>
      <c r="AG268" s="285">
        <f>G268*AF268</f>
        <v>2193.7599999999998</v>
      </c>
      <c r="AH268" s="229">
        <f>IF((AA268+AB268)-(AE268+AG268)&gt;0,0,(AA268+AB268)-(AE268+AG268))</f>
        <v>-1101.0599999999977</v>
      </c>
      <c r="AI268" s="241">
        <f t="shared" si="80"/>
        <v>0.39999999999999958</v>
      </c>
      <c r="AJ268" s="158">
        <f t="shared" si="81"/>
        <v>2193.7599999999975</v>
      </c>
      <c r="AK268" s="158"/>
      <c r="AL268" s="202"/>
    </row>
    <row r="269" spans="2:38" ht="15.75" customHeight="1" x14ac:dyDescent="0.25">
      <c r="B269" s="683" t="s">
        <v>218</v>
      </c>
      <c r="C269" s="11" t="s">
        <v>124</v>
      </c>
      <c r="D269" s="125">
        <f t="shared" ref="D269:AA269" si="100">SUM(D270:D274)</f>
        <v>24</v>
      </c>
      <c r="E269" s="125">
        <f t="shared" si="100"/>
        <v>164.5</v>
      </c>
      <c r="F269" s="125">
        <f t="shared" si="100"/>
        <v>136.5</v>
      </c>
      <c r="G269" s="57">
        <f t="shared" si="100"/>
        <v>12155.6</v>
      </c>
      <c r="H269" s="57">
        <f t="shared" si="100"/>
        <v>375.6</v>
      </c>
      <c r="I269" s="82">
        <f>J269/G269</f>
        <v>0.25390766395735298</v>
      </c>
      <c r="J269" s="57">
        <f t="shared" si="100"/>
        <v>3086.4</v>
      </c>
      <c r="K269" s="82">
        <f>L269/G269</f>
        <v>0</v>
      </c>
      <c r="L269" s="57">
        <f t="shared" si="100"/>
        <v>0</v>
      </c>
      <c r="M269" s="82">
        <f t="shared" si="100"/>
        <v>0</v>
      </c>
      <c r="N269" s="57">
        <f t="shared" si="100"/>
        <v>0</v>
      </c>
      <c r="O269" s="57">
        <f t="shared" si="100"/>
        <v>0</v>
      </c>
      <c r="P269" s="57">
        <f t="shared" si="100"/>
        <v>0</v>
      </c>
      <c r="Q269" s="57">
        <f t="shared" si="100"/>
        <v>235.2</v>
      </c>
      <c r="R269" s="57">
        <f t="shared" si="100"/>
        <v>23.299999999999997</v>
      </c>
      <c r="S269" s="57">
        <f t="shared" si="100"/>
        <v>1460</v>
      </c>
      <c r="T269" s="82">
        <f>U269/G269</f>
        <v>0</v>
      </c>
      <c r="U269" s="57">
        <f t="shared" si="100"/>
        <v>0</v>
      </c>
      <c r="V269" s="82">
        <f>W269/G269</f>
        <v>0.19405047879166801</v>
      </c>
      <c r="W269" s="57">
        <f t="shared" si="100"/>
        <v>2358.7999999999997</v>
      </c>
      <c r="X269" s="57">
        <f t="shared" si="100"/>
        <v>52.3</v>
      </c>
      <c r="Y269" s="57">
        <f t="shared" si="100"/>
        <v>0</v>
      </c>
      <c r="Z269" s="57">
        <f t="shared" si="100"/>
        <v>0</v>
      </c>
      <c r="AA269" s="57">
        <f t="shared" si="100"/>
        <v>19747.199999999997</v>
      </c>
      <c r="AB269" s="141">
        <f>SUM(AB270:AB274)</f>
        <v>174.9</v>
      </c>
      <c r="AC269" s="141">
        <f>SUM(AC270:AC274)</f>
        <v>2586</v>
      </c>
      <c r="AD269" s="233">
        <f t="shared" si="78"/>
        <v>0.21274145249925955</v>
      </c>
      <c r="AE269" s="141">
        <f>SUM(AE270:AE274)</f>
        <v>17336.099999999999</v>
      </c>
      <c r="AF269" s="269">
        <f t="shared" si="99"/>
        <v>0.4</v>
      </c>
      <c r="AG269" s="270">
        <f>SUM(AG270:AG274)</f>
        <v>4862.24</v>
      </c>
      <c r="AH269" s="141">
        <f>SUM(AH270:AH274)</f>
        <v>-2276.2400000000007</v>
      </c>
      <c r="AI269" s="233">
        <f t="shared" si="80"/>
        <v>0.4</v>
      </c>
      <c r="AJ269" s="57">
        <f t="shared" si="81"/>
        <v>4862.2400000000007</v>
      </c>
      <c r="AK269" s="57"/>
      <c r="AL269" s="79"/>
    </row>
    <row r="270" spans="2:38" s="1" customFormat="1" ht="15.75" x14ac:dyDescent="0.25">
      <c r="B270" s="683"/>
      <c r="C270" s="15" t="s">
        <v>219</v>
      </c>
      <c r="D270" s="116">
        <v>2</v>
      </c>
      <c r="E270" s="116">
        <v>20</v>
      </c>
      <c r="F270" s="116">
        <v>14</v>
      </c>
      <c r="G270" s="69">
        <v>1325.5</v>
      </c>
      <c r="H270" s="69">
        <v>22.8</v>
      </c>
      <c r="I270" s="80">
        <v>0.16801207091663523</v>
      </c>
      <c r="J270" s="69">
        <v>222.7</v>
      </c>
      <c r="K270" s="80">
        <v>0</v>
      </c>
      <c r="L270" s="69">
        <v>0</v>
      </c>
      <c r="M270" s="80">
        <v>0</v>
      </c>
      <c r="N270" s="69">
        <v>0</v>
      </c>
      <c r="O270" s="69">
        <v>0</v>
      </c>
      <c r="P270" s="69">
        <v>0</v>
      </c>
      <c r="Q270" s="69">
        <v>1.9</v>
      </c>
      <c r="R270" s="69">
        <v>0</v>
      </c>
      <c r="S270" s="69">
        <v>144.6</v>
      </c>
      <c r="T270" s="80">
        <v>0</v>
      </c>
      <c r="U270" s="69">
        <v>0</v>
      </c>
      <c r="V270" s="80">
        <v>0.18347793285552622</v>
      </c>
      <c r="W270" s="69">
        <v>243.2</v>
      </c>
      <c r="X270" s="69">
        <v>0</v>
      </c>
      <c r="Y270" s="69">
        <v>0</v>
      </c>
      <c r="Z270" s="69">
        <v>0</v>
      </c>
      <c r="AA270" s="60">
        <f>G270+H270+J270+L270+N270+O270+P270+Q270+R270+S270+U270+W270+X270+Y270+Z270</f>
        <v>1960.7</v>
      </c>
      <c r="AB270" s="211">
        <v>0</v>
      </c>
      <c r="AC270" s="69">
        <f>AB270+X270+W270+U270</f>
        <v>243.2</v>
      </c>
      <c r="AD270" s="238">
        <f t="shared" si="78"/>
        <v>0.18347793285552622</v>
      </c>
      <c r="AE270" s="69">
        <f>G270+H270+J270+L270+N270+P270+Q270+R270+S270+Y270+Z270</f>
        <v>1717.5</v>
      </c>
      <c r="AF270" s="277">
        <f t="shared" si="99"/>
        <v>0.4</v>
      </c>
      <c r="AG270" s="278">
        <f>G270*AF270</f>
        <v>530.20000000000005</v>
      </c>
      <c r="AH270" s="225">
        <f>IF((AA270+AB270)-(AE270+AG270)&gt;0,0,(AA270+AB270)-(AE270+AG270))</f>
        <v>-286.99999999999977</v>
      </c>
      <c r="AI270" s="238">
        <f t="shared" si="80"/>
        <v>0.39999999999999986</v>
      </c>
      <c r="AJ270" s="69">
        <f t="shared" si="81"/>
        <v>530.19999999999982</v>
      </c>
      <c r="AK270" s="69"/>
      <c r="AL270" s="186"/>
    </row>
    <row r="271" spans="2:38" s="1" customFormat="1" ht="15.75" x14ac:dyDescent="0.25">
      <c r="B271" s="683"/>
      <c r="C271" s="15" t="s">
        <v>220</v>
      </c>
      <c r="D271" s="116">
        <v>6</v>
      </c>
      <c r="E271" s="116">
        <v>25</v>
      </c>
      <c r="F271" s="116">
        <v>24</v>
      </c>
      <c r="G271" s="69">
        <v>2291.6</v>
      </c>
      <c r="H271" s="69">
        <v>68.400000000000006</v>
      </c>
      <c r="I271" s="80">
        <v>0.24921452260429397</v>
      </c>
      <c r="J271" s="69">
        <v>571.1</v>
      </c>
      <c r="K271" s="80">
        <v>0</v>
      </c>
      <c r="L271" s="69">
        <v>0</v>
      </c>
      <c r="M271" s="80">
        <v>0</v>
      </c>
      <c r="N271" s="69">
        <v>0</v>
      </c>
      <c r="O271" s="69">
        <v>0</v>
      </c>
      <c r="P271" s="69">
        <v>0</v>
      </c>
      <c r="Q271" s="69">
        <v>32.1</v>
      </c>
      <c r="R271" s="69">
        <v>4.2</v>
      </c>
      <c r="S271" s="69">
        <v>277.5</v>
      </c>
      <c r="T271" s="80">
        <v>0</v>
      </c>
      <c r="U271" s="69">
        <v>0</v>
      </c>
      <c r="V271" s="80">
        <v>0.19532204573223949</v>
      </c>
      <c r="W271" s="69">
        <v>447.6</v>
      </c>
      <c r="X271" s="69">
        <v>7.1</v>
      </c>
      <c r="Y271" s="69">
        <v>0</v>
      </c>
      <c r="Z271" s="69">
        <v>0</v>
      </c>
      <c r="AA271" s="60">
        <f>G271+H271+J271+L271+N271+O271+P271+Q271+R271+S271+U271+W271+X271+Y271+Z271</f>
        <v>3699.5999999999995</v>
      </c>
      <c r="AB271" s="143">
        <v>47.9</v>
      </c>
      <c r="AC271" s="69">
        <f>AB271+X271+W271+U271</f>
        <v>502.6</v>
      </c>
      <c r="AD271" s="238">
        <f t="shared" ref="AD271:AD334" si="101">(AB271+X271+W271+U271)/G271</f>
        <v>0.21932274393436901</v>
      </c>
      <c r="AE271" s="69">
        <f>G271+H271+J271+L271+N271+P271+Q271+R271+S271+Y271+Z271</f>
        <v>3244.8999999999996</v>
      </c>
      <c r="AF271" s="277">
        <f t="shared" si="99"/>
        <v>0.4</v>
      </c>
      <c r="AG271" s="278">
        <f>G271*AF271</f>
        <v>916.64</v>
      </c>
      <c r="AH271" s="225">
        <f>IF((AA271+AB271)-(AE271+AG271)&gt;0,0,(AA271+AB271)-(AE271+AG271))</f>
        <v>-414.04000000000042</v>
      </c>
      <c r="AI271" s="238">
        <f t="shared" si="80"/>
        <v>0.40000000000000019</v>
      </c>
      <c r="AJ271" s="69">
        <f t="shared" si="81"/>
        <v>916.64000000000044</v>
      </c>
      <c r="AK271" s="69"/>
      <c r="AL271" s="186"/>
    </row>
    <row r="272" spans="2:38" ht="15.75" x14ac:dyDescent="0.25">
      <c r="B272" s="683"/>
      <c r="C272" s="15" t="s">
        <v>221</v>
      </c>
      <c r="D272" s="116">
        <v>10</v>
      </c>
      <c r="E272" s="116">
        <v>59.5</v>
      </c>
      <c r="F272" s="116">
        <v>45.5</v>
      </c>
      <c r="G272" s="69">
        <v>3986.2999999999997</v>
      </c>
      <c r="H272" s="69">
        <v>110.4</v>
      </c>
      <c r="I272" s="80">
        <v>0.2310413165090435</v>
      </c>
      <c r="J272" s="69">
        <v>921</v>
      </c>
      <c r="K272" s="80">
        <v>0</v>
      </c>
      <c r="L272" s="69">
        <v>0</v>
      </c>
      <c r="M272" s="80">
        <v>0</v>
      </c>
      <c r="N272" s="69">
        <v>0</v>
      </c>
      <c r="O272" s="69">
        <v>0</v>
      </c>
      <c r="P272" s="69">
        <v>0</v>
      </c>
      <c r="Q272" s="69">
        <v>106.3</v>
      </c>
      <c r="R272" s="69">
        <v>8.5</v>
      </c>
      <c r="S272" s="69">
        <v>468</v>
      </c>
      <c r="T272" s="80">
        <v>0</v>
      </c>
      <c r="U272" s="69">
        <v>0</v>
      </c>
      <c r="V272" s="80">
        <v>0.19536913930210975</v>
      </c>
      <c r="W272" s="69">
        <v>778.80000000000007</v>
      </c>
      <c r="X272" s="69">
        <v>24.2</v>
      </c>
      <c r="Y272" s="69">
        <v>0</v>
      </c>
      <c r="Z272" s="69">
        <v>0</v>
      </c>
      <c r="AA272" s="60">
        <f>G272+H272+J272+L272+N272+O272+P272+Q272+R272+S272+U272+W272+X272+Y272+Z272</f>
        <v>6403.5</v>
      </c>
      <c r="AB272" s="143">
        <v>53</v>
      </c>
      <c r="AC272" s="69">
        <f>AB272+X272+W272+U272</f>
        <v>856.00000000000011</v>
      </c>
      <c r="AD272" s="238">
        <f t="shared" si="101"/>
        <v>0.21473546898126086</v>
      </c>
      <c r="AE272" s="69">
        <f>G272+H272+J272+L272+N272+P272+Q272+R272+S272+Y272+Z272</f>
        <v>5600.5</v>
      </c>
      <c r="AF272" s="277">
        <f t="shared" si="99"/>
        <v>0.4</v>
      </c>
      <c r="AG272" s="278">
        <f>G272*AF272</f>
        <v>1594.52</v>
      </c>
      <c r="AH272" s="225">
        <f>IF((AA272+AB272)-(AE272+AG272)&gt;0,0,(AA272+AB272)-(AE272+AG272))</f>
        <v>-738.52000000000044</v>
      </c>
      <c r="AI272" s="238">
        <f t="shared" ref="AI272:AI335" si="102">AJ272/G272</f>
        <v>0.40000000000000013</v>
      </c>
      <c r="AJ272" s="69">
        <f t="shared" ref="AJ272:AJ335" si="103">AC272+AH272*-1</f>
        <v>1594.5200000000004</v>
      </c>
      <c r="AK272" s="69"/>
      <c r="AL272" s="186"/>
    </row>
    <row r="273" spans="2:38" ht="15.75" x14ac:dyDescent="0.25">
      <c r="B273" s="683"/>
      <c r="C273" s="15" t="s">
        <v>222</v>
      </c>
      <c r="D273" s="116">
        <v>0</v>
      </c>
      <c r="E273" s="116">
        <v>18</v>
      </c>
      <c r="F273" s="116">
        <v>14</v>
      </c>
      <c r="G273" s="69">
        <v>1109.0999999999999</v>
      </c>
      <c r="H273" s="69">
        <v>64.8</v>
      </c>
      <c r="I273" s="80">
        <v>0.36155441348841405</v>
      </c>
      <c r="J273" s="69">
        <v>401</v>
      </c>
      <c r="K273" s="80">
        <v>0</v>
      </c>
      <c r="L273" s="69">
        <v>0</v>
      </c>
      <c r="M273" s="80">
        <v>0</v>
      </c>
      <c r="N273" s="69">
        <v>0</v>
      </c>
      <c r="O273" s="69">
        <v>0</v>
      </c>
      <c r="P273" s="69">
        <v>0</v>
      </c>
      <c r="Q273" s="69">
        <v>29.6</v>
      </c>
      <c r="R273" s="69">
        <v>4.2</v>
      </c>
      <c r="S273" s="69">
        <v>145</v>
      </c>
      <c r="T273" s="80">
        <v>0</v>
      </c>
      <c r="U273" s="69">
        <v>0</v>
      </c>
      <c r="V273" s="80">
        <v>0.19529348120097378</v>
      </c>
      <c r="W273" s="69">
        <v>216.6</v>
      </c>
      <c r="X273" s="69">
        <v>7.1</v>
      </c>
      <c r="Y273" s="69">
        <v>0</v>
      </c>
      <c r="Z273" s="69">
        <v>0</v>
      </c>
      <c r="AA273" s="60">
        <f>G273+H273+J273+L273+N273+O273+P273+Q273+R273+S273+U273+W273+X273+Y273+Z273</f>
        <v>1977.3999999999996</v>
      </c>
      <c r="AB273" s="211">
        <v>0</v>
      </c>
      <c r="AC273" s="69">
        <f>AB273+X273+W273+U273</f>
        <v>223.7</v>
      </c>
      <c r="AD273" s="238">
        <f t="shared" si="101"/>
        <v>0.20169506807321252</v>
      </c>
      <c r="AE273" s="69">
        <f>G273+H273+J273+L273+N273+P273+Q273+R273+S273+Y273+Z273</f>
        <v>1753.6999999999998</v>
      </c>
      <c r="AF273" s="277">
        <f t="shared" si="99"/>
        <v>0.4</v>
      </c>
      <c r="AG273" s="278">
        <f>G273*AF273</f>
        <v>443.64</v>
      </c>
      <c r="AH273" s="225">
        <f>IF((AA273+AB273)-(AE273+AG273)&gt;0,0,(AA273+AB273)-(AE273+AG273))</f>
        <v>-219.94000000000005</v>
      </c>
      <c r="AI273" s="238">
        <f t="shared" si="102"/>
        <v>0.40000000000000008</v>
      </c>
      <c r="AJ273" s="69">
        <f t="shared" si="103"/>
        <v>443.64000000000004</v>
      </c>
      <c r="AK273" s="69"/>
      <c r="AL273" s="186"/>
    </row>
    <row r="274" spans="2:38" s="1" customFormat="1" ht="15.75" x14ac:dyDescent="0.25">
      <c r="B274" s="683"/>
      <c r="C274" s="15" t="s">
        <v>223</v>
      </c>
      <c r="D274" s="116">
        <v>6</v>
      </c>
      <c r="E274" s="116">
        <v>42</v>
      </c>
      <c r="F274" s="116">
        <v>39</v>
      </c>
      <c r="G274" s="69">
        <v>3443.1000000000004</v>
      </c>
      <c r="H274" s="69">
        <v>109.2</v>
      </c>
      <c r="I274" s="80">
        <v>0.28189712758851032</v>
      </c>
      <c r="J274" s="69">
        <v>970.6</v>
      </c>
      <c r="K274" s="80">
        <v>0</v>
      </c>
      <c r="L274" s="69">
        <v>0</v>
      </c>
      <c r="M274" s="80">
        <v>0</v>
      </c>
      <c r="N274" s="69">
        <v>0</v>
      </c>
      <c r="O274" s="69">
        <v>0</v>
      </c>
      <c r="P274" s="69">
        <v>0</v>
      </c>
      <c r="Q274" s="69">
        <v>65.3</v>
      </c>
      <c r="R274" s="69">
        <v>6.4</v>
      </c>
      <c r="S274" s="69">
        <v>424.90000000000003</v>
      </c>
      <c r="T274" s="80">
        <v>0</v>
      </c>
      <c r="U274" s="69">
        <v>0</v>
      </c>
      <c r="V274" s="80">
        <v>0.19534721617147338</v>
      </c>
      <c r="W274" s="69">
        <v>672.6</v>
      </c>
      <c r="X274" s="69">
        <v>13.9</v>
      </c>
      <c r="Y274" s="69">
        <v>0</v>
      </c>
      <c r="Z274" s="69">
        <v>0</v>
      </c>
      <c r="AA274" s="60">
        <f>G274+H274+J274+L274+N274+O274+P274+Q274+R274+S274+U274+W274+X274+Y274+Z274</f>
        <v>5706</v>
      </c>
      <c r="AB274" s="143">
        <v>74</v>
      </c>
      <c r="AC274" s="69">
        <f>AB274+X274+W274+U274</f>
        <v>760.5</v>
      </c>
      <c r="AD274" s="238">
        <f t="shared" si="101"/>
        <v>0.22087653568005575</v>
      </c>
      <c r="AE274" s="69">
        <f>G274+H274+J274+L274+N274+P274+Q274+R274+S274+Y274+Z274</f>
        <v>5019.5</v>
      </c>
      <c r="AF274" s="277">
        <f t="shared" si="99"/>
        <v>0.4</v>
      </c>
      <c r="AG274" s="278">
        <f>G274*AF274</f>
        <v>1377.2400000000002</v>
      </c>
      <c r="AH274" s="225">
        <f>IF((AA274+AB274)-(AE274+AG274)&gt;0,0,(AA274+AB274)-(AE274+AG274))</f>
        <v>-616.73999999999978</v>
      </c>
      <c r="AI274" s="238">
        <f t="shared" si="102"/>
        <v>0.39999999999999991</v>
      </c>
      <c r="AJ274" s="69">
        <f t="shared" si="103"/>
        <v>1377.2399999999998</v>
      </c>
      <c r="AK274" s="69"/>
      <c r="AL274" s="186"/>
    </row>
    <row r="275" spans="2:38" s="1" customFormat="1" ht="15.75" customHeight="1" x14ac:dyDescent="0.25">
      <c r="B275" s="683" t="s">
        <v>224</v>
      </c>
      <c r="C275" s="11" t="s">
        <v>124</v>
      </c>
      <c r="D275" s="125">
        <f t="shared" ref="D275:AA275" si="104">SUM(D276:D277)</f>
        <v>12</v>
      </c>
      <c r="E275" s="125">
        <f t="shared" si="104"/>
        <v>116</v>
      </c>
      <c r="F275" s="125">
        <f t="shared" si="104"/>
        <v>85</v>
      </c>
      <c r="G275" s="57">
        <f t="shared" si="104"/>
        <v>8093.7000000000007</v>
      </c>
      <c r="H275" s="57">
        <f t="shared" si="104"/>
        <v>186</v>
      </c>
      <c r="I275" s="82">
        <f>J275/G275</f>
        <v>0.20252789206419808</v>
      </c>
      <c r="J275" s="57">
        <f t="shared" si="104"/>
        <v>1639.2</v>
      </c>
      <c r="K275" s="82">
        <f>L275/G275</f>
        <v>0</v>
      </c>
      <c r="L275" s="57">
        <f t="shared" si="104"/>
        <v>0</v>
      </c>
      <c r="M275" s="82">
        <f t="shared" si="104"/>
        <v>0</v>
      </c>
      <c r="N275" s="57">
        <f t="shared" si="104"/>
        <v>0</v>
      </c>
      <c r="O275" s="57">
        <f t="shared" si="104"/>
        <v>0</v>
      </c>
      <c r="P275" s="57">
        <f t="shared" si="104"/>
        <v>0</v>
      </c>
      <c r="Q275" s="57">
        <f t="shared" si="104"/>
        <v>246.20000000000002</v>
      </c>
      <c r="R275" s="57">
        <f t="shared" si="104"/>
        <v>23.4</v>
      </c>
      <c r="S275" s="57">
        <f t="shared" si="104"/>
        <v>925.09999999999991</v>
      </c>
      <c r="T275" s="82">
        <f>U275/G275</f>
        <v>0</v>
      </c>
      <c r="U275" s="57">
        <f t="shared" si="104"/>
        <v>0</v>
      </c>
      <c r="V275" s="82">
        <f>W275/G275</f>
        <v>0.19536182462903243</v>
      </c>
      <c r="W275" s="57">
        <f t="shared" si="104"/>
        <v>1581.1999999999998</v>
      </c>
      <c r="X275" s="57">
        <f t="shared" si="104"/>
        <v>55.6</v>
      </c>
      <c r="Y275" s="57">
        <f t="shared" si="104"/>
        <v>0</v>
      </c>
      <c r="Z275" s="57">
        <f t="shared" si="104"/>
        <v>0</v>
      </c>
      <c r="AA275" s="57">
        <f t="shared" si="104"/>
        <v>12750.400000000001</v>
      </c>
      <c r="AB275" s="141">
        <f>SUM(AB276:AB277)</f>
        <v>118.6</v>
      </c>
      <c r="AC275" s="141">
        <f>SUM(AC276:AC277)</f>
        <v>1755.3999999999999</v>
      </c>
      <c r="AD275" s="233">
        <f t="shared" si="101"/>
        <v>0.21688473751189194</v>
      </c>
      <c r="AE275" s="141">
        <f>SUM(AE276:AE277)</f>
        <v>11113.6</v>
      </c>
      <c r="AF275" s="269">
        <f t="shared" si="99"/>
        <v>0.4</v>
      </c>
      <c r="AG275" s="270">
        <f>SUM(AG276:AG277)</f>
        <v>3237.4800000000005</v>
      </c>
      <c r="AH275" s="141">
        <f>SUM(AH276:AH277)</f>
        <v>-1482.079999999999</v>
      </c>
      <c r="AI275" s="233">
        <f t="shared" si="102"/>
        <v>0.3999999999999998</v>
      </c>
      <c r="AJ275" s="57">
        <f t="shared" si="103"/>
        <v>3237.4799999999987</v>
      </c>
      <c r="AK275" s="57"/>
      <c r="AL275" s="79"/>
    </row>
    <row r="276" spans="2:38" s="1" customFormat="1" ht="15.75" x14ac:dyDescent="0.25">
      <c r="B276" s="683"/>
      <c r="C276" s="15" t="s">
        <v>225</v>
      </c>
      <c r="D276" s="116">
        <v>10</v>
      </c>
      <c r="E276" s="116">
        <v>82.5</v>
      </c>
      <c r="F276" s="116">
        <v>63.5</v>
      </c>
      <c r="G276" s="69">
        <v>5921.6</v>
      </c>
      <c r="H276" s="69">
        <v>132</v>
      </c>
      <c r="I276" s="80">
        <v>0.17735071602269656</v>
      </c>
      <c r="J276" s="69">
        <v>1050.2</v>
      </c>
      <c r="K276" s="80">
        <v>0</v>
      </c>
      <c r="L276" s="69">
        <v>0</v>
      </c>
      <c r="M276" s="80">
        <v>0</v>
      </c>
      <c r="N276" s="69">
        <v>0</v>
      </c>
      <c r="O276" s="69">
        <v>0</v>
      </c>
      <c r="P276" s="69">
        <v>0</v>
      </c>
      <c r="Q276" s="69">
        <v>172.20000000000002</v>
      </c>
      <c r="R276" s="69">
        <v>14.9</v>
      </c>
      <c r="S276" s="69">
        <v>665.8</v>
      </c>
      <c r="T276" s="80">
        <v>0</v>
      </c>
      <c r="U276" s="69">
        <v>0</v>
      </c>
      <c r="V276" s="80">
        <v>0.1953694947311537</v>
      </c>
      <c r="W276" s="69">
        <v>1156.8999999999999</v>
      </c>
      <c r="X276" s="69">
        <v>38.1</v>
      </c>
      <c r="Y276" s="69">
        <v>0</v>
      </c>
      <c r="Z276" s="69">
        <v>0</v>
      </c>
      <c r="AA276" s="60">
        <f>G276+H276+J276+L276+N276+O276+P276+Q276+R276+S276+U276+W276+X276+Y276+Z276</f>
        <v>9151.7000000000007</v>
      </c>
      <c r="AB276" s="143">
        <v>118.6</v>
      </c>
      <c r="AC276" s="69">
        <f>AB276+X276+W276+U276</f>
        <v>1313.6</v>
      </c>
      <c r="AD276" s="238">
        <f t="shared" si="101"/>
        <v>0.22183193731423936</v>
      </c>
      <c r="AE276" s="69">
        <f>G276+H276+J276+L276+N276+P276+Q276+R276+S276+Y276+Z276</f>
        <v>7956.7</v>
      </c>
      <c r="AF276" s="277">
        <f t="shared" si="99"/>
        <v>0.4</v>
      </c>
      <c r="AG276" s="278">
        <f>G276*AF276</f>
        <v>2368.6400000000003</v>
      </c>
      <c r="AH276" s="225">
        <f>IF((AA276+AB276)-(AE276+AG276)&gt;0,0,(AA276+AB276)-(AE276+AG276))</f>
        <v>-1055.0399999999991</v>
      </c>
      <c r="AI276" s="238">
        <f t="shared" si="102"/>
        <v>0.3999999999999998</v>
      </c>
      <c r="AJ276" s="69">
        <f t="shared" si="103"/>
        <v>2368.639999999999</v>
      </c>
      <c r="AK276" s="69"/>
      <c r="AL276" s="186"/>
    </row>
    <row r="277" spans="2:38" s="1" customFormat="1" ht="15.75" x14ac:dyDescent="0.25">
      <c r="B277" s="683"/>
      <c r="C277" s="15" t="s">
        <v>226</v>
      </c>
      <c r="D277" s="116">
        <v>2</v>
      </c>
      <c r="E277" s="116">
        <v>33.5</v>
      </c>
      <c r="F277" s="116">
        <v>21.5</v>
      </c>
      <c r="G277" s="69">
        <v>2172.1</v>
      </c>
      <c r="H277" s="69">
        <v>54</v>
      </c>
      <c r="I277" s="80">
        <v>0.27116615257124443</v>
      </c>
      <c r="J277" s="69">
        <v>589</v>
      </c>
      <c r="K277" s="80">
        <v>0</v>
      </c>
      <c r="L277" s="69">
        <v>0</v>
      </c>
      <c r="M277" s="80">
        <v>0</v>
      </c>
      <c r="N277" s="69">
        <v>0</v>
      </c>
      <c r="O277" s="69">
        <v>0</v>
      </c>
      <c r="P277" s="69">
        <v>0</v>
      </c>
      <c r="Q277" s="69">
        <v>74</v>
      </c>
      <c r="R277" s="69">
        <v>8.5</v>
      </c>
      <c r="S277" s="69">
        <v>259.3</v>
      </c>
      <c r="T277" s="80">
        <v>0</v>
      </c>
      <c r="U277" s="69">
        <v>0</v>
      </c>
      <c r="V277" s="80">
        <v>0.19534091432254502</v>
      </c>
      <c r="W277" s="69">
        <v>424.3</v>
      </c>
      <c r="X277" s="69">
        <v>17.5</v>
      </c>
      <c r="Y277" s="69">
        <v>0</v>
      </c>
      <c r="Z277" s="69">
        <v>0</v>
      </c>
      <c r="AA277" s="60">
        <f>G277+H277+J277+L277+N277+O277+P277+Q277+R277+S277+U277+W277+X277+Y277+Z277</f>
        <v>3598.7000000000003</v>
      </c>
      <c r="AB277" s="211">
        <v>0</v>
      </c>
      <c r="AC277" s="69">
        <f>AB277+X277+W277+U277</f>
        <v>441.8</v>
      </c>
      <c r="AD277" s="238">
        <f t="shared" si="101"/>
        <v>0.20339763362644447</v>
      </c>
      <c r="AE277" s="69">
        <f>G277+H277+J277+L277+N277+P277+Q277+R277+S277+Y277+Z277</f>
        <v>3156.9</v>
      </c>
      <c r="AF277" s="277">
        <f t="shared" si="99"/>
        <v>0.4</v>
      </c>
      <c r="AG277" s="278">
        <f>G277*AF277</f>
        <v>868.84</v>
      </c>
      <c r="AH277" s="225">
        <f>IF((AA277+AB277)-(AE277+AG277)&gt;0,0,(AA277+AB277)-(AE277+AG277))</f>
        <v>-427.03999999999996</v>
      </c>
      <c r="AI277" s="238">
        <f t="shared" si="102"/>
        <v>0.39999999999999997</v>
      </c>
      <c r="AJ277" s="69">
        <f t="shared" si="103"/>
        <v>868.83999999999992</v>
      </c>
      <c r="AK277" s="69"/>
      <c r="AL277" s="186"/>
    </row>
    <row r="278" spans="2:38" ht="15.75" customHeight="1" x14ac:dyDescent="0.25">
      <c r="B278" s="683" t="s">
        <v>813</v>
      </c>
      <c r="C278" s="11" t="s">
        <v>124</v>
      </c>
      <c r="D278" s="125">
        <f t="shared" ref="D278:AA278" si="105">SUM(D279:D280)</f>
        <v>5</v>
      </c>
      <c r="E278" s="125">
        <f t="shared" si="105"/>
        <v>80</v>
      </c>
      <c r="F278" s="125">
        <f t="shared" si="105"/>
        <v>45</v>
      </c>
      <c r="G278" s="57">
        <f t="shared" si="105"/>
        <v>3962.1</v>
      </c>
      <c r="H278" s="57">
        <f t="shared" si="105"/>
        <v>100.80000000000001</v>
      </c>
      <c r="I278" s="82">
        <f>J278/G278</f>
        <v>0.1935842103934782</v>
      </c>
      <c r="J278" s="57">
        <f t="shared" si="105"/>
        <v>767</v>
      </c>
      <c r="K278" s="82">
        <f>L278/G278</f>
        <v>0</v>
      </c>
      <c r="L278" s="57">
        <f t="shared" si="105"/>
        <v>0</v>
      </c>
      <c r="M278" s="82">
        <f t="shared" si="105"/>
        <v>0</v>
      </c>
      <c r="N278" s="57">
        <f t="shared" si="105"/>
        <v>0</v>
      </c>
      <c r="O278" s="57">
        <f t="shared" si="105"/>
        <v>0</v>
      </c>
      <c r="P278" s="57">
        <f t="shared" si="105"/>
        <v>0</v>
      </c>
      <c r="Q278" s="57">
        <f t="shared" si="105"/>
        <v>125</v>
      </c>
      <c r="R278" s="57">
        <f t="shared" si="105"/>
        <v>8.5</v>
      </c>
      <c r="S278" s="57">
        <f t="shared" si="105"/>
        <v>450.5</v>
      </c>
      <c r="T278" s="82">
        <f>U278/G278</f>
        <v>0</v>
      </c>
      <c r="U278" s="57">
        <f t="shared" si="105"/>
        <v>0</v>
      </c>
      <c r="V278" s="82">
        <f>W278/G278</f>
        <v>0.19532571111279376</v>
      </c>
      <c r="W278" s="57">
        <f t="shared" si="105"/>
        <v>773.90000000000009</v>
      </c>
      <c r="X278" s="57">
        <f t="shared" si="105"/>
        <v>27.5</v>
      </c>
      <c r="Y278" s="57">
        <f t="shared" si="105"/>
        <v>0</v>
      </c>
      <c r="Z278" s="57">
        <f t="shared" si="105"/>
        <v>0</v>
      </c>
      <c r="AA278" s="57">
        <f t="shared" si="105"/>
        <v>6215.2999999999993</v>
      </c>
      <c r="AB278" s="208">
        <f>SUM(AB279:AB280)</f>
        <v>0</v>
      </c>
      <c r="AC278" s="141">
        <f>SUM(AC279:AC280)</f>
        <v>801.40000000000009</v>
      </c>
      <c r="AD278" s="233">
        <f t="shared" si="101"/>
        <v>0.20226647484919616</v>
      </c>
      <c r="AE278" s="141">
        <f>SUM(AE279:AE280)</f>
        <v>5413.9</v>
      </c>
      <c r="AF278" s="269">
        <f t="shared" si="99"/>
        <v>0.4</v>
      </c>
      <c r="AG278" s="270">
        <f>SUM(AG279:AG280)</f>
        <v>1584.8400000000001</v>
      </c>
      <c r="AH278" s="141">
        <f>SUM(AH279:AH280)</f>
        <v>-783.44</v>
      </c>
      <c r="AI278" s="233">
        <f t="shared" si="102"/>
        <v>0.4</v>
      </c>
      <c r="AJ278" s="57">
        <f t="shared" si="103"/>
        <v>1584.8400000000001</v>
      </c>
      <c r="AK278" s="57"/>
      <c r="AL278" s="79"/>
    </row>
    <row r="279" spans="2:38" ht="15.75" x14ac:dyDescent="0.25">
      <c r="B279" s="683"/>
      <c r="C279" s="15" t="s">
        <v>227</v>
      </c>
      <c r="D279" s="116">
        <v>3</v>
      </c>
      <c r="E279" s="116">
        <v>39</v>
      </c>
      <c r="F279" s="116">
        <v>23</v>
      </c>
      <c r="G279" s="69">
        <v>2057.8999999999996</v>
      </c>
      <c r="H279" s="69">
        <v>42</v>
      </c>
      <c r="I279" s="80">
        <v>0.13897662665824387</v>
      </c>
      <c r="J279" s="69">
        <v>286</v>
      </c>
      <c r="K279" s="80">
        <v>0</v>
      </c>
      <c r="L279" s="69">
        <v>0</v>
      </c>
      <c r="M279" s="80">
        <v>0</v>
      </c>
      <c r="N279" s="69">
        <v>0</v>
      </c>
      <c r="O279" s="69">
        <v>0</v>
      </c>
      <c r="P279" s="69">
        <v>0</v>
      </c>
      <c r="Q279" s="69">
        <v>6.1</v>
      </c>
      <c r="R279" s="69">
        <v>0</v>
      </c>
      <c r="S279" s="69">
        <v>232.79999999999998</v>
      </c>
      <c r="T279" s="80">
        <v>0</v>
      </c>
      <c r="U279" s="69">
        <v>0</v>
      </c>
      <c r="V279" s="80">
        <v>0.19534476893920991</v>
      </c>
      <c r="W279" s="69">
        <v>402</v>
      </c>
      <c r="X279" s="69">
        <v>0</v>
      </c>
      <c r="Y279" s="69">
        <v>0</v>
      </c>
      <c r="Z279" s="69">
        <v>0</v>
      </c>
      <c r="AA279" s="60">
        <f>G279+H279+J279+L279+N279+O279+P279+Q279+R279+S279+U279+W279+X279+Y279+Z279</f>
        <v>3026.7999999999997</v>
      </c>
      <c r="AB279" s="211">
        <v>0</v>
      </c>
      <c r="AC279" s="69">
        <f>AB279+X279+W279+U279</f>
        <v>402</v>
      </c>
      <c r="AD279" s="238">
        <f t="shared" si="101"/>
        <v>0.19534476893920991</v>
      </c>
      <c r="AE279" s="69">
        <f>G279+H279+J279+L279+N279+P279+Q279+R279+S279+Y279+Z279</f>
        <v>2624.7999999999997</v>
      </c>
      <c r="AF279" s="277">
        <f t="shared" si="99"/>
        <v>0.4</v>
      </c>
      <c r="AG279" s="278">
        <f>G279*AF279</f>
        <v>823.15999999999985</v>
      </c>
      <c r="AH279" s="225">
        <f>IF((AA279+AB279)-(AE279+AG279)&gt;0,0,(AA279+AB279)-(AE279+AG279))</f>
        <v>-421.15999999999985</v>
      </c>
      <c r="AI279" s="238">
        <f t="shared" si="102"/>
        <v>0.4</v>
      </c>
      <c r="AJ279" s="69">
        <f t="shared" si="103"/>
        <v>823.15999999999985</v>
      </c>
      <c r="AK279" s="69"/>
      <c r="AL279" s="186"/>
    </row>
    <row r="280" spans="2:38" ht="15.75" x14ac:dyDescent="0.25">
      <c r="B280" s="683"/>
      <c r="C280" s="15" t="s">
        <v>802</v>
      </c>
      <c r="D280" s="116">
        <v>2</v>
      </c>
      <c r="E280" s="116">
        <v>41</v>
      </c>
      <c r="F280" s="116">
        <v>22</v>
      </c>
      <c r="G280" s="69">
        <v>1904.2000000000003</v>
      </c>
      <c r="H280" s="69">
        <v>58.800000000000004</v>
      </c>
      <c r="I280" s="80">
        <v>0.25259951685747289</v>
      </c>
      <c r="J280" s="69">
        <v>481</v>
      </c>
      <c r="K280" s="80">
        <v>0</v>
      </c>
      <c r="L280" s="69">
        <v>0</v>
      </c>
      <c r="M280" s="80">
        <v>0</v>
      </c>
      <c r="N280" s="69">
        <v>0</v>
      </c>
      <c r="O280" s="69">
        <v>0</v>
      </c>
      <c r="P280" s="69">
        <v>0</v>
      </c>
      <c r="Q280" s="69">
        <v>118.9</v>
      </c>
      <c r="R280" s="69">
        <v>8.5</v>
      </c>
      <c r="S280" s="69">
        <v>217.70000000000002</v>
      </c>
      <c r="T280" s="80">
        <v>0</v>
      </c>
      <c r="U280" s="69">
        <v>0</v>
      </c>
      <c r="V280" s="80">
        <v>0.19530511500892761</v>
      </c>
      <c r="W280" s="69">
        <v>371.90000000000003</v>
      </c>
      <c r="X280" s="69">
        <v>27.5</v>
      </c>
      <c r="Y280" s="69">
        <v>0</v>
      </c>
      <c r="Z280" s="69">
        <v>0</v>
      </c>
      <c r="AA280" s="60">
        <f>G280+H280+J280+L280+N280+O280+P280+Q280+R280+S280+U280+W280+X280+Y280+Z280</f>
        <v>3188.5</v>
      </c>
      <c r="AB280" s="211">
        <v>0</v>
      </c>
      <c r="AC280" s="69">
        <f>AB280+X280+W280+U280</f>
        <v>399.40000000000003</v>
      </c>
      <c r="AD280" s="238">
        <f t="shared" si="101"/>
        <v>0.20974687532822181</v>
      </c>
      <c r="AE280" s="69">
        <f>G280+H280+J280+L280+N280+P280+Q280+R280+S280+Y280+Z280</f>
        <v>2789.1</v>
      </c>
      <c r="AF280" s="277">
        <f t="shared" si="99"/>
        <v>0.4</v>
      </c>
      <c r="AG280" s="278">
        <f>G280*AF280</f>
        <v>761.68000000000018</v>
      </c>
      <c r="AH280" s="225">
        <f>IF((AA280+AB280)-(AE280+AG280)&gt;0,0,(AA280+AB280)-(AE280+AG280))</f>
        <v>-362.2800000000002</v>
      </c>
      <c r="AI280" s="238">
        <f t="shared" si="102"/>
        <v>0.40000000000000008</v>
      </c>
      <c r="AJ280" s="69">
        <f t="shared" si="103"/>
        <v>761.68000000000029</v>
      </c>
      <c r="AK280" s="69"/>
      <c r="AL280" s="186"/>
    </row>
    <row r="281" spans="2:38" ht="15.75" customHeight="1" x14ac:dyDescent="0.25">
      <c r="B281" s="683" t="s">
        <v>814</v>
      </c>
      <c r="C281" s="11" t="s">
        <v>124</v>
      </c>
      <c r="D281" s="125">
        <f t="shared" ref="D281:AA281" si="106">SUM(D282:D284)</f>
        <v>4</v>
      </c>
      <c r="E281" s="125">
        <f t="shared" si="106"/>
        <v>117.5</v>
      </c>
      <c r="F281" s="125">
        <f t="shared" si="106"/>
        <v>75.5</v>
      </c>
      <c r="G281" s="57">
        <f t="shared" si="106"/>
        <v>6926.5</v>
      </c>
      <c r="H281" s="57">
        <f t="shared" si="106"/>
        <v>67.2</v>
      </c>
      <c r="I281" s="82">
        <f>J281/G281</f>
        <v>0.12609543059265141</v>
      </c>
      <c r="J281" s="57">
        <f t="shared" si="106"/>
        <v>873.4</v>
      </c>
      <c r="K281" s="82">
        <f>L281/G281</f>
        <v>0</v>
      </c>
      <c r="L281" s="57">
        <f t="shared" si="106"/>
        <v>0</v>
      </c>
      <c r="M281" s="82">
        <f t="shared" si="106"/>
        <v>0</v>
      </c>
      <c r="N281" s="57">
        <f t="shared" si="106"/>
        <v>0</v>
      </c>
      <c r="O281" s="57">
        <f t="shared" si="106"/>
        <v>0</v>
      </c>
      <c r="P281" s="57">
        <f t="shared" si="106"/>
        <v>0</v>
      </c>
      <c r="Q281" s="57">
        <f t="shared" si="106"/>
        <v>328.6</v>
      </c>
      <c r="R281" s="57">
        <f t="shared" si="106"/>
        <v>49</v>
      </c>
      <c r="S281" s="57">
        <f t="shared" si="106"/>
        <v>733.8</v>
      </c>
      <c r="T281" s="82">
        <f>U281/G281</f>
        <v>0</v>
      </c>
      <c r="U281" s="57">
        <f t="shared" si="106"/>
        <v>0</v>
      </c>
      <c r="V281" s="82">
        <f>W281/G281</f>
        <v>0.19532231285642102</v>
      </c>
      <c r="W281" s="57">
        <f t="shared" si="106"/>
        <v>1352.9</v>
      </c>
      <c r="X281" s="57">
        <f t="shared" si="106"/>
        <v>66</v>
      </c>
      <c r="Y281" s="57">
        <f t="shared" si="106"/>
        <v>0</v>
      </c>
      <c r="Z281" s="57">
        <f t="shared" si="106"/>
        <v>0</v>
      </c>
      <c r="AA281" s="57">
        <f t="shared" si="106"/>
        <v>10397.399999999998</v>
      </c>
      <c r="AB281" s="208">
        <f>SUM(AB282:AB284)</f>
        <v>0</v>
      </c>
      <c r="AC281" s="141">
        <f>SUM(AC282:AC284)</f>
        <v>1418.9</v>
      </c>
      <c r="AD281" s="233">
        <f t="shared" si="101"/>
        <v>0.20485093481556343</v>
      </c>
      <c r="AE281" s="141">
        <f>SUM(AE282:AE284)</f>
        <v>8978.5</v>
      </c>
      <c r="AF281" s="269">
        <f t="shared" si="99"/>
        <v>0.4</v>
      </c>
      <c r="AG281" s="270">
        <f>SUM(AG282:AG284)</f>
        <v>2770.6</v>
      </c>
      <c r="AH281" s="141">
        <f>SUM(AH282:AH284)</f>
        <v>-1351.6999999999998</v>
      </c>
      <c r="AI281" s="233">
        <f t="shared" si="102"/>
        <v>0.39999999999999997</v>
      </c>
      <c r="AJ281" s="57">
        <f t="shared" si="103"/>
        <v>2770.6</v>
      </c>
      <c r="AK281" s="57"/>
      <c r="AL281" s="79"/>
    </row>
    <row r="282" spans="2:38" ht="15.75" x14ac:dyDescent="0.25">
      <c r="B282" s="683"/>
      <c r="C282" s="15" t="s">
        <v>228</v>
      </c>
      <c r="D282" s="116">
        <v>3</v>
      </c>
      <c r="E282" s="116">
        <v>63</v>
      </c>
      <c r="F282" s="116">
        <v>34</v>
      </c>
      <c r="G282" s="69">
        <v>3127.5</v>
      </c>
      <c r="H282" s="69">
        <v>20.399999999999999</v>
      </c>
      <c r="I282" s="80">
        <v>6.8009592326139096E-2</v>
      </c>
      <c r="J282" s="69">
        <v>212.70000000000002</v>
      </c>
      <c r="K282" s="80">
        <v>0</v>
      </c>
      <c r="L282" s="69">
        <v>0</v>
      </c>
      <c r="M282" s="80">
        <v>0</v>
      </c>
      <c r="N282" s="69">
        <v>0</v>
      </c>
      <c r="O282" s="69">
        <v>0</v>
      </c>
      <c r="P282" s="69">
        <v>0</v>
      </c>
      <c r="Q282" s="69">
        <v>128.1</v>
      </c>
      <c r="R282" s="69">
        <v>29.9</v>
      </c>
      <c r="S282" s="69">
        <v>316.60000000000002</v>
      </c>
      <c r="T282" s="80">
        <v>0</v>
      </c>
      <c r="U282" s="69">
        <v>0</v>
      </c>
      <c r="V282" s="80">
        <v>0.19536370903277378</v>
      </c>
      <c r="W282" s="69">
        <v>611</v>
      </c>
      <c r="X282" s="69">
        <v>27.5</v>
      </c>
      <c r="Y282" s="69">
        <v>0</v>
      </c>
      <c r="Z282" s="69">
        <v>0</v>
      </c>
      <c r="AA282" s="60">
        <f>G282+H282+J282+L282+N282+O282+P282+Q282+R282+S282+U282+W282+X282+Y282+Z282</f>
        <v>4473.7</v>
      </c>
      <c r="AB282" s="211">
        <v>0</v>
      </c>
      <c r="AC282" s="69">
        <f>AB282+X282+W282+U282</f>
        <v>638.5</v>
      </c>
      <c r="AD282" s="238">
        <f t="shared" si="101"/>
        <v>0.20415667466027179</v>
      </c>
      <c r="AE282" s="69">
        <f>G282+H282+J282+L282+N282+P282+Q282+R282+S282+Y282+Z282</f>
        <v>3835.2</v>
      </c>
      <c r="AF282" s="277">
        <f t="shared" si="99"/>
        <v>0.4</v>
      </c>
      <c r="AG282" s="278">
        <f>G282*AF282</f>
        <v>1251</v>
      </c>
      <c r="AH282" s="225">
        <f>IF((AA282+AB282)-(AE282+AG282)&gt;0,0,(AA282+AB282)-(AE282+AG282))</f>
        <v>-612.5</v>
      </c>
      <c r="AI282" s="238">
        <f t="shared" si="102"/>
        <v>0.4</v>
      </c>
      <c r="AJ282" s="69">
        <f t="shared" si="103"/>
        <v>1251</v>
      </c>
      <c r="AK282" s="69"/>
      <c r="AL282" s="186"/>
    </row>
    <row r="283" spans="2:38" s="1" customFormat="1" ht="15.75" x14ac:dyDescent="0.25">
      <c r="B283" s="683"/>
      <c r="C283" s="15" t="s">
        <v>229</v>
      </c>
      <c r="D283" s="116">
        <v>1</v>
      </c>
      <c r="E283" s="116">
        <v>19.5</v>
      </c>
      <c r="F283" s="116">
        <v>17.5</v>
      </c>
      <c r="G283" s="69">
        <v>1684.6</v>
      </c>
      <c r="H283" s="69">
        <v>33.6</v>
      </c>
      <c r="I283" s="80">
        <v>0.26849103644782141</v>
      </c>
      <c r="J283" s="69">
        <v>452.29999999999995</v>
      </c>
      <c r="K283" s="80">
        <v>0</v>
      </c>
      <c r="L283" s="69">
        <v>0</v>
      </c>
      <c r="M283" s="80">
        <v>0</v>
      </c>
      <c r="N283" s="69">
        <v>0</v>
      </c>
      <c r="O283" s="69">
        <v>0</v>
      </c>
      <c r="P283" s="69">
        <v>0</v>
      </c>
      <c r="Q283" s="69">
        <v>54.4</v>
      </c>
      <c r="R283" s="69">
        <v>6.4</v>
      </c>
      <c r="S283" s="69">
        <v>202.7</v>
      </c>
      <c r="T283" s="80">
        <v>0</v>
      </c>
      <c r="U283" s="69">
        <v>0</v>
      </c>
      <c r="V283" s="80">
        <v>0.19529858720170962</v>
      </c>
      <c r="W283" s="69">
        <v>329</v>
      </c>
      <c r="X283" s="69">
        <v>10.6</v>
      </c>
      <c r="Y283" s="69">
        <v>0</v>
      </c>
      <c r="Z283" s="69">
        <v>0</v>
      </c>
      <c r="AA283" s="60">
        <f>G283+H283+J283+L283+N283+O283+P283+Q283+R283+S283+U283+W283+X283+Y283+Z283</f>
        <v>2773.6</v>
      </c>
      <c r="AB283" s="211">
        <v>0</v>
      </c>
      <c r="AC283" s="69">
        <f>AB283+X283+W283+U283</f>
        <v>339.6</v>
      </c>
      <c r="AD283" s="238">
        <f t="shared" si="101"/>
        <v>0.20159088210851242</v>
      </c>
      <c r="AE283" s="69">
        <f>G283+H283+J283+L283+N283+P283+Q283+R283+S283+Y283+Z283</f>
        <v>2434</v>
      </c>
      <c r="AF283" s="277">
        <f t="shared" si="99"/>
        <v>0.4</v>
      </c>
      <c r="AG283" s="278">
        <f>G283*AF283</f>
        <v>673.84</v>
      </c>
      <c r="AH283" s="225">
        <f>IF((AA283+AB283)-(AE283+AG283)&gt;0,0,(AA283+AB283)-(AE283+AG283))</f>
        <v>-334.24000000000024</v>
      </c>
      <c r="AI283" s="238">
        <f t="shared" si="102"/>
        <v>0.40000000000000019</v>
      </c>
      <c r="AJ283" s="69">
        <f t="shared" si="103"/>
        <v>673.84000000000026</v>
      </c>
      <c r="AK283" s="69"/>
      <c r="AL283" s="186"/>
    </row>
    <row r="284" spans="2:38" s="1" customFormat="1" ht="15.75" x14ac:dyDescent="0.25">
      <c r="B284" s="683"/>
      <c r="C284" s="15" t="s">
        <v>230</v>
      </c>
      <c r="D284" s="116">
        <v>0</v>
      </c>
      <c r="E284" s="116">
        <v>35</v>
      </c>
      <c r="F284" s="116">
        <v>24</v>
      </c>
      <c r="G284" s="69">
        <v>2114.3999999999996</v>
      </c>
      <c r="H284" s="69">
        <v>13.2</v>
      </c>
      <c r="I284" s="80">
        <v>9.8562239878925484E-2</v>
      </c>
      <c r="J284" s="69">
        <v>208.4</v>
      </c>
      <c r="K284" s="80">
        <v>0</v>
      </c>
      <c r="L284" s="69">
        <v>0</v>
      </c>
      <c r="M284" s="80">
        <v>0</v>
      </c>
      <c r="N284" s="69">
        <v>0</v>
      </c>
      <c r="O284" s="69">
        <v>0</v>
      </c>
      <c r="P284" s="69">
        <v>0</v>
      </c>
      <c r="Q284" s="69">
        <v>146.1</v>
      </c>
      <c r="R284" s="69">
        <v>12.7</v>
      </c>
      <c r="S284" s="69">
        <v>214.49999999999997</v>
      </c>
      <c r="T284" s="80">
        <v>0</v>
      </c>
      <c r="U284" s="69">
        <v>0</v>
      </c>
      <c r="V284" s="80">
        <v>0.19527998486568296</v>
      </c>
      <c r="W284" s="69">
        <v>412.9</v>
      </c>
      <c r="X284" s="69">
        <v>27.9</v>
      </c>
      <c r="Y284" s="69">
        <v>0</v>
      </c>
      <c r="Z284" s="69">
        <v>0</v>
      </c>
      <c r="AA284" s="60">
        <f>G284+H284+J284+L284+N284+O284+P284+Q284+R284+S284+U284+W284+X284+Y284+Z284</f>
        <v>3150.0999999999995</v>
      </c>
      <c r="AB284" s="211">
        <v>0</v>
      </c>
      <c r="AC284" s="69">
        <f>AB284+X284+W284+U284</f>
        <v>440.79999999999995</v>
      </c>
      <c r="AD284" s="238">
        <f t="shared" si="101"/>
        <v>0.20847521755580781</v>
      </c>
      <c r="AE284" s="69">
        <f>G284+H284+J284+L284+N284+P284+Q284+R284+S284+Y284+Z284</f>
        <v>2709.2999999999993</v>
      </c>
      <c r="AF284" s="277">
        <f t="shared" si="99"/>
        <v>0.4</v>
      </c>
      <c r="AG284" s="278">
        <f>G284*AF284</f>
        <v>845.75999999999988</v>
      </c>
      <c r="AH284" s="225">
        <f>IF((AA284+AB284)-(AE284+AG284)&gt;0,0,(AA284+AB284)-(AE284+AG284))</f>
        <v>-404.95999999999958</v>
      </c>
      <c r="AI284" s="238">
        <f t="shared" si="102"/>
        <v>0.39999999999999986</v>
      </c>
      <c r="AJ284" s="69">
        <f t="shared" si="103"/>
        <v>845.75999999999954</v>
      </c>
      <c r="AK284" s="69"/>
      <c r="AL284" s="186"/>
    </row>
    <row r="285" spans="2:38" s="1" customFormat="1" ht="42" customHeight="1" x14ac:dyDescent="0.25">
      <c r="B285" s="663" t="s">
        <v>231</v>
      </c>
      <c r="C285" s="664"/>
      <c r="D285" s="117">
        <f t="shared" ref="D285:AA285" si="107">D287</f>
        <v>115</v>
      </c>
      <c r="E285" s="117">
        <f t="shared" si="107"/>
        <v>719</v>
      </c>
      <c r="F285" s="117">
        <f t="shared" si="107"/>
        <v>608</v>
      </c>
      <c r="G285" s="132">
        <f t="shared" si="107"/>
        <v>56351.200000000004</v>
      </c>
      <c r="H285" s="132">
        <f t="shared" si="107"/>
        <v>2082.9</v>
      </c>
      <c r="I285" s="87">
        <f>J285/G285</f>
        <v>0.31850785786283164</v>
      </c>
      <c r="J285" s="132">
        <f t="shared" si="107"/>
        <v>17948.3</v>
      </c>
      <c r="K285" s="87">
        <f>L285/G285</f>
        <v>1.0381322846718436E-3</v>
      </c>
      <c r="L285" s="132">
        <f t="shared" si="107"/>
        <v>58.5</v>
      </c>
      <c r="M285" s="87">
        <f>N285/G285</f>
        <v>0</v>
      </c>
      <c r="N285" s="132">
        <f t="shared" si="107"/>
        <v>0</v>
      </c>
      <c r="O285" s="132">
        <f t="shared" si="107"/>
        <v>0</v>
      </c>
      <c r="P285" s="132">
        <f t="shared" si="107"/>
        <v>0</v>
      </c>
      <c r="Q285" s="132">
        <f t="shared" si="107"/>
        <v>1483.4</v>
      </c>
      <c r="R285" s="132">
        <f t="shared" si="107"/>
        <v>251.40000000000003</v>
      </c>
      <c r="S285" s="132">
        <f t="shared" si="107"/>
        <v>7924.7999999999993</v>
      </c>
      <c r="T285" s="87">
        <f>U285/G285</f>
        <v>0</v>
      </c>
      <c r="U285" s="132">
        <f t="shared" si="107"/>
        <v>0</v>
      </c>
      <c r="V285" s="87">
        <f>W285/G285</f>
        <v>0.29999538607873472</v>
      </c>
      <c r="W285" s="132">
        <f t="shared" si="107"/>
        <v>16905.099999999999</v>
      </c>
      <c r="X285" s="132">
        <f t="shared" si="107"/>
        <v>0</v>
      </c>
      <c r="Y285" s="132">
        <f t="shared" si="107"/>
        <v>0</v>
      </c>
      <c r="Z285" s="132">
        <f t="shared" si="107"/>
        <v>0</v>
      </c>
      <c r="AA285" s="132">
        <f t="shared" si="107"/>
        <v>103005.59999999999</v>
      </c>
      <c r="AB285" s="129">
        <f>AB287+AB286</f>
        <v>4354.5999999999995</v>
      </c>
      <c r="AC285" s="129">
        <f>AC287+AC286</f>
        <v>21705.9</v>
      </c>
      <c r="AD285" s="226">
        <f t="shared" si="101"/>
        <v>0.37727146893056396</v>
      </c>
      <c r="AE285" s="129">
        <f>AE287+AE286</f>
        <v>89495.1</v>
      </c>
      <c r="AF285" s="258">
        <f t="shared" si="99"/>
        <v>0.4</v>
      </c>
      <c r="AG285" s="255">
        <f>AG287+AG286</f>
        <v>23432.840000000004</v>
      </c>
      <c r="AH285" s="129">
        <f>AH287+AH286</f>
        <v>-1803.4800000000014</v>
      </c>
      <c r="AI285" s="226">
        <f t="shared" si="102"/>
        <v>0.41719395505330858</v>
      </c>
      <c r="AJ285" s="132">
        <f t="shared" si="103"/>
        <v>23509.380000000005</v>
      </c>
      <c r="AK285" s="132"/>
      <c r="AL285" s="196"/>
    </row>
    <row r="286" spans="2:38" s="1" customFormat="1" ht="18.75" x14ac:dyDescent="0.25">
      <c r="B286" s="306" t="s">
        <v>815</v>
      </c>
      <c r="C286" s="207"/>
      <c r="D286" s="124"/>
      <c r="E286" s="124">
        <v>21</v>
      </c>
      <c r="F286" s="124">
        <v>21</v>
      </c>
      <c r="G286" s="134">
        <v>2230.9</v>
      </c>
      <c r="H286" s="134">
        <v>132</v>
      </c>
      <c r="I286" s="93">
        <v>0.330046169707293</v>
      </c>
      <c r="J286" s="134">
        <v>736.3</v>
      </c>
      <c r="K286" s="93">
        <v>0</v>
      </c>
      <c r="L286" s="134">
        <v>0</v>
      </c>
      <c r="M286" s="93">
        <v>0</v>
      </c>
      <c r="N286" s="134">
        <v>0</v>
      </c>
      <c r="O286" s="134">
        <v>0</v>
      </c>
      <c r="P286" s="134">
        <v>0</v>
      </c>
      <c r="Q286" s="134">
        <v>0</v>
      </c>
      <c r="R286" s="134">
        <v>0</v>
      </c>
      <c r="S286" s="134">
        <v>295.39999999999998</v>
      </c>
      <c r="T286" s="93">
        <v>0</v>
      </c>
      <c r="U286" s="134">
        <v>0</v>
      </c>
      <c r="V286" s="93">
        <v>0.20000896499170739</v>
      </c>
      <c r="W286" s="134">
        <v>446.20000000000005</v>
      </c>
      <c r="X286" s="309">
        <v>0</v>
      </c>
      <c r="Y286" s="309">
        <v>0</v>
      </c>
      <c r="Z286" s="309">
        <v>0</v>
      </c>
      <c r="AA286" s="309">
        <v>3840.8</v>
      </c>
      <c r="AB286" s="146">
        <v>522.70000000000005</v>
      </c>
      <c r="AC286" s="309">
        <f>AB286+X286+W286+U286</f>
        <v>968.90000000000009</v>
      </c>
      <c r="AD286" s="310">
        <f t="shared" si="101"/>
        <v>0.43430902326415349</v>
      </c>
      <c r="AE286" s="309">
        <f>G286+H286+J286+L286+N286+P286+Q286+R286+S286+Y286+Z286</f>
        <v>3394.6</v>
      </c>
      <c r="AF286" s="311">
        <f t="shared" si="99"/>
        <v>0.4</v>
      </c>
      <c r="AG286" s="312">
        <f>G286*AF286</f>
        <v>892.36000000000013</v>
      </c>
      <c r="AH286" s="225">
        <f>IF((AA286+AB286)-(AE286+AG286)&gt;0,0,(AA286+AB286)-(AE286+AG286))</f>
        <v>0</v>
      </c>
      <c r="AI286" s="310">
        <f t="shared" si="102"/>
        <v>0.43430902326415349</v>
      </c>
      <c r="AJ286" s="309">
        <f t="shared" si="103"/>
        <v>968.90000000000009</v>
      </c>
      <c r="AK286" s="134"/>
      <c r="AL286" s="184"/>
    </row>
    <row r="287" spans="2:38" s="1" customFormat="1" ht="18.75" x14ac:dyDescent="0.3">
      <c r="B287" s="10" t="s">
        <v>710</v>
      </c>
      <c r="C287" s="18"/>
      <c r="D287" s="154">
        <f t="shared" ref="D287:AA287" si="108">D288+D290+D293+D296+D299+D302+D305+D308+D311+D314+D318+D321</f>
        <v>115</v>
      </c>
      <c r="E287" s="154">
        <f t="shared" si="108"/>
        <v>719</v>
      </c>
      <c r="F287" s="154">
        <f t="shared" si="108"/>
        <v>608</v>
      </c>
      <c r="G287" s="65">
        <f t="shared" si="108"/>
        <v>56351.200000000004</v>
      </c>
      <c r="H287" s="65">
        <f t="shared" si="108"/>
        <v>2082.9</v>
      </c>
      <c r="I287" s="94">
        <f>J287/G287</f>
        <v>0.31850785786283164</v>
      </c>
      <c r="J287" s="65">
        <f t="shared" si="108"/>
        <v>17948.3</v>
      </c>
      <c r="K287" s="94">
        <f>L287/G287</f>
        <v>1.0381322846718436E-3</v>
      </c>
      <c r="L287" s="65">
        <f t="shared" si="108"/>
        <v>58.5</v>
      </c>
      <c r="M287" s="94">
        <f>N287/G287</f>
        <v>0</v>
      </c>
      <c r="N287" s="65">
        <f t="shared" si="108"/>
        <v>0</v>
      </c>
      <c r="O287" s="65">
        <f t="shared" si="108"/>
        <v>0</v>
      </c>
      <c r="P287" s="65">
        <f t="shared" si="108"/>
        <v>0</v>
      </c>
      <c r="Q287" s="65">
        <f t="shared" si="108"/>
        <v>1483.4</v>
      </c>
      <c r="R287" s="65">
        <f t="shared" si="108"/>
        <v>251.40000000000003</v>
      </c>
      <c r="S287" s="65">
        <f t="shared" si="108"/>
        <v>7924.7999999999993</v>
      </c>
      <c r="T287" s="94">
        <f>U287/G287</f>
        <v>0</v>
      </c>
      <c r="U287" s="65">
        <f t="shared" si="108"/>
        <v>0</v>
      </c>
      <c r="V287" s="94">
        <f>W287/G287</f>
        <v>0.29999538607873472</v>
      </c>
      <c r="W287" s="65">
        <f t="shared" si="108"/>
        <v>16905.099999999999</v>
      </c>
      <c r="X287" s="65">
        <f t="shared" si="108"/>
        <v>0</v>
      </c>
      <c r="Y287" s="65">
        <f t="shared" si="108"/>
        <v>0</v>
      </c>
      <c r="Z287" s="65">
        <f t="shared" si="108"/>
        <v>0</v>
      </c>
      <c r="AA287" s="65">
        <f t="shared" si="108"/>
        <v>103005.59999999999</v>
      </c>
      <c r="AB287" s="62">
        <f>AB288+AB290+AB293+AB296+AB299+AB302+AB305+AB308+AB311+AB314+AB318+AB321</f>
        <v>3831.8999999999996</v>
      </c>
      <c r="AC287" s="62">
        <f>AC288+AC290+AC293+AC296+AC299+AC302+AC305+AC308+AC311+AC314+AC318+AC321</f>
        <v>20737</v>
      </c>
      <c r="AD287" s="232">
        <f t="shared" si="101"/>
        <v>0.36799571260239355</v>
      </c>
      <c r="AE287" s="62">
        <f>AE288+AE290+AE293+AE296+AE299+AE302+AE305+AE308+AE311+AE314+AE318+AE321</f>
        <v>86100.5</v>
      </c>
      <c r="AF287" s="267">
        <f t="shared" si="99"/>
        <v>0.4</v>
      </c>
      <c r="AG287" s="268">
        <f>AG288+AG290+AG293+AG296+AG299+AG302+AG305+AG308+AG311+AG314+AG318+AG321</f>
        <v>22540.480000000003</v>
      </c>
      <c r="AH287" s="62">
        <f>AH288+AH290+AH293+AH296+AH299+AH302+AH305+AH308+AH311+AH314+AH318+AH321</f>
        <v>-1803.4800000000014</v>
      </c>
      <c r="AI287" s="232">
        <f t="shared" si="102"/>
        <v>0.4</v>
      </c>
      <c r="AJ287" s="65">
        <f t="shared" si="103"/>
        <v>22540.480000000003</v>
      </c>
      <c r="AK287" s="65"/>
      <c r="AL287" s="79"/>
    </row>
    <row r="288" spans="2:38" s="1" customFormat="1" ht="15.75" customHeight="1" x14ac:dyDescent="0.25">
      <c r="B288" s="683" t="s">
        <v>232</v>
      </c>
      <c r="C288" s="11" t="s">
        <v>124</v>
      </c>
      <c r="D288" s="125">
        <f t="shared" ref="D288:AA288" si="109">D289</f>
        <v>8</v>
      </c>
      <c r="E288" s="125">
        <f t="shared" si="109"/>
        <v>47</v>
      </c>
      <c r="F288" s="125">
        <f t="shared" si="109"/>
        <v>42</v>
      </c>
      <c r="G288" s="57">
        <f t="shared" si="109"/>
        <v>3793.1000000000004</v>
      </c>
      <c r="H288" s="57">
        <f t="shared" si="109"/>
        <v>130.80000000000001</v>
      </c>
      <c r="I288" s="82">
        <f>J288/G288</f>
        <v>0.31441301310273911</v>
      </c>
      <c r="J288" s="57">
        <f t="shared" si="109"/>
        <v>1192.5999999999999</v>
      </c>
      <c r="K288" s="82">
        <f>L288/G288</f>
        <v>0</v>
      </c>
      <c r="L288" s="57">
        <f t="shared" si="109"/>
        <v>0</v>
      </c>
      <c r="M288" s="82">
        <f t="shared" si="109"/>
        <v>0</v>
      </c>
      <c r="N288" s="57">
        <f t="shared" si="109"/>
        <v>0</v>
      </c>
      <c r="O288" s="57">
        <f t="shared" si="109"/>
        <v>0</v>
      </c>
      <c r="P288" s="57">
        <f t="shared" si="109"/>
        <v>0</v>
      </c>
      <c r="Q288" s="57">
        <f t="shared" si="109"/>
        <v>75.400000000000006</v>
      </c>
      <c r="R288" s="57">
        <f t="shared" si="109"/>
        <v>12.8</v>
      </c>
      <c r="S288" s="57">
        <f t="shared" si="109"/>
        <v>528.6</v>
      </c>
      <c r="T288" s="82">
        <f>U288/G288</f>
        <v>0</v>
      </c>
      <c r="U288" s="57">
        <f t="shared" si="109"/>
        <v>0</v>
      </c>
      <c r="V288" s="82">
        <f>W288/G288</f>
        <v>0.30001845456223131</v>
      </c>
      <c r="W288" s="57">
        <f t="shared" si="109"/>
        <v>1137.9999999999998</v>
      </c>
      <c r="X288" s="57">
        <f t="shared" si="109"/>
        <v>0</v>
      </c>
      <c r="Y288" s="57">
        <f t="shared" si="109"/>
        <v>0</v>
      </c>
      <c r="Z288" s="57">
        <f t="shared" si="109"/>
        <v>0</v>
      </c>
      <c r="AA288" s="57">
        <f t="shared" si="109"/>
        <v>6871.3</v>
      </c>
      <c r="AB288" s="141">
        <f>AB289</f>
        <v>255.6</v>
      </c>
      <c r="AC288" s="141">
        <f>AC289</f>
        <v>1393.5999999999997</v>
      </c>
      <c r="AD288" s="233">
        <f t="shared" si="101"/>
        <v>0.36740397036724565</v>
      </c>
      <c r="AE288" s="141">
        <f>AE289</f>
        <v>5733.3</v>
      </c>
      <c r="AF288" s="269">
        <f t="shared" si="99"/>
        <v>0.4</v>
      </c>
      <c r="AG288" s="270">
        <f>AG289</f>
        <v>1517.2400000000002</v>
      </c>
      <c r="AH288" s="141">
        <f>AH289</f>
        <v>-123.64000000000033</v>
      </c>
      <c r="AI288" s="233">
        <f t="shared" si="102"/>
        <v>0.39999999999999997</v>
      </c>
      <c r="AJ288" s="57">
        <f t="shared" si="103"/>
        <v>1517.24</v>
      </c>
      <c r="AK288" s="57"/>
      <c r="AL288" s="79"/>
    </row>
    <row r="289" spans="2:38" s="1" customFormat="1" ht="15.75" x14ac:dyDescent="0.25">
      <c r="B289" s="683"/>
      <c r="C289" s="15" t="s">
        <v>233</v>
      </c>
      <c r="D289" s="116">
        <v>8</v>
      </c>
      <c r="E289" s="116">
        <v>47</v>
      </c>
      <c r="F289" s="116">
        <v>42</v>
      </c>
      <c r="G289" s="69">
        <v>3793.1000000000004</v>
      </c>
      <c r="H289" s="69">
        <v>130.80000000000001</v>
      </c>
      <c r="I289" s="80">
        <v>0.31441301310273911</v>
      </c>
      <c r="J289" s="69">
        <v>1192.5999999999999</v>
      </c>
      <c r="K289" s="80">
        <v>0</v>
      </c>
      <c r="L289" s="69">
        <v>0</v>
      </c>
      <c r="M289" s="80">
        <v>0</v>
      </c>
      <c r="N289" s="69">
        <v>0</v>
      </c>
      <c r="O289" s="69">
        <v>0</v>
      </c>
      <c r="P289" s="69">
        <v>0</v>
      </c>
      <c r="Q289" s="69">
        <v>75.400000000000006</v>
      </c>
      <c r="R289" s="69">
        <v>12.8</v>
      </c>
      <c r="S289" s="69">
        <v>528.6</v>
      </c>
      <c r="T289" s="80">
        <v>0</v>
      </c>
      <c r="U289" s="69">
        <v>0</v>
      </c>
      <c r="V289" s="80">
        <v>0.30001845456223131</v>
      </c>
      <c r="W289" s="69">
        <v>1137.9999999999998</v>
      </c>
      <c r="X289" s="69">
        <v>0</v>
      </c>
      <c r="Y289" s="69">
        <v>0</v>
      </c>
      <c r="Z289" s="69">
        <v>0</v>
      </c>
      <c r="AA289" s="60">
        <f>G289+H289+J289+L289+N289+O289+P289+Q289+R289+S289+U289+W289+X289+Y289+Z289</f>
        <v>6871.3</v>
      </c>
      <c r="AB289" s="143">
        <v>255.6</v>
      </c>
      <c r="AC289" s="69">
        <f>AB289+X289+W289+U289</f>
        <v>1393.5999999999997</v>
      </c>
      <c r="AD289" s="238">
        <f t="shared" si="101"/>
        <v>0.36740397036724565</v>
      </c>
      <c r="AE289" s="69">
        <f>G289+H289+J289+L289+N289+P289+Q289+R289+S289+Y289+Z289</f>
        <v>5733.3</v>
      </c>
      <c r="AF289" s="277">
        <f t="shared" si="99"/>
        <v>0.4</v>
      </c>
      <c r="AG289" s="278">
        <f>G289*AF289</f>
        <v>1517.2400000000002</v>
      </c>
      <c r="AH289" s="225">
        <f>IF((AA289+AB289)-(AE289+AG289)&gt;0,0,(AA289+AB289)-(AE289+AG289))</f>
        <v>-123.64000000000033</v>
      </c>
      <c r="AI289" s="238">
        <f t="shared" si="102"/>
        <v>0.39999999999999997</v>
      </c>
      <c r="AJ289" s="69">
        <f t="shared" si="103"/>
        <v>1517.24</v>
      </c>
      <c r="AK289" s="69"/>
      <c r="AL289" s="186"/>
    </row>
    <row r="290" spans="2:38" s="1" customFormat="1" ht="15.75" customHeight="1" x14ac:dyDescent="0.25">
      <c r="B290" s="683" t="s">
        <v>234</v>
      </c>
      <c r="C290" s="11" t="s">
        <v>124</v>
      </c>
      <c r="D290" s="125">
        <f t="shared" ref="D290:AA290" si="110">SUM(D291:D292)</f>
        <v>8</v>
      </c>
      <c r="E290" s="125">
        <f t="shared" si="110"/>
        <v>55</v>
      </c>
      <c r="F290" s="125">
        <f t="shared" si="110"/>
        <v>44</v>
      </c>
      <c r="G290" s="57">
        <f t="shared" si="110"/>
        <v>4080.1000000000004</v>
      </c>
      <c r="H290" s="57">
        <f t="shared" si="110"/>
        <v>164.9</v>
      </c>
      <c r="I290" s="82">
        <f>J290/G290</f>
        <v>0.31491875199137276</v>
      </c>
      <c r="J290" s="57">
        <f t="shared" si="110"/>
        <v>1284.9000000000001</v>
      </c>
      <c r="K290" s="82">
        <f>L290/G290</f>
        <v>0</v>
      </c>
      <c r="L290" s="57">
        <f t="shared" si="110"/>
        <v>0</v>
      </c>
      <c r="M290" s="82">
        <f t="shared" si="110"/>
        <v>0</v>
      </c>
      <c r="N290" s="57">
        <f t="shared" si="110"/>
        <v>0</v>
      </c>
      <c r="O290" s="57">
        <f t="shared" si="110"/>
        <v>0</v>
      </c>
      <c r="P290" s="57">
        <f t="shared" si="110"/>
        <v>0</v>
      </c>
      <c r="Q290" s="57">
        <f t="shared" si="110"/>
        <v>150.89999999999998</v>
      </c>
      <c r="R290" s="57">
        <f t="shared" si="110"/>
        <v>25.5</v>
      </c>
      <c r="S290" s="57">
        <f t="shared" si="110"/>
        <v>577.59999999999991</v>
      </c>
      <c r="T290" s="82">
        <f>U290/G290</f>
        <v>0</v>
      </c>
      <c r="U290" s="57">
        <f t="shared" si="110"/>
        <v>0</v>
      </c>
      <c r="V290" s="82">
        <f>W290/G290</f>
        <v>0.29999264723903823</v>
      </c>
      <c r="W290" s="57">
        <f t="shared" si="110"/>
        <v>1224</v>
      </c>
      <c r="X290" s="57">
        <f t="shared" si="110"/>
        <v>0</v>
      </c>
      <c r="Y290" s="57">
        <f t="shared" si="110"/>
        <v>0</v>
      </c>
      <c r="Z290" s="57">
        <f t="shared" si="110"/>
        <v>0</v>
      </c>
      <c r="AA290" s="57">
        <f t="shared" si="110"/>
        <v>7507.9</v>
      </c>
      <c r="AB290" s="141">
        <f>SUM(AB291:AB292)</f>
        <v>279.3</v>
      </c>
      <c r="AC290" s="141">
        <f>SUM(AC291:AC292)</f>
        <v>1503.3000000000002</v>
      </c>
      <c r="AD290" s="233">
        <f t="shared" si="101"/>
        <v>0.3684468517928482</v>
      </c>
      <c r="AE290" s="141">
        <f>SUM(AE291:AE292)</f>
        <v>6283.9</v>
      </c>
      <c r="AF290" s="269">
        <f t="shared" si="99"/>
        <v>0.4</v>
      </c>
      <c r="AG290" s="270">
        <f>SUM(AG291:AG292)</f>
        <v>1632.04</v>
      </c>
      <c r="AH290" s="141">
        <f>SUM(AH291:AH292)</f>
        <v>-128.74000000000024</v>
      </c>
      <c r="AI290" s="233">
        <f t="shared" si="102"/>
        <v>0.40000000000000008</v>
      </c>
      <c r="AJ290" s="57">
        <f t="shared" si="103"/>
        <v>1632.0400000000004</v>
      </c>
      <c r="AK290" s="57"/>
      <c r="AL290" s="79"/>
    </row>
    <row r="291" spans="2:38" s="1" customFormat="1" ht="15.75" x14ac:dyDescent="0.25">
      <c r="B291" s="683"/>
      <c r="C291" s="15" t="s">
        <v>235</v>
      </c>
      <c r="D291" s="116">
        <v>5</v>
      </c>
      <c r="E291" s="116">
        <v>39</v>
      </c>
      <c r="F291" s="116">
        <v>29</v>
      </c>
      <c r="G291" s="69">
        <v>2761.8</v>
      </c>
      <c r="H291" s="69">
        <v>112.10000000000001</v>
      </c>
      <c r="I291" s="80">
        <v>0.29694402201462811</v>
      </c>
      <c r="J291" s="69">
        <v>820.1</v>
      </c>
      <c r="K291" s="80">
        <v>0</v>
      </c>
      <c r="L291" s="69">
        <v>0</v>
      </c>
      <c r="M291" s="80">
        <v>0</v>
      </c>
      <c r="N291" s="69">
        <v>0</v>
      </c>
      <c r="O291" s="69">
        <v>0</v>
      </c>
      <c r="P291" s="69">
        <v>0</v>
      </c>
      <c r="Q291" s="69">
        <v>100.6</v>
      </c>
      <c r="R291" s="69">
        <v>17</v>
      </c>
      <c r="S291" s="69">
        <v>386.69999999999993</v>
      </c>
      <c r="T291" s="80">
        <v>0</v>
      </c>
      <c r="U291" s="69">
        <v>0</v>
      </c>
      <c r="V291" s="80">
        <v>0.29998551669201245</v>
      </c>
      <c r="W291" s="69">
        <v>828.50000000000011</v>
      </c>
      <c r="X291" s="69">
        <v>0</v>
      </c>
      <c r="Y291" s="69">
        <v>0</v>
      </c>
      <c r="Z291" s="69">
        <v>0</v>
      </c>
      <c r="AA291" s="60">
        <f>G291+H291+J291+L291+N291+O291+P291+Q291+R291+S291+U291+W291+X291+Y291+Z291</f>
        <v>5026.8</v>
      </c>
      <c r="AB291" s="143">
        <v>187</v>
      </c>
      <c r="AC291" s="69">
        <f>AB291+X291+W291+U291</f>
        <v>1015.5000000000001</v>
      </c>
      <c r="AD291" s="238">
        <f t="shared" si="101"/>
        <v>0.36769498153378233</v>
      </c>
      <c r="AE291" s="69">
        <f>G291+H291+J291+L291+N291+P291+Q291+R291+S291+Y291+Z291</f>
        <v>4198.3</v>
      </c>
      <c r="AF291" s="277">
        <f t="shared" si="99"/>
        <v>0.4</v>
      </c>
      <c r="AG291" s="278">
        <f>G291*AF291</f>
        <v>1104.72</v>
      </c>
      <c r="AH291" s="225">
        <f>IF((AA291+AB291)-(AE291+AG291)&gt;0,0,(AA291+AB291)-(AE291+AG291))</f>
        <v>-89.220000000000255</v>
      </c>
      <c r="AI291" s="238">
        <f t="shared" si="102"/>
        <v>0.40000000000000008</v>
      </c>
      <c r="AJ291" s="69">
        <f t="shared" si="103"/>
        <v>1104.7200000000003</v>
      </c>
      <c r="AK291" s="69"/>
      <c r="AL291" s="186"/>
    </row>
    <row r="292" spans="2:38" s="1" customFormat="1" ht="15.75" x14ac:dyDescent="0.25">
      <c r="B292" s="683"/>
      <c r="C292" s="15" t="s">
        <v>236</v>
      </c>
      <c r="D292" s="116">
        <v>3</v>
      </c>
      <c r="E292" s="116">
        <v>16</v>
      </c>
      <c r="F292" s="116">
        <v>15</v>
      </c>
      <c r="G292" s="69">
        <v>1318.3</v>
      </c>
      <c r="H292" s="69">
        <v>52.800000000000004</v>
      </c>
      <c r="I292" s="80">
        <v>0.35257528635363727</v>
      </c>
      <c r="J292" s="69">
        <v>464.8</v>
      </c>
      <c r="K292" s="80">
        <v>0</v>
      </c>
      <c r="L292" s="69">
        <v>0</v>
      </c>
      <c r="M292" s="80">
        <v>0</v>
      </c>
      <c r="N292" s="69">
        <v>0</v>
      </c>
      <c r="O292" s="69">
        <v>0</v>
      </c>
      <c r="P292" s="69">
        <v>0</v>
      </c>
      <c r="Q292" s="69">
        <v>50.3</v>
      </c>
      <c r="R292" s="69">
        <v>8.5</v>
      </c>
      <c r="S292" s="69">
        <v>190.9</v>
      </c>
      <c r="T292" s="80">
        <v>0</v>
      </c>
      <c r="U292" s="69">
        <v>0</v>
      </c>
      <c r="V292" s="80">
        <v>0.30000758552681484</v>
      </c>
      <c r="W292" s="69">
        <v>395.5</v>
      </c>
      <c r="X292" s="69">
        <v>0</v>
      </c>
      <c r="Y292" s="69">
        <v>0</v>
      </c>
      <c r="Z292" s="69">
        <v>0</v>
      </c>
      <c r="AA292" s="60">
        <f>G292+H292+J292+L292+N292+O292+P292+Q292+R292+S292+U292+W292+X292+Y292+Z292</f>
        <v>2481.1</v>
      </c>
      <c r="AB292" s="143">
        <v>92.3</v>
      </c>
      <c r="AC292" s="69">
        <f>AB292+X292+W292+U292</f>
        <v>487.8</v>
      </c>
      <c r="AD292" s="238">
        <f t="shared" si="101"/>
        <v>0.37002199802776303</v>
      </c>
      <c r="AE292" s="69">
        <f>G292+H292+J292+L292+N292+P292+Q292+R292+S292+Y292+Z292</f>
        <v>2085.6</v>
      </c>
      <c r="AF292" s="277">
        <f t="shared" si="99"/>
        <v>0.4</v>
      </c>
      <c r="AG292" s="278">
        <f>G292*AF292</f>
        <v>527.32000000000005</v>
      </c>
      <c r="AH292" s="225">
        <f>IF((AA292+AB292)-(AE292+AG292)&gt;0,0,(AA292+AB292)-(AE292+AG292))</f>
        <v>-39.519999999999982</v>
      </c>
      <c r="AI292" s="238">
        <f t="shared" si="102"/>
        <v>0.39999999999999997</v>
      </c>
      <c r="AJ292" s="69">
        <f t="shared" si="103"/>
        <v>527.31999999999994</v>
      </c>
      <c r="AK292" s="69"/>
      <c r="AL292" s="186"/>
    </row>
    <row r="293" spans="2:38" s="1" customFormat="1" ht="15.75" customHeight="1" x14ac:dyDescent="0.25">
      <c r="B293" s="683" t="s">
        <v>237</v>
      </c>
      <c r="C293" s="11" t="s">
        <v>124</v>
      </c>
      <c r="D293" s="125">
        <f t="shared" ref="D293:AA293" si="111">SUM(D294:D295)</f>
        <v>10</v>
      </c>
      <c r="E293" s="125">
        <f t="shared" si="111"/>
        <v>72</v>
      </c>
      <c r="F293" s="125">
        <f t="shared" si="111"/>
        <v>53</v>
      </c>
      <c r="G293" s="57">
        <f t="shared" si="111"/>
        <v>4421.3</v>
      </c>
      <c r="H293" s="57">
        <f t="shared" si="111"/>
        <v>196.8</v>
      </c>
      <c r="I293" s="82">
        <f>J293/G293</f>
        <v>0.35288263632868155</v>
      </c>
      <c r="J293" s="57">
        <f t="shared" si="111"/>
        <v>1560.1999999999998</v>
      </c>
      <c r="K293" s="82">
        <f>L293/G293</f>
        <v>0</v>
      </c>
      <c r="L293" s="57">
        <f t="shared" si="111"/>
        <v>0</v>
      </c>
      <c r="M293" s="82">
        <f t="shared" si="111"/>
        <v>0</v>
      </c>
      <c r="N293" s="57">
        <f t="shared" si="111"/>
        <v>0</v>
      </c>
      <c r="O293" s="57">
        <f t="shared" si="111"/>
        <v>0</v>
      </c>
      <c r="P293" s="57">
        <f t="shared" si="111"/>
        <v>0</v>
      </c>
      <c r="Q293" s="57">
        <f t="shared" si="111"/>
        <v>100.5</v>
      </c>
      <c r="R293" s="57">
        <f t="shared" si="111"/>
        <v>17.100000000000001</v>
      </c>
      <c r="S293" s="57">
        <f t="shared" si="111"/>
        <v>635.5</v>
      </c>
      <c r="T293" s="82">
        <f>U293/G293</f>
        <v>0</v>
      </c>
      <c r="U293" s="57">
        <f t="shared" si="111"/>
        <v>0</v>
      </c>
      <c r="V293" s="82">
        <f>W293/G293</f>
        <v>0.30002487956031032</v>
      </c>
      <c r="W293" s="57">
        <f t="shared" si="111"/>
        <v>1326.5</v>
      </c>
      <c r="X293" s="57">
        <f t="shared" si="111"/>
        <v>0</v>
      </c>
      <c r="Y293" s="57">
        <f t="shared" si="111"/>
        <v>0</v>
      </c>
      <c r="Z293" s="57">
        <f t="shared" si="111"/>
        <v>0</v>
      </c>
      <c r="AA293" s="57">
        <f t="shared" si="111"/>
        <v>8257.9</v>
      </c>
      <c r="AB293" s="141">
        <f>SUM(AB294:AB295)</f>
        <v>307.2</v>
      </c>
      <c r="AC293" s="141">
        <f>SUM(AC294:AC295)</f>
        <v>1633.6999999999998</v>
      </c>
      <c r="AD293" s="233">
        <f t="shared" si="101"/>
        <v>0.36950670617239273</v>
      </c>
      <c r="AE293" s="141">
        <f>SUM(AE294:AE295)</f>
        <v>6931.4</v>
      </c>
      <c r="AF293" s="269">
        <f t="shared" si="99"/>
        <v>0.4</v>
      </c>
      <c r="AG293" s="270">
        <f>SUM(AG294:AG295)</f>
        <v>1768.5200000000002</v>
      </c>
      <c r="AH293" s="141">
        <f>SUM(AH294:AH295)</f>
        <v>-134.82000000000016</v>
      </c>
      <c r="AI293" s="233">
        <f t="shared" si="102"/>
        <v>0.39999999999999997</v>
      </c>
      <c r="AJ293" s="57">
        <f t="shared" si="103"/>
        <v>1768.52</v>
      </c>
      <c r="AK293" s="57"/>
      <c r="AL293" s="79"/>
    </row>
    <row r="294" spans="2:38" s="1" customFormat="1" ht="15.75" x14ac:dyDescent="0.25">
      <c r="B294" s="683"/>
      <c r="C294" s="15" t="s">
        <v>238</v>
      </c>
      <c r="D294" s="116">
        <v>6</v>
      </c>
      <c r="E294" s="116">
        <v>48</v>
      </c>
      <c r="F294" s="116">
        <v>41</v>
      </c>
      <c r="G294" s="69">
        <v>3537.1</v>
      </c>
      <c r="H294" s="69">
        <v>135.6</v>
      </c>
      <c r="I294" s="80">
        <v>0.33123180006219782</v>
      </c>
      <c r="J294" s="69">
        <v>1171.5999999999999</v>
      </c>
      <c r="K294" s="80">
        <v>0</v>
      </c>
      <c r="L294" s="69">
        <v>0</v>
      </c>
      <c r="M294" s="80">
        <v>0</v>
      </c>
      <c r="N294" s="69">
        <v>0</v>
      </c>
      <c r="O294" s="69">
        <v>0</v>
      </c>
      <c r="P294" s="69">
        <v>0</v>
      </c>
      <c r="Q294" s="69">
        <v>75.400000000000006</v>
      </c>
      <c r="R294" s="69">
        <v>12.8</v>
      </c>
      <c r="S294" s="69">
        <v>499.59999999999997</v>
      </c>
      <c r="T294" s="80">
        <v>0</v>
      </c>
      <c r="U294" s="69">
        <v>0</v>
      </c>
      <c r="V294" s="80">
        <v>0.30001979022362957</v>
      </c>
      <c r="W294" s="69">
        <v>1061.2</v>
      </c>
      <c r="X294" s="69">
        <v>0</v>
      </c>
      <c r="Y294" s="69">
        <v>0</v>
      </c>
      <c r="Z294" s="69">
        <v>0</v>
      </c>
      <c r="AA294" s="60">
        <f>G294+H294+J294+L294+N294+O294+P294+Q294+R294+S294+U294+W294+X294+Y294+Z294</f>
        <v>6493.2999999999993</v>
      </c>
      <c r="AB294" s="143">
        <v>241.6</v>
      </c>
      <c r="AC294" s="69">
        <f>AB294+X294+W294+U294</f>
        <v>1302.8</v>
      </c>
      <c r="AD294" s="238">
        <f t="shared" si="101"/>
        <v>0.36832433349353988</v>
      </c>
      <c r="AE294" s="69">
        <f>G294+H294+J294+L294+N294+P294+Q294+R294+S294+Y294+Z294</f>
        <v>5432.0999999999995</v>
      </c>
      <c r="AF294" s="277">
        <f t="shared" si="99"/>
        <v>0.4</v>
      </c>
      <c r="AG294" s="278">
        <f>G294*AF294</f>
        <v>1414.8400000000001</v>
      </c>
      <c r="AH294" s="225">
        <f>IF((AA294+AB294)-(AE294+AG294)&gt;0,0,(AA294+AB294)-(AE294+AG294))</f>
        <v>-112.03999999999996</v>
      </c>
      <c r="AI294" s="238">
        <f t="shared" si="102"/>
        <v>0.39999999999999997</v>
      </c>
      <c r="AJ294" s="69">
        <f t="shared" si="103"/>
        <v>1414.84</v>
      </c>
      <c r="AK294" s="69"/>
      <c r="AL294" s="186"/>
    </row>
    <row r="295" spans="2:38" s="1" customFormat="1" ht="15.75" x14ac:dyDescent="0.25">
      <c r="B295" s="683"/>
      <c r="C295" s="15" t="s">
        <v>239</v>
      </c>
      <c r="D295" s="116">
        <v>4</v>
      </c>
      <c r="E295" s="116">
        <v>24</v>
      </c>
      <c r="F295" s="116">
        <v>12</v>
      </c>
      <c r="G295" s="69">
        <v>884.2</v>
      </c>
      <c r="H295" s="69">
        <v>61.2</v>
      </c>
      <c r="I295" s="80">
        <v>0.43949332730151541</v>
      </c>
      <c r="J295" s="69">
        <v>388.59999999999997</v>
      </c>
      <c r="K295" s="80">
        <v>0</v>
      </c>
      <c r="L295" s="69">
        <v>0</v>
      </c>
      <c r="M295" s="80">
        <v>0</v>
      </c>
      <c r="N295" s="69">
        <v>0</v>
      </c>
      <c r="O295" s="69">
        <v>0</v>
      </c>
      <c r="P295" s="69">
        <v>0</v>
      </c>
      <c r="Q295" s="69">
        <v>25.1</v>
      </c>
      <c r="R295" s="69">
        <v>4.3</v>
      </c>
      <c r="S295" s="69">
        <v>135.9</v>
      </c>
      <c r="T295" s="80">
        <v>0</v>
      </c>
      <c r="U295" s="69">
        <v>0</v>
      </c>
      <c r="V295" s="80">
        <v>0.30004523863379318</v>
      </c>
      <c r="W295" s="69">
        <v>265.29999999999995</v>
      </c>
      <c r="X295" s="69">
        <v>0</v>
      </c>
      <c r="Y295" s="69">
        <v>0</v>
      </c>
      <c r="Z295" s="69">
        <v>0</v>
      </c>
      <c r="AA295" s="60">
        <f>G295+H295+J295+L295+N295+O295+P295+Q295+R295+S295+U295+W295+X295+Y295+Z295</f>
        <v>1764.6</v>
      </c>
      <c r="AB295" s="143">
        <v>65.599999999999994</v>
      </c>
      <c r="AC295" s="69">
        <f>AB295+X295+W295+U295</f>
        <v>330.9</v>
      </c>
      <c r="AD295" s="238">
        <f t="shared" si="101"/>
        <v>0.37423659805473869</v>
      </c>
      <c r="AE295" s="69">
        <f>G295+H295+J295+L295+N295+P295+Q295+R295+S295+Y295+Z295</f>
        <v>1499.3</v>
      </c>
      <c r="AF295" s="277">
        <f t="shared" si="99"/>
        <v>0.4</v>
      </c>
      <c r="AG295" s="278">
        <f>G295*AF295</f>
        <v>353.68000000000006</v>
      </c>
      <c r="AH295" s="225">
        <f>IF((AA295+AB295)-(AE295+AG295)&gt;0,0,(AA295+AB295)-(AE295+AG295))</f>
        <v>-22.7800000000002</v>
      </c>
      <c r="AI295" s="238">
        <f t="shared" si="102"/>
        <v>0.40000000000000019</v>
      </c>
      <c r="AJ295" s="69">
        <f t="shared" si="103"/>
        <v>353.68000000000018</v>
      </c>
      <c r="AK295" s="69"/>
      <c r="AL295" s="186"/>
    </row>
    <row r="296" spans="2:38" s="1" customFormat="1" ht="15.75" customHeight="1" x14ac:dyDescent="0.25">
      <c r="B296" s="683" t="s">
        <v>240</v>
      </c>
      <c r="C296" s="11" t="s">
        <v>124</v>
      </c>
      <c r="D296" s="125">
        <f t="shared" ref="D296:AA296" si="112">SUM(D297:D298)</f>
        <v>7</v>
      </c>
      <c r="E296" s="125">
        <f t="shared" si="112"/>
        <v>42</v>
      </c>
      <c r="F296" s="125">
        <f t="shared" si="112"/>
        <v>38</v>
      </c>
      <c r="G296" s="57">
        <f t="shared" si="112"/>
        <v>3588.7000000000003</v>
      </c>
      <c r="H296" s="57">
        <f t="shared" si="112"/>
        <v>141.60000000000002</v>
      </c>
      <c r="I296" s="82">
        <f>J296/G296</f>
        <v>0.3201159194137152</v>
      </c>
      <c r="J296" s="57">
        <f t="shared" si="112"/>
        <v>1148.7999999999997</v>
      </c>
      <c r="K296" s="82">
        <f>L296/G296</f>
        <v>0</v>
      </c>
      <c r="L296" s="57">
        <f t="shared" si="112"/>
        <v>0</v>
      </c>
      <c r="M296" s="82">
        <f t="shared" si="112"/>
        <v>0</v>
      </c>
      <c r="N296" s="57">
        <f t="shared" si="112"/>
        <v>0</v>
      </c>
      <c r="O296" s="57">
        <f t="shared" si="112"/>
        <v>0</v>
      </c>
      <c r="P296" s="57">
        <f t="shared" si="112"/>
        <v>0</v>
      </c>
      <c r="Q296" s="57">
        <f t="shared" si="112"/>
        <v>75.400000000000006</v>
      </c>
      <c r="R296" s="57">
        <f t="shared" si="112"/>
        <v>12.8</v>
      </c>
      <c r="S296" s="57">
        <f t="shared" si="112"/>
        <v>503.80000000000007</v>
      </c>
      <c r="T296" s="82">
        <f>U296/G296</f>
        <v>0</v>
      </c>
      <c r="U296" s="57">
        <f t="shared" si="112"/>
        <v>0</v>
      </c>
      <c r="V296" s="82">
        <f>W296/G296</f>
        <v>0.29999721347563185</v>
      </c>
      <c r="W296" s="57">
        <f t="shared" si="112"/>
        <v>1076.6000000000001</v>
      </c>
      <c r="X296" s="57">
        <f t="shared" si="112"/>
        <v>0</v>
      </c>
      <c r="Y296" s="57">
        <f t="shared" si="112"/>
        <v>0</v>
      </c>
      <c r="Z296" s="57">
        <f t="shared" si="112"/>
        <v>0</v>
      </c>
      <c r="AA296" s="57">
        <f t="shared" si="112"/>
        <v>6547.7000000000007</v>
      </c>
      <c r="AB296" s="141">
        <f>SUM(AB297:AB298)</f>
        <v>243.60000000000002</v>
      </c>
      <c r="AC296" s="141">
        <f>SUM(AC297:AC298)</f>
        <v>1320.2</v>
      </c>
      <c r="AD296" s="233">
        <f t="shared" si="101"/>
        <v>0.36787694708390228</v>
      </c>
      <c r="AE296" s="141">
        <f>SUM(AE297:AE298)</f>
        <v>5471.1</v>
      </c>
      <c r="AF296" s="269">
        <f t="shared" si="99"/>
        <v>0.4</v>
      </c>
      <c r="AG296" s="270">
        <f>SUM(AG297:AG298)</f>
        <v>1435.48</v>
      </c>
      <c r="AH296" s="141">
        <f>SUM(AH297:AH298)</f>
        <v>-115.27999999999929</v>
      </c>
      <c r="AI296" s="233">
        <f t="shared" si="102"/>
        <v>0.3999999999999998</v>
      </c>
      <c r="AJ296" s="57">
        <f t="shared" si="103"/>
        <v>1435.4799999999993</v>
      </c>
      <c r="AK296" s="57"/>
      <c r="AL296" s="79"/>
    </row>
    <row r="297" spans="2:38" s="1" customFormat="1" ht="15.75" x14ac:dyDescent="0.25">
      <c r="B297" s="683"/>
      <c r="C297" s="15" t="s">
        <v>241</v>
      </c>
      <c r="D297" s="116">
        <v>4</v>
      </c>
      <c r="E297" s="116">
        <v>27</v>
      </c>
      <c r="F297" s="116">
        <v>23</v>
      </c>
      <c r="G297" s="69">
        <v>2142.2000000000003</v>
      </c>
      <c r="H297" s="69">
        <v>79.2</v>
      </c>
      <c r="I297" s="80">
        <v>0.29488376435440194</v>
      </c>
      <c r="J297" s="69">
        <v>631.69999999999993</v>
      </c>
      <c r="K297" s="80">
        <v>0</v>
      </c>
      <c r="L297" s="69">
        <v>0</v>
      </c>
      <c r="M297" s="80">
        <v>0</v>
      </c>
      <c r="N297" s="69">
        <v>0</v>
      </c>
      <c r="O297" s="69">
        <v>0</v>
      </c>
      <c r="P297" s="69">
        <v>0</v>
      </c>
      <c r="Q297" s="69">
        <v>50.3</v>
      </c>
      <c r="R297" s="69">
        <v>8.5</v>
      </c>
      <c r="S297" s="69">
        <v>296.30000000000007</v>
      </c>
      <c r="T297" s="80">
        <v>0</v>
      </c>
      <c r="U297" s="69">
        <v>0</v>
      </c>
      <c r="V297" s="80">
        <v>0.30001867239286711</v>
      </c>
      <c r="W297" s="69">
        <v>642.70000000000005</v>
      </c>
      <c r="X297" s="69">
        <v>0</v>
      </c>
      <c r="Y297" s="69">
        <v>0</v>
      </c>
      <c r="Z297" s="69">
        <v>0</v>
      </c>
      <c r="AA297" s="60">
        <f>G297+H297+J297+L297+N297+O297+P297+Q297+R297+S297+U297+W297+X297+Y297+Z297</f>
        <v>3850.9000000000005</v>
      </c>
      <c r="AB297" s="143">
        <v>143.30000000000001</v>
      </c>
      <c r="AC297" s="69">
        <f>AB297+X297+W297+U297</f>
        <v>786</v>
      </c>
      <c r="AD297" s="238">
        <f t="shared" si="101"/>
        <v>0.36691251983941736</v>
      </c>
      <c r="AE297" s="69">
        <f>G297+H297+J297+L297+N297+P297+Q297+R297+S297+Y297+Z297</f>
        <v>3208.2000000000003</v>
      </c>
      <c r="AF297" s="277">
        <f t="shared" si="99"/>
        <v>0.4</v>
      </c>
      <c r="AG297" s="278">
        <f>G297*AF297</f>
        <v>856.88000000000011</v>
      </c>
      <c r="AH297" s="225">
        <f>IF((AA297+AB297)-(AE297+AG297)&gt;0,0,(AA297+AB297)-(AE297+AG297))</f>
        <v>-70.879999999999654</v>
      </c>
      <c r="AI297" s="238">
        <f t="shared" si="102"/>
        <v>0.3999999999999998</v>
      </c>
      <c r="AJ297" s="69">
        <f t="shared" si="103"/>
        <v>856.87999999999965</v>
      </c>
      <c r="AK297" s="69"/>
      <c r="AL297" s="186"/>
    </row>
    <row r="298" spans="2:38" s="1" customFormat="1" ht="15.75" x14ac:dyDescent="0.25">
      <c r="B298" s="683"/>
      <c r="C298" s="15" t="s">
        <v>242</v>
      </c>
      <c r="D298" s="116">
        <v>3</v>
      </c>
      <c r="E298" s="116">
        <v>15</v>
      </c>
      <c r="F298" s="116">
        <v>15</v>
      </c>
      <c r="G298" s="69">
        <v>1446.5</v>
      </c>
      <c r="H298" s="69">
        <v>62.400000000000006</v>
      </c>
      <c r="I298" s="80">
        <v>0.35748358105772549</v>
      </c>
      <c r="J298" s="69">
        <v>517.09999999999991</v>
      </c>
      <c r="K298" s="80">
        <v>0</v>
      </c>
      <c r="L298" s="69">
        <v>0</v>
      </c>
      <c r="M298" s="80">
        <v>0</v>
      </c>
      <c r="N298" s="69">
        <v>0</v>
      </c>
      <c r="O298" s="69">
        <v>0</v>
      </c>
      <c r="P298" s="69">
        <v>0</v>
      </c>
      <c r="Q298" s="69">
        <v>25.1</v>
      </c>
      <c r="R298" s="69">
        <v>4.3</v>
      </c>
      <c r="S298" s="69">
        <v>207.49999999999997</v>
      </c>
      <c r="T298" s="80">
        <v>0</v>
      </c>
      <c r="U298" s="69">
        <v>0</v>
      </c>
      <c r="V298" s="80">
        <v>0.29996543380573804</v>
      </c>
      <c r="W298" s="69">
        <v>433.90000000000003</v>
      </c>
      <c r="X298" s="69">
        <v>0</v>
      </c>
      <c r="Y298" s="69">
        <v>0</v>
      </c>
      <c r="Z298" s="69">
        <v>0</v>
      </c>
      <c r="AA298" s="60">
        <f>G298+H298+J298+L298+N298+O298+P298+Q298+R298+S298+U298+W298+X298+Y298+Z298</f>
        <v>2696.8</v>
      </c>
      <c r="AB298" s="143">
        <v>100.3</v>
      </c>
      <c r="AC298" s="69">
        <f>AB298+X298+W298+U298</f>
        <v>534.20000000000005</v>
      </c>
      <c r="AD298" s="238">
        <f t="shared" si="101"/>
        <v>0.36930521949533357</v>
      </c>
      <c r="AE298" s="69">
        <f>G298+H298+J298+L298+N298+P298+Q298+R298+S298+Y298+Z298</f>
        <v>2262.9</v>
      </c>
      <c r="AF298" s="277">
        <f t="shared" si="99"/>
        <v>0.4</v>
      </c>
      <c r="AG298" s="278">
        <f>G298*AF298</f>
        <v>578.6</v>
      </c>
      <c r="AH298" s="225">
        <f>IF((AA298+AB298)-(AE298+AG298)&gt;0,0,(AA298+AB298)-(AE298+AG298))</f>
        <v>-44.399999999999636</v>
      </c>
      <c r="AI298" s="238">
        <f t="shared" si="102"/>
        <v>0.3999999999999998</v>
      </c>
      <c r="AJ298" s="69">
        <f t="shared" si="103"/>
        <v>578.59999999999968</v>
      </c>
      <c r="AK298" s="69"/>
      <c r="AL298" s="186"/>
    </row>
    <row r="299" spans="2:38" s="1" customFormat="1" ht="15.75" customHeight="1" x14ac:dyDescent="0.25">
      <c r="B299" s="683" t="s">
        <v>243</v>
      </c>
      <c r="C299" s="11" t="s">
        <v>124</v>
      </c>
      <c r="D299" s="125">
        <f t="shared" ref="D299:AA299" si="113">SUM(D300:D301)</f>
        <v>6</v>
      </c>
      <c r="E299" s="125">
        <f t="shared" si="113"/>
        <v>48</v>
      </c>
      <c r="F299" s="125">
        <f t="shared" si="113"/>
        <v>41</v>
      </c>
      <c r="G299" s="57">
        <f t="shared" si="113"/>
        <v>3744.3</v>
      </c>
      <c r="H299" s="57">
        <f t="shared" si="113"/>
        <v>121.19999999999999</v>
      </c>
      <c r="I299" s="82">
        <f>J299/G299</f>
        <v>0.3246801805410891</v>
      </c>
      <c r="J299" s="57">
        <f t="shared" si="113"/>
        <v>1215.7</v>
      </c>
      <c r="K299" s="82">
        <f>L299/G299</f>
        <v>0</v>
      </c>
      <c r="L299" s="57">
        <f t="shared" si="113"/>
        <v>0</v>
      </c>
      <c r="M299" s="82">
        <f t="shared" si="113"/>
        <v>0</v>
      </c>
      <c r="N299" s="57">
        <f t="shared" si="113"/>
        <v>0</v>
      </c>
      <c r="O299" s="57">
        <f t="shared" si="113"/>
        <v>0</v>
      </c>
      <c r="P299" s="57">
        <f t="shared" si="113"/>
        <v>0</v>
      </c>
      <c r="Q299" s="57">
        <f t="shared" si="113"/>
        <v>125.7</v>
      </c>
      <c r="R299" s="57">
        <f t="shared" si="113"/>
        <v>21.3</v>
      </c>
      <c r="S299" s="57">
        <f t="shared" si="113"/>
        <v>529.5</v>
      </c>
      <c r="T299" s="82">
        <f>U299/G299</f>
        <v>0</v>
      </c>
      <c r="U299" s="57">
        <f t="shared" si="113"/>
        <v>0</v>
      </c>
      <c r="V299" s="82">
        <f>W299/G299</f>
        <v>0.30002937798787493</v>
      </c>
      <c r="W299" s="57">
        <f t="shared" si="113"/>
        <v>1123.4000000000001</v>
      </c>
      <c r="X299" s="57">
        <f t="shared" si="113"/>
        <v>0</v>
      </c>
      <c r="Y299" s="57">
        <f t="shared" si="113"/>
        <v>0</v>
      </c>
      <c r="Z299" s="57">
        <f t="shared" si="113"/>
        <v>0</v>
      </c>
      <c r="AA299" s="57">
        <f t="shared" si="113"/>
        <v>6881.1</v>
      </c>
      <c r="AB299" s="141">
        <f>SUM(AB300:AB301)</f>
        <v>256</v>
      </c>
      <c r="AC299" s="141">
        <f>SUM(AC300:AC301)</f>
        <v>1379.4</v>
      </c>
      <c r="AD299" s="233">
        <f t="shared" si="101"/>
        <v>0.36839996795128593</v>
      </c>
      <c r="AE299" s="141">
        <f>SUM(AE300:AE301)</f>
        <v>5757.7000000000007</v>
      </c>
      <c r="AF299" s="269">
        <f t="shared" si="99"/>
        <v>0.4</v>
      </c>
      <c r="AG299" s="270">
        <f>SUM(AG300:AG301)</f>
        <v>1497.7200000000003</v>
      </c>
      <c r="AH299" s="141">
        <f>SUM(AH300:AH301)</f>
        <v>-118.32000000000107</v>
      </c>
      <c r="AI299" s="233">
        <f t="shared" si="102"/>
        <v>0.4000000000000003</v>
      </c>
      <c r="AJ299" s="57">
        <f t="shared" si="103"/>
        <v>1497.7200000000012</v>
      </c>
      <c r="AK299" s="57"/>
      <c r="AL299" s="79"/>
    </row>
    <row r="300" spans="2:38" s="1" customFormat="1" ht="15.75" x14ac:dyDescent="0.25">
      <c r="B300" s="683"/>
      <c r="C300" s="15" t="s">
        <v>244</v>
      </c>
      <c r="D300" s="116">
        <v>4</v>
      </c>
      <c r="E300" s="116">
        <v>27</v>
      </c>
      <c r="F300" s="116">
        <v>24</v>
      </c>
      <c r="G300" s="69">
        <v>2245.8000000000002</v>
      </c>
      <c r="H300" s="69">
        <v>74.399999999999991</v>
      </c>
      <c r="I300" s="80">
        <v>0.31730341081129215</v>
      </c>
      <c r="J300" s="69">
        <v>712.6</v>
      </c>
      <c r="K300" s="80">
        <v>0</v>
      </c>
      <c r="L300" s="69">
        <v>0</v>
      </c>
      <c r="M300" s="80">
        <v>0</v>
      </c>
      <c r="N300" s="69">
        <v>0</v>
      </c>
      <c r="O300" s="69">
        <v>0</v>
      </c>
      <c r="P300" s="69">
        <v>0</v>
      </c>
      <c r="Q300" s="69">
        <v>75.400000000000006</v>
      </c>
      <c r="R300" s="69">
        <v>12.8</v>
      </c>
      <c r="S300" s="69">
        <v>316.2</v>
      </c>
      <c r="T300" s="80">
        <v>0</v>
      </c>
      <c r="U300" s="69">
        <v>0</v>
      </c>
      <c r="V300" s="80">
        <v>0.30002671653753671</v>
      </c>
      <c r="W300" s="69">
        <v>673.8</v>
      </c>
      <c r="X300" s="69">
        <v>0</v>
      </c>
      <c r="Y300" s="69">
        <v>0</v>
      </c>
      <c r="Z300" s="69">
        <v>0</v>
      </c>
      <c r="AA300" s="60">
        <f>G300+H300+J300+L300+N300+O300+P300+Q300+R300+S300+U300+W300+X300+Y300+Z300</f>
        <v>4111</v>
      </c>
      <c r="AB300" s="143">
        <v>152.9</v>
      </c>
      <c r="AC300" s="69">
        <f>AB300+X300+W300+U300</f>
        <v>826.69999999999993</v>
      </c>
      <c r="AD300" s="238">
        <f t="shared" si="101"/>
        <v>0.36810935969365033</v>
      </c>
      <c r="AE300" s="69">
        <f>G300+H300+J300+L300+N300+P300+Q300+R300+S300+Y300+Z300</f>
        <v>3437.2000000000003</v>
      </c>
      <c r="AF300" s="277">
        <f t="shared" si="99"/>
        <v>0.4</v>
      </c>
      <c r="AG300" s="278">
        <f>G300*AF300</f>
        <v>898.32000000000016</v>
      </c>
      <c r="AH300" s="225">
        <f>IF((AA300+AB300)-(AE300+AG300)&gt;0,0,(AA300+AB300)-(AE300+AG300))</f>
        <v>-71.6200000000008</v>
      </c>
      <c r="AI300" s="238">
        <f t="shared" si="102"/>
        <v>0.4000000000000003</v>
      </c>
      <c r="AJ300" s="69">
        <f t="shared" si="103"/>
        <v>898.32000000000073</v>
      </c>
      <c r="AK300" s="69"/>
      <c r="AL300" s="186"/>
    </row>
    <row r="301" spans="2:38" s="1" customFormat="1" ht="15.75" x14ac:dyDescent="0.25">
      <c r="B301" s="683"/>
      <c r="C301" s="15" t="s">
        <v>245</v>
      </c>
      <c r="D301" s="116">
        <v>2</v>
      </c>
      <c r="E301" s="116">
        <v>21</v>
      </c>
      <c r="F301" s="116">
        <v>17</v>
      </c>
      <c r="G301" s="69">
        <v>1498.5</v>
      </c>
      <c r="H301" s="69">
        <v>46.800000000000004</v>
      </c>
      <c r="I301" s="80">
        <v>0.33573573573573573</v>
      </c>
      <c r="J301" s="69">
        <v>503.09999999999997</v>
      </c>
      <c r="K301" s="80">
        <v>0</v>
      </c>
      <c r="L301" s="69">
        <v>0</v>
      </c>
      <c r="M301" s="80">
        <v>0</v>
      </c>
      <c r="N301" s="69">
        <v>0</v>
      </c>
      <c r="O301" s="69">
        <v>0</v>
      </c>
      <c r="P301" s="69">
        <v>0</v>
      </c>
      <c r="Q301" s="69">
        <v>50.3</v>
      </c>
      <c r="R301" s="69">
        <v>8.5</v>
      </c>
      <c r="S301" s="69">
        <v>213.29999999999998</v>
      </c>
      <c r="T301" s="80">
        <v>0</v>
      </c>
      <c r="U301" s="69">
        <v>0</v>
      </c>
      <c r="V301" s="80">
        <v>0.30003336670003344</v>
      </c>
      <c r="W301" s="69">
        <v>449.60000000000008</v>
      </c>
      <c r="X301" s="69">
        <v>0</v>
      </c>
      <c r="Y301" s="69">
        <v>0</v>
      </c>
      <c r="Z301" s="69">
        <v>0</v>
      </c>
      <c r="AA301" s="60">
        <f>G301+H301+J301+L301+N301+O301+P301+Q301+R301+S301+U301+W301+X301+Y301+Z301</f>
        <v>2770.1000000000004</v>
      </c>
      <c r="AB301" s="143">
        <v>103.1</v>
      </c>
      <c r="AC301" s="69">
        <f>AB301+X301+W301+U301</f>
        <v>552.70000000000005</v>
      </c>
      <c r="AD301" s="238">
        <f t="shared" si="101"/>
        <v>0.36883550216883554</v>
      </c>
      <c r="AE301" s="69">
        <f>G301+H301+J301+L301+N301+P301+Q301+R301+S301+Y301+Z301</f>
        <v>2320.5000000000005</v>
      </c>
      <c r="AF301" s="277">
        <f t="shared" si="99"/>
        <v>0.4</v>
      </c>
      <c r="AG301" s="278">
        <f>G301*AF301</f>
        <v>599.4</v>
      </c>
      <c r="AH301" s="225">
        <f>IF((AA301+AB301)-(AE301+AG301)&gt;0,0,(AA301+AB301)-(AE301+AG301))</f>
        <v>-46.700000000000273</v>
      </c>
      <c r="AI301" s="238">
        <f t="shared" si="102"/>
        <v>0.40000000000000019</v>
      </c>
      <c r="AJ301" s="69">
        <f t="shared" si="103"/>
        <v>599.40000000000032</v>
      </c>
      <c r="AK301" s="69"/>
      <c r="AL301" s="186"/>
    </row>
    <row r="302" spans="2:38" s="1" customFormat="1" ht="15.75" customHeight="1" x14ac:dyDescent="0.25">
      <c r="B302" s="683" t="s">
        <v>246</v>
      </c>
      <c r="C302" s="11" t="s">
        <v>124</v>
      </c>
      <c r="D302" s="125">
        <f t="shared" ref="D302:AA302" si="114">SUM(D303:D304)</f>
        <v>13</v>
      </c>
      <c r="E302" s="125">
        <f t="shared" si="114"/>
        <v>65</v>
      </c>
      <c r="F302" s="125">
        <f t="shared" si="114"/>
        <v>54</v>
      </c>
      <c r="G302" s="57">
        <f t="shared" si="114"/>
        <v>5044.3</v>
      </c>
      <c r="H302" s="57">
        <f t="shared" si="114"/>
        <v>180</v>
      </c>
      <c r="I302" s="82">
        <f>J302/G302</f>
        <v>0.31447376246456399</v>
      </c>
      <c r="J302" s="57">
        <f t="shared" si="114"/>
        <v>1586.3000000000002</v>
      </c>
      <c r="K302" s="82">
        <f>L302/G302</f>
        <v>0</v>
      </c>
      <c r="L302" s="57">
        <f t="shared" si="114"/>
        <v>0</v>
      </c>
      <c r="M302" s="82">
        <f t="shared" si="114"/>
        <v>0</v>
      </c>
      <c r="N302" s="57">
        <f t="shared" si="114"/>
        <v>0</v>
      </c>
      <c r="O302" s="57">
        <f t="shared" si="114"/>
        <v>0</v>
      </c>
      <c r="P302" s="57">
        <f t="shared" si="114"/>
        <v>0</v>
      </c>
      <c r="Q302" s="57">
        <f t="shared" si="114"/>
        <v>150.80000000000001</v>
      </c>
      <c r="R302" s="57">
        <f t="shared" si="114"/>
        <v>25.6</v>
      </c>
      <c r="S302" s="57">
        <f t="shared" si="114"/>
        <v>708.4</v>
      </c>
      <c r="T302" s="82">
        <f>U302/G302</f>
        <v>0</v>
      </c>
      <c r="U302" s="57">
        <f t="shared" si="114"/>
        <v>0</v>
      </c>
      <c r="V302" s="82">
        <f>W302/G302</f>
        <v>0.30002180679182444</v>
      </c>
      <c r="W302" s="57">
        <f t="shared" si="114"/>
        <v>1513.4</v>
      </c>
      <c r="X302" s="57">
        <f t="shared" si="114"/>
        <v>0</v>
      </c>
      <c r="Y302" s="57">
        <f t="shared" si="114"/>
        <v>0</v>
      </c>
      <c r="Z302" s="57">
        <f t="shared" si="114"/>
        <v>0</v>
      </c>
      <c r="AA302" s="57">
        <f t="shared" si="114"/>
        <v>9208.7999999999993</v>
      </c>
      <c r="AB302" s="141">
        <f>SUM(AB303:AB304)</f>
        <v>342.6</v>
      </c>
      <c r="AC302" s="141">
        <f>SUM(AC303:AC304)</f>
        <v>1856</v>
      </c>
      <c r="AD302" s="233">
        <f t="shared" si="101"/>
        <v>0.36794005114683898</v>
      </c>
      <c r="AE302" s="141">
        <f>SUM(AE303:AE304)</f>
        <v>7695.4</v>
      </c>
      <c r="AF302" s="269">
        <f t="shared" si="99"/>
        <v>0.4</v>
      </c>
      <c r="AG302" s="270">
        <f>SUM(AG303:AG304)</f>
        <v>2017.72</v>
      </c>
      <c r="AH302" s="141">
        <f>SUM(AH303:AH304)</f>
        <v>-161.72000000000025</v>
      </c>
      <c r="AI302" s="233">
        <f t="shared" si="102"/>
        <v>0.4</v>
      </c>
      <c r="AJ302" s="57">
        <f t="shared" si="103"/>
        <v>2017.7200000000003</v>
      </c>
      <c r="AK302" s="57"/>
      <c r="AL302" s="79"/>
    </row>
    <row r="303" spans="2:38" s="1" customFormat="1" ht="15.75" x14ac:dyDescent="0.25">
      <c r="B303" s="683"/>
      <c r="C303" s="15" t="s">
        <v>247</v>
      </c>
      <c r="D303" s="116">
        <v>10</v>
      </c>
      <c r="E303" s="116">
        <v>47</v>
      </c>
      <c r="F303" s="116">
        <v>41</v>
      </c>
      <c r="G303" s="69">
        <v>3920.5</v>
      </c>
      <c r="H303" s="69">
        <v>133.19999999999999</v>
      </c>
      <c r="I303" s="80">
        <v>0.30554776176508103</v>
      </c>
      <c r="J303" s="69">
        <v>1197.9000000000001</v>
      </c>
      <c r="K303" s="80">
        <v>0</v>
      </c>
      <c r="L303" s="69">
        <v>0</v>
      </c>
      <c r="M303" s="80">
        <v>0</v>
      </c>
      <c r="N303" s="69">
        <v>0</v>
      </c>
      <c r="O303" s="69">
        <v>0</v>
      </c>
      <c r="P303" s="69">
        <v>0</v>
      </c>
      <c r="Q303" s="69">
        <v>125.7</v>
      </c>
      <c r="R303" s="69">
        <v>21.3</v>
      </c>
      <c r="S303" s="69">
        <v>547.9</v>
      </c>
      <c r="T303" s="80">
        <v>0</v>
      </c>
      <c r="U303" s="69">
        <v>0</v>
      </c>
      <c r="V303" s="80">
        <v>0.30001275347532202</v>
      </c>
      <c r="W303" s="69">
        <v>1176.2</v>
      </c>
      <c r="X303" s="69">
        <v>0</v>
      </c>
      <c r="Y303" s="69">
        <v>0</v>
      </c>
      <c r="Z303" s="69">
        <v>0</v>
      </c>
      <c r="AA303" s="60">
        <f>G303+H303+J303+L303+N303+O303+P303+Q303+R303+S303+U303+W303+X303+Y303+Z303</f>
        <v>7122.7</v>
      </c>
      <c r="AB303" s="143">
        <v>265</v>
      </c>
      <c r="AC303" s="69">
        <f>AB303+X303+W303+U303</f>
        <v>1441.2</v>
      </c>
      <c r="AD303" s="238">
        <f t="shared" si="101"/>
        <v>0.36760617268205587</v>
      </c>
      <c r="AE303" s="69">
        <f>G303+H303+J303+L303+N303+P303+Q303+R303+S303+Y303+Z303</f>
        <v>5946.5</v>
      </c>
      <c r="AF303" s="277">
        <f t="shared" si="99"/>
        <v>0.4</v>
      </c>
      <c r="AG303" s="278">
        <f>G303*AF303</f>
        <v>1568.2</v>
      </c>
      <c r="AH303" s="225">
        <f>IF((AA303+AB303)-(AE303+AG303)&gt;0,0,(AA303+AB303)-(AE303+AG303))</f>
        <v>-127</v>
      </c>
      <c r="AI303" s="238">
        <f t="shared" si="102"/>
        <v>0.4</v>
      </c>
      <c r="AJ303" s="69">
        <f t="shared" si="103"/>
        <v>1568.2</v>
      </c>
      <c r="AK303" s="69"/>
      <c r="AL303" s="186"/>
    </row>
    <row r="304" spans="2:38" s="1" customFormat="1" ht="15.75" x14ac:dyDescent="0.25">
      <c r="B304" s="683"/>
      <c r="C304" s="15" t="s">
        <v>248</v>
      </c>
      <c r="D304" s="116">
        <v>3</v>
      </c>
      <c r="E304" s="116">
        <v>18</v>
      </c>
      <c r="F304" s="116">
        <v>13</v>
      </c>
      <c r="G304" s="69">
        <v>1123.8</v>
      </c>
      <c r="H304" s="69">
        <v>46.8</v>
      </c>
      <c r="I304" s="80">
        <v>0.34561309841608834</v>
      </c>
      <c r="J304" s="69">
        <v>388.40000000000003</v>
      </c>
      <c r="K304" s="80">
        <v>0</v>
      </c>
      <c r="L304" s="69">
        <v>0</v>
      </c>
      <c r="M304" s="80">
        <v>0</v>
      </c>
      <c r="N304" s="69">
        <v>0</v>
      </c>
      <c r="O304" s="69">
        <v>0</v>
      </c>
      <c r="P304" s="69">
        <v>0</v>
      </c>
      <c r="Q304" s="69">
        <v>25.1</v>
      </c>
      <c r="R304" s="69">
        <v>4.3</v>
      </c>
      <c r="S304" s="69">
        <v>160.49999999999997</v>
      </c>
      <c r="T304" s="80">
        <v>0</v>
      </c>
      <c r="U304" s="69">
        <v>0</v>
      </c>
      <c r="V304" s="80">
        <v>0.30005339028296857</v>
      </c>
      <c r="W304" s="69">
        <v>337.20000000000005</v>
      </c>
      <c r="X304" s="69">
        <v>0</v>
      </c>
      <c r="Y304" s="69">
        <v>0</v>
      </c>
      <c r="Z304" s="69">
        <v>0</v>
      </c>
      <c r="AA304" s="60">
        <f>G304+H304+J304+L304+N304+O304+P304+Q304+R304+S304+U304+W304+X304+Y304+Z304</f>
        <v>2086.1</v>
      </c>
      <c r="AB304" s="143">
        <v>77.599999999999994</v>
      </c>
      <c r="AC304" s="69">
        <f>AB304+X304+W304+U304</f>
        <v>414.80000000000007</v>
      </c>
      <c r="AD304" s="238">
        <f t="shared" si="101"/>
        <v>0.36910482292222824</v>
      </c>
      <c r="AE304" s="69">
        <f>G304+H304+J304+L304+N304+P304+Q304+R304+S304+Y304+Z304</f>
        <v>1748.8999999999999</v>
      </c>
      <c r="AF304" s="277">
        <f t="shared" si="99"/>
        <v>0.4</v>
      </c>
      <c r="AG304" s="278">
        <f>G304*AF304</f>
        <v>449.52</v>
      </c>
      <c r="AH304" s="225">
        <f>IF((AA304+AB304)-(AE304+AG304)&gt;0,0,(AA304+AB304)-(AE304+AG304))</f>
        <v>-34.720000000000255</v>
      </c>
      <c r="AI304" s="238">
        <f t="shared" si="102"/>
        <v>0.4000000000000003</v>
      </c>
      <c r="AJ304" s="69">
        <f t="shared" si="103"/>
        <v>449.52000000000032</v>
      </c>
      <c r="AK304" s="69"/>
      <c r="AL304" s="186"/>
    </row>
    <row r="305" spans="2:38" s="1" customFormat="1" ht="15.75" customHeight="1" x14ac:dyDescent="0.25">
      <c r="B305" s="683" t="s">
        <v>249</v>
      </c>
      <c r="C305" s="11" t="s">
        <v>124</v>
      </c>
      <c r="D305" s="125">
        <f t="shared" ref="D305:AA305" si="115">SUM(D306:D307)</f>
        <v>8</v>
      </c>
      <c r="E305" s="125">
        <f t="shared" si="115"/>
        <v>51</v>
      </c>
      <c r="F305" s="125">
        <f t="shared" si="115"/>
        <v>41</v>
      </c>
      <c r="G305" s="57">
        <f t="shared" si="115"/>
        <v>3951.4</v>
      </c>
      <c r="H305" s="57">
        <f t="shared" si="115"/>
        <v>163.19999999999999</v>
      </c>
      <c r="I305" s="82">
        <f>J305/G305</f>
        <v>0.36047982993369443</v>
      </c>
      <c r="J305" s="57">
        <f t="shared" si="115"/>
        <v>1424.4</v>
      </c>
      <c r="K305" s="82">
        <f>L305/G305</f>
        <v>0</v>
      </c>
      <c r="L305" s="57">
        <f t="shared" si="115"/>
        <v>0</v>
      </c>
      <c r="M305" s="82">
        <f t="shared" si="115"/>
        <v>0</v>
      </c>
      <c r="N305" s="57">
        <f t="shared" si="115"/>
        <v>0</v>
      </c>
      <c r="O305" s="57">
        <f t="shared" si="115"/>
        <v>0</v>
      </c>
      <c r="P305" s="57">
        <f t="shared" si="115"/>
        <v>0</v>
      </c>
      <c r="Q305" s="57">
        <f t="shared" si="115"/>
        <v>100.5</v>
      </c>
      <c r="R305" s="57">
        <f t="shared" si="115"/>
        <v>17.100000000000001</v>
      </c>
      <c r="S305" s="57">
        <f t="shared" si="115"/>
        <v>570.29999999999995</v>
      </c>
      <c r="T305" s="82">
        <f>U305/G305</f>
        <v>0</v>
      </c>
      <c r="U305" s="57">
        <f t="shared" si="115"/>
        <v>0</v>
      </c>
      <c r="V305" s="82">
        <f>W305/G305</f>
        <v>0.29996963101685481</v>
      </c>
      <c r="W305" s="57">
        <f t="shared" si="115"/>
        <v>1185.3000000000002</v>
      </c>
      <c r="X305" s="57">
        <f t="shared" si="115"/>
        <v>0</v>
      </c>
      <c r="Y305" s="57">
        <f t="shared" si="115"/>
        <v>0</v>
      </c>
      <c r="Z305" s="57">
        <f t="shared" si="115"/>
        <v>0</v>
      </c>
      <c r="AA305" s="57">
        <f t="shared" si="115"/>
        <v>7412.2000000000007</v>
      </c>
      <c r="AB305" s="141">
        <f>SUM(AB306:AB307)</f>
        <v>275.8</v>
      </c>
      <c r="AC305" s="141">
        <f>SUM(AC306:AC307)</f>
        <v>1461.1</v>
      </c>
      <c r="AD305" s="233">
        <f t="shared" si="101"/>
        <v>0.36976767727893911</v>
      </c>
      <c r="AE305" s="141">
        <f>SUM(AE306:AE307)</f>
        <v>6226.9</v>
      </c>
      <c r="AF305" s="269">
        <f t="shared" si="99"/>
        <v>0.4</v>
      </c>
      <c r="AG305" s="270">
        <f>SUM(AG306:AG307)</f>
        <v>1580.5600000000002</v>
      </c>
      <c r="AH305" s="141">
        <f>SUM(AH306:AH307)</f>
        <v>-119.45999999999958</v>
      </c>
      <c r="AI305" s="233">
        <f t="shared" si="102"/>
        <v>0.39999999999999986</v>
      </c>
      <c r="AJ305" s="57">
        <f t="shared" si="103"/>
        <v>1580.5599999999995</v>
      </c>
      <c r="AK305" s="57"/>
      <c r="AL305" s="79"/>
    </row>
    <row r="306" spans="2:38" s="1" customFormat="1" ht="15.75" x14ac:dyDescent="0.25">
      <c r="B306" s="683"/>
      <c r="C306" s="15" t="s">
        <v>250</v>
      </c>
      <c r="D306" s="116">
        <v>5</v>
      </c>
      <c r="E306" s="116">
        <v>35</v>
      </c>
      <c r="F306" s="116">
        <v>25</v>
      </c>
      <c r="G306" s="69">
        <v>2376</v>
      </c>
      <c r="H306" s="69">
        <v>97.199999999999989</v>
      </c>
      <c r="I306" s="80">
        <v>0.35298821548821552</v>
      </c>
      <c r="J306" s="69">
        <v>838.7</v>
      </c>
      <c r="K306" s="80">
        <v>0</v>
      </c>
      <c r="L306" s="69">
        <v>0</v>
      </c>
      <c r="M306" s="80">
        <v>0</v>
      </c>
      <c r="N306" s="69">
        <v>0</v>
      </c>
      <c r="O306" s="69">
        <v>0</v>
      </c>
      <c r="P306" s="69">
        <v>0</v>
      </c>
      <c r="Q306" s="69">
        <v>75.400000000000006</v>
      </c>
      <c r="R306" s="69">
        <v>12.8</v>
      </c>
      <c r="S306" s="69">
        <v>342.8</v>
      </c>
      <c r="T306" s="80">
        <v>0</v>
      </c>
      <c r="U306" s="69">
        <v>0</v>
      </c>
      <c r="V306" s="80">
        <v>0.29995791245791248</v>
      </c>
      <c r="W306" s="69">
        <v>712.7</v>
      </c>
      <c r="X306" s="69">
        <v>0</v>
      </c>
      <c r="Y306" s="69">
        <v>0</v>
      </c>
      <c r="Z306" s="69">
        <v>0</v>
      </c>
      <c r="AA306" s="60">
        <f>G306+H306+J306+L306+N306+O306+P306+Q306+R306+S306+U306+W306+X306+Y306+Z306</f>
        <v>4455.6000000000004</v>
      </c>
      <c r="AB306" s="143">
        <v>165.8</v>
      </c>
      <c r="AC306" s="69">
        <f>AB306+X306+W306+U306</f>
        <v>878.5</v>
      </c>
      <c r="AD306" s="238">
        <f t="shared" si="101"/>
        <v>0.36973905723905726</v>
      </c>
      <c r="AE306" s="69">
        <f>G306+H306+J306+L306+N306+P306+Q306+R306+S306+Y306+Z306</f>
        <v>3742.9</v>
      </c>
      <c r="AF306" s="277">
        <f t="shared" si="99"/>
        <v>0.4</v>
      </c>
      <c r="AG306" s="278">
        <f>G306*AF306</f>
        <v>950.40000000000009</v>
      </c>
      <c r="AH306" s="225">
        <f>IF((AA306+AB306)-(AE306+AG306)&gt;0,0,(AA306+AB306)-(AE306+AG306))</f>
        <v>-71.899999999999636</v>
      </c>
      <c r="AI306" s="238">
        <f t="shared" si="102"/>
        <v>0.39999999999999986</v>
      </c>
      <c r="AJ306" s="69">
        <f t="shared" si="103"/>
        <v>950.39999999999964</v>
      </c>
      <c r="AK306" s="69"/>
      <c r="AL306" s="186"/>
    </row>
    <row r="307" spans="2:38" s="1" customFormat="1" ht="15.75" x14ac:dyDescent="0.25">
      <c r="B307" s="683"/>
      <c r="C307" s="15" t="s">
        <v>251</v>
      </c>
      <c r="D307" s="116">
        <v>3</v>
      </c>
      <c r="E307" s="116">
        <v>16</v>
      </c>
      <c r="F307" s="116">
        <v>16</v>
      </c>
      <c r="G307" s="69">
        <v>1575.4</v>
      </c>
      <c r="H307" s="69">
        <v>66</v>
      </c>
      <c r="I307" s="80">
        <v>0.37177859591214923</v>
      </c>
      <c r="J307" s="69">
        <v>585.69999999999993</v>
      </c>
      <c r="K307" s="80">
        <v>0</v>
      </c>
      <c r="L307" s="69">
        <v>0</v>
      </c>
      <c r="M307" s="80">
        <v>0</v>
      </c>
      <c r="N307" s="69">
        <v>0</v>
      </c>
      <c r="O307" s="69">
        <v>0</v>
      </c>
      <c r="P307" s="69">
        <v>0</v>
      </c>
      <c r="Q307" s="69">
        <v>25.1</v>
      </c>
      <c r="R307" s="69">
        <v>4.3</v>
      </c>
      <c r="S307" s="69">
        <v>227.49999999999997</v>
      </c>
      <c r="T307" s="80">
        <v>0</v>
      </c>
      <c r="U307" s="69">
        <v>0</v>
      </c>
      <c r="V307" s="80">
        <v>0.29998730481147645</v>
      </c>
      <c r="W307" s="69">
        <v>472.6</v>
      </c>
      <c r="X307" s="69">
        <v>0</v>
      </c>
      <c r="Y307" s="69">
        <v>0</v>
      </c>
      <c r="Z307" s="69">
        <v>0</v>
      </c>
      <c r="AA307" s="60">
        <f>G307+H307+J307+L307+N307+O307+P307+Q307+R307+S307+U307+W307+X307+Y307+Z307</f>
        <v>2956.6</v>
      </c>
      <c r="AB307" s="143">
        <v>110</v>
      </c>
      <c r="AC307" s="69">
        <f>AB307+X307+W307+U307</f>
        <v>582.6</v>
      </c>
      <c r="AD307" s="238">
        <f t="shared" si="101"/>
        <v>0.36981084169099909</v>
      </c>
      <c r="AE307" s="69">
        <f>G307+H307+J307+L307+N307+P307+Q307+R307+S307+Y307+Z307</f>
        <v>2484</v>
      </c>
      <c r="AF307" s="277">
        <f t="shared" si="99"/>
        <v>0.4</v>
      </c>
      <c r="AG307" s="278">
        <f>G307*AF307</f>
        <v>630.16000000000008</v>
      </c>
      <c r="AH307" s="225">
        <f>IF((AA307+AB307)-(AE307+AG307)&gt;0,0,(AA307+AB307)-(AE307+AG307))</f>
        <v>-47.559999999999945</v>
      </c>
      <c r="AI307" s="238">
        <f t="shared" si="102"/>
        <v>0.39999999999999997</v>
      </c>
      <c r="AJ307" s="69">
        <f t="shared" si="103"/>
        <v>630.16</v>
      </c>
      <c r="AK307" s="69"/>
      <c r="AL307" s="186"/>
    </row>
    <row r="308" spans="2:38" s="1" customFormat="1" ht="15.75" customHeight="1" x14ac:dyDescent="0.25">
      <c r="B308" s="667" t="s">
        <v>816</v>
      </c>
      <c r="C308" s="11" t="s">
        <v>124</v>
      </c>
      <c r="D308" s="125">
        <f t="shared" ref="D308:AA308" si="116">SUM(D309:D310)</f>
        <v>34</v>
      </c>
      <c r="E308" s="125">
        <f t="shared" si="116"/>
        <v>154</v>
      </c>
      <c r="F308" s="125">
        <f t="shared" si="116"/>
        <v>141</v>
      </c>
      <c r="G308" s="57">
        <f t="shared" si="116"/>
        <v>13539.599999999999</v>
      </c>
      <c r="H308" s="57">
        <f t="shared" si="116"/>
        <v>390.6</v>
      </c>
      <c r="I308" s="82">
        <f>J308/G308</f>
        <v>0.27138911046116582</v>
      </c>
      <c r="J308" s="57">
        <f t="shared" si="116"/>
        <v>3674.5</v>
      </c>
      <c r="K308" s="82">
        <f>L308/G308</f>
        <v>4.3206593990959856E-3</v>
      </c>
      <c r="L308" s="57">
        <f t="shared" si="116"/>
        <v>58.5</v>
      </c>
      <c r="M308" s="82">
        <f t="shared" si="116"/>
        <v>0</v>
      </c>
      <c r="N308" s="57">
        <f t="shared" si="116"/>
        <v>0</v>
      </c>
      <c r="O308" s="57">
        <f t="shared" si="116"/>
        <v>0</v>
      </c>
      <c r="P308" s="57">
        <f t="shared" si="116"/>
        <v>0</v>
      </c>
      <c r="Q308" s="57">
        <f t="shared" si="116"/>
        <v>352.4</v>
      </c>
      <c r="R308" s="57">
        <f t="shared" si="116"/>
        <v>59.4</v>
      </c>
      <c r="S308" s="57">
        <f t="shared" si="116"/>
        <v>1845.1</v>
      </c>
      <c r="T308" s="82">
        <f>U308/G308</f>
        <v>0</v>
      </c>
      <c r="U308" s="57">
        <f t="shared" si="116"/>
        <v>0</v>
      </c>
      <c r="V308" s="82">
        <f>W308/G308</f>
        <v>0.29999409140595001</v>
      </c>
      <c r="W308" s="57">
        <f t="shared" si="116"/>
        <v>4061.8</v>
      </c>
      <c r="X308" s="57">
        <f t="shared" si="116"/>
        <v>0</v>
      </c>
      <c r="Y308" s="57">
        <f t="shared" si="116"/>
        <v>0</v>
      </c>
      <c r="Z308" s="57">
        <f t="shared" si="116"/>
        <v>0</v>
      </c>
      <c r="AA308" s="57">
        <f t="shared" si="116"/>
        <v>23981.9</v>
      </c>
      <c r="AB308" s="141">
        <f>SUM(AB309:AB310)</f>
        <v>892</v>
      </c>
      <c r="AC308" s="141">
        <f>SUM(AC309:AC310)</f>
        <v>4953.8</v>
      </c>
      <c r="AD308" s="233">
        <f t="shared" si="101"/>
        <v>0.36587491506396058</v>
      </c>
      <c r="AE308" s="141">
        <f>SUM(AE309:AE310)</f>
        <v>19920.100000000002</v>
      </c>
      <c r="AF308" s="269">
        <f t="shared" si="99"/>
        <v>0.4</v>
      </c>
      <c r="AG308" s="270">
        <f>SUM(AG309:AG310)</f>
        <v>5415.84</v>
      </c>
      <c r="AH308" s="141">
        <f>SUM(AH309:AH310)</f>
        <v>-462.04000000000087</v>
      </c>
      <c r="AI308" s="233">
        <f t="shared" si="102"/>
        <v>0.40000000000000013</v>
      </c>
      <c r="AJ308" s="57">
        <f t="shared" si="103"/>
        <v>5415.8400000000011</v>
      </c>
      <c r="AK308" s="57"/>
      <c r="AL308" s="79"/>
    </row>
    <row r="309" spans="2:38" s="1" customFormat="1" ht="15.75" x14ac:dyDescent="0.25">
      <c r="B309" s="667"/>
      <c r="C309" s="15" t="s">
        <v>252</v>
      </c>
      <c r="D309" s="116">
        <v>18</v>
      </c>
      <c r="E309" s="116">
        <v>80</v>
      </c>
      <c r="F309" s="116">
        <v>73</v>
      </c>
      <c r="G309" s="69">
        <v>7075.3</v>
      </c>
      <c r="H309" s="69">
        <v>180.00000000000003</v>
      </c>
      <c r="I309" s="80">
        <v>0.24434299605670434</v>
      </c>
      <c r="J309" s="69">
        <v>1728.8000000000002</v>
      </c>
      <c r="K309" s="80">
        <v>0</v>
      </c>
      <c r="L309" s="69">
        <v>0</v>
      </c>
      <c r="M309" s="80">
        <v>0</v>
      </c>
      <c r="N309" s="69">
        <v>0</v>
      </c>
      <c r="O309" s="69">
        <v>0</v>
      </c>
      <c r="P309" s="69">
        <v>0</v>
      </c>
      <c r="Q309" s="69">
        <v>176.2</v>
      </c>
      <c r="R309" s="69">
        <v>29.7</v>
      </c>
      <c r="S309" s="69">
        <v>942.8</v>
      </c>
      <c r="T309" s="80">
        <v>0</v>
      </c>
      <c r="U309" s="69">
        <v>0</v>
      </c>
      <c r="V309" s="80">
        <v>0.2999872796913205</v>
      </c>
      <c r="W309" s="69">
        <v>2122.5</v>
      </c>
      <c r="X309" s="69">
        <v>0</v>
      </c>
      <c r="Y309" s="69">
        <v>0</v>
      </c>
      <c r="Z309" s="69">
        <v>0</v>
      </c>
      <c r="AA309" s="60">
        <f>G309+H309+J309+L309+N309+O309+P309+Q309+R309+S309+U309+W309+X309+Y309+Z309</f>
        <v>12255.300000000001</v>
      </c>
      <c r="AB309" s="143">
        <v>455.8</v>
      </c>
      <c r="AC309" s="69">
        <f>AB309+X309+W309+U309</f>
        <v>2578.3000000000002</v>
      </c>
      <c r="AD309" s="238">
        <f t="shared" si="101"/>
        <v>0.36440857631478524</v>
      </c>
      <c r="AE309" s="69">
        <f>G309+H309+J309+L309+N309+P309+Q309+R309+S309+Y309+Z309</f>
        <v>10132.800000000001</v>
      </c>
      <c r="AF309" s="277">
        <f t="shared" si="99"/>
        <v>0.4</v>
      </c>
      <c r="AG309" s="278">
        <f>G309*AF309</f>
        <v>2830.1200000000003</v>
      </c>
      <c r="AH309" s="225">
        <f>IF((AA309+AB309)-(AE309+AG309)&gt;0,0,(AA309+AB309)-(AE309+AG309))</f>
        <v>-251.82000000000153</v>
      </c>
      <c r="AI309" s="238">
        <f t="shared" si="102"/>
        <v>0.40000000000000024</v>
      </c>
      <c r="AJ309" s="69">
        <f t="shared" si="103"/>
        <v>2830.1200000000017</v>
      </c>
      <c r="AK309" s="69"/>
      <c r="AL309" s="186"/>
    </row>
    <row r="310" spans="2:38" s="1" customFormat="1" ht="15.75" x14ac:dyDescent="0.25">
      <c r="B310" s="667"/>
      <c r="C310" s="15" t="s">
        <v>253</v>
      </c>
      <c r="D310" s="116">
        <v>16</v>
      </c>
      <c r="E310" s="116">
        <v>74</v>
      </c>
      <c r="F310" s="116">
        <v>68</v>
      </c>
      <c r="G310" s="69">
        <v>6464.2999999999993</v>
      </c>
      <c r="H310" s="69">
        <v>210.60000000000002</v>
      </c>
      <c r="I310" s="80">
        <v>0.30099160001856351</v>
      </c>
      <c r="J310" s="69">
        <v>1945.7</v>
      </c>
      <c r="K310" s="80">
        <v>9.0497037575607581E-3</v>
      </c>
      <c r="L310" s="69">
        <v>58.5</v>
      </c>
      <c r="M310" s="80">
        <v>0</v>
      </c>
      <c r="N310" s="69">
        <v>0</v>
      </c>
      <c r="O310" s="69">
        <v>0</v>
      </c>
      <c r="P310" s="69">
        <v>0</v>
      </c>
      <c r="Q310" s="69">
        <v>176.2</v>
      </c>
      <c r="R310" s="69">
        <v>29.7</v>
      </c>
      <c r="S310" s="69">
        <v>902.30000000000007</v>
      </c>
      <c r="T310" s="80">
        <v>0</v>
      </c>
      <c r="U310" s="69">
        <v>0</v>
      </c>
      <c r="V310" s="80">
        <v>0.30000154695790732</v>
      </c>
      <c r="W310" s="69">
        <v>1939.3</v>
      </c>
      <c r="X310" s="69">
        <v>0</v>
      </c>
      <c r="Y310" s="69">
        <v>0</v>
      </c>
      <c r="Z310" s="69">
        <v>0</v>
      </c>
      <c r="AA310" s="60">
        <f>G310+H310+J310+L310+N310+O310+P310+Q310+R310+S310+U310+W310+X310+Y310+Z310</f>
        <v>11726.6</v>
      </c>
      <c r="AB310" s="143">
        <v>436.2</v>
      </c>
      <c r="AC310" s="69">
        <f>AB310+X310+W310+U310</f>
        <v>2375.5</v>
      </c>
      <c r="AD310" s="238">
        <f t="shared" si="101"/>
        <v>0.3674798508732578</v>
      </c>
      <c r="AE310" s="69">
        <f>G310+H310+J310+L310+N310+P310+Q310+R310+S310+Y310+Z310</f>
        <v>9787.3000000000011</v>
      </c>
      <c r="AF310" s="277">
        <f t="shared" si="99"/>
        <v>0.4</v>
      </c>
      <c r="AG310" s="278">
        <f>G310*AF310</f>
        <v>2585.7199999999998</v>
      </c>
      <c r="AH310" s="225">
        <f>IF((AA310+AB310)-(AE310+AG310)&gt;0,0,(AA310+AB310)-(AE310+AG310))</f>
        <v>-210.21999999999935</v>
      </c>
      <c r="AI310" s="238">
        <f t="shared" si="102"/>
        <v>0.39999999999999997</v>
      </c>
      <c r="AJ310" s="69">
        <f t="shared" si="103"/>
        <v>2585.7199999999993</v>
      </c>
      <c r="AK310" s="69"/>
      <c r="AL310" s="186"/>
    </row>
    <row r="311" spans="2:38" s="1" customFormat="1" ht="15.75" customHeight="1" x14ac:dyDescent="0.25">
      <c r="B311" s="683" t="s">
        <v>254</v>
      </c>
      <c r="C311" s="11" t="s">
        <v>124</v>
      </c>
      <c r="D311" s="125">
        <f t="shared" ref="D311:AA311" si="117">SUM(D312:D313)</f>
        <v>4</v>
      </c>
      <c r="E311" s="125">
        <f t="shared" si="117"/>
        <v>40</v>
      </c>
      <c r="F311" s="125">
        <f t="shared" si="117"/>
        <v>31</v>
      </c>
      <c r="G311" s="57">
        <f t="shared" si="117"/>
        <v>2725</v>
      </c>
      <c r="H311" s="57">
        <f t="shared" si="117"/>
        <v>105.6</v>
      </c>
      <c r="I311" s="82">
        <f>J311/G311</f>
        <v>0.30422018348623853</v>
      </c>
      <c r="J311" s="57">
        <f t="shared" si="117"/>
        <v>829</v>
      </c>
      <c r="K311" s="82">
        <f>L311/G311</f>
        <v>0</v>
      </c>
      <c r="L311" s="57">
        <f t="shared" si="117"/>
        <v>0</v>
      </c>
      <c r="M311" s="82">
        <f t="shared" si="117"/>
        <v>0</v>
      </c>
      <c r="N311" s="57">
        <f t="shared" si="117"/>
        <v>0</v>
      </c>
      <c r="O311" s="57">
        <f t="shared" si="117"/>
        <v>0</v>
      </c>
      <c r="P311" s="57">
        <f t="shared" si="117"/>
        <v>0</v>
      </c>
      <c r="Q311" s="57">
        <f t="shared" si="117"/>
        <v>75.400000000000006</v>
      </c>
      <c r="R311" s="57">
        <f t="shared" si="117"/>
        <v>12.8</v>
      </c>
      <c r="S311" s="57">
        <f t="shared" si="117"/>
        <v>380.4</v>
      </c>
      <c r="T311" s="82">
        <f>U311/G311</f>
        <v>0</v>
      </c>
      <c r="U311" s="57">
        <f t="shared" si="117"/>
        <v>0</v>
      </c>
      <c r="V311" s="82">
        <f>W311/G311</f>
        <v>0.2999633027522936</v>
      </c>
      <c r="W311" s="57">
        <f t="shared" si="117"/>
        <v>817.40000000000009</v>
      </c>
      <c r="X311" s="57">
        <f t="shared" si="117"/>
        <v>0</v>
      </c>
      <c r="Y311" s="57">
        <f t="shared" si="117"/>
        <v>0</v>
      </c>
      <c r="Z311" s="57">
        <f t="shared" si="117"/>
        <v>0</v>
      </c>
      <c r="AA311" s="57">
        <f t="shared" si="117"/>
        <v>4945.6000000000004</v>
      </c>
      <c r="AB311" s="141">
        <f>SUM(AB312:AB313)</f>
        <v>184</v>
      </c>
      <c r="AC311" s="141">
        <f>SUM(AC312:AC313)</f>
        <v>1001.4</v>
      </c>
      <c r="AD311" s="233">
        <f t="shared" si="101"/>
        <v>0.3674862385321101</v>
      </c>
      <c r="AE311" s="141">
        <f>SUM(AE312:AE313)</f>
        <v>4128.2</v>
      </c>
      <c r="AF311" s="269">
        <f t="shared" si="99"/>
        <v>0.4</v>
      </c>
      <c r="AG311" s="270">
        <f>SUM(AG312:AG313)</f>
        <v>1090</v>
      </c>
      <c r="AH311" s="141">
        <f>SUM(AH312:AH313)</f>
        <v>-88.599999999999909</v>
      </c>
      <c r="AI311" s="233">
        <f t="shared" si="102"/>
        <v>0.4</v>
      </c>
      <c r="AJ311" s="57">
        <f t="shared" si="103"/>
        <v>1090</v>
      </c>
      <c r="AK311" s="57"/>
      <c r="AL311" s="79"/>
    </row>
    <row r="312" spans="2:38" s="1" customFormat="1" ht="15.75" x14ac:dyDescent="0.25">
      <c r="B312" s="683"/>
      <c r="C312" s="15" t="s">
        <v>255</v>
      </c>
      <c r="D312" s="116">
        <v>2</v>
      </c>
      <c r="E312" s="116">
        <v>21</v>
      </c>
      <c r="F312" s="116">
        <v>17</v>
      </c>
      <c r="G312" s="69">
        <v>1534.8999999999999</v>
      </c>
      <c r="H312" s="69">
        <v>50.399999999999991</v>
      </c>
      <c r="I312" s="80">
        <v>0.26835624470649555</v>
      </c>
      <c r="J312" s="69">
        <v>411.9</v>
      </c>
      <c r="K312" s="80">
        <v>0</v>
      </c>
      <c r="L312" s="69">
        <v>0</v>
      </c>
      <c r="M312" s="80">
        <v>0</v>
      </c>
      <c r="N312" s="69">
        <v>0</v>
      </c>
      <c r="O312" s="69">
        <v>0</v>
      </c>
      <c r="P312" s="69">
        <v>0</v>
      </c>
      <c r="Q312" s="69">
        <v>50.3</v>
      </c>
      <c r="R312" s="69">
        <v>8.5</v>
      </c>
      <c r="S312" s="69">
        <v>209.6</v>
      </c>
      <c r="T312" s="80">
        <v>0</v>
      </c>
      <c r="U312" s="69">
        <v>0</v>
      </c>
      <c r="V312" s="80">
        <v>0.29995439442308947</v>
      </c>
      <c r="W312" s="69">
        <v>460.4</v>
      </c>
      <c r="X312" s="69">
        <v>0</v>
      </c>
      <c r="Y312" s="69">
        <v>0</v>
      </c>
      <c r="Z312" s="69">
        <v>0</v>
      </c>
      <c r="AA312" s="60">
        <f>G312+H312+J312+L312+N312+O312+P312+Q312+R312+S312+U312+W312+X312+Y312+Z312</f>
        <v>2726</v>
      </c>
      <c r="AB312" s="143">
        <v>101.4</v>
      </c>
      <c r="AC312" s="69">
        <f>AB312+X312+W312+U312</f>
        <v>561.79999999999995</v>
      </c>
      <c r="AD312" s="238">
        <f t="shared" si="101"/>
        <v>0.36601733011922599</v>
      </c>
      <c r="AE312" s="69">
        <f>G312+H312+J312+L312+N312+P312+Q312+R312+S312+Y312+Z312</f>
        <v>2265.6</v>
      </c>
      <c r="AF312" s="277">
        <f t="shared" si="99"/>
        <v>0.4</v>
      </c>
      <c r="AG312" s="278">
        <f>G312*AF312</f>
        <v>613.96</v>
      </c>
      <c r="AH312" s="225">
        <f>IF((AA312+AB312)-(AE312+AG312)&gt;0,0,(AA312+AB312)-(AE312+AG312))</f>
        <v>-52.159999999999854</v>
      </c>
      <c r="AI312" s="238">
        <f t="shared" si="102"/>
        <v>0.39999999999999991</v>
      </c>
      <c r="AJ312" s="69">
        <f t="shared" si="103"/>
        <v>613.95999999999981</v>
      </c>
      <c r="AK312" s="69"/>
      <c r="AL312" s="186"/>
    </row>
    <row r="313" spans="2:38" s="1" customFormat="1" ht="15.75" x14ac:dyDescent="0.25">
      <c r="B313" s="683"/>
      <c r="C313" s="15" t="s">
        <v>256</v>
      </c>
      <c r="D313" s="116">
        <v>2</v>
      </c>
      <c r="E313" s="116">
        <v>19</v>
      </c>
      <c r="F313" s="116">
        <v>14</v>
      </c>
      <c r="G313" s="69">
        <v>1190.1000000000001</v>
      </c>
      <c r="H313" s="69">
        <v>55.199999999999996</v>
      </c>
      <c r="I313" s="80">
        <v>0.35047475002100664</v>
      </c>
      <c r="J313" s="69">
        <v>417.1</v>
      </c>
      <c r="K313" s="80">
        <v>0</v>
      </c>
      <c r="L313" s="69">
        <v>0</v>
      </c>
      <c r="M313" s="80">
        <v>0</v>
      </c>
      <c r="N313" s="69">
        <v>0</v>
      </c>
      <c r="O313" s="69">
        <v>0</v>
      </c>
      <c r="P313" s="69">
        <v>0</v>
      </c>
      <c r="Q313" s="69">
        <v>25.1</v>
      </c>
      <c r="R313" s="69">
        <v>4.3</v>
      </c>
      <c r="S313" s="69">
        <v>170.79999999999998</v>
      </c>
      <c r="T313" s="80">
        <v>0</v>
      </c>
      <c r="U313" s="69">
        <v>0</v>
      </c>
      <c r="V313" s="80">
        <v>0.29997479203428284</v>
      </c>
      <c r="W313" s="69">
        <v>357.00000000000006</v>
      </c>
      <c r="X313" s="69">
        <v>0</v>
      </c>
      <c r="Y313" s="69">
        <v>0</v>
      </c>
      <c r="Z313" s="69">
        <v>0</v>
      </c>
      <c r="AA313" s="60">
        <f>G313+H313+J313+L313+N313+O313+P313+Q313+R313+S313+U313+W313+X313+Y313+Z313</f>
        <v>2219.6</v>
      </c>
      <c r="AB313" s="143">
        <v>82.6</v>
      </c>
      <c r="AC313" s="69">
        <f>AB313+X313+W313+U313</f>
        <v>439.6</v>
      </c>
      <c r="AD313" s="238">
        <f t="shared" si="101"/>
        <v>0.36938072430888158</v>
      </c>
      <c r="AE313" s="69">
        <f>G313+H313+J313+L313+N313+P313+Q313+R313+S313+Y313+Z313</f>
        <v>1862.6</v>
      </c>
      <c r="AF313" s="277">
        <f t="shared" si="99"/>
        <v>0.4</v>
      </c>
      <c r="AG313" s="278">
        <f>G313*AF313</f>
        <v>476.04000000000008</v>
      </c>
      <c r="AH313" s="225">
        <f>IF((AA313+AB313)-(AE313+AG313)&gt;0,0,(AA313+AB313)-(AE313+AG313))</f>
        <v>-36.440000000000055</v>
      </c>
      <c r="AI313" s="238">
        <f t="shared" si="102"/>
        <v>0.4</v>
      </c>
      <c r="AJ313" s="69">
        <f t="shared" si="103"/>
        <v>476.04000000000008</v>
      </c>
      <c r="AK313" s="69"/>
      <c r="AL313" s="186"/>
    </row>
    <row r="314" spans="2:38" s="1" customFormat="1" ht="15.75" customHeight="1" x14ac:dyDescent="0.25">
      <c r="B314" s="683" t="s">
        <v>257</v>
      </c>
      <c r="C314" s="11" t="s">
        <v>124</v>
      </c>
      <c r="D314" s="125">
        <f t="shared" ref="D314:AA314" si="118">SUM(D315:D317)</f>
        <v>5</v>
      </c>
      <c r="E314" s="125">
        <f t="shared" si="118"/>
        <v>57</v>
      </c>
      <c r="F314" s="125">
        <f t="shared" si="118"/>
        <v>46</v>
      </c>
      <c r="G314" s="57">
        <f t="shared" si="118"/>
        <v>4272.1000000000004</v>
      </c>
      <c r="H314" s="57">
        <f t="shared" si="118"/>
        <v>173.8</v>
      </c>
      <c r="I314" s="82">
        <f>J314/G314</f>
        <v>0.33987968446431494</v>
      </c>
      <c r="J314" s="57">
        <f t="shared" si="118"/>
        <v>1452</v>
      </c>
      <c r="K314" s="82">
        <f>L314/G314</f>
        <v>0</v>
      </c>
      <c r="L314" s="57">
        <f t="shared" si="118"/>
        <v>0</v>
      </c>
      <c r="M314" s="82">
        <f t="shared" si="118"/>
        <v>0</v>
      </c>
      <c r="N314" s="57">
        <f t="shared" si="118"/>
        <v>0</v>
      </c>
      <c r="O314" s="57">
        <f t="shared" si="118"/>
        <v>0</v>
      </c>
      <c r="P314" s="57">
        <f t="shared" si="118"/>
        <v>0</v>
      </c>
      <c r="Q314" s="57">
        <f t="shared" si="118"/>
        <v>125.7</v>
      </c>
      <c r="R314" s="57">
        <f t="shared" si="118"/>
        <v>21.3</v>
      </c>
      <c r="S314" s="57">
        <f t="shared" si="118"/>
        <v>610.59999999999991</v>
      </c>
      <c r="T314" s="82">
        <f>U314/G314</f>
        <v>0</v>
      </c>
      <c r="U314" s="57">
        <f t="shared" si="118"/>
        <v>0</v>
      </c>
      <c r="V314" s="82">
        <f>W314/G314</f>
        <v>0.29996957000070223</v>
      </c>
      <c r="W314" s="57">
        <f t="shared" si="118"/>
        <v>1281.5000000000002</v>
      </c>
      <c r="X314" s="57">
        <f t="shared" si="118"/>
        <v>0</v>
      </c>
      <c r="Y314" s="57">
        <f t="shared" si="118"/>
        <v>0</v>
      </c>
      <c r="Z314" s="57">
        <f t="shared" si="118"/>
        <v>0</v>
      </c>
      <c r="AA314" s="57">
        <f t="shared" si="118"/>
        <v>7937.0000000000009</v>
      </c>
      <c r="AB314" s="141">
        <f>SUM(AB315:AB317)</f>
        <v>295.3</v>
      </c>
      <c r="AC314" s="141">
        <f>SUM(AC315:AC317)</f>
        <v>1576.8000000000002</v>
      </c>
      <c r="AD314" s="233">
        <f t="shared" si="101"/>
        <v>0.36909248379017345</v>
      </c>
      <c r="AE314" s="141">
        <f>SUM(AE315:AE317)</f>
        <v>6655.5000000000009</v>
      </c>
      <c r="AF314" s="269">
        <f t="shared" si="99"/>
        <v>0.4</v>
      </c>
      <c r="AG314" s="270">
        <f>SUM(AG315:AG317)</f>
        <v>1708.8400000000001</v>
      </c>
      <c r="AH314" s="141">
        <f>SUM(AH315:AH317)</f>
        <v>-132.03999999999996</v>
      </c>
      <c r="AI314" s="233">
        <f t="shared" si="102"/>
        <v>0.4</v>
      </c>
      <c r="AJ314" s="57">
        <f t="shared" si="103"/>
        <v>1708.8400000000001</v>
      </c>
      <c r="AK314" s="57"/>
      <c r="AL314" s="79"/>
    </row>
    <row r="315" spans="2:38" s="1" customFormat="1" ht="15.75" x14ac:dyDescent="0.25">
      <c r="B315" s="683"/>
      <c r="C315" s="15" t="s">
        <v>258</v>
      </c>
      <c r="D315" s="116">
        <v>2</v>
      </c>
      <c r="E315" s="116">
        <v>20</v>
      </c>
      <c r="F315" s="116">
        <v>15</v>
      </c>
      <c r="G315" s="69">
        <v>1424.6000000000001</v>
      </c>
      <c r="H315" s="69">
        <v>48</v>
      </c>
      <c r="I315" s="80">
        <v>0.30927979783798953</v>
      </c>
      <c r="J315" s="69">
        <v>440.59999999999997</v>
      </c>
      <c r="K315" s="80">
        <v>0</v>
      </c>
      <c r="L315" s="69">
        <v>0</v>
      </c>
      <c r="M315" s="80">
        <v>0</v>
      </c>
      <c r="N315" s="69">
        <v>0</v>
      </c>
      <c r="O315" s="69">
        <v>0</v>
      </c>
      <c r="P315" s="69">
        <v>0</v>
      </c>
      <c r="Q315" s="69">
        <v>50.3</v>
      </c>
      <c r="R315" s="69">
        <v>8.5</v>
      </c>
      <c r="S315" s="69">
        <v>199.89999999999998</v>
      </c>
      <c r="T315" s="80">
        <v>0</v>
      </c>
      <c r="U315" s="69">
        <v>0</v>
      </c>
      <c r="V315" s="80">
        <v>0.29994384388600309</v>
      </c>
      <c r="W315" s="69">
        <v>427.30000000000007</v>
      </c>
      <c r="X315" s="69">
        <v>0</v>
      </c>
      <c r="Y315" s="69">
        <v>0</v>
      </c>
      <c r="Z315" s="69">
        <v>0</v>
      </c>
      <c r="AA315" s="60">
        <f>G315+H315+J315+L315+N315+O315+P315+Q315+R315+S315+U315+W315+X315+Y315+Z315</f>
        <v>2599.2000000000003</v>
      </c>
      <c r="AB315" s="143">
        <v>96.7</v>
      </c>
      <c r="AC315" s="69">
        <f>AB315+X315+W315+U315</f>
        <v>524.00000000000011</v>
      </c>
      <c r="AD315" s="238">
        <f t="shared" si="101"/>
        <v>0.36782254667976982</v>
      </c>
      <c r="AE315" s="69">
        <f>G315+H315+J315+L315+N315+P315+Q315+R315+S315+Y315+Z315</f>
        <v>2171.9</v>
      </c>
      <c r="AF315" s="277">
        <f t="shared" si="99"/>
        <v>0.4</v>
      </c>
      <c r="AG315" s="278">
        <f>G315*AF315</f>
        <v>569.84</v>
      </c>
      <c r="AH315" s="225">
        <f>IF((AA315+AB315)-(AE315+AG315)&gt;0,0,(AA315+AB315)-(AE315+AG315))</f>
        <v>-45.840000000000146</v>
      </c>
      <c r="AI315" s="238">
        <f t="shared" si="102"/>
        <v>0.40000000000000013</v>
      </c>
      <c r="AJ315" s="69">
        <f t="shared" si="103"/>
        <v>569.84000000000026</v>
      </c>
      <c r="AK315" s="69"/>
      <c r="AL315" s="186"/>
    </row>
    <row r="316" spans="2:38" s="1" customFormat="1" ht="15.75" x14ac:dyDescent="0.25">
      <c r="B316" s="683"/>
      <c r="C316" s="15" t="s">
        <v>259</v>
      </c>
      <c r="D316" s="116">
        <v>2</v>
      </c>
      <c r="E316" s="116">
        <v>18</v>
      </c>
      <c r="F316" s="116">
        <v>17</v>
      </c>
      <c r="G316" s="69">
        <v>1576.1000000000001</v>
      </c>
      <c r="H316" s="69">
        <v>67</v>
      </c>
      <c r="I316" s="80">
        <v>0.35137364380432717</v>
      </c>
      <c r="J316" s="69">
        <v>553.80000000000007</v>
      </c>
      <c r="K316" s="80">
        <v>0</v>
      </c>
      <c r="L316" s="69">
        <v>0</v>
      </c>
      <c r="M316" s="80">
        <v>0</v>
      </c>
      <c r="N316" s="69">
        <v>0</v>
      </c>
      <c r="O316" s="69">
        <v>0</v>
      </c>
      <c r="P316" s="69">
        <v>0</v>
      </c>
      <c r="Q316" s="69">
        <v>25.1</v>
      </c>
      <c r="R316" s="69">
        <v>4.3</v>
      </c>
      <c r="S316" s="69">
        <v>224.99999999999997</v>
      </c>
      <c r="T316" s="80">
        <v>0</v>
      </c>
      <c r="U316" s="69">
        <v>0</v>
      </c>
      <c r="V316" s="80">
        <v>0.29998096567476684</v>
      </c>
      <c r="W316" s="69">
        <v>472.80000000000007</v>
      </c>
      <c r="X316" s="69">
        <v>0</v>
      </c>
      <c r="Y316" s="69">
        <v>0</v>
      </c>
      <c r="Z316" s="69">
        <v>0</v>
      </c>
      <c r="AA316" s="60">
        <f>G316+H316+J316+L316+N316+O316+P316+Q316+R316+S316+U316+W316+X316+Y316+Z316</f>
        <v>2924.1000000000004</v>
      </c>
      <c r="AB316" s="143">
        <v>108.8</v>
      </c>
      <c r="AC316" s="69">
        <f>AB316+X316+W316+U316</f>
        <v>581.6</v>
      </c>
      <c r="AD316" s="238">
        <f t="shared" si="101"/>
        <v>0.36901211852039845</v>
      </c>
      <c r="AE316" s="69">
        <f>G316+H316+J316+L316+N316+P316+Q316+R316+S316+Y316+Z316</f>
        <v>2451.3000000000002</v>
      </c>
      <c r="AF316" s="277">
        <f t="shared" si="99"/>
        <v>0.4</v>
      </c>
      <c r="AG316" s="278">
        <f>G316*AF316</f>
        <v>630.44000000000005</v>
      </c>
      <c r="AH316" s="225">
        <f>IF((AA316+AB316)-(AE316+AG316)&gt;0,0,(AA316+AB316)-(AE316+AG316))</f>
        <v>-48.839999999999691</v>
      </c>
      <c r="AI316" s="238">
        <f t="shared" si="102"/>
        <v>0.3999999999999998</v>
      </c>
      <c r="AJ316" s="69">
        <f t="shared" si="103"/>
        <v>630.43999999999971</v>
      </c>
      <c r="AK316" s="69"/>
      <c r="AL316" s="186"/>
    </row>
    <row r="317" spans="2:38" s="1" customFormat="1" ht="15.75" x14ac:dyDescent="0.25">
      <c r="B317" s="683"/>
      <c r="C317" s="15" t="s">
        <v>260</v>
      </c>
      <c r="D317" s="116">
        <v>1</v>
      </c>
      <c r="E317" s="116">
        <v>19</v>
      </c>
      <c r="F317" s="116">
        <v>14</v>
      </c>
      <c r="G317" s="69">
        <v>1271.4000000000001</v>
      </c>
      <c r="H317" s="69">
        <v>58.8</v>
      </c>
      <c r="I317" s="80">
        <v>0.35991820040899791</v>
      </c>
      <c r="J317" s="69">
        <v>457.59999999999997</v>
      </c>
      <c r="K317" s="80">
        <v>0</v>
      </c>
      <c r="L317" s="69">
        <v>0</v>
      </c>
      <c r="M317" s="80">
        <v>0</v>
      </c>
      <c r="N317" s="69">
        <v>0</v>
      </c>
      <c r="O317" s="69">
        <v>0</v>
      </c>
      <c r="P317" s="69">
        <v>0</v>
      </c>
      <c r="Q317" s="69">
        <v>50.3</v>
      </c>
      <c r="R317" s="69">
        <v>8.5</v>
      </c>
      <c r="S317" s="69">
        <v>185.69999999999996</v>
      </c>
      <c r="T317" s="80">
        <v>0</v>
      </c>
      <c r="U317" s="69">
        <v>0</v>
      </c>
      <c r="V317" s="80">
        <v>0.29998426930942268</v>
      </c>
      <c r="W317" s="69">
        <v>381.40000000000003</v>
      </c>
      <c r="X317" s="69">
        <v>0</v>
      </c>
      <c r="Y317" s="69">
        <v>0</v>
      </c>
      <c r="Z317" s="69">
        <v>0</v>
      </c>
      <c r="AA317" s="60">
        <f>G317+H317+J317+L317+N317+O317+P317+Q317+R317+S317+U317+W317+X317+Y317+Z317</f>
        <v>2413.6999999999998</v>
      </c>
      <c r="AB317" s="143">
        <v>89.8</v>
      </c>
      <c r="AC317" s="69">
        <f>AB317+X317+W317+U317</f>
        <v>471.20000000000005</v>
      </c>
      <c r="AD317" s="238">
        <f t="shared" si="101"/>
        <v>0.37061507000157307</v>
      </c>
      <c r="AE317" s="69">
        <f>G317+H317+J317+L317+N317+P317+Q317+R317+S317+Y317+Z317</f>
        <v>2032.3</v>
      </c>
      <c r="AF317" s="277">
        <f t="shared" si="99"/>
        <v>0.4</v>
      </c>
      <c r="AG317" s="278">
        <f>G317*AF317</f>
        <v>508.56000000000006</v>
      </c>
      <c r="AH317" s="225">
        <f>IF((AA317+AB317)-(AE317+AG317)&gt;0,0,(AA317+AB317)-(AE317+AG317))</f>
        <v>-37.360000000000127</v>
      </c>
      <c r="AI317" s="238">
        <f t="shared" si="102"/>
        <v>0.40000000000000013</v>
      </c>
      <c r="AJ317" s="69">
        <f t="shared" si="103"/>
        <v>508.56000000000017</v>
      </c>
      <c r="AK317" s="69"/>
      <c r="AL317" s="186"/>
    </row>
    <row r="318" spans="2:38" s="1" customFormat="1" ht="15.75" customHeight="1" x14ac:dyDescent="0.25">
      <c r="B318" s="683" t="s">
        <v>261</v>
      </c>
      <c r="C318" s="11" t="s">
        <v>124</v>
      </c>
      <c r="D318" s="125">
        <f t="shared" ref="D318:AA318" si="119">SUM(D319:D320)</f>
        <v>6</v>
      </c>
      <c r="E318" s="125">
        <f t="shared" si="119"/>
        <v>39</v>
      </c>
      <c r="F318" s="125">
        <f t="shared" si="119"/>
        <v>38</v>
      </c>
      <c r="G318" s="57">
        <f t="shared" si="119"/>
        <v>3477.4</v>
      </c>
      <c r="H318" s="57">
        <f t="shared" si="119"/>
        <v>150</v>
      </c>
      <c r="I318" s="82">
        <f>J318/G318</f>
        <v>0.35995283832748604</v>
      </c>
      <c r="J318" s="57">
        <f t="shared" si="119"/>
        <v>1251.7</v>
      </c>
      <c r="K318" s="82">
        <f>L318/G318</f>
        <v>0</v>
      </c>
      <c r="L318" s="57">
        <f t="shared" si="119"/>
        <v>0</v>
      </c>
      <c r="M318" s="82">
        <f t="shared" si="119"/>
        <v>0</v>
      </c>
      <c r="N318" s="57">
        <f t="shared" si="119"/>
        <v>0</v>
      </c>
      <c r="O318" s="57">
        <f t="shared" si="119"/>
        <v>0</v>
      </c>
      <c r="P318" s="57">
        <f t="shared" si="119"/>
        <v>0</v>
      </c>
      <c r="Q318" s="57">
        <f t="shared" si="119"/>
        <v>75.400000000000006</v>
      </c>
      <c r="R318" s="57">
        <f t="shared" si="119"/>
        <v>12.8</v>
      </c>
      <c r="S318" s="57">
        <f t="shared" si="119"/>
        <v>500.9</v>
      </c>
      <c r="T318" s="82">
        <f>U318/G318</f>
        <v>0</v>
      </c>
      <c r="U318" s="57">
        <f t="shared" si="119"/>
        <v>0</v>
      </c>
      <c r="V318" s="82">
        <f>W318/G318</f>
        <v>0.29996549145913615</v>
      </c>
      <c r="W318" s="57">
        <f t="shared" si="119"/>
        <v>1043.1000000000001</v>
      </c>
      <c r="X318" s="57">
        <f t="shared" si="119"/>
        <v>0</v>
      </c>
      <c r="Y318" s="57">
        <f t="shared" si="119"/>
        <v>0</v>
      </c>
      <c r="Z318" s="57">
        <f t="shared" si="119"/>
        <v>0</v>
      </c>
      <c r="AA318" s="57">
        <f t="shared" si="119"/>
        <v>6511.3000000000011</v>
      </c>
      <c r="AB318" s="141">
        <f>SUM(AB319:AB320)</f>
        <v>242.20000000000002</v>
      </c>
      <c r="AC318" s="141">
        <f>SUM(AC319:AC320)</f>
        <v>1285.3000000000002</v>
      </c>
      <c r="AD318" s="233">
        <f t="shared" si="101"/>
        <v>0.36961522976936795</v>
      </c>
      <c r="AE318" s="141">
        <f>SUM(AE319:AE320)</f>
        <v>5468.2000000000007</v>
      </c>
      <c r="AF318" s="269">
        <f t="shared" si="99"/>
        <v>0.4</v>
      </c>
      <c r="AG318" s="270">
        <f>SUM(AG319:AG320)</f>
        <v>1390.96</v>
      </c>
      <c r="AH318" s="141">
        <f>SUM(AH319:AH320)</f>
        <v>-105.6599999999994</v>
      </c>
      <c r="AI318" s="233">
        <f t="shared" si="102"/>
        <v>0.39999999999999986</v>
      </c>
      <c r="AJ318" s="57">
        <f t="shared" si="103"/>
        <v>1390.9599999999996</v>
      </c>
      <c r="AK318" s="57"/>
      <c r="AL318" s="79"/>
    </row>
    <row r="319" spans="2:38" s="1" customFormat="1" ht="15.75" x14ac:dyDescent="0.25">
      <c r="B319" s="683"/>
      <c r="C319" s="15" t="s">
        <v>262</v>
      </c>
      <c r="D319" s="116">
        <v>4</v>
      </c>
      <c r="E319" s="116">
        <v>22</v>
      </c>
      <c r="F319" s="116">
        <v>22</v>
      </c>
      <c r="G319" s="69">
        <v>1965.8000000000002</v>
      </c>
      <c r="H319" s="69">
        <v>80.400000000000006</v>
      </c>
      <c r="I319" s="80">
        <v>0.3500356089124021</v>
      </c>
      <c r="J319" s="69">
        <v>688.10000000000014</v>
      </c>
      <c r="K319" s="80">
        <v>0</v>
      </c>
      <c r="L319" s="69">
        <v>0</v>
      </c>
      <c r="M319" s="80">
        <v>0</v>
      </c>
      <c r="N319" s="69">
        <v>0</v>
      </c>
      <c r="O319" s="69">
        <v>0</v>
      </c>
      <c r="P319" s="69">
        <v>0</v>
      </c>
      <c r="Q319" s="69">
        <v>50.3</v>
      </c>
      <c r="R319" s="69">
        <v>8.5</v>
      </c>
      <c r="S319" s="69">
        <v>281.89999999999998</v>
      </c>
      <c r="T319" s="80">
        <v>0</v>
      </c>
      <c r="U319" s="69">
        <v>0</v>
      </c>
      <c r="V319" s="80">
        <v>0.29997965205005594</v>
      </c>
      <c r="W319" s="69">
        <v>589.70000000000005</v>
      </c>
      <c r="X319" s="69">
        <v>0</v>
      </c>
      <c r="Y319" s="69">
        <v>0</v>
      </c>
      <c r="Z319" s="69">
        <v>0</v>
      </c>
      <c r="AA319" s="60">
        <f>G319+H319+J319+L319+N319+O319+P319+Q319+R319+S319+U319+W319+X319+Y319+Z319</f>
        <v>3664.7000000000007</v>
      </c>
      <c r="AB319" s="143">
        <v>136.30000000000001</v>
      </c>
      <c r="AC319" s="69">
        <f>AB319+X319+W319+U319</f>
        <v>726</v>
      </c>
      <c r="AD319" s="238">
        <f t="shared" si="101"/>
        <v>0.36931529148438291</v>
      </c>
      <c r="AE319" s="69">
        <f>G319+H319+J319+L319+N319+P319+Q319+R319+S319+Y319+Z319</f>
        <v>3075.0000000000005</v>
      </c>
      <c r="AF319" s="277">
        <f t="shared" si="99"/>
        <v>0.4</v>
      </c>
      <c r="AG319" s="278">
        <f>G319*AF319</f>
        <v>786.32000000000016</v>
      </c>
      <c r="AH319" s="225">
        <f>IF((AA319+AB319)-(AE319+AG319)&gt;0,0,(AA319+AB319)-(AE319+AG319))</f>
        <v>-60.319999999999709</v>
      </c>
      <c r="AI319" s="238">
        <f t="shared" si="102"/>
        <v>0.3999999999999998</v>
      </c>
      <c r="AJ319" s="69">
        <f t="shared" si="103"/>
        <v>786.31999999999971</v>
      </c>
      <c r="AK319" s="69"/>
      <c r="AL319" s="186"/>
    </row>
    <row r="320" spans="2:38" s="1" customFormat="1" ht="15.75" x14ac:dyDescent="0.25">
      <c r="B320" s="683"/>
      <c r="C320" s="15" t="s">
        <v>889</v>
      </c>
      <c r="D320" s="116">
        <v>2</v>
      </c>
      <c r="E320" s="116">
        <v>17</v>
      </c>
      <c r="F320" s="116">
        <v>16</v>
      </c>
      <c r="G320" s="69">
        <v>1511.6</v>
      </c>
      <c r="H320" s="69">
        <v>69.599999999999994</v>
      </c>
      <c r="I320" s="80">
        <v>0.37284996030695949</v>
      </c>
      <c r="J320" s="69">
        <v>563.59999999999991</v>
      </c>
      <c r="K320" s="80">
        <v>0</v>
      </c>
      <c r="L320" s="69">
        <v>0</v>
      </c>
      <c r="M320" s="80">
        <v>0</v>
      </c>
      <c r="N320" s="69">
        <v>0</v>
      </c>
      <c r="O320" s="69">
        <v>0</v>
      </c>
      <c r="P320" s="69">
        <v>0</v>
      </c>
      <c r="Q320" s="69">
        <v>25.1</v>
      </c>
      <c r="R320" s="69">
        <v>4.3</v>
      </c>
      <c r="S320" s="69">
        <v>218.99999999999997</v>
      </c>
      <c r="T320" s="80">
        <v>0</v>
      </c>
      <c r="U320" s="69">
        <v>0</v>
      </c>
      <c r="V320" s="80">
        <v>0.29994707594601749</v>
      </c>
      <c r="W320" s="69">
        <v>453.40000000000003</v>
      </c>
      <c r="X320" s="69">
        <v>0</v>
      </c>
      <c r="Y320" s="69">
        <v>0</v>
      </c>
      <c r="Z320" s="69">
        <v>0</v>
      </c>
      <c r="AA320" s="60">
        <f>G320+H320+J320+L320+N320+O320+P320+Q320+R320+S320+U320+W320+X320+Y320+Z320</f>
        <v>2846.6</v>
      </c>
      <c r="AB320" s="143">
        <v>105.9</v>
      </c>
      <c r="AC320" s="69">
        <f>AB320+X320+W320+U320</f>
        <v>559.30000000000007</v>
      </c>
      <c r="AD320" s="238">
        <f t="shared" si="101"/>
        <v>0.37000529240539831</v>
      </c>
      <c r="AE320" s="69">
        <f>G320+H320+J320+L320+N320+P320+Q320+R320+S320+Y320+Z320</f>
        <v>2393.1999999999998</v>
      </c>
      <c r="AF320" s="277">
        <f t="shared" si="99"/>
        <v>0.4</v>
      </c>
      <c r="AG320" s="278">
        <f>G320*AF320</f>
        <v>604.64</v>
      </c>
      <c r="AH320" s="225">
        <f>IF((AA320+AB320)-(AE320+AG320)&gt;0,0,(AA320+AB320)-(AE320+AG320))</f>
        <v>-45.339999999999691</v>
      </c>
      <c r="AI320" s="238">
        <f t="shared" si="102"/>
        <v>0.39999999999999986</v>
      </c>
      <c r="AJ320" s="69">
        <f t="shared" si="103"/>
        <v>604.63999999999976</v>
      </c>
      <c r="AK320" s="69"/>
      <c r="AL320" s="186"/>
    </row>
    <row r="321" spans="2:38" s="1" customFormat="1" ht="15.75" customHeight="1" x14ac:dyDescent="0.25">
      <c r="B321" s="683" t="s">
        <v>263</v>
      </c>
      <c r="C321" s="11" t="s">
        <v>124</v>
      </c>
      <c r="D321" s="125">
        <f t="shared" ref="D321:AA321" si="120">SUM(D322:D324)</f>
        <v>6</v>
      </c>
      <c r="E321" s="125">
        <f t="shared" si="120"/>
        <v>49</v>
      </c>
      <c r="F321" s="125">
        <f t="shared" si="120"/>
        <v>39</v>
      </c>
      <c r="G321" s="57">
        <f t="shared" si="120"/>
        <v>3713.9000000000005</v>
      </c>
      <c r="H321" s="57">
        <f t="shared" si="120"/>
        <v>164.4</v>
      </c>
      <c r="I321" s="82">
        <f>J321/G321</f>
        <v>0.35762944613479081</v>
      </c>
      <c r="J321" s="57">
        <f t="shared" si="120"/>
        <v>1328.1999999999998</v>
      </c>
      <c r="K321" s="82">
        <f>L321/G321</f>
        <v>0</v>
      </c>
      <c r="L321" s="57">
        <f t="shared" si="120"/>
        <v>0</v>
      </c>
      <c r="M321" s="82">
        <f t="shared" si="120"/>
        <v>0</v>
      </c>
      <c r="N321" s="57">
        <f t="shared" si="120"/>
        <v>0</v>
      </c>
      <c r="O321" s="57">
        <f t="shared" si="120"/>
        <v>0</v>
      </c>
      <c r="P321" s="57">
        <f t="shared" si="120"/>
        <v>0</v>
      </c>
      <c r="Q321" s="57">
        <f t="shared" si="120"/>
        <v>75.300000000000011</v>
      </c>
      <c r="R321" s="57">
        <f t="shared" si="120"/>
        <v>12.899999999999999</v>
      </c>
      <c r="S321" s="57">
        <f t="shared" si="120"/>
        <v>534.09999999999991</v>
      </c>
      <c r="T321" s="82">
        <f>U321/G321</f>
        <v>0</v>
      </c>
      <c r="U321" s="57">
        <f t="shared" si="120"/>
        <v>0</v>
      </c>
      <c r="V321" s="82">
        <f>W321/G321</f>
        <v>0.29998115188885</v>
      </c>
      <c r="W321" s="57">
        <f t="shared" si="120"/>
        <v>1114.1000000000001</v>
      </c>
      <c r="X321" s="57">
        <f t="shared" si="120"/>
        <v>0</v>
      </c>
      <c r="Y321" s="57">
        <f t="shared" si="120"/>
        <v>0</v>
      </c>
      <c r="Z321" s="57">
        <f t="shared" si="120"/>
        <v>0</v>
      </c>
      <c r="AA321" s="57">
        <f t="shared" si="120"/>
        <v>6942.9000000000005</v>
      </c>
      <c r="AB321" s="141">
        <f>SUM(AB322:AB324)</f>
        <v>258.29999999999995</v>
      </c>
      <c r="AC321" s="141">
        <f>SUM(AC322:AC324)</f>
        <v>1372.4</v>
      </c>
      <c r="AD321" s="233">
        <f t="shared" si="101"/>
        <v>0.36953068203236489</v>
      </c>
      <c r="AE321" s="141">
        <f>SUM(AE322:AE324)</f>
        <v>5828.8</v>
      </c>
      <c r="AF321" s="269">
        <f t="shared" si="99"/>
        <v>0.4</v>
      </c>
      <c r="AG321" s="270">
        <f>SUM(AG322:AG324)</f>
        <v>1485.5600000000002</v>
      </c>
      <c r="AH321" s="141">
        <f>SUM(AH322:AH324)</f>
        <v>-113.16000000000031</v>
      </c>
      <c r="AI321" s="233">
        <f t="shared" si="102"/>
        <v>0.4</v>
      </c>
      <c r="AJ321" s="57">
        <f t="shared" si="103"/>
        <v>1485.5600000000004</v>
      </c>
      <c r="AK321" s="57"/>
      <c r="AL321" s="79"/>
    </row>
    <row r="322" spans="2:38" s="1" customFormat="1" ht="15.75" x14ac:dyDescent="0.25">
      <c r="B322" s="683"/>
      <c r="C322" s="15" t="s">
        <v>264</v>
      </c>
      <c r="D322" s="116">
        <v>2</v>
      </c>
      <c r="E322" s="116">
        <v>17</v>
      </c>
      <c r="F322" s="116">
        <v>14</v>
      </c>
      <c r="G322" s="69">
        <v>1189.3999999999999</v>
      </c>
      <c r="H322" s="69">
        <v>56.4</v>
      </c>
      <c r="I322" s="80">
        <v>0.38120060534723393</v>
      </c>
      <c r="J322" s="69">
        <v>453.4</v>
      </c>
      <c r="K322" s="80">
        <v>0</v>
      </c>
      <c r="L322" s="69">
        <v>0</v>
      </c>
      <c r="M322" s="80">
        <v>0</v>
      </c>
      <c r="N322" s="69">
        <v>0</v>
      </c>
      <c r="O322" s="69">
        <v>0</v>
      </c>
      <c r="P322" s="69">
        <v>0</v>
      </c>
      <c r="Q322" s="69">
        <v>25.1</v>
      </c>
      <c r="R322" s="69">
        <v>4.3</v>
      </c>
      <c r="S322" s="69">
        <v>173.79999999999998</v>
      </c>
      <c r="T322" s="80">
        <v>0</v>
      </c>
      <c r="U322" s="69">
        <v>0</v>
      </c>
      <c r="V322" s="80">
        <v>0.29998318479905839</v>
      </c>
      <c r="W322" s="69">
        <v>356.8</v>
      </c>
      <c r="X322" s="69">
        <v>0</v>
      </c>
      <c r="Y322" s="69">
        <v>0</v>
      </c>
      <c r="Z322" s="69">
        <v>0</v>
      </c>
      <c r="AA322" s="60">
        <f>G322+H322+J322+L322+N322+O322+P322+Q322+R322+S322+U322+W322+X322+Y322+Z322</f>
        <v>2259.1999999999998</v>
      </c>
      <c r="AB322" s="143">
        <v>84</v>
      </c>
      <c r="AC322" s="69">
        <f>AB322+X322+W322+U322</f>
        <v>440.8</v>
      </c>
      <c r="AD322" s="238">
        <f t="shared" si="101"/>
        <v>0.37060702875399365</v>
      </c>
      <c r="AE322" s="69">
        <f>G322+H322+J322+L322+N322+P322+Q322+R322+S322+Y322+Z322</f>
        <v>1902.3999999999996</v>
      </c>
      <c r="AF322" s="277">
        <f t="shared" si="99"/>
        <v>0.4</v>
      </c>
      <c r="AG322" s="278">
        <f>G322*AF322</f>
        <v>475.76</v>
      </c>
      <c r="AH322" s="225">
        <f>IF((AA322+AB322)-(AE322+AG322)&gt;0,0,(AA322+AB322)-(AE322+AG322))</f>
        <v>-34.960000000000036</v>
      </c>
      <c r="AI322" s="238">
        <f t="shared" si="102"/>
        <v>0.40000000000000008</v>
      </c>
      <c r="AJ322" s="69">
        <f t="shared" si="103"/>
        <v>475.76000000000005</v>
      </c>
      <c r="AK322" s="69"/>
      <c r="AL322" s="186"/>
    </row>
    <row r="323" spans="2:38" s="1" customFormat="1" ht="15.75" x14ac:dyDescent="0.25">
      <c r="B323" s="683"/>
      <c r="C323" s="15" t="s">
        <v>265</v>
      </c>
      <c r="D323" s="116">
        <v>2</v>
      </c>
      <c r="E323" s="116">
        <v>16</v>
      </c>
      <c r="F323" s="116">
        <v>13</v>
      </c>
      <c r="G323" s="69">
        <v>1359.4</v>
      </c>
      <c r="H323" s="69">
        <v>66</v>
      </c>
      <c r="I323" s="80">
        <v>0.37641606591143151</v>
      </c>
      <c r="J323" s="69">
        <v>511.7</v>
      </c>
      <c r="K323" s="80">
        <v>0</v>
      </c>
      <c r="L323" s="69">
        <v>0</v>
      </c>
      <c r="M323" s="80">
        <v>0</v>
      </c>
      <c r="N323" s="69">
        <v>0</v>
      </c>
      <c r="O323" s="69">
        <v>0</v>
      </c>
      <c r="P323" s="69">
        <v>0</v>
      </c>
      <c r="Q323" s="69">
        <v>25.1</v>
      </c>
      <c r="R323" s="69">
        <v>4.3</v>
      </c>
      <c r="S323" s="69">
        <v>197.79999999999998</v>
      </c>
      <c r="T323" s="80">
        <v>0</v>
      </c>
      <c r="U323" s="69">
        <v>0</v>
      </c>
      <c r="V323" s="80">
        <v>0.29998528762689419</v>
      </c>
      <c r="W323" s="69">
        <v>407.8</v>
      </c>
      <c r="X323" s="69">
        <v>0</v>
      </c>
      <c r="Y323" s="69">
        <v>0</v>
      </c>
      <c r="Z323" s="69">
        <v>0</v>
      </c>
      <c r="AA323" s="60">
        <f>G323+H323+J323+L323+N323+O323+P323+Q323+R323+S323+U323+W323+X323+Y323+Z323</f>
        <v>2572.1000000000004</v>
      </c>
      <c r="AB323" s="143">
        <v>95.7</v>
      </c>
      <c r="AC323" s="69">
        <f>AB323+X323+W323+U323</f>
        <v>503.5</v>
      </c>
      <c r="AD323" s="238">
        <f t="shared" si="101"/>
        <v>0.3703839929380609</v>
      </c>
      <c r="AE323" s="69">
        <f>G323+H323+J323+L323+N323+P323+Q323+R323+S323+Y323+Z323</f>
        <v>2164.3000000000002</v>
      </c>
      <c r="AF323" s="277">
        <f t="shared" si="99"/>
        <v>0.4</v>
      </c>
      <c r="AG323" s="278">
        <f>G323*AF323</f>
        <v>543.7600000000001</v>
      </c>
      <c r="AH323" s="225">
        <f>IF((AA323+AB323)-(AE323+AG323)&gt;0,0,(AA323+AB323)-(AE323+AG323))</f>
        <v>-40.260000000000218</v>
      </c>
      <c r="AI323" s="238">
        <f t="shared" si="102"/>
        <v>0.40000000000000013</v>
      </c>
      <c r="AJ323" s="69">
        <f t="shared" si="103"/>
        <v>543.76000000000022</v>
      </c>
      <c r="AK323" s="69"/>
      <c r="AL323" s="186"/>
    </row>
    <row r="324" spans="2:38" s="1" customFormat="1" ht="15.75" x14ac:dyDescent="0.25">
      <c r="B324" s="683"/>
      <c r="C324" s="15" t="s">
        <v>266</v>
      </c>
      <c r="D324" s="116">
        <v>2</v>
      </c>
      <c r="E324" s="116">
        <v>16</v>
      </c>
      <c r="F324" s="116">
        <v>12</v>
      </c>
      <c r="G324" s="69">
        <v>1165.1000000000001</v>
      </c>
      <c r="H324" s="69">
        <v>42</v>
      </c>
      <c r="I324" s="80">
        <v>0.31164706892112265</v>
      </c>
      <c r="J324" s="69">
        <v>363.1</v>
      </c>
      <c r="K324" s="80">
        <v>0</v>
      </c>
      <c r="L324" s="69">
        <v>0</v>
      </c>
      <c r="M324" s="80">
        <v>0</v>
      </c>
      <c r="N324" s="69">
        <v>0</v>
      </c>
      <c r="O324" s="69">
        <v>0</v>
      </c>
      <c r="P324" s="69">
        <v>0</v>
      </c>
      <c r="Q324" s="69">
        <v>25.1</v>
      </c>
      <c r="R324" s="69">
        <v>4.3</v>
      </c>
      <c r="S324" s="69">
        <v>162.49999999999997</v>
      </c>
      <c r="T324" s="80">
        <v>0</v>
      </c>
      <c r="U324" s="69">
        <v>0</v>
      </c>
      <c r="V324" s="80">
        <v>0.29997425113724147</v>
      </c>
      <c r="W324" s="69">
        <v>349.50000000000006</v>
      </c>
      <c r="X324" s="69">
        <v>0</v>
      </c>
      <c r="Y324" s="69">
        <v>0</v>
      </c>
      <c r="Z324" s="69">
        <v>0</v>
      </c>
      <c r="AA324" s="60">
        <f>G324+H324+J324+L324+N324+O324+P324+Q324+R324+S324+U324+W324+X324+Y324+Z324</f>
        <v>2111.6000000000004</v>
      </c>
      <c r="AB324" s="143">
        <v>78.599999999999994</v>
      </c>
      <c r="AC324" s="69">
        <f>AB324+X324+W324+U324</f>
        <v>428.1</v>
      </c>
      <c r="AD324" s="238">
        <f t="shared" si="101"/>
        <v>0.36743627156467251</v>
      </c>
      <c r="AE324" s="69">
        <f>G324+H324+J324+L324+N324+P324+Q324+R324+S324+Y324+Z324</f>
        <v>1762.1000000000001</v>
      </c>
      <c r="AF324" s="277">
        <f t="shared" si="99"/>
        <v>0.4</v>
      </c>
      <c r="AG324" s="278">
        <f>G324*AF324</f>
        <v>466.04000000000008</v>
      </c>
      <c r="AH324" s="225">
        <f>IF((AA324+AB324)-(AE324+AG324)&gt;0,0,(AA324+AB324)-(AE324+AG324))</f>
        <v>-37.940000000000055</v>
      </c>
      <c r="AI324" s="238">
        <f t="shared" si="102"/>
        <v>0.4</v>
      </c>
      <c r="AJ324" s="69">
        <f t="shared" si="103"/>
        <v>466.04000000000008</v>
      </c>
      <c r="AK324" s="69"/>
      <c r="AL324" s="186"/>
    </row>
    <row r="325" spans="2:38" ht="39.75" customHeight="1" x14ac:dyDescent="0.25">
      <c r="B325" s="663" t="s">
        <v>267</v>
      </c>
      <c r="C325" s="664"/>
      <c r="D325" s="117">
        <f t="shared" ref="D325:AA325" si="121">D327</f>
        <v>94</v>
      </c>
      <c r="E325" s="117">
        <f t="shared" si="121"/>
        <v>464</v>
      </c>
      <c r="F325" s="117">
        <f t="shared" si="121"/>
        <v>432</v>
      </c>
      <c r="G325" s="132">
        <f t="shared" si="121"/>
        <v>42927.875</v>
      </c>
      <c r="H325" s="132">
        <f t="shared" si="121"/>
        <v>972.39999999999986</v>
      </c>
      <c r="I325" s="87">
        <f>J325/G325</f>
        <v>0.29066947525355036</v>
      </c>
      <c r="J325" s="132">
        <f t="shared" si="121"/>
        <v>12477.822900000003</v>
      </c>
      <c r="K325" s="87">
        <f>L325/G325</f>
        <v>1.4955317494751371E-3</v>
      </c>
      <c r="L325" s="132">
        <f t="shared" si="121"/>
        <v>64.2</v>
      </c>
      <c r="M325" s="87">
        <f>N325/G325</f>
        <v>0</v>
      </c>
      <c r="N325" s="132">
        <f t="shared" si="121"/>
        <v>0</v>
      </c>
      <c r="O325" s="132">
        <f t="shared" si="121"/>
        <v>0</v>
      </c>
      <c r="P325" s="132">
        <f t="shared" si="121"/>
        <v>0</v>
      </c>
      <c r="Q325" s="132">
        <f t="shared" si="121"/>
        <v>1643.5</v>
      </c>
      <c r="R325" s="132">
        <f t="shared" si="121"/>
        <v>71.7</v>
      </c>
      <c r="S325" s="132">
        <f t="shared" si="121"/>
        <v>5250.3828250000006</v>
      </c>
      <c r="T325" s="87">
        <f>U325/G325</f>
        <v>0</v>
      </c>
      <c r="U325" s="132">
        <f t="shared" si="121"/>
        <v>0</v>
      </c>
      <c r="V325" s="87">
        <f>W325/G325</f>
        <v>0.15363742090657875</v>
      </c>
      <c r="W325" s="132">
        <f t="shared" si="121"/>
        <v>6595.3279999999995</v>
      </c>
      <c r="X325" s="132">
        <f t="shared" si="121"/>
        <v>0</v>
      </c>
      <c r="Y325" s="132">
        <f t="shared" si="121"/>
        <v>81</v>
      </c>
      <c r="Z325" s="132">
        <f t="shared" si="121"/>
        <v>0</v>
      </c>
      <c r="AA325" s="132">
        <f t="shared" si="121"/>
        <v>70084.208725000004</v>
      </c>
      <c r="AB325" s="129">
        <f>AB327+AB326</f>
        <v>7164.2</v>
      </c>
      <c r="AC325" s="129">
        <f>AC327+AC326</f>
        <v>13759.528000000002</v>
      </c>
      <c r="AD325" s="226">
        <f t="shared" si="101"/>
        <v>0.32052665080673104</v>
      </c>
      <c r="AE325" s="129">
        <f>AE327+AE326</f>
        <v>66259.980725000001</v>
      </c>
      <c r="AF325" s="258">
        <f t="shared" si="99"/>
        <v>0.4</v>
      </c>
      <c r="AG325" s="255">
        <f>AG327+AG326</f>
        <v>17870.43</v>
      </c>
      <c r="AH325" s="129">
        <f>AH327+AH326</f>
        <v>-4110.902</v>
      </c>
      <c r="AI325" s="226">
        <f t="shared" si="102"/>
        <v>0.41628964862574724</v>
      </c>
      <c r="AJ325" s="132">
        <f t="shared" si="103"/>
        <v>17870.43</v>
      </c>
      <c r="AK325" s="132"/>
      <c r="AL325" s="196"/>
    </row>
    <row r="326" spans="2:38" ht="18.75" x14ac:dyDescent="0.25">
      <c r="B326" s="306" t="s">
        <v>817</v>
      </c>
      <c r="C326" s="207"/>
      <c r="D326" s="124"/>
      <c r="E326" s="124">
        <v>15</v>
      </c>
      <c r="F326" s="124">
        <v>16</v>
      </c>
      <c r="G326" s="134">
        <v>1748.1999999999998</v>
      </c>
      <c r="H326" s="134">
        <v>69</v>
      </c>
      <c r="I326" s="93">
        <v>0.42369294131106283</v>
      </c>
      <c r="J326" s="134">
        <v>740.69999999999993</v>
      </c>
      <c r="K326" s="93">
        <v>0</v>
      </c>
      <c r="L326" s="134">
        <v>0</v>
      </c>
      <c r="M326" s="93">
        <v>0</v>
      </c>
      <c r="N326" s="134">
        <v>0</v>
      </c>
      <c r="O326" s="134">
        <v>0</v>
      </c>
      <c r="P326" s="134">
        <v>0</v>
      </c>
      <c r="Q326" s="134">
        <v>0</v>
      </c>
      <c r="R326" s="134">
        <v>0</v>
      </c>
      <c r="S326" s="134">
        <v>213.2</v>
      </c>
      <c r="T326" s="93">
        <v>0</v>
      </c>
      <c r="U326" s="134">
        <v>0</v>
      </c>
      <c r="V326" s="93">
        <v>0</v>
      </c>
      <c r="W326" s="134">
        <v>0</v>
      </c>
      <c r="X326" s="309">
        <v>0</v>
      </c>
      <c r="Y326" s="309">
        <v>0</v>
      </c>
      <c r="Z326" s="309">
        <v>0</v>
      </c>
      <c r="AA326" s="309">
        <v>2771.0999999999995</v>
      </c>
      <c r="AB326" s="146">
        <v>478.4</v>
      </c>
      <c r="AC326" s="309">
        <f>AB326+X326+W326+U326</f>
        <v>478.4</v>
      </c>
      <c r="AD326" s="310">
        <f t="shared" si="101"/>
        <v>0.27365290012584376</v>
      </c>
      <c r="AE326" s="309">
        <f>G326+H326+J326+L326+N326+P326+Q326+R326+S326+Y326+Z326</f>
        <v>2771.0999999999995</v>
      </c>
      <c r="AF326" s="311">
        <f t="shared" si="99"/>
        <v>0.4</v>
      </c>
      <c r="AG326" s="312">
        <f>G326*AF326</f>
        <v>699.28</v>
      </c>
      <c r="AH326" s="225">
        <f>IF((AA326+AB326)-(AE326+AG326)&gt;0,0,(AA326+AB326)-(AE326+AG326))</f>
        <v>-220.87999999999965</v>
      </c>
      <c r="AI326" s="310">
        <f t="shared" si="102"/>
        <v>0.39999999999999986</v>
      </c>
      <c r="AJ326" s="309">
        <f t="shared" si="103"/>
        <v>699.27999999999963</v>
      </c>
      <c r="AK326" s="134"/>
      <c r="AL326" s="184"/>
    </row>
    <row r="327" spans="2:38" ht="18.75" x14ac:dyDescent="0.3">
      <c r="B327" s="10" t="s">
        <v>710</v>
      </c>
      <c r="C327" s="33"/>
      <c r="D327" s="154">
        <f t="shared" ref="D327:Z327" si="122">D328+D331+D334+D337+D340+D343+D344</f>
        <v>94</v>
      </c>
      <c r="E327" s="154">
        <f t="shared" si="122"/>
        <v>464</v>
      </c>
      <c r="F327" s="154">
        <f t="shared" si="122"/>
        <v>432</v>
      </c>
      <c r="G327" s="65">
        <f t="shared" si="122"/>
        <v>42927.875</v>
      </c>
      <c r="H327" s="65">
        <f t="shared" si="122"/>
        <v>972.39999999999986</v>
      </c>
      <c r="I327" s="94">
        <f>J327/G327</f>
        <v>0.29066947525355036</v>
      </c>
      <c r="J327" s="65">
        <f t="shared" si="122"/>
        <v>12477.822900000003</v>
      </c>
      <c r="K327" s="94">
        <f>L327/G327</f>
        <v>1.4955317494751371E-3</v>
      </c>
      <c r="L327" s="65">
        <f t="shared" si="122"/>
        <v>64.2</v>
      </c>
      <c r="M327" s="94">
        <f>N327/G327</f>
        <v>0</v>
      </c>
      <c r="N327" s="65">
        <f t="shared" si="122"/>
        <v>0</v>
      </c>
      <c r="O327" s="65">
        <f t="shared" si="122"/>
        <v>0</v>
      </c>
      <c r="P327" s="65">
        <f t="shared" si="122"/>
        <v>0</v>
      </c>
      <c r="Q327" s="65">
        <f t="shared" si="122"/>
        <v>1643.5</v>
      </c>
      <c r="R327" s="65">
        <f t="shared" si="122"/>
        <v>71.7</v>
      </c>
      <c r="S327" s="65">
        <f t="shared" si="122"/>
        <v>5250.3828250000006</v>
      </c>
      <c r="T327" s="94">
        <f>U327/G327</f>
        <v>0</v>
      </c>
      <c r="U327" s="65">
        <f t="shared" si="122"/>
        <v>0</v>
      </c>
      <c r="V327" s="94">
        <f>W327/G327</f>
        <v>0.15363742090657875</v>
      </c>
      <c r="W327" s="65">
        <f t="shared" si="122"/>
        <v>6595.3279999999995</v>
      </c>
      <c r="X327" s="65">
        <f t="shared" si="122"/>
        <v>0</v>
      </c>
      <c r="Y327" s="65">
        <f t="shared" si="122"/>
        <v>81</v>
      </c>
      <c r="Z327" s="65">
        <f t="shared" si="122"/>
        <v>0</v>
      </c>
      <c r="AA327" s="65">
        <f>AA328+AA331+AA334+AA337+AA340+AA343+AA344</f>
        <v>70084.208725000004</v>
      </c>
      <c r="AB327" s="62">
        <f>AB328+AB331+AB334+AB337+AB340+AB343+AB344</f>
        <v>6685.8</v>
      </c>
      <c r="AC327" s="62">
        <f>AC328+AC331+AC334+AC337+AC340+AC343+AC344</f>
        <v>13281.128000000002</v>
      </c>
      <c r="AD327" s="232">
        <f t="shared" si="101"/>
        <v>0.3093823768355643</v>
      </c>
      <c r="AE327" s="62">
        <f>AE328+AE331+AE334+AE337+AE340+AE343+AE344</f>
        <v>63488.880725000003</v>
      </c>
      <c r="AF327" s="267">
        <f t="shared" si="99"/>
        <v>0.4</v>
      </c>
      <c r="AG327" s="268">
        <f>AG328+AG331+AG334+AG337+AG340+AG343+AG344</f>
        <v>17171.150000000001</v>
      </c>
      <c r="AH327" s="62">
        <f>AH328+AH331+AH334+AH337+AH340+AH343+AH344</f>
        <v>-3890.0219999999999</v>
      </c>
      <c r="AI327" s="232">
        <f t="shared" si="102"/>
        <v>0.4</v>
      </c>
      <c r="AJ327" s="65">
        <f t="shared" si="103"/>
        <v>17171.150000000001</v>
      </c>
      <c r="AK327" s="65"/>
      <c r="AL327" s="79"/>
    </row>
    <row r="328" spans="2:38" s="1" customFormat="1" ht="15.75" x14ac:dyDescent="0.25">
      <c r="B328" s="688" t="s">
        <v>268</v>
      </c>
      <c r="C328" s="11" t="s">
        <v>124</v>
      </c>
      <c r="D328" s="125">
        <f t="shared" ref="D328:AA328" si="123">SUM(D329:D330)</f>
        <v>11</v>
      </c>
      <c r="E328" s="125">
        <f t="shared" si="123"/>
        <v>62</v>
      </c>
      <c r="F328" s="125">
        <f t="shared" si="123"/>
        <v>57</v>
      </c>
      <c r="G328" s="57">
        <f t="shared" si="123"/>
        <v>5343.12</v>
      </c>
      <c r="H328" s="57">
        <f t="shared" si="123"/>
        <v>145.19999999999999</v>
      </c>
      <c r="I328" s="82">
        <f>J328/G328</f>
        <v>0.32966498974382014</v>
      </c>
      <c r="J328" s="57">
        <f t="shared" si="123"/>
        <v>1761.4396000000002</v>
      </c>
      <c r="K328" s="82">
        <f>L328/G328</f>
        <v>0</v>
      </c>
      <c r="L328" s="57">
        <f t="shared" si="123"/>
        <v>0</v>
      </c>
      <c r="M328" s="82">
        <f t="shared" si="123"/>
        <v>0</v>
      </c>
      <c r="N328" s="57">
        <f t="shared" si="123"/>
        <v>0</v>
      </c>
      <c r="O328" s="57">
        <f t="shared" si="123"/>
        <v>0</v>
      </c>
      <c r="P328" s="57">
        <f t="shared" si="123"/>
        <v>0</v>
      </c>
      <c r="Q328" s="57">
        <f t="shared" si="123"/>
        <v>160.80000000000001</v>
      </c>
      <c r="R328" s="57">
        <f t="shared" si="123"/>
        <v>8.4</v>
      </c>
      <c r="S328" s="57">
        <f t="shared" si="123"/>
        <v>665.77006666666671</v>
      </c>
      <c r="T328" s="82">
        <f>U328/G328</f>
        <v>0</v>
      </c>
      <c r="U328" s="57">
        <f t="shared" si="123"/>
        <v>0</v>
      </c>
      <c r="V328" s="82">
        <f>W328/G328</f>
        <v>0.15267544056656038</v>
      </c>
      <c r="W328" s="57">
        <f t="shared" si="123"/>
        <v>815.7632000000001</v>
      </c>
      <c r="X328" s="57">
        <f t="shared" si="123"/>
        <v>0</v>
      </c>
      <c r="Y328" s="57">
        <f t="shared" si="123"/>
        <v>0</v>
      </c>
      <c r="Z328" s="57">
        <f t="shared" si="123"/>
        <v>0</v>
      </c>
      <c r="AA328" s="57">
        <f t="shared" si="123"/>
        <v>8900.4928666666674</v>
      </c>
      <c r="AB328" s="141">
        <f>SUM(AB329:AB330)</f>
        <v>846.6</v>
      </c>
      <c r="AC328" s="141">
        <f>SUM(AC329:AC330)</f>
        <v>1662.3632000000002</v>
      </c>
      <c r="AD328" s="233">
        <f t="shared" si="101"/>
        <v>0.31112219077991887</v>
      </c>
      <c r="AE328" s="141">
        <f>SUM(AE329:AE330)</f>
        <v>8084.7296666666662</v>
      </c>
      <c r="AF328" s="269">
        <f t="shared" si="99"/>
        <v>0.4</v>
      </c>
      <c r="AG328" s="270">
        <f>SUM(AG329:AG330)</f>
        <v>2137.248</v>
      </c>
      <c r="AH328" s="141">
        <f>SUM(AH329:AH330)</f>
        <v>-474.88479999999981</v>
      </c>
      <c r="AI328" s="233">
        <f t="shared" si="102"/>
        <v>0.4</v>
      </c>
      <c r="AJ328" s="57">
        <f t="shared" si="103"/>
        <v>2137.248</v>
      </c>
      <c r="AK328" s="57"/>
      <c r="AL328" s="79"/>
    </row>
    <row r="329" spans="2:38" s="1" customFormat="1" ht="15.75" x14ac:dyDescent="0.25">
      <c r="B329" s="688"/>
      <c r="C329" s="15" t="s">
        <v>269</v>
      </c>
      <c r="D329" s="116">
        <v>5</v>
      </c>
      <c r="E329" s="116">
        <v>28</v>
      </c>
      <c r="F329" s="116">
        <v>26</v>
      </c>
      <c r="G329" s="69">
        <v>2442.6999999999998</v>
      </c>
      <c r="H329" s="69">
        <v>72</v>
      </c>
      <c r="I329" s="80">
        <v>0.33082584293370471</v>
      </c>
      <c r="J329" s="69">
        <v>783.95799999999997</v>
      </c>
      <c r="K329" s="80">
        <v>0</v>
      </c>
      <c r="L329" s="69">
        <v>0</v>
      </c>
      <c r="M329" s="80">
        <v>0</v>
      </c>
      <c r="N329" s="69">
        <v>0</v>
      </c>
      <c r="O329" s="69">
        <v>0</v>
      </c>
      <c r="P329" s="69">
        <v>0</v>
      </c>
      <c r="Q329" s="69">
        <v>90.8</v>
      </c>
      <c r="R329" s="69">
        <v>4.2</v>
      </c>
      <c r="S329" s="69">
        <v>304.3</v>
      </c>
      <c r="T329" s="80">
        <v>0</v>
      </c>
      <c r="U329" s="69">
        <v>0</v>
      </c>
      <c r="V329" s="80">
        <v>0.15724522091403978</v>
      </c>
      <c r="W329" s="69">
        <v>372.62400000000002</v>
      </c>
      <c r="X329" s="69">
        <v>0</v>
      </c>
      <c r="Y329" s="69">
        <v>0</v>
      </c>
      <c r="Z329" s="69">
        <v>0</v>
      </c>
      <c r="AA329" s="60">
        <f>G329+H329+J329+L329+N329+O329+P329+Q329+R329+S329+U329+W329+X329+Y329+Z329</f>
        <v>4070.5820000000003</v>
      </c>
      <c r="AB329" s="143">
        <v>387</v>
      </c>
      <c r="AC329" s="69">
        <f>AB329+X329+W329+U329</f>
        <v>759.62400000000002</v>
      </c>
      <c r="AD329" s="238">
        <f t="shared" si="101"/>
        <v>0.31097719736357315</v>
      </c>
      <c r="AE329" s="69">
        <f>G329+H329+J329+L329+N329+P329+Q329+R329+S329+Y329+Z329</f>
        <v>3697.9580000000001</v>
      </c>
      <c r="AF329" s="277">
        <f t="shared" si="99"/>
        <v>0.4</v>
      </c>
      <c r="AG329" s="278">
        <f>G329*AF329</f>
        <v>977.07999999999993</v>
      </c>
      <c r="AH329" s="225">
        <f>IF((AA329+AB329)-(AE329+AG329)&gt;0,0,(AA329+AB329)-(AE329+AG329))</f>
        <v>-217.45600000000013</v>
      </c>
      <c r="AI329" s="238">
        <f t="shared" si="102"/>
        <v>0.40000000000000008</v>
      </c>
      <c r="AJ329" s="69">
        <f t="shared" si="103"/>
        <v>977.08000000000015</v>
      </c>
      <c r="AK329" s="69"/>
      <c r="AL329" s="186"/>
    </row>
    <row r="330" spans="2:38" s="1" customFormat="1" ht="15.75" x14ac:dyDescent="0.25">
      <c r="B330" s="688"/>
      <c r="C330" s="15" t="s">
        <v>270</v>
      </c>
      <c r="D330" s="116">
        <v>6</v>
      </c>
      <c r="E330" s="116">
        <v>34</v>
      </c>
      <c r="F330" s="116">
        <v>31</v>
      </c>
      <c r="G330" s="69">
        <v>2900.42</v>
      </c>
      <c r="H330" s="69">
        <v>73.2</v>
      </c>
      <c r="I330" s="80">
        <v>0.34780623536695582</v>
      </c>
      <c r="J330" s="69">
        <v>977.48160000000007</v>
      </c>
      <c r="K330" s="80">
        <v>0</v>
      </c>
      <c r="L330" s="69">
        <v>0</v>
      </c>
      <c r="M330" s="80">
        <v>0</v>
      </c>
      <c r="N330" s="69">
        <v>0</v>
      </c>
      <c r="O330" s="69">
        <v>0</v>
      </c>
      <c r="P330" s="69">
        <v>0</v>
      </c>
      <c r="Q330" s="69">
        <v>70</v>
      </c>
      <c r="R330" s="69">
        <v>4.2</v>
      </c>
      <c r="S330" s="69">
        <v>361.4700666666667</v>
      </c>
      <c r="T330" s="80">
        <v>0</v>
      </c>
      <c r="U330" s="69">
        <v>0</v>
      </c>
      <c r="V330" s="80">
        <v>0.15767721550515584</v>
      </c>
      <c r="W330" s="69">
        <v>443.13920000000007</v>
      </c>
      <c r="X330" s="69">
        <v>0</v>
      </c>
      <c r="Y330" s="69">
        <v>0</v>
      </c>
      <c r="Z330" s="69">
        <v>0</v>
      </c>
      <c r="AA330" s="60">
        <f>G330+H330+J330+L330+N330+O330+P330+Q330+R330+S330+U330+W330+X330+Y330+Z330</f>
        <v>4829.9108666666671</v>
      </c>
      <c r="AB330" s="143">
        <v>459.6</v>
      </c>
      <c r="AC330" s="69">
        <f>AB330+X330+W330+U330</f>
        <v>902.7392000000001</v>
      </c>
      <c r="AD330" s="238">
        <f t="shared" si="101"/>
        <v>0.31124430254928598</v>
      </c>
      <c r="AE330" s="69">
        <f>G330+H330+J330+L330+N330+P330+Q330+R330+S330+Y330+Z330</f>
        <v>4386.7716666666665</v>
      </c>
      <c r="AF330" s="277">
        <f t="shared" si="99"/>
        <v>0.4</v>
      </c>
      <c r="AG330" s="278">
        <f>G330*AF330</f>
        <v>1160.1680000000001</v>
      </c>
      <c r="AH330" s="225">
        <f>IF((AA330+AB330)-(AE330+AG330)&gt;0,0,(AA330+AB330)-(AE330+AG330))</f>
        <v>-257.42879999999968</v>
      </c>
      <c r="AI330" s="238">
        <f t="shared" si="102"/>
        <v>0.39999999999999986</v>
      </c>
      <c r="AJ330" s="69">
        <f t="shared" si="103"/>
        <v>1160.1679999999997</v>
      </c>
      <c r="AK330" s="69"/>
      <c r="AL330" s="186"/>
    </row>
    <row r="331" spans="2:38" ht="15.75" x14ac:dyDescent="0.25">
      <c r="B331" s="687" t="s">
        <v>271</v>
      </c>
      <c r="C331" s="11" t="s">
        <v>124</v>
      </c>
      <c r="D331" s="125">
        <f t="shared" ref="D331:AA331" si="124">SUM(D332:D333)</f>
        <v>6</v>
      </c>
      <c r="E331" s="125">
        <f t="shared" si="124"/>
        <v>43</v>
      </c>
      <c r="F331" s="125">
        <f t="shared" si="124"/>
        <v>39</v>
      </c>
      <c r="G331" s="57">
        <f t="shared" si="124"/>
        <v>4533.2749999999996</v>
      </c>
      <c r="H331" s="57">
        <f t="shared" si="124"/>
        <v>125</v>
      </c>
      <c r="I331" s="82">
        <f>J331/G331</f>
        <v>0.32958561966790018</v>
      </c>
      <c r="J331" s="57">
        <f t="shared" si="124"/>
        <v>1494.1022500000001</v>
      </c>
      <c r="K331" s="82">
        <f>L331/G331</f>
        <v>0</v>
      </c>
      <c r="L331" s="57">
        <f t="shared" si="124"/>
        <v>0</v>
      </c>
      <c r="M331" s="82">
        <f t="shared" si="124"/>
        <v>0</v>
      </c>
      <c r="N331" s="57">
        <f t="shared" si="124"/>
        <v>0</v>
      </c>
      <c r="O331" s="57">
        <f t="shared" si="124"/>
        <v>0</v>
      </c>
      <c r="P331" s="57">
        <f t="shared" si="124"/>
        <v>0</v>
      </c>
      <c r="Q331" s="57">
        <f t="shared" si="124"/>
        <v>120.8</v>
      </c>
      <c r="R331" s="57">
        <f t="shared" si="124"/>
        <v>8.4</v>
      </c>
      <c r="S331" s="57">
        <f t="shared" si="124"/>
        <v>565.19860416666666</v>
      </c>
      <c r="T331" s="82">
        <f>U331/G331</f>
        <v>0</v>
      </c>
      <c r="U331" s="57">
        <f t="shared" si="124"/>
        <v>0</v>
      </c>
      <c r="V331" s="82">
        <f>W331/G331</f>
        <v>0.15316873562711286</v>
      </c>
      <c r="W331" s="57">
        <f t="shared" si="124"/>
        <v>694.35599999999999</v>
      </c>
      <c r="X331" s="57">
        <f t="shared" si="124"/>
        <v>0</v>
      </c>
      <c r="Y331" s="57">
        <f t="shared" si="124"/>
        <v>0</v>
      </c>
      <c r="Z331" s="57">
        <f t="shared" si="124"/>
        <v>0</v>
      </c>
      <c r="AA331" s="57">
        <f t="shared" si="124"/>
        <v>7541.1318541666678</v>
      </c>
      <c r="AB331" s="141">
        <f>SUM(AB332:AB333)</f>
        <v>718.6</v>
      </c>
      <c r="AC331" s="141">
        <f>SUM(AC332:AC333)</f>
        <v>1412.9560000000001</v>
      </c>
      <c r="AD331" s="233">
        <f t="shared" si="101"/>
        <v>0.31168548124700141</v>
      </c>
      <c r="AE331" s="141">
        <f>SUM(AE332:AE333)</f>
        <v>6846.7758541666672</v>
      </c>
      <c r="AF331" s="269">
        <f t="shared" ref="AF331:AF394" si="125">$AF$1</f>
        <v>0.4</v>
      </c>
      <c r="AG331" s="270">
        <f>SUM(AG332:AG333)</f>
        <v>1813.31</v>
      </c>
      <c r="AH331" s="141">
        <f>SUM(AH332:AH333)</f>
        <v>-400.35399999999981</v>
      </c>
      <c r="AI331" s="233">
        <f t="shared" si="102"/>
        <v>0.4</v>
      </c>
      <c r="AJ331" s="57">
        <f t="shared" si="103"/>
        <v>1813.31</v>
      </c>
      <c r="AK331" s="57"/>
      <c r="AL331" s="79"/>
    </row>
    <row r="332" spans="2:38" ht="16.5" customHeight="1" x14ac:dyDescent="0.25">
      <c r="B332" s="687"/>
      <c r="C332" s="15" t="s">
        <v>272</v>
      </c>
      <c r="D332" s="116">
        <v>3</v>
      </c>
      <c r="E332" s="116">
        <v>25</v>
      </c>
      <c r="F332" s="116">
        <v>24</v>
      </c>
      <c r="G332" s="69">
        <v>2797</v>
      </c>
      <c r="H332" s="69">
        <v>65</v>
      </c>
      <c r="I332" s="80">
        <v>0.31854311705188898</v>
      </c>
      <c r="J332" s="69">
        <v>857.91624999999999</v>
      </c>
      <c r="K332" s="80">
        <v>0</v>
      </c>
      <c r="L332" s="69">
        <v>0</v>
      </c>
      <c r="M332" s="80">
        <v>0</v>
      </c>
      <c r="N332" s="69">
        <v>0</v>
      </c>
      <c r="O332" s="69">
        <v>0</v>
      </c>
      <c r="P332" s="69">
        <v>0</v>
      </c>
      <c r="Q332" s="69">
        <v>80.8</v>
      </c>
      <c r="R332" s="69">
        <v>4.2</v>
      </c>
      <c r="S332" s="69">
        <v>344.34052083333336</v>
      </c>
      <c r="T332" s="80">
        <v>0</v>
      </c>
      <c r="U332" s="69">
        <v>0</v>
      </c>
      <c r="V332" s="80">
        <v>0.16</v>
      </c>
      <c r="W332" s="69">
        <v>430.92</v>
      </c>
      <c r="X332" s="69">
        <v>0</v>
      </c>
      <c r="Y332" s="69">
        <v>0</v>
      </c>
      <c r="Z332" s="69">
        <v>0</v>
      </c>
      <c r="AA332" s="60">
        <f>G332+H332+J332+L332+N332+O332+P332+Q332+R332+S332+U332+W332+X332+Y332+Z332</f>
        <v>4580.1767708333336</v>
      </c>
      <c r="AB332" s="143">
        <v>437.8</v>
      </c>
      <c r="AC332" s="69">
        <f>AB332+X332+W332+U332</f>
        <v>868.72</v>
      </c>
      <c r="AD332" s="238">
        <f t="shared" si="101"/>
        <v>0.31058991776903827</v>
      </c>
      <c r="AE332" s="69">
        <f>G332+H332+J332+L332+N332+P332+Q332+R332+S332+Y332+Z332</f>
        <v>4149.2567708333336</v>
      </c>
      <c r="AF332" s="277">
        <f t="shared" si="125"/>
        <v>0.4</v>
      </c>
      <c r="AG332" s="278">
        <f>G332*AF332</f>
        <v>1118.8</v>
      </c>
      <c r="AH332" s="225">
        <f>IF((AA332+AB332)-(AE332+AG332)&gt;0,0,(AA332+AB332)-(AE332+AG332))</f>
        <v>-250.07999999999993</v>
      </c>
      <c r="AI332" s="238">
        <f t="shared" si="102"/>
        <v>0.39999999999999997</v>
      </c>
      <c r="AJ332" s="69">
        <f t="shared" si="103"/>
        <v>1118.8</v>
      </c>
      <c r="AK332" s="69"/>
      <c r="AL332" s="186"/>
    </row>
    <row r="333" spans="2:38" ht="16.5" customHeight="1" x14ac:dyDescent="0.25">
      <c r="B333" s="687"/>
      <c r="C333" s="15" t="s">
        <v>273</v>
      </c>
      <c r="D333" s="116">
        <v>3</v>
      </c>
      <c r="E333" s="116">
        <v>18</v>
      </c>
      <c r="F333" s="116">
        <v>15</v>
      </c>
      <c r="G333" s="69">
        <v>1736.2750000000001</v>
      </c>
      <c r="H333" s="69">
        <v>60</v>
      </c>
      <c r="I333" s="80">
        <v>0.37704938436235952</v>
      </c>
      <c r="J333" s="69">
        <v>636.18600000000015</v>
      </c>
      <c r="K333" s="80">
        <v>0</v>
      </c>
      <c r="L333" s="69">
        <v>0</v>
      </c>
      <c r="M333" s="80">
        <v>0</v>
      </c>
      <c r="N333" s="69">
        <v>0</v>
      </c>
      <c r="O333" s="69">
        <v>0</v>
      </c>
      <c r="P333" s="69">
        <v>0</v>
      </c>
      <c r="Q333" s="69">
        <v>40</v>
      </c>
      <c r="R333" s="69">
        <v>4.2</v>
      </c>
      <c r="S333" s="69">
        <v>220.85808333333335</v>
      </c>
      <c r="T333" s="80">
        <v>0</v>
      </c>
      <c r="U333" s="69">
        <v>0</v>
      </c>
      <c r="V333" s="80">
        <v>0.15613103969418149</v>
      </c>
      <c r="W333" s="69">
        <v>263.43600000000004</v>
      </c>
      <c r="X333" s="69">
        <v>0</v>
      </c>
      <c r="Y333" s="69">
        <v>0</v>
      </c>
      <c r="Z333" s="69">
        <v>0</v>
      </c>
      <c r="AA333" s="60">
        <f>G333+H333+J333+L333+N333+O333+P333+Q333+R333+S333+U333+W333+X333+Y333+Z333</f>
        <v>2960.9550833333337</v>
      </c>
      <c r="AB333" s="143">
        <v>280.8</v>
      </c>
      <c r="AC333" s="69">
        <f>AB333+X333+W333+U333</f>
        <v>544.2360000000001</v>
      </c>
      <c r="AD333" s="238">
        <f t="shared" si="101"/>
        <v>0.3134503462873105</v>
      </c>
      <c r="AE333" s="69">
        <f>G333+H333+J333+L333+N333+P333+Q333+R333+S333+Y333+Z333</f>
        <v>2697.5190833333336</v>
      </c>
      <c r="AF333" s="277">
        <f t="shared" si="125"/>
        <v>0.4</v>
      </c>
      <c r="AG333" s="278">
        <f>G333*AF333</f>
        <v>694.5100000000001</v>
      </c>
      <c r="AH333" s="225">
        <f>IF((AA333+AB333)-(AE333+AG333)&gt;0,0,(AA333+AB333)-(AE333+AG333))</f>
        <v>-150.27399999999989</v>
      </c>
      <c r="AI333" s="238">
        <f t="shared" si="102"/>
        <v>0.39999999999999997</v>
      </c>
      <c r="AJ333" s="69">
        <f t="shared" si="103"/>
        <v>694.51</v>
      </c>
      <c r="AK333" s="69"/>
      <c r="AL333" s="186"/>
    </row>
    <row r="334" spans="2:38" ht="15.75" x14ac:dyDescent="0.25">
      <c r="B334" s="687" t="s">
        <v>274</v>
      </c>
      <c r="C334" s="11" t="s">
        <v>124</v>
      </c>
      <c r="D334" s="125">
        <f t="shared" ref="D334:AA334" si="126">SUM(D335:D336)</f>
        <v>25</v>
      </c>
      <c r="E334" s="125">
        <f t="shared" si="126"/>
        <v>100</v>
      </c>
      <c r="F334" s="125">
        <f t="shared" si="126"/>
        <v>95</v>
      </c>
      <c r="G334" s="57">
        <f t="shared" si="126"/>
        <v>9297.6</v>
      </c>
      <c r="H334" s="57">
        <f t="shared" si="126"/>
        <v>176.8</v>
      </c>
      <c r="I334" s="82">
        <f>J334/G334</f>
        <v>0.27502688865943897</v>
      </c>
      <c r="J334" s="57">
        <f t="shared" si="126"/>
        <v>2557.09</v>
      </c>
      <c r="K334" s="82">
        <f>L334/G334</f>
        <v>6.9050077439339183E-3</v>
      </c>
      <c r="L334" s="57">
        <f t="shared" si="126"/>
        <v>64.2</v>
      </c>
      <c r="M334" s="82">
        <f t="shared" si="126"/>
        <v>0</v>
      </c>
      <c r="N334" s="57">
        <f t="shared" si="126"/>
        <v>0</v>
      </c>
      <c r="O334" s="57">
        <f t="shared" si="126"/>
        <v>0</v>
      </c>
      <c r="P334" s="57">
        <f t="shared" si="126"/>
        <v>0</v>
      </c>
      <c r="Q334" s="57">
        <f t="shared" si="126"/>
        <v>445</v>
      </c>
      <c r="R334" s="57">
        <f t="shared" si="126"/>
        <v>12.600000000000001</v>
      </c>
      <c r="S334" s="57">
        <f t="shared" si="126"/>
        <v>1136.0098333333335</v>
      </c>
      <c r="T334" s="82">
        <f>U334/G334</f>
        <v>0</v>
      </c>
      <c r="U334" s="57">
        <f t="shared" si="126"/>
        <v>0</v>
      </c>
      <c r="V334" s="82">
        <f>W334/G334</f>
        <v>0.15440844949234211</v>
      </c>
      <c r="W334" s="57">
        <f t="shared" si="126"/>
        <v>1435.6280000000002</v>
      </c>
      <c r="X334" s="57">
        <f t="shared" si="126"/>
        <v>0</v>
      </c>
      <c r="Y334" s="57">
        <f t="shared" si="126"/>
        <v>20</v>
      </c>
      <c r="Z334" s="57">
        <f t="shared" si="126"/>
        <v>0</v>
      </c>
      <c r="AA334" s="57">
        <f t="shared" si="126"/>
        <v>15144.927833333333</v>
      </c>
      <c r="AB334" s="141">
        <f>SUM(AB335:AB336)</f>
        <v>1447.9</v>
      </c>
      <c r="AC334" s="141">
        <f>SUM(AC335:AC336)</f>
        <v>2883.5280000000002</v>
      </c>
      <c r="AD334" s="233">
        <f t="shared" si="101"/>
        <v>0.31013680949922562</v>
      </c>
      <c r="AE334" s="141">
        <f>SUM(AE335:AE336)</f>
        <v>13709.299833333334</v>
      </c>
      <c r="AF334" s="269">
        <f t="shared" si="125"/>
        <v>0.4</v>
      </c>
      <c r="AG334" s="270">
        <f>SUM(AG335:AG336)</f>
        <v>3719.04</v>
      </c>
      <c r="AH334" s="141">
        <f>SUM(AH335:AH336)</f>
        <v>-835.51200000000063</v>
      </c>
      <c r="AI334" s="233">
        <f t="shared" si="102"/>
        <v>0.40000000000000008</v>
      </c>
      <c r="AJ334" s="57">
        <f t="shared" si="103"/>
        <v>3719.0400000000009</v>
      </c>
      <c r="AK334" s="57"/>
      <c r="AL334" s="79"/>
    </row>
    <row r="335" spans="2:38" ht="15.75" x14ac:dyDescent="0.25">
      <c r="B335" s="687"/>
      <c r="C335" s="15" t="s">
        <v>275</v>
      </c>
      <c r="D335" s="116">
        <v>19</v>
      </c>
      <c r="E335" s="116">
        <v>71</v>
      </c>
      <c r="F335" s="116">
        <v>67</v>
      </c>
      <c r="G335" s="69">
        <v>6623.1</v>
      </c>
      <c r="H335" s="69">
        <v>90.4</v>
      </c>
      <c r="I335" s="80">
        <v>0.26298639148259573</v>
      </c>
      <c r="J335" s="69">
        <v>1687.0840000000003</v>
      </c>
      <c r="K335" s="80">
        <v>1.0007638228554503E-2</v>
      </c>
      <c r="L335" s="69">
        <v>64.2</v>
      </c>
      <c r="M335" s="80">
        <v>0</v>
      </c>
      <c r="N335" s="69">
        <v>0</v>
      </c>
      <c r="O335" s="69">
        <v>0</v>
      </c>
      <c r="P335" s="69">
        <v>0</v>
      </c>
      <c r="Q335" s="69">
        <v>339</v>
      </c>
      <c r="R335" s="69">
        <v>8.4</v>
      </c>
      <c r="S335" s="69">
        <v>796.71100000000013</v>
      </c>
      <c r="T335" s="80">
        <v>0</v>
      </c>
      <c r="U335" s="69">
        <v>0</v>
      </c>
      <c r="V335" s="80">
        <v>0.15917881248928306</v>
      </c>
      <c r="W335" s="69">
        <v>1021.148</v>
      </c>
      <c r="X335" s="69">
        <v>0</v>
      </c>
      <c r="Y335" s="69">
        <v>20</v>
      </c>
      <c r="Z335" s="69">
        <v>0</v>
      </c>
      <c r="AA335" s="60">
        <f>G335+H335+J335+L335+N335+O335+P335+Q335+R335+S335+U335+W335+X335+Y335+Z335</f>
        <v>10650.043</v>
      </c>
      <c r="AB335" s="143">
        <v>1016.5</v>
      </c>
      <c r="AC335" s="69">
        <f>AB335+X335+W335+U335</f>
        <v>2037.6480000000001</v>
      </c>
      <c r="AD335" s="238">
        <f t="shared" ref="AD335:AD398" si="127">(AB335+X335+W335+U335)/G335</f>
        <v>0.3076577433528106</v>
      </c>
      <c r="AE335" s="69">
        <f>G335+H335+J335+L335+N335+P335+Q335+R335+S335+Y335+Z335</f>
        <v>9628.8950000000004</v>
      </c>
      <c r="AF335" s="277">
        <f t="shared" si="125"/>
        <v>0.4</v>
      </c>
      <c r="AG335" s="278">
        <f>G335*AF335</f>
        <v>2649.2400000000002</v>
      </c>
      <c r="AH335" s="225">
        <f>IF((AA335+AB335)-(AE335+AG335)&gt;0,0,(AA335+AB335)-(AE335+AG335))</f>
        <v>-611.59200000000055</v>
      </c>
      <c r="AI335" s="238">
        <f t="shared" si="102"/>
        <v>0.40000000000000008</v>
      </c>
      <c r="AJ335" s="69">
        <f t="shared" si="103"/>
        <v>2649.2400000000007</v>
      </c>
      <c r="AK335" s="69"/>
      <c r="AL335" s="186"/>
    </row>
    <row r="336" spans="2:38" s="1" customFormat="1" ht="15.75" x14ac:dyDescent="0.25">
      <c r="B336" s="687"/>
      <c r="C336" s="15" t="s">
        <v>276</v>
      </c>
      <c r="D336" s="116">
        <v>6</v>
      </c>
      <c r="E336" s="116">
        <v>29</v>
      </c>
      <c r="F336" s="116">
        <v>28</v>
      </c>
      <c r="G336" s="69">
        <v>2674.5</v>
      </c>
      <c r="H336" s="69">
        <v>86.4</v>
      </c>
      <c r="I336" s="80">
        <v>0.3358448176027794</v>
      </c>
      <c r="J336" s="69">
        <v>870.00599999999997</v>
      </c>
      <c r="K336" s="80">
        <v>0</v>
      </c>
      <c r="L336" s="69">
        <v>0</v>
      </c>
      <c r="M336" s="80">
        <v>0</v>
      </c>
      <c r="N336" s="69">
        <v>0</v>
      </c>
      <c r="O336" s="69">
        <v>0</v>
      </c>
      <c r="P336" s="69">
        <v>0</v>
      </c>
      <c r="Q336" s="69">
        <v>106</v>
      </c>
      <c r="R336" s="69">
        <v>4.2</v>
      </c>
      <c r="S336" s="69">
        <v>339.29883333333333</v>
      </c>
      <c r="T336" s="80">
        <v>0</v>
      </c>
      <c r="U336" s="69">
        <v>0</v>
      </c>
      <c r="V336" s="80">
        <v>0.16000000000000003</v>
      </c>
      <c r="W336" s="69">
        <v>414.48000000000008</v>
      </c>
      <c r="X336" s="69">
        <v>0</v>
      </c>
      <c r="Y336" s="69">
        <v>0</v>
      </c>
      <c r="Z336" s="69">
        <v>0</v>
      </c>
      <c r="AA336" s="60">
        <f>G336+H336+J336+L336+N336+O336+P336+Q336+R336+S336+U336+W336+X336+Y336+Z336</f>
        <v>4494.8848333333335</v>
      </c>
      <c r="AB336" s="143">
        <v>431.4</v>
      </c>
      <c r="AC336" s="69">
        <f>AB336+X336+W336+U336</f>
        <v>845.88000000000011</v>
      </c>
      <c r="AD336" s="238">
        <f t="shared" si="127"/>
        <v>0.31627593942793047</v>
      </c>
      <c r="AE336" s="69">
        <f>G336+H336+J336+L336+N336+P336+Q336+R336+S336+Y336+Z336</f>
        <v>4080.404833333333</v>
      </c>
      <c r="AF336" s="277">
        <f t="shared" si="125"/>
        <v>0.4</v>
      </c>
      <c r="AG336" s="278">
        <f>G336*AF336</f>
        <v>1069.8</v>
      </c>
      <c r="AH336" s="225">
        <f>IF((AA336+AB336)-(AE336+AG336)&gt;0,0,(AA336+AB336)-(AE336+AG336))</f>
        <v>-223.92000000000007</v>
      </c>
      <c r="AI336" s="238">
        <f t="shared" ref="AI336:AI399" si="128">AJ336/G336</f>
        <v>0.40000000000000008</v>
      </c>
      <c r="AJ336" s="69">
        <f t="shared" ref="AJ336:AJ399" si="129">AC336+AH336*-1</f>
        <v>1069.8000000000002</v>
      </c>
      <c r="AK336" s="69"/>
      <c r="AL336" s="186"/>
    </row>
    <row r="337" spans="2:38" s="1" customFormat="1" ht="15.75" x14ac:dyDescent="0.25">
      <c r="B337" s="687" t="s">
        <v>277</v>
      </c>
      <c r="C337" s="11" t="s">
        <v>124</v>
      </c>
      <c r="D337" s="125">
        <f t="shared" ref="D337:AA337" si="130">SUM(D338:D339)</f>
        <v>6</v>
      </c>
      <c r="E337" s="125">
        <f t="shared" si="130"/>
        <v>41</v>
      </c>
      <c r="F337" s="125">
        <f t="shared" si="130"/>
        <v>35</v>
      </c>
      <c r="G337" s="57">
        <f t="shared" si="130"/>
        <v>3413.88</v>
      </c>
      <c r="H337" s="57">
        <f t="shared" si="130"/>
        <v>140.4</v>
      </c>
      <c r="I337" s="82">
        <f>J337/G337</f>
        <v>0.33668799137638117</v>
      </c>
      <c r="J337" s="57">
        <f t="shared" si="130"/>
        <v>1149.4124000000002</v>
      </c>
      <c r="K337" s="82">
        <f>L337/G337</f>
        <v>0</v>
      </c>
      <c r="L337" s="57">
        <f t="shared" si="130"/>
        <v>0</v>
      </c>
      <c r="M337" s="82">
        <f t="shared" si="130"/>
        <v>0</v>
      </c>
      <c r="N337" s="57">
        <f t="shared" si="130"/>
        <v>0</v>
      </c>
      <c r="O337" s="57">
        <f t="shared" si="130"/>
        <v>0</v>
      </c>
      <c r="P337" s="57">
        <f t="shared" si="130"/>
        <v>0</v>
      </c>
      <c r="Q337" s="57">
        <f t="shared" si="130"/>
        <v>153.39999999999998</v>
      </c>
      <c r="R337" s="57">
        <f t="shared" si="130"/>
        <v>8.4</v>
      </c>
      <c r="S337" s="57">
        <f t="shared" si="130"/>
        <v>437.1721</v>
      </c>
      <c r="T337" s="82">
        <f>U337/G337</f>
        <v>0</v>
      </c>
      <c r="U337" s="57">
        <f t="shared" si="130"/>
        <v>0</v>
      </c>
      <c r="V337" s="82">
        <f>W337/G337</f>
        <v>0.1533073218742311</v>
      </c>
      <c r="W337" s="57">
        <f t="shared" si="130"/>
        <v>523.3728000000001</v>
      </c>
      <c r="X337" s="57">
        <f t="shared" si="130"/>
        <v>0</v>
      </c>
      <c r="Y337" s="57">
        <f t="shared" si="130"/>
        <v>15</v>
      </c>
      <c r="Z337" s="57">
        <f t="shared" si="130"/>
        <v>0</v>
      </c>
      <c r="AA337" s="57">
        <f t="shared" si="130"/>
        <v>5841.0373</v>
      </c>
      <c r="AB337" s="141">
        <f>SUM(AB338:AB339)</f>
        <v>557.29999999999995</v>
      </c>
      <c r="AC337" s="141">
        <f>SUM(AC338:AC339)</f>
        <v>1080.6728000000003</v>
      </c>
      <c r="AD337" s="233">
        <f t="shared" si="127"/>
        <v>0.31655266148780858</v>
      </c>
      <c r="AE337" s="141">
        <f>SUM(AE338:AE339)</f>
        <v>5317.6645000000008</v>
      </c>
      <c r="AF337" s="269">
        <f t="shared" si="125"/>
        <v>0.4</v>
      </c>
      <c r="AG337" s="270">
        <f>SUM(AG338:AG339)</f>
        <v>1365.5520000000001</v>
      </c>
      <c r="AH337" s="141">
        <f>SUM(AH338:AH339)</f>
        <v>-284.87919999999986</v>
      </c>
      <c r="AI337" s="233">
        <f t="shared" si="128"/>
        <v>0.4</v>
      </c>
      <c r="AJ337" s="57">
        <f t="shared" si="129"/>
        <v>1365.5520000000001</v>
      </c>
      <c r="AK337" s="57"/>
      <c r="AL337" s="79"/>
    </row>
    <row r="338" spans="2:38" s="1" customFormat="1" ht="15.75" x14ac:dyDescent="0.25">
      <c r="B338" s="687"/>
      <c r="C338" s="15" t="s">
        <v>278</v>
      </c>
      <c r="D338" s="116">
        <v>3</v>
      </c>
      <c r="E338" s="116">
        <v>22</v>
      </c>
      <c r="F338" s="116">
        <v>18</v>
      </c>
      <c r="G338" s="69">
        <v>1728.4</v>
      </c>
      <c r="H338" s="69">
        <v>67.2</v>
      </c>
      <c r="I338" s="80">
        <v>0.3345412789310428</v>
      </c>
      <c r="J338" s="69">
        <v>560.82500000000016</v>
      </c>
      <c r="K338" s="80">
        <v>0</v>
      </c>
      <c r="L338" s="69">
        <v>0</v>
      </c>
      <c r="M338" s="80">
        <v>0</v>
      </c>
      <c r="N338" s="69">
        <v>0</v>
      </c>
      <c r="O338" s="69">
        <v>0</v>
      </c>
      <c r="P338" s="69">
        <v>0</v>
      </c>
      <c r="Q338" s="69">
        <v>94.1</v>
      </c>
      <c r="R338" s="69">
        <v>4.2</v>
      </c>
      <c r="S338" s="69">
        <v>222.57908333333336</v>
      </c>
      <c r="T338" s="80">
        <v>0</v>
      </c>
      <c r="U338" s="69">
        <v>0</v>
      </c>
      <c r="V338" s="80">
        <v>0.16000000000000003</v>
      </c>
      <c r="W338" s="69">
        <v>268.22400000000005</v>
      </c>
      <c r="X338" s="69">
        <v>0</v>
      </c>
      <c r="Y338" s="69">
        <v>15</v>
      </c>
      <c r="Z338" s="69">
        <v>0</v>
      </c>
      <c r="AA338" s="60">
        <f>G338+H338+J338+L338+N338+O338+P338+Q338+R338+S338+U338+W338+X338+Y338+Z338</f>
        <v>2960.5280833333336</v>
      </c>
      <c r="AB338" s="143">
        <v>284.5</v>
      </c>
      <c r="AC338" s="69">
        <f>AB338+X338+W338+U338</f>
        <v>552.72400000000005</v>
      </c>
      <c r="AD338" s="238">
        <f t="shared" si="127"/>
        <v>0.31978940060171257</v>
      </c>
      <c r="AE338" s="69">
        <f>G338+H338+J338+L338+N338+P338+Q338+R338+S338+Y338+Z338</f>
        <v>2692.3040833333334</v>
      </c>
      <c r="AF338" s="277">
        <f t="shared" si="125"/>
        <v>0.4</v>
      </c>
      <c r="AG338" s="278">
        <f>G338*AF338</f>
        <v>691.36000000000013</v>
      </c>
      <c r="AH338" s="225">
        <f>IF((AA338+AB338)-(AE338+AG338)&gt;0,0,(AA338+AB338)-(AE338+AG338))</f>
        <v>-138.63599999999997</v>
      </c>
      <c r="AI338" s="238">
        <f t="shared" si="128"/>
        <v>0.39999999999999997</v>
      </c>
      <c r="AJ338" s="69">
        <f t="shared" si="129"/>
        <v>691.36</v>
      </c>
      <c r="AK338" s="69"/>
      <c r="AL338" s="186"/>
    </row>
    <row r="339" spans="2:38" s="1" customFormat="1" ht="15.75" x14ac:dyDescent="0.25">
      <c r="B339" s="687"/>
      <c r="C339" s="15" t="s">
        <v>890</v>
      </c>
      <c r="D339" s="116">
        <v>3</v>
      </c>
      <c r="E339" s="116">
        <v>19</v>
      </c>
      <c r="F339" s="116">
        <v>17</v>
      </c>
      <c r="G339" s="69">
        <v>1685.48</v>
      </c>
      <c r="H339" s="69">
        <v>73.2</v>
      </c>
      <c r="I339" s="80">
        <v>0.35988663878494392</v>
      </c>
      <c r="J339" s="69">
        <v>588.58740000000012</v>
      </c>
      <c r="K339" s="80">
        <v>0</v>
      </c>
      <c r="L339" s="69">
        <v>0</v>
      </c>
      <c r="M339" s="80">
        <v>0</v>
      </c>
      <c r="N339" s="69">
        <v>0</v>
      </c>
      <c r="O339" s="69">
        <v>0</v>
      </c>
      <c r="P339" s="69">
        <v>0</v>
      </c>
      <c r="Q339" s="69">
        <v>59.3</v>
      </c>
      <c r="R339" s="69">
        <v>4.2</v>
      </c>
      <c r="S339" s="69">
        <v>214.59301666666667</v>
      </c>
      <c r="T339" s="80">
        <v>0</v>
      </c>
      <c r="U339" s="69">
        <v>0</v>
      </c>
      <c r="V339" s="80">
        <v>0.15600851126274859</v>
      </c>
      <c r="W339" s="69">
        <v>255.14880000000005</v>
      </c>
      <c r="X339" s="69">
        <v>0</v>
      </c>
      <c r="Y339" s="69">
        <v>0</v>
      </c>
      <c r="Z339" s="69">
        <v>0</v>
      </c>
      <c r="AA339" s="60">
        <f>G339+H339+J339+L339+N339+O339+P339+Q339+R339+S339+U339+W339+X339+Y339+Z339</f>
        <v>2880.5092166666668</v>
      </c>
      <c r="AB339" s="143">
        <v>272.8</v>
      </c>
      <c r="AC339" s="69">
        <f>AB339+X339+W339+U339</f>
        <v>527.94880000000012</v>
      </c>
      <c r="AD339" s="238">
        <f t="shared" si="127"/>
        <v>0.31323350024918722</v>
      </c>
      <c r="AE339" s="69">
        <f>G339+H339+J339+L339+N339+P339+Q339+R339+S339+Y339+Z339</f>
        <v>2625.3604166666669</v>
      </c>
      <c r="AF339" s="277">
        <f t="shared" si="125"/>
        <v>0.4</v>
      </c>
      <c r="AG339" s="278">
        <f>G339*AF339</f>
        <v>674.19200000000001</v>
      </c>
      <c r="AH339" s="225">
        <f>IF((AA339+AB339)-(AE339+AG339)&gt;0,0,(AA339+AB339)-(AE339+AG339))</f>
        <v>-146.24319999999989</v>
      </c>
      <c r="AI339" s="238">
        <f t="shared" si="128"/>
        <v>0.4</v>
      </c>
      <c r="AJ339" s="69">
        <f t="shared" si="129"/>
        <v>674.19200000000001</v>
      </c>
      <c r="AK339" s="69"/>
      <c r="AL339" s="186"/>
    </row>
    <row r="340" spans="2:38" ht="15.75" x14ac:dyDescent="0.25">
      <c r="B340" s="687" t="s">
        <v>279</v>
      </c>
      <c r="C340" s="11" t="s">
        <v>124</v>
      </c>
      <c r="D340" s="125">
        <f t="shared" ref="D340:AA340" si="131">D341+D342</f>
        <v>12</v>
      </c>
      <c r="E340" s="125">
        <f t="shared" si="131"/>
        <v>65</v>
      </c>
      <c r="F340" s="125">
        <f t="shared" si="131"/>
        <v>59</v>
      </c>
      <c r="G340" s="57">
        <f t="shared" si="131"/>
        <v>6064.15</v>
      </c>
      <c r="H340" s="57">
        <f t="shared" si="131"/>
        <v>115.4</v>
      </c>
      <c r="I340" s="82">
        <f>J340/G340</f>
        <v>0.30099886216534882</v>
      </c>
      <c r="J340" s="57">
        <f t="shared" si="131"/>
        <v>1825.30225</v>
      </c>
      <c r="K340" s="82">
        <f>L340/G340</f>
        <v>0</v>
      </c>
      <c r="L340" s="57">
        <f t="shared" si="131"/>
        <v>0</v>
      </c>
      <c r="M340" s="82">
        <f t="shared" si="131"/>
        <v>0</v>
      </c>
      <c r="N340" s="57">
        <f t="shared" si="131"/>
        <v>0</v>
      </c>
      <c r="O340" s="57">
        <f t="shared" si="131"/>
        <v>0</v>
      </c>
      <c r="P340" s="57">
        <f t="shared" si="131"/>
        <v>0</v>
      </c>
      <c r="Q340" s="57">
        <f t="shared" si="131"/>
        <v>131.6</v>
      </c>
      <c r="R340" s="57">
        <f t="shared" si="131"/>
        <v>12.600000000000001</v>
      </c>
      <c r="S340" s="57">
        <f t="shared" si="131"/>
        <v>734.96035416666666</v>
      </c>
      <c r="T340" s="82">
        <f>U340/G340</f>
        <v>0</v>
      </c>
      <c r="U340" s="57">
        <f t="shared" si="131"/>
        <v>0</v>
      </c>
      <c r="V340" s="82">
        <f>W340/G340</f>
        <v>0.15337219560861787</v>
      </c>
      <c r="W340" s="57">
        <f t="shared" si="131"/>
        <v>930.072</v>
      </c>
      <c r="X340" s="57">
        <f t="shared" si="131"/>
        <v>0</v>
      </c>
      <c r="Y340" s="57">
        <f t="shared" si="131"/>
        <v>5</v>
      </c>
      <c r="Z340" s="57">
        <f t="shared" si="131"/>
        <v>0</v>
      </c>
      <c r="AA340" s="57">
        <f t="shared" si="131"/>
        <v>9819.0846041666664</v>
      </c>
      <c r="AB340" s="141">
        <f>AB341+AB342</f>
        <v>935.7</v>
      </c>
      <c r="AC340" s="141">
        <f>AC341+AC342</f>
        <v>1865.7719999999999</v>
      </c>
      <c r="AD340" s="233">
        <f t="shared" si="127"/>
        <v>0.30767246852403057</v>
      </c>
      <c r="AE340" s="141">
        <f>AE341+AE342</f>
        <v>8889.0126041666663</v>
      </c>
      <c r="AF340" s="269">
        <f t="shared" si="125"/>
        <v>0.4</v>
      </c>
      <c r="AG340" s="270">
        <f>AG341+AG342</f>
        <v>2425.66</v>
      </c>
      <c r="AH340" s="141">
        <f>AH341+AH342</f>
        <v>-559.88799999999992</v>
      </c>
      <c r="AI340" s="233">
        <f t="shared" si="128"/>
        <v>0.4</v>
      </c>
      <c r="AJ340" s="57">
        <f t="shared" si="129"/>
        <v>2425.66</v>
      </c>
      <c r="AK340" s="57"/>
      <c r="AL340" s="79"/>
    </row>
    <row r="341" spans="2:38" s="1" customFormat="1" ht="15.75" x14ac:dyDescent="0.25">
      <c r="B341" s="687"/>
      <c r="C341" s="15" t="s">
        <v>280</v>
      </c>
      <c r="D341" s="116">
        <v>8</v>
      </c>
      <c r="E341" s="116">
        <v>40</v>
      </c>
      <c r="F341" s="116">
        <v>34</v>
      </c>
      <c r="G341" s="69">
        <v>3240.1</v>
      </c>
      <c r="H341" s="69">
        <v>52.800000000000004</v>
      </c>
      <c r="I341" s="80">
        <v>0.3177815993121238</v>
      </c>
      <c r="J341" s="69">
        <v>997.86599999999999</v>
      </c>
      <c r="K341" s="80">
        <v>0</v>
      </c>
      <c r="L341" s="69">
        <v>0</v>
      </c>
      <c r="M341" s="80">
        <v>0</v>
      </c>
      <c r="N341" s="69">
        <v>0</v>
      </c>
      <c r="O341" s="69">
        <v>0</v>
      </c>
      <c r="P341" s="69">
        <v>0</v>
      </c>
      <c r="Q341" s="69">
        <v>99.6</v>
      </c>
      <c r="R341" s="69">
        <v>8.4</v>
      </c>
      <c r="S341" s="69">
        <v>397.42649999999998</v>
      </c>
      <c r="T341" s="80">
        <v>0</v>
      </c>
      <c r="U341" s="69">
        <v>0</v>
      </c>
      <c r="V341" s="80">
        <v>0.15896054265787712</v>
      </c>
      <c r="W341" s="69">
        <v>499.15199999999999</v>
      </c>
      <c r="X341" s="69">
        <v>0</v>
      </c>
      <c r="Y341" s="69">
        <v>5</v>
      </c>
      <c r="Z341" s="69">
        <v>0</v>
      </c>
      <c r="AA341" s="60">
        <f>G341+H341+J341+L341+N341+O341+P341+Q341+R341+S341+U341+W341+X341+Y341+Z341</f>
        <v>5300.3444999999992</v>
      </c>
      <c r="AB341" s="143">
        <v>506.6</v>
      </c>
      <c r="AC341" s="69">
        <f>AB341+X341+W341+U341</f>
        <v>1005.752</v>
      </c>
      <c r="AD341" s="238">
        <f t="shared" si="127"/>
        <v>0.31040770346594243</v>
      </c>
      <c r="AE341" s="69">
        <f>G341+H341+J341+L341+N341+P341+Q341+R341+S341+Y341+Z341</f>
        <v>4801.1924999999992</v>
      </c>
      <c r="AF341" s="277">
        <f t="shared" si="125"/>
        <v>0.4</v>
      </c>
      <c r="AG341" s="278">
        <f>G341*AF341</f>
        <v>1296.04</v>
      </c>
      <c r="AH341" s="225">
        <f>IF((AA341+AB341)-(AE341+AG341)&gt;0,0,(AA341+AB341)-(AE341+AG341))</f>
        <v>-290.28799999999956</v>
      </c>
      <c r="AI341" s="238">
        <f t="shared" si="128"/>
        <v>0.39999999999999986</v>
      </c>
      <c r="AJ341" s="69">
        <f t="shared" si="129"/>
        <v>1296.0399999999995</v>
      </c>
      <c r="AK341" s="69"/>
      <c r="AL341" s="186"/>
    </row>
    <row r="342" spans="2:38" ht="12.75" customHeight="1" x14ac:dyDescent="0.25">
      <c r="B342" s="687"/>
      <c r="C342" s="15" t="s">
        <v>281</v>
      </c>
      <c r="D342" s="116">
        <v>4</v>
      </c>
      <c r="E342" s="116">
        <v>25</v>
      </c>
      <c r="F342" s="116">
        <v>25</v>
      </c>
      <c r="G342" s="69">
        <v>2824.05</v>
      </c>
      <c r="H342" s="69">
        <v>62.6</v>
      </c>
      <c r="I342" s="80">
        <v>0.30264122821455347</v>
      </c>
      <c r="J342" s="69">
        <v>827.43624999999997</v>
      </c>
      <c r="K342" s="80">
        <v>0</v>
      </c>
      <c r="L342" s="69">
        <v>0</v>
      </c>
      <c r="M342" s="80">
        <v>0</v>
      </c>
      <c r="N342" s="69">
        <v>0</v>
      </c>
      <c r="O342" s="69">
        <v>0</v>
      </c>
      <c r="P342" s="69">
        <v>0</v>
      </c>
      <c r="Q342" s="69">
        <v>32</v>
      </c>
      <c r="R342" s="69">
        <v>4.2</v>
      </c>
      <c r="S342" s="69">
        <v>337.53385416666669</v>
      </c>
      <c r="T342" s="80">
        <v>0</v>
      </c>
      <c r="U342" s="69">
        <v>0</v>
      </c>
      <c r="V342" s="80">
        <v>0.15761233335162123</v>
      </c>
      <c r="W342" s="69">
        <v>430.92</v>
      </c>
      <c r="X342" s="69">
        <v>0</v>
      </c>
      <c r="Y342" s="69">
        <v>0</v>
      </c>
      <c r="Z342" s="69">
        <v>0</v>
      </c>
      <c r="AA342" s="60">
        <f>G342+H342+J342+L342+N342+O342+P342+Q342+R342+S342+U342+W342+X342+Y342+Z342</f>
        <v>4518.7401041666662</v>
      </c>
      <c r="AB342" s="143">
        <v>429.1</v>
      </c>
      <c r="AC342" s="69">
        <f>AB342+X342+W342+U342</f>
        <v>860.02</v>
      </c>
      <c r="AD342" s="238">
        <f t="shared" si="127"/>
        <v>0.30453426816097445</v>
      </c>
      <c r="AE342" s="69">
        <f>G342+H342+J342+L342+N342+P342+Q342+R342+S342+Y342+Z342</f>
        <v>4087.8201041666666</v>
      </c>
      <c r="AF342" s="277">
        <f t="shared" si="125"/>
        <v>0.4</v>
      </c>
      <c r="AG342" s="278">
        <f>G342*AF342</f>
        <v>1129.6200000000001</v>
      </c>
      <c r="AH342" s="225">
        <f>IF((AA342+AB342)-(AE342+AG342)&gt;0,0,(AA342+AB342)-(AE342+AG342))</f>
        <v>-269.60000000000036</v>
      </c>
      <c r="AI342" s="238">
        <f t="shared" si="128"/>
        <v>0.40000000000000008</v>
      </c>
      <c r="AJ342" s="69">
        <f t="shared" si="129"/>
        <v>1129.6200000000003</v>
      </c>
      <c r="AK342" s="69"/>
      <c r="AL342" s="186"/>
    </row>
    <row r="343" spans="2:38" s="1" customFormat="1" ht="15.75" x14ac:dyDescent="0.25">
      <c r="B343" s="45" t="s">
        <v>282</v>
      </c>
      <c r="C343" s="19" t="s">
        <v>283</v>
      </c>
      <c r="D343" s="106">
        <v>20</v>
      </c>
      <c r="E343" s="106">
        <v>85</v>
      </c>
      <c r="F343" s="106">
        <v>83</v>
      </c>
      <c r="G343" s="137">
        <v>8288.51</v>
      </c>
      <c r="H343" s="137">
        <v>108.4</v>
      </c>
      <c r="I343" s="98">
        <v>0.23948314195286546</v>
      </c>
      <c r="J343" s="137">
        <v>1922.6928000000003</v>
      </c>
      <c r="K343" s="98">
        <v>0</v>
      </c>
      <c r="L343" s="137">
        <v>0</v>
      </c>
      <c r="M343" s="98">
        <v>0</v>
      </c>
      <c r="N343" s="137">
        <v>0</v>
      </c>
      <c r="O343" s="137">
        <v>0</v>
      </c>
      <c r="P343" s="137">
        <v>0</v>
      </c>
      <c r="Q343" s="137">
        <v>316.60000000000002</v>
      </c>
      <c r="R343" s="164">
        <v>8.4</v>
      </c>
      <c r="S343" s="164">
        <v>968.48636666666687</v>
      </c>
      <c r="T343" s="165">
        <v>0</v>
      </c>
      <c r="U343" s="164">
        <v>0</v>
      </c>
      <c r="V343" s="165">
        <v>0.15918689769334535</v>
      </c>
      <c r="W343" s="164">
        <v>1278.0336000000002</v>
      </c>
      <c r="X343" s="164">
        <v>0</v>
      </c>
      <c r="Y343" s="164">
        <v>37.200000000000003</v>
      </c>
      <c r="Z343" s="164">
        <v>0</v>
      </c>
      <c r="AA343" s="164">
        <v>12928.322766666668</v>
      </c>
      <c r="AB343" s="151">
        <v>1235</v>
      </c>
      <c r="AC343" s="164">
        <f>AB343+X343+W343+U343</f>
        <v>2513.0336000000002</v>
      </c>
      <c r="AD343" s="242">
        <f t="shared" si="127"/>
        <v>0.30319485649411054</v>
      </c>
      <c r="AE343" s="164">
        <f>G343+H343+J343+L343+N343+P343+Q343+R343+S343+Y343+Z343</f>
        <v>11650.289166666667</v>
      </c>
      <c r="AF343" s="286">
        <f t="shared" si="125"/>
        <v>0.4</v>
      </c>
      <c r="AG343" s="287">
        <f>G343*AF343</f>
        <v>3315.4040000000005</v>
      </c>
      <c r="AH343" s="229">
        <f>IF((AA343+AB343)-(AE343+AG343)&gt;0,0,(AA343+AB343)-(AE343+AG343))</f>
        <v>-802.37039999999979</v>
      </c>
      <c r="AI343" s="242">
        <f t="shared" si="128"/>
        <v>0.39999999999999997</v>
      </c>
      <c r="AJ343" s="164">
        <f t="shared" si="129"/>
        <v>3315.404</v>
      </c>
      <c r="AK343" s="164"/>
      <c r="AL343" s="203"/>
    </row>
    <row r="344" spans="2:38" ht="15.75" x14ac:dyDescent="0.25">
      <c r="B344" s="687" t="s">
        <v>284</v>
      </c>
      <c r="C344" s="11" t="s">
        <v>124</v>
      </c>
      <c r="D344" s="125">
        <f t="shared" ref="D344:AA344" si="132">SUM(D345:D346)</f>
        <v>14</v>
      </c>
      <c r="E344" s="125">
        <f t="shared" si="132"/>
        <v>68</v>
      </c>
      <c r="F344" s="125">
        <f t="shared" si="132"/>
        <v>64</v>
      </c>
      <c r="G344" s="57">
        <f t="shared" si="132"/>
        <v>5987.34</v>
      </c>
      <c r="H344" s="57">
        <f t="shared" si="132"/>
        <v>161.19999999999999</v>
      </c>
      <c r="I344" s="82">
        <f>J344/G344</f>
        <v>0.29525358506448607</v>
      </c>
      <c r="J344" s="57">
        <f t="shared" si="132"/>
        <v>1767.7836</v>
      </c>
      <c r="K344" s="82">
        <f>L344/G344</f>
        <v>0</v>
      </c>
      <c r="L344" s="57">
        <f t="shared" si="132"/>
        <v>0</v>
      </c>
      <c r="M344" s="82">
        <f t="shared" si="132"/>
        <v>0</v>
      </c>
      <c r="N344" s="57">
        <f t="shared" si="132"/>
        <v>0</v>
      </c>
      <c r="O344" s="57">
        <f t="shared" si="132"/>
        <v>0</v>
      </c>
      <c r="P344" s="57">
        <f t="shared" si="132"/>
        <v>0</v>
      </c>
      <c r="Q344" s="57">
        <f t="shared" si="132"/>
        <v>315.3</v>
      </c>
      <c r="R344" s="57">
        <f t="shared" si="132"/>
        <v>12.9</v>
      </c>
      <c r="S344" s="57">
        <f t="shared" si="132"/>
        <v>742.78550000000007</v>
      </c>
      <c r="T344" s="82">
        <f>U344/G344</f>
        <v>0</v>
      </c>
      <c r="U344" s="57">
        <f t="shared" si="132"/>
        <v>0</v>
      </c>
      <c r="V344" s="82">
        <f>W344/G344</f>
        <v>0.153340615365087</v>
      </c>
      <c r="W344" s="57">
        <f t="shared" si="132"/>
        <v>918.10239999999999</v>
      </c>
      <c r="X344" s="57">
        <f t="shared" si="132"/>
        <v>0</v>
      </c>
      <c r="Y344" s="57">
        <f t="shared" si="132"/>
        <v>3.8</v>
      </c>
      <c r="Z344" s="57">
        <f t="shared" si="132"/>
        <v>0</v>
      </c>
      <c r="AA344" s="57">
        <f t="shared" si="132"/>
        <v>9909.2115000000013</v>
      </c>
      <c r="AB344" s="141">
        <f>SUM(AB345:AB346)</f>
        <v>944.7</v>
      </c>
      <c r="AC344" s="141">
        <f>SUM(AC345:AC346)</f>
        <v>1862.8023999999998</v>
      </c>
      <c r="AD344" s="233">
        <f t="shared" si="127"/>
        <v>0.31112353733043391</v>
      </c>
      <c r="AE344" s="141">
        <f>SUM(AE345:AE346)</f>
        <v>8991.1091000000015</v>
      </c>
      <c r="AF344" s="269">
        <f t="shared" si="125"/>
        <v>0.4</v>
      </c>
      <c r="AG344" s="270">
        <f>SUM(AG345:AG346)</f>
        <v>2394.9360000000001</v>
      </c>
      <c r="AH344" s="141">
        <f>SUM(AH345:AH346)</f>
        <v>-532.13360000000011</v>
      </c>
      <c r="AI344" s="233">
        <f t="shared" si="128"/>
        <v>0.39999999999999997</v>
      </c>
      <c r="AJ344" s="57">
        <f t="shared" si="129"/>
        <v>2394.9359999999997</v>
      </c>
      <c r="AK344" s="57"/>
      <c r="AL344" s="79"/>
    </row>
    <row r="345" spans="2:38" s="1" customFormat="1" ht="15.75" x14ac:dyDescent="0.25">
      <c r="B345" s="687"/>
      <c r="C345" s="15" t="s">
        <v>285</v>
      </c>
      <c r="D345" s="116">
        <v>9</v>
      </c>
      <c r="E345" s="116">
        <v>38</v>
      </c>
      <c r="F345" s="116">
        <v>37</v>
      </c>
      <c r="G345" s="69">
        <v>3430.3</v>
      </c>
      <c r="H345" s="69">
        <v>92.8</v>
      </c>
      <c r="I345" s="80">
        <v>0.29448514583270624</v>
      </c>
      <c r="J345" s="69">
        <v>978.36799999999994</v>
      </c>
      <c r="K345" s="80">
        <v>0</v>
      </c>
      <c r="L345" s="69">
        <v>0</v>
      </c>
      <c r="M345" s="80">
        <v>0</v>
      </c>
      <c r="N345" s="69">
        <v>0</v>
      </c>
      <c r="O345" s="69">
        <v>0</v>
      </c>
      <c r="P345" s="69">
        <v>0</v>
      </c>
      <c r="Q345" s="69">
        <v>201</v>
      </c>
      <c r="R345" s="69">
        <v>4.5</v>
      </c>
      <c r="S345" s="69">
        <v>425.57266666666669</v>
      </c>
      <c r="T345" s="80">
        <v>0</v>
      </c>
      <c r="U345" s="69">
        <v>0</v>
      </c>
      <c r="V345" s="80">
        <v>0.15901754808415852</v>
      </c>
      <c r="W345" s="69">
        <v>528.30399999999986</v>
      </c>
      <c r="X345" s="69">
        <v>0</v>
      </c>
      <c r="Y345" s="69">
        <v>3.8</v>
      </c>
      <c r="Z345" s="69">
        <v>0</v>
      </c>
      <c r="AA345" s="60">
        <f>G345+H345+J345+L345+N345+O345+P345+Q345+R345+S345+U345+W345+X345+Y345+Z345</f>
        <v>5664.6446666666679</v>
      </c>
      <c r="AB345" s="143">
        <v>541.4</v>
      </c>
      <c r="AC345" s="69">
        <f>AB345+X345+W345+U345</f>
        <v>1069.7039999999997</v>
      </c>
      <c r="AD345" s="238">
        <f t="shared" si="127"/>
        <v>0.31183978077719138</v>
      </c>
      <c r="AE345" s="69">
        <f>G345+H345+J345+L345+N345+P345+Q345+R345+S345+Y345+Z345</f>
        <v>5136.3406666666679</v>
      </c>
      <c r="AF345" s="277">
        <f t="shared" si="125"/>
        <v>0.4</v>
      </c>
      <c r="AG345" s="278">
        <f>G345*AF345</f>
        <v>1372.1200000000001</v>
      </c>
      <c r="AH345" s="225">
        <f>IF((AA345+AB345)-(AE345+AG345)&gt;0,0,(AA345+AB345)-(AE345+AG345))</f>
        <v>-302.41600000000017</v>
      </c>
      <c r="AI345" s="238">
        <f t="shared" si="128"/>
        <v>0.39999999999999997</v>
      </c>
      <c r="AJ345" s="69">
        <f t="shared" si="129"/>
        <v>1372.12</v>
      </c>
      <c r="AK345" s="69"/>
      <c r="AL345" s="186"/>
    </row>
    <row r="346" spans="2:38" ht="15.75" x14ac:dyDescent="0.25">
      <c r="B346" s="687"/>
      <c r="C346" s="15" t="s">
        <v>286</v>
      </c>
      <c r="D346" s="116">
        <v>5</v>
      </c>
      <c r="E346" s="116">
        <v>30</v>
      </c>
      <c r="F346" s="116">
        <v>27</v>
      </c>
      <c r="G346" s="69">
        <v>2557.04</v>
      </c>
      <c r="H346" s="69">
        <v>68.400000000000006</v>
      </c>
      <c r="I346" s="80">
        <v>0.31869311759196456</v>
      </c>
      <c r="J346" s="69">
        <v>789.41560000000004</v>
      </c>
      <c r="K346" s="80">
        <v>0</v>
      </c>
      <c r="L346" s="69">
        <v>0</v>
      </c>
      <c r="M346" s="80">
        <v>0</v>
      </c>
      <c r="N346" s="69">
        <v>0</v>
      </c>
      <c r="O346" s="69">
        <v>0</v>
      </c>
      <c r="P346" s="69">
        <v>0</v>
      </c>
      <c r="Q346" s="69">
        <v>114.3</v>
      </c>
      <c r="R346" s="69">
        <v>8.4</v>
      </c>
      <c r="S346" s="69">
        <v>317.21283333333338</v>
      </c>
      <c r="T346" s="80">
        <v>0</v>
      </c>
      <c r="U346" s="69">
        <v>0</v>
      </c>
      <c r="V346" s="80">
        <v>0.157364596453832</v>
      </c>
      <c r="W346" s="69">
        <v>389.79840000000007</v>
      </c>
      <c r="X346" s="69">
        <v>0</v>
      </c>
      <c r="Y346" s="69">
        <v>0</v>
      </c>
      <c r="Z346" s="69">
        <v>0</v>
      </c>
      <c r="AA346" s="60">
        <f>G346+H346+J346+L346+N346+O346+P346+Q346+R346+S346+U346+W346+X346+Y346+Z346</f>
        <v>4244.5668333333333</v>
      </c>
      <c r="AB346" s="143">
        <v>403.3</v>
      </c>
      <c r="AC346" s="69">
        <f>AB346+X346+W346+U346</f>
        <v>793.09840000000008</v>
      </c>
      <c r="AD346" s="238">
        <f t="shared" si="127"/>
        <v>0.31016268810812508</v>
      </c>
      <c r="AE346" s="69">
        <f>G346+H346+J346+L346+N346+P346+Q346+R346+S346+Y346+Z346</f>
        <v>3854.7684333333336</v>
      </c>
      <c r="AF346" s="277">
        <f t="shared" si="125"/>
        <v>0.4</v>
      </c>
      <c r="AG346" s="278">
        <f>G346*AF346</f>
        <v>1022.816</v>
      </c>
      <c r="AH346" s="225">
        <f>IF((AA346+AB346)-(AE346+AG346)&gt;0,0,(AA346+AB346)-(AE346+AG346))</f>
        <v>-229.71759999999995</v>
      </c>
      <c r="AI346" s="238">
        <f t="shared" si="128"/>
        <v>0.4</v>
      </c>
      <c r="AJ346" s="69">
        <f t="shared" si="129"/>
        <v>1022.816</v>
      </c>
      <c r="AK346" s="69"/>
      <c r="AL346" s="186"/>
    </row>
    <row r="347" spans="2:38" ht="36" customHeight="1" x14ac:dyDescent="0.25">
      <c r="B347" s="663" t="s">
        <v>287</v>
      </c>
      <c r="C347" s="664"/>
      <c r="D347" s="117">
        <f t="shared" ref="D347:AA347" si="133">D349</f>
        <v>102</v>
      </c>
      <c r="E347" s="117">
        <f t="shared" si="133"/>
        <v>861</v>
      </c>
      <c r="F347" s="117">
        <f t="shared" si="133"/>
        <v>633</v>
      </c>
      <c r="G347" s="132">
        <f t="shared" si="133"/>
        <v>54881.7</v>
      </c>
      <c r="H347" s="132">
        <f t="shared" si="133"/>
        <v>1999.3</v>
      </c>
      <c r="I347" s="87">
        <f>J347/G347</f>
        <v>0.29105512402130407</v>
      </c>
      <c r="J347" s="132">
        <f t="shared" si="133"/>
        <v>15973.600000000002</v>
      </c>
      <c r="K347" s="87">
        <f>L347/G347</f>
        <v>1.630780387633765E-3</v>
      </c>
      <c r="L347" s="132">
        <f t="shared" si="133"/>
        <v>89.5</v>
      </c>
      <c r="M347" s="87">
        <f>N347/G347</f>
        <v>0</v>
      </c>
      <c r="N347" s="132">
        <f t="shared" si="133"/>
        <v>0</v>
      </c>
      <c r="O347" s="132">
        <f t="shared" si="133"/>
        <v>0</v>
      </c>
      <c r="P347" s="132">
        <f t="shared" si="133"/>
        <v>0</v>
      </c>
      <c r="Q347" s="132">
        <f t="shared" si="133"/>
        <v>2540.1000000000004</v>
      </c>
      <c r="R347" s="132">
        <f t="shared" si="133"/>
        <v>169.2</v>
      </c>
      <c r="S347" s="132">
        <f t="shared" si="133"/>
        <v>7248.3000000000011</v>
      </c>
      <c r="T347" s="87">
        <f>U347/G347</f>
        <v>0.19902262502801482</v>
      </c>
      <c r="U347" s="132">
        <f t="shared" si="133"/>
        <v>10922.7</v>
      </c>
      <c r="V347" s="87">
        <f>W347/G347</f>
        <v>0.19902262502801482</v>
      </c>
      <c r="W347" s="132">
        <f t="shared" si="133"/>
        <v>10922.7</v>
      </c>
      <c r="X347" s="132">
        <f t="shared" si="133"/>
        <v>6821.5999999999995</v>
      </c>
      <c r="Y347" s="132">
        <f t="shared" si="133"/>
        <v>0</v>
      </c>
      <c r="Z347" s="132">
        <f t="shared" si="133"/>
        <v>21.6</v>
      </c>
      <c r="AA347" s="132">
        <f t="shared" si="133"/>
        <v>111590.30000000002</v>
      </c>
      <c r="AB347" s="212">
        <f>AB349+AB348</f>
        <v>0</v>
      </c>
      <c r="AC347" s="129">
        <f>AC349+AC348</f>
        <v>28683.9</v>
      </c>
      <c r="AD347" s="226">
        <f t="shared" si="127"/>
        <v>0.52234169131058261</v>
      </c>
      <c r="AE347" s="129">
        <f>AE349+AE348</f>
        <v>85999.599999999991</v>
      </c>
      <c r="AF347" s="258">
        <f t="shared" si="125"/>
        <v>0.4</v>
      </c>
      <c r="AG347" s="255">
        <f>AG349+AG348</f>
        <v>22713.879999999997</v>
      </c>
      <c r="AH347" s="129">
        <f>AH349+AH348</f>
        <v>-744.30000000000018</v>
      </c>
      <c r="AI347" s="226">
        <f t="shared" si="128"/>
        <v>0.53621152405993255</v>
      </c>
      <c r="AJ347" s="132">
        <f t="shared" si="129"/>
        <v>29428.2</v>
      </c>
      <c r="AK347" s="132"/>
      <c r="AL347" s="196"/>
    </row>
    <row r="348" spans="2:38" ht="18.75" x14ac:dyDescent="0.25">
      <c r="B348" s="306" t="s">
        <v>818</v>
      </c>
      <c r="C348" s="207"/>
      <c r="D348" s="124"/>
      <c r="E348" s="124">
        <v>21</v>
      </c>
      <c r="F348" s="124">
        <v>18</v>
      </c>
      <c r="G348" s="134">
        <v>1903</v>
      </c>
      <c r="H348" s="134">
        <v>105.60000000000001</v>
      </c>
      <c r="I348" s="93">
        <v>0.42459274829217025</v>
      </c>
      <c r="J348" s="134">
        <v>808</v>
      </c>
      <c r="K348" s="93">
        <v>0</v>
      </c>
      <c r="L348" s="134">
        <v>0</v>
      </c>
      <c r="M348" s="93">
        <v>0</v>
      </c>
      <c r="N348" s="134">
        <v>0</v>
      </c>
      <c r="O348" s="134">
        <v>0</v>
      </c>
      <c r="P348" s="134">
        <v>0</v>
      </c>
      <c r="Q348" s="134">
        <v>0</v>
      </c>
      <c r="R348" s="134">
        <v>0</v>
      </c>
      <c r="S348" s="134">
        <v>234.70000000000002</v>
      </c>
      <c r="T348" s="93">
        <v>8.8807146610614812E-3</v>
      </c>
      <c r="U348" s="134">
        <v>16.899999999999999</v>
      </c>
      <c r="V348" s="93">
        <v>0</v>
      </c>
      <c r="W348" s="134">
        <v>0</v>
      </c>
      <c r="X348" s="309">
        <v>0</v>
      </c>
      <c r="Y348" s="309">
        <v>0</v>
      </c>
      <c r="Z348" s="309">
        <v>25</v>
      </c>
      <c r="AA348" s="309">
        <v>3093.2</v>
      </c>
      <c r="AB348" s="146">
        <v>0</v>
      </c>
      <c r="AC348" s="309">
        <f>AB348+X348+W348+U348</f>
        <v>16.899999999999999</v>
      </c>
      <c r="AD348" s="310">
        <f t="shared" si="127"/>
        <v>8.8807146610614812E-3</v>
      </c>
      <c r="AE348" s="309">
        <f>G348+H348+J348+L348+N348+P348+Q348+R348+S348+Y348+Z348</f>
        <v>3076.2999999999997</v>
      </c>
      <c r="AF348" s="311">
        <f t="shared" si="125"/>
        <v>0.4</v>
      </c>
      <c r="AG348" s="312">
        <f>G348*AF348</f>
        <v>761.2</v>
      </c>
      <c r="AH348" s="225">
        <f>IF((AA348+AB348)-(AE348+AG348)&gt;0,0,(AA348+AB348)-(AE348+AG348))</f>
        <v>-744.30000000000018</v>
      </c>
      <c r="AI348" s="310">
        <f t="shared" si="128"/>
        <v>0.40000000000000008</v>
      </c>
      <c r="AJ348" s="309">
        <f t="shared" si="129"/>
        <v>761.20000000000016</v>
      </c>
      <c r="AK348" s="134"/>
      <c r="AL348" s="184"/>
    </row>
    <row r="349" spans="2:38" ht="18.75" x14ac:dyDescent="0.3">
      <c r="B349" s="10" t="s">
        <v>710</v>
      </c>
      <c r="C349" s="20"/>
      <c r="D349" s="154">
        <f t="shared" ref="D349:Z349" si="134">D350+D351+D354+D357+D361+D365+D368+D372+D375+D378+D381+D384+D387</f>
        <v>102</v>
      </c>
      <c r="E349" s="154">
        <f t="shared" si="134"/>
        <v>861</v>
      </c>
      <c r="F349" s="154">
        <f t="shared" si="134"/>
        <v>633</v>
      </c>
      <c r="G349" s="65">
        <f t="shared" si="134"/>
        <v>54881.7</v>
      </c>
      <c r="H349" s="65">
        <f t="shared" si="134"/>
        <v>1999.3</v>
      </c>
      <c r="I349" s="94">
        <f>J349/G349</f>
        <v>0.29105512402130407</v>
      </c>
      <c r="J349" s="65">
        <f t="shared" si="134"/>
        <v>15973.600000000002</v>
      </c>
      <c r="K349" s="94">
        <f>L349/G349</f>
        <v>1.630780387633765E-3</v>
      </c>
      <c r="L349" s="65">
        <f t="shared" si="134"/>
        <v>89.5</v>
      </c>
      <c r="M349" s="94">
        <f>N349/G349</f>
        <v>0</v>
      </c>
      <c r="N349" s="65">
        <f t="shared" si="134"/>
        <v>0</v>
      </c>
      <c r="O349" s="65">
        <f t="shared" si="134"/>
        <v>0</v>
      </c>
      <c r="P349" s="65">
        <f t="shared" si="134"/>
        <v>0</v>
      </c>
      <c r="Q349" s="65">
        <f t="shared" si="134"/>
        <v>2540.1000000000004</v>
      </c>
      <c r="R349" s="65">
        <f t="shared" si="134"/>
        <v>169.2</v>
      </c>
      <c r="S349" s="65">
        <f t="shared" si="134"/>
        <v>7248.3000000000011</v>
      </c>
      <c r="T349" s="94">
        <f>U349/G349</f>
        <v>0.19902262502801482</v>
      </c>
      <c r="U349" s="65">
        <f t="shared" si="134"/>
        <v>10922.7</v>
      </c>
      <c r="V349" s="94">
        <f>W349/G349</f>
        <v>0.19902262502801482</v>
      </c>
      <c r="W349" s="65">
        <f t="shared" si="134"/>
        <v>10922.7</v>
      </c>
      <c r="X349" s="65">
        <f t="shared" si="134"/>
        <v>6821.5999999999995</v>
      </c>
      <c r="Y349" s="65">
        <f t="shared" si="134"/>
        <v>0</v>
      </c>
      <c r="Z349" s="65">
        <f t="shared" si="134"/>
        <v>21.6</v>
      </c>
      <c r="AA349" s="65">
        <f>AA350+AA351+AA354+AA357+AA361+AA365+AA368+AA372+AA375+AA378+AA381+AA384+AA387</f>
        <v>111590.30000000002</v>
      </c>
      <c r="AB349" s="213">
        <f>AB350+AB351+AB354+AB357+AB361+AB365+AB368+AB372+AB375+AB378+AB381+AB384+AB387</f>
        <v>0</v>
      </c>
      <c r="AC349" s="62">
        <f>AC350+AC351+AC354+AC357+AC361+AC365+AC368+AC372+AC375+AC378+AC381+AC384+AC387</f>
        <v>28667</v>
      </c>
      <c r="AD349" s="232">
        <f t="shared" si="127"/>
        <v>0.52234169131058261</v>
      </c>
      <c r="AE349" s="62">
        <f>AE350+AE351+AE354+AE357+AE361+AE365+AE368+AE372+AE375+AE378+AE381+AE384+AE387</f>
        <v>82923.299999999988</v>
      </c>
      <c r="AF349" s="267">
        <f t="shared" si="125"/>
        <v>0.4</v>
      </c>
      <c r="AG349" s="268">
        <f>AG350+AG351+AG354+AG357+AG361+AG365+AG368+AG372+AG375+AG378+AG381+AG384+AG387</f>
        <v>21952.679999999997</v>
      </c>
      <c r="AH349" s="62">
        <f>AH350+AH351+AH354+AH357+AH361+AH365+AH368+AH372+AH375+AH378+AH381+AH384+AH387</f>
        <v>0</v>
      </c>
      <c r="AI349" s="232">
        <f t="shared" si="128"/>
        <v>0.52234169131058261</v>
      </c>
      <c r="AJ349" s="65">
        <f t="shared" si="129"/>
        <v>28667</v>
      </c>
      <c r="AK349" s="65"/>
      <c r="AL349" s="79"/>
    </row>
    <row r="350" spans="2:38" s="1" customFormat="1" ht="15.75" x14ac:dyDescent="0.25">
      <c r="B350" s="45" t="s">
        <v>288</v>
      </c>
      <c r="C350" s="19" t="s">
        <v>803</v>
      </c>
      <c r="D350" s="106">
        <v>1</v>
      </c>
      <c r="E350" s="106">
        <v>73</v>
      </c>
      <c r="F350" s="106">
        <v>39</v>
      </c>
      <c r="G350" s="137">
        <v>2758.5</v>
      </c>
      <c r="H350" s="137">
        <v>148.80000000000001</v>
      </c>
      <c r="I350" s="98">
        <v>0.37085372485046225</v>
      </c>
      <c r="J350" s="137">
        <v>1023.0000000000001</v>
      </c>
      <c r="K350" s="98">
        <v>0</v>
      </c>
      <c r="L350" s="137">
        <v>0</v>
      </c>
      <c r="M350" s="98">
        <v>0</v>
      </c>
      <c r="N350" s="137">
        <v>0</v>
      </c>
      <c r="O350" s="137">
        <v>0</v>
      </c>
      <c r="P350" s="137">
        <v>0</v>
      </c>
      <c r="Q350" s="137">
        <v>126.39999999999999</v>
      </c>
      <c r="R350" s="164">
        <v>8.5</v>
      </c>
      <c r="S350" s="164">
        <v>387.4</v>
      </c>
      <c r="T350" s="165">
        <v>0.19999999999999998</v>
      </c>
      <c r="U350" s="164">
        <v>551.69999999999993</v>
      </c>
      <c r="V350" s="165">
        <v>0.19999999999999998</v>
      </c>
      <c r="W350" s="164">
        <v>551.69999999999993</v>
      </c>
      <c r="X350" s="164">
        <v>359.9</v>
      </c>
      <c r="Y350" s="164">
        <v>0</v>
      </c>
      <c r="Z350" s="164">
        <v>0</v>
      </c>
      <c r="AA350" s="164">
        <v>5915.9</v>
      </c>
      <c r="AB350" s="214">
        <v>0</v>
      </c>
      <c r="AC350" s="164">
        <f>AB350+X350+W350+U350</f>
        <v>1463.2999999999997</v>
      </c>
      <c r="AD350" s="242">
        <f t="shared" si="127"/>
        <v>0.53046945803878909</v>
      </c>
      <c r="AE350" s="164">
        <f>G350+H350+J350+L350+N350+P350+Q350+R350+S350+Y350+Z350</f>
        <v>4452.6000000000004</v>
      </c>
      <c r="AF350" s="286">
        <f t="shared" si="125"/>
        <v>0.4</v>
      </c>
      <c r="AG350" s="287">
        <f>G350*AF350</f>
        <v>1103.4000000000001</v>
      </c>
      <c r="AH350" s="229">
        <f>IF((AA350+AB350)-(AE350+AG350)&gt;0,0,(AA350+AB350)-(AE350+AG350))</f>
        <v>0</v>
      </c>
      <c r="AI350" s="242">
        <f t="shared" si="128"/>
        <v>0.53046945803878909</v>
      </c>
      <c r="AJ350" s="164">
        <f t="shared" si="129"/>
        <v>1463.2999999999997</v>
      </c>
      <c r="AK350" s="164"/>
      <c r="AL350" s="203"/>
    </row>
    <row r="351" spans="2:38" s="1" customFormat="1" ht="15.75" x14ac:dyDescent="0.25">
      <c r="B351" s="687" t="s">
        <v>289</v>
      </c>
      <c r="C351" s="11" t="s">
        <v>124</v>
      </c>
      <c r="D351" s="125">
        <f t="shared" ref="D351:AA351" si="135">SUM(D352:D353)</f>
        <v>0</v>
      </c>
      <c r="E351" s="125">
        <f t="shared" si="135"/>
        <v>40</v>
      </c>
      <c r="F351" s="125">
        <f t="shared" si="135"/>
        <v>25</v>
      </c>
      <c r="G351" s="57">
        <f t="shared" si="135"/>
        <v>2075.6000000000004</v>
      </c>
      <c r="H351" s="57">
        <f t="shared" si="135"/>
        <v>108</v>
      </c>
      <c r="I351" s="82">
        <f>J351/G351</f>
        <v>0.36784544228174981</v>
      </c>
      <c r="J351" s="57">
        <f t="shared" si="135"/>
        <v>763.5</v>
      </c>
      <c r="K351" s="82">
        <f>L351/G351</f>
        <v>0</v>
      </c>
      <c r="L351" s="57">
        <f t="shared" si="135"/>
        <v>0</v>
      </c>
      <c r="M351" s="82">
        <f t="shared" si="135"/>
        <v>0</v>
      </c>
      <c r="N351" s="57">
        <f t="shared" si="135"/>
        <v>0</v>
      </c>
      <c r="O351" s="57">
        <f t="shared" si="135"/>
        <v>0</v>
      </c>
      <c r="P351" s="57">
        <f t="shared" si="135"/>
        <v>0</v>
      </c>
      <c r="Q351" s="57">
        <f t="shared" si="135"/>
        <v>103</v>
      </c>
      <c r="R351" s="57">
        <f t="shared" si="135"/>
        <v>12.7</v>
      </c>
      <c r="S351" s="57">
        <f t="shared" si="135"/>
        <v>292.7</v>
      </c>
      <c r="T351" s="82">
        <f>U351/G351</f>
        <v>0.19999036423202926</v>
      </c>
      <c r="U351" s="57">
        <f t="shared" si="135"/>
        <v>415.1</v>
      </c>
      <c r="V351" s="82">
        <f>W351/G351</f>
        <v>0.19999036423202926</v>
      </c>
      <c r="W351" s="57">
        <f t="shared" si="135"/>
        <v>415.1</v>
      </c>
      <c r="X351" s="57">
        <f t="shared" si="135"/>
        <v>264.79999999999995</v>
      </c>
      <c r="Y351" s="57">
        <f t="shared" si="135"/>
        <v>0</v>
      </c>
      <c r="Z351" s="57">
        <f t="shared" si="135"/>
        <v>0</v>
      </c>
      <c r="AA351" s="57">
        <f t="shared" si="135"/>
        <v>4450.5</v>
      </c>
      <c r="AB351" s="208">
        <f>SUM(AB352:AB353)</f>
        <v>0</v>
      </c>
      <c r="AC351" s="141">
        <f>SUM(AC352:AC353)</f>
        <v>1095</v>
      </c>
      <c r="AD351" s="233">
        <f t="shared" si="127"/>
        <v>0.52755829639622265</v>
      </c>
      <c r="AE351" s="141">
        <f>SUM(AE352:AE353)</f>
        <v>3355.5</v>
      </c>
      <c r="AF351" s="269">
        <f t="shared" si="125"/>
        <v>0.4</v>
      </c>
      <c r="AG351" s="270">
        <f>SUM(AG352:AG353)</f>
        <v>830.24000000000012</v>
      </c>
      <c r="AH351" s="141">
        <f>SUM(AH352:AH353)</f>
        <v>0</v>
      </c>
      <c r="AI351" s="233">
        <f t="shared" si="128"/>
        <v>0.52755829639622265</v>
      </c>
      <c r="AJ351" s="57">
        <f t="shared" si="129"/>
        <v>1095</v>
      </c>
      <c r="AK351" s="57"/>
      <c r="AL351" s="79"/>
    </row>
    <row r="352" spans="2:38" s="1" customFormat="1" ht="15.75" x14ac:dyDescent="0.25">
      <c r="B352" s="687"/>
      <c r="C352" s="15" t="s">
        <v>728</v>
      </c>
      <c r="D352" s="116">
        <v>0</v>
      </c>
      <c r="E352" s="116">
        <v>24</v>
      </c>
      <c r="F352" s="116">
        <v>13</v>
      </c>
      <c r="G352" s="69">
        <v>1083.9000000000001</v>
      </c>
      <c r="H352" s="69">
        <v>45.599999999999994</v>
      </c>
      <c r="I352" s="80">
        <v>0.31322077682443028</v>
      </c>
      <c r="J352" s="69">
        <v>339.5</v>
      </c>
      <c r="K352" s="80">
        <v>0</v>
      </c>
      <c r="L352" s="69">
        <v>0</v>
      </c>
      <c r="M352" s="80">
        <v>0</v>
      </c>
      <c r="N352" s="69">
        <v>0</v>
      </c>
      <c r="O352" s="69">
        <v>0</v>
      </c>
      <c r="P352" s="69">
        <v>0</v>
      </c>
      <c r="Q352" s="69">
        <v>82.1</v>
      </c>
      <c r="R352" s="69">
        <v>8.5</v>
      </c>
      <c r="S352" s="69">
        <v>150.1</v>
      </c>
      <c r="T352" s="80">
        <v>0.20001845188670542</v>
      </c>
      <c r="U352" s="69">
        <v>216.8</v>
      </c>
      <c r="V352" s="80">
        <v>0.20001845188670542</v>
      </c>
      <c r="W352" s="69">
        <v>216.8</v>
      </c>
      <c r="X352" s="69">
        <v>129.29999999999998</v>
      </c>
      <c r="Y352" s="69">
        <v>0</v>
      </c>
      <c r="Z352" s="69">
        <v>0</v>
      </c>
      <c r="AA352" s="60">
        <f>G352+H352+J352+L352+N352+O352+P352+Q352+R352+S352+U352+W352+X352+Y352+Z352</f>
        <v>2272.6</v>
      </c>
      <c r="AB352" s="211">
        <v>0</v>
      </c>
      <c r="AC352" s="69">
        <f>AB352+X352+W352+U352</f>
        <v>562.90000000000009</v>
      </c>
      <c r="AD352" s="238">
        <f t="shared" si="127"/>
        <v>0.51932835132392297</v>
      </c>
      <c r="AE352" s="69">
        <f>G352+H352+J352+L352+N352+P352+Q352+R352+S352+Y352+Z352</f>
        <v>1709.6999999999998</v>
      </c>
      <c r="AF352" s="277">
        <f t="shared" si="125"/>
        <v>0.4</v>
      </c>
      <c r="AG352" s="278">
        <f>G352*AF352</f>
        <v>433.56000000000006</v>
      </c>
      <c r="AH352" s="225">
        <f>IF((AA352+AB352)-(AE352+AG352)&gt;0,0,(AA352+AB352)-(AE352+AG352))</f>
        <v>0</v>
      </c>
      <c r="AI352" s="238">
        <f t="shared" si="128"/>
        <v>0.51932835132392297</v>
      </c>
      <c r="AJ352" s="69">
        <f t="shared" si="129"/>
        <v>562.90000000000009</v>
      </c>
      <c r="AK352" s="69"/>
      <c r="AL352" s="186"/>
    </row>
    <row r="353" spans="2:38" s="1" customFormat="1" ht="15.75" x14ac:dyDescent="0.25">
      <c r="B353" s="687"/>
      <c r="C353" s="15" t="s">
        <v>729</v>
      </c>
      <c r="D353" s="116">
        <v>0</v>
      </c>
      <c r="E353" s="116">
        <v>16</v>
      </c>
      <c r="F353" s="116">
        <v>12</v>
      </c>
      <c r="G353" s="69">
        <v>991.7</v>
      </c>
      <c r="H353" s="69">
        <v>62.4</v>
      </c>
      <c r="I353" s="80">
        <v>0.4275486538267621</v>
      </c>
      <c r="J353" s="69">
        <v>424</v>
      </c>
      <c r="K353" s="80">
        <v>0</v>
      </c>
      <c r="L353" s="69">
        <v>0</v>
      </c>
      <c r="M353" s="80">
        <v>0</v>
      </c>
      <c r="N353" s="69">
        <v>0</v>
      </c>
      <c r="O353" s="69">
        <v>0</v>
      </c>
      <c r="P353" s="69">
        <v>0</v>
      </c>
      <c r="Q353" s="69">
        <v>20.9</v>
      </c>
      <c r="R353" s="69">
        <v>4.2</v>
      </c>
      <c r="S353" s="69">
        <v>142.6</v>
      </c>
      <c r="T353" s="80">
        <v>0.1999596652213371</v>
      </c>
      <c r="U353" s="69">
        <v>198.3</v>
      </c>
      <c r="V353" s="80">
        <v>0.1999596652213371</v>
      </c>
      <c r="W353" s="69">
        <v>198.3</v>
      </c>
      <c r="X353" s="69">
        <v>135.5</v>
      </c>
      <c r="Y353" s="69">
        <v>0</v>
      </c>
      <c r="Z353" s="69">
        <v>0</v>
      </c>
      <c r="AA353" s="60">
        <f>G353+H353+J353+L353+N353+O353+P353+Q353+R353+S353+U353+W353+X353+Y353+Z353</f>
        <v>2177.9</v>
      </c>
      <c r="AB353" s="211">
        <v>0</v>
      </c>
      <c r="AC353" s="69">
        <f>AB353+X353+W353+U353</f>
        <v>532.1</v>
      </c>
      <c r="AD353" s="238">
        <f t="shared" si="127"/>
        <v>0.53655339316325501</v>
      </c>
      <c r="AE353" s="69">
        <f>G353+H353+J353+L353+N353+P353+Q353+R353+S353+Y353+Z353</f>
        <v>1645.8000000000002</v>
      </c>
      <c r="AF353" s="277">
        <f t="shared" si="125"/>
        <v>0.4</v>
      </c>
      <c r="AG353" s="278">
        <f>G353*AF353</f>
        <v>396.68000000000006</v>
      </c>
      <c r="AH353" s="225">
        <f>IF((AA353+AB353)-(AE353+AG353)&gt;0,0,(AA353+AB353)-(AE353+AG353))</f>
        <v>0</v>
      </c>
      <c r="AI353" s="238">
        <f t="shared" si="128"/>
        <v>0.53655339316325501</v>
      </c>
      <c r="AJ353" s="69">
        <f t="shared" si="129"/>
        <v>532.1</v>
      </c>
      <c r="AK353" s="69"/>
      <c r="AL353" s="186"/>
    </row>
    <row r="354" spans="2:38" s="1" customFormat="1" ht="15.75" x14ac:dyDescent="0.25">
      <c r="B354" s="687" t="s">
        <v>290</v>
      </c>
      <c r="C354" s="11" t="s">
        <v>124</v>
      </c>
      <c r="D354" s="125">
        <f t="shared" ref="D354:AA354" si="136">SUM(D355:D356)</f>
        <v>7</v>
      </c>
      <c r="E354" s="125">
        <f t="shared" si="136"/>
        <v>39</v>
      </c>
      <c r="F354" s="125">
        <f t="shared" si="136"/>
        <v>32</v>
      </c>
      <c r="G354" s="57">
        <f t="shared" si="136"/>
        <v>3065.7000000000003</v>
      </c>
      <c r="H354" s="57">
        <f t="shared" si="136"/>
        <v>90</v>
      </c>
      <c r="I354" s="82">
        <f>J354/G354</f>
        <v>0.27993606680366634</v>
      </c>
      <c r="J354" s="57">
        <f t="shared" si="136"/>
        <v>858.2</v>
      </c>
      <c r="K354" s="82">
        <f>L354/G354</f>
        <v>0</v>
      </c>
      <c r="L354" s="57">
        <f t="shared" si="136"/>
        <v>0</v>
      </c>
      <c r="M354" s="82">
        <f t="shared" si="136"/>
        <v>0</v>
      </c>
      <c r="N354" s="57">
        <f t="shared" si="136"/>
        <v>0</v>
      </c>
      <c r="O354" s="57">
        <f t="shared" si="136"/>
        <v>0</v>
      </c>
      <c r="P354" s="57">
        <f t="shared" si="136"/>
        <v>0</v>
      </c>
      <c r="Q354" s="57">
        <f t="shared" si="136"/>
        <v>142.30000000000001</v>
      </c>
      <c r="R354" s="57">
        <f t="shared" si="136"/>
        <v>12.7</v>
      </c>
      <c r="S354" s="57">
        <f t="shared" si="136"/>
        <v>401.4</v>
      </c>
      <c r="T354" s="82">
        <f>U354/G354</f>
        <v>0.19993802394232965</v>
      </c>
      <c r="U354" s="57">
        <f t="shared" si="136"/>
        <v>612.95000000000005</v>
      </c>
      <c r="V354" s="82">
        <f>W354/G354</f>
        <v>0.19993802394232965</v>
      </c>
      <c r="W354" s="57">
        <f t="shared" si="136"/>
        <v>612.95000000000005</v>
      </c>
      <c r="X354" s="57">
        <f t="shared" si="136"/>
        <v>373.5</v>
      </c>
      <c r="Y354" s="57">
        <f t="shared" si="136"/>
        <v>0</v>
      </c>
      <c r="Z354" s="57">
        <f t="shared" si="136"/>
        <v>0</v>
      </c>
      <c r="AA354" s="57">
        <f t="shared" si="136"/>
        <v>6169.7</v>
      </c>
      <c r="AB354" s="208">
        <f>SUM(AB355:AB356)</f>
        <v>0</v>
      </c>
      <c r="AC354" s="141">
        <f>SUM(AC355:AC356)</f>
        <v>1599.3999999999999</v>
      </c>
      <c r="AD354" s="233">
        <f t="shared" si="127"/>
        <v>0.52170792967348401</v>
      </c>
      <c r="AE354" s="141">
        <f>SUM(AE355:AE356)</f>
        <v>4570.3</v>
      </c>
      <c r="AF354" s="269">
        <f t="shared" si="125"/>
        <v>0.4</v>
      </c>
      <c r="AG354" s="270">
        <f>SUM(AG355:AG356)</f>
        <v>1226.2800000000002</v>
      </c>
      <c r="AH354" s="141">
        <f>SUM(AH355:AH356)</f>
        <v>0</v>
      </c>
      <c r="AI354" s="233">
        <f t="shared" si="128"/>
        <v>0.52170792967348389</v>
      </c>
      <c r="AJ354" s="57">
        <f t="shared" si="129"/>
        <v>1599.3999999999999</v>
      </c>
      <c r="AK354" s="57"/>
      <c r="AL354" s="79"/>
    </row>
    <row r="355" spans="2:38" s="1" customFormat="1" ht="15.75" x14ac:dyDescent="0.25">
      <c r="B355" s="687"/>
      <c r="C355" s="15" t="s">
        <v>891</v>
      </c>
      <c r="D355" s="116">
        <v>5</v>
      </c>
      <c r="E355" s="116">
        <v>26</v>
      </c>
      <c r="F355" s="116">
        <v>22</v>
      </c>
      <c r="G355" s="69">
        <v>2117.7000000000003</v>
      </c>
      <c r="H355" s="69">
        <v>57.600000000000009</v>
      </c>
      <c r="I355" s="80">
        <v>0.27761250413184113</v>
      </c>
      <c r="J355" s="69">
        <v>587.90000000000009</v>
      </c>
      <c r="K355" s="80">
        <v>0</v>
      </c>
      <c r="L355" s="69">
        <v>0</v>
      </c>
      <c r="M355" s="80">
        <v>0</v>
      </c>
      <c r="N355" s="69">
        <v>0</v>
      </c>
      <c r="O355" s="69">
        <v>0</v>
      </c>
      <c r="P355" s="69">
        <v>0</v>
      </c>
      <c r="Q355" s="69">
        <v>95.1</v>
      </c>
      <c r="R355" s="69">
        <v>8.5</v>
      </c>
      <c r="S355" s="69">
        <v>276.2</v>
      </c>
      <c r="T355" s="80">
        <v>0.1999338905416253</v>
      </c>
      <c r="U355" s="69">
        <v>423.4</v>
      </c>
      <c r="V355" s="80">
        <v>0.1999338905416253</v>
      </c>
      <c r="W355" s="69">
        <v>423.4</v>
      </c>
      <c r="X355" s="69">
        <v>255.4</v>
      </c>
      <c r="Y355" s="69">
        <v>0</v>
      </c>
      <c r="Z355" s="69">
        <v>0</v>
      </c>
      <c r="AA355" s="60">
        <f>G355+H355+J355+L355+N355+O355+P355+Q355+R355+S355+U355+W355+X355+Y355+Z355</f>
        <v>4245.2</v>
      </c>
      <c r="AB355" s="211">
        <v>0</v>
      </c>
      <c r="AC355" s="69">
        <f>AB355+X355+W355+U355</f>
        <v>1102.1999999999998</v>
      </c>
      <c r="AD355" s="238">
        <f t="shared" si="127"/>
        <v>0.52047032157529383</v>
      </c>
      <c r="AE355" s="69">
        <f>G355+H355+J355+L355+N355+P355+Q355+R355+S355+Y355+Z355</f>
        <v>3143</v>
      </c>
      <c r="AF355" s="277">
        <f t="shared" si="125"/>
        <v>0.4</v>
      </c>
      <c r="AG355" s="278">
        <f>G355*AF355</f>
        <v>847.08000000000015</v>
      </c>
      <c r="AH355" s="225">
        <f>IF((AA355+AB355)-(AE355+AG355)&gt;0,0,(AA355+AB355)-(AE355+AG355))</f>
        <v>0</v>
      </c>
      <c r="AI355" s="238">
        <f t="shared" si="128"/>
        <v>0.52047032157529383</v>
      </c>
      <c r="AJ355" s="69">
        <f t="shared" si="129"/>
        <v>1102.1999999999998</v>
      </c>
      <c r="AK355" s="69"/>
      <c r="AL355" s="186"/>
    </row>
    <row r="356" spans="2:38" s="1" customFormat="1" ht="15.75" x14ac:dyDescent="0.25">
      <c r="B356" s="687"/>
      <c r="C356" s="15" t="s">
        <v>892</v>
      </c>
      <c r="D356" s="116">
        <v>2</v>
      </c>
      <c r="E356" s="116">
        <v>13</v>
      </c>
      <c r="F356" s="116">
        <v>10</v>
      </c>
      <c r="G356" s="69">
        <v>948</v>
      </c>
      <c r="H356" s="69">
        <v>32.4</v>
      </c>
      <c r="I356" s="80">
        <v>0.28512658227848103</v>
      </c>
      <c r="J356" s="69">
        <v>270.3</v>
      </c>
      <c r="K356" s="80">
        <v>0</v>
      </c>
      <c r="L356" s="69">
        <v>0</v>
      </c>
      <c r="M356" s="80">
        <v>0</v>
      </c>
      <c r="N356" s="69">
        <v>0</v>
      </c>
      <c r="O356" s="69">
        <v>0</v>
      </c>
      <c r="P356" s="69">
        <v>0</v>
      </c>
      <c r="Q356" s="69">
        <v>47.2</v>
      </c>
      <c r="R356" s="69">
        <v>4.2</v>
      </c>
      <c r="S356" s="69">
        <v>125.2</v>
      </c>
      <c r="T356" s="80">
        <v>0.19994725738396626</v>
      </c>
      <c r="U356" s="69">
        <v>189.55</v>
      </c>
      <c r="V356" s="80">
        <v>0.19994725738396626</v>
      </c>
      <c r="W356" s="69">
        <v>189.55</v>
      </c>
      <c r="X356" s="69">
        <v>118.10000000000001</v>
      </c>
      <c r="Y356" s="69">
        <v>0</v>
      </c>
      <c r="Z356" s="69">
        <v>0</v>
      </c>
      <c r="AA356" s="60">
        <f>G356+H356+J356+L356+N356+O356+P356+Q356+R356+S356+U356+W356+X356+Y356+Z356</f>
        <v>1924.5</v>
      </c>
      <c r="AB356" s="211">
        <v>0</v>
      </c>
      <c r="AC356" s="69">
        <f>AB356+X356+W356+U356</f>
        <v>497.20000000000005</v>
      </c>
      <c r="AD356" s="238">
        <f t="shared" si="127"/>
        <v>0.5244725738396625</v>
      </c>
      <c r="AE356" s="69">
        <f>G356+H356+J356+L356+N356+P356+Q356+R356+S356+Y356+Z356</f>
        <v>1427.3000000000002</v>
      </c>
      <c r="AF356" s="277">
        <f t="shared" si="125"/>
        <v>0.4</v>
      </c>
      <c r="AG356" s="278">
        <f>G356*AF356</f>
        <v>379.20000000000005</v>
      </c>
      <c r="AH356" s="225">
        <f>IF((AA356+AB356)-(AE356+AG356)&gt;0,0,(AA356+AB356)-(AE356+AG356))</f>
        <v>0</v>
      </c>
      <c r="AI356" s="238">
        <f t="shared" si="128"/>
        <v>0.5244725738396625</v>
      </c>
      <c r="AJ356" s="69">
        <f t="shared" si="129"/>
        <v>497.20000000000005</v>
      </c>
      <c r="AK356" s="69"/>
      <c r="AL356" s="186"/>
    </row>
    <row r="357" spans="2:38" s="1" customFormat="1" ht="15.75" x14ac:dyDescent="0.25">
      <c r="B357" s="687" t="s">
        <v>291</v>
      </c>
      <c r="C357" s="11" t="s">
        <v>124</v>
      </c>
      <c r="D357" s="125">
        <f t="shared" ref="D357:AA357" si="137">SUM(D358:D360)</f>
        <v>1</v>
      </c>
      <c r="E357" s="125">
        <f t="shared" si="137"/>
        <v>51</v>
      </c>
      <c r="F357" s="125">
        <f t="shared" si="137"/>
        <v>41</v>
      </c>
      <c r="G357" s="57">
        <f t="shared" si="137"/>
        <v>3266.5</v>
      </c>
      <c r="H357" s="57">
        <f t="shared" si="137"/>
        <v>162</v>
      </c>
      <c r="I357" s="82">
        <f>J357/G357</f>
        <v>0.37621307209551508</v>
      </c>
      <c r="J357" s="57">
        <f t="shared" si="137"/>
        <v>1228.9000000000001</v>
      </c>
      <c r="K357" s="82">
        <f>L357/G357</f>
        <v>0</v>
      </c>
      <c r="L357" s="57">
        <f t="shared" si="137"/>
        <v>0</v>
      </c>
      <c r="M357" s="82">
        <f t="shared" si="137"/>
        <v>0</v>
      </c>
      <c r="N357" s="57">
        <f t="shared" si="137"/>
        <v>0</v>
      </c>
      <c r="O357" s="57">
        <f t="shared" si="137"/>
        <v>0</v>
      </c>
      <c r="P357" s="57">
        <f t="shared" si="137"/>
        <v>0</v>
      </c>
      <c r="Q357" s="57">
        <f t="shared" si="137"/>
        <v>121.19999999999999</v>
      </c>
      <c r="R357" s="57">
        <f t="shared" si="137"/>
        <v>12.600000000000001</v>
      </c>
      <c r="S357" s="57">
        <f t="shared" si="137"/>
        <v>455.7</v>
      </c>
      <c r="T357" s="82">
        <f>U357/G357</f>
        <v>0.19995407928975967</v>
      </c>
      <c r="U357" s="57">
        <f t="shared" si="137"/>
        <v>653.15</v>
      </c>
      <c r="V357" s="82">
        <f>W357/G357</f>
        <v>0.19995407928975967</v>
      </c>
      <c r="W357" s="57">
        <f t="shared" si="137"/>
        <v>653.15</v>
      </c>
      <c r="X357" s="57">
        <f t="shared" si="137"/>
        <v>434.4</v>
      </c>
      <c r="Y357" s="57">
        <f t="shared" si="137"/>
        <v>0</v>
      </c>
      <c r="Z357" s="57">
        <f t="shared" si="137"/>
        <v>6.7</v>
      </c>
      <c r="AA357" s="57">
        <f t="shared" si="137"/>
        <v>6994.3</v>
      </c>
      <c r="AB357" s="208">
        <f>SUM(AB358:AB360)</f>
        <v>0</v>
      </c>
      <c r="AC357" s="141">
        <f>SUM(AC358:AC360)</f>
        <v>1740.7</v>
      </c>
      <c r="AD357" s="233">
        <f t="shared" si="127"/>
        <v>0.53289453543548138</v>
      </c>
      <c r="AE357" s="141">
        <f>SUM(AE358:AE360)</f>
        <v>5253.6</v>
      </c>
      <c r="AF357" s="269">
        <f t="shared" si="125"/>
        <v>0.4</v>
      </c>
      <c r="AG357" s="270">
        <f>SUM(AG358:AG360)</f>
        <v>1306.6000000000001</v>
      </c>
      <c r="AH357" s="141">
        <f>SUM(AH358:AH360)</f>
        <v>0</v>
      </c>
      <c r="AI357" s="233">
        <f t="shared" si="128"/>
        <v>0.53289453543548138</v>
      </c>
      <c r="AJ357" s="57">
        <f t="shared" si="129"/>
        <v>1740.7</v>
      </c>
      <c r="AK357" s="57"/>
      <c r="AL357" s="79"/>
    </row>
    <row r="358" spans="2:38" s="1" customFormat="1" ht="15.75" x14ac:dyDescent="0.25">
      <c r="B358" s="687"/>
      <c r="C358" s="15" t="s">
        <v>730</v>
      </c>
      <c r="D358" s="116">
        <v>1</v>
      </c>
      <c r="E358" s="116">
        <v>22</v>
      </c>
      <c r="F358" s="116">
        <v>18</v>
      </c>
      <c r="G358" s="69">
        <v>1346</v>
      </c>
      <c r="H358" s="69">
        <v>62.4</v>
      </c>
      <c r="I358" s="80">
        <v>0.34814264487369989</v>
      </c>
      <c r="J358" s="69">
        <v>468.6</v>
      </c>
      <c r="K358" s="80">
        <v>0</v>
      </c>
      <c r="L358" s="69">
        <v>0</v>
      </c>
      <c r="M358" s="80">
        <v>0</v>
      </c>
      <c r="N358" s="69">
        <v>0</v>
      </c>
      <c r="O358" s="69">
        <v>0</v>
      </c>
      <c r="P358" s="69">
        <v>0</v>
      </c>
      <c r="Q358" s="69">
        <v>48.4</v>
      </c>
      <c r="R358" s="69">
        <v>4.2</v>
      </c>
      <c r="S358" s="69">
        <v>183.9</v>
      </c>
      <c r="T358" s="80">
        <v>0.20003714710252601</v>
      </c>
      <c r="U358" s="69">
        <v>269.25</v>
      </c>
      <c r="V358" s="80">
        <v>0.20003714710252601</v>
      </c>
      <c r="W358" s="69">
        <v>269.25</v>
      </c>
      <c r="X358" s="69">
        <v>176.8</v>
      </c>
      <c r="Y358" s="69">
        <v>0</v>
      </c>
      <c r="Z358" s="69">
        <v>6.7</v>
      </c>
      <c r="AA358" s="60">
        <f>G358+H358+J358+L358+N358+O358+P358+Q358+R358+S358+U358+W358+X358+Y358+Z358</f>
        <v>2835.5</v>
      </c>
      <c r="AB358" s="211">
        <v>0</v>
      </c>
      <c r="AC358" s="69">
        <f>AB358+X358+W358+U358</f>
        <v>715.3</v>
      </c>
      <c r="AD358" s="238">
        <f t="shared" si="127"/>
        <v>0.53142644873699851</v>
      </c>
      <c r="AE358" s="69">
        <f>G358+H358+J358+L358+N358+P358+Q358+R358+S358+Y358+Z358</f>
        <v>2120.1999999999998</v>
      </c>
      <c r="AF358" s="277">
        <f t="shared" si="125"/>
        <v>0.4</v>
      </c>
      <c r="AG358" s="278">
        <f>G358*AF358</f>
        <v>538.4</v>
      </c>
      <c r="AH358" s="225">
        <f>IF((AA358+AB358)-(AE358+AG358)&gt;0,0,(AA358+AB358)-(AE358+AG358))</f>
        <v>0</v>
      </c>
      <c r="AI358" s="238">
        <f t="shared" si="128"/>
        <v>0.53142644873699851</v>
      </c>
      <c r="AJ358" s="69">
        <f t="shared" si="129"/>
        <v>715.3</v>
      </c>
      <c r="AK358" s="69"/>
      <c r="AL358" s="186"/>
    </row>
    <row r="359" spans="2:38" s="1" customFormat="1" ht="15.75" x14ac:dyDescent="0.25">
      <c r="B359" s="687"/>
      <c r="C359" s="15" t="s">
        <v>292</v>
      </c>
      <c r="D359" s="116">
        <v>0</v>
      </c>
      <c r="E359" s="116">
        <v>11</v>
      </c>
      <c r="F359" s="116">
        <v>9</v>
      </c>
      <c r="G359" s="69">
        <v>797.30000000000007</v>
      </c>
      <c r="H359" s="69">
        <v>45.599999999999994</v>
      </c>
      <c r="I359" s="80">
        <v>0.44638153768970268</v>
      </c>
      <c r="J359" s="69">
        <v>355.9</v>
      </c>
      <c r="K359" s="80">
        <v>0</v>
      </c>
      <c r="L359" s="69">
        <v>0</v>
      </c>
      <c r="M359" s="80">
        <v>0</v>
      </c>
      <c r="N359" s="69">
        <v>0</v>
      </c>
      <c r="O359" s="69">
        <v>0</v>
      </c>
      <c r="P359" s="69">
        <v>0</v>
      </c>
      <c r="Q359" s="69">
        <v>20.9</v>
      </c>
      <c r="R359" s="69">
        <v>4.2</v>
      </c>
      <c r="S359" s="69">
        <v>115.99999999999999</v>
      </c>
      <c r="T359" s="80">
        <v>0.1999247460178101</v>
      </c>
      <c r="U359" s="69">
        <v>159.4</v>
      </c>
      <c r="V359" s="80">
        <v>0.1999247460178101</v>
      </c>
      <c r="W359" s="69">
        <v>159.4</v>
      </c>
      <c r="X359" s="69">
        <v>108.89999999999999</v>
      </c>
      <c r="Y359" s="69">
        <v>0</v>
      </c>
      <c r="Z359" s="69">
        <v>0</v>
      </c>
      <c r="AA359" s="60">
        <f>G359+H359+J359+L359+N359+O359+P359+Q359+R359+S359+U359+W359+X359+Y359+Z359</f>
        <v>1767.6000000000006</v>
      </c>
      <c r="AB359" s="211">
        <v>0</v>
      </c>
      <c r="AC359" s="69">
        <f>AB359+X359+W359+U359</f>
        <v>427.70000000000005</v>
      </c>
      <c r="AD359" s="238">
        <f t="shared" si="127"/>
        <v>0.53643546971027223</v>
      </c>
      <c r="AE359" s="69">
        <f>G359+H359+J359+L359+N359+P359+Q359+R359+S359+Y359+Z359</f>
        <v>1339.9000000000003</v>
      </c>
      <c r="AF359" s="277">
        <f t="shared" si="125"/>
        <v>0.4</v>
      </c>
      <c r="AG359" s="278">
        <f>G359*AF359</f>
        <v>318.92000000000007</v>
      </c>
      <c r="AH359" s="225">
        <f>IF((AA359+AB359)-(AE359+AG359)&gt;0,0,(AA359+AB359)-(AE359+AG359))</f>
        <v>0</v>
      </c>
      <c r="AI359" s="238">
        <f t="shared" si="128"/>
        <v>0.53643546971027223</v>
      </c>
      <c r="AJ359" s="69">
        <f t="shared" si="129"/>
        <v>427.70000000000005</v>
      </c>
      <c r="AK359" s="69"/>
      <c r="AL359" s="186"/>
    </row>
    <row r="360" spans="2:38" s="1" customFormat="1" ht="15.75" x14ac:dyDescent="0.25">
      <c r="B360" s="687"/>
      <c r="C360" s="15" t="s">
        <v>293</v>
      </c>
      <c r="D360" s="116">
        <v>0</v>
      </c>
      <c r="E360" s="116">
        <v>18</v>
      </c>
      <c r="F360" s="116">
        <v>14</v>
      </c>
      <c r="G360" s="69">
        <v>1123.2</v>
      </c>
      <c r="H360" s="69">
        <v>54</v>
      </c>
      <c r="I360" s="80">
        <v>0.36004273504273498</v>
      </c>
      <c r="J360" s="69">
        <v>404.4</v>
      </c>
      <c r="K360" s="80">
        <v>0</v>
      </c>
      <c r="L360" s="69">
        <v>0</v>
      </c>
      <c r="M360" s="80">
        <v>0</v>
      </c>
      <c r="N360" s="69">
        <v>0</v>
      </c>
      <c r="O360" s="69">
        <v>0</v>
      </c>
      <c r="P360" s="69">
        <v>0</v>
      </c>
      <c r="Q360" s="69">
        <v>51.9</v>
      </c>
      <c r="R360" s="69">
        <v>4.2</v>
      </c>
      <c r="S360" s="69">
        <v>155.80000000000001</v>
      </c>
      <c r="T360" s="80">
        <v>0.19987535612535612</v>
      </c>
      <c r="U360" s="69">
        <v>224.5</v>
      </c>
      <c r="V360" s="80">
        <v>0.19987535612535612</v>
      </c>
      <c r="W360" s="69">
        <v>224.5</v>
      </c>
      <c r="X360" s="69">
        <v>148.70000000000002</v>
      </c>
      <c r="Y360" s="69">
        <v>0</v>
      </c>
      <c r="Z360" s="69">
        <v>0</v>
      </c>
      <c r="AA360" s="60">
        <f>G360+H360+J360+L360+N360+O360+P360+Q360+R360+S360+U360+W360+X360+Y360+Z360</f>
        <v>2391.1999999999998</v>
      </c>
      <c r="AB360" s="211">
        <v>0</v>
      </c>
      <c r="AC360" s="69">
        <f>AB360+X360+W360+U360</f>
        <v>597.70000000000005</v>
      </c>
      <c r="AD360" s="238">
        <f t="shared" si="127"/>
        <v>0.53214031339031342</v>
      </c>
      <c r="AE360" s="69">
        <f>G360+H360+J360+L360+N360+P360+Q360+R360+S360+Y360+Z360</f>
        <v>1793.5</v>
      </c>
      <c r="AF360" s="277">
        <f t="shared" si="125"/>
        <v>0.4</v>
      </c>
      <c r="AG360" s="278">
        <f>G360*AF360</f>
        <v>449.28000000000003</v>
      </c>
      <c r="AH360" s="225">
        <f>IF((AA360+AB360)-(AE360+AG360)&gt;0,0,(AA360+AB360)-(AE360+AG360))</f>
        <v>0</v>
      </c>
      <c r="AI360" s="238">
        <f t="shared" si="128"/>
        <v>0.53214031339031342</v>
      </c>
      <c r="AJ360" s="69">
        <f t="shared" si="129"/>
        <v>597.70000000000005</v>
      </c>
      <c r="AK360" s="69"/>
      <c r="AL360" s="186"/>
    </row>
    <row r="361" spans="2:38" ht="15.75" x14ac:dyDescent="0.25">
      <c r="B361" s="687" t="s">
        <v>294</v>
      </c>
      <c r="C361" s="11" t="s">
        <v>124</v>
      </c>
      <c r="D361" s="125">
        <f t="shared" ref="D361:AA361" si="138">SUM(D362:D364)</f>
        <v>1</v>
      </c>
      <c r="E361" s="125">
        <f t="shared" si="138"/>
        <v>116</v>
      </c>
      <c r="F361" s="125">
        <f t="shared" si="138"/>
        <v>50</v>
      </c>
      <c r="G361" s="57">
        <f t="shared" si="138"/>
        <v>3783.9</v>
      </c>
      <c r="H361" s="57">
        <f t="shared" si="138"/>
        <v>201.6</v>
      </c>
      <c r="I361" s="82">
        <f>J361/G361</f>
        <v>0.40421258489917811</v>
      </c>
      <c r="J361" s="57">
        <f t="shared" si="138"/>
        <v>1529.5</v>
      </c>
      <c r="K361" s="82">
        <f>L361/G361</f>
        <v>0</v>
      </c>
      <c r="L361" s="57">
        <f t="shared" si="138"/>
        <v>0</v>
      </c>
      <c r="M361" s="82">
        <f t="shared" si="138"/>
        <v>0</v>
      </c>
      <c r="N361" s="57">
        <f t="shared" si="138"/>
        <v>0</v>
      </c>
      <c r="O361" s="57">
        <f t="shared" si="138"/>
        <v>0</v>
      </c>
      <c r="P361" s="57">
        <f t="shared" si="138"/>
        <v>0</v>
      </c>
      <c r="Q361" s="57">
        <f t="shared" si="138"/>
        <v>86.899999999999991</v>
      </c>
      <c r="R361" s="57">
        <f t="shared" si="138"/>
        <v>8.4</v>
      </c>
      <c r="S361" s="57">
        <f t="shared" si="138"/>
        <v>545.40000000000009</v>
      </c>
      <c r="T361" s="82">
        <f>U361/G361</f>
        <v>0.19995243003250615</v>
      </c>
      <c r="U361" s="57">
        <f t="shared" si="138"/>
        <v>756.6</v>
      </c>
      <c r="V361" s="82">
        <f>W361/G361</f>
        <v>0.19995243003250615</v>
      </c>
      <c r="W361" s="57">
        <f t="shared" si="138"/>
        <v>756.6</v>
      </c>
      <c r="X361" s="57">
        <f t="shared" si="138"/>
        <v>531.20000000000005</v>
      </c>
      <c r="Y361" s="57">
        <f t="shared" si="138"/>
        <v>0</v>
      </c>
      <c r="Z361" s="57">
        <f t="shared" si="138"/>
        <v>0</v>
      </c>
      <c r="AA361" s="57">
        <f t="shared" si="138"/>
        <v>8200.1</v>
      </c>
      <c r="AB361" s="208">
        <f>SUM(AB362:AB364)</f>
        <v>0</v>
      </c>
      <c r="AC361" s="141">
        <f>SUM(AC362:AC364)</f>
        <v>2044.3999999999999</v>
      </c>
      <c r="AD361" s="233">
        <f t="shared" si="127"/>
        <v>0.54028911969132376</v>
      </c>
      <c r="AE361" s="141">
        <f>SUM(AE362:AE364)</f>
        <v>6155.7000000000007</v>
      </c>
      <c r="AF361" s="269">
        <f t="shared" si="125"/>
        <v>0.4</v>
      </c>
      <c r="AG361" s="270">
        <f>SUM(AG362:AG364)</f>
        <v>1513.56</v>
      </c>
      <c r="AH361" s="141">
        <f>SUM(AH362:AH364)</f>
        <v>0</v>
      </c>
      <c r="AI361" s="233">
        <f t="shared" si="128"/>
        <v>0.54028911969132376</v>
      </c>
      <c r="AJ361" s="57">
        <f t="shared" si="129"/>
        <v>2044.3999999999999</v>
      </c>
      <c r="AK361" s="57"/>
      <c r="AL361" s="79"/>
    </row>
    <row r="362" spans="2:38" ht="15.75" x14ac:dyDescent="0.25">
      <c r="B362" s="687"/>
      <c r="C362" s="15" t="s">
        <v>295</v>
      </c>
      <c r="D362" s="116">
        <v>1</v>
      </c>
      <c r="E362" s="116">
        <v>80</v>
      </c>
      <c r="F362" s="116">
        <v>32</v>
      </c>
      <c r="G362" s="69">
        <v>2150</v>
      </c>
      <c r="H362" s="69">
        <v>123.6</v>
      </c>
      <c r="I362" s="80">
        <v>0.40739534883720929</v>
      </c>
      <c r="J362" s="69">
        <v>875.9</v>
      </c>
      <c r="K362" s="80">
        <v>0</v>
      </c>
      <c r="L362" s="69">
        <v>0</v>
      </c>
      <c r="M362" s="80">
        <v>0</v>
      </c>
      <c r="N362" s="69">
        <v>0</v>
      </c>
      <c r="O362" s="69">
        <v>0</v>
      </c>
      <c r="P362" s="69">
        <v>0</v>
      </c>
      <c r="Q362" s="69">
        <v>52.599999999999994</v>
      </c>
      <c r="R362" s="69">
        <v>4.2</v>
      </c>
      <c r="S362" s="69">
        <v>317.20000000000005</v>
      </c>
      <c r="T362" s="80">
        <v>0.2</v>
      </c>
      <c r="U362" s="69">
        <v>430</v>
      </c>
      <c r="V362" s="80">
        <v>0.2</v>
      </c>
      <c r="W362" s="69">
        <v>430</v>
      </c>
      <c r="X362" s="69">
        <v>310.10000000000002</v>
      </c>
      <c r="Y362" s="69">
        <v>0</v>
      </c>
      <c r="Z362" s="69">
        <v>0</v>
      </c>
      <c r="AA362" s="60">
        <f>G362+H362+J362+L362+N362+O362+P362+Q362+R362+S362+U362+W362+X362+Y362+Z362</f>
        <v>4693.6000000000004</v>
      </c>
      <c r="AB362" s="211">
        <v>0</v>
      </c>
      <c r="AC362" s="69">
        <f>AB362+X362+W362+U362</f>
        <v>1170.0999999999999</v>
      </c>
      <c r="AD362" s="238">
        <f t="shared" si="127"/>
        <v>0.54423255813953486</v>
      </c>
      <c r="AE362" s="69">
        <f>G362+H362+J362+L362+N362+P362+Q362+R362+S362+Y362+Z362</f>
        <v>3523.5</v>
      </c>
      <c r="AF362" s="277">
        <f t="shared" si="125"/>
        <v>0.4</v>
      </c>
      <c r="AG362" s="278">
        <f>G362*AF362</f>
        <v>860</v>
      </c>
      <c r="AH362" s="225">
        <f>IF((AA362+AB362)-(AE362+AG362)&gt;0,0,(AA362+AB362)-(AE362+AG362))</f>
        <v>0</v>
      </c>
      <c r="AI362" s="238">
        <f t="shared" si="128"/>
        <v>0.54423255813953486</v>
      </c>
      <c r="AJ362" s="69">
        <f t="shared" si="129"/>
        <v>1170.0999999999999</v>
      </c>
      <c r="AK362" s="69"/>
      <c r="AL362" s="186"/>
    </row>
    <row r="363" spans="2:38" s="1" customFormat="1" ht="15.75" x14ac:dyDescent="0.25">
      <c r="B363" s="687"/>
      <c r="C363" s="15" t="s">
        <v>296</v>
      </c>
      <c r="D363" s="116">
        <v>0</v>
      </c>
      <c r="E363" s="116">
        <v>15</v>
      </c>
      <c r="F363" s="116">
        <v>8</v>
      </c>
      <c r="G363" s="69">
        <v>755.5</v>
      </c>
      <c r="H363" s="69">
        <v>30</v>
      </c>
      <c r="I363" s="80">
        <v>0.38808735936465916</v>
      </c>
      <c r="J363" s="69">
        <v>293.2</v>
      </c>
      <c r="K363" s="80">
        <v>0</v>
      </c>
      <c r="L363" s="69">
        <v>0</v>
      </c>
      <c r="M363" s="80">
        <v>0</v>
      </c>
      <c r="N363" s="69">
        <v>0</v>
      </c>
      <c r="O363" s="69">
        <v>0</v>
      </c>
      <c r="P363" s="69">
        <v>0</v>
      </c>
      <c r="Q363" s="69">
        <v>4.3</v>
      </c>
      <c r="R363" s="69">
        <v>0</v>
      </c>
      <c r="S363" s="69">
        <v>102.80000000000001</v>
      </c>
      <c r="T363" s="80">
        <v>0.19986763732627399</v>
      </c>
      <c r="U363" s="69">
        <v>151</v>
      </c>
      <c r="V363" s="80">
        <v>0.19986763732627399</v>
      </c>
      <c r="W363" s="69">
        <v>151</v>
      </c>
      <c r="X363" s="69">
        <v>102.80000000000001</v>
      </c>
      <c r="Y363" s="69">
        <v>0</v>
      </c>
      <c r="Z363" s="69">
        <v>0</v>
      </c>
      <c r="AA363" s="60">
        <f>G363+H363+J363+L363+N363+O363+P363+Q363+R363+S363+U363+W363+X363+Y363+Z363</f>
        <v>1590.6</v>
      </c>
      <c r="AB363" s="211">
        <v>0</v>
      </c>
      <c r="AC363" s="69">
        <f>AB363+X363+W363+U363</f>
        <v>404.8</v>
      </c>
      <c r="AD363" s="238">
        <f t="shared" si="127"/>
        <v>0.53580410324288552</v>
      </c>
      <c r="AE363" s="69">
        <f>G363+H363+J363+L363+N363+P363+Q363+R363+S363+Y363+Z363</f>
        <v>1185.8</v>
      </c>
      <c r="AF363" s="277">
        <f t="shared" si="125"/>
        <v>0.4</v>
      </c>
      <c r="AG363" s="278">
        <f>G363*AF363</f>
        <v>302.2</v>
      </c>
      <c r="AH363" s="225">
        <f>IF((AA363+AB363)-(AE363+AG363)&gt;0,0,(AA363+AB363)-(AE363+AG363))</f>
        <v>0</v>
      </c>
      <c r="AI363" s="238">
        <f t="shared" si="128"/>
        <v>0.53580410324288552</v>
      </c>
      <c r="AJ363" s="69">
        <f t="shared" si="129"/>
        <v>404.8</v>
      </c>
      <c r="AK363" s="69"/>
      <c r="AL363" s="186"/>
    </row>
    <row r="364" spans="2:38" s="1" customFormat="1" ht="15.75" x14ac:dyDescent="0.25">
      <c r="B364" s="687"/>
      <c r="C364" s="15" t="s">
        <v>297</v>
      </c>
      <c r="D364" s="116">
        <v>0</v>
      </c>
      <c r="E364" s="116">
        <v>21</v>
      </c>
      <c r="F364" s="116">
        <v>10</v>
      </c>
      <c r="G364" s="69">
        <v>878.4</v>
      </c>
      <c r="H364" s="69">
        <v>48</v>
      </c>
      <c r="I364" s="80">
        <v>0.41029143897996362</v>
      </c>
      <c r="J364" s="69">
        <v>360.40000000000003</v>
      </c>
      <c r="K364" s="80">
        <v>0</v>
      </c>
      <c r="L364" s="69">
        <v>0</v>
      </c>
      <c r="M364" s="80">
        <v>0</v>
      </c>
      <c r="N364" s="69">
        <v>0</v>
      </c>
      <c r="O364" s="69">
        <v>0</v>
      </c>
      <c r="P364" s="69">
        <v>0</v>
      </c>
      <c r="Q364" s="69">
        <v>30</v>
      </c>
      <c r="R364" s="69">
        <v>4.2</v>
      </c>
      <c r="S364" s="69">
        <v>125.39999999999998</v>
      </c>
      <c r="T364" s="80">
        <v>0.19990892531876139</v>
      </c>
      <c r="U364" s="69">
        <v>175.6</v>
      </c>
      <c r="V364" s="80">
        <v>0.19990892531876139</v>
      </c>
      <c r="W364" s="69">
        <v>175.6</v>
      </c>
      <c r="X364" s="69">
        <v>118.29999999999998</v>
      </c>
      <c r="Y364" s="69">
        <v>0</v>
      </c>
      <c r="Z364" s="69">
        <v>0</v>
      </c>
      <c r="AA364" s="60">
        <f>G364+H364+J364+L364+N364+O364+P364+Q364+R364+S364+U364+W364+X364+Y364+Z364</f>
        <v>1915.8999999999999</v>
      </c>
      <c r="AB364" s="211">
        <v>0</v>
      </c>
      <c r="AC364" s="69">
        <f>AB364+X364+W364+U364</f>
        <v>469.5</v>
      </c>
      <c r="AD364" s="238">
        <f t="shared" si="127"/>
        <v>0.53449453551912574</v>
      </c>
      <c r="AE364" s="69">
        <f>G364+H364+J364+L364+N364+P364+Q364+R364+S364+Y364+Z364</f>
        <v>1446.4</v>
      </c>
      <c r="AF364" s="277">
        <f t="shared" si="125"/>
        <v>0.4</v>
      </c>
      <c r="AG364" s="278">
        <f>G364*AF364</f>
        <v>351.36</v>
      </c>
      <c r="AH364" s="225">
        <f>IF((AA364+AB364)-(AE364+AG364)&gt;0,0,(AA364+AB364)-(AE364+AG364))</f>
        <v>0</v>
      </c>
      <c r="AI364" s="238">
        <f t="shared" si="128"/>
        <v>0.53449453551912574</v>
      </c>
      <c r="AJ364" s="69">
        <f t="shared" si="129"/>
        <v>469.5</v>
      </c>
      <c r="AK364" s="69"/>
      <c r="AL364" s="186"/>
    </row>
    <row r="365" spans="2:38" s="1" customFormat="1" ht="15.75" x14ac:dyDescent="0.25">
      <c r="B365" s="687" t="s">
        <v>298</v>
      </c>
      <c r="C365" s="11" t="s">
        <v>124</v>
      </c>
      <c r="D365" s="125">
        <f t="shared" ref="D365:AA365" si="139">SUM(D366:D367)</f>
        <v>0</v>
      </c>
      <c r="E365" s="125">
        <f t="shared" si="139"/>
        <v>41.5</v>
      </c>
      <c r="F365" s="125">
        <f t="shared" si="139"/>
        <v>23.5</v>
      </c>
      <c r="G365" s="57">
        <f t="shared" si="139"/>
        <v>1883.8</v>
      </c>
      <c r="H365" s="57">
        <f t="shared" si="139"/>
        <v>99.6</v>
      </c>
      <c r="I365" s="82">
        <f>J365/G365</f>
        <v>0.36670559507378703</v>
      </c>
      <c r="J365" s="57">
        <f t="shared" si="139"/>
        <v>690.8</v>
      </c>
      <c r="K365" s="82">
        <f>L365/G365</f>
        <v>0</v>
      </c>
      <c r="L365" s="57">
        <f t="shared" si="139"/>
        <v>0</v>
      </c>
      <c r="M365" s="82">
        <f t="shared" si="139"/>
        <v>0</v>
      </c>
      <c r="N365" s="57">
        <f t="shared" si="139"/>
        <v>0</v>
      </c>
      <c r="O365" s="57">
        <f t="shared" si="139"/>
        <v>0</v>
      </c>
      <c r="P365" s="57">
        <f t="shared" si="139"/>
        <v>0</v>
      </c>
      <c r="Q365" s="57">
        <f t="shared" si="139"/>
        <v>102.4</v>
      </c>
      <c r="R365" s="57">
        <f t="shared" si="139"/>
        <v>12.7</v>
      </c>
      <c r="S365" s="57">
        <f t="shared" si="139"/>
        <v>266.3</v>
      </c>
      <c r="T365" s="82">
        <f>U365/G365</f>
        <v>0.1999150652935556</v>
      </c>
      <c r="U365" s="57">
        <f t="shared" si="139"/>
        <v>376.6</v>
      </c>
      <c r="V365" s="82">
        <f>W365/G365</f>
        <v>0.1999150652935556</v>
      </c>
      <c r="W365" s="57">
        <f t="shared" si="139"/>
        <v>376.6</v>
      </c>
      <c r="X365" s="57">
        <f t="shared" si="139"/>
        <v>241.7</v>
      </c>
      <c r="Y365" s="57">
        <f t="shared" si="139"/>
        <v>0</v>
      </c>
      <c r="Z365" s="57">
        <f t="shared" si="139"/>
        <v>0</v>
      </c>
      <c r="AA365" s="57">
        <f t="shared" si="139"/>
        <v>4050.5</v>
      </c>
      <c r="AB365" s="208">
        <f>SUM(AB366:AB367)</f>
        <v>0</v>
      </c>
      <c r="AC365" s="141">
        <f>SUM(AC366:AC367)</f>
        <v>994.90000000000009</v>
      </c>
      <c r="AD365" s="233">
        <f t="shared" si="127"/>
        <v>0.52813462150971435</v>
      </c>
      <c r="AE365" s="141">
        <f>SUM(AE366:AE367)</f>
        <v>3055.6000000000004</v>
      </c>
      <c r="AF365" s="269">
        <f t="shared" si="125"/>
        <v>0.4</v>
      </c>
      <c r="AG365" s="270">
        <f>SUM(AG366:AG367)</f>
        <v>753.52</v>
      </c>
      <c r="AH365" s="141">
        <f>SUM(AH366:AH367)</f>
        <v>0</v>
      </c>
      <c r="AI365" s="233">
        <f t="shared" si="128"/>
        <v>0.52813462150971446</v>
      </c>
      <c r="AJ365" s="57">
        <f t="shared" si="129"/>
        <v>994.90000000000009</v>
      </c>
      <c r="AK365" s="57"/>
      <c r="AL365" s="79"/>
    </row>
    <row r="366" spans="2:38" s="1" customFormat="1" ht="15.75" x14ac:dyDescent="0.25">
      <c r="B366" s="687"/>
      <c r="C366" s="15" t="s">
        <v>299</v>
      </c>
      <c r="D366" s="116">
        <v>0</v>
      </c>
      <c r="E366" s="116">
        <v>24.5</v>
      </c>
      <c r="F366" s="116">
        <v>12.5</v>
      </c>
      <c r="G366" s="69">
        <v>973.2</v>
      </c>
      <c r="H366" s="69">
        <v>49.2</v>
      </c>
      <c r="I366" s="80">
        <v>0.33004521167283185</v>
      </c>
      <c r="J366" s="69">
        <v>321.2</v>
      </c>
      <c r="K366" s="80">
        <v>0</v>
      </c>
      <c r="L366" s="69">
        <v>0</v>
      </c>
      <c r="M366" s="80">
        <v>0</v>
      </c>
      <c r="N366" s="69">
        <v>0</v>
      </c>
      <c r="O366" s="69">
        <v>0</v>
      </c>
      <c r="P366" s="69">
        <v>0</v>
      </c>
      <c r="Q366" s="69">
        <v>70.5</v>
      </c>
      <c r="R366" s="69">
        <v>8.5</v>
      </c>
      <c r="S366" s="69">
        <v>136.5</v>
      </c>
      <c r="T366" s="80">
        <v>0.19985614467735305</v>
      </c>
      <c r="U366" s="69">
        <v>194.5</v>
      </c>
      <c r="V366" s="80">
        <v>0.19985614467735305</v>
      </c>
      <c r="W366" s="69">
        <v>194.5</v>
      </c>
      <c r="X366" s="69">
        <v>119</v>
      </c>
      <c r="Y366" s="69">
        <v>0</v>
      </c>
      <c r="Z366" s="69">
        <v>0</v>
      </c>
      <c r="AA366" s="60">
        <f>G366+H366+J366+L366+N366+O366+P366+Q366+R366+S366+U366+W366+X366+Y366+Z366</f>
        <v>2067.1000000000004</v>
      </c>
      <c r="AB366" s="211">
        <v>0</v>
      </c>
      <c r="AC366" s="69">
        <f>AB366+X366+W366+U366</f>
        <v>508</v>
      </c>
      <c r="AD366" s="238">
        <f t="shared" si="127"/>
        <v>0.52198931360460332</v>
      </c>
      <c r="AE366" s="69">
        <f>G366+H366+J366+L366+N366+P366+Q366+R366+S366+Y366+Z366</f>
        <v>1559.1000000000001</v>
      </c>
      <c r="AF366" s="277">
        <f t="shared" si="125"/>
        <v>0.4</v>
      </c>
      <c r="AG366" s="278">
        <f>G366*AF366</f>
        <v>389.28000000000003</v>
      </c>
      <c r="AH366" s="225">
        <f>IF((AA366+AB366)-(AE366+AG366)&gt;0,0,(AA366+AB366)-(AE366+AG366))</f>
        <v>0</v>
      </c>
      <c r="AI366" s="238">
        <f t="shared" si="128"/>
        <v>0.52198931360460332</v>
      </c>
      <c r="AJ366" s="69">
        <f t="shared" si="129"/>
        <v>508</v>
      </c>
      <c r="AK366" s="69"/>
      <c r="AL366" s="186"/>
    </row>
    <row r="367" spans="2:38" s="1" customFormat="1" ht="15.75" x14ac:dyDescent="0.25">
      <c r="B367" s="687"/>
      <c r="C367" s="15" t="s">
        <v>300</v>
      </c>
      <c r="D367" s="116">
        <v>0</v>
      </c>
      <c r="E367" s="116">
        <v>17</v>
      </c>
      <c r="F367" s="116">
        <v>11</v>
      </c>
      <c r="G367" s="69">
        <v>910.59999999999991</v>
      </c>
      <c r="H367" s="69">
        <v>50.4</v>
      </c>
      <c r="I367" s="80">
        <v>0.40588622886009224</v>
      </c>
      <c r="J367" s="69">
        <v>369.59999999999997</v>
      </c>
      <c r="K367" s="80">
        <v>0</v>
      </c>
      <c r="L367" s="69">
        <v>0</v>
      </c>
      <c r="M367" s="80">
        <v>0</v>
      </c>
      <c r="N367" s="69">
        <v>0</v>
      </c>
      <c r="O367" s="69">
        <v>0</v>
      </c>
      <c r="P367" s="69">
        <v>0</v>
      </c>
      <c r="Q367" s="69">
        <v>31.9</v>
      </c>
      <c r="R367" s="69">
        <v>4.2</v>
      </c>
      <c r="S367" s="69">
        <v>129.80000000000001</v>
      </c>
      <c r="T367" s="80">
        <v>0.19997803645947732</v>
      </c>
      <c r="U367" s="69">
        <v>182.10000000000002</v>
      </c>
      <c r="V367" s="80">
        <v>0.19997803645947732</v>
      </c>
      <c r="W367" s="69">
        <v>182.10000000000002</v>
      </c>
      <c r="X367" s="69">
        <v>122.7</v>
      </c>
      <c r="Y367" s="69">
        <v>0</v>
      </c>
      <c r="Z367" s="69">
        <v>0</v>
      </c>
      <c r="AA367" s="60">
        <f>G367+H367+J367+L367+N367+O367+P367+Q367+R367+S367+U367+W367+X367+Y367+Z367</f>
        <v>1983.3999999999999</v>
      </c>
      <c r="AB367" s="211">
        <v>0</v>
      </c>
      <c r="AC367" s="69">
        <f>AB367+X367+W367+U367</f>
        <v>486.90000000000003</v>
      </c>
      <c r="AD367" s="238">
        <f t="shared" si="127"/>
        <v>0.53470239402591702</v>
      </c>
      <c r="AE367" s="69">
        <f>G367+H367+J367+L367+N367+P367+Q367+R367+S367+Y367+Z367</f>
        <v>1496.5</v>
      </c>
      <c r="AF367" s="277">
        <f t="shared" si="125"/>
        <v>0.4</v>
      </c>
      <c r="AG367" s="278">
        <f>G367*AF367</f>
        <v>364.24</v>
      </c>
      <c r="AH367" s="225">
        <f>IF((AA367+AB367)-(AE367+AG367)&gt;0,0,(AA367+AB367)-(AE367+AG367))</f>
        <v>0</v>
      </c>
      <c r="AI367" s="238">
        <f t="shared" si="128"/>
        <v>0.53470239402591702</v>
      </c>
      <c r="AJ367" s="69">
        <f t="shared" si="129"/>
        <v>486.90000000000003</v>
      </c>
      <c r="AK367" s="69"/>
      <c r="AL367" s="186"/>
    </row>
    <row r="368" spans="2:38" ht="15.75" x14ac:dyDescent="0.25">
      <c r="B368" s="687" t="s">
        <v>301</v>
      </c>
      <c r="C368" s="11" t="s">
        <v>124</v>
      </c>
      <c r="D368" s="125">
        <f t="shared" ref="D368:AA368" si="140">SUM(D369:D371)</f>
        <v>0</v>
      </c>
      <c r="E368" s="125">
        <f t="shared" si="140"/>
        <v>49</v>
      </c>
      <c r="F368" s="125">
        <f t="shared" si="140"/>
        <v>29</v>
      </c>
      <c r="G368" s="57">
        <f t="shared" si="140"/>
        <v>2368.7000000000003</v>
      </c>
      <c r="H368" s="57">
        <f t="shared" si="140"/>
        <v>126</v>
      </c>
      <c r="I368" s="82">
        <f>J368/G368</f>
        <v>0.41773968843669518</v>
      </c>
      <c r="J368" s="57">
        <f t="shared" si="140"/>
        <v>989.5</v>
      </c>
      <c r="K368" s="82">
        <f>L368/G368</f>
        <v>0</v>
      </c>
      <c r="L368" s="57">
        <f t="shared" si="140"/>
        <v>0</v>
      </c>
      <c r="M368" s="82">
        <f t="shared" si="140"/>
        <v>0</v>
      </c>
      <c r="N368" s="57">
        <f t="shared" si="140"/>
        <v>0</v>
      </c>
      <c r="O368" s="57">
        <f t="shared" si="140"/>
        <v>0</v>
      </c>
      <c r="P368" s="57">
        <f t="shared" si="140"/>
        <v>0</v>
      </c>
      <c r="Q368" s="57">
        <f t="shared" si="140"/>
        <v>116.8</v>
      </c>
      <c r="R368" s="57">
        <f t="shared" si="140"/>
        <v>12.600000000000001</v>
      </c>
      <c r="S368" s="57">
        <f t="shared" si="140"/>
        <v>342.9</v>
      </c>
      <c r="T368" s="82">
        <f>U368/G368</f>
        <v>0.19994089585004432</v>
      </c>
      <c r="U368" s="57">
        <f t="shared" si="140"/>
        <v>473.6</v>
      </c>
      <c r="V368" s="82">
        <f>W368/G368</f>
        <v>0.19994089585004432</v>
      </c>
      <c r="W368" s="57">
        <f t="shared" si="140"/>
        <v>473.6</v>
      </c>
      <c r="X368" s="57">
        <f t="shared" si="140"/>
        <v>318.5</v>
      </c>
      <c r="Y368" s="57">
        <f t="shared" si="140"/>
        <v>0</v>
      </c>
      <c r="Z368" s="57">
        <f t="shared" si="140"/>
        <v>0</v>
      </c>
      <c r="AA368" s="57">
        <f t="shared" si="140"/>
        <v>5222.2000000000007</v>
      </c>
      <c r="AB368" s="208">
        <f>SUM(AB369:AB371)</f>
        <v>0</v>
      </c>
      <c r="AC368" s="141">
        <f>SUM(AC369:AC371)</f>
        <v>1265.7</v>
      </c>
      <c r="AD368" s="233">
        <f t="shared" si="127"/>
        <v>0.53434373284924219</v>
      </c>
      <c r="AE368" s="141">
        <f>SUM(AE369:AE371)</f>
        <v>3956.5000000000005</v>
      </c>
      <c r="AF368" s="269">
        <f t="shared" si="125"/>
        <v>0.4</v>
      </c>
      <c r="AG368" s="270">
        <f>SUM(AG369:AG371)</f>
        <v>947.48000000000025</v>
      </c>
      <c r="AH368" s="141">
        <f>SUM(AH369:AH371)</f>
        <v>0</v>
      </c>
      <c r="AI368" s="233">
        <f t="shared" si="128"/>
        <v>0.53434373284924219</v>
      </c>
      <c r="AJ368" s="57">
        <f t="shared" si="129"/>
        <v>1265.7</v>
      </c>
      <c r="AK368" s="57"/>
      <c r="AL368" s="79"/>
    </row>
    <row r="369" spans="2:38" s="1" customFormat="1" ht="15.75" x14ac:dyDescent="0.25">
      <c r="B369" s="687"/>
      <c r="C369" s="15" t="s">
        <v>302</v>
      </c>
      <c r="D369" s="116">
        <v>0</v>
      </c>
      <c r="E369" s="116">
        <v>20</v>
      </c>
      <c r="F369" s="116">
        <v>14</v>
      </c>
      <c r="G369" s="69">
        <v>1105.8000000000002</v>
      </c>
      <c r="H369" s="69">
        <v>62.4</v>
      </c>
      <c r="I369" s="80">
        <v>0.41427021161150296</v>
      </c>
      <c r="J369" s="69">
        <v>458.1</v>
      </c>
      <c r="K369" s="80">
        <v>0</v>
      </c>
      <c r="L369" s="69">
        <v>0</v>
      </c>
      <c r="M369" s="80">
        <v>0</v>
      </c>
      <c r="N369" s="69">
        <v>0</v>
      </c>
      <c r="O369" s="69">
        <v>0</v>
      </c>
      <c r="P369" s="69">
        <v>0</v>
      </c>
      <c r="Q369" s="69">
        <v>29</v>
      </c>
      <c r="R369" s="69">
        <v>4.2</v>
      </c>
      <c r="S369" s="69">
        <v>157.5</v>
      </c>
      <c r="T369" s="80">
        <v>0.19994574064026041</v>
      </c>
      <c r="U369" s="69">
        <v>221.1</v>
      </c>
      <c r="V369" s="80">
        <v>0.19994574064026041</v>
      </c>
      <c r="W369" s="69">
        <v>221.1</v>
      </c>
      <c r="X369" s="69">
        <v>150.4</v>
      </c>
      <c r="Y369" s="69">
        <v>0</v>
      </c>
      <c r="Z369" s="69">
        <v>0</v>
      </c>
      <c r="AA369" s="60">
        <f>G369+H369+J369+L369+N369+O369+P369+Q369+R369+S369+U369+W369+X369+Y369+Z369</f>
        <v>2409.6000000000004</v>
      </c>
      <c r="AB369" s="211">
        <v>0</v>
      </c>
      <c r="AC369" s="69">
        <f>AB369+X369+W369+U369</f>
        <v>592.6</v>
      </c>
      <c r="AD369" s="238">
        <f t="shared" si="127"/>
        <v>0.53590160969433887</v>
      </c>
      <c r="AE369" s="69">
        <f>G369+H369+J369+L369+N369+P369+Q369+R369+S369+Y369+Z369</f>
        <v>1817.0000000000002</v>
      </c>
      <c r="AF369" s="277">
        <f t="shared" si="125"/>
        <v>0.4</v>
      </c>
      <c r="AG369" s="278">
        <f>G369*AF369</f>
        <v>442.32000000000011</v>
      </c>
      <c r="AH369" s="225">
        <f>IF((AA369+AB369)-(AE369+AG369)&gt;0,0,(AA369+AB369)-(AE369+AG369))</f>
        <v>0</v>
      </c>
      <c r="AI369" s="238">
        <f t="shared" si="128"/>
        <v>0.53590160969433887</v>
      </c>
      <c r="AJ369" s="69">
        <f t="shared" si="129"/>
        <v>592.6</v>
      </c>
      <c r="AK369" s="69"/>
      <c r="AL369" s="186"/>
    </row>
    <row r="370" spans="2:38" ht="15.75" x14ac:dyDescent="0.25">
      <c r="B370" s="687"/>
      <c r="C370" s="15" t="s">
        <v>303</v>
      </c>
      <c r="D370" s="116">
        <v>0</v>
      </c>
      <c r="E370" s="116">
        <v>18</v>
      </c>
      <c r="F370" s="116">
        <v>10</v>
      </c>
      <c r="G370" s="69">
        <v>845.59999999999991</v>
      </c>
      <c r="H370" s="69">
        <v>48.000000000000007</v>
      </c>
      <c r="I370" s="80">
        <v>0.46014664143803224</v>
      </c>
      <c r="J370" s="69">
        <v>389.1</v>
      </c>
      <c r="K370" s="80">
        <v>0</v>
      </c>
      <c r="L370" s="69">
        <v>0</v>
      </c>
      <c r="M370" s="80">
        <v>0</v>
      </c>
      <c r="N370" s="69">
        <v>0</v>
      </c>
      <c r="O370" s="69">
        <v>0</v>
      </c>
      <c r="P370" s="69">
        <v>0</v>
      </c>
      <c r="Q370" s="69">
        <v>58.8</v>
      </c>
      <c r="R370" s="69">
        <v>4.2</v>
      </c>
      <c r="S370" s="69">
        <v>126.89999999999999</v>
      </c>
      <c r="T370" s="80">
        <v>0.19997634815515616</v>
      </c>
      <c r="U370" s="69">
        <v>169.10000000000002</v>
      </c>
      <c r="V370" s="80">
        <v>0.19997634815515616</v>
      </c>
      <c r="W370" s="69">
        <v>169.10000000000002</v>
      </c>
      <c r="X370" s="69">
        <v>116.69999999999999</v>
      </c>
      <c r="Y370" s="69">
        <v>0</v>
      </c>
      <c r="Z370" s="69">
        <v>0</v>
      </c>
      <c r="AA370" s="60">
        <f>G370+H370+J370+L370+N370+O370+P370+Q370+R370+S370+U370+W370+X370+Y370+Z370</f>
        <v>1927.4999999999998</v>
      </c>
      <c r="AB370" s="211">
        <v>0</v>
      </c>
      <c r="AC370" s="69">
        <f>AB370+X370+W370+U370</f>
        <v>454.90000000000003</v>
      </c>
      <c r="AD370" s="238">
        <f t="shared" si="127"/>
        <v>0.53796121097445615</v>
      </c>
      <c r="AE370" s="69">
        <f>G370+H370+J370+L370+N370+P370+Q370+R370+S370+Y370+Z370</f>
        <v>1472.6</v>
      </c>
      <c r="AF370" s="277">
        <f t="shared" si="125"/>
        <v>0.4</v>
      </c>
      <c r="AG370" s="278">
        <f>G370*AF370</f>
        <v>338.24</v>
      </c>
      <c r="AH370" s="225">
        <f>IF((AA370+AB370)-(AE370+AG370)&gt;0,0,(AA370+AB370)-(AE370+AG370))</f>
        <v>0</v>
      </c>
      <c r="AI370" s="238">
        <f t="shared" si="128"/>
        <v>0.53796121097445615</v>
      </c>
      <c r="AJ370" s="69">
        <f t="shared" si="129"/>
        <v>454.90000000000003</v>
      </c>
      <c r="AK370" s="69"/>
      <c r="AL370" s="186"/>
    </row>
    <row r="371" spans="2:38" s="1" customFormat="1" ht="15.75" x14ac:dyDescent="0.25">
      <c r="B371" s="687"/>
      <c r="C371" s="15" t="s">
        <v>304</v>
      </c>
      <c r="D371" s="116">
        <v>0</v>
      </c>
      <c r="E371" s="116">
        <v>11</v>
      </c>
      <c r="F371" s="116">
        <v>5</v>
      </c>
      <c r="G371" s="69">
        <v>417.3</v>
      </c>
      <c r="H371" s="69">
        <v>15.600000000000001</v>
      </c>
      <c r="I371" s="80">
        <v>0.34100167745027554</v>
      </c>
      <c r="J371" s="69">
        <v>142.29999999999998</v>
      </c>
      <c r="K371" s="80">
        <v>0</v>
      </c>
      <c r="L371" s="69">
        <v>0</v>
      </c>
      <c r="M371" s="80">
        <v>0</v>
      </c>
      <c r="N371" s="69">
        <v>0</v>
      </c>
      <c r="O371" s="69">
        <v>0</v>
      </c>
      <c r="P371" s="69">
        <v>0</v>
      </c>
      <c r="Q371" s="69">
        <v>29</v>
      </c>
      <c r="R371" s="69">
        <v>4.2</v>
      </c>
      <c r="S371" s="69">
        <v>58.500000000000007</v>
      </c>
      <c r="T371" s="80">
        <v>0.19985621854780733</v>
      </c>
      <c r="U371" s="69">
        <v>83.4</v>
      </c>
      <c r="V371" s="80">
        <v>0.19985621854780733</v>
      </c>
      <c r="W371" s="69">
        <v>83.4</v>
      </c>
      <c r="X371" s="69">
        <v>51.400000000000006</v>
      </c>
      <c r="Y371" s="69">
        <v>0</v>
      </c>
      <c r="Z371" s="69">
        <v>0</v>
      </c>
      <c r="AA371" s="60">
        <f>G371+H371+J371+L371+N371+O371+P371+Q371+R371+S371+U371+W371+X371+Y371+Z371</f>
        <v>885.1</v>
      </c>
      <c r="AB371" s="211">
        <v>0</v>
      </c>
      <c r="AC371" s="69">
        <f>AB371+X371+W371+U371</f>
        <v>218.20000000000002</v>
      </c>
      <c r="AD371" s="238">
        <f t="shared" si="127"/>
        <v>0.52288521447399949</v>
      </c>
      <c r="AE371" s="69">
        <f>G371+H371+J371+L371+N371+P371+Q371+R371+S371+Y371+Z371</f>
        <v>666.90000000000009</v>
      </c>
      <c r="AF371" s="277">
        <f t="shared" si="125"/>
        <v>0.4</v>
      </c>
      <c r="AG371" s="278">
        <f>G371*AF371</f>
        <v>166.92000000000002</v>
      </c>
      <c r="AH371" s="225">
        <f>IF((AA371+AB371)-(AE371+AG371)&gt;0,0,(AA371+AB371)-(AE371+AG371))</f>
        <v>0</v>
      </c>
      <c r="AI371" s="238">
        <f t="shared" si="128"/>
        <v>0.52288521447399949</v>
      </c>
      <c r="AJ371" s="69">
        <f t="shared" si="129"/>
        <v>218.20000000000002</v>
      </c>
      <c r="AK371" s="69"/>
      <c r="AL371" s="186"/>
    </row>
    <row r="372" spans="2:38" s="1" customFormat="1" ht="15.75" x14ac:dyDescent="0.25">
      <c r="B372" s="687" t="s">
        <v>305</v>
      </c>
      <c r="C372" s="11" t="s">
        <v>124</v>
      </c>
      <c r="D372" s="125">
        <f t="shared" ref="D372:AA372" si="141">SUM(D373:D374)</f>
        <v>0</v>
      </c>
      <c r="E372" s="125">
        <f t="shared" si="141"/>
        <v>41</v>
      </c>
      <c r="F372" s="125">
        <f t="shared" si="141"/>
        <v>26</v>
      </c>
      <c r="G372" s="57">
        <f t="shared" si="141"/>
        <v>1888.8000000000002</v>
      </c>
      <c r="H372" s="57">
        <f t="shared" si="141"/>
        <v>103.19999999999999</v>
      </c>
      <c r="I372" s="82">
        <f>J372/G372</f>
        <v>0.37627064803049554</v>
      </c>
      <c r="J372" s="57">
        <f t="shared" si="141"/>
        <v>710.7</v>
      </c>
      <c r="K372" s="82">
        <f>L372/G372</f>
        <v>0</v>
      </c>
      <c r="L372" s="57">
        <f t="shared" si="141"/>
        <v>0</v>
      </c>
      <c r="M372" s="82">
        <f t="shared" si="141"/>
        <v>0</v>
      </c>
      <c r="N372" s="57">
        <f t="shared" si="141"/>
        <v>0</v>
      </c>
      <c r="O372" s="57">
        <f t="shared" si="141"/>
        <v>0</v>
      </c>
      <c r="P372" s="57">
        <f t="shared" si="141"/>
        <v>0</v>
      </c>
      <c r="Q372" s="57">
        <f t="shared" si="141"/>
        <v>99.100000000000009</v>
      </c>
      <c r="R372" s="57">
        <f t="shared" si="141"/>
        <v>12.7</v>
      </c>
      <c r="S372" s="57">
        <f t="shared" si="141"/>
        <v>268.89999999999998</v>
      </c>
      <c r="T372" s="82">
        <f>U372/G372</f>
        <v>0.19986234646336296</v>
      </c>
      <c r="U372" s="57">
        <f t="shared" si="141"/>
        <v>377.5</v>
      </c>
      <c r="V372" s="82">
        <f>W372/G372</f>
        <v>0.19986234646336296</v>
      </c>
      <c r="W372" s="57">
        <f t="shared" si="141"/>
        <v>377.5</v>
      </c>
      <c r="X372" s="57">
        <f t="shared" si="141"/>
        <v>241</v>
      </c>
      <c r="Y372" s="57">
        <f t="shared" si="141"/>
        <v>0</v>
      </c>
      <c r="Z372" s="57">
        <f t="shared" si="141"/>
        <v>0</v>
      </c>
      <c r="AA372" s="57">
        <f t="shared" si="141"/>
        <v>4079.4000000000005</v>
      </c>
      <c r="AB372" s="208">
        <f>SUM(AB373:AB374)</f>
        <v>0</v>
      </c>
      <c r="AC372" s="141">
        <f>SUM(AC373:AC374)</f>
        <v>996</v>
      </c>
      <c r="AD372" s="233">
        <f t="shared" si="127"/>
        <v>0.52731893265565433</v>
      </c>
      <c r="AE372" s="141">
        <f>SUM(AE373:AE374)</f>
        <v>3083.4000000000005</v>
      </c>
      <c r="AF372" s="269">
        <f t="shared" si="125"/>
        <v>0.4</v>
      </c>
      <c r="AG372" s="270">
        <f>SUM(AG373:AG374)</f>
        <v>755.5200000000001</v>
      </c>
      <c r="AH372" s="141">
        <f>SUM(AH373:AH374)</f>
        <v>0</v>
      </c>
      <c r="AI372" s="233">
        <f t="shared" si="128"/>
        <v>0.52731893265565433</v>
      </c>
      <c r="AJ372" s="57">
        <f t="shared" si="129"/>
        <v>996</v>
      </c>
      <c r="AK372" s="57"/>
      <c r="AL372" s="79"/>
    </row>
    <row r="373" spans="2:38" s="1" customFormat="1" ht="15.75" x14ac:dyDescent="0.25">
      <c r="B373" s="687"/>
      <c r="C373" s="15" t="s">
        <v>306</v>
      </c>
      <c r="D373" s="116">
        <v>0</v>
      </c>
      <c r="E373" s="116">
        <v>19</v>
      </c>
      <c r="F373" s="116">
        <v>14</v>
      </c>
      <c r="G373" s="69">
        <v>962.7</v>
      </c>
      <c r="H373" s="69">
        <v>50.4</v>
      </c>
      <c r="I373" s="80">
        <v>0.33759218863612755</v>
      </c>
      <c r="J373" s="69">
        <v>325</v>
      </c>
      <c r="K373" s="80">
        <v>0</v>
      </c>
      <c r="L373" s="69">
        <v>0</v>
      </c>
      <c r="M373" s="80">
        <v>0</v>
      </c>
      <c r="N373" s="69">
        <v>0</v>
      </c>
      <c r="O373" s="69">
        <v>0</v>
      </c>
      <c r="P373" s="69">
        <v>0</v>
      </c>
      <c r="Q373" s="69">
        <v>77.400000000000006</v>
      </c>
      <c r="R373" s="69">
        <v>8.5</v>
      </c>
      <c r="S373" s="69">
        <v>136.9</v>
      </c>
      <c r="T373" s="80">
        <v>0.19985457567258752</v>
      </c>
      <c r="U373" s="69">
        <v>192.4</v>
      </c>
      <c r="V373" s="80">
        <v>0.19985457567258752</v>
      </c>
      <c r="W373" s="69">
        <v>192.4</v>
      </c>
      <c r="X373" s="69">
        <v>116.10000000000001</v>
      </c>
      <c r="Y373" s="69">
        <v>0</v>
      </c>
      <c r="Z373" s="69">
        <v>0</v>
      </c>
      <c r="AA373" s="60">
        <f>G373+H373+J373+L373+N373+O373+P373+Q373+R373+S373+U373+W373+X373+Y373+Z373</f>
        <v>2061.8000000000002</v>
      </c>
      <c r="AB373" s="211">
        <v>0</v>
      </c>
      <c r="AC373" s="69">
        <f>AB373+X373+W373+U373</f>
        <v>500.9</v>
      </c>
      <c r="AD373" s="238">
        <f t="shared" si="127"/>
        <v>0.52030746857795773</v>
      </c>
      <c r="AE373" s="69">
        <f>G373+H373+J373+L373+N373+P373+Q373+R373+S373+Y373+Z373</f>
        <v>1560.9</v>
      </c>
      <c r="AF373" s="277">
        <f t="shared" si="125"/>
        <v>0.4</v>
      </c>
      <c r="AG373" s="278">
        <f>G373*AF373</f>
        <v>385.08000000000004</v>
      </c>
      <c r="AH373" s="225">
        <f>IF((AA373+AB373)-(AE373+AG373)&gt;0,0,(AA373+AB373)-(AE373+AG373))</f>
        <v>0</v>
      </c>
      <c r="AI373" s="238">
        <f t="shared" si="128"/>
        <v>0.52030746857795773</v>
      </c>
      <c r="AJ373" s="69">
        <f t="shared" si="129"/>
        <v>500.9</v>
      </c>
      <c r="AK373" s="69"/>
      <c r="AL373" s="186"/>
    </row>
    <row r="374" spans="2:38" s="1" customFormat="1" ht="15.75" x14ac:dyDescent="0.25">
      <c r="B374" s="687"/>
      <c r="C374" s="15" t="s">
        <v>307</v>
      </c>
      <c r="D374" s="116">
        <v>0</v>
      </c>
      <c r="E374" s="116">
        <v>22</v>
      </c>
      <c r="F374" s="116">
        <v>12</v>
      </c>
      <c r="G374" s="69">
        <v>926.10000000000014</v>
      </c>
      <c r="H374" s="69">
        <v>52.8</v>
      </c>
      <c r="I374" s="80">
        <v>0.41647770219198782</v>
      </c>
      <c r="J374" s="69">
        <v>385.7</v>
      </c>
      <c r="K374" s="80">
        <v>0</v>
      </c>
      <c r="L374" s="69">
        <v>0</v>
      </c>
      <c r="M374" s="80">
        <v>0</v>
      </c>
      <c r="N374" s="69">
        <v>0</v>
      </c>
      <c r="O374" s="69">
        <v>0</v>
      </c>
      <c r="P374" s="69">
        <v>0</v>
      </c>
      <c r="Q374" s="69">
        <v>21.7</v>
      </c>
      <c r="R374" s="69">
        <v>4.2</v>
      </c>
      <c r="S374" s="69">
        <v>132</v>
      </c>
      <c r="T374" s="80">
        <v>0.19987042436022023</v>
      </c>
      <c r="U374" s="69">
        <v>185.1</v>
      </c>
      <c r="V374" s="80">
        <v>0.19987042436022023</v>
      </c>
      <c r="W374" s="69">
        <v>185.1</v>
      </c>
      <c r="X374" s="69">
        <v>124.89999999999999</v>
      </c>
      <c r="Y374" s="69">
        <v>0</v>
      </c>
      <c r="Z374" s="69">
        <v>0</v>
      </c>
      <c r="AA374" s="60">
        <f>G374+H374+J374+L374+N374+O374+P374+Q374+R374+S374+U374+W374+X374+Y374+Z374</f>
        <v>2017.6000000000001</v>
      </c>
      <c r="AB374" s="211">
        <v>0</v>
      </c>
      <c r="AC374" s="69">
        <f>AB374+X374+W374+U374</f>
        <v>495.1</v>
      </c>
      <c r="AD374" s="238">
        <f t="shared" si="127"/>
        <v>0.53460749379116723</v>
      </c>
      <c r="AE374" s="69">
        <f>G374+H374+J374+L374+N374+P374+Q374+R374+S374+Y374+Z374</f>
        <v>1522.5000000000002</v>
      </c>
      <c r="AF374" s="277">
        <f t="shared" si="125"/>
        <v>0.4</v>
      </c>
      <c r="AG374" s="278">
        <f>G374*AF374</f>
        <v>370.44000000000005</v>
      </c>
      <c r="AH374" s="225">
        <f>IF((AA374+AB374)-(AE374+AG374)&gt;0,0,(AA374+AB374)-(AE374+AG374))</f>
        <v>0</v>
      </c>
      <c r="AI374" s="238">
        <f t="shared" si="128"/>
        <v>0.53460749379116723</v>
      </c>
      <c r="AJ374" s="69">
        <f t="shared" si="129"/>
        <v>495.1</v>
      </c>
      <c r="AK374" s="69"/>
      <c r="AL374" s="186"/>
    </row>
    <row r="375" spans="2:38" ht="15.75" x14ac:dyDescent="0.25">
      <c r="B375" s="687" t="s">
        <v>308</v>
      </c>
      <c r="C375" s="11" t="s">
        <v>124</v>
      </c>
      <c r="D375" s="125">
        <f t="shared" ref="D375:AA375" si="142">SUM(D376:D377)</f>
        <v>3</v>
      </c>
      <c r="E375" s="125">
        <f t="shared" si="142"/>
        <v>46.5</v>
      </c>
      <c r="F375" s="125">
        <f t="shared" si="142"/>
        <v>28.5</v>
      </c>
      <c r="G375" s="57">
        <f t="shared" si="142"/>
        <v>2523.9</v>
      </c>
      <c r="H375" s="57">
        <f t="shared" si="142"/>
        <v>111.6</v>
      </c>
      <c r="I375" s="82">
        <f>J375/G375</f>
        <v>0.31554340504774359</v>
      </c>
      <c r="J375" s="57">
        <f t="shared" si="142"/>
        <v>796.40000000000009</v>
      </c>
      <c r="K375" s="82">
        <f>L375/G375</f>
        <v>0</v>
      </c>
      <c r="L375" s="57">
        <f t="shared" si="142"/>
        <v>0</v>
      </c>
      <c r="M375" s="82">
        <f t="shared" si="142"/>
        <v>0</v>
      </c>
      <c r="N375" s="57">
        <f t="shared" si="142"/>
        <v>0</v>
      </c>
      <c r="O375" s="57">
        <f t="shared" si="142"/>
        <v>0</v>
      </c>
      <c r="P375" s="57">
        <f t="shared" si="142"/>
        <v>0</v>
      </c>
      <c r="Q375" s="57">
        <f t="shared" si="142"/>
        <v>141.4</v>
      </c>
      <c r="R375" s="57">
        <f t="shared" si="142"/>
        <v>4.2</v>
      </c>
      <c r="S375" s="57">
        <f t="shared" si="142"/>
        <v>341.6</v>
      </c>
      <c r="T375" s="82">
        <f>U375/G375</f>
        <v>0.19996830302309918</v>
      </c>
      <c r="U375" s="57">
        <f t="shared" si="142"/>
        <v>504.70000000000005</v>
      </c>
      <c r="V375" s="82">
        <f>W375/G375</f>
        <v>0.19996830302309918</v>
      </c>
      <c r="W375" s="57">
        <f t="shared" si="142"/>
        <v>504.70000000000005</v>
      </c>
      <c r="X375" s="57">
        <f t="shared" si="142"/>
        <v>331.1</v>
      </c>
      <c r="Y375" s="57">
        <f t="shared" si="142"/>
        <v>0</v>
      </c>
      <c r="Z375" s="57">
        <f t="shared" si="142"/>
        <v>14.9</v>
      </c>
      <c r="AA375" s="57">
        <f t="shared" si="142"/>
        <v>5274.5</v>
      </c>
      <c r="AB375" s="208">
        <f>SUM(AB376:AB377)</f>
        <v>0</v>
      </c>
      <c r="AC375" s="141">
        <f>SUM(AC376:AC377)</f>
        <v>1340.5</v>
      </c>
      <c r="AD375" s="233">
        <f t="shared" si="127"/>
        <v>0.53112246919450057</v>
      </c>
      <c r="AE375" s="141">
        <f>SUM(AE376:AE377)</f>
        <v>3934</v>
      </c>
      <c r="AF375" s="269">
        <f t="shared" si="125"/>
        <v>0.4</v>
      </c>
      <c r="AG375" s="270">
        <f>SUM(AG376:AG377)</f>
        <v>1009.5600000000001</v>
      </c>
      <c r="AH375" s="141">
        <f>SUM(AH376:AH377)</f>
        <v>0</v>
      </c>
      <c r="AI375" s="233">
        <f t="shared" si="128"/>
        <v>0.53112246919450057</v>
      </c>
      <c r="AJ375" s="57">
        <f t="shared" si="129"/>
        <v>1340.5</v>
      </c>
      <c r="AK375" s="57"/>
      <c r="AL375" s="79"/>
    </row>
    <row r="376" spans="2:38" ht="15.75" x14ac:dyDescent="0.25">
      <c r="B376" s="687"/>
      <c r="C376" s="15" t="s">
        <v>309</v>
      </c>
      <c r="D376" s="116">
        <v>2</v>
      </c>
      <c r="E376" s="116">
        <v>30</v>
      </c>
      <c r="F376" s="116">
        <v>16</v>
      </c>
      <c r="G376" s="69">
        <v>1250</v>
      </c>
      <c r="H376" s="69">
        <v>60</v>
      </c>
      <c r="I376" s="80">
        <v>0.26544000000000006</v>
      </c>
      <c r="J376" s="69">
        <v>331.80000000000007</v>
      </c>
      <c r="K376" s="80">
        <v>0</v>
      </c>
      <c r="L376" s="69">
        <v>0</v>
      </c>
      <c r="M376" s="80">
        <v>0</v>
      </c>
      <c r="N376" s="69">
        <v>0</v>
      </c>
      <c r="O376" s="69">
        <v>0</v>
      </c>
      <c r="P376" s="69">
        <v>0</v>
      </c>
      <c r="Q376" s="69">
        <v>115.6</v>
      </c>
      <c r="R376" s="69">
        <v>4.2</v>
      </c>
      <c r="S376" s="69">
        <v>168.5</v>
      </c>
      <c r="T376" s="80">
        <v>0.2</v>
      </c>
      <c r="U376" s="69">
        <v>250.00000000000003</v>
      </c>
      <c r="V376" s="80">
        <v>0.2</v>
      </c>
      <c r="W376" s="69">
        <v>250.00000000000003</v>
      </c>
      <c r="X376" s="69">
        <v>161.4</v>
      </c>
      <c r="Y376" s="69">
        <v>0</v>
      </c>
      <c r="Z376" s="69">
        <v>0</v>
      </c>
      <c r="AA376" s="60">
        <f>G376+H376+J376+L376+N376+O376+P376+Q376+R376+S376+U376+W376+X376+Y376+Z376</f>
        <v>2591.5000000000005</v>
      </c>
      <c r="AB376" s="211">
        <v>0</v>
      </c>
      <c r="AC376" s="69">
        <f>AB376+X376+W376+U376</f>
        <v>661.40000000000009</v>
      </c>
      <c r="AD376" s="238">
        <f t="shared" si="127"/>
        <v>0.52912000000000003</v>
      </c>
      <c r="AE376" s="69">
        <f>G376+H376+J376+L376+N376+P376+Q376+R376+S376+Y376+Z376</f>
        <v>1930.1000000000001</v>
      </c>
      <c r="AF376" s="277">
        <f t="shared" si="125"/>
        <v>0.4</v>
      </c>
      <c r="AG376" s="278">
        <f>G376*AF376</f>
        <v>500</v>
      </c>
      <c r="AH376" s="225">
        <f>IF((AA376+AB376)-(AE376+AG376)&gt;0,0,(AA376+AB376)-(AE376+AG376))</f>
        <v>0</v>
      </c>
      <c r="AI376" s="238">
        <f t="shared" si="128"/>
        <v>0.52912000000000003</v>
      </c>
      <c r="AJ376" s="69">
        <f t="shared" si="129"/>
        <v>661.40000000000009</v>
      </c>
      <c r="AK376" s="69"/>
      <c r="AL376" s="186"/>
    </row>
    <row r="377" spans="2:38" s="1" customFormat="1" ht="15.75" x14ac:dyDescent="0.25">
      <c r="B377" s="687"/>
      <c r="C377" s="15" t="s">
        <v>310</v>
      </c>
      <c r="D377" s="116">
        <v>1</v>
      </c>
      <c r="E377" s="116">
        <v>16.5</v>
      </c>
      <c r="F377" s="116">
        <v>12.5</v>
      </c>
      <c r="G377" s="69">
        <v>1273.9000000000001</v>
      </c>
      <c r="H377" s="69">
        <v>51.6</v>
      </c>
      <c r="I377" s="80">
        <v>0.36470680587173249</v>
      </c>
      <c r="J377" s="69">
        <v>464.6</v>
      </c>
      <c r="K377" s="80">
        <v>0</v>
      </c>
      <c r="L377" s="69">
        <v>0</v>
      </c>
      <c r="M377" s="80">
        <v>0</v>
      </c>
      <c r="N377" s="69">
        <v>0</v>
      </c>
      <c r="O377" s="69">
        <v>0</v>
      </c>
      <c r="P377" s="69">
        <v>0</v>
      </c>
      <c r="Q377" s="69">
        <v>25.8</v>
      </c>
      <c r="R377" s="69">
        <v>0</v>
      </c>
      <c r="S377" s="69">
        <v>173.1</v>
      </c>
      <c r="T377" s="80">
        <v>0.1999372007221917</v>
      </c>
      <c r="U377" s="69">
        <v>254.70000000000002</v>
      </c>
      <c r="V377" s="80">
        <v>0.1999372007221917</v>
      </c>
      <c r="W377" s="69">
        <v>254.70000000000002</v>
      </c>
      <c r="X377" s="69">
        <v>169.7</v>
      </c>
      <c r="Y377" s="69">
        <v>0</v>
      </c>
      <c r="Z377" s="69">
        <v>14.9</v>
      </c>
      <c r="AA377" s="60">
        <f>G377+H377+J377+L377+N377+O377+P377+Q377+R377+S377+U377+W377+X377+Y377+Z377</f>
        <v>2682.9999999999995</v>
      </c>
      <c r="AB377" s="211">
        <v>0</v>
      </c>
      <c r="AC377" s="69">
        <f>AB377+X377+W377+U377</f>
        <v>679.1</v>
      </c>
      <c r="AD377" s="238">
        <f t="shared" si="127"/>
        <v>0.53308736949525082</v>
      </c>
      <c r="AE377" s="69">
        <f>G377+H377+J377+L377+N377+P377+Q377+R377+S377+Y377+Z377</f>
        <v>2003.8999999999999</v>
      </c>
      <c r="AF377" s="277">
        <f t="shared" si="125"/>
        <v>0.4</v>
      </c>
      <c r="AG377" s="278">
        <f>G377*AF377</f>
        <v>509.56000000000006</v>
      </c>
      <c r="AH377" s="225">
        <f>IF((AA377+AB377)-(AE377+AG377)&gt;0,0,(AA377+AB377)-(AE377+AG377))</f>
        <v>0</v>
      </c>
      <c r="AI377" s="238">
        <f t="shared" si="128"/>
        <v>0.53308736949525082</v>
      </c>
      <c r="AJ377" s="69">
        <f t="shared" si="129"/>
        <v>679.1</v>
      </c>
      <c r="AK377" s="69"/>
      <c r="AL377" s="186"/>
    </row>
    <row r="378" spans="2:38" s="1" customFormat="1" ht="15.75" x14ac:dyDescent="0.25">
      <c r="B378" s="687" t="s">
        <v>819</v>
      </c>
      <c r="C378" s="11" t="s">
        <v>124</v>
      </c>
      <c r="D378" s="125">
        <f t="shared" ref="D378:AA378" si="143">SUM(D379:D380)</f>
        <v>21</v>
      </c>
      <c r="E378" s="125">
        <f t="shared" si="143"/>
        <v>88</v>
      </c>
      <c r="F378" s="125">
        <f t="shared" si="143"/>
        <v>81</v>
      </c>
      <c r="G378" s="57">
        <f t="shared" si="143"/>
        <v>7219.9</v>
      </c>
      <c r="H378" s="57">
        <f t="shared" si="143"/>
        <v>235.2</v>
      </c>
      <c r="I378" s="82">
        <f>J378/G378</f>
        <v>0.28569647779055113</v>
      </c>
      <c r="J378" s="57">
        <f t="shared" si="143"/>
        <v>2062.6999999999998</v>
      </c>
      <c r="K378" s="82">
        <f>L378/G378</f>
        <v>0</v>
      </c>
      <c r="L378" s="57">
        <f t="shared" si="143"/>
        <v>0</v>
      </c>
      <c r="M378" s="82">
        <f t="shared" si="143"/>
        <v>0</v>
      </c>
      <c r="N378" s="57">
        <f t="shared" si="143"/>
        <v>0</v>
      </c>
      <c r="O378" s="57">
        <f t="shared" si="143"/>
        <v>0</v>
      </c>
      <c r="P378" s="57">
        <f t="shared" si="143"/>
        <v>0</v>
      </c>
      <c r="Q378" s="57">
        <f t="shared" si="143"/>
        <v>282.89999999999998</v>
      </c>
      <c r="R378" s="57">
        <f t="shared" si="143"/>
        <v>25.5</v>
      </c>
      <c r="S378" s="57">
        <f t="shared" si="143"/>
        <v>935.1</v>
      </c>
      <c r="T378" s="82">
        <f>U378/G378</f>
        <v>0.1989916757849832</v>
      </c>
      <c r="U378" s="57">
        <f t="shared" si="143"/>
        <v>1436.7</v>
      </c>
      <c r="V378" s="82">
        <f>W378/G378</f>
        <v>0.1989916757849832</v>
      </c>
      <c r="W378" s="57">
        <f t="shared" si="143"/>
        <v>1436.7</v>
      </c>
      <c r="X378" s="57">
        <f t="shared" si="143"/>
        <v>872.7</v>
      </c>
      <c r="Y378" s="57">
        <f t="shared" si="143"/>
        <v>0</v>
      </c>
      <c r="Z378" s="57">
        <f t="shared" si="143"/>
        <v>0</v>
      </c>
      <c r="AA378" s="57">
        <f t="shared" si="143"/>
        <v>14507.4</v>
      </c>
      <c r="AB378" s="208">
        <f>SUM(AB379:AB380)</f>
        <v>0</v>
      </c>
      <c r="AC378" s="141">
        <f>SUM(AC379:AC380)</f>
        <v>3746.1000000000004</v>
      </c>
      <c r="AD378" s="233">
        <f t="shared" si="127"/>
        <v>0.51885760190584362</v>
      </c>
      <c r="AE378" s="141">
        <f>SUM(AE379:AE380)</f>
        <v>10761.3</v>
      </c>
      <c r="AF378" s="269">
        <f t="shared" si="125"/>
        <v>0.4</v>
      </c>
      <c r="AG378" s="270">
        <f>SUM(AG379:AG380)</f>
        <v>2887.96</v>
      </c>
      <c r="AH378" s="141">
        <f>SUM(AH379:AH380)</f>
        <v>0</v>
      </c>
      <c r="AI378" s="233">
        <f t="shared" si="128"/>
        <v>0.51885760190584362</v>
      </c>
      <c r="AJ378" s="57">
        <f t="shared" si="129"/>
        <v>3746.1000000000004</v>
      </c>
      <c r="AK378" s="57"/>
      <c r="AL378" s="79"/>
    </row>
    <row r="379" spans="2:38" s="1" customFormat="1" ht="15.75" x14ac:dyDescent="0.25">
      <c r="B379" s="687"/>
      <c r="C379" s="15" t="s">
        <v>893</v>
      </c>
      <c r="D379" s="116">
        <v>8</v>
      </c>
      <c r="E379" s="116">
        <v>34</v>
      </c>
      <c r="F379" s="116">
        <v>32</v>
      </c>
      <c r="G379" s="69">
        <v>2766.9</v>
      </c>
      <c r="H379" s="69">
        <v>110.4</v>
      </c>
      <c r="I379" s="80">
        <v>0.33459828689146698</v>
      </c>
      <c r="J379" s="69">
        <v>925.8</v>
      </c>
      <c r="K379" s="80">
        <v>0</v>
      </c>
      <c r="L379" s="69">
        <v>0</v>
      </c>
      <c r="M379" s="80">
        <v>0</v>
      </c>
      <c r="N379" s="69">
        <v>0</v>
      </c>
      <c r="O379" s="69">
        <v>0</v>
      </c>
      <c r="P379" s="69">
        <v>0</v>
      </c>
      <c r="Q379" s="69">
        <v>73</v>
      </c>
      <c r="R379" s="69">
        <v>8.5</v>
      </c>
      <c r="S379" s="69">
        <v>371.9</v>
      </c>
      <c r="T379" s="80">
        <v>0.20000722830604648</v>
      </c>
      <c r="U379" s="69">
        <v>553.4</v>
      </c>
      <c r="V379" s="80">
        <v>0.20000722830604648</v>
      </c>
      <c r="W379" s="69">
        <v>553.4</v>
      </c>
      <c r="X379" s="69">
        <v>351.09999999999997</v>
      </c>
      <c r="Y379" s="69">
        <v>0</v>
      </c>
      <c r="Z379" s="69">
        <v>0</v>
      </c>
      <c r="AA379" s="60">
        <f>G379+H379+J379+L379+N379+O379+P379+Q379+R379+S379+U379+W379+X379+Y379+Z379</f>
        <v>5714.4</v>
      </c>
      <c r="AB379" s="211">
        <v>0</v>
      </c>
      <c r="AC379" s="69">
        <f>AB379+X379+W379+U379</f>
        <v>1457.9</v>
      </c>
      <c r="AD379" s="238">
        <f t="shared" si="127"/>
        <v>0.5269073692580144</v>
      </c>
      <c r="AE379" s="69">
        <f>G379+H379+J379+L379+N379+P379+Q379+R379+S379+Y379+Z379</f>
        <v>4256.5</v>
      </c>
      <c r="AF379" s="277">
        <f t="shared" si="125"/>
        <v>0.4</v>
      </c>
      <c r="AG379" s="278">
        <f>G379*AF379</f>
        <v>1106.76</v>
      </c>
      <c r="AH379" s="225">
        <f>IF((AA379+AB379)-(AE379+AG379)&gt;0,0,(AA379+AB379)-(AE379+AG379))</f>
        <v>0</v>
      </c>
      <c r="AI379" s="238">
        <f t="shared" si="128"/>
        <v>0.5269073692580144</v>
      </c>
      <c r="AJ379" s="69">
        <f t="shared" si="129"/>
        <v>1457.9</v>
      </c>
      <c r="AK379" s="69"/>
      <c r="AL379" s="186"/>
    </row>
    <row r="380" spans="2:38" s="1" customFormat="1" ht="15.75" x14ac:dyDescent="0.25">
      <c r="B380" s="687"/>
      <c r="C380" s="15" t="s">
        <v>894</v>
      </c>
      <c r="D380" s="116">
        <v>13</v>
      </c>
      <c r="E380" s="116">
        <v>54</v>
      </c>
      <c r="F380" s="116">
        <v>49</v>
      </c>
      <c r="G380" s="69">
        <v>4453</v>
      </c>
      <c r="H380" s="69">
        <v>124.79999999999998</v>
      </c>
      <c r="I380" s="80">
        <v>0.2553110262744217</v>
      </c>
      <c r="J380" s="69">
        <v>1136.8999999999999</v>
      </c>
      <c r="K380" s="80">
        <v>0</v>
      </c>
      <c r="L380" s="69">
        <v>0</v>
      </c>
      <c r="M380" s="80">
        <v>0</v>
      </c>
      <c r="N380" s="69">
        <v>0</v>
      </c>
      <c r="O380" s="69">
        <v>0</v>
      </c>
      <c r="P380" s="69">
        <v>0</v>
      </c>
      <c r="Q380" s="69">
        <v>209.9</v>
      </c>
      <c r="R380" s="69">
        <v>17</v>
      </c>
      <c r="S380" s="69">
        <v>563.20000000000005</v>
      </c>
      <c r="T380" s="80">
        <v>0.19836065573770492</v>
      </c>
      <c r="U380" s="69">
        <v>883.30000000000007</v>
      </c>
      <c r="V380" s="80">
        <v>0.19836065573770492</v>
      </c>
      <c r="W380" s="69">
        <v>883.30000000000007</v>
      </c>
      <c r="X380" s="69">
        <v>521.6</v>
      </c>
      <c r="Y380" s="69">
        <v>0</v>
      </c>
      <c r="Z380" s="69">
        <v>0</v>
      </c>
      <c r="AA380" s="60">
        <f>G380+H380+J380+L380+N380+O380+P380+Q380+R380+S380+U380+W380+X380+Y380+Z380</f>
        <v>8793</v>
      </c>
      <c r="AB380" s="211">
        <v>0</v>
      </c>
      <c r="AC380" s="69">
        <f>AB380+X380+W380+U380</f>
        <v>2288.2000000000003</v>
      </c>
      <c r="AD380" s="238">
        <f t="shared" si="127"/>
        <v>0.51385582753200099</v>
      </c>
      <c r="AE380" s="69">
        <f>G380+H380+J380+L380+N380+P380+Q380+R380+S380+Y380+Z380</f>
        <v>6504.7999999999993</v>
      </c>
      <c r="AF380" s="277">
        <f t="shared" si="125"/>
        <v>0.4</v>
      </c>
      <c r="AG380" s="278">
        <f>G380*AF380</f>
        <v>1781.2</v>
      </c>
      <c r="AH380" s="225">
        <f>IF((AA380+AB380)-(AE380+AG380)&gt;0,0,(AA380+AB380)-(AE380+AG380))</f>
        <v>0</v>
      </c>
      <c r="AI380" s="238">
        <f t="shared" si="128"/>
        <v>0.51385582753200099</v>
      </c>
      <c r="AJ380" s="69">
        <f t="shared" si="129"/>
        <v>2288.2000000000003</v>
      </c>
      <c r="AK380" s="69"/>
      <c r="AL380" s="186"/>
    </row>
    <row r="381" spans="2:38" s="1" customFormat="1" ht="15.75" x14ac:dyDescent="0.25">
      <c r="B381" s="687" t="s">
        <v>820</v>
      </c>
      <c r="C381" s="11" t="s">
        <v>124</v>
      </c>
      <c r="D381" s="125">
        <f t="shared" ref="D381:AA381" si="144">SUM(D382:D383)</f>
        <v>23</v>
      </c>
      <c r="E381" s="125">
        <f t="shared" si="144"/>
        <v>97</v>
      </c>
      <c r="F381" s="125">
        <f t="shared" si="144"/>
        <v>90</v>
      </c>
      <c r="G381" s="57">
        <f t="shared" si="144"/>
        <v>8016.7000000000007</v>
      </c>
      <c r="H381" s="57">
        <f t="shared" si="144"/>
        <v>225.7</v>
      </c>
      <c r="I381" s="82">
        <f>J381/G381</f>
        <v>0.22923397407910981</v>
      </c>
      <c r="J381" s="57">
        <f t="shared" si="144"/>
        <v>1837.6999999999998</v>
      </c>
      <c r="K381" s="82">
        <f>L381/G381</f>
        <v>1.1164194743472999E-2</v>
      </c>
      <c r="L381" s="57">
        <f t="shared" si="144"/>
        <v>89.5</v>
      </c>
      <c r="M381" s="82">
        <f t="shared" si="144"/>
        <v>0</v>
      </c>
      <c r="N381" s="57">
        <f t="shared" si="144"/>
        <v>0</v>
      </c>
      <c r="O381" s="57">
        <f t="shared" si="144"/>
        <v>0</v>
      </c>
      <c r="P381" s="57">
        <f t="shared" si="144"/>
        <v>0</v>
      </c>
      <c r="Q381" s="57">
        <f t="shared" si="144"/>
        <v>329</v>
      </c>
      <c r="R381" s="57">
        <f t="shared" si="144"/>
        <v>17</v>
      </c>
      <c r="S381" s="57">
        <f t="shared" si="144"/>
        <v>1022.6</v>
      </c>
      <c r="T381" s="82">
        <f>U381/G381</f>
        <v>0.19997006249454266</v>
      </c>
      <c r="U381" s="57">
        <f t="shared" si="144"/>
        <v>1603.1000000000004</v>
      </c>
      <c r="V381" s="82">
        <f>W381/G381</f>
        <v>0.19997006249454266</v>
      </c>
      <c r="W381" s="57">
        <f t="shared" si="144"/>
        <v>1603.1000000000004</v>
      </c>
      <c r="X381" s="57">
        <f t="shared" si="144"/>
        <v>954.2</v>
      </c>
      <c r="Y381" s="57">
        <f t="shared" si="144"/>
        <v>0</v>
      </c>
      <c r="Z381" s="57">
        <f t="shared" si="144"/>
        <v>0</v>
      </c>
      <c r="AA381" s="57">
        <f t="shared" si="144"/>
        <v>15698.6</v>
      </c>
      <c r="AB381" s="208">
        <f>SUM(AB382:AB383)</f>
        <v>0</v>
      </c>
      <c r="AC381" s="141">
        <f>SUM(AC382:AC383)</f>
        <v>4160.4000000000005</v>
      </c>
      <c r="AD381" s="233">
        <f t="shared" si="127"/>
        <v>0.51896665710329692</v>
      </c>
      <c r="AE381" s="141">
        <f>SUM(AE382:AE383)</f>
        <v>11538.2</v>
      </c>
      <c r="AF381" s="269">
        <f t="shared" si="125"/>
        <v>0.4</v>
      </c>
      <c r="AG381" s="270">
        <f>SUM(AG382:AG383)</f>
        <v>3206.6800000000003</v>
      </c>
      <c r="AH381" s="141">
        <f>SUM(AH382:AH383)</f>
        <v>0</v>
      </c>
      <c r="AI381" s="233">
        <f t="shared" si="128"/>
        <v>0.51896665710329692</v>
      </c>
      <c r="AJ381" s="57">
        <f t="shared" si="129"/>
        <v>4160.4000000000005</v>
      </c>
      <c r="AK381" s="57"/>
      <c r="AL381" s="79"/>
    </row>
    <row r="382" spans="2:38" s="1" customFormat="1" ht="15.75" x14ac:dyDescent="0.25">
      <c r="B382" s="687"/>
      <c r="C382" s="15" t="s">
        <v>895</v>
      </c>
      <c r="D382" s="116">
        <v>12</v>
      </c>
      <c r="E382" s="116">
        <v>52</v>
      </c>
      <c r="F382" s="116">
        <v>46</v>
      </c>
      <c r="G382" s="69">
        <v>4017.7000000000003</v>
      </c>
      <c r="H382" s="69">
        <v>108.1</v>
      </c>
      <c r="I382" s="80">
        <v>0.22575105159668463</v>
      </c>
      <c r="J382" s="69">
        <v>906.99999999999989</v>
      </c>
      <c r="K382" s="80">
        <v>0</v>
      </c>
      <c r="L382" s="69">
        <v>0</v>
      </c>
      <c r="M382" s="80">
        <v>0</v>
      </c>
      <c r="N382" s="69">
        <v>0</v>
      </c>
      <c r="O382" s="69">
        <v>0</v>
      </c>
      <c r="P382" s="69">
        <v>0</v>
      </c>
      <c r="Q382" s="69">
        <v>119.6</v>
      </c>
      <c r="R382" s="69">
        <v>8.5</v>
      </c>
      <c r="S382" s="69">
        <v>506.1</v>
      </c>
      <c r="T382" s="80">
        <v>0.19996515419269734</v>
      </c>
      <c r="U382" s="69">
        <v>803.40000000000009</v>
      </c>
      <c r="V382" s="80">
        <v>0.19996515419269734</v>
      </c>
      <c r="W382" s="69">
        <v>803.40000000000009</v>
      </c>
      <c r="X382" s="69">
        <v>471.90000000000003</v>
      </c>
      <c r="Y382" s="69">
        <v>0</v>
      </c>
      <c r="Z382" s="69">
        <v>0</v>
      </c>
      <c r="AA382" s="60">
        <f>G382+H382+J382+L382+N382+O382+P382+Q382+R382+S382+U382+W382+X382+Y382+Z382</f>
        <v>7745.7000000000007</v>
      </c>
      <c r="AB382" s="211">
        <v>0</v>
      </c>
      <c r="AC382" s="69">
        <f>AB382+X382+W382+U382</f>
        <v>2078.7000000000003</v>
      </c>
      <c r="AD382" s="238">
        <f t="shared" si="127"/>
        <v>0.51738556885780429</v>
      </c>
      <c r="AE382" s="69">
        <f>G382+H382+J382+L382+N382+P382+Q382+R382+S382+Y382+Z382</f>
        <v>5667.0000000000009</v>
      </c>
      <c r="AF382" s="277">
        <f t="shared" si="125"/>
        <v>0.4</v>
      </c>
      <c r="AG382" s="278">
        <f>G382*AF382</f>
        <v>1607.0800000000002</v>
      </c>
      <c r="AH382" s="225">
        <f>IF((AA382+AB382)-(AE382+AG382)&gt;0,0,(AA382+AB382)-(AE382+AG382))</f>
        <v>0</v>
      </c>
      <c r="AI382" s="238">
        <f t="shared" si="128"/>
        <v>0.51738556885780429</v>
      </c>
      <c r="AJ382" s="69">
        <f t="shared" si="129"/>
        <v>2078.7000000000003</v>
      </c>
      <c r="AK382" s="69"/>
      <c r="AL382" s="186"/>
    </row>
    <row r="383" spans="2:38" s="1" customFormat="1" ht="15.75" x14ac:dyDescent="0.25">
      <c r="B383" s="687"/>
      <c r="C383" s="15" t="s">
        <v>896</v>
      </c>
      <c r="D383" s="116">
        <v>11</v>
      </c>
      <c r="E383" s="116">
        <v>45</v>
      </c>
      <c r="F383" s="116">
        <v>44</v>
      </c>
      <c r="G383" s="69">
        <v>3999</v>
      </c>
      <c r="H383" s="69">
        <v>117.60000000000001</v>
      </c>
      <c r="I383" s="80">
        <v>0.23273318329582396</v>
      </c>
      <c r="J383" s="69">
        <v>930.7</v>
      </c>
      <c r="K383" s="80">
        <v>2.2380595148787197E-2</v>
      </c>
      <c r="L383" s="69">
        <v>89.5</v>
      </c>
      <c r="M383" s="80">
        <v>0</v>
      </c>
      <c r="N383" s="69">
        <v>0</v>
      </c>
      <c r="O383" s="69">
        <v>0</v>
      </c>
      <c r="P383" s="69">
        <v>0</v>
      </c>
      <c r="Q383" s="69">
        <v>209.4</v>
      </c>
      <c r="R383" s="69">
        <v>8.5</v>
      </c>
      <c r="S383" s="69">
        <v>516.5</v>
      </c>
      <c r="T383" s="80">
        <v>0.19997499374843714</v>
      </c>
      <c r="U383" s="69">
        <v>799.70000000000016</v>
      </c>
      <c r="V383" s="80">
        <v>0.19997499374843714</v>
      </c>
      <c r="W383" s="69">
        <v>799.70000000000016</v>
      </c>
      <c r="X383" s="69">
        <v>482.3</v>
      </c>
      <c r="Y383" s="69">
        <v>0</v>
      </c>
      <c r="Z383" s="69">
        <v>0</v>
      </c>
      <c r="AA383" s="60">
        <f>G383+H383+J383+L383+N383+O383+P383+Q383+R383+S383+U383+W383+X383+Y383+Z383</f>
        <v>7952.9</v>
      </c>
      <c r="AB383" s="211">
        <v>0</v>
      </c>
      <c r="AC383" s="69">
        <f>AB383+X383+W383+U383</f>
        <v>2081.7000000000003</v>
      </c>
      <c r="AD383" s="238">
        <f t="shared" si="127"/>
        <v>0.52055513878469628</v>
      </c>
      <c r="AE383" s="69">
        <f>G383+H383+J383+L383+N383+P383+Q383+R383+S383+Y383+Z383</f>
        <v>5871.2</v>
      </c>
      <c r="AF383" s="277">
        <f t="shared" si="125"/>
        <v>0.4</v>
      </c>
      <c r="AG383" s="278">
        <f>G383*AF383</f>
        <v>1599.6000000000001</v>
      </c>
      <c r="AH383" s="225">
        <f>IF((AA383+AB383)-(AE383+AG383)&gt;0,0,(AA383+AB383)-(AE383+AG383))</f>
        <v>0</v>
      </c>
      <c r="AI383" s="238">
        <f t="shared" si="128"/>
        <v>0.52055513878469628</v>
      </c>
      <c r="AJ383" s="69">
        <f t="shared" si="129"/>
        <v>2081.7000000000003</v>
      </c>
      <c r="AK383" s="69"/>
      <c r="AL383" s="186"/>
    </row>
    <row r="384" spans="2:38" s="1" customFormat="1" ht="15.75" x14ac:dyDescent="0.25">
      <c r="B384" s="687" t="s">
        <v>821</v>
      </c>
      <c r="C384" s="11" t="s">
        <v>124</v>
      </c>
      <c r="D384" s="125">
        <f t="shared" ref="D384:AA384" si="145">SUM(D385:D386)</f>
        <v>28</v>
      </c>
      <c r="E384" s="125">
        <f t="shared" si="145"/>
        <v>110</v>
      </c>
      <c r="F384" s="125">
        <f t="shared" si="145"/>
        <v>103</v>
      </c>
      <c r="G384" s="57">
        <f t="shared" si="145"/>
        <v>9811.5</v>
      </c>
      <c r="H384" s="57">
        <f t="shared" si="145"/>
        <v>218.39999999999998</v>
      </c>
      <c r="I384" s="82">
        <f>J384/G384</f>
        <v>0.20380166131580288</v>
      </c>
      <c r="J384" s="57">
        <f t="shared" si="145"/>
        <v>1999.6</v>
      </c>
      <c r="K384" s="82">
        <f>L384/G384</f>
        <v>0</v>
      </c>
      <c r="L384" s="57">
        <f t="shared" si="145"/>
        <v>0</v>
      </c>
      <c r="M384" s="82">
        <f t="shared" si="145"/>
        <v>0</v>
      </c>
      <c r="N384" s="57">
        <f t="shared" si="145"/>
        <v>0</v>
      </c>
      <c r="O384" s="57">
        <f t="shared" si="145"/>
        <v>0</v>
      </c>
      <c r="P384" s="57">
        <f t="shared" si="145"/>
        <v>0</v>
      </c>
      <c r="Q384" s="57">
        <f t="shared" si="145"/>
        <v>575.4</v>
      </c>
      <c r="R384" s="57">
        <f t="shared" si="145"/>
        <v>21.2</v>
      </c>
      <c r="S384" s="57">
        <f t="shared" si="145"/>
        <v>1199.8000000000002</v>
      </c>
      <c r="T384" s="82">
        <f>U384/G384</f>
        <v>0.19543392957244049</v>
      </c>
      <c r="U384" s="57">
        <f t="shared" si="145"/>
        <v>1917.5</v>
      </c>
      <c r="V384" s="82">
        <f>W384/G384</f>
        <v>0.19543392957244049</v>
      </c>
      <c r="W384" s="57">
        <f t="shared" si="145"/>
        <v>1917.5</v>
      </c>
      <c r="X384" s="57">
        <f t="shared" si="145"/>
        <v>1137.7</v>
      </c>
      <c r="Y384" s="57">
        <f t="shared" si="145"/>
        <v>0</v>
      </c>
      <c r="Z384" s="57">
        <f t="shared" si="145"/>
        <v>0</v>
      </c>
      <c r="AA384" s="57">
        <f t="shared" si="145"/>
        <v>18798.599999999999</v>
      </c>
      <c r="AB384" s="208">
        <f>SUM(AB385:AB386)</f>
        <v>0</v>
      </c>
      <c r="AC384" s="141">
        <f>SUM(AC385:AC386)</f>
        <v>4972.7</v>
      </c>
      <c r="AD384" s="233">
        <f t="shared" si="127"/>
        <v>0.50682362533761405</v>
      </c>
      <c r="AE384" s="141">
        <f>SUM(AE385:AE386)</f>
        <v>13825.899999999998</v>
      </c>
      <c r="AF384" s="269">
        <f t="shared" si="125"/>
        <v>0.4</v>
      </c>
      <c r="AG384" s="270">
        <f>SUM(AG385:AG386)</f>
        <v>3924.6</v>
      </c>
      <c r="AH384" s="141">
        <f>SUM(AH385:AH386)</f>
        <v>0</v>
      </c>
      <c r="AI384" s="233">
        <f t="shared" si="128"/>
        <v>0.50682362533761405</v>
      </c>
      <c r="AJ384" s="57">
        <f t="shared" si="129"/>
        <v>4972.7</v>
      </c>
      <c r="AK384" s="57"/>
      <c r="AL384" s="79"/>
    </row>
    <row r="385" spans="2:38" s="1" customFormat="1" ht="15.75" x14ac:dyDescent="0.25">
      <c r="B385" s="687"/>
      <c r="C385" s="15" t="s">
        <v>897</v>
      </c>
      <c r="D385" s="116">
        <v>15</v>
      </c>
      <c r="E385" s="116">
        <v>57</v>
      </c>
      <c r="F385" s="116">
        <v>54</v>
      </c>
      <c r="G385" s="69">
        <v>5092</v>
      </c>
      <c r="H385" s="69">
        <v>110.39999999999999</v>
      </c>
      <c r="I385" s="80">
        <v>0.20524351924587586</v>
      </c>
      <c r="J385" s="69">
        <v>1045.0999999999999</v>
      </c>
      <c r="K385" s="80">
        <v>0</v>
      </c>
      <c r="L385" s="69">
        <v>0</v>
      </c>
      <c r="M385" s="80">
        <v>0</v>
      </c>
      <c r="N385" s="69">
        <v>0</v>
      </c>
      <c r="O385" s="69">
        <v>0</v>
      </c>
      <c r="P385" s="69">
        <v>0</v>
      </c>
      <c r="Q385" s="69">
        <v>327.5</v>
      </c>
      <c r="R385" s="69">
        <v>12.7</v>
      </c>
      <c r="S385" s="69">
        <v>637.40000000000009</v>
      </c>
      <c r="T385" s="80">
        <v>0.19998036135113903</v>
      </c>
      <c r="U385" s="69">
        <v>1018.3</v>
      </c>
      <c r="V385" s="80">
        <v>0.19998036135113903</v>
      </c>
      <c r="W385" s="69">
        <v>1018.3</v>
      </c>
      <c r="X385" s="69">
        <v>602.80000000000007</v>
      </c>
      <c r="Y385" s="69">
        <v>0</v>
      </c>
      <c r="Z385" s="69">
        <v>0</v>
      </c>
      <c r="AA385" s="60">
        <f>G385+H385+J385+L385+N385+O385+P385+Q385+R385+S385+U385+W385+X385+Y385+Z385</f>
        <v>9864.4999999999982</v>
      </c>
      <c r="AB385" s="211">
        <v>0</v>
      </c>
      <c r="AC385" s="69">
        <f>AB385+X385+W385+U385</f>
        <v>2639.3999999999996</v>
      </c>
      <c r="AD385" s="238">
        <f t="shared" si="127"/>
        <v>0.51834249803613508</v>
      </c>
      <c r="AE385" s="69">
        <f>G385+H385+J385+L385+N385+P385+Q385+R385+S385+Y385+Z385</f>
        <v>7225.1</v>
      </c>
      <c r="AF385" s="277">
        <f t="shared" si="125"/>
        <v>0.4</v>
      </c>
      <c r="AG385" s="278">
        <f>G385*AF385</f>
        <v>2036.8000000000002</v>
      </c>
      <c r="AH385" s="225">
        <f>IF((AA385+AB385)-(AE385+AG385)&gt;0,0,(AA385+AB385)-(AE385+AG385))</f>
        <v>0</v>
      </c>
      <c r="AI385" s="238">
        <f t="shared" si="128"/>
        <v>0.51834249803613508</v>
      </c>
      <c r="AJ385" s="69">
        <f t="shared" si="129"/>
        <v>2639.3999999999996</v>
      </c>
      <c r="AK385" s="69"/>
      <c r="AL385" s="186"/>
    </row>
    <row r="386" spans="2:38" s="1" customFormat="1" ht="15.75" x14ac:dyDescent="0.25">
      <c r="B386" s="687"/>
      <c r="C386" s="15" t="s">
        <v>898</v>
      </c>
      <c r="D386" s="116">
        <v>13</v>
      </c>
      <c r="E386" s="116">
        <v>53</v>
      </c>
      <c r="F386" s="116">
        <v>49</v>
      </c>
      <c r="G386" s="69">
        <v>4719.4999999999991</v>
      </c>
      <c r="H386" s="69">
        <v>108</v>
      </c>
      <c r="I386" s="80">
        <v>0.20224600063566059</v>
      </c>
      <c r="J386" s="69">
        <v>954.5</v>
      </c>
      <c r="K386" s="80">
        <v>0</v>
      </c>
      <c r="L386" s="69">
        <v>0</v>
      </c>
      <c r="M386" s="80">
        <v>0</v>
      </c>
      <c r="N386" s="69">
        <v>0</v>
      </c>
      <c r="O386" s="69">
        <v>0</v>
      </c>
      <c r="P386" s="69">
        <v>0</v>
      </c>
      <c r="Q386" s="69">
        <v>247.89999999999998</v>
      </c>
      <c r="R386" s="69">
        <v>8.5</v>
      </c>
      <c r="S386" s="69">
        <v>562.4</v>
      </c>
      <c r="T386" s="80">
        <v>0.19052865769678995</v>
      </c>
      <c r="U386" s="69">
        <v>899.2</v>
      </c>
      <c r="V386" s="80">
        <v>0.19052865769678995</v>
      </c>
      <c r="W386" s="69">
        <v>899.2</v>
      </c>
      <c r="X386" s="69">
        <v>534.9</v>
      </c>
      <c r="Y386" s="69">
        <v>0</v>
      </c>
      <c r="Z386" s="69">
        <v>0</v>
      </c>
      <c r="AA386" s="60">
        <f>G386+H386+J386+L386+N386+O386+P386+Q386+R386+S386+U386+W386+X386+Y386+Z386</f>
        <v>8934.0999999999985</v>
      </c>
      <c r="AB386" s="211">
        <v>0</v>
      </c>
      <c r="AC386" s="69">
        <f>AB386+X386+W386+U386</f>
        <v>2333.3000000000002</v>
      </c>
      <c r="AD386" s="238">
        <f t="shared" si="127"/>
        <v>0.49439559275346978</v>
      </c>
      <c r="AE386" s="69">
        <f>G386+H386+J386+L386+N386+P386+Q386+R386+S386+Y386+Z386</f>
        <v>6600.7999999999984</v>
      </c>
      <c r="AF386" s="277">
        <f t="shared" si="125"/>
        <v>0.4</v>
      </c>
      <c r="AG386" s="278">
        <f>G386*AF386</f>
        <v>1887.7999999999997</v>
      </c>
      <c r="AH386" s="225">
        <f>IF((AA386+AB386)-(AE386+AG386)&gt;0,0,(AA386+AB386)-(AE386+AG386))</f>
        <v>0</v>
      </c>
      <c r="AI386" s="238">
        <f t="shared" si="128"/>
        <v>0.49439559275346978</v>
      </c>
      <c r="AJ386" s="69">
        <f t="shared" si="129"/>
        <v>2333.3000000000002</v>
      </c>
      <c r="AK386" s="69"/>
      <c r="AL386" s="186"/>
    </row>
    <row r="387" spans="2:38" s="1" customFormat="1" ht="15.75" x14ac:dyDescent="0.25">
      <c r="B387" s="687" t="s">
        <v>822</v>
      </c>
      <c r="C387" s="11" t="s">
        <v>124</v>
      </c>
      <c r="D387" s="125">
        <f t="shared" ref="D387:AA387" si="146">SUM(D388:D389)</f>
        <v>17</v>
      </c>
      <c r="E387" s="125">
        <f t="shared" si="146"/>
        <v>69</v>
      </c>
      <c r="F387" s="125">
        <f t="shared" si="146"/>
        <v>65</v>
      </c>
      <c r="G387" s="57">
        <f t="shared" si="146"/>
        <v>6218.1999999999989</v>
      </c>
      <c r="H387" s="57">
        <f t="shared" si="146"/>
        <v>169.2</v>
      </c>
      <c r="I387" s="82">
        <f>J387/G387</f>
        <v>0.23850953652182305</v>
      </c>
      <c r="J387" s="57">
        <f t="shared" si="146"/>
        <v>1483.1</v>
      </c>
      <c r="K387" s="82">
        <f>L387/G387</f>
        <v>0</v>
      </c>
      <c r="L387" s="57">
        <f t="shared" si="146"/>
        <v>0</v>
      </c>
      <c r="M387" s="82">
        <f t="shared" si="146"/>
        <v>0</v>
      </c>
      <c r="N387" s="57">
        <f t="shared" si="146"/>
        <v>0</v>
      </c>
      <c r="O387" s="57">
        <f t="shared" si="146"/>
        <v>0</v>
      </c>
      <c r="P387" s="57">
        <f t="shared" si="146"/>
        <v>0</v>
      </c>
      <c r="Q387" s="57">
        <f t="shared" si="146"/>
        <v>313.3</v>
      </c>
      <c r="R387" s="57">
        <f t="shared" si="146"/>
        <v>8.4</v>
      </c>
      <c r="S387" s="57">
        <f t="shared" si="146"/>
        <v>788.5</v>
      </c>
      <c r="T387" s="82">
        <f>U387/G387</f>
        <v>0.19997748544594901</v>
      </c>
      <c r="U387" s="57">
        <f t="shared" si="146"/>
        <v>1243.5</v>
      </c>
      <c r="V387" s="82">
        <f>W387/G387</f>
        <v>0.19997748544594901</v>
      </c>
      <c r="W387" s="57">
        <f t="shared" si="146"/>
        <v>1243.5</v>
      </c>
      <c r="X387" s="57">
        <f t="shared" si="146"/>
        <v>760.9</v>
      </c>
      <c r="Y387" s="57">
        <f t="shared" si="146"/>
        <v>0</v>
      </c>
      <c r="Z387" s="57">
        <f t="shared" si="146"/>
        <v>0</v>
      </c>
      <c r="AA387" s="57">
        <f t="shared" si="146"/>
        <v>12228.599999999999</v>
      </c>
      <c r="AB387" s="208">
        <f>SUM(AB388:AB389)</f>
        <v>0</v>
      </c>
      <c r="AC387" s="141">
        <f>SUM(AC388:AC389)</f>
        <v>3247.8999999999996</v>
      </c>
      <c r="AD387" s="233">
        <f t="shared" si="127"/>
        <v>0.52232157215914587</v>
      </c>
      <c r="AE387" s="141">
        <f>SUM(AE388:AE389)</f>
        <v>8980.6999999999989</v>
      </c>
      <c r="AF387" s="269">
        <f t="shared" si="125"/>
        <v>0.4</v>
      </c>
      <c r="AG387" s="270">
        <f>SUM(AG388:AG389)</f>
        <v>2487.2799999999997</v>
      </c>
      <c r="AH387" s="141">
        <f>SUM(AH388:AH389)</f>
        <v>0</v>
      </c>
      <c r="AI387" s="233">
        <f t="shared" si="128"/>
        <v>0.52232157215914576</v>
      </c>
      <c r="AJ387" s="57">
        <f t="shared" si="129"/>
        <v>3247.8999999999996</v>
      </c>
      <c r="AK387" s="57"/>
      <c r="AL387" s="79"/>
    </row>
    <row r="388" spans="2:38" s="1" customFormat="1" ht="14.25" customHeight="1" x14ac:dyDescent="0.25">
      <c r="B388" s="687"/>
      <c r="C388" s="15" t="s">
        <v>311</v>
      </c>
      <c r="D388" s="116">
        <v>7</v>
      </c>
      <c r="E388" s="116">
        <v>27</v>
      </c>
      <c r="F388" s="116">
        <v>26</v>
      </c>
      <c r="G388" s="69">
        <v>2717.2999999999997</v>
      </c>
      <c r="H388" s="69">
        <v>54</v>
      </c>
      <c r="I388" s="80">
        <v>0.19088801383726497</v>
      </c>
      <c r="J388" s="69">
        <v>518.70000000000005</v>
      </c>
      <c r="K388" s="80">
        <v>0</v>
      </c>
      <c r="L388" s="69">
        <v>0</v>
      </c>
      <c r="M388" s="80">
        <v>0</v>
      </c>
      <c r="N388" s="69">
        <v>0</v>
      </c>
      <c r="O388" s="69">
        <v>0</v>
      </c>
      <c r="P388" s="69">
        <v>0</v>
      </c>
      <c r="Q388" s="69">
        <v>199.20000000000002</v>
      </c>
      <c r="R388" s="69">
        <v>4.2</v>
      </c>
      <c r="S388" s="69">
        <v>336.5</v>
      </c>
      <c r="T388" s="80">
        <v>0.19997791925808708</v>
      </c>
      <c r="U388" s="69">
        <v>543.4</v>
      </c>
      <c r="V388" s="80">
        <v>0.19997791925808708</v>
      </c>
      <c r="W388" s="69">
        <v>543.4</v>
      </c>
      <c r="X388" s="69">
        <v>329.4</v>
      </c>
      <c r="Y388" s="69">
        <v>0</v>
      </c>
      <c r="Z388" s="69">
        <v>0</v>
      </c>
      <c r="AA388" s="60">
        <f>G388+H388+J388+L388+N388+O388+P388+Q388+R388+S388+U388+W388+X388+Y388+Z388</f>
        <v>5246.0999999999985</v>
      </c>
      <c r="AB388" s="211">
        <v>0</v>
      </c>
      <c r="AC388" s="69">
        <f>AB388+X388+W388+U388</f>
        <v>1416.1999999999998</v>
      </c>
      <c r="AD388" s="238">
        <f t="shared" si="127"/>
        <v>0.52117911161815034</v>
      </c>
      <c r="AE388" s="69">
        <f>G388+H388+J388+L388+N388+P388+Q388+R388+S388+Y388+Z388</f>
        <v>3829.8999999999996</v>
      </c>
      <c r="AF388" s="277">
        <f t="shared" si="125"/>
        <v>0.4</v>
      </c>
      <c r="AG388" s="278">
        <f>G388*AF388</f>
        <v>1086.9199999999998</v>
      </c>
      <c r="AH388" s="225">
        <f>IF((AA388+AB388)-(AE388+AG388)&gt;0,0,(AA388+AB388)-(AE388+AG388))</f>
        <v>0</v>
      </c>
      <c r="AI388" s="238">
        <f t="shared" si="128"/>
        <v>0.52117911161815034</v>
      </c>
      <c r="AJ388" s="69">
        <f t="shared" si="129"/>
        <v>1416.1999999999998</v>
      </c>
      <c r="AK388" s="69"/>
      <c r="AL388" s="186"/>
    </row>
    <row r="389" spans="2:38" s="1" customFormat="1" ht="15.75" x14ac:dyDescent="0.25">
      <c r="B389" s="687"/>
      <c r="C389" s="15" t="s">
        <v>899</v>
      </c>
      <c r="D389" s="116">
        <v>10</v>
      </c>
      <c r="E389" s="116">
        <v>42</v>
      </c>
      <c r="F389" s="116">
        <v>39</v>
      </c>
      <c r="G389" s="69">
        <v>3500.8999999999996</v>
      </c>
      <c r="H389" s="69">
        <v>115.2</v>
      </c>
      <c r="I389" s="80">
        <v>0.27547202148019079</v>
      </c>
      <c r="J389" s="69">
        <v>964.39999999999986</v>
      </c>
      <c r="K389" s="80">
        <v>0</v>
      </c>
      <c r="L389" s="69">
        <v>0</v>
      </c>
      <c r="M389" s="80">
        <v>0</v>
      </c>
      <c r="N389" s="69">
        <v>0</v>
      </c>
      <c r="O389" s="69">
        <v>0</v>
      </c>
      <c r="P389" s="69">
        <v>0</v>
      </c>
      <c r="Q389" s="69">
        <v>114.1</v>
      </c>
      <c r="R389" s="69">
        <v>4.2</v>
      </c>
      <c r="S389" s="69">
        <v>452</v>
      </c>
      <c r="T389" s="80">
        <v>0.19997714873318292</v>
      </c>
      <c r="U389" s="69">
        <v>700.1</v>
      </c>
      <c r="V389" s="80">
        <v>0.19997714873318292</v>
      </c>
      <c r="W389" s="69">
        <v>700.1</v>
      </c>
      <c r="X389" s="69">
        <v>431.5</v>
      </c>
      <c r="Y389" s="69">
        <v>0</v>
      </c>
      <c r="Z389" s="69">
        <v>0</v>
      </c>
      <c r="AA389" s="60">
        <f>G389+H389+J389+L389+N389+O389+P389+Q389+R389+S389+U389+W389+X389+Y389+Z389</f>
        <v>6982.5</v>
      </c>
      <c r="AB389" s="211">
        <v>0</v>
      </c>
      <c r="AC389" s="69">
        <f>AB389+X389+W389+U389</f>
        <v>1831.6999999999998</v>
      </c>
      <c r="AD389" s="238">
        <f t="shared" si="127"/>
        <v>0.52320831786112143</v>
      </c>
      <c r="AE389" s="69">
        <f>G389+H389+J389+L389+N389+P389+Q389+R389+S389+Y389+Z389</f>
        <v>5150.7999999999993</v>
      </c>
      <c r="AF389" s="277">
        <f t="shared" si="125"/>
        <v>0.4</v>
      </c>
      <c r="AG389" s="278">
        <f>G389*AF389</f>
        <v>1400.36</v>
      </c>
      <c r="AH389" s="225">
        <f>IF((AA389+AB389)-(AE389+AG389)&gt;0,0,(AA389+AB389)-(AE389+AG389))</f>
        <v>0</v>
      </c>
      <c r="AI389" s="238">
        <f t="shared" si="128"/>
        <v>0.52320831786112143</v>
      </c>
      <c r="AJ389" s="69">
        <f t="shared" si="129"/>
        <v>1831.6999999999998</v>
      </c>
      <c r="AK389" s="69"/>
      <c r="AL389" s="186"/>
    </row>
    <row r="390" spans="2:38" s="1" customFormat="1" ht="42.75" customHeight="1" x14ac:dyDescent="0.25">
      <c r="B390" s="663" t="s">
        <v>312</v>
      </c>
      <c r="C390" s="664"/>
      <c r="D390" s="117">
        <f t="shared" ref="D390:AA390" si="147">D392</f>
        <v>92</v>
      </c>
      <c r="E390" s="117">
        <f t="shared" si="147"/>
        <v>436</v>
      </c>
      <c r="F390" s="117">
        <f t="shared" si="147"/>
        <v>413</v>
      </c>
      <c r="G390" s="132">
        <f t="shared" si="147"/>
        <v>43521.33</v>
      </c>
      <c r="H390" s="132">
        <f t="shared" si="147"/>
        <v>1421.1000000000001</v>
      </c>
      <c r="I390" s="87">
        <f>J390/G390</f>
        <v>0.31134204768098767</v>
      </c>
      <c r="J390" s="132">
        <f t="shared" si="147"/>
        <v>13550.02</v>
      </c>
      <c r="K390" s="87">
        <f>L390/G390</f>
        <v>3.0674614034083975E-3</v>
      </c>
      <c r="L390" s="132">
        <f t="shared" si="147"/>
        <v>133.5</v>
      </c>
      <c r="M390" s="87">
        <f>N390/G390</f>
        <v>0</v>
      </c>
      <c r="N390" s="132">
        <f t="shared" si="147"/>
        <v>0</v>
      </c>
      <c r="O390" s="132">
        <f t="shared" si="147"/>
        <v>0</v>
      </c>
      <c r="P390" s="132">
        <f t="shared" si="147"/>
        <v>2.8</v>
      </c>
      <c r="Q390" s="132">
        <f t="shared" si="147"/>
        <v>771.9</v>
      </c>
      <c r="R390" s="132">
        <f t="shared" si="147"/>
        <v>125.5</v>
      </c>
      <c r="S390" s="132">
        <f t="shared" si="147"/>
        <v>6172.8229500000007</v>
      </c>
      <c r="T390" s="87">
        <f>U390/G390</f>
        <v>3.5380269858480889E-2</v>
      </c>
      <c r="U390" s="132">
        <f t="shared" si="147"/>
        <v>1539.7964000000002</v>
      </c>
      <c r="V390" s="87">
        <f>W390/G390</f>
        <v>0.3010961062081513</v>
      </c>
      <c r="W390" s="132">
        <f t="shared" si="147"/>
        <v>13104.103000000001</v>
      </c>
      <c r="X390" s="132">
        <f t="shared" si="147"/>
        <v>0</v>
      </c>
      <c r="Y390" s="132">
        <f t="shared" si="147"/>
        <v>0</v>
      </c>
      <c r="Z390" s="132">
        <f t="shared" si="147"/>
        <v>0</v>
      </c>
      <c r="AA390" s="132">
        <f t="shared" si="147"/>
        <v>80342.872350000005</v>
      </c>
      <c r="AB390" s="129">
        <f>AB392+AB391</f>
        <v>1966</v>
      </c>
      <c r="AC390" s="129">
        <f>AC392+AC391</f>
        <v>17162.599399999999</v>
      </c>
      <c r="AD390" s="226">
        <f t="shared" si="127"/>
        <v>0.38164962789510343</v>
      </c>
      <c r="AE390" s="129">
        <f>AE392+AE391</f>
        <v>68133.872950000004</v>
      </c>
      <c r="AF390" s="258">
        <f t="shared" si="125"/>
        <v>0.4</v>
      </c>
      <c r="AG390" s="255">
        <f>AG392+AG391</f>
        <v>18037.652000000002</v>
      </c>
      <c r="AH390" s="129">
        <f>AH392+AH391</f>
        <v>-901.03260000000228</v>
      </c>
      <c r="AI390" s="226">
        <f t="shared" si="128"/>
        <v>0.41505238925372917</v>
      </c>
      <c r="AJ390" s="132">
        <f t="shared" si="129"/>
        <v>18063.632000000001</v>
      </c>
      <c r="AK390" s="132"/>
      <c r="AL390" s="196"/>
    </row>
    <row r="391" spans="2:38" s="1" customFormat="1" ht="18.75" x14ac:dyDescent="0.25">
      <c r="B391" s="306" t="s">
        <v>823</v>
      </c>
      <c r="C391" s="207"/>
      <c r="D391" s="124"/>
      <c r="E391" s="124">
        <v>16</v>
      </c>
      <c r="F391" s="124">
        <v>13</v>
      </c>
      <c r="G391" s="134">
        <v>1572.8</v>
      </c>
      <c r="H391" s="134">
        <v>86.4</v>
      </c>
      <c r="I391" s="93">
        <v>0.36018565615462872</v>
      </c>
      <c r="J391" s="134">
        <v>566.5</v>
      </c>
      <c r="K391" s="93">
        <v>0</v>
      </c>
      <c r="L391" s="134">
        <v>0</v>
      </c>
      <c r="M391" s="93">
        <v>0</v>
      </c>
      <c r="N391" s="134">
        <v>0</v>
      </c>
      <c r="O391" s="134">
        <v>0</v>
      </c>
      <c r="P391" s="134">
        <v>0</v>
      </c>
      <c r="Q391" s="134">
        <v>0</v>
      </c>
      <c r="R391" s="134">
        <v>0</v>
      </c>
      <c r="S391" s="134">
        <v>209.2</v>
      </c>
      <c r="T391" s="93">
        <v>7.8903865717192267E-2</v>
      </c>
      <c r="U391" s="134">
        <v>124.1</v>
      </c>
      <c r="V391" s="93">
        <v>0.27250762970498477</v>
      </c>
      <c r="W391" s="134">
        <v>428.6</v>
      </c>
      <c r="X391" s="309">
        <v>0</v>
      </c>
      <c r="Y391" s="309">
        <v>0</v>
      </c>
      <c r="Z391" s="309">
        <v>0</v>
      </c>
      <c r="AA391" s="309">
        <v>2987.5999999999995</v>
      </c>
      <c r="AB391" s="146">
        <v>102.4</v>
      </c>
      <c r="AC391" s="309">
        <f>AB391+X391+W391+U391</f>
        <v>655.1</v>
      </c>
      <c r="AD391" s="310">
        <f t="shared" si="127"/>
        <v>0.41651831129196343</v>
      </c>
      <c r="AE391" s="309">
        <f>G391+H391+J391+L391+N391+P391+Q391+R391+S391+Y391+Z391</f>
        <v>2434.8999999999996</v>
      </c>
      <c r="AF391" s="311">
        <f t="shared" si="125"/>
        <v>0.4</v>
      </c>
      <c r="AG391" s="312">
        <f>G391*AF391</f>
        <v>629.12</v>
      </c>
      <c r="AH391" s="225">
        <f>IF((AA391+AB391)-(AE391+AG391)&gt;0,0,(AA391+AB391)-(AE391+AG391))</f>
        <v>0</v>
      </c>
      <c r="AI391" s="310">
        <f t="shared" si="128"/>
        <v>0.41651831129196343</v>
      </c>
      <c r="AJ391" s="309">
        <f t="shared" si="129"/>
        <v>655.1</v>
      </c>
      <c r="AK391" s="134"/>
      <c r="AL391" s="184"/>
    </row>
    <row r="392" spans="2:38" s="1" customFormat="1" ht="18.75" x14ac:dyDescent="0.3">
      <c r="B392" s="10" t="s">
        <v>710</v>
      </c>
      <c r="C392" s="13"/>
      <c r="D392" s="154">
        <f t="shared" ref="D392:AA392" si="148">D393+D396+D399+D403+D405+D407+D410+D412+D416</f>
        <v>92</v>
      </c>
      <c r="E392" s="154">
        <f t="shared" si="148"/>
        <v>436</v>
      </c>
      <c r="F392" s="154">
        <f t="shared" si="148"/>
        <v>413</v>
      </c>
      <c r="G392" s="65">
        <f t="shared" si="148"/>
        <v>43521.33</v>
      </c>
      <c r="H392" s="65">
        <f t="shared" si="148"/>
        <v>1421.1000000000001</v>
      </c>
      <c r="I392" s="94">
        <f>J392/G392</f>
        <v>0.31134204768098767</v>
      </c>
      <c r="J392" s="65">
        <f t="shared" si="148"/>
        <v>13550.02</v>
      </c>
      <c r="K392" s="94">
        <f>L392/G392</f>
        <v>3.0674614034083975E-3</v>
      </c>
      <c r="L392" s="65">
        <f t="shared" si="148"/>
        <v>133.5</v>
      </c>
      <c r="M392" s="94">
        <f>N392/G392</f>
        <v>0</v>
      </c>
      <c r="N392" s="65">
        <f t="shared" si="148"/>
        <v>0</v>
      </c>
      <c r="O392" s="65">
        <f t="shared" si="148"/>
        <v>0</v>
      </c>
      <c r="P392" s="65">
        <f t="shared" si="148"/>
        <v>2.8</v>
      </c>
      <c r="Q392" s="65">
        <f t="shared" si="148"/>
        <v>771.9</v>
      </c>
      <c r="R392" s="65">
        <f t="shared" si="148"/>
        <v>125.5</v>
      </c>
      <c r="S392" s="65">
        <f t="shared" si="148"/>
        <v>6172.8229500000007</v>
      </c>
      <c r="T392" s="94">
        <f>U392/G392</f>
        <v>3.5380269858480889E-2</v>
      </c>
      <c r="U392" s="65">
        <f t="shared" si="148"/>
        <v>1539.7964000000002</v>
      </c>
      <c r="V392" s="94">
        <f>W392/G392</f>
        <v>0.3010961062081513</v>
      </c>
      <c r="W392" s="65">
        <f t="shared" si="148"/>
        <v>13104.103000000001</v>
      </c>
      <c r="X392" s="65">
        <f t="shared" si="148"/>
        <v>0</v>
      </c>
      <c r="Y392" s="65">
        <f t="shared" si="148"/>
        <v>0</v>
      </c>
      <c r="Z392" s="65">
        <f t="shared" si="148"/>
        <v>0</v>
      </c>
      <c r="AA392" s="65">
        <f t="shared" si="148"/>
        <v>80342.872350000005</v>
      </c>
      <c r="AB392" s="62">
        <f>AB393+AB396+AB399+AB403+AB405+AB407+AB410+AB412+AB416</f>
        <v>1863.6</v>
      </c>
      <c r="AC392" s="62">
        <f>AC393+AC396+AC399+AC403+AC405+AC407+AC410+AC412+AC416</f>
        <v>16507.499400000001</v>
      </c>
      <c r="AD392" s="232">
        <f t="shared" si="127"/>
        <v>0.3792967586238748</v>
      </c>
      <c r="AE392" s="62">
        <f>AE393+AE396+AE399+AE403+AE405+AE407+AE410+AE412+AE416</f>
        <v>65698.97295000001</v>
      </c>
      <c r="AF392" s="267">
        <f t="shared" si="125"/>
        <v>0.4</v>
      </c>
      <c r="AG392" s="268">
        <f>AG393+AG396+AG399+AG403+AG405+AG407+AG410+AG412+AG416</f>
        <v>17408.532000000003</v>
      </c>
      <c r="AH392" s="62">
        <f>AH393+AH396+AH399+AH403+AH405+AH407+AH410+AH412+AH416</f>
        <v>-901.03260000000228</v>
      </c>
      <c r="AI392" s="232">
        <f t="shared" si="128"/>
        <v>0.40000000000000008</v>
      </c>
      <c r="AJ392" s="65">
        <f t="shared" si="129"/>
        <v>17408.532000000003</v>
      </c>
      <c r="AK392" s="65"/>
      <c r="AL392" s="79"/>
    </row>
    <row r="393" spans="2:38" s="1" customFormat="1" ht="15.75" x14ac:dyDescent="0.25">
      <c r="B393" s="687" t="s">
        <v>313</v>
      </c>
      <c r="C393" s="11" t="s">
        <v>124</v>
      </c>
      <c r="D393" s="125">
        <f t="shared" ref="D393:AA393" si="149">SUM(D394:D395)</f>
        <v>8</v>
      </c>
      <c r="E393" s="125">
        <f t="shared" si="149"/>
        <v>38</v>
      </c>
      <c r="F393" s="125">
        <f t="shared" si="149"/>
        <v>38</v>
      </c>
      <c r="G393" s="57">
        <f t="shared" si="149"/>
        <v>3501.1800000000003</v>
      </c>
      <c r="H393" s="57">
        <f t="shared" si="149"/>
        <v>145.19999999999999</v>
      </c>
      <c r="I393" s="82">
        <f>J393/G393</f>
        <v>0.30315493633574964</v>
      </c>
      <c r="J393" s="57">
        <f t="shared" si="149"/>
        <v>1061.4000000000001</v>
      </c>
      <c r="K393" s="82">
        <f>L393/G393</f>
        <v>0</v>
      </c>
      <c r="L393" s="57">
        <f t="shared" si="149"/>
        <v>0</v>
      </c>
      <c r="M393" s="82">
        <f t="shared" si="149"/>
        <v>0</v>
      </c>
      <c r="N393" s="57">
        <f t="shared" si="149"/>
        <v>0</v>
      </c>
      <c r="O393" s="57">
        <f t="shared" si="149"/>
        <v>0</v>
      </c>
      <c r="P393" s="57">
        <f t="shared" si="149"/>
        <v>0</v>
      </c>
      <c r="Q393" s="57">
        <f t="shared" si="149"/>
        <v>116.60000000000001</v>
      </c>
      <c r="R393" s="57">
        <f t="shared" si="149"/>
        <v>8.4</v>
      </c>
      <c r="S393" s="57">
        <f t="shared" si="149"/>
        <v>500.79160000000002</v>
      </c>
      <c r="T393" s="82">
        <f>U393/G393</f>
        <v>3.5121073466659811E-2</v>
      </c>
      <c r="U393" s="57">
        <f t="shared" si="149"/>
        <v>122.9652</v>
      </c>
      <c r="V393" s="82">
        <f>W393/G393</f>
        <v>0.30097110117160503</v>
      </c>
      <c r="W393" s="57">
        <f t="shared" si="149"/>
        <v>1053.7540000000001</v>
      </c>
      <c r="X393" s="57">
        <f t="shared" si="149"/>
        <v>0</v>
      </c>
      <c r="Y393" s="57">
        <f t="shared" si="149"/>
        <v>0</v>
      </c>
      <c r="Z393" s="57">
        <f t="shared" si="149"/>
        <v>0</v>
      </c>
      <c r="AA393" s="57">
        <f t="shared" si="149"/>
        <v>6510.2908000000007</v>
      </c>
      <c r="AB393" s="141">
        <f>SUM(AB394:AB395)</f>
        <v>151</v>
      </c>
      <c r="AC393" s="141">
        <f>SUM(AC394:AC395)</f>
        <v>1327.7192</v>
      </c>
      <c r="AD393" s="233">
        <f t="shared" si="127"/>
        <v>0.37922049137719288</v>
      </c>
      <c r="AE393" s="141">
        <f>SUM(AE394:AE395)</f>
        <v>5333.5716000000002</v>
      </c>
      <c r="AF393" s="269">
        <f t="shared" si="125"/>
        <v>0.4</v>
      </c>
      <c r="AG393" s="270">
        <f>SUM(AG394:AG395)</f>
        <v>1400.4720000000002</v>
      </c>
      <c r="AH393" s="141">
        <f>SUM(AH394:AH395)</f>
        <v>-72.752800000000207</v>
      </c>
      <c r="AI393" s="233">
        <f t="shared" si="128"/>
        <v>0.4</v>
      </c>
      <c r="AJ393" s="57">
        <f t="shared" si="129"/>
        <v>1400.4720000000002</v>
      </c>
      <c r="AK393" s="57"/>
      <c r="AL393" s="79"/>
    </row>
    <row r="394" spans="2:38" s="1" customFormat="1" ht="15.75" x14ac:dyDescent="0.25">
      <c r="B394" s="687"/>
      <c r="C394" s="15" t="s">
        <v>314</v>
      </c>
      <c r="D394" s="116">
        <v>5</v>
      </c>
      <c r="E394" s="116">
        <v>20</v>
      </c>
      <c r="F394" s="116">
        <v>20</v>
      </c>
      <c r="G394" s="69">
        <v>1772.4</v>
      </c>
      <c r="H394" s="69">
        <v>68.400000000000006</v>
      </c>
      <c r="I394" s="80">
        <v>0.24926653125705259</v>
      </c>
      <c r="J394" s="69">
        <v>441.8</v>
      </c>
      <c r="K394" s="80">
        <v>0</v>
      </c>
      <c r="L394" s="69">
        <v>0</v>
      </c>
      <c r="M394" s="80">
        <v>0</v>
      </c>
      <c r="N394" s="69">
        <v>0</v>
      </c>
      <c r="O394" s="69">
        <v>0</v>
      </c>
      <c r="P394" s="69">
        <v>0</v>
      </c>
      <c r="Q394" s="69">
        <v>44.2</v>
      </c>
      <c r="R394" s="69">
        <v>4.2</v>
      </c>
      <c r="S394" s="69">
        <v>243.83458333333331</v>
      </c>
      <c r="T394" s="80">
        <v>3.4752313247573906E-2</v>
      </c>
      <c r="U394" s="69">
        <v>61.594999999999999</v>
      </c>
      <c r="V394" s="80">
        <v>0.3009591514330851</v>
      </c>
      <c r="W394" s="69">
        <v>533.42000000000007</v>
      </c>
      <c r="X394" s="69">
        <v>0</v>
      </c>
      <c r="Y394" s="69">
        <v>0</v>
      </c>
      <c r="Z394" s="69">
        <v>0</v>
      </c>
      <c r="AA394" s="60">
        <f>G394+H394+J394+L394+N394+O394+P394+Q394+R394+S394+U394+W394+X394+Y394+Z394</f>
        <v>3169.8495833333332</v>
      </c>
      <c r="AB394" s="143">
        <v>73.5</v>
      </c>
      <c r="AC394" s="69">
        <f>AB394+X394+W394+U394</f>
        <v>668.5150000000001</v>
      </c>
      <c r="AD394" s="238">
        <f t="shared" si="127"/>
        <v>0.37718065899345526</v>
      </c>
      <c r="AE394" s="69">
        <f>G394+H394+J394+L394+N394+P394+Q394+R394+S394+Y394+Z394</f>
        <v>2574.8345833333333</v>
      </c>
      <c r="AF394" s="277">
        <f t="shared" si="125"/>
        <v>0.4</v>
      </c>
      <c r="AG394" s="278">
        <f>G394*AF394</f>
        <v>708.96</v>
      </c>
      <c r="AH394" s="225">
        <f>IF((AA394+AB394)-(AE394+AG394)&gt;0,0,(AA394+AB394)-(AE394+AG394))</f>
        <v>-40.445000000000164</v>
      </c>
      <c r="AI394" s="238">
        <f t="shared" si="128"/>
        <v>0.40000000000000013</v>
      </c>
      <c r="AJ394" s="69">
        <f t="shared" si="129"/>
        <v>708.96000000000026</v>
      </c>
      <c r="AK394" s="69"/>
      <c r="AL394" s="186"/>
    </row>
    <row r="395" spans="2:38" s="1" customFormat="1" ht="15.75" x14ac:dyDescent="0.25">
      <c r="B395" s="687"/>
      <c r="C395" s="15" t="s">
        <v>315</v>
      </c>
      <c r="D395" s="116">
        <v>3</v>
      </c>
      <c r="E395" s="116">
        <v>18</v>
      </c>
      <c r="F395" s="116">
        <v>18</v>
      </c>
      <c r="G395" s="69">
        <v>1728.7800000000002</v>
      </c>
      <c r="H395" s="69">
        <v>76.8</v>
      </c>
      <c r="I395" s="80">
        <v>0.35840303566677073</v>
      </c>
      <c r="J395" s="69">
        <v>619.6</v>
      </c>
      <c r="K395" s="80">
        <v>0</v>
      </c>
      <c r="L395" s="69">
        <v>0</v>
      </c>
      <c r="M395" s="80">
        <v>0</v>
      </c>
      <c r="N395" s="69">
        <v>0</v>
      </c>
      <c r="O395" s="69">
        <v>0</v>
      </c>
      <c r="P395" s="69">
        <v>0</v>
      </c>
      <c r="Q395" s="69">
        <v>72.400000000000006</v>
      </c>
      <c r="R395" s="69">
        <v>4.2</v>
      </c>
      <c r="S395" s="69">
        <v>256.95701666666668</v>
      </c>
      <c r="T395" s="80">
        <v>3.5499138120524291E-2</v>
      </c>
      <c r="U395" s="69">
        <v>61.370199999999997</v>
      </c>
      <c r="V395" s="80">
        <v>0.30098335242193919</v>
      </c>
      <c r="W395" s="69">
        <v>520.33400000000006</v>
      </c>
      <c r="X395" s="69">
        <v>0</v>
      </c>
      <c r="Y395" s="69">
        <v>0</v>
      </c>
      <c r="Z395" s="69">
        <v>0</v>
      </c>
      <c r="AA395" s="60">
        <f>G395+H395+J395+L395+N395+O395+P395+Q395+R395+S395+U395+W395+X395+Y395+Z395</f>
        <v>3340.4412166666671</v>
      </c>
      <c r="AB395" s="143">
        <v>77.5</v>
      </c>
      <c r="AC395" s="69">
        <f>AB395+X395+W395+U395</f>
        <v>659.20420000000001</v>
      </c>
      <c r="AD395" s="238">
        <f t="shared" si="127"/>
        <v>0.3813117921308668</v>
      </c>
      <c r="AE395" s="69">
        <f>G395+H395+J395+L395+N395+P395+Q395+R395+S395+Y395+Z395</f>
        <v>2758.7370166666669</v>
      </c>
      <c r="AF395" s="277">
        <f t="shared" ref="AF395:AF458" si="150">$AF$1</f>
        <v>0.4</v>
      </c>
      <c r="AG395" s="278">
        <f>G395*AF395</f>
        <v>691.51200000000017</v>
      </c>
      <c r="AH395" s="225">
        <f>IF((AA395+AB395)-(AE395+AG395)&gt;0,0,(AA395+AB395)-(AE395+AG395))</f>
        <v>-32.307800000000043</v>
      </c>
      <c r="AI395" s="238">
        <f t="shared" si="128"/>
        <v>0.39999999999999997</v>
      </c>
      <c r="AJ395" s="69">
        <f t="shared" si="129"/>
        <v>691.51200000000006</v>
      </c>
      <c r="AK395" s="69"/>
      <c r="AL395" s="186"/>
    </row>
    <row r="396" spans="2:38" s="1" customFormat="1" ht="15.75" x14ac:dyDescent="0.25">
      <c r="B396" s="687" t="s">
        <v>316</v>
      </c>
      <c r="C396" s="11" t="s">
        <v>124</v>
      </c>
      <c r="D396" s="125">
        <f t="shared" ref="D396:AA396" si="151">SUM(D397:D398)</f>
        <v>8</v>
      </c>
      <c r="E396" s="125">
        <f t="shared" si="151"/>
        <v>40</v>
      </c>
      <c r="F396" s="125">
        <f t="shared" si="151"/>
        <v>36</v>
      </c>
      <c r="G396" s="57">
        <f t="shared" si="151"/>
        <v>3671.5</v>
      </c>
      <c r="H396" s="57">
        <f t="shared" si="151"/>
        <v>127.2</v>
      </c>
      <c r="I396" s="82">
        <f>J396/G396</f>
        <v>0.32202097235462346</v>
      </c>
      <c r="J396" s="57">
        <f t="shared" si="151"/>
        <v>1182.3</v>
      </c>
      <c r="K396" s="82">
        <f>L396/G396</f>
        <v>0</v>
      </c>
      <c r="L396" s="57">
        <f t="shared" si="151"/>
        <v>0</v>
      </c>
      <c r="M396" s="82">
        <f t="shared" si="151"/>
        <v>0</v>
      </c>
      <c r="N396" s="57">
        <f t="shared" si="151"/>
        <v>0</v>
      </c>
      <c r="O396" s="57">
        <f t="shared" si="151"/>
        <v>0</v>
      </c>
      <c r="P396" s="57">
        <f t="shared" si="151"/>
        <v>0</v>
      </c>
      <c r="Q396" s="57">
        <f t="shared" si="151"/>
        <v>100</v>
      </c>
      <c r="R396" s="57">
        <f t="shared" si="151"/>
        <v>12.600000000000001</v>
      </c>
      <c r="S396" s="57">
        <f t="shared" si="151"/>
        <v>527.47900000000004</v>
      </c>
      <c r="T396" s="82">
        <f>U396/G396</f>
        <v>3.5723273866267197E-2</v>
      </c>
      <c r="U396" s="57">
        <f t="shared" si="151"/>
        <v>131.15800000000002</v>
      </c>
      <c r="V396" s="82">
        <f>W396/G396</f>
        <v>0.30096418357619509</v>
      </c>
      <c r="W396" s="57">
        <f t="shared" si="151"/>
        <v>1104.9900000000002</v>
      </c>
      <c r="X396" s="57">
        <f t="shared" si="151"/>
        <v>0</v>
      </c>
      <c r="Y396" s="57">
        <f t="shared" si="151"/>
        <v>0</v>
      </c>
      <c r="Z396" s="57">
        <f t="shared" si="151"/>
        <v>0</v>
      </c>
      <c r="AA396" s="57">
        <f t="shared" si="151"/>
        <v>6857.2270000000008</v>
      </c>
      <c r="AB396" s="141">
        <f>SUM(AB397:AB398)</f>
        <v>159.10000000000002</v>
      </c>
      <c r="AC396" s="141">
        <f>SUM(AC397:AC398)</f>
        <v>1395.248</v>
      </c>
      <c r="AD396" s="233">
        <f t="shared" si="127"/>
        <v>0.3800212447228653</v>
      </c>
      <c r="AE396" s="141">
        <f>SUM(AE397:AE398)</f>
        <v>5621.0789999999997</v>
      </c>
      <c r="AF396" s="269">
        <f t="shared" si="150"/>
        <v>0.4</v>
      </c>
      <c r="AG396" s="270">
        <f>SUM(AG397:AG398)</f>
        <v>1468.6000000000001</v>
      </c>
      <c r="AH396" s="141">
        <f>SUM(AH397:AH398)</f>
        <v>-73.351999999999862</v>
      </c>
      <c r="AI396" s="233">
        <f t="shared" si="128"/>
        <v>0.39999999999999997</v>
      </c>
      <c r="AJ396" s="57">
        <f t="shared" si="129"/>
        <v>1468.6</v>
      </c>
      <c r="AK396" s="57"/>
      <c r="AL396" s="79"/>
    </row>
    <row r="397" spans="2:38" s="1" customFormat="1" ht="15.75" x14ac:dyDescent="0.25">
      <c r="B397" s="687"/>
      <c r="C397" s="15" t="s">
        <v>317</v>
      </c>
      <c r="D397" s="116">
        <v>4</v>
      </c>
      <c r="E397" s="116">
        <v>20</v>
      </c>
      <c r="F397" s="116">
        <v>18</v>
      </c>
      <c r="G397" s="69">
        <v>1835.6</v>
      </c>
      <c r="H397" s="69">
        <v>67.2</v>
      </c>
      <c r="I397" s="80">
        <v>0.30382436260623236</v>
      </c>
      <c r="J397" s="69">
        <v>557.70000000000005</v>
      </c>
      <c r="K397" s="80">
        <v>0</v>
      </c>
      <c r="L397" s="69">
        <v>0</v>
      </c>
      <c r="M397" s="80">
        <v>0</v>
      </c>
      <c r="N397" s="69">
        <v>0</v>
      </c>
      <c r="O397" s="69">
        <v>0</v>
      </c>
      <c r="P397" s="69">
        <v>0</v>
      </c>
      <c r="Q397" s="69">
        <v>72.099999999999994</v>
      </c>
      <c r="R397" s="69">
        <v>8.4</v>
      </c>
      <c r="S397" s="69">
        <v>263.25191666666666</v>
      </c>
      <c r="T397" s="80">
        <v>3.4834931357594245E-2</v>
      </c>
      <c r="U397" s="69">
        <v>63.942999999999998</v>
      </c>
      <c r="V397" s="80">
        <v>0.30185225539333194</v>
      </c>
      <c r="W397" s="69">
        <v>554.08000000000004</v>
      </c>
      <c r="X397" s="69">
        <v>0</v>
      </c>
      <c r="Y397" s="69">
        <v>0</v>
      </c>
      <c r="Z397" s="69">
        <v>0</v>
      </c>
      <c r="AA397" s="60">
        <f>G397+H397+J397+L397+N397+O397+P397+Q397+R397+S397+U397+W397+X397+Y397+Z397</f>
        <v>3422.2749166666667</v>
      </c>
      <c r="AB397" s="143">
        <v>79.400000000000006</v>
      </c>
      <c r="AC397" s="69">
        <f>AB397+X397+W397+U397</f>
        <v>697.423</v>
      </c>
      <c r="AD397" s="238">
        <f t="shared" si="127"/>
        <v>0.37994279799520597</v>
      </c>
      <c r="AE397" s="69">
        <f>G397+H397+J397+L397+N397+P397+Q397+R397+S397+Y397+Z397</f>
        <v>2804.2519166666666</v>
      </c>
      <c r="AF397" s="277">
        <f t="shared" si="150"/>
        <v>0.4</v>
      </c>
      <c r="AG397" s="278">
        <f>G397*AF397</f>
        <v>734.24</v>
      </c>
      <c r="AH397" s="225">
        <f>IF((AA397+AB397)-(AE397+AG397)&gt;0,0,(AA397+AB397)-(AE397+AG397))</f>
        <v>-36.817000000000007</v>
      </c>
      <c r="AI397" s="238">
        <f t="shared" si="128"/>
        <v>0.4</v>
      </c>
      <c r="AJ397" s="69">
        <f t="shared" si="129"/>
        <v>734.24</v>
      </c>
      <c r="AK397" s="69"/>
      <c r="AL397" s="186"/>
    </row>
    <row r="398" spans="2:38" s="1" customFormat="1" ht="15.75" x14ac:dyDescent="0.25">
      <c r="B398" s="687"/>
      <c r="C398" s="15" t="s">
        <v>318</v>
      </c>
      <c r="D398" s="116">
        <v>4</v>
      </c>
      <c r="E398" s="116">
        <v>20</v>
      </c>
      <c r="F398" s="116">
        <v>18</v>
      </c>
      <c r="G398" s="69">
        <v>1835.9</v>
      </c>
      <c r="H398" s="69">
        <v>60</v>
      </c>
      <c r="I398" s="80">
        <v>0.3402146086388147</v>
      </c>
      <c r="J398" s="69">
        <v>624.59999999999991</v>
      </c>
      <c r="K398" s="80">
        <v>0</v>
      </c>
      <c r="L398" s="69">
        <v>0</v>
      </c>
      <c r="M398" s="80">
        <v>0</v>
      </c>
      <c r="N398" s="69">
        <v>0</v>
      </c>
      <c r="O398" s="69">
        <v>0</v>
      </c>
      <c r="P398" s="69">
        <v>0</v>
      </c>
      <c r="Q398" s="69">
        <v>27.9</v>
      </c>
      <c r="R398" s="69">
        <v>4.2</v>
      </c>
      <c r="S398" s="69">
        <v>264.22708333333333</v>
      </c>
      <c r="T398" s="80">
        <v>3.6611471213029032E-2</v>
      </c>
      <c r="U398" s="69">
        <v>67.215000000000003</v>
      </c>
      <c r="V398" s="80">
        <v>0.30007625687673622</v>
      </c>
      <c r="W398" s="69">
        <v>550.91000000000008</v>
      </c>
      <c r="X398" s="69">
        <v>0</v>
      </c>
      <c r="Y398" s="69">
        <v>0</v>
      </c>
      <c r="Z398" s="69">
        <v>0</v>
      </c>
      <c r="AA398" s="60">
        <f>G398+H398+J398+L398+N398+O398+P398+Q398+R398+S398+U398+W398+X398+Y398+Z398</f>
        <v>3434.9520833333336</v>
      </c>
      <c r="AB398" s="143">
        <v>79.7</v>
      </c>
      <c r="AC398" s="69">
        <f>AB398+X398+W398+U398</f>
        <v>697.82500000000016</v>
      </c>
      <c r="AD398" s="238">
        <f t="shared" si="127"/>
        <v>0.38009967863173383</v>
      </c>
      <c r="AE398" s="69">
        <f>G398+H398+J398+L398+N398+P398+Q398+R398+S398+Y398+Z398</f>
        <v>2816.8270833333331</v>
      </c>
      <c r="AF398" s="277">
        <f t="shared" si="150"/>
        <v>0.4</v>
      </c>
      <c r="AG398" s="278">
        <f>G398*AF398</f>
        <v>734.36000000000013</v>
      </c>
      <c r="AH398" s="225">
        <f>IF((AA398+AB398)-(AE398+AG398)&gt;0,0,(AA398+AB398)-(AE398+AG398))</f>
        <v>-36.534999999999854</v>
      </c>
      <c r="AI398" s="238">
        <f t="shared" si="128"/>
        <v>0.39999999999999997</v>
      </c>
      <c r="AJ398" s="69">
        <f t="shared" si="129"/>
        <v>734.36</v>
      </c>
      <c r="AK398" s="69"/>
      <c r="AL398" s="186"/>
    </row>
    <row r="399" spans="2:38" s="1" customFormat="1" ht="15.75" x14ac:dyDescent="0.25">
      <c r="B399" s="687" t="s">
        <v>319</v>
      </c>
      <c r="C399" s="11" t="s">
        <v>124</v>
      </c>
      <c r="D399" s="125">
        <f t="shared" ref="D399:AA399" si="152">SUM(D400:D402)</f>
        <v>12</v>
      </c>
      <c r="E399" s="125">
        <f t="shared" si="152"/>
        <v>58</v>
      </c>
      <c r="F399" s="125">
        <f t="shared" si="152"/>
        <v>57</v>
      </c>
      <c r="G399" s="57">
        <f t="shared" si="152"/>
        <v>6879.6</v>
      </c>
      <c r="H399" s="57">
        <f t="shared" si="152"/>
        <v>197.10000000000002</v>
      </c>
      <c r="I399" s="82">
        <f>J399/G399</f>
        <v>0.31425082853654279</v>
      </c>
      <c r="J399" s="57">
        <f t="shared" si="152"/>
        <v>2161.92</v>
      </c>
      <c r="K399" s="82">
        <f>L399/G399</f>
        <v>0</v>
      </c>
      <c r="L399" s="57">
        <f t="shared" si="152"/>
        <v>0</v>
      </c>
      <c r="M399" s="82">
        <f t="shared" si="152"/>
        <v>0</v>
      </c>
      <c r="N399" s="57">
        <f t="shared" si="152"/>
        <v>0</v>
      </c>
      <c r="O399" s="57">
        <f t="shared" si="152"/>
        <v>0</v>
      </c>
      <c r="P399" s="57">
        <f t="shared" si="152"/>
        <v>0</v>
      </c>
      <c r="Q399" s="57">
        <f t="shared" si="152"/>
        <v>54.300000000000004</v>
      </c>
      <c r="R399" s="57">
        <f t="shared" si="152"/>
        <v>15.899999999999999</v>
      </c>
      <c r="S399" s="57">
        <f t="shared" si="152"/>
        <v>968.73608333333334</v>
      </c>
      <c r="T399" s="82">
        <f>U399/G399</f>
        <v>3.597549276120704E-2</v>
      </c>
      <c r="U399" s="57">
        <f t="shared" si="152"/>
        <v>247.49699999999996</v>
      </c>
      <c r="V399" s="82">
        <f>W399/G399</f>
        <v>0.30067387638816201</v>
      </c>
      <c r="W399" s="57">
        <f t="shared" si="152"/>
        <v>2068.5159999999996</v>
      </c>
      <c r="X399" s="57">
        <f t="shared" si="152"/>
        <v>0</v>
      </c>
      <c r="Y399" s="57">
        <f t="shared" si="152"/>
        <v>0</v>
      </c>
      <c r="Z399" s="57">
        <f t="shared" si="152"/>
        <v>0</v>
      </c>
      <c r="AA399" s="57">
        <f t="shared" si="152"/>
        <v>12593.569083333336</v>
      </c>
      <c r="AB399" s="141">
        <f>SUM(AB400:AB402)</f>
        <v>291.89999999999998</v>
      </c>
      <c r="AC399" s="141">
        <f>SUM(AC400:AC402)</f>
        <v>2607.9129999999996</v>
      </c>
      <c r="AD399" s="233">
        <f t="shared" ref="AD399:AD462" si="153">(AB399+X399+W399+U399)/G399</f>
        <v>0.37907916157916149</v>
      </c>
      <c r="AE399" s="141">
        <f>SUM(AE400:AE402)</f>
        <v>10277.556083333337</v>
      </c>
      <c r="AF399" s="269">
        <f t="shared" si="150"/>
        <v>0.4</v>
      </c>
      <c r="AG399" s="270">
        <f>SUM(AG400:AG402)</f>
        <v>2751.84</v>
      </c>
      <c r="AH399" s="141">
        <f>SUM(AH400:AH402)</f>
        <v>-143.92700000000059</v>
      </c>
      <c r="AI399" s="233">
        <f t="shared" si="128"/>
        <v>0.4</v>
      </c>
      <c r="AJ399" s="57">
        <f t="shared" si="129"/>
        <v>2751.84</v>
      </c>
      <c r="AK399" s="57"/>
      <c r="AL399" s="79"/>
    </row>
    <row r="400" spans="2:38" s="1" customFormat="1" ht="15.75" x14ac:dyDescent="0.25">
      <c r="B400" s="687"/>
      <c r="C400" s="15" t="s">
        <v>320</v>
      </c>
      <c r="D400" s="116">
        <v>3</v>
      </c>
      <c r="E400" s="116">
        <v>15</v>
      </c>
      <c r="F400" s="116">
        <v>15</v>
      </c>
      <c r="G400" s="69">
        <v>1594.0000000000002</v>
      </c>
      <c r="H400" s="69">
        <v>52.1</v>
      </c>
      <c r="I400" s="80">
        <v>0.4055332496863237</v>
      </c>
      <c r="J400" s="69">
        <v>646.42000000000007</v>
      </c>
      <c r="K400" s="80">
        <v>0</v>
      </c>
      <c r="L400" s="69">
        <v>0</v>
      </c>
      <c r="M400" s="80">
        <v>0</v>
      </c>
      <c r="N400" s="69">
        <v>0</v>
      </c>
      <c r="O400" s="69">
        <v>0</v>
      </c>
      <c r="P400" s="69">
        <v>0</v>
      </c>
      <c r="Q400" s="69">
        <v>15.3</v>
      </c>
      <c r="R400" s="69">
        <v>5.3</v>
      </c>
      <c r="S400" s="69">
        <v>237.45725000000002</v>
      </c>
      <c r="T400" s="80">
        <v>3.6380803011292345E-2</v>
      </c>
      <c r="U400" s="69">
        <v>57.991000000000007</v>
      </c>
      <c r="V400" s="80">
        <v>0.30011041405269751</v>
      </c>
      <c r="W400" s="69">
        <v>478.37599999999992</v>
      </c>
      <c r="X400" s="69">
        <v>0</v>
      </c>
      <c r="Y400" s="69">
        <v>0</v>
      </c>
      <c r="Z400" s="69">
        <v>0</v>
      </c>
      <c r="AA400" s="60">
        <f>G400+H400+J400+L400+N400+O400+P400+Q400+R400+S400+U400+W400+X400+Y400+Z400</f>
        <v>3086.9442500000005</v>
      </c>
      <c r="AB400" s="143">
        <v>71.599999999999994</v>
      </c>
      <c r="AC400" s="69">
        <f>AB400+X400+W400+U400</f>
        <v>607.96699999999987</v>
      </c>
      <c r="AD400" s="238">
        <f t="shared" si="153"/>
        <v>0.3814096612296109</v>
      </c>
      <c r="AE400" s="69">
        <f>G400+H400+J400+L400+N400+P400+Q400+R400+S400+Y400+Z400</f>
        <v>2550.5772500000007</v>
      </c>
      <c r="AF400" s="277">
        <f t="shared" si="150"/>
        <v>0.4</v>
      </c>
      <c r="AG400" s="278">
        <f>G400*AF400</f>
        <v>637.60000000000014</v>
      </c>
      <c r="AH400" s="225">
        <f>IF((AA400+AB400)-(AE400+AG400)&gt;0,0,(AA400+AB400)-(AE400+AG400))</f>
        <v>-29.633000000000266</v>
      </c>
      <c r="AI400" s="238">
        <f t="shared" ref="AI400:AI463" si="154">AJ400/G400</f>
        <v>0.4</v>
      </c>
      <c r="AJ400" s="69">
        <f t="shared" ref="AJ400:AJ463" si="155">AC400+AH400*-1</f>
        <v>637.60000000000014</v>
      </c>
      <c r="AK400" s="69"/>
      <c r="AL400" s="186"/>
    </row>
    <row r="401" spans="2:38" s="1" customFormat="1" ht="15.75" x14ac:dyDescent="0.25">
      <c r="B401" s="687"/>
      <c r="C401" s="15" t="s">
        <v>321</v>
      </c>
      <c r="D401" s="116">
        <v>5</v>
      </c>
      <c r="E401" s="116">
        <v>25</v>
      </c>
      <c r="F401" s="116">
        <v>24</v>
      </c>
      <c r="G401" s="69">
        <v>3117.4</v>
      </c>
      <c r="H401" s="69">
        <v>79.2</v>
      </c>
      <c r="I401" s="80">
        <v>0.26868544299736957</v>
      </c>
      <c r="J401" s="69">
        <v>837.59999999999991</v>
      </c>
      <c r="K401" s="80">
        <v>0</v>
      </c>
      <c r="L401" s="69">
        <v>0</v>
      </c>
      <c r="M401" s="80">
        <v>0</v>
      </c>
      <c r="N401" s="69">
        <v>0</v>
      </c>
      <c r="O401" s="69">
        <v>0</v>
      </c>
      <c r="P401" s="69">
        <v>0</v>
      </c>
      <c r="Q401" s="69">
        <v>17.3</v>
      </c>
      <c r="R401" s="69">
        <v>5.3</v>
      </c>
      <c r="S401" s="69">
        <v>425.51524999999998</v>
      </c>
      <c r="T401" s="80">
        <v>3.587188041316481E-2</v>
      </c>
      <c r="U401" s="69">
        <v>111.82699999999998</v>
      </c>
      <c r="V401" s="80">
        <v>0.30074934240071849</v>
      </c>
      <c r="W401" s="69">
        <v>937.55599999999993</v>
      </c>
      <c r="X401" s="69">
        <v>0</v>
      </c>
      <c r="Y401" s="69">
        <v>0</v>
      </c>
      <c r="Z401" s="69">
        <v>0</v>
      </c>
      <c r="AA401" s="60">
        <f>G401+H401+J401+L401+N401+O401+P401+Q401+R401+S401+U401+W401+X401+Y401+Z401</f>
        <v>5531.6982500000004</v>
      </c>
      <c r="AB401" s="143">
        <v>128.19999999999999</v>
      </c>
      <c r="AC401" s="69">
        <f>AB401+X401+W401+U401</f>
        <v>1177.5829999999999</v>
      </c>
      <c r="AD401" s="238">
        <f t="shared" si="153"/>
        <v>0.37774523641496111</v>
      </c>
      <c r="AE401" s="69">
        <f>G401+H401+J401+L401+N401+P401+Q401+R401+S401+Y401+Z401</f>
        <v>4482.3152500000006</v>
      </c>
      <c r="AF401" s="277">
        <f t="shared" si="150"/>
        <v>0.4</v>
      </c>
      <c r="AG401" s="278">
        <f>G401*AF401</f>
        <v>1246.96</v>
      </c>
      <c r="AH401" s="225">
        <f>IF((AA401+AB401)-(AE401+AG401)&gt;0,0,(AA401+AB401)-(AE401+AG401))</f>
        <v>-69.377000000000407</v>
      </c>
      <c r="AI401" s="238">
        <f t="shared" si="154"/>
        <v>0.40000000000000008</v>
      </c>
      <c r="AJ401" s="69">
        <f t="shared" si="155"/>
        <v>1246.9600000000003</v>
      </c>
      <c r="AK401" s="69"/>
      <c r="AL401" s="186"/>
    </row>
    <row r="402" spans="2:38" s="1" customFormat="1" ht="15.75" x14ac:dyDescent="0.25">
      <c r="B402" s="687"/>
      <c r="C402" s="15" t="s">
        <v>322</v>
      </c>
      <c r="D402" s="116">
        <v>4</v>
      </c>
      <c r="E402" s="116">
        <v>18</v>
      </c>
      <c r="F402" s="116">
        <v>18</v>
      </c>
      <c r="G402" s="69">
        <v>2168.2000000000003</v>
      </c>
      <c r="H402" s="69">
        <v>65.8</v>
      </c>
      <c r="I402" s="80">
        <v>0.31265565907204129</v>
      </c>
      <c r="J402" s="69">
        <v>677.9</v>
      </c>
      <c r="K402" s="80">
        <v>0</v>
      </c>
      <c r="L402" s="69">
        <v>0</v>
      </c>
      <c r="M402" s="80">
        <v>0</v>
      </c>
      <c r="N402" s="69">
        <v>0</v>
      </c>
      <c r="O402" s="69">
        <v>0</v>
      </c>
      <c r="P402" s="69">
        <v>0</v>
      </c>
      <c r="Q402" s="69">
        <v>21.700000000000003</v>
      </c>
      <c r="R402" s="69">
        <v>5.3</v>
      </c>
      <c r="S402" s="69">
        <v>305.76358333333337</v>
      </c>
      <c r="T402" s="80">
        <v>3.5826492021031262E-2</v>
      </c>
      <c r="U402" s="69">
        <v>77.678999999999988</v>
      </c>
      <c r="V402" s="80">
        <v>0.30097961442671334</v>
      </c>
      <c r="W402" s="69">
        <v>652.58399999999995</v>
      </c>
      <c r="X402" s="69">
        <v>0</v>
      </c>
      <c r="Y402" s="69">
        <v>0</v>
      </c>
      <c r="Z402" s="69">
        <v>0</v>
      </c>
      <c r="AA402" s="60">
        <f>G402+H402+J402+L402+N402+O402+P402+Q402+R402+S402+U402+W402+X402+Y402+Z402</f>
        <v>3974.9265833333338</v>
      </c>
      <c r="AB402" s="143">
        <v>92.1</v>
      </c>
      <c r="AC402" s="69">
        <f>AB402+X402+W402+U402</f>
        <v>822.36299999999994</v>
      </c>
      <c r="AD402" s="238">
        <f t="shared" si="153"/>
        <v>0.37928373766257717</v>
      </c>
      <c r="AE402" s="69">
        <f>G402+H402+J402+L402+N402+P402+Q402+R402+S402+Y402+Z402</f>
        <v>3244.6635833333339</v>
      </c>
      <c r="AF402" s="277">
        <f t="shared" si="150"/>
        <v>0.4</v>
      </c>
      <c r="AG402" s="278">
        <f>G402*AF402</f>
        <v>867.2800000000002</v>
      </c>
      <c r="AH402" s="225">
        <f>IF((AA402+AB402)-(AE402+AG402)&gt;0,0,(AA402+AB402)-(AE402+AG402))</f>
        <v>-44.916999999999916</v>
      </c>
      <c r="AI402" s="238">
        <f t="shared" si="154"/>
        <v>0.39999999999999991</v>
      </c>
      <c r="AJ402" s="69">
        <f t="shared" si="155"/>
        <v>867.27999999999986</v>
      </c>
      <c r="AK402" s="69"/>
      <c r="AL402" s="186"/>
    </row>
    <row r="403" spans="2:38" s="1" customFormat="1" ht="15.75" x14ac:dyDescent="0.25">
      <c r="B403" s="687" t="s">
        <v>323</v>
      </c>
      <c r="C403" s="11" t="s">
        <v>124</v>
      </c>
      <c r="D403" s="125">
        <f t="shared" ref="D403:AA403" si="156">SUM(D404)</f>
        <v>8</v>
      </c>
      <c r="E403" s="125">
        <f t="shared" si="156"/>
        <v>43</v>
      </c>
      <c r="F403" s="125">
        <f t="shared" si="156"/>
        <v>43</v>
      </c>
      <c r="G403" s="57">
        <f t="shared" si="156"/>
        <v>3877.4500000000003</v>
      </c>
      <c r="H403" s="57">
        <f t="shared" si="156"/>
        <v>164</v>
      </c>
      <c r="I403" s="82">
        <f>J403/G403</f>
        <v>0.32838592373853953</v>
      </c>
      <c r="J403" s="57">
        <f t="shared" si="156"/>
        <v>1273.3000000000002</v>
      </c>
      <c r="K403" s="82">
        <f>L403/G403</f>
        <v>0</v>
      </c>
      <c r="L403" s="57">
        <f t="shared" si="156"/>
        <v>0</v>
      </c>
      <c r="M403" s="82">
        <f t="shared" si="156"/>
        <v>0</v>
      </c>
      <c r="N403" s="57">
        <f t="shared" si="156"/>
        <v>0</v>
      </c>
      <c r="O403" s="57">
        <f t="shared" si="156"/>
        <v>0</v>
      </c>
      <c r="P403" s="57">
        <f t="shared" si="156"/>
        <v>0</v>
      </c>
      <c r="Q403" s="57">
        <f t="shared" si="156"/>
        <v>56.6</v>
      </c>
      <c r="R403" s="57">
        <f t="shared" si="156"/>
        <v>8.4</v>
      </c>
      <c r="S403" s="57">
        <f t="shared" si="156"/>
        <v>556.98841666666681</v>
      </c>
      <c r="T403" s="82">
        <f>U403/G403</f>
        <v>3.5455260544945771E-2</v>
      </c>
      <c r="U403" s="57">
        <f t="shared" si="156"/>
        <v>137.476</v>
      </c>
      <c r="V403" s="82">
        <f>W403/G403</f>
        <v>0.30087686494990262</v>
      </c>
      <c r="W403" s="57">
        <f t="shared" si="156"/>
        <v>1166.635</v>
      </c>
      <c r="X403" s="57">
        <f t="shared" si="156"/>
        <v>0</v>
      </c>
      <c r="Y403" s="57">
        <f t="shared" si="156"/>
        <v>0</v>
      </c>
      <c r="Z403" s="57">
        <f t="shared" si="156"/>
        <v>0</v>
      </c>
      <c r="AA403" s="57">
        <f t="shared" si="156"/>
        <v>7240.8494166666669</v>
      </c>
      <c r="AB403" s="141">
        <f>SUM(AB404)</f>
        <v>168</v>
      </c>
      <c r="AC403" s="141">
        <f>SUM(AC404)</f>
        <v>1472.1109999999999</v>
      </c>
      <c r="AD403" s="233">
        <f t="shared" si="153"/>
        <v>0.37965957007827306</v>
      </c>
      <c r="AE403" s="141">
        <f>SUM(AE404)</f>
        <v>5936.738416666667</v>
      </c>
      <c r="AF403" s="269">
        <f t="shared" si="150"/>
        <v>0.4</v>
      </c>
      <c r="AG403" s="270">
        <f>SUM(AG404)</f>
        <v>1550.9800000000002</v>
      </c>
      <c r="AH403" s="141">
        <f>SUM(AH404)</f>
        <v>-78.869000000000597</v>
      </c>
      <c r="AI403" s="233">
        <f t="shared" si="154"/>
        <v>0.40000000000000008</v>
      </c>
      <c r="AJ403" s="57">
        <f t="shared" si="155"/>
        <v>1550.9800000000005</v>
      </c>
      <c r="AK403" s="57"/>
      <c r="AL403" s="79"/>
    </row>
    <row r="404" spans="2:38" s="1" customFormat="1" ht="15.75" x14ac:dyDescent="0.25">
      <c r="B404" s="687"/>
      <c r="C404" s="15" t="s">
        <v>324</v>
      </c>
      <c r="D404" s="116">
        <v>8</v>
      </c>
      <c r="E404" s="116">
        <v>43</v>
      </c>
      <c r="F404" s="116">
        <v>43</v>
      </c>
      <c r="G404" s="69">
        <v>3877.4500000000003</v>
      </c>
      <c r="H404" s="69">
        <v>164</v>
      </c>
      <c r="I404" s="80">
        <v>0.32838592373853953</v>
      </c>
      <c r="J404" s="69">
        <v>1273.3000000000002</v>
      </c>
      <c r="K404" s="80">
        <v>0</v>
      </c>
      <c r="L404" s="69">
        <v>0</v>
      </c>
      <c r="M404" s="80">
        <v>0</v>
      </c>
      <c r="N404" s="69">
        <v>0</v>
      </c>
      <c r="O404" s="69">
        <v>0</v>
      </c>
      <c r="P404" s="69">
        <v>0</v>
      </c>
      <c r="Q404" s="69">
        <v>56.6</v>
      </c>
      <c r="R404" s="69">
        <v>8.4</v>
      </c>
      <c r="S404" s="69">
        <v>556.98841666666681</v>
      </c>
      <c r="T404" s="80">
        <v>3.5455260544945771E-2</v>
      </c>
      <c r="U404" s="69">
        <v>137.476</v>
      </c>
      <c r="V404" s="80">
        <v>0.30087686494990262</v>
      </c>
      <c r="W404" s="69">
        <v>1166.635</v>
      </c>
      <c r="X404" s="69">
        <v>0</v>
      </c>
      <c r="Y404" s="69">
        <v>0</v>
      </c>
      <c r="Z404" s="69">
        <v>0</v>
      </c>
      <c r="AA404" s="60">
        <f>G404+H404+J404+L404+N404+O404+P404+Q404+R404+S404+U404+W404+X404+Y404+Z404</f>
        <v>7240.8494166666669</v>
      </c>
      <c r="AB404" s="143">
        <v>168</v>
      </c>
      <c r="AC404" s="69">
        <f>AB404+X404+W404+U404</f>
        <v>1472.1109999999999</v>
      </c>
      <c r="AD404" s="238">
        <f t="shared" si="153"/>
        <v>0.37965957007827306</v>
      </c>
      <c r="AE404" s="69">
        <f>G404+H404+J404+L404+N404+P404+Q404+R404+S404+Y404+Z404</f>
        <v>5936.738416666667</v>
      </c>
      <c r="AF404" s="277">
        <f t="shared" si="150"/>
        <v>0.4</v>
      </c>
      <c r="AG404" s="278">
        <f>G404*AF404</f>
        <v>1550.9800000000002</v>
      </c>
      <c r="AH404" s="225">
        <f>IF((AA404+AB404)-(AE404+AG404)&gt;0,0,(AA404+AB404)-(AE404+AG404))</f>
        <v>-78.869000000000597</v>
      </c>
      <c r="AI404" s="238">
        <f t="shared" si="154"/>
        <v>0.40000000000000008</v>
      </c>
      <c r="AJ404" s="69">
        <f t="shared" si="155"/>
        <v>1550.9800000000005</v>
      </c>
      <c r="AK404" s="69"/>
      <c r="AL404" s="186"/>
    </row>
    <row r="405" spans="2:38" s="1" customFormat="1" ht="15.75" x14ac:dyDescent="0.25">
      <c r="B405" s="687" t="s">
        <v>325</v>
      </c>
      <c r="C405" s="11" t="s">
        <v>124</v>
      </c>
      <c r="D405" s="125">
        <f t="shared" ref="D405:AA405" si="157">SUM(D406)</f>
        <v>9</v>
      </c>
      <c r="E405" s="125">
        <f t="shared" si="157"/>
        <v>29</v>
      </c>
      <c r="F405" s="125">
        <f t="shared" si="157"/>
        <v>25</v>
      </c>
      <c r="G405" s="57">
        <f t="shared" si="157"/>
        <v>3218.5</v>
      </c>
      <c r="H405" s="57">
        <f t="shared" si="157"/>
        <v>102</v>
      </c>
      <c r="I405" s="82">
        <f>J405/G405</f>
        <v>0.25688985552275906</v>
      </c>
      <c r="J405" s="57">
        <f t="shared" si="157"/>
        <v>826.80000000000007</v>
      </c>
      <c r="K405" s="82">
        <f>L405/G405</f>
        <v>0</v>
      </c>
      <c r="L405" s="57">
        <f t="shared" si="157"/>
        <v>0</v>
      </c>
      <c r="M405" s="82">
        <f t="shared" si="157"/>
        <v>0</v>
      </c>
      <c r="N405" s="57">
        <f t="shared" si="157"/>
        <v>0</v>
      </c>
      <c r="O405" s="57">
        <f t="shared" si="157"/>
        <v>0</v>
      </c>
      <c r="P405" s="57">
        <f t="shared" si="157"/>
        <v>0</v>
      </c>
      <c r="Q405" s="57">
        <f t="shared" si="157"/>
        <v>55.8</v>
      </c>
      <c r="R405" s="57">
        <f t="shared" si="157"/>
        <v>8.4</v>
      </c>
      <c r="S405" s="57">
        <f t="shared" si="157"/>
        <v>432.86783333333335</v>
      </c>
      <c r="T405" s="82">
        <f>U405/G405</f>
        <v>3.4220288954481905E-2</v>
      </c>
      <c r="U405" s="57">
        <f t="shared" si="157"/>
        <v>110.13800000000001</v>
      </c>
      <c r="V405" s="82">
        <f>W405/G405</f>
        <v>0.30105639272953238</v>
      </c>
      <c r="W405" s="57">
        <f t="shared" si="157"/>
        <v>968.94999999999993</v>
      </c>
      <c r="X405" s="57">
        <f t="shared" si="157"/>
        <v>0</v>
      </c>
      <c r="Y405" s="57">
        <f t="shared" si="157"/>
        <v>0</v>
      </c>
      <c r="Z405" s="57">
        <f t="shared" si="157"/>
        <v>0</v>
      </c>
      <c r="AA405" s="57">
        <f t="shared" si="157"/>
        <v>5723.4558333333334</v>
      </c>
      <c r="AB405" s="141">
        <f>SUM(AB406)</f>
        <v>132.80000000000001</v>
      </c>
      <c r="AC405" s="141">
        <f>SUM(AC406)</f>
        <v>1211.8879999999999</v>
      </c>
      <c r="AD405" s="233">
        <f t="shared" si="153"/>
        <v>0.37653813888457355</v>
      </c>
      <c r="AE405" s="141">
        <f>SUM(AE406)</f>
        <v>4644.3678333333337</v>
      </c>
      <c r="AF405" s="269">
        <f t="shared" si="150"/>
        <v>0.4</v>
      </c>
      <c r="AG405" s="270">
        <f>SUM(AG406)</f>
        <v>1287.4000000000001</v>
      </c>
      <c r="AH405" s="141">
        <f>SUM(AH406)</f>
        <v>-75.511999999999716</v>
      </c>
      <c r="AI405" s="233">
        <f t="shared" si="154"/>
        <v>0.39999999999999991</v>
      </c>
      <c r="AJ405" s="57">
        <f t="shared" si="155"/>
        <v>1287.3999999999996</v>
      </c>
      <c r="AK405" s="57"/>
      <c r="AL405" s="79"/>
    </row>
    <row r="406" spans="2:38" s="1" customFormat="1" ht="15.75" x14ac:dyDescent="0.25">
      <c r="B406" s="687"/>
      <c r="C406" s="15" t="s">
        <v>326</v>
      </c>
      <c r="D406" s="116">
        <v>9</v>
      </c>
      <c r="E406" s="116">
        <v>29</v>
      </c>
      <c r="F406" s="116">
        <v>25</v>
      </c>
      <c r="G406" s="69">
        <v>3218.5</v>
      </c>
      <c r="H406" s="69">
        <v>102</v>
      </c>
      <c r="I406" s="80">
        <v>0.25688985552275906</v>
      </c>
      <c r="J406" s="69">
        <v>826.80000000000007</v>
      </c>
      <c r="K406" s="80">
        <v>0</v>
      </c>
      <c r="L406" s="69">
        <v>0</v>
      </c>
      <c r="M406" s="80">
        <v>0</v>
      </c>
      <c r="N406" s="69">
        <v>0</v>
      </c>
      <c r="O406" s="69">
        <v>0</v>
      </c>
      <c r="P406" s="69">
        <v>0</v>
      </c>
      <c r="Q406" s="69">
        <v>55.8</v>
      </c>
      <c r="R406" s="69">
        <v>8.4</v>
      </c>
      <c r="S406" s="69">
        <v>432.86783333333335</v>
      </c>
      <c r="T406" s="80">
        <v>3.4220288954481905E-2</v>
      </c>
      <c r="U406" s="69">
        <v>110.13800000000001</v>
      </c>
      <c r="V406" s="80">
        <v>0.30105639272953238</v>
      </c>
      <c r="W406" s="69">
        <v>968.94999999999993</v>
      </c>
      <c r="X406" s="69">
        <v>0</v>
      </c>
      <c r="Y406" s="69">
        <v>0</v>
      </c>
      <c r="Z406" s="69">
        <v>0</v>
      </c>
      <c r="AA406" s="60">
        <f>G406+H406+J406+L406+N406+O406+P406+Q406+R406+S406+U406+W406+X406+Y406+Z406</f>
        <v>5723.4558333333334</v>
      </c>
      <c r="AB406" s="143">
        <v>132.80000000000001</v>
      </c>
      <c r="AC406" s="69">
        <f>AB406+X406+W406+U406</f>
        <v>1211.8879999999999</v>
      </c>
      <c r="AD406" s="238">
        <f t="shared" si="153"/>
        <v>0.37653813888457355</v>
      </c>
      <c r="AE406" s="69">
        <f>G406+H406+J406+L406+N406+P406+Q406+R406+S406+Y406+Z406</f>
        <v>4644.3678333333337</v>
      </c>
      <c r="AF406" s="277">
        <f t="shared" si="150"/>
        <v>0.4</v>
      </c>
      <c r="AG406" s="278">
        <f>G406*AF406</f>
        <v>1287.4000000000001</v>
      </c>
      <c r="AH406" s="225">
        <f>IF((AA406+AB406)-(AE406+AG406)&gt;0,0,(AA406+AB406)-(AE406+AG406))</f>
        <v>-75.511999999999716</v>
      </c>
      <c r="AI406" s="238">
        <f t="shared" si="154"/>
        <v>0.39999999999999991</v>
      </c>
      <c r="AJ406" s="69">
        <f t="shared" si="155"/>
        <v>1287.3999999999996</v>
      </c>
      <c r="AK406" s="69"/>
      <c r="AL406" s="186"/>
    </row>
    <row r="407" spans="2:38" s="1" customFormat="1" ht="15.75" x14ac:dyDescent="0.25">
      <c r="B407" s="687" t="s">
        <v>327</v>
      </c>
      <c r="C407" s="11" t="s">
        <v>124</v>
      </c>
      <c r="D407" s="125">
        <f t="shared" ref="D407:AA407" si="158">SUM(D408:D409)</f>
        <v>7</v>
      </c>
      <c r="E407" s="125">
        <f t="shared" si="158"/>
        <v>42</v>
      </c>
      <c r="F407" s="125">
        <f t="shared" si="158"/>
        <v>39</v>
      </c>
      <c r="G407" s="57">
        <f t="shared" si="158"/>
        <v>4543.1999999999989</v>
      </c>
      <c r="H407" s="57">
        <f t="shared" si="158"/>
        <v>147.60000000000002</v>
      </c>
      <c r="I407" s="82">
        <f>J407/G407</f>
        <v>0.34218172213417863</v>
      </c>
      <c r="J407" s="57">
        <f t="shared" si="158"/>
        <v>1554.6</v>
      </c>
      <c r="K407" s="82">
        <f>L407/G407</f>
        <v>0</v>
      </c>
      <c r="L407" s="57">
        <f t="shared" si="158"/>
        <v>0</v>
      </c>
      <c r="M407" s="82">
        <f t="shared" si="158"/>
        <v>0</v>
      </c>
      <c r="N407" s="57">
        <f t="shared" si="158"/>
        <v>0</v>
      </c>
      <c r="O407" s="57">
        <f t="shared" si="158"/>
        <v>0</v>
      </c>
      <c r="P407" s="57">
        <f t="shared" si="158"/>
        <v>0</v>
      </c>
      <c r="Q407" s="57">
        <f t="shared" si="158"/>
        <v>69.2</v>
      </c>
      <c r="R407" s="57">
        <f t="shared" si="158"/>
        <v>21.2</v>
      </c>
      <c r="S407" s="57">
        <f t="shared" si="158"/>
        <v>655.4815000000001</v>
      </c>
      <c r="T407" s="82">
        <f>U407/G407</f>
        <v>3.487101602394789E-2</v>
      </c>
      <c r="U407" s="57">
        <f t="shared" si="158"/>
        <v>158.42600000000002</v>
      </c>
      <c r="V407" s="82">
        <f>W407/G407</f>
        <v>0.30189117802430016</v>
      </c>
      <c r="W407" s="57">
        <f t="shared" si="158"/>
        <v>1371.5520000000001</v>
      </c>
      <c r="X407" s="57">
        <f t="shared" si="158"/>
        <v>0</v>
      </c>
      <c r="Y407" s="57">
        <f t="shared" si="158"/>
        <v>0</v>
      </c>
      <c r="Z407" s="57">
        <f t="shared" si="158"/>
        <v>0</v>
      </c>
      <c r="AA407" s="57">
        <f t="shared" si="158"/>
        <v>8521.2594999999983</v>
      </c>
      <c r="AB407" s="141">
        <f>SUM(AB408:AB409)</f>
        <v>197.7</v>
      </c>
      <c r="AC407" s="141">
        <f>SUM(AC408:AC409)</f>
        <v>1727.6780000000001</v>
      </c>
      <c r="AD407" s="233">
        <f t="shared" si="153"/>
        <v>0.38027777777777788</v>
      </c>
      <c r="AE407" s="141">
        <f>SUM(AE408:AE409)</f>
        <v>6991.2814999999991</v>
      </c>
      <c r="AF407" s="269">
        <f t="shared" si="150"/>
        <v>0.4</v>
      </c>
      <c r="AG407" s="270">
        <f>SUM(AG408:AG409)</f>
        <v>1817.2799999999997</v>
      </c>
      <c r="AH407" s="141">
        <f>SUM(AH408:AH409)</f>
        <v>-89.602000000001226</v>
      </c>
      <c r="AI407" s="233">
        <f t="shared" si="154"/>
        <v>0.40000000000000041</v>
      </c>
      <c r="AJ407" s="57">
        <f t="shared" si="155"/>
        <v>1817.2800000000013</v>
      </c>
      <c r="AK407" s="57"/>
      <c r="AL407" s="79"/>
    </row>
    <row r="408" spans="2:38" s="1" customFormat="1" ht="15.75" x14ac:dyDescent="0.25">
      <c r="B408" s="687"/>
      <c r="C408" s="15" t="s">
        <v>328</v>
      </c>
      <c r="D408" s="116">
        <v>3</v>
      </c>
      <c r="E408" s="116">
        <v>16</v>
      </c>
      <c r="F408" s="116">
        <v>16</v>
      </c>
      <c r="G408" s="69">
        <v>1893.2999999999997</v>
      </c>
      <c r="H408" s="69">
        <v>64.8</v>
      </c>
      <c r="I408" s="80">
        <v>0.32773464321554963</v>
      </c>
      <c r="J408" s="69">
        <v>620.5</v>
      </c>
      <c r="K408" s="80">
        <v>0</v>
      </c>
      <c r="L408" s="69">
        <v>0</v>
      </c>
      <c r="M408" s="80">
        <v>0</v>
      </c>
      <c r="N408" s="69">
        <v>0</v>
      </c>
      <c r="O408" s="69">
        <v>0</v>
      </c>
      <c r="P408" s="69">
        <v>0</v>
      </c>
      <c r="Q408" s="69">
        <v>34.6</v>
      </c>
      <c r="R408" s="69">
        <v>10.6</v>
      </c>
      <c r="S408" s="69">
        <v>271.81841666666668</v>
      </c>
      <c r="T408" s="80">
        <v>3.4694448845930398E-2</v>
      </c>
      <c r="U408" s="69">
        <v>65.687000000000012</v>
      </c>
      <c r="V408" s="80">
        <v>0.30229440659166534</v>
      </c>
      <c r="W408" s="69">
        <v>572.33399999999995</v>
      </c>
      <c r="X408" s="69">
        <v>0</v>
      </c>
      <c r="Y408" s="69">
        <v>0</v>
      </c>
      <c r="Z408" s="69">
        <v>0</v>
      </c>
      <c r="AA408" s="60">
        <f>G408+H408+J408+L408+N408+O408+P408+Q408+R408+S408+U408+W408+X408+Y408+Z408</f>
        <v>3533.6394166666655</v>
      </c>
      <c r="AB408" s="143">
        <v>82</v>
      </c>
      <c r="AC408" s="69">
        <f>AB408+X408+W408+U408</f>
        <v>720.02099999999996</v>
      </c>
      <c r="AD408" s="238">
        <f t="shared" si="153"/>
        <v>0.38029947710347017</v>
      </c>
      <c r="AE408" s="69">
        <f>G408+H408+J408+L408+N408+P408+Q408+R408+S408+Y408+Z408</f>
        <v>2895.6184166666658</v>
      </c>
      <c r="AF408" s="277">
        <f t="shared" si="150"/>
        <v>0.4</v>
      </c>
      <c r="AG408" s="278">
        <f>G408*AF408</f>
        <v>757.31999999999994</v>
      </c>
      <c r="AH408" s="225">
        <f>IF((AA408+AB408)-(AE408+AG408)&gt;0,0,(AA408+AB408)-(AE408+AG408))</f>
        <v>-37.299000000000433</v>
      </c>
      <c r="AI408" s="238">
        <f t="shared" si="154"/>
        <v>0.40000000000000024</v>
      </c>
      <c r="AJ408" s="69">
        <f t="shared" si="155"/>
        <v>757.32000000000039</v>
      </c>
      <c r="AK408" s="69"/>
      <c r="AL408" s="186"/>
    </row>
    <row r="409" spans="2:38" s="1" customFormat="1" ht="15.75" x14ac:dyDescent="0.25">
      <c r="B409" s="687"/>
      <c r="C409" s="15" t="s">
        <v>329</v>
      </c>
      <c r="D409" s="116">
        <v>4</v>
      </c>
      <c r="E409" s="116">
        <v>26</v>
      </c>
      <c r="F409" s="116">
        <v>23</v>
      </c>
      <c r="G409" s="69">
        <v>2649.8999999999996</v>
      </c>
      <c r="H409" s="69">
        <v>82.800000000000011</v>
      </c>
      <c r="I409" s="80">
        <v>0.35250386807049322</v>
      </c>
      <c r="J409" s="69">
        <v>934.09999999999991</v>
      </c>
      <c r="K409" s="80">
        <v>0</v>
      </c>
      <c r="L409" s="69">
        <v>0</v>
      </c>
      <c r="M409" s="80">
        <v>0</v>
      </c>
      <c r="N409" s="69">
        <v>0</v>
      </c>
      <c r="O409" s="69">
        <v>0</v>
      </c>
      <c r="P409" s="69">
        <v>0</v>
      </c>
      <c r="Q409" s="69">
        <v>34.6</v>
      </c>
      <c r="R409" s="69">
        <v>10.6</v>
      </c>
      <c r="S409" s="69">
        <v>383.66308333333336</v>
      </c>
      <c r="T409" s="80">
        <v>3.4997169704517161E-2</v>
      </c>
      <c r="U409" s="69">
        <v>92.739000000000004</v>
      </c>
      <c r="V409" s="80">
        <v>0.30160307936148539</v>
      </c>
      <c r="W409" s="69">
        <v>799.21800000000007</v>
      </c>
      <c r="X409" s="69">
        <v>0</v>
      </c>
      <c r="Y409" s="69">
        <v>0</v>
      </c>
      <c r="Z409" s="69">
        <v>0</v>
      </c>
      <c r="AA409" s="60">
        <f>G409+H409+J409+L409+N409+O409+P409+Q409+R409+S409+U409+W409+X409+Y409+Z409</f>
        <v>4987.6200833333323</v>
      </c>
      <c r="AB409" s="143">
        <v>115.7</v>
      </c>
      <c r="AC409" s="69">
        <f>AB409+X409+W409+U409</f>
        <v>1007.6570000000002</v>
      </c>
      <c r="AD409" s="238">
        <f t="shared" si="153"/>
        <v>0.38026227404807739</v>
      </c>
      <c r="AE409" s="69">
        <f>G409+H409+J409+L409+N409+P409+Q409+R409+S409+Y409+Z409</f>
        <v>4095.6630833333329</v>
      </c>
      <c r="AF409" s="277">
        <f t="shared" si="150"/>
        <v>0.4</v>
      </c>
      <c r="AG409" s="278">
        <f>G409*AF409</f>
        <v>1059.9599999999998</v>
      </c>
      <c r="AH409" s="225">
        <f>IF((AA409+AB409)-(AE409+AG409)&gt;0,0,(AA409+AB409)-(AE409+AG409))</f>
        <v>-52.303000000000793</v>
      </c>
      <c r="AI409" s="238">
        <f t="shared" si="154"/>
        <v>0.40000000000000041</v>
      </c>
      <c r="AJ409" s="69">
        <f t="shared" si="155"/>
        <v>1059.9600000000009</v>
      </c>
      <c r="AK409" s="69"/>
      <c r="AL409" s="186"/>
    </row>
    <row r="410" spans="2:38" s="1" customFormat="1" ht="15.75" x14ac:dyDescent="0.25">
      <c r="B410" s="687" t="s">
        <v>330</v>
      </c>
      <c r="C410" s="11" t="s">
        <v>124</v>
      </c>
      <c r="D410" s="125">
        <f t="shared" ref="D410:AA410" si="159">SUM(D411)</f>
        <v>19</v>
      </c>
      <c r="E410" s="125">
        <f t="shared" si="159"/>
        <v>86</v>
      </c>
      <c r="F410" s="125">
        <f t="shared" si="159"/>
        <v>82</v>
      </c>
      <c r="G410" s="57">
        <f t="shared" si="159"/>
        <v>7699.5000000000009</v>
      </c>
      <c r="H410" s="57">
        <f t="shared" si="159"/>
        <v>214.8</v>
      </c>
      <c r="I410" s="82">
        <f>J410/G410</f>
        <v>0.28088836937463474</v>
      </c>
      <c r="J410" s="57">
        <f t="shared" si="159"/>
        <v>2162.7000000000003</v>
      </c>
      <c r="K410" s="82">
        <f>L410/G410</f>
        <v>0</v>
      </c>
      <c r="L410" s="57">
        <f t="shared" si="159"/>
        <v>0</v>
      </c>
      <c r="M410" s="82">
        <f t="shared" si="159"/>
        <v>0</v>
      </c>
      <c r="N410" s="57">
        <f t="shared" si="159"/>
        <v>0</v>
      </c>
      <c r="O410" s="57">
        <f t="shared" si="159"/>
        <v>0</v>
      </c>
      <c r="P410" s="57">
        <f t="shared" si="159"/>
        <v>0</v>
      </c>
      <c r="Q410" s="57">
        <f t="shared" si="159"/>
        <v>190.70000000000002</v>
      </c>
      <c r="R410" s="57">
        <f t="shared" si="159"/>
        <v>25.2</v>
      </c>
      <c r="S410" s="57">
        <f t="shared" si="159"/>
        <v>1073.4832500000002</v>
      </c>
      <c r="T410" s="82">
        <f>U410/G410</f>
        <v>3.4908370673420348E-2</v>
      </c>
      <c r="U410" s="57">
        <f t="shared" si="159"/>
        <v>268.77699999999999</v>
      </c>
      <c r="V410" s="82">
        <f>W410/G410</f>
        <v>0.3013341126047146</v>
      </c>
      <c r="W410" s="57">
        <f t="shared" si="159"/>
        <v>2320.1220000000003</v>
      </c>
      <c r="X410" s="57">
        <f t="shared" si="159"/>
        <v>0</v>
      </c>
      <c r="Y410" s="57">
        <f t="shared" si="159"/>
        <v>0</v>
      </c>
      <c r="Z410" s="57">
        <f t="shared" si="159"/>
        <v>0</v>
      </c>
      <c r="AA410" s="57">
        <f t="shared" si="159"/>
        <v>13955.282250000004</v>
      </c>
      <c r="AB410" s="141">
        <f>SUM(AB411)</f>
        <v>323.7</v>
      </c>
      <c r="AC410" s="141">
        <f>SUM(AC411)</f>
        <v>2912.5990000000002</v>
      </c>
      <c r="AD410" s="233">
        <f t="shared" si="153"/>
        <v>0.37828417429703226</v>
      </c>
      <c r="AE410" s="141">
        <f>SUM(AE411)</f>
        <v>11366.383250000003</v>
      </c>
      <c r="AF410" s="269">
        <f t="shared" si="150"/>
        <v>0.4</v>
      </c>
      <c r="AG410" s="270">
        <f>SUM(AG411)</f>
        <v>3079.8000000000006</v>
      </c>
      <c r="AH410" s="141">
        <f>SUM(AH411)</f>
        <v>-167.20099999999911</v>
      </c>
      <c r="AI410" s="233">
        <f t="shared" si="154"/>
        <v>0.39999999999999986</v>
      </c>
      <c r="AJ410" s="57">
        <f t="shared" si="155"/>
        <v>3079.7999999999993</v>
      </c>
      <c r="AK410" s="57"/>
      <c r="AL410" s="79"/>
    </row>
    <row r="411" spans="2:38" s="1" customFormat="1" ht="15.75" x14ac:dyDescent="0.25">
      <c r="B411" s="687"/>
      <c r="C411" s="15" t="s">
        <v>900</v>
      </c>
      <c r="D411" s="116">
        <v>19</v>
      </c>
      <c r="E411" s="116">
        <v>86</v>
      </c>
      <c r="F411" s="116">
        <v>82</v>
      </c>
      <c r="G411" s="69">
        <v>7699.5000000000009</v>
      </c>
      <c r="H411" s="69">
        <v>214.8</v>
      </c>
      <c r="I411" s="80">
        <v>0.28088836937463474</v>
      </c>
      <c r="J411" s="69">
        <v>2162.7000000000003</v>
      </c>
      <c r="K411" s="80">
        <v>0</v>
      </c>
      <c r="L411" s="69">
        <v>0</v>
      </c>
      <c r="M411" s="80">
        <v>0</v>
      </c>
      <c r="N411" s="69">
        <v>0</v>
      </c>
      <c r="O411" s="69">
        <v>0</v>
      </c>
      <c r="P411" s="69">
        <v>0</v>
      </c>
      <c r="Q411" s="69">
        <v>190.70000000000002</v>
      </c>
      <c r="R411" s="69">
        <v>25.2</v>
      </c>
      <c r="S411" s="69">
        <v>1073.4832500000002</v>
      </c>
      <c r="T411" s="80">
        <v>3.4908370673420348E-2</v>
      </c>
      <c r="U411" s="69">
        <v>268.77699999999999</v>
      </c>
      <c r="V411" s="80">
        <v>0.3013341126047146</v>
      </c>
      <c r="W411" s="69">
        <v>2320.1220000000003</v>
      </c>
      <c r="X411" s="69">
        <v>0</v>
      </c>
      <c r="Y411" s="69">
        <v>0</v>
      </c>
      <c r="Z411" s="69">
        <v>0</v>
      </c>
      <c r="AA411" s="60">
        <f>G411+H411+J411+L411+N411+O411+P411+Q411+R411+S411+U411+W411+X411+Y411+Z411</f>
        <v>13955.282250000004</v>
      </c>
      <c r="AB411" s="143">
        <v>323.7</v>
      </c>
      <c r="AC411" s="69">
        <f>AB411+X411+W411+U411</f>
        <v>2912.5990000000002</v>
      </c>
      <c r="AD411" s="238">
        <f t="shared" si="153"/>
        <v>0.37828417429703226</v>
      </c>
      <c r="AE411" s="69">
        <f>G411+H411+J411+L411+N411+P411+Q411+R411+S411+Y411+Z411</f>
        <v>11366.383250000003</v>
      </c>
      <c r="AF411" s="277">
        <f t="shared" si="150"/>
        <v>0.4</v>
      </c>
      <c r="AG411" s="278">
        <f>G411*AF411</f>
        <v>3079.8000000000006</v>
      </c>
      <c r="AH411" s="225">
        <f>IF((AA411+AB411)-(AE411+AG411)&gt;0,0,(AA411+AB411)-(AE411+AG411))</f>
        <v>-167.20099999999911</v>
      </c>
      <c r="AI411" s="238">
        <f t="shared" si="154"/>
        <v>0.39999999999999986</v>
      </c>
      <c r="AJ411" s="69">
        <f t="shared" si="155"/>
        <v>3079.7999999999993</v>
      </c>
      <c r="AK411" s="69"/>
      <c r="AL411" s="186"/>
    </row>
    <row r="412" spans="2:38" s="1" customFormat="1" ht="15.75" x14ac:dyDescent="0.25">
      <c r="B412" s="687" t="s">
        <v>331</v>
      </c>
      <c r="C412" s="11" t="s">
        <v>124</v>
      </c>
      <c r="D412" s="125">
        <f t="shared" ref="D412:AA412" si="160">SUM(D413:D415)</f>
        <v>15</v>
      </c>
      <c r="E412" s="125">
        <f t="shared" si="160"/>
        <v>64</v>
      </c>
      <c r="F412" s="125">
        <f t="shared" si="160"/>
        <v>61</v>
      </c>
      <c r="G412" s="57">
        <f t="shared" si="160"/>
        <v>6896.35</v>
      </c>
      <c r="H412" s="57">
        <f t="shared" si="160"/>
        <v>216</v>
      </c>
      <c r="I412" s="82">
        <f>J412/G412</f>
        <v>0.34196350243244616</v>
      </c>
      <c r="J412" s="57">
        <f t="shared" si="160"/>
        <v>2358.3000000000002</v>
      </c>
      <c r="K412" s="82">
        <f>L412/G412</f>
        <v>1.9358066223437033E-2</v>
      </c>
      <c r="L412" s="57">
        <f t="shared" si="160"/>
        <v>133.5</v>
      </c>
      <c r="M412" s="82">
        <f t="shared" si="160"/>
        <v>0</v>
      </c>
      <c r="N412" s="57">
        <f t="shared" si="160"/>
        <v>0</v>
      </c>
      <c r="O412" s="57">
        <f t="shared" si="160"/>
        <v>0</v>
      </c>
      <c r="P412" s="57">
        <f t="shared" si="160"/>
        <v>0</v>
      </c>
      <c r="Q412" s="57">
        <f t="shared" si="160"/>
        <v>81.400000000000006</v>
      </c>
      <c r="R412" s="57">
        <f t="shared" si="160"/>
        <v>21.2</v>
      </c>
      <c r="S412" s="57">
        <f t="shared" si="160"/>
        <v>1002.3487666666666</v>
      </c>
      <c r="T412" s="82">
        <f>U412/G412</f>
        <v>3.5358153225981855E-2</v>
      </c>
      <c r="U412" s="57">
        <f t="shared" si="160"/>
        <v>243.84219999999999</v>
      </c>
      <c r="V412" s="82">
        <f>W412/G412</f>
        <v>0.30125979684905785</v>
      </c>
      <c r="W412" s="57">
        <f t="shared" si="160"/>
        <v>2077.5930000000003</v>
      </c>
      <c r="X412" s="57">
        <f t="shared" si="160"/>
        <v>0</v>
      </c>
      <c r="Y412" s="57">
        <f t="shared" si="160"/>
        <v>0</v>
      </c>
      <c r="Z412" s="57">
        <f t="shared" si="160"/>
        <v>0</v>
      </c>
      <c r="AA412" s="57">
        <f t="shared" si="160"/>
        <v>13030.533966666666</v>
      </c>
      <c r="AB412" s="141">
        <f>SUM(AB413:AB415)</f>
        <v>302.3</v>
      </c>
      <c r="AC412" s="141">
        <f>SUM(AC413:AC415)</f>
        <v>2623.7352000000001</v>
      </c>
      <c r="AD412" s="233">
        <f t="shared" si="153"/>
        <v>0.38045273224241816</v>
      </c>
      <c r="AE412" s="141">
        <f>SUM(AE413:AE415)</f>
        <v>10709.098766666668</v>
      </c>
      <c r="AF412" s="269">
        <f t="shared" si="150"/>
        <v>0.4</v>
      </c>
      <c r="AG412" s="270">
        <f>SUM(AG413:AG415)</f>
        <v>2758.5400000000009</v>
      </c>
      <c r="AH412" s="141">
        <f>SUM(AH413:AH415)</f>
        <v>-134.8048000000008</v>
      </c>
      <c r="AI412" s="233">
        <f t="shared" si="154"/>
        <v>0.40000000000000013</v>
      </c>
      <c r="AJ412" s="57">
        <f t="shared" si="155"/>
        <v>2758.5400000000009</v>
      </c>
      <c r="AK412" s="57"/>
      <c r="AL412" s="79"/>
    </row>
    <row r="413" spans="2:38" s="1" customFormat="1" ht="15.75" x14ac:dyDescent="0.25">
      <c r="B413" s="687"/>
      <c r="C413" s="15" t="s">
        <v>332</v>
      </c>
      <c r="D413" s="116">
        <v>5</v>
      </c>
      <c r="E413" s="116">
        <v>21</v>
      </c>
      <c r="F413" s="116">
        <v>19</v>
      </c>
      <c r="G413" s="69">
        <v>1838.1000000000001</v>
      </c>
      <c r="H413" s="69">
        <v>66</v>
      </c>
      <c r="I413" s="80">
        <v>0.36913116805396873</v>
      </c>
      <c r="J413" s="69">
        <v>678.5</v>
      </c>
      <c r="K413" s="80">
        <v>7.262934551983026E-2</v>
      </c>
      <c r="L413" s="69">
        <v>133.5</v>
      </c>
      <c r="M413" s="80">
        <v>0</v>
      </c>
      <c r="N413" s="69">
        <v>0</v>
      </c>
      <c r="O413" s="69">
        <v>0</v>
      </c>
      <c r="P413" s="69">
        <v>0</v>
      </c>
      <c r="Q413" s="69">
        <v>12.2</v>
      </c>
      <c r="R413" s="69">
        <v>0</v>
      </c>
      <c r="S413" s="69">
        <v>279.07774999999998</v>
      </c>
      <c r="T413" s="80">
        <v>3.7649202981339426E-2</v>
      </c>
      <c r="U413" s="69">
        <v>69.203000000000003</v>
      </c>
      <c r="V413" s="80">
        <v>0.29999999999999993</v>
      </c>
      <c r="W413" s="69">
        <v>551.42999999999995</v>
      </c>
      <c r="X413" s="69">
        <v>0</v>
      </c>
      <c r="Y413" s="69">
        <v>0</v>
      </c>
      <c r="Z413" s="69">
        <v>0</v>
      </c>
      <c r="AA413" s="60">
        <f>G413+H413+J413+L413+N413+O413+P413+Q413+R413+S413+U413+W413+X413+Y413+Z413</f>
        <v>3628.0107499999999</v>
      </c>
      <c r="AB413" s="143">
        <v>84.2</v>
      </c>
      <c r="AC413" s="69">
        <f>AB413+X413+W413+U413</f>
        <v>704.83299999999997</v>
      </c>
      <c r="AD413" s="238">
        <f t="shared" si="153"/>
        <v>0.3834573744627604</v>
      </c>
      <c r="AE413" s="69">
        <f>G413+H413+J413+L413+N413+P413+Q413+R413+S413+Y413+Z413</f>
        <v>3007.3777500000001</v>
      </c>
      <c r="AF413" s="277">
        <f t="shared" si="150"/>
        <v>0.4</v>
      </c>
      <c r="AG413" s="278">
        <f>G413*AF413</f>
        <v>735.24000000000012</v>
      </c>
      <c r="AH413" s="225">
        <f>IF((AA413+AB413)-(AE413+AG413)&gt;0,0,(AA413+AB413)-(AE413+AG413))</f>
        <v>-30.407000000000608</v>
      </c>
      <c r="AI413" s="238">
        <f t="shared" si="154"/>
        <v>0.4000000000000003</v>
      </c>
      <c r="AJ413" s="69">
        <f t="shared" si="155"/>
        <v>735.24000000000058</v>
      </c>
      <c r="AK413" s="69"/>
      <c r="AL413" s="186"/>
    </row>
    <row r="414" spans="2:38" s="1" customFormat="1" ht="15.75" x14ac:dyDescent="0.25">
      <c r="B414" s="687"/>
      <c r="C414" s="15" t="s">
        <v>333</v>
      </c>
      <c r="D414" s="116">
        <v>7</v>
      </c>
      <c r="E414" s="116">
        <v>28</v>
      </c>
      <c r="F414" s="116">
        <v>27</v>
      </c>
      <c r="G414" s="69">
        <v>3274.0000000000005</v>
      </c>
      <c r="H414" s="69">
        <v>100.79999999999998</v>
      </c>
      <c r="I414" s="80">
        <v>0.34905314599877818</v>
      </c>
      <c r="J414" s="69">
        <v>1142.8</v>
      </c>
      <c r="K414" s="80">
        <v>0</v>
      </c>
      <c r="L414" s="69">
        <v>0</v>
      </c>
      <c r="M414" s="80">
        <v>0</v>
      </c>
      <c r="N414" s="69">
        <v>0</v>
      </c>
      <c r="O414" s="69">
        <v>0</v>
      </c>
      <c r="P414" s="69">
        <v>0</v>
      </c>
      <c r="Q414" s="69">
        <v>34.6</v>
      </c>
      <c r="R414" s="69">
        <v>10.6</v>
      </c>
      <c r="S414" s="69">
        <v>471.8881833333333</v>
      </c>
      <c r="T414" s="80">
        <v>3.4610323762981059E-2</v>
      </c>
      <c r="U414" s="69">
        <v>113.3142</v>
      </c>
      <c r="V414" s="80">
        <v>0.30132681734880878</v>
      </c>
      <c r="W414" s="69">
        <v>986.5440000000001</v>
      </c>
      <c r="X414" s="69">
        <v>0</v>
      </c>
      <c r="Y414" s="69">
        <v>0</v>
      </c>
      <c r="Z414" s="69">
        <v>0</v>
      </c>
      <c r="AA414" s="60">
        <f>G414+H414+J414+L414+N414+O414+P414+Q414+R414+S414+U414+W414+X414+Y414+Z414</f>
        <v>6134.5463833333342</v>
      </c>
      <c r="AB414" s="143">
        <v>142.30000000000001</v>
      </c>
      <c r="AC414" s="69">
        <f>AB414+X414+W414+U414</f>
        <v>1242.1582000000001</v>
      </c>
      <c r="AD414" s="238">
        <f t="shared" si="153"/>
        <v>0.37940079413561389</v>
      </c>
      <c r="AE414" s="69">
        <f>G414+H414+J414+L414+N414+P414+Q414+R414+S414+Y414+Z414</f>
        <v>5034.6881833333346</v>
      </c>
      <c r="AF414" s="277">
        <f t="shared" si="150"/>
        <v>0.4</v>
      </c>
      <c r="AG414" s="278">
        <f>G414*AF414</f>
        <v>1309.6000000000004</v>
      </c>
      <c r="AH414" s="225">
        <f>IF((AA414+AB414)-(AE414+AG414)&gt;0,0,(AA414+AB414)-(AE414+AG414))</f>
        <v>-67.441800000000512</v>
      </c>
      <c r="AI414" s="238">
        <f t="shared" si="154"/>
        <v>0.40000000000000013</v>
      </c>
      <c r="AJ414" s="69">
        <f t="shared" si="155"/>
        <v>1309.6000000000006</v>
      </c>
      <c r="AK414" s="69"/>
      <c r="AL414" s="186"/>
    </row>
    <row r="415" spans="2:38" s="1" customFormat="1" ht="15.75" x14ac:dyDescent="0.25">
      <c r="B415" s="687"/>
      <c r="C415" s="15" t="s">
        <v>334</v>
      </c>
      <c r="D415" s="116">
        <v>3</v>
      </c>
      <c r="E415" s="116">
        <v>15</v>
      </c>
      <c r="F415" s="116">
        <v>15</v>
      </c>
      <c r="G415" s="69">
        <v>1784.25</v>
      </c>
      <c r="H415" s="69">
        <v>49.2</v>
      </c>
      <c r="I415" s="80">
        <v>0.30096679277007143</v>
      </c>
      <c r="J415" s="69">
        <v>537</v>
      </c>
      <c r="K415" s="80">
        <v>0</v>
      </c>
      <c r="L415" s="69">
        <v>0</v>
      </c>
      <c r="M415" s="80">
        <v>0</v>
      </c>
      <c r="N415" s="69">
        <v>0</v>
      </c>
      <c r="O415" s="69">
        <v>0</v>
      </c>
      <c r="P415" s="69">
        <v>0</v>
      </c>
      <c r="Q415" s="69">
        <v>34.6</v>
      </c>
      <c r="R415" s="69">
        <v>10.6</v>
      </c>
      <c r="S415" s="69">
        <v>251.38283333333334</v>
      </c>
      <c r="T415" s="80">
        <v>3.437018355051142E-2</v>
      </c>
      <c r="U415" s="69">
        <v>61.325000000000003</v>
      </c>
      <c r="V415" s="80">
        <v>0.30243463640184953</v>
      </c>
      <c r="W415" s="69">
        <v>539.61900000000003</v>
      </c>
      <c r="X415" s="69">
        <v>0</v>
      </c>
      <c r="Y415" s="69">
        <v>0</v>
      </c>
      <c r="Z415" s="69">
        <v>0</v>
      </c>
      <c r="AA415" s="60">
        <f>G415+H415+J415+L415+N415+O415+P415+Q415+R415+S415+U415+W415+X415+Y415+Z415</f>
        <v>3267.9768333333327</v>
      </c>
      <c r="AB415" s="143">
        <v>75.8</v>
      </c>
      <c r="AC415" s="69">
        <f>AB415+X415+W415+U415</f>
        <v>676.74400000000003</v>
      </c>
      <c r="AD415" s="238">
        <f t="shared" si="153"/>
        <v>0.37928765587781982</v>
      </c>
      <c r="AE415" s="69">
        <f>G415+H415+J415+L415+N415+P415+Q415+R415+S415+Y415+Z415</f>
        <v>2667.0328333333327</v>
      </c>
      <c r="AF415" s="277">
        <f t="shared" si="150"/>
        <v>0.4</v>
      </c>
      <c r="AG415" s="278">
        <f>G415*AF415</f>
        <v>713.7</v>
      </c>
      <c r="AH415" s="225">
        <f>IF((AA415+AB415)-(AE415+AG415)&gt;0,0,(AA415+AB415)-(AE415+AG415))</f>
        <v>-36.955999999999676</v>
      </c>
      <c r="AI415" s="238">
        <f t="shared" si="154"/>
        <v>0.39999999999999986</v>
      </c>
      <c r="AJ415" s="69">
        <f t="shared" si="155"/>
        <v>713.6999999999997</v>
      </c>
      <c r="AK415" s="69"/>
      <c r="AL415" s="186"/>
    </row>
    <row r="416" spans="2:38" s="1" customFormat="1" ht="15.75" x14ac:dyDescent="0.25">
      <c r="B416" s="687" t="s">
        <v>335</v>
      </c>
      <c r="C416" s="11" t="s">
        <v>124</v>
      </c>
      <c r="D416" s="125">
        <f t="shared" ref="D416:AA416" si="161">SUM(D417:D418)</f>
        <v>6</v>
      </c>
      <c r="E416" s="125">
        <f t="shared" si="161"/>
        <v>36</v>
      </c>
      <c r="F416" s="125">
        <f t="shared" si="161"/>
        <v>32</v>
      </c>
      <c r="G416" s="57">
        <f t="shared" si="161"/>
        <v>3234.05</v>
      </c>
      <c r="H416" s="57">
        <f t="shared" si="161"/>
        <v>107.2</v>
      </c>
      <c r="I416" s="82">
        <f>J416/G416</f>
        <v>0.29953154713130592</v>
      </c>
      <c r="J416" s="57">
        <f t="shared" si="161"/>
        <v>968.7</v>
      </c>
      <c r="K416" s="82">
        <f>L416/G416</f>
        <v>0</v>
      </c>
      <c r="L416" s="57">
        <f t="shared" si="161"/>
        <v>0</v>
      </c>
      <c r="M416" s="82">
        <f t="shared" si="161"/>
        <v>0</v>
      </c>
      <c r="N416" s="57">
        <f t="shared" si="161"/>
        <v>0</v>
      </c>
      <c r="O416" s="57">
        <f t="shared" si="161"/>
        <v>0</v>
      </c>
      <c r="P416" s="57">
        <f t="shared" si="161"/>
        <v>2.8</v>
      </c>
      <c r="Q416" s="57">
        <f t="shared" si="161"/>
        <v>47.3</v>
      </c>
      <c r="R416" s="57">
        <f t="shared" si="161"/>
        <v>4.2</v>
      </c>
      <c r="S416" s="57">
        <f t="shared" si="161"/>
        <v>454.64650000000006</v>
      </c>
      <c r="T416" s="82">
        <f>U416/G416</f>
        <v>3.6955829378024455E-2</v>
      </c>
      <c r="U416" s="57">
        <f t="shared" si="161"/>
        <v>119.517</v>
      </c>
      <c r="V416" s="82">
        <f>W416/G416</f>
        <v>0.30054915663023141</v>
      </c>
      <c r="W416" s="57">
        <f t="shared" si="161"/>
        <v>971.99099999999999</v>
      </c>
      <c r="X416" s="57">
        <f t="shared" si="161"/>
        <v>0</v>
      </c>
      <c r="Y416" s="57">
        <f t="shared" si="161"/>
        <v>0</v>
      </c>
      <c r="Z416" s="57">
        <f t="shared" si="161"/>
        <v>0</v>
      </c>
      <c r="AA416" s="57">
        <f t="shared" si="161"/>
        <v>5910.4045000000006</v>
      </c>
      <c r="AB416" s="141">
        <f>SUM(AB417:AB418)</f>
        <v>137.1</v>
      </c>
      <c r="AC416" s="141">
        <f>SUM(AC417:AC418)</f>
        <v>1228.6079999999999</v>
      </c>
      <c r="AD416" s="233">
        <f t="shared" si="153"/>
        <v>0.37989765155146021</v>
      </c>
      <c r="AE416" s="141">
        <f>SUM(AE417:AE418)</f>
        <v>4818.8965000000007</v>
      </c>
      <c r="AF416" s="269">
        <f t="shared" si="150"/>
        <v>0.4</v>
      </c>
      <c r="AG416" s="270">
        <f>SUM(AG417:AG418)</f>
        <v>1293.6200000000003</v>
      </c>
      <c r="AH416" s="141">
        <f>SUM(AH417:AH418)</f>
        <v>-65.012000000000171</v>
      </c>
      <c r="AI416" s="233">
        <f t="shared" si="154"/>
        <v>0.4</v>
      </c>
      <c r="AJ416" s="57">
        <f t="shared" si="155"/>
        <v>1293.6200000000001</v>
      </c>
      <c r="AK416" s="57"/>
      <c r="AL416" s="79"/>
    </row>
    <row r="417" spans="2:38" s="1" customFormat="1" ht="15.75" x14ac:dyDescent="0.25">
      <c r="B417" s="687"/>
      <c r="C417" s="15" t="s">
        <v>336</v>
      </c>
      <c r="D417" s="116">
        <v>3</v>
      </c>
      <c r="E417" s="116">
        <v>18</v>
      </c>
      <c r="F417" s="116">
        <v>17</v>
      </c>
      <c r="G417" s="69">
        <v>1830.4000000000003</v>
      </c>
      <c r="H417" s="69">
        <v>55.2</v>
      </c>
      <c r="I417" s="80">
        <v>0.30282998251748244</v>
      </c>
      <c r="J417" s="69">
        <v>554.29999999999995</v>
      </c>
      <c r="K417" s="80">
        <v>0</v>
      </c>
      <c r="L417" s="69">
        <v>0</v>
      </c>
      <c r="M417" s="80">
        <v>0</v>
      </c>
      <c r="N417" s="69">
        <v>0</v>
      </c>
      <c r="O417" s="69">
        <v>0</v>
      </c>
      <c r="P417" s="69">
        <v>0</v>
      </c>
      <c r="Q417" s="69">
        <v>27.9</v>
      </c>
      <c r="R417" s="69">
        <v>4.2</v>
      </c>
      <c r="S417" s="69">
        <v>257.44225000000006</v>
      </c>
      <c r="T417" s="80">
        <v>3.6282233391608389E-2</v>
      </c>
      <c r="U417" s="69">
        <v>66.411000000000001</v>
      </c>
      <c r="V417" s="80">
        <v>0.30097027972027962</v>
      </c>
      <c r="W417" s="69">
        <v>550.89599999999996</v>
      </c>
      <c r="X417" s="69">
        <v>0</v>
      </c>
      <c r="Y417" s="69">
        <v>0</v>
      </c>
      <c r="Z417" s="69">
        <v>0</v>
      </c>
      <c r="AA417" s="60">
        <f>G417+H417+J417+L417+N417+O417+P417+Q417+R417+S417+U417+W417+X417+Y417+Z417</f>
        <v>3346.7492500000008</v>
      </c>
      <c r="AB417" s="143">
        <v>77.599999999999994</v>
      </c>
      <c r="AC417" s="69">
        <f>AB417+X417+W417+U417</f>
        <v>694.90699999999993</v>
      </c>
      <c r="AD417" s="238">
        <f t="shared" si="153"/>
        <v>0.37964761800699293</v>
      </c>
      <c r="AE417" s="69">
        <f>G417+H417+J417+L417+N417+P417+Q417+R417+S417+Y417+Z417</f>
        <v>2729.4422500000005</v>
      </c>
      <c r="AF417" s="277">
        <f t="shared" si="150"/>
        <v>0.4</v>
      </c>
      <c r="AG417" s="278">
        <f>G417*AF417</f>
        <v>732.1600000000002</v>
      </c>
      <c r="AH417" s="225">
        <f>IF((AA417+AB417)-(AE417+AG417)&gt;0,0,(AA417+AB417)-(AE417+AG417))</f>
        <v>-37.253000000000156</v>
      </c>
      <c r="AI417" s="238">
        <f t="shared" si="154"/>
        <v>0.39999999999999997</v>
      </c>
      <c r="AJ417" s="69">
        <f t="shared" si="155"/>
        <v>732.16000000000008</v>
      </c>
      <c r="AK417" s="69"/>
      <c r="AL417" s="186"/>
    </row>
    <row r="418" spans="2:38" s="1" customFormat="1" ht="15.75" x14ac:dyDescent="0.25">
      <c r="B418" s="687"/>
      <c r="C418" s="15" t="s">
        <v>337</v>
      </c>
      <c r="D418" s="116">
        <v>3</v>
      </c>
      <c r="E418" s="116">
        <v>18</v>
      </c>
      <c r="F418" s="116">
        <v>15</v>
      </c>
      <c r="G418" s="69">
        <v>1403.65</v>
      </c>
      <c r="H418" s="69">
        <v>52</v>
      </c>
      <c r="I418" s="80">
        <v>0.29523029245182203</v>
      </c>
      <c r="J418" s="69">
        <v>414.40000000000003</v>
      </c>
      <c r="K418" s="80">
        <v>0</v>
      </c>
      <c r="L418" s="69">
        <v>0</v>
      </c>
      <c r="M418" s="80">
        <v>0</v>
      </c>
      <c r="N418" s="69">
        <v>0</v>
      </c>
      <c r="O418" s="69">
        <v>0</v>
      </c>
      <c r="P418" s="69">
        <v>2.8</v>
      </c>
      <c r="Q418" s="69">
        <v>19.400000000000002</v>
      </c>
      <c r="R418" s="69">
        <v>0</v>
      </c>
      <c r="S418" s="69">
        <v>197.20425000000003</v>
      </c>
      <c r="T418" s="80">
        <v>3.783421793182061E-2</v>
      </c>
      <c r="U418" s="69">
        <v>53.106000000000002</v>
      </c>
      <c r="V418" s="80">
        <v>0.29999999999999993</v>
      </c>
      <c r="W418" s="69">
        <v>421.09499999999997</v>
      </c>
      <c r="X418" s="69">
        <v>0</v>
      </c>
      <c r="Y418" s="69">
        <v>0</v>
      </c>
      <c r="Z418" s="69">
        <v>0</v>
      </c>
      <c r="AA418" s="60">
        <f>G418+H418+J418+L418+N418+O418+P418+Q418+R418+S418+U418+W418+X418+Y418+Z418</f>
        <v>2563.6552500000003</v>
      </c>
      <c r="AB418" s="143">
        <v>59.5</v>
      </c>
      <c r="AC418" s="69">
        <f>AB418+X418+W418+U418</f>
        <v>533.70100000000002</v>
      </c>
      <c r="AD418" s="238">
        <f t="shared" si="153"/>
        <v>0.38022370248993692</v>
      </c>
      <c r="AE418" s="69">
        <f>G418+H418+J418+L418+N418+P418+Q418+R418+S418+Y418+Z418</f>
        <v>2089.4542500000002</v>
      </c>
      <c r="AF418" s="277">
        <f t="shared" si="150"/>
        <v>0.4</v>
      </c>
      <c r="AG418" s="278">
        <f>G418*AF418</f>
        <v>561.46</v>
      </c>
      <c r="AH418" s="225">
        <f>IF((AA418+AB418)-(AE418+AG418)&gt;0,0,(AA418+AB418)-(AE418+AG418))</f>
        <v>-27.759000000000015</v>
      </c>
      <c r="AI418" s="238">
        <f t="shared" si="154"/>
        <v>0.4</v>
      </c>
      <c r="AJ418" s="69">
        <f t="shared" si="155"/>
        <v>561.46</v>
      </c>
      <c r="AK418" s="69"/>
      <c r="AL418" s="186"/>
    </row>
    <row r="419" spans="2:38" ht="37.5" customHeight="1" x14ac:dyDescent="0.25">
      <c r="B419" s="663" t="s">
        <v>338</v>
      </c>
      <c r="C419" s="664"/>
      <c r="D419" s="117">
        <f t="shared" ref="D419:AA419" si="162">D421</f>
        <v>171</v>
      </c>
      <c r="E419" s="117">
        <f t="shared" si="162"/>
        <v>826</v>
      </c>
      <c r="F419" s="117">
        <f t="shared" si="162"/>
        <v>792</v>
      </c>
      <c r="G419" s="132">
        <f t="shared" si="162"/>
        <v>75103.299999999988</v>
      </c>
      <c r="H419" s="132">
        <f t="shared" si="162"/>
        <v>2175.6</v>
      </c>
      <c r="I419" s="87">
        <f>J419/G419</f>
        <v>0.25397685587717189</v>
      </c>
      <c r="J419" s="132">
        <f t="shared" si="162"/>
        <v>19074.5</v>
      </c>
      <c r="K419" s="87">
        <f>L419/G419</f>
        <v>1.1344375014147184E-3</v>
      </c>
      <c r="L419" s="132">
        <f t="shared" si="162"/>
        <v>85.2</v>
      </c>
      <c r="M419" s="87">
        <f>N419/G419</f>
        <v>0</v>
      </c>
      <c r="N419" s="132">
        <f t="shared" si="162"/>
        <v>0</v>
      </c>
      <c r="O419" s="132">
        <f t="shared" si="162"/>
        <v>0</v>
      </c>
      <c r="P419" s="132">
        <f t="shared" si="162"/>
        <v>0</v>
      </c>
      <c r="Q419" s="132">
        <f t="shared" si="162"/>
        <v>1671.9</v>
      </c>
      <c r="R419" s="132">
        <f t="shared" si="162"/>
        <v>149.99999999999997</v>
      </c>
      <c r="S419" s="132">
        <f t="shared" si="162"/>
        <v>9270.2950000000019</v>
      </c>
      <c r="T419" s="87">
        <f>U419/G419</f>
        <v>0</v>
      </c>
      <c r="U419" s="132">
        <f t="shared" si="162"/>
        <v>0</v>
      </c>
      <c r="V419" s="87">
        <f>W419/G419</f>
        <v>0.19486147745838067</v>
      </c>
      <c r="W419" s="132">
        <f t="shared" si="162"/>
        <v>14634.74</v>
      </c>
      <c r="X419" s="132">
        <f t="shared" si="162"/>
        <v>0</v>
      </c>
      <c r="Y419" s="132">
        <f t="shared" si="162"/>
        <v>0</v>
      </c>
      <c r="Z419" s="132">
        <f t="shared" si="162"/>
        <v>0</v>
      </c>
      <c r="AA419" s="132">
        <f t="shared" si="162"/>
        <v>122165.53499999997</v>
      </c>
      <c r="AB419" s="129">
        <f>AB421+AB420</f>
        <v>10372.799999999999</v>
      </c>
      <c r="AC419" s="129">
        <f>AC421+AC420</f>
        <v>25424.339999999989</v>
      </c>
      <c r="AD419" s="226">
        <f t="shared" si="153"/>
        <v>0.33297524875737822</v>
      </c>
      <c r="AE419" s="129">
        <f>AE421+AE420</f>
        <v>111739.795</v>
      </c>
      <c r="AF419" s="258">
        <f t="shared" si="150"/>
        <v>0.4</v>
      </c>
      <c r="AG419" s="255">
        <f>AG421+AG420</f>
        <v>31200.600000000002</v>
      </c>
      <c r="AH419" s="129">
        <f>AH421+AH420</f>
        <v>-5776.260000000002</v>
      </c>
      <c r="AI419" s="226">
        <f t="shared" si="154"/>
        <v>0.415435806415963</v>
      </c>
      <c r="AJ419" s="132">
        <f t="shared" si="155"/>
        <v>31200.599999999991</v>
      </c>
      <c r="AK419" s="132"/>
      <c r="AL419" s="196"/>
    </row>
    <row r="420" spans="2:38" ht="18.75" x14ac:dyDescent="0.25">
      <c r="B420" s="306" t="s">
        <v>824</v>
      </c>
      <c r="C420" s="207"/>
      <c r="D420" s="124"/>
      <c r="E420" s="124">
        <v>23</v>
      </c>
      <c r="F420" s="124">
        <v>25</v>
      </c>
      <c r="G420" s="134">
        <v>2898.2000000000003</v>
      </c>
      <c r="H420" s="134">
        <v>99.6</v>
      </c>
      <c r="I420" s="93">
        <v>0.31095162514664265</v>
      </c>
      <c r="J420" s="134">
        <v>901.19999999999982</v>
      </c>
      <c r="K420" s="93">
        <v>0</v>
      </c>
      <c r="L420" s="134">
        <v>0</v>
      </c>
      <c r="M420" s="93">
        <v>0</v>
      </c>
      <c r="N420" s="134">
        <v>0</v>
      </c>
      <c r="O420" s="134">
        <v>0</v>
      </c>
      <c r="P420" s="134">
        <v>0</v>
      </c>
      <c r="Q420" s="134">
        <v>0</v>
      </c>
      <c r="R420" s="134">
        <v>0</v>
      </c>
      <c r="S420" s="134">
        <v>310</v>
      </c>
      <c r="T420" s="93">
        <v>0</v>
      </c>
      <c r="U420" s="134">
        <v>0</v>
      </c>
      <c r="V420" s="93">
        <v>0.14381340142157198</v>
      </c>
      <c r="W420" s="134">
        <v>416.79999999999995</v>
      </c>
      <c r="X420" s="309">
        <v>0</v>
      </c>
      <c r="Y420" s="309">
        <v>0</v>
      </c>
      <c r="Z420" s="309">
        <v>0</v>
      </c>
      <c r="AA420" s="309">
        <v>4625.8</v>
      </c>
      <c r="AB420" s="146">
        <v>104.8</v>
      </c>
      <c r="AC420" s="309">
        <f>AB420+X420+W420+U420</f>
        <v>521.59999999999991</v>
      </c>
      <c r="AD420" s="310">
        <f t="shared" si="153"/>
        <v>0.17997377682699603</v>
      </c>
      <c r="AE420" s="309">
        <f>G420+H420+J420+L420+N420+P420+Q420+R420+S420+Y420+Z420</f>
        <v>4209</v>
      </c>
      <c r="AF420" s="311">
        <f t="shared" si="150"/>
        <v>0.4</v>
      </c>
      <c r="AG420" s="312">
        <f>G420*AF420</f>
        <v>1159.2800000000002</v>
      </c>
      <c r="AH420" s="225">
        <f>IF((AA420+AB420)-(AE420+AG420)&gt;0,0,(AA420+AB420)-(AE420+AG420))</f>
        <v>-637.68000000000029</v>
      </c>
      <c r="AI420" s="310">
        <f t="shared" si="154"/>
        <v>0.4</v>
      </c>
      <c r="AJ420" s="309">
        <f t="shared" si="155"/>
        <v>1159.2800000000002</v>
      </c>
      <c r="AK420" s="134"/>
      <c r="AL420" s="184"/>
    </row>
    <row r="421" spans="2:38" ht="23.25" customHeight="1" x14ac:dyDescent="0.3">
      <c r="B421" s="10" t="s">
        <v>710</v>
      </c>
      <c r="C421" s="33"/>
      <c r="D421" s="154">
        <f t="shared" ref="D421:AA421" si="163">D422+D426+D429+D430+D433+D434+D438+D442+D443+D444+D445+D449+D454+D455</f>
        <v>171</v>
      </c>
      <c r="E421" s="154">
        <f t="shared" si="163"/>
        <v>826</v>
      </c>
      <c r="F421" s="154">
        <f t="shared" si="163"/>
        <v>792</v>
      </c>
      <c r="G421" s="65">
        <f t="shared" si="163"/>
        <v>75103.299999999988</v>
      </c>
      <c r="H421" s="65">
        <f t="shared" si="163"/>
        <v>2175.6</v>
      </c>
      <c r="I421" s="94">
        <f>J421/G421</f>
        <v>0.25397685587717189</v>
      </c>
      <c r="J421" s="65">
        <f t="shared" si="163"/>
        <v>19074.5</v>
      </c>
      <c r="K421" s="94">
        <f>L421/G421</f>
        <v>1.1344375014147184E-3</v>
      </c>
      <c r="L421" s="65">
        <f t="shared" si="163"/>
        <v>85.2</v>
      </c>
      <c r="M421" s="94">
        <f>N421/G421</f>
        <v>0</v>
      </c>
      <c r="N421" s="65">
        <f t="shared" si="163"/>
        <v>0</v>
      </c>
      <c r="O421" s="65">
        <f t="shared" si="163"/>
        <v>0</v>
      </c>
      <c r="P421" s="65">
        <f t="shared" si="163"/>
        <v>0</v>
      </c>
      <c r="Q421" s="65">
        <f t="shared" si="163"/>
        <v>1671.9</v>
      </c>
      <c r="R421" s="65">
        <f t="shared" si="163"/>
        <v>149.99999999999997</v>
      </c>
      <c r="S421" s="65">
        <f t="shared" si="163"/>
        <v>9270.2950000000019</v>
      </c>
      <c r="T421" s="94">
        <f>U421/G421</f>
        <v>0</v>
      </c>
      <c r="U421" s="65">
        <f t="shared" si="163"/>
        <v>0</v>
      </c>
      <c r="V421" s="94">
        <f>W421/G421</f>
        <v>0.19486147745838067</v>
      </c>
      <c r="W421" s="65">
        <f t="shared" si="163"/>
        <v>14634.74</v>
      </c>
      <c r="X421" s="65">
        <f t="shared" si="163"/>
        <v>0</v>
      </c>
      <c r="Y421" s="65">
        <f t="shared" si="163"/>
        <v>0</v>
      </c>
      <c r="Z421" s="65">
        <f t="shared" si="163"/>
        <v>0</v>
      </c>
      <c r="AA421" s="65">
        <f t="shared" si="163"/>
        <v>122165.53499999997</v>
      </c>
      <c r="AB421" s="62">
        <f>AB422+AB426+AB429+AB430+AB433+AB434+AB438+AB442+AB443+AB444+AB445+AB449+AB454+AB455</f>
        <v>10268</v>
      </c>
      <c r="AC421" s="62">
        <f>AC422+AC426+AC429+AC430+AC433+AC434+AC438+AC442+AC443+AC444+AC445+AC449+AC454+AC455</f>
        <v>24902.739999999991</v>
      </c>
      <c r="AD421" s="232">
        <f t="shared" si="153"/>
        <v>0.33157983737066149</v>
      </c>
      <c r="AE421" s="62">
        <f>AE422+AE426+AE429+AE430+AE433+AE434+AE438+AE442+AE443+AE444+AE445+AE449+AE454+AE455</f>
        <v>107530.795</v>
      </c>
      <c r="AF421" s="267">
        <f t="shared" si="150"/>
        <v>0.4</v>
      </c>
      <c r="AG421" s="268">
        <f>AG422+AG426+AG429+AG430+AG433+AG434+AG438+AG442+AG443+AG444+AG445+AG449+AG454+AG455</f>
        <v>30041.320000000003</v>
      </c>
      <c r="AH421" s="62">
        <f>AH422+AH426+AH429+AH430+AH433+AH434+AH438+AH442+AH443+AH444+AH445+AH449+AH454+AH455</f>
        <v>-5138.5800000000017</v>
      </c>
      <c r="AI421" s="232">
        <f t="shared" si="154"/>
        <v>0.39999999999999997</v>
      </c>
      <c r="AJ421" s="65">
        <f t="shared" si="155"/>
        <v>30041.319999999992</v>
      </c>
      <c r="AK421" s="65"/>
      <c r="AL421" s="79"/>
    </row>
    <row r="422" spans="2:38" s="1" customFormat="1" ht="15.75" customHeight="1" x14ac:dyDescent="0.25">
      <c r="B422" s="686" t="s">
        <v>339</v>
      </c>
      <c r="C422" s="11" t="s">
        <v>124</v>
      </c>
      <c r="D422" s="125">
        <f t="shared" ref="D422:AA422" si="164">SUM(D423:D425)</f>
        <v>21</v>
      </c>
      <c r="E422" s="125">
        <f t="shared" si="164"/>
        <v>89</v>
      </c>
      <c r="F422" s="125">
        <f t="shared" si="164"/>
        <v>91</v>
      </c>
      <c r="G422" s="57">
        <f t="shared" si="164"/>
        <v>8765.5</v>
      </c>
      <c r="H422" s="57">
        <f t="shared" si="164"/>
        <v>229.20000000000002</v>
      </c>
      <c r="I422" s="82">
        <f>J422/G422</f>
        <v>0.25031087787348127</v>
      </c>
      <c r="J422" s="57">
        <f t="shared" si="164"/>
        <v>2194.1</v>
      </c>
      <c r="K422" s="82">
        <f>L422/G422</f>
        <v>0</v>
      </c>
      <c r="L422" s="57">
        <f t="shared" si="164"/>
        <v>0</v>
      </c>
      <c r="M422" s="82">
        <f t="shared" si="164"/>
        <v>0</v>
      </c>
      <c r="N422" s="57">
        <f t="shared" si="164"/>
        <v>0</v>
      </c>
      <c r="O422" s="57">
        <f t="shared" si="164"/>
        <v>0</v>
      </c>
      <c r="P422" s="57">
        <f t="shared" si="164"/>
        <v>0</v>
      </c>
      <c r="Q422" s="57">
        <f t="shared" si="164"/>
        <v>194.10000000000002</v>
      </c>
      <c r="R422" s="57">
        <f t="shared" si="164"/>
        <v>4.8</v>
      </c>
      <c r="S422" s="57">
        <f t="shared" si="164"/>
        <v>1051.0866666666668</v>
      </c>
      <c r="T422" s="82">
        <f>U422/G422</f>
        <v>0</v>
      </c>
      <c r="U422" s="57">
        <f t="shared" si="164"/>
        <v>0</v>
      </c>
      <c r="V422" s="82">
        <f>W422/G422</f>
        <v>0.18537904283840057</v>
      </c>
      <c r="W422" s="57">
        <f t="shared" si="164"/>
        <v>1624.94</v>
      </c>
      <c r="X422" s="57">
        <f t="shared" si="164"/>
        <v>0</v>
      </c>
      <c r="Y422" s="57">
        <f t="shared" si="164"/>
        <v>0</v>
      </c>
      <c r="Z422" s="57">
        <f t="shared" si="164"/>
        <v>0</v>
      </c>
      <c r="AA422" s="57">
        <f t="shared" si="164"/>
        <v>14063.726666666666</v>
      </c>
      <c r="AB422" s="141">
        <f>SUM(AB423:AB425)</f>
        <v>1144.8</v>
      </c>
      <c r="AC422" s="141">
        <f>SUM(AC423:AC425)</f>
        <v>2769.7400000000002</v>
      </c>
      <c r="AD422" s="233">
        <f t="shared" si="153"/>
        <v>0.31598197478751922</v>
      </c>
      <c r="AE422" s="141">
        <f>SUM(AE423:AE425)</f>
        <v>12438.786666666665</v>
      </c>
      <c r="AF422" s="269">
        <f t="shared" si="150"/>
        <v>0.4</v>
      </c>
      <c r="AG422" s="270">
        <f>SUM(AG423:AG425)</f>
        <v>3506.2</v>
      </c>
      <c r="AH422" s="141">
        <f>SUM(AH423:AH425)</f>
        <v>-736.4600000000014</v>
      </c>
      <c r="AI422" s="233">
        <f t="shared" si="154"/>
        <v>0.40000000000000019</v>
      </c>
      <c r="AJ422" s="57">
        <f t="shared" si="155"/>
        <v>3506.2000000000016</v>
      </c>
      <c r="AK422" s="57"/>
      <c r="AL422" s="79"/>
    </row>
    <row r="423" spans="2:38" s="1" customFormat="1" ht="15.75" customHeight="1" x14ac:dyDescent="0.25">
      <c r="B423" s="686"/>
      <c r="C423" s="15" t="s">
        <v>340</v>
      </c>
      <c r="D423" s="116">
        <v>11</v>
      </c>
      <c r="E423" s="116">
        <v>55</v>
      </c>
      <c r="F423" s="116">
        <v>53</v>
      </c>
      <c r="G423" s="69">
        <v>5256.3</v>
      </c>
      <c r="H423" s="69">
        <v>129.60000000000002</v>
      </c>
      <c r="I423" s="80">
        <v>0.24639004623023797</v>
      </c>
      <c r="J423" s="69">
        <v>1295.0999999999999</v>
      </c>
      <c r="K423" s="80">
        <v>0</v>
      </c>
      <c r="L423" s="69">
        <v>0</v>
      </c>
      <c r="M423" s="80">
        <v>0</v>
      </c>
      <c r="N423" s="69">
        <v>0</v>
      </c>
      <c r="O423" s="69">
        <v>0</v>
      </c>
      <c r="P423" s="69">
        <v>0</v>
      </c>
      <c r="Q423" s="69">
        <v>110.7</v>
      </c>
      <c r="R423" s="69">
        <v>4.8</v>
      </c>
      <c r="S423" s="69">
        <v>637.90000000000009</v>
      </c>
      <c r="T423" s="80">
        <v>0</v>
      </c>
      <c r="U423" s="69">
        <v>0</v>
      </c>
      <c r="V423" s="80">
        <v>0.19388162776097254</v>
      </c>
      <c r="W423" s="69">
        <v>1019.1</v>
      </c>
      <c r="X423" s="69">
        <v>0</v>
      </c>
      <c r="Y423" s="69">
        <v>0</v>
      </c>
      <c r="Z423" s="69">
        <v>0</v>
      </c>
      <c r="AA423" s="60">
        <f>G423+H423+J423+L423+N423+O423+P423+Q423+R423+S423+U423+W423+X423+Y423+Z423</f>
        <v>8453.5</v>
      </c>
      <c r="AB423" s="143">
        <v>708.3</v>
      </c>
      <c r="AC423" s="69">
        <f>AB423+X423+W423+U423</f>
        <v>1727.4</v>
      </c>
      <c r="AD423" s="238">
        <f t="shared" si="153"/>
        <v>0.32863421037612012</v>
      </c>
      <c r="AE423" s="69">
        <f>G423+H423+J423+L423+N423+P423+Q423+R423+S423+Y423+Z423</f>
        <v>7434.4</v>
      </c>
      <c r="AF423" s="277">
        <f t="shared" si="150"/>
        <v>0.4</v>
      </c>
      <c r="AG423" s="278">
        <f>G423*AF423</f>
        <v>2102.52</v>
      </c>
      <c r="AH423" s="225">
        <f>IF((AA423+AB423)-(AE423+AG423)&gt;0,0,(AA423+AB423)-(AE423+AG423))</f>
        <v>-375.1200000000008</v>
      </c>
      <c r="AI423" s="238">
        <f t="shared" si="154"/>
        <v>0.40000000000000013</v>
      </c>
      <c r="AJ423" s="69">
        <f t="shared" si="155"/>
        <v>2102.5200000000009</v>
      </c>
      <c r="AK423" s="69"/>
      <c r="AL423" s="186"/>
    </row>
    <row r="424" spans="2:38" s="1" customFormat="1" ht="15.75" customHeight="1" x14ac:dyDescent="0.25">
      <c r="B424" s="686"/>
      <c r="C424" s="15" t="s">
        <v>341</v>
      </c>
      <c r="D424" s="116">
        <v>6</v>
      </c>
      <c r="E424" s="116">
        <v>19</v>
      </c>
      <c r="F424" s="116">
        <v>20</v>
      </c>
      <c r="G424" s="69">
        <v>1946.8999999999999</v>
      </c>
      <c r="H424" s="69">
        <v>66</v>
      </c>
      <c r="I424" s="80">
        <v>0.28681493656582263</v>
      </c>
      <c r="J424" s="69">
        <v>558.40000000000009</v>
      </c>
      <c r="K424" s="80">
        <v>0</v>
      </c>
      <c r="L424" s="69">
        <v>0</v>
      </c>
      <c r="M424" s="80">
        <v>0</v>
      </c>
      <c r="N424" s="69">
        <v>0</v>
      </c>
      <c r="O424" s="69">
        <v>0</v>
      </c>
      <c r="P424" s="69">
        <v>0</v>
      </c>
      <c r="Q424" s="69">
        <v>75.400000000000006</v>
      </c>
      <c r="R424" s="69">
        <v>0</v>
      </c>
      <c r="S424" s="69">
        <v>229.12666666666667</v>
      </c>
      <c r="T424" s="80">
        <v>0</v>
      </c>
      <c r="U424" s="69">
        <v>0</v>
      </c>
      <c r="V424" s="80">
        <v>0.17546869382094613</v>
      </c>
      <c r="W424" s="69">
        <v>341.62</v>
      </c>
      <c r="X424" s="69">
        <v>0</v>
      </c>
      <c r="Y424" s="69">
        <v>0</v>
      </c>
      <c r="Z424" s="69">
        <v>0</v>
      </c>
      <c r="AA424" s="60">
        <f>G424+H424+J424+L424+N424+O424+P424+Q424+R424+S424+U424+W424+X424+Y424+Z424</f>
        <v>3217.4466666666667</v>
      </c>
      <c r="AB424" s="143">
        <v>254.4</v>
      </c>
      <c r="AC424" s="69">
        <f>AB424+X424+W424+U424</f>
        <v>596.02</v>
      </c>
      <c r="AD424" s="238">
        <f t="shared" si="153"/>
        <v>0.30613796291540396</v>
      </c>
      <c r="AE424" s="69">
        <f>G424+H424+J424+L424+N424+P424+Q424+R424+S424+Y424+Z424</f>
        <v>2875.8266666666668</v>
      </c>
      <c r="AF424" s="277">
        <f t="shared" si="150"/>
        <v>0.4</v>
      </c>
      <c r="AG424" s="278">
        <f>G424*AF424</f>
        <v>778.76</v>
      </c>
      <c r="AH424" s="225">
        <f>IF((AA424+AB424)-(AE424+AG424)&gt;0,0,(AA424+AB424)-(AE424+AG424))</f>
        <v>-182.74000000000024</v>
      </c>
      <c r="AI424" s="238">
        <f t="shared" si="154"/>
        <v>0.40000000000000013</v>
      </c>
      <c r="AJ424" s="69">
        <f t="shared" si="155"/>
        <v>778.76000000000022</v>
      </c>
      <c r="AK424" s="69"/>
      <c r="AL424" s="186"/>
    </row>
    <row r="425" spans="2:38" s="1" customFormat="1" ht="18" customHeight="1" x14ac:dyDescent="0.25">
      <c r="B425" s="686"/>
      <c r="C425" s="15" t="s">
        <v>342</v>
      </c>
      <c r="D425" s="116">
        <v>4</v>
      </c>
      <c r="E425" s="116">
        <v>15</v>
      </c>
      <c r="F425" s="116">
        <v>18</v>
      </c>
      <c r="G425" s="69">
        <v>1562.3</v>
      </c>
      <c r="H425" s="69">
        <v>33.6</v>
      </c>
      <c r="I425" s="80">
        <v>0.21801190552390709</v>
      </c>
      <c r="J425" s="69">
        <v>340.6</v>
      </c>
      <c r="K425" s="80">
        <v>0</v>
      </c>
      <c r="L425" s="69">
        <v>0</v>
      </c>
      <c r="M425" s="80">
        <v>0</v>
      </c>
      <c r="N425" s="69">
        <v>0</v>
      </c>
      <c r="O425" s="69">
        <v>0</v>
      </c>
      <c r="P425" s="69">
        <v>0</v>
      </c>
      <c r="Q425" s="69">
        <v>8</v>
      </c>
      <c r="R425" s="69">
        <v>0</v>
      </c>
      <c r="S425" s="69">
        <v>184.05999999999997</v>
      </c>
      <c r="T425" s="80">
        <v>0</v>
      </c>
      <c r="U425" s="69">
        <v>0</v>
      </c>
      <c r="V425" s="80">
        <v>0.1691224476733022</v>
      </c>
      <c r="W425" s="69">
        <v>264.22000000000003</v>
      </c>
      <c r="X425" s="69">
        <v>0</v>
      </c>
      <c r="Y425" s="69">
        <v>0</v>
      </c>
      <c r="Z425" s="69">
        <v>0</v>
      </c>
      <c r="AA425" s="60">
        <f>G425+H425+J425+L425+N425+O425+P425+Q425+R425+S425+U425+W425+X425+Y425+Z425</f>
        <v>2392.7799999999997</v>
      </c>
      <c r="AB425" s="143">
        <v>182.1</v>
      </c>
      <c r="AC425" s="69">
        <f>AB425+X425+W425+U425</f>
        <v>446.32000000000005</v>
      </c>
      <c r="AD425" s="238">
        <f t="shared" si="153"/>
        <v>0.28568136721500353</v>
      </c>
      <c r="AE425" s="69">
        <f>G425+H425+J425+L425+N425+P425+Q425+R425+S425+Y425+Z425</f>
        <v>2128.56</v>
      </c>
      <c r="AF425" s="277">
        <f t="shared" si="150"/>
        <v>0.4</v>
      </c>
      <c r="AG425" s="278">
        <f>G425*AF425</f>
        <v>624.92000000000007</v>
      </c>
      <c r="AH425" s="225">
        <f>IF((AA425+AB425)-(AE425+AG425)&gt;0,0,(AA425+AB425)-(AE425+AG425))</f>
        <v>-178.60000000000036</v>
      </c>
      <c r="AI425" s="238">
        <f t="shared" si="154"/>
        <v>0.4000000000000003</v>
      </c>
      <c r="AJ425" s="69">
        <f t="shared" si="155"/>
        <v>624.92000000000041</v>
      </c>
      <c r="AK425" s="69"/>
      <c r="AL425" s="186"/>
    </row>
    <row r="426" spans="2:38" ht="15.75" customHeight="1" x14ac:dyDescent="0.25">
      <c r="B426" s="686" t="s">
        <v>343</v>
      </c>
      <c r="C426" s="11" t="s">
        <v>124</v>
      </c>
      <c r="D426" s="125">
        <f t="shared" ref="D426:AA426" si="165">SUM(D427:D428)</f>
        <v>12</v>
      </c>
      <c r="E426" s="125">
        <f t="shared" si="165"/>
        <v>80</v>
      </c>
      <c r="F426" s="125">
        <f t="shared" si="165"/>
        <v>72</v>
      </c>
      <c r="G426" s="57">
        <f t="shared" si="165"/>
        <v>6957.7000000000007</v>
      </c>
      <c r="H426" s="57">
        <f t="shared" si="165"/>
        <v>206.40000000000003</v>
      </c>
      <c r="I426" s="82">
        <f>J426/G426</f>
        <v>0.2764850453454446</v>
      </c>
      <c r="J426" s="57">
        <f t="shared" si="165"/>
        <v>1923.7</v>
      </c>
      <c r="K426" s="82">
        <f>L426/G426</f>
        <v>1.2245425930982939E-2</v>
      </c>
      <c r="L426" s="57">
        <f t="shared" si="165"/>
        <v>85.2</v>
      </c>
      <c r="M426" s="82">
        <f t="shared" si="165"/>
        <v>0</v>
      </c>
      <c r="N426" s="57">
        <f t="shared" si="165"/>
        <v>0</v>
      </c>
      <c r="O426" s="57">
        <f t="shared" si="165"/>
        <v>0</v>
      </c>
      <c r="P426" s="57">
        <f t="shared" si="165"/>
        <v>0</v>
      </c>
      <c r="Q426" s="57">
        <f t="shared" si="165"/>
        <v>97.8</v>
      </c>
      <c r="R426" s="57">
        <f t="shared" si="165"/>
        <v>13.2</v>
      </c>
      <c r="S426" s="57">
        <f t="shared" si="165"/>
        <v>889.62833333333333</v>
      </c>
      <c r="T426" s="82">
        <f>U426/G426</f>
        <v>0</v>
      </c>
      <c r="U426" s="57">
        <f t="shared" si="165"/>
        <v>0</v>
      </c>
      <c r="V426" s="82">
        <f>W426/G426</f>
        <v>0.19999999999999998</v>
      </c>
      <c r="W426" s="57">
        <f t="shared" si="165"/>
        <v>1391.54</v>
      </c>
      <c r="X426" s="57">
        <f t="shared" si="165"/>
        <v>0</v>
      </c>
      <c r="Y426" s="57">
        <f t="shared" si="165"/>
        <v>0</v>
      </c>
      <c r="Z426" s="57">
        <f t="shared" si="165"/>
        <v>0</v>
      </c>
      <c r="AA426" s="57">
        <f t="shared" si="165"/>
        <v>11565.168333333333</v>
      </c>
      <c r="AB426" s="141">
        <f>SUM(AB427:AB428)</f>
        <v>987.8</v>
      </c>
      <c r="AC426" s="141">
        <f>SUM(AC427:AC428)</f>
        <v>2379.34</v>
      </c>
      <c r="AD426" s="233">
        <f t="shared" si="153"/>
        <v>0.3419722034580393</v>
      </c>
      <c r="AE426" s="141">
        <f>SUM(AE427:AE428)</f>
        <v>10173.628333333334</v>
      </c>
      <c r="AF426" s="269">
        <f t="shared" si="150"/>
        <v>0.4</v>
      </c>
      <c r="AG426" s="270">
        <f>SUM(AG427:AG428)</f>
        <v>2783.0800000000004</v>
      </c>
      <c r="AH426" s="141">
        <f>SUM(AH427:AH428)</f>
        <v>-403.74000000000069</v>
      </c>
      <c r="AI426" s="233">
        <f t="shared" si="154"/>
        <v>0.40000000000000008</v>
      </c>
      <c r="AJ426" s="57">
        <f t="shared" si="155"/>
        <v>2783.0800000000008</v>
      </c>
      <c r="AK426" s="57"/>
      <c r="AL426" s="79"/>
    </row>
    <row r="427" spans="2:38" ht="15.75" customHeight="1" x14ac:dyDescent="0.25">
      <c r="B427" s="686"/>
      <c r="C427" s="15" t="s">
        <v>344</v>
      </c>
      <c r="D427" s="116">
        <v>9</v>
      </c>
      <c r="E427" s="116">
        <v>64</v>
      </c>
      <c r="F427" s="116">
        <v>57</v>
      </c>
      <c r="G427" s="69">
        <v>5576.0000000000009</v>
      </c>
      <c r="H427" s="69">
        <v>162.00000000000003</v>
      </c>
      <c r="I427" s="80">
        <v>0.2724175035868005</v>
      </c>
      <c r="J427" s="69">
        <v>1519</v>
      </c>
      <c r="K427" s="80">
        <v>1.5279770444763269E-2</v>
      </c>
      <c r="L427" s="69">
        <v>85.2</v>
      </c>
      <c r="M427" s="80">
        <v>0</v>
      </c>
      <c r="N427" s="69">
        <v>0</v>
      </c>
      <c r="O427" s="69">
        <v>0</v>
      </c>
      <c r="P427" s="69">
        <v>0</v>
      </c>
      <c r="Q427" s="69">
        <v>65.5</v>
      </c>
      <c r="R427" s="69">
        <v>8.4</v>
      </c>
      <c r="S427" s="69">
        <v>710.94166666666672</v>
      </c>
      <c r="T427" s="80">
        <v>0</v>
      </c>
      <c r="U427" s="69">
        <v>0</v>
      </c>
      <c r="V427" s="80">
        <v>0.19999999999999998</v>
      </c>
      <c r="W427" s="69">
        <v>1115.2</v>
      </c>
      <c r="X427" s="69">
        <v>0</v>
      </c>
      <c r="Y427" s="69">
        <v>0</v>
      </c>
      <c r="Z427" s="69">
        <v>0</v>
      </c>
      <c r="AA427" s="60">
        <f>G427+H427+J427+L427+N427+O427+P427+Q427+R427+S427+U427+W427+X427+Y427+Z427</f>
        <v>9242.2416666666668</v>
      </c>
      <c r="AB427" s="143">
        <v>789.4</v>
      </c>
      <c r="AC427" s="69">
        <f>AB427+X427+W427+U427</f>
        <v>1904.6</v>
      </c>
      <c r="AD427" s="238">
        <f t="shared" si="153"/>
        <v>0.34157101865136291</v>
      </c>
      <c r="AE427" s="69">
        <f>G427+H427+J427+L427+N427+P427+Q427+R427+S427+Y427+Z427</f>
        <v>8127.041666666667</v>
      </c>
      <c r="AF427" s="277">
        <f t="shared" si="150"/>
        <v>0.4</v>
      </c>
      <c r="AG427" s="278">
        <f>G427*AF427</f>
        <v>2230.4000000000005</v>
      </c>
      <c r="AH427" s="225">
        <f>IF((AA427+AB427)-(AE427+AG427)&gt;0,0,(AA427+AB427)-(AE427+AG427))</f>
        <v>-325.80000000000109</v>
      </c>
      <c r="AI427" s="238">
        <f t="shared" si="154"/>
        <v>0.40000000000000013</v>
      </c>
      <c r="AJ427" s="69">
        <f t="shared" si="155"/>
        <v>2230.400000000001</v>
      </c>
      <c r="AK427" s="69"/>
      <c r="AL427" s="186"/>
    </row>
    <row r="428" spans="2:38" s="1" customFormat="1" ht="15.75" customHeight="1" x14ac:dyDescent="0.25">
      <c r="B428" s="686"/>
      <c r="C428" s="15" t="s">
        <v>345</v>
      </c>
      <c r="D428" s="116">
        <v>3</v>
      </c>
      <c r="E428" s="116">
        <v>16</v>
      </c>
      <c r="F428" s="116">
        <v>15</v>
      </c>
      <c r="G428" s="69">
        <v>1381.6999999999998</v>
      </c>
      <c r="H428" s="69">
        <v>44.4</v>
      </c>
      <c r="I428" s="80">
        <v>0.29290005066222774</v>
      </c>
      <c r="J428" s="69">
        <v>404.7</v>
      </c>
      <c r="K428" s="80">
        <v>0</v>
      </c>
      <c r="L428" s="69">
        <v>0</v>
      </c>
      <c r="M428" s="80">
        <v>0</v>
      </c>
      <c r="N428" s="69">
        <v>0</v>
      </c>
      <c r="O428" s="69">
        <v>0</v>
      </c>
      <c r="P428" s="69">
        <v>0</v>
      </c>
      <c r="Q428" s="69">
        <v>32.299999999999997</v>
      </c>
      <c r="R428" s="69">
        <v>4.8</v>
      </c>
      <c r="S428" s="69">
        <v>178.68666666666667</v>
      </c>
      <c r="T428" s="80">
        <v>0</v>
      </c>
      <c r="U428" s="69">
        <v>0</v>
      </c>
      <c r="V428" s="80">
        <v>0.20000000000000004</v>
      </c>
      <c r="W428" s="69">
        <v>276.34000000000003</v>
      </c>
      <c r="X428" s="69">
        <v>0</v>
      </c>
      <c r="Y428" s="69">
        <v>0</v>
      </c>
      <c r="Z428" s="69">
        <v>0</v>
      </c>
      <c r="AA428" s="60">
        <f>G428+H428+J428+L428+N428+O428+P428+Q428+R428+S428+U428+W428+X428+Y428+Z428</f>
        <v>2322.9266666666667</v>
      </c>
      <c r="AB428" s="143">
        <v>198.4</v>
      </c>
      <c r="AC428" s="69">
        <f>AB428+X428+W428+U428</f>
        <v>474.74</v>
      </c>
      <c r="AD428" s="238">
        <f t="shared" si="153"/>
        <v>0.34359122819714849</v>
      </c>
      <c r="AE428" s="69">
        <f>G428+H428+J428+L428+N428+P428+Q428+R428+S428+Y428+Z428</f>
        <v>2046.5866666666666</v>
      </c>
      <c r="AF428" s="277">
        <f t="shared" si="150"/>
        <v>0.4</v>
      </c>
      <c r="AG428" s="278">
        <f>G428*AF428</f>
        <v>552.67999999999995</v>
      </c>
      <c r="AH428" s="225">
        <f>IF((AA428+AB428)-(AE428+AG428)&gt;0,0,(AA428+AB428)-(AE428+AG428))</f>
        <v>-77.9399999999996</v>
      </c>
      <c r="AI428" s="238">
        <f t="shared" si="154"/>
        <v>0.39999999999999974</v>
      </c>
      <c r="AJ428" s="69">
        <f t="shared" si="155"/>
        <v>552.67999999999961</v>
      </c>
      <c r="AK428" s="69"/>
      <c r="AL428" s="186"/>
    </row>
    <row r="429" spans="2:38" ht="25.5" customHeight="1" x14ac:dyDescent="0.25">
      <c r="B429" s="42" t="s">
        <v>346</v>
      </c>
      <c r="C429" s="21" t="s">
        <v>347</v>
      </c>
      <c r="D429" s="107">
        <v>17</v>
      </c>
      <c r="E429" s="107">
        <v>90</v>
      </c>
      <c r="F429" s="107">
        <v>88</v>
      </c>
      <c r="G429" s="138">
        <v>8110.9</v>
      </c>
      <c r="H429" s="138">
        <v>202.79999999999998</v>
      </c>
      <c r="I429" s="99">
        <v>0.2784401237840437</v>
      </c>
      <c r="J429" s="138">
        <v>2258.4</v>
      </c>
      <c r="K429" s="99">
        <v>0</v>
      </c>
      <c r="L429" s="138">
        <v>0</v>
      </c>
      <c r="M429" s="99">
        <v>0</v>
      </c>
      <c r="N429" s="138">
        <v>0</v>
      </c>
      <c r="O429" s="138">
        <v>0</v>
      </c>
      <c r="P429" s="138">
        <v>0</v>
      </c>
      <c r="Q429" s="138">
        <v>156.80000000000001</v>
      </c>
      <c r="R429" s="166">
        <v>16.8</v>
      </c>
      <c r="S429" s="166">
        <v>1030.6566666666665</v>
      </c>
      <c r="T429" s="167">
        <v>0</v>
      </c>
      <c r="U429" s="166">
        <v>0</v>
      </c>
      <c r="V429" s="167">
        <v>0.2</v>
      </c>
      <c r="W429" s="166">
        <v>1622.18</v>
      </c>
      <c r="X429" s="166">
        <v>0</v>
      </c>
      <c r="Y429" s="166">
        <v>0</v>
      </c>
      <c r="Z429" s="166">
        <v>0</v>
      </c>
      <c r="AA429" s="166">
        <v>13398.536666666663</v>
      </c>
      <c r="AB429" s="152">
        <v>1144.4000000000001</v>
      </c>
      <c r="AC429" s="166">
        <f>AB429+X429+W429+U429</f>
        <v>2766.58</v>
      </c>
      <c r="AD429" s="243">
        <f t="shared" si="153"/>
        <v>0.34109408327066049</v>
      </c>
      <c r="AE429" s="166">
        <f>G429+H429+J429+L429+N429+P429+Q429+R429+S429+Y429+Z429</f>
        <v>11776.356666666663</v>
      </c>
      <c r="AF429" s="288">
        <f t="shared" si="150"/>
        <v>0.4</v>
      </c>
      <c r="AG429" s="289">
        <f>G429*AF429</f>
        <v>3244.36</v>
      </c>
      <c r="AH429" s="229">
        <f>IF((AA429+AB429)-(AE429+AG429)&gt;0,0,(AA429+AB429)-(AE429+AG429))</f>
        <v>-477.78000000000065</v>
      </c>
      <c r="AI429" s="243">
        <f t="shared" si="154"/>
        <v>0.40000000000000008</v>
      </c>
      <c r="AJ429" s="166">
        <f t="shared" si="155"/>
        <v>3244.3600000000006</v>
      </c>
      <c r="AK429" s="166"/>
      <c r="AL429" s="191"/>
    </row>
    <row r="430" spans="2:38" ht="15.75" customHeight="1" x14ac:dyDescent="0.25">
      <c r="B430" s="666" t="s">
        <v>348</v>
      </c>
      <c r="C430" s="11" t="s">
        <v>124</v>
      </c>
      <c r="D430" s="125">
        <f t="shared" ref="D430:AA430" si="166">SUM(D431:D432)</f>
        <v>15</v>
      </c>
      <c r="E430" s="125">
        <f t="shared" si="166"/>
        <v>59</v>
      </c>
      <c r="F430" s="125">
        <f t="shared" si="166"/>
        <v>58</v>
      </c>
      <c r="G430" s="57">
        <f t="shared" si="166"/>
        <v>5686.8</v>
      </c>
      <c r="H430" s="57">
        <f t="shared" si="166"/>
        <v>150</v>
      </c>
      <c r="I430" s="82">
        <f>J430/G430</f>
        <v>0.19082788211296331</v>
      </c>
      <c r="J430" s="57">
        <f t="shared" si="166"/>
        <v>1085.1999999999998</v>
      </c>
      <c r="K430" s="82">
        <f>L430/G430</f>
        <v>0</v>
      </c>
      <c r="L430" s="57">
        <f t="shared" si="166"/>
        <v>0</v>
      </c>
      <c r="M430" s="82">
        <f t="shared" si="166"/>
        <v>0</v>
      </c>
      <c r="N430" s="57">
        <f t="shared" si="166"/>
        <v>0</v>
      </c>
      <c r="O430" s="57">
        <f t="shared" si="166"/>
        <v>0</v>
      </c>
      <c r="P430" s="57">
        <f t="shared" si="166"/>
        <v>0</v>
      </c>
      <c r="Q430" s="57">
        <f t="shared" si="166"/>
        <v>148.5</v>
      </c>
      <c r="R430" s="57">
        <f t="shared" si="166"/>
        <v>14.399999999999999</v>
      </c>
      <c r="S430" s="57">
        <f t="shared" si="166"/>
        <v>652.78833333333341</v>
      </c>
      <c r="T430" s="82">
        <f>U430/G430</f>
        <v>0</v>
      </c>
      <c r="U430" s="57">
        <f t="shared" si="166"/>
        <v>0</v>
      </c>
      <c r="V430" s="82">
        <f>W430/G430</f>
        <v>0.18860519096855874</v>
      </c>
      <c r="W430" s="57">
        <f t="shared" si="166"/>
        <v>1072.56</v>
      </c>
      <c r="X430" s="57">
        <f t="shared" si="166"/>
        <v>0</v>
      </c>
      <c r="Y430" s="57">
        <f t="shared" si="166"/>
        <v>0</v>
      </c>
      <c r="Z430" s="57">
        <f t="shared" si="166"/>
        <v>0</v>
      </c>
      <c r="AA430" s="57">
        <f t="shared" si="166"/>
        <v>8810.248333333333</v>
      </c>
      <c r="AB430" s="141">
        <f>SUM(AB431:AB432)</f>
        <v>724.90000000000009</v>
      </c>
      <c r="AC430" s="141">
        <f>SUM(AC431:AC432)</f>
        <v>1797.4599999999998</v>
      </c>
      <c r="AD430" s="233">
        <f t="shared" si="153"/>
        <v>0.31607582471688822</v>
      </c>
      <c r="AE430" s="141">
        <f>SUM(AE431:AE432)</f>
        <v>7737.6883333333335</v>
      </c>
      <c r="AF430" s="269">
        <f t="shared" si="150"/>
        <v>0.4</v>
      </c>
      <c r="AG430" s="270">
        <f>SUM(AG431:AG432)</f>
        <v>2274.7200000000003</v>
      </c>
      <c r="AH430" s="141">
        <f>SUM(AH431:AH432)</f>
        <v>-477.26000000000022</v>
      </c>
      <c r="AI430" s="233">
        <f t="shared" si="154"/>
        <v>0.4</v>
      </c>
      <c r="AJ430" s="57">
        <f t="shared" si="155"/>
        <v>2274.7200000000003</v>
      </c>
      <c r="AK430" s="57"/>
      <c r="AL430" s="79"/>
    </row>
    <row r="431" spans="2:38" ht="18.75" customHeight="1" x14ac:dyDescent="0.25">
      <c r="B431" s="666"/>
      <c r="C431" s="15" t="s">
        <v>349</v>
      </c>
      <c r="D431" s="116">
        <v>11</v>
      </c>
      <c r="E431" s="116">
        <v>37</v>
      </c>
      <c r="F431" s="116">
        <v>37</v>
      </c>
      <c r="G431" s="69">
        <v>3764.3</v>
      </c>
      <c r="H431" s="69">
        <v>85.199999999999989</v>
      </c>
      <c r="I431" s="80">
        <v>0.19987779932523975</v>
      </c>
      <c r="J431" s="69">
        <v>752.4</v>
      </c>
      <c r="K431" s="80">
        <v>0</v>
      </c>
      <c r="L431" s="69">
        <v>0</v>
      </c>
      <c r="M431" s="80">
        <v>0</v>
      </c>
      <c r="N431" s="69">
        <v>0</v>
      </c>
      <c r="O431" s="69">
        <v>0</v>
      </c>
      <c r="P431" s="69">
        <v>0</v>
      </c>
      <c r="Q431" s="69">
        <v>98.8</v>
      </c>
      <c r="R431" s="69">
        <v>9.6</v>
      </c>
      <c r="S431" s="69">
        <v>422.86333333333334</v>
      </c>
      <c r="T431" s="80">
        <v>0</v>
      </c>
      <c r="U431" s="69">
        <v>0</v>
      </c>
      <c r="V431" s="80">
        <v>0.18278564407725206</v>
      </c>
      <c r="W431" s="69">
        <v>688.06</v>
      </c>
      <c r="X431" s="69">
        <v>0</v>
      </c>
      <c r="Y431" s="69">
        <v>0</v>
      </c>
      <c r="Z431" s="69">
        <v>0</v>
      </c>
      <c r="AA431" s="60">
        <f>G431+H431+J431+L431+N431+O431+P431+Q431+R431+S431+U431+W431+X431+Y431+Z431</f>
        <v>5821.2233333333334</v>
      </c>
      <c r="AB431" s="143">
        <v>469.6</v>
      </c>
      <c r="AC431" s="69">
        <f>AB431+X431+W431+U431</f>
        <v>1157.6599999999999</v>
      </c>
      <c r="AD431" s="238">
        <f t="shared" si="153"/>
        <v>0.30753659378901782</v>
      </c>
      <c r="AE431" s="69">
        <f>G431+H431+J431+L431+N431+P431+Q431+R431+S431+Y431+Z431</f>
        <v>5133.1633333333339</v>
      </c>
      <c r="AF431" s="277">
        <f t="shared" si="150"/>
        <v>0.4</v>
      </c>
      <c r="AG431" s="278">
        <f>G431*AF431</f>
        <v>1505.7200000000003</v>
      </c>
      <c r="AH431" s="225">
        <f>IF((AA431+AB431)-(AE431+AG431)&gt;0,0,(AA431+AB431)-(AE431+AG431))</f>
        <v>-348.0600000000004</v>
      </c>
      <c r="AI431" s="238">
        <f t="shared" si="154"/>
        <v>0.4</v>
      </c>
      <c r="AJ431" s="69">
        <f t="shared" si="155"/>
        <v>1505.7200000000003</v>
      </c>
      <c r="AK431" s="69"/>
      <c r="AL431" s="186"/>
    </row>
    <row r="432" spans="2:38" s="1" customFormat="1" ht="15.75" customHeight="1" x14ac:dyDescent="0.25">
      <c r="B432" s="666"/>
      <c r="C432" s="15" t="s">
        <v>350</v>
      </c>
      <c r="D432" s="116">
        <v>4</v>
      </c>
      <c r="E432" s="116">
        <v>22</v>
      </c>
      <c r="F432" s="116">
        <v>21</v>
      </c>
      <c r="G432" s="69">
        <v>1922.4999999999998</v>
      </c>
      <c r="H432" s="69">
        <v>64.8</v>
      </c>
      <c r="I432" s="80">
        <v>0.17310793237971392</v>
      </c>
      <c r="J432" s="69">
        <v>332.79999999999995</v>
      </c>
      <c r="K432" s="80">
        <v>0</v>
      </c>
      <c r="L432" s="69">
        <v>0</v>
      </c>
      <c r="M432" s="80">
        <v>0</v>
      </c>
      <c r="N432" s="69">
        <v>0</v>
      </c>
      <c r="O432" s="69">
        <v>0</v>
      </c>
      <c r="P432" s="69">
        <v>0</v>
      </c>
      <c r="Q432" s="69">
        <v>49.7</v>
      </c>
      <c r="R432" s="69">
        <v>4.8</v>
      </c>
      <c r="S432" s="69">
        <v>229.92500000000001</v>
      </c>
      <c r="T432" s="80">
        <v>0</v>
      </c>
      <c r="U432" s="69">
        <v>0</v>
      </c>
      <c r="V432" s="80">
        <v>0.2</v>
      </c>
      <c r="W432" s="69">
        <v>384.5</v>
      </c>
      <c r="X432" s="69">
        <v>0</v>
      </c>
      <c r="Y432" s="69">
        <v>0</v>
      </c>
      <c r="Z432" s="69">
        <v>0</v>
      </c>
      <c r="AA432" s="60">
        <f>G432+H432+J432+L432+N432+O432+P432+Q432+R432+S432+U432+W432+X432+Y432+Z432</f>
        <v>2989.0249999999996</v>
      </c>
      <c r="AB432" s="143">
        <v>255.3</v>
      </c>
      <c r="AC432" s="69">
        <f>AB432+X432+W432+U432</f>
        <v>639.79999999999995</v>
      </c>
      <c r="AD432" s="238">
        <f t="shared" si="153"/>
        <v>0.33279583875162549</v>
      </c>
      <c r="AE432" s="69">
        <f>G432+H432+J432+L432+N432+P432+Q432+R432+S432+Y432+Z432</f>
        <v>2604.5249999999996</v>
      </c>
      <c r="AF432" s="277">
        <f t="shared" si="150"/>
        <v>0.4</v>
      </c>
      <c r="AG432" s="278">
        <f>G432*AF432</f>
        <v>769</v>
      </c>
      <c r="AH432" s="225">
        <f>IF((AA432+AB432)-(AE432+AG432)&gt;0,0,(AA432+AB432)-(AE432+AG432))</f>
        <v>-129.19999999999982</v>
      </c>
      <c r="AI432" s="238">
        <f t="shared" si="154"/>
        <v>0.39999999999999991</v>
      </c>
      <c r="AJ432" s="69">
        <f t="shared" si="155"/>
        <v>768.99999999999977</v>
      </c>
      <c r="AK432" s="69"/>
      <c r="AL432" s="186"/>
    </row>
    <row r="433" spans="2:38" ht="15.75" customHeight="1" x14ac:dyDescent="0.25">
      <c r="B433" s="42" t="s">
        <v>351</v>
      </c>
      <c r="C433" s="21" t="s">
        <v>352</v>
      </c>
      <c r="D433" s="107">
        <v>8</v>
      </c>
      <c r="E433" s="107">
        <v>46</v>
      </c>
      <c r="F433" s="107">
        <v>36</v>
      </c>
      <c r="G433" s="138">
        <v>3221.8999999999996</v>
      </c>
      <c r="H433" s="138">
        <v>103.19999999999999</v>
      </c>
      <c r="I433" s="99">
        <v>0.27223067134299639</v>
      </c>
      <c r="J433" s="138">
        <v>877.1</v>
      </c>
      <c r="K433" s="99">
        <v>0</v>
      </c>
      <c r="L433" s="138">
        <v>0</v>
      </c>
      <c r="M433" s="99">
        <v>0</v>
      </c>
      <c r="N433" s="138">
        <v>0</v>
      </c>
      <c r="O433" s="138">
        <v>0</v>
      </c>
      <c r="P433" s="138">
        <v>0</v>
      </c>
      <c r="Q433" s="138">
        <v>80.099999999999994</v>
      </c>
      <c r="R433" s="166">
        <v>8.4</v>
      </c>
      <c r="S433" s="166">
        <v>411.25666666666666</v>
      </c>
      <c r="T433" s="167">
        <v>0</v>
      </c>
      <c r="U433" s="166">
        <v>0</v>
      </c>
      <c r="V433" s="167">
        <v>0.2</v>
      </c>
      <c r="W433" s="166">
        <v>644.38</v>
      </c>
      <c r="X433" s="166">
        <v>0</v>
      </c>
      <c r="Y433" s="166">
        <v>0</v>
      </c>
      <c r="Z433" s="166">
        <v>0</v>
      </c>
      <c r="AA433" s="166">
        <v>5346.336666666667</v>
      </c>
      <c r="AB433" s="152">
        <v>456.6</v>
      </c>
      <c r="AC433" s="166">
        <f>AB433+X433+W433+U433</f>
        <v>1100.98</v>
      </c>
      <c r="AD433" s="243">
        <f t="shared" si="153"/>
        <v>0.34171762003786588</v>
      </c>
      <c r="AE433" s="166">
        <f>G433+H433+J433+L433+N433+P433+Q433+R433+S433+Y433+Z433</f>
        <v>4701.9566666666669</v>
      </c>
      <c r="AF433" s="288">
        <f t="shared" si="150"/>
        <v>0.4</v>
      </c>
      <c r="AG433" s="289">
        <f>G433*AF433</f>
        <v>1288.76</v>
      </c>
      <c r="AH433" s="229">
        <f>IF((AA433+AB433)-(AE433+AG433)&gt;0,0,(AA433+AB433)-(AE433+AG433))</f>
        <v>-187.77999999999975</v>
      </c>
      <c r="AI433" s="243">
        <f t="shared" si="154"/>
        <v>0.39999999999999997</v>
      </c>
      <c r="AJ433" s="166">
        <f t="shared" si="155"/>
        <v>1288.7599999999998</v>
      </c>
      <c r="AK433" s="166"/>
      <c r="AL433" s="191"/>
    </row>
    <row r="434" spans="2:38" ht="24" customHeight="1" x14ac:dyDescent="0.25">
      <c r="B434" s="666" t="s">
        <v>353</v>
      </c>
      <c r="C434" s="11" t="s">
        <v>124</v>
      </c>
      <c r="D434" s="125">
        <f t="shared" ref="D434:AA434" si="167">SUM(D435:D437)</f>
        <v>19</v>
      </c>
      <c r="E434" s="125">
        <f t="shared" si="167"/>
        <v>86</v>
      </c>
      <c r="F434" s="125">
        <f t="shared" si="167"/>
        <v>82</v>
      </c>
      <c r="G434" s="57">
        <f t="shared" si="167"/>
        <v>7903.6999999999989</v>
      </c>
      <c r="H434" s="57">
        <f t="shared" si="167"/>
        <v>208.8</v>
      </c>
      <c r="I434" s="82">
        <f>J434/G434</f>
        <v>0.21536748611409848</v>
      </c>
      <c r="J434" s="57">
        <f t="shared" si="167"/>
        <v>1702.1999999999998</v>
      </c>
      <c r="K434" s="82">
        <f>L434/G434</f>
        <v>0</v>
      </c>
      <c r="L434" s="57">
        <f t="shared" si="167"/>
        <v>0</v>
      </c>
      <c r="M434" s="82">
        <f t="shared" si="167"/>
        <v>0</v>
      </c>
      <c r="N434" s="57">
        <f t="shared" si="167"/>
        <v>0</v>
      </c>
      <c r="O434" s="57">
        <f t="shared" si="167"/>
        <v>0</v>
      </c>
      <c r="P434" s="57">
        <f t="shared" si="167"/>
        <v>0</v>
      </c>
      <c r="Q434" s="57">
        <f t="shared" si="167"/>
        <v>197.79999999999998</v>
      </c>
      <c r="R434" s="57">
        <f t="shared" si="167"/>
        <v>18</v>
      </c>
      <c r="S434" s="57">
        <f t="shared" si="167"/>
        <v>959.56333333333328</v>
      </c>
      <c r="T434" s="82">
        <f>U434/G434</f>
        <v>0</v>
      </c>
      <c r="U434" s="57">
        <f t="shared" si="167"/>
        <v>0</v>
      </c>
      <c r="V434" s="82">
        <f>W434/G434</f>
        <v>0.19796550982451261</v>
      </c>
      <c r="W434" s="57">
        <f t="shared" si="167"/>
        <v>1564.66</v>
      </c>
      <c r="X434" s="57">
        <f t="shared" si="167"/>
        <v>0</v>
      </c>
      <c r="Y434" s="57">
        <f t="shared" si="167"/>
        <v>0</v>
      </c>
      <c r="Z434" s="57">
        <f t="shared" si="167"/>
        <v>0</v>
      </c>
      <c r="AA434" s="57">
        <f t="shared" si="167"/>
        <v>12554.723333333333</v>
      </c>
      <c r="AB434" s="141">
        <f>SUM(AB435:AB437)</f>
        <v>1065.4000000000001</v>
      </c>
      <c r="AC434" s="141">
        <f>SUM(AC435:AC437)</f>
        <v>2630.06</v>
      </c>
      <c r="AD434" s="233">
        <f t="shared" si="153"/>
        <v>0.33276313625264126</v>
      </c>
      <c r="AE434" s="141">
        <f>SUM(AE435:AE437)</f>
        <v>10990.063333333334</v>
      </c>
      <c r="AF434" s="269">
        <f t="shared" si="150"/>
        <v>0.4</v>
      </c>
      <c r="AG434" s="270">
        <f>SUM(AG435:AG437)</f>
        <v>3161.48</v>
      </c>
      <c r="AH434" s="141">
        <f>SUM(AH435:AH437)</f>
        <v>-531.42000000000007</v>
      </c>
      <c r="AI434" s="233">
        <f t="shared" si="154"/>
        <v>0.40000000000000008</v>
      </c>
      <c r="AJ434" s="57">
        <f t="shared" si="155"/>
        <v>3161.48</v>
      </c>
      <c r="AK434" s="57"/>
      <c r="AL434" s="79"/>
    </row>
    <row r="435" spans="2:38" ht="15.75" customHeight="1" x14ac:dyDescent="0.25">
      <c r="B435" s="666"/>
      <c r="C435" s="15" t="s">
        <v>354</v>
      </c>
      <c r="D435" s="116">
        <v>11</v>
      </c>
      <c r="E435" s="116">
        <v>44</v>
      </c>
      <c r="F435" s="116">
        <v>44</v>
      </c>
      <c r="G435" s="69">
        <v>4239.0999999999995</v>
      </c>
      <c r="H435" s="69">
        <v>94.8</v>
      </c>
      <c r="I435" s="80">
        <v>0.13849637894836167</v>
      </c>
      <c r="J435" s="69">
        <v>587.09999999999991</v>
      </c>
      <c r="K435" s="80">
        <v>0</v>
      </c>
      <c r="L435" s="69">
        <v>0</v>
      </c>
      <c r="M435" s="80">
        <v>0</v>
      </c>
      <c r="N435" s="69">
        <v>0</v>
      </c>
      <c r="O435" s="69">
        <v>0</v>
      </c>
      <c r="P435" s="69">
        <v>0</v>
      </c>
      <c r="Q435" s="69">
        <v>120</v>
      </c>
      <c r="R435" s="69">
        <v>8.4</v>
      </c>
      <c r="S435" s="69">
        <v>483.39499999999998</v>
      </c>
      <c r="T435" s="80">
        <v>0</v>
      </c>
      <c r="U435" s="69">
        <v>0</v>
      </c>
      <c r="V435" s="80">
        <v>0.1962067419971221</v>
      </c>
      <c r="W435" s="69">
        <v>831.74000000000012</v>
      </c>
      <c r="X435" s="69">
        <v>0</v>
      </c>
      <c r="Y435" s="69">
        <v>0</v>
      </c>
      <c r="Z435" s="69">
        <v>0</v>
      </c>
      <c r="AA435" s="60">
        <f>G435+H435+J435+L435+N435+O435+P435+Q435+R435+S435+U435+W435+X435+Y435+Z435</f>
        <v>6364.5349999999999</v>
      </c>
      <c r="AB435" s="143">
        <v>536.70000000000005</v>
      </c>
      <c r="AC435" s="69">
        <f>AB435+X435+W435+U435</f>
        <v>1368.44</v>
      </c>
      <c r="AD435" s="238">
        <f t="shared" si="153"/>
        <v>0.32281380481706029</v>
      </c>
      <c r="AE435" s="69">
        <f>G435+H435+J435+L435+N435+P435+Q435+R435+S435+Y435+Z435</f>
        <v>5532.7950000000001</v>
      </c>
      <c r="AF435" s="277">
        <f t="shared" si="150"/>
        <v>0.4</v>
      </c>
      <c r="AG435" s="278">
        <f>G435*AF435</f>
        <v>1695.6399999999999</v>
      </c>
      <c r="AH435" s="225">
        <f>IF((AA435+AB435)-(AE435+AG435)&gt;0,0,(AA435+AB435)-(AE435+AG435))</f>
        <v>-327.19999999999982</v>
      </c>
      <c r="AI435" s="238">
        <f t="shared" si="154"/>
        <v>0.4</v>
      </c>
      <c r="AJ435" s="69">
        <f t="shared" si="155"/>
        <v>1695.6399999999999</v>
      </c>
      <c r="AK435" s="69"/>
      <c r="AL435" s="186"/>
    </row>
    <row r="436" spans="2:38" s="1" customFormat="1" ht="14.25" customHeight="1" x14ac:dyDescent="0.25">
      <c r="B436" s="666"/>
      <c r="C436" s="15" t="s">
        <v>355</v>
      </c>
      <c r="D436" s="116">
        <v>4</v>
      </c>
      <c r="E436" s="116">
        <v>23</v>
      </c>
      <c r="F436" s="116">
        <v>19</v>
      </c>
      <c r="G436" s="69">
        <v>1797.1</v>
      </c>
      <c r="H436" s="69">
        <v>61.2</v>
      </c>
      <c r="I436" s="80">
        <v>0.30816315174447723</v>
      </c>
      <c r="J436" s="69">
        <v>553.79999999999995</v>
      </c>
      <c r="K436" s="80">
        <v>0</v>
      </c>
      <c r="L436" s="69">
        <v>0</v>
      </c>
      <c r="M436" s="80">
        <v>0</v>
      </c>
      <c r="N436" s="69">
        <v>0</v>
      </c>
      <c r="O436" s="69">
        <v>0</v>
      </c>
      <c r="P436" s="69">
        <v>0</v>
      </c>
      <c r="Q436" s="69">
        <v>34.700000000000003</v>
      </c>
      <c r="R436" s="69">
        <v>4.8</v>
      </c>
      <c r="S436" s="69">
        <v>234.25166666666667</v>
      </c>
      <c r="T436" s="80">
        <v>0</v>
      </c>
      <c r="U436" s="69">
        <v>0</v>
      </c>
      <c r="V436" s="80">
        <v>0.19999999999999998</v>
      </c>
      <c r="W436" s="69">
        <v>359.41999999999996</v>
      </c>
      <c r="X436" s="69">
        <v>0</v>
      </c>
      <c r="Y436" s="69">
        <v>0</v>
      </c>
      <c r="Z436" s="69">
        <v>0</v>
      </c>
      <c r="AA436" s="60">
        <f>G436+H436+J436+L436+N436+O436+P436+Q436+R436+S436+U436+W436+X436+Y436+Z436</f>
        <v>3045.2716666666665</v>
      </c>
      <c r="AB436" s="143">
        <v>260.10000000000002</v>
      </c>
      <c r="AC436" s="69">
        <f>AB436+X436+W436+U436</f>
        <v>619.52</v>
      </c>
      <c r="AD436" s="238">
        <f t="shared" si="153"/>
        <v>0.34473318123643648</v>
      </c>
      <c r="AE436" s="69">
        <f>G436+H436+J436+L436+N436+P436+Q436+R436+S436+Y436+Z436</f>
        <v>2685.8516666666665</v>
      </c>
      <c r="AF436" s="277">
        <f t="shared" si="150"/>
        <v>0.4</v>
      </c>
      <c r="AG436" s="278">
        <f>G436*AF436</f>
        <v>718.84</v>
      </c>
      <c r="AH436" s="225">
        <f>IF((AA436+AB436)-(AE436+AG436)&gt;0,0,(AA436+AB436)-(AE436+AG436))</f>
        <v>-99.320000000000164</v>
      </c>
      <c r="AI436" s="238">
        <f t="shared" si="154"/>
        <v>0.40000000000000008</v>
      </c>
      <c r="AJ436" s="69">
        <f t="shared" si="155"/>
        <v>718.84000000000015</v>
      </c>
      <c r="AK436" s="69"/>
      <c r="AL436" s="186"/>
    </row>
    <row r="437" spans="2:38" s="1" customFormat="1" ht="15.75" x14ac:dyDescent="0.25">
      <c r="B437" s="666"/>
      <c r="C437" s="15" t="s">
        <v>356</v>
      </c>
      <c r="D437" s="116">
        <v>4</v>
      </c>
      <c r="E437" s="116">
        <v>19</v>
      </c>
      <c r="F437" s="116">
        <v>19</v>
      </c>
      <c r="G437" s="69">
        <v>1867.5</v>
      </c>
      <c r="H437" s="69">
        <v>52.8</v>
      </c>
      <c r="I437" s="80">
        <v>0.30056224899598394</v>
      </c>
      <c r="J437" s="69">
        <v>561.29999999999995</v>
      </c>
      <c r="K437" s="80">
        <v>0</v>
      </c>
      <c r="L437" s="69">
        <v>0</v>
      </c>
      <c r="M437" s="80">
        <v>0</v>
      </c>
      <c r="N437" s="69">
        <v>0</v>
      </c>
      <c r="O437" s="69">
        <v>0</v>
      </c>
      <c r="P437" s="69">
        <v>0</v>
      </c>
      <c r="Q437" s="69">
        <v>43.1</v>
      </c>
      <c r="R437" s="69">
        <v>4.8</v>
      </c>
      <c r="S437" s="69">
        <v>241.91666666666669</v>
      </c>
      <c r="T437" s="80">
        <v>0</v>
      </c>
      <c r="U437" s="69">
        <v>0</v>
      </c>
      <c r="V437" s="80">
        <v>0.19999999999999998</v>
      </c>
      <c r="W437" s="69">
        <v>373.49999999999994</v>
      </c>
      <c r="X437" s="69">
        <v>0</v>
      </c>
      <c r="Y437" s="69">
        <v>0</v>
      </c>
      <c r="Z437" s="69">
        <v>0</v>
      </c>
      <c r="AA437" s="60">
        <f>G437+H437+J437+L437+N437+O437+P437+Q437+R437+S437+U437+W437+X437+Y437+Z437</f>
        <v>3144.9166666666665</v>
      </c>
      <c r="AB437" s="143">
        <v>268.60000000000002</v>
      </c>
      <c r="AC437" s="69">
        <f>AB437+X437+W437+U437</f>
        <v>642.09999999999991</v>
      </c>
      <c r="AD437" s="238">
        <f t="shared" si="153"/>
        <v>0.34382864792503343</v>
      </c>
      <c r="AE437" s="69">
        <f>G437+H437+J437+L437+N437+P437+Q437+R437+S437+Y437+Z437</f>
        <v>2771.4166666666665</v>
      </c>
      <c r="AF437" s="277">
        <f t="shared" si="150"/>
        <v>0.4</v>
      </c>
      <c r="AG437" s="278">
        <f>G437*AF437</f>
        <v>747</v>
      </c>
      <c r="AH437" s="225">
        <f>IF((AA437+AB437)-(AE437+AG437)&gt;0,0,(AA437+AB437)-(AE437+AG437))</f>
        <v>-104.90000000000009</v>
      </c>
      <c r="AI437" s="238">
        <f t="shared" si="154"/>
        <v>0.4</v>
      </c>
      <c r="AJ437" s="69">
        <f t="shared" si="155"/>
        <v>747</v>
      </c>
      <c r="AK437" s="69"/>
      <c r="AL437" s="186"/>
    </row>
    <row r="438" spans="2:38" s="1" customFormat="1" ht="18" customHeight="1" x14ac:dyDescent="0.25">
      <c r="B438" s="666" t="s">
        <v>357</v>
      </c>
      <c r="C438" s="11" t="s">
        <v>124</v>
      </c>
      <c r="D438" s="125">
        <f t="shared" ref="D438:AA438" si="168">SUM(D439:D441)</f>
        <v>12</v>
      </c>
      <c r="E438" s="125">
        <f t="shared" si="168"/>
        <v>51</v>
      </c>
      <c r="F438" s="125">
        <f t="shared" si="168"/>
        <v>52</v>
      </c>
      <c r="G438" s="57">
        <f t="shared" si="168"/>
        <v>4993.2999999999993</v>
      </c>
      <c r="H438" s="57">
        <f t="shared" si="168"/>
        <v>158.39999999999998</v>
      </c>
      <c r="I438" s="82">
        <f>J438/G438</f>
        <v>0.27995513988744924</v>
      </c>
      <c r="J438" s="57">
        <f t="shared" si="168"/>
        <v>1397.9</v>
      </c>
      <c r="K438" s="82">
        <f>L438/G438</f>
        <v>0</v>
      </c>
      <c r="L438" s="57">
        <f t="shared" si="168"/>
        <v>0</v>
      </c>
      <c r="M438" s="82">
        <f t="shared" si="168"/>
        <v>0</v>
      </c>
      <c r="N438" s="57">
        <f t="shared" si="168"/>
        <v>0</v>
      </c>
      <c r="O438" s="57">
        <f t="shared" si="168"/>
        <v>0</v>
      </c>
      <c r="P438" s="57">
        <f t="shared" si="168"/>
        <v>0</v>
      </c>
      <c r="Q438" s="57">
        <f t="shared" si="168"/>
        <v>122.3</v>
      </c>
      <c r="R438" s="57">
        <f t="shared" si="168"/>
        <v>4.8</v>
      </c>
      <c r="S438" s="57">
        <f t="shared" si="168"/>
        <v>621.1583333333333</v>
      </c>
      <c r="T438" s="82">
        <f>U438/G438</f>
        <v>0</v>
      </c>
      <c r="U438" s="57">
        <f t="shared" si="168"/>
        <v>0</v>
      </c>
      <c r="V438" s="82">
        <f>W438/G438</f>
        <v>0.193559369555204</v>
      </c>
      <c r="W438" s="57">
        <f t="shared" si="168"/>
        <v>966.5</v>
      </c>
      <c r="X438" s="57">
        <f t="shared" si="168"/>
        <v>0</v>
      </c>
      <c r="Y438" s="57">
        <f t="shared" si="168"/>
        <v>0</v>
      </c>
      <c r="Z438" s="57">
        <f t="shared" si="168"/>
        <v>0</v>
      </c>
      <c r="AA438" s="57">
        <f t="shared" si="168"/>
        <v>8264.3583333333336</v>
      </c>
      <c r="AB438" s="141">
        <f>SUM(AB439:AB441)</f>
        <v>692.2</v>
      </c>
      <c r="AC438" s="141">
        <f>SUM(AC439:AC441)</f>
        <v>1658.6999999999998</v>
      </c>
      <c r="AD438" s="233">
        <f t="shared" si="153"/>
        <v>0.33218512807161604</v>
      </c>
      <c r="AE438" s="141">
        <f>SUM(AE439:AE441)</f>
        <v>7297.8583333333336</v>
      </c>
      <c r="AF438" s="269">
        <f t="shared" si="150"/>
        <v>0.4</v>
      </c>
      <c r="AG438" s="270">
        <f>SUM(AG439:AG441)</f>
        <v>1997.32</v>
      </c>
      <c r="AH438" s="141">
        <f>SUM(AH439:AH441)</f>
        <v>-338.61999999999989</v>
      </c>
      <c r="AI438" s="233">
        <f t="shared" si="154"/>
        <v>0.4</v>
      </c>
      <c r="AJ438" s="57">
        <f t="shared" si="155"/>
        <v>1997.3199999999997</v>
      </c>
      <c r="AK438" s="57"/>
      <c r="AL438" s="79"/>
    </row>
    <row r="439" spans="2:38" s="1" customFormat="1" ht="15.75" x14ac:dyDescent="0.25">
      <c r="B439" s="666"/>
      <c r="C439" s="15" t="s">
        <v>358</v>
      </c>
      <c r="D439" s="116">
        <v>4</v>
      </c>
      <c r="E439" s="116">
        <v>16</v>
      </c>
      <c r="F439" s="116">
        <v>18</v>
      </c>
      <c r="G439" s="69">
        <v>1662.5</v>
      </c>
      <c r="H439" s="69">
        <v>56.399999999999991</v>
      </c>
      <c r="I439" s="80">
        <v>0.2963609022556391</v>
      </c>
      <c r="J439" s="69">
        <v>492.7</v>
      </c>
      <c r="K439" s="80">
        <v>0</v>
      </c>
      <c r="L439" s="69">
        <v>0</v>
      </c>
      <c r="M439" s="80">
        <v>0</v>
      </c>
      <c r="N439" s="69">
        <v>0</v>
      </c>
      <c r="O439" s="69">
        <v>0</v>
      </c>
      <c r="P439" s="69">
        <v>0</v>
      </c>
      <c r="Q439" s="69">
        <v>17.600000000000001</v>
      </c>
      <c r="R439" s="69">
        <v>0</v>
      </c>
      <c r="S439" s="69">
        <v>197.39499999999998</v>
      </c>
      <c r="T439" s="80">
        <v>0</v>
      </c>
      <c r="U439" s="69">
        <v>0</v>
      </c>
      <c r="V439" s="80">
        <v>0.18065563909774437</v>
      </c>
      <c r="W439" s="69">
        <v>300.34000000000003</v>
      </c>
      <c r="X439" s="69">
        <v>0</v>
      </c>
      <c r="Y439" s="69">
        <v>0</v>
      </c>
      <c r="Z439" s="69">
        <v>0</v>
      </c>
      <c r="AA439" s="60">
        <f>G439+H439+J439+L439+N439+O439+P439+Q439+R439+S439+U439+W439+X439+Y439+Z439</f>
        <v>2726.9349999999999</v>
      </c>
      <c r="AB439" s="143">
        <v>219.2</v>
      </c>
      <c r="AC439" s="69">
        <f t="shared" ref="AC439:AC444" si="169">AB439+X439+W439+U439</f>
        <v>519.54</v>
      </c>
      <c r="AD439" s="238">
        <f t="shared" si="153"/>
        <v>0.31250526315789473</v>
      </c>
      <c r="AE439" s="69">
        <f t="shared" ref="AE439:AE444" si="170">G439+H439+J439+L439+N439+P439+Q439+R439+S439+Y439+Z439</f>
        <v>2426.5949999999998</v>
      </c>
      <c r="AF439" s="277">
        <f t="shared" si="150"/>
        <v>0.4</v>
      </c>
      <c r="AG439" s="278">
        <f t="shared" ref="AG439:AG444" si="171">G439*AF439</f>
        <v>665</v>
      </c>
      <c r="AH439" s="225">
        <f t="shared" ref="AH439:AH444" si="172">IF((AA439+AB439)-(AE439+AG439)&gt;0,0,(AA439+AB439)-(AE439+AG439))</f>
        <v>-145.46000000000004</v>
      </c>
      <c r="AI439" s="238">
        <f t="shared" si="154"/>
        <v>0.4</v>
      </c>
      <c r="AJ439" s="69">
        <f t="shared" si="155"/>
        <v>665</v>
      </c>
      <c r="AK439" s="69"/>
      <c r="AL439" s="186"/>
    </row>
    <row r="440" spans="2:38" s="1" customFormat="1" ht="15.75" x14ac:dyDescent="0.25">
      <c r="B440" s="666"/>
      <c r="C440" s="15" t="s">
        <v>359</v>
      </c>
      <c r="D440" s="116">
        <v>3</v>
      </c>
      <c r="E440" s="116">
        <v>14</v>
      </c>
      <c r="F440" s="116">
        <v>13</v>
      </c>
      <c r="G440" s="69">
        <v>1320.6999999999998</v>
      </c>
      <c r="H440" s="69">
        <v>37.200000000000003</v>
      </c>
      <c r="I440" s="80">
        <v>0.2435072310138563</v>
      </c>
      <c r="J440" s="69">
        <v>321.59999999999997</v>
      </c>
      <c r="K440" s="80">
        <v>0</v>
      </c>
      <c r="L440" s="69">
        <v>0</v>
      </c>
      <c r="M440" s="80">
        <v>0</v>
      </c>
      <c r="N440" s="69">
        <v>0</v>
      </c>
      <c r="O440" s="69">
        <v>0</v>
      </c>
      <c r="P440" s="69">
        <v>0</v>
      </c>
      <c r="Q440" s="69">
        <v>71.400000000000006</v>
      </c>
      <c r="R440" s="69">
        <v>0</v>
      </c>
      <c r="S440" s="69">
        <v>167.92000000000002</v>
      </c>
      <c r="T440" s="80">
        <v>0</v>
      </c>
      <c r="U440" s="69">
        <v>0</v>
      </c>
      <c r="V440" s="80">
        <v>0.2</v>
      </c>
      <c r="W440" s="69">
        <v>264.14</v>
      </c>
      <c r="X440" s="69">
        <v>0</v>
      </c>
      <c r="Y440" s="69">
        <v>0</v>
      </c>
      <c r="Z440" s="69">
        <v>0</v>
      </c>
      <c r="AA440" s="60">
        <f>G440+H440+J440+L440+N440+O440+P440+Q440+R440+S440+U440+W440+X440+Y440+Z440</f>
        <v>2182.96</v>
      </c>
      <c r="AB440" s="143">
        <v>186.5</v>
      </c>
      <c r="AC440" s="69">
        <f t="shared" si="169"/>
        <v>450.64</v>
      </c>
      <c r="AD440" s="238">
        <f t="shared" si="153"/>
        <v>0.34121299310971459</v>
      </c>
      <c r="AE440" s="69">
        <f t="shared" si="170"/>
        <v>1918.82</v>
      </c>
      <c r="AF440" s="277">
        <f t="shared" si="150"/>
        <v>0.4</v>
      </c>
      <c r="AG440" s="278">
        <f t="shared" si="171"/>
        <v>528.28</v>
      </c>
      <c r="AH440" s="225">
        <f t="shared" si="172"/>
        <v>-77.639999999999873</v>
      </c>
      <c r="AI440" s="238">
        <f t="shared" si="154"/>
        <v>0.39999999999999997</v>
      </c>
      <c r="AJ440" s="69">
        <f t="shared" si="155"/>
        <v>528.27999999999986</v>
      </c>
      <c r="AK440" s="69"/>
      <c r="AL440" s="186"/>
    </row>
    <row r="441" spans="2:38" s="1" customFormat="1" ht="15.75" x14ac:dyDescent="0.25">
      <c r="B441" s="666"/>
      <c r="C441" s="15" t="s">
        <v>360</v>
      </c>
      <c r="D441" s="116">
        <v>5</v>
      </c>
      <c r="E441" s="116">
        <v>21</v>
      </c>
      <c r="F441" s="116">
        <v>21</v>
      </c>
      <c r="G441" s="69">
        <v>2010.1</v>
      </c>
      <c r="H441" s="69">
        <v>64.8</v>
      </c>
      <c r="I441" s="80">
        <v>0.29033381423809762</v>
      </c>
      <c r="J441" s="69">
        <v>583.6</v>
      </c>
      <c r="K441" s="80">
        <v>0</v>
      </c>
      <c r="L441" s="69">
        <v>0</v>
      </c>
      <c r="M441" s="80">
        <v>0</v>
      </c>
      <c r="N441" s="69">
        <v>0</v>
      </c>
      <c r="O441" s="69">
        <v>0</v>
      </c>
      <c r="P441" s="69">
        <v>0</v>
      </c>
      <c r="Q441" s="69">
        <v>33.299999999999997</v>
      </c>
      <c r="R441" s="69">
        <v>4.8</v>
      </c>
      <c r="S441" s="69">
        <v>255.84333333333336</v>
      </c>
      <c r="T441" s="80">
        <v>0</v>
      </c>
      <c r="U441" s="69">
        <v>0</v>
      </c>
      <c r="V441" s="80">
        <v>0.2</v>
      </c>
      <c r="W441" s="69">
        <v>402.02</v>
      </c>
      <c r="X441" s="69">
        <v>0</v>
      </c>
      <c r="Y441" s="69">
        <v>0</v>
      </c>
      <c r="Z441" s="69">
        <v>0</v>
      </c>
      <c r="AA441" s="60">
        <f>G441+H441+J441+L441+N441+O441+P441+Q441+R441+S441+U441+W441+X441+Y441+Z441</f>
        <v>3354.4633333333336</v>
      </c>
      <c r="AB441" s="143">
        <v>286.5</v>
      </c>
      <c r="AC441" s="69">
        <f t="shared" si="169"/>
        <v>688.52</v>
      </c>
      <c r="AD441" s="238">
        <f t="shared" si="153"/>
        <v>0.34253022237699615</v>
      </c>
      <c r="AE441" s="69">
        <f t="shared" si="170"/>
        <v>2952.4433333333336</v>
      </c>
      <c r="AF441" s="277">
        <f t="shared" si="150"/>
        <v>0.4</v>
      </c>
      <c r="AG441" s="278">
        <f t="shared" si="171"/>
        <v>804.04</v>
      </c>
      <c r="AH441" s="225">
        <f t="shared" si="172"/>
        <v>-115.51999999999998</v>
      </c>
      <c r="AI441" s="238">
        <f t="shared" si="154"/>
        <v>0.4</v>
      </c>
      <c r="AJ441" s="69">
        <f t="shared" si="155"/>
        <v>804.04</v>
      </c>
      <c r="AK441" s="69"/>
      <c r="AL441" s="186"/>
    </row>
    <row r="442" spans="2:38" s="1" customFormat="1" ht="47.25" x14ac:dyDescent="0.25">
      <c r="B442" s="42" t="s">
        <v>361</v>
      </c>
      <c r="C442" s="21" t="s">
        <v>362</v>
      </c>
      <c r="D442" s="107">
        <v>15</v>
      </c>
      <c r="E442" s="107">
        <v>54</v>
      </c>
      <c r="F442" s="107">
        <v>50</v>
      </c>
      <c r="G442" s="138">
        <v>5021.4000000000005</v>
      </c>
      <c r="H442" s="138">
        <v>96</v>
      </c>
      <c r="I442" s="99">
        <v>0.18638228382522801</v>
      </c>
      <c r="J442" s="138">
        <v>935.9</v>
      </c>
      <c r="K442" s="99">
        <v>0</v>
      </c>
      <c r="L442" s="138">
        <v>0</v>
      </c>
      <c r="M442" s="99">
        <v>0</v>
      </c>
      <c r="N442" s="138">
        <v>0</v>
      </c>
      <c r="O442" s="138">
        <v>0</v>
      </c>
      <c r="P442" s="138">
        <v>0</v>
      </c>
      <c r="Q442" s="138">
        <v>36.299999999999997</v>
      </c>
      <c r="R442" s="166">
        <v>4.8</v>
      </c>
      <c r="S442" s="166">
        <v>588.94999999999993</v>
      </c>
      <c r="T442" s="167">
        <v>0</v>
      </c>
      <c r="U442" s="166">
        <v>0</v>
      </c>
      <c r="V442" s="167">
        <v>0.19679770581909425</v>
      </c>
      <c r="W442" s="166">
        <v>988.19999999999993</v>
      </c>
      <c r="X442" s="166">
        <v>0</v>
      </c>
      <c r="Y442" s="166">
        <v>0</v>
      </c>
      <c r="Z442" s="166">
        <v>0</v>
      </c>
      <c r="AA442" s="166">
        <v>7671.55</v>
      </c>
      <c r="AB442" s="152">
        <v>648.4</v>
      </c>
      <c r="AC442" s="166">
        <f t="shared" si="169"/>
        <v>1636.6</v>
      </c>
      <c r="AD442" s="243">
        <f t="shared" si="153"/>
        <v>0.3259250408252678</v>
      </c>
      <c r="AE442" s="166">
        <f t="shared" si="170"/>
        <v>6683.35</v>
      </c>
      <c r="AF442" s="288">
        <f t="shared" si="150"/>
        <v>0.4</v>
      </c>
      <c r="AG442" s="289">
        <f t="shared" si="171"/>
        <v>2008.5600000000004</v>
      </c>
      <c r="AH442" s="229">
        <f t="shared" si="172"/>
        <v>-371.95999999999913</v>
      </c>
      <c r="AI442" s="243">
        <f t="shared" si="154"/>
        <v>0.39999999999999974</v>
      </c>
      <c r="AJ442" s="166">
        <f t="shared" si="155"/>
        <v>2008.559999999999</v>
      </c>
      <c r="AK442" s="166"/>
      <c r="AL442" s="191"/>
    </row>
    <row r="443" spans="2:38" s="1" customFormat="1" ht="31.5" x14ac:dyDescent="0.25">
      <c r="B443" s="42" t="s">
        <v>363</v>
      </c>
      <c r="C443" s="21" t="s">
        <v>364</v>
      </c>
      <c r="D443" s="107">
        <v>8</v>
      </c>
      <c r="E443" s="107">
        <v>35</v>
      </c>
      <c r="F443" s="107">
        <v>35</v>
      </c>
      <c r="G443" s="138">
        <v>3228.7</v>
      </c>
      <c r="H443" s="138">
        <v>66</v>
      </c>
      <c r="I443" s="99">
        <v>0.17096664292129959</v>
      </c>
      <c r="J443" s="138">
        <v>552</v>
      </c>
      <c r="K443" s="99">
        <v>0</v>
      </c>
      <c r="L443" s="138">
        <v>0</v>
      </c>
      <c r="M443" s="99">
        <v>0</v>
      </c>
      <c r="N443" s="138">
        <v>0</v>
      </c>
      <c r="O443" s="138">
        <v>0</v>
      </c>
      <c r="P443" s="138">
        <v>0</v>
      </c>
      <c r="Q443" s="138">
        <v>52.900000000000006</v>
      </c>
      <c r="R443" s="166">
        <v>4.8</v>
      </c>
      <c r="S443" s="166">
        <v>355.05833333333334</v>
      </c>
      <c r="T443" s="167">
        <v>0</v>
      </c>
      <c r="U443" s="166">
        <v>0</v>
      </c>
      <c r="V443" s="167">
        <v>0.18505900207513862</v>
      </c>
      <c r="W443" s="166">
        <v>597.5</v>
      </c>
      <c r="X443" s="166">
        <v>0</v>
      </c>
      <c r="Y443" s="166">
        <v>0</v>
      </c>
      <c r="Z443" s="166">
        <v>0</v>
      </c>
      <c r="AA443" s="166">
        <v>4856.958333333333</v>
      </c>
      <c r="AB443" s="152">
        <v>394.2</v>
      </c>
      <c r="AC443" s="166">
        <f t="shared" si="169"/>
        <v>991.7</v>
      </c>
      <c r="AD443" s="243">
        <f t="shared" si="153"/>
        <v>0.30715148511784934</v>
      </c>
      <c r="AE443" s="166">
        <f t="shared" si="170"/>
        <v>4259.458333333333</v>
      </c>
      <c r="AF443" s="288">
        <f t="shared" si="150"/>
        <v>0.4</v>
      </c>
      <c r="AG443" s="289">
        <f t="shared" si="171"/>
        <v>1291.48</v>
      </c>
      <c r="AH443" s="229">
        <f t="shared" si="172"/>
        <v>-299.78000000000065</v>
      </c>
      <c r="AI443" s="243">
        <f t="shared" si="154"/>
        <v>0.40000000000000024</v>
      </c>
      <c r="AJ443" s="166">
        <f t="shared" si="155"/>
        <v>1291.4800000000007</v>
      </c>
      <c r="AK443" s="166"/>
      <c r="AL443" s="191"/>
    </row>
    <row r="444" spans="2:38" s="1" customFormat="1" ht="47.25" x14ac:dyDescent="0.25">
      <c r="B444" s="42" t="s">
        <v>365</v>
      </c>
      <c r="C444" s="21" t="s">
        <v>366</v>
      </c>
      <c r="D444" s="107">
        <v>7</v>
      </c>
      <c r="E444" s="107">
        <v>32</v>
      </c>
      <c r="F444" s="107">
        <v>32</v>
      </c>
      <c r="G444" s="138">
        <v>2902.1</v>
      </c>
      <c r="H444" s="138">
        <v>109.2</v>
      </c>
      <c r="I444" s="99">
        <v>0.34826504944695225</v>
      </c>
      <c r="J444" s="138">
        <v>1010.7</v>
      </c>
      <c r="K444" s="99">
        <v>0</v>
      </c>
      <c r="L444" s="138">
        <v>0</v>
      </c>
      <c r="M444" s="99">
        <v>0</v>
      </c>
      <c r="N444" s="138">
        <v>0</v>
      </c>
      <c r="O444" s="138">
        <v>0</v>
      </c>
      <c r="P444" s="138">
        <v>0</v>
      </c>
      <c r="Q444" s="138">
        <v>70.599999999999994</v>
      </c>
      <c r="R444" s="166">
        <v>8.4</v>
      </c>
      <c r="S444" s="166">
        <v>390.11833333333328</v>
      </c>
      <c r="T444" s="167">
        <v>0</v>
      </c>
      <c r="U444" s="166">
        <v>0</v>
      </c>
      <c r="V444" s="167">
        <v>0.19999999999999998</v>
      </c>
      <c r="W444" s="166">
        <v>580.41999999999996</v>
      </c>
      <c r="X444" s="166">
        <v>0</v>
      </c>
      <c r="Y444" s="166">
        <v>0</v>
      </c>
      <c r="Z444" s="166">
        <v>0</v>
      </c>
      <c r="AA444" s="166">
        <v>5071.538333333333</v>
      </c>
      <c r="AB444" s="152">
        <v>433.2</v>
      </c>
      <c r="AC444" s="166">
        <f t="shared" si="169"/>
        <v>1013.6199999999999</v>
      </c>
      <c r="AD444" s="243">
        <f t="shared" si="153"/>
        <v>0.34927121739430067</v>
      </c>
      <c r="AE444" s="166">
        <f t="shared" si="170"/>
        <v>4491.1183333333329</v>
      </c>
      <c r="AF444" s="288">
        <f t="shared" si="150"/>
        <v>0.4</v>
      </c>
      <c r="AG444" s="289">
        <f t="shared" si="171"/>
        <v>1160.8399999999999</v>
      </c>
      <c r="AH444" s="229">
        <f t="shared" si="172"/>
        <v>-147.22000000000025</v>
      </c>
      <c r="AI444" s="243">
        <f t="shared" si="154"/>
        <v>0.40000000000000008</v>
      </c>
      <c r="AJ444" s="166">
        <f t="shared" si="155"/>
        <v>1160.8400000000001</v>
      </c>
      <c r="AK444" s="166"/>
      <c r="AL444" s="191"/>
    </row>
    <row r="445" spans="2:38" s="1" customFormat="1" ht="15.75" customHeight="1" x14ac:dyDescent="0.25">
      <c r="B445" s="666" t="s">
        <v>367</v>
      </c>
      <c r="C445" s="11" t="s">
        <v>124</v>
      </c>
      <c r="D445" s="125">
        <f t="shared" ref="D445:AA445" si="173">SUM(D446:D448)</f>
        <v>9</v>
      </c>
      <c r="E445" s="125">
        <f t="shared" si="173"/>
        <v>55</v>
      </c>
      <c r="F445" s="125">
        <f t="shared" si="173"/>
        <v>54</v>
      </c>
      <c r="G445" s="57">
        <f t="shared" si="173"/>
        <v>5093</v>
      </c>
      <c r="H445" s="57">
        <f t="shared" si="173"/>
        <v>171.60000000000002</v>
      </c>
      <c r="I445" s="82">
        <f>J445/G445</f>
        <v>0.29460043196544278</v>
      </c>
      <c r="J445" s="57">
        <f t="shared" si="173"/>
        <v>1500.4</v>
      </c>
      <c r="K445" s="82">
        <f>L445/G445</f>
        <v>0</v>
      </c>
      <c r="L445" s="57">
        <f t="shared" si="173"/>
        <v>0</v>
      </c>
      <c r="M445" s="82">
        <f t="shared" si="173"/>
        <v>0</v>
      </c>
      <c r="N445" s="57">
        <f t="shared" si="173"/>
        <v>0</v>
      </c>
      <c r="O445" s="57">
        <f t="shared" si="173"/>
        <v>0</v>
      </c>
      <c r="P445" s="57">
        <f t="shared" si="173"/>
        <v>0</v>
      </c>
      <c r="Q445" s="57">
        <f t="shared" si="173"/>
        <v>156.20000000000002</v>
      </c>
      <c r="R445" s="57">
        <f t="shared" si="173"/>
        <v>14.399999999999999</v>
      </c>
      <c r="S445" s="57">
        <f t="shared" si="173"/>
        <v>654.81000000000006</v>
      </c>
      <c r="T445" s="82">
        <f>U445/G445</f>
        <v>0</v>
      </c>
      <c r="U445" s="57">
        <f t="shared" si="173"/>
        <v>0</v>
      </c>
      <c r="V445" s="82">
        <f>W445/G445</f>
        <v>0.19684272530924798</v>
      </c>
      <c r="W445" s="57">
        <f t="shared" si="173"/>
        <v>1002.52</v>
      </c>
      <c r="X445" s="57">
        <f t="shared" si="173"/>
        <v>0</v>
      </c>
      <c r="Y445" s="57">
        <f t="shared" si="173"/>
        <v>0</v>
      </c>
      <c r="Z445" s="57">
        <f t="shared" si="173"/>
        <v>0</v>
      </c>
      <c r="AA445" s="57">
        <f t="shared" si="173"/>
        <v>8592.93</v>
      </c>
      <c r="AB445" s="141">
        <f>SUM(AB446:AB448)</f>
        <v>727.09999999999991</v>
      </c>
      <c r="AC445" s="141">
        <f>SUM(AC446:AC448)</f>
        <v>1729.62</v>
      </c>
      <c r="AD445" s="233">
        <f t="shared" si="153"/>
        <v>0.33960730414294127</v>
      </c>
      <c r="AE445" s="141">
        <f>SUM(AE446:AE448)</f>
        <v>7590.41</v>
      </c>
      <c r="AF445" s="269">
        <f t="shared" si="150"/>
        <v>0.4</v>
      </c>
      <c r="AG445" s="270">
        <f>SUM(AG446:AG448)</f>
        <v>2037.1999999999998</v>
      </c>
      <c r="AH445" s="141">
        <f>SUM(AH446:AH448)</f>
        <v>-307.57999999999993</v>
      </c>
      <c r="AI445" s="233">
        <f t="shared" si="154"/>
        <v>0.39999999999999997</v>
      </c>
      <c r="AJ445" s="57">
        <f t="shared" si="155"/>
        <v>2037.1999999999998</v>
      </c>
      <c r="AK445" s="57"/>
      <c r="AL445" s="79"/>
    </row>
    <row r="446" spans="2:38" s="1" customFormat="1" ht="15.75" x14ac:dyDescent="0.25">
      <c r="B446" s="666"/>
      <c r="C446" s="15" t="s">
        <v>368</v>
      </c>
      <c r="D446" s="116">
        <v>3</v>
      </c>
      <c r="E446" s="116">
        <v>21</v>
      </c>
      <c r="F446" s="116">
        <v>20</v>
      </c>
      <c r="G446" s="69">
        <v>1924.4999999999998</v>
      </c>
      <c r="H446" s="69">
        <v>67.2</v>
      </c>
      <c r="I446" s="80">
        <v>0.31161340607950122</v>
      </c>
      <c r="J446" s="69">
        <v>599.70000000000005</v>
      </c>
      <c r="K446" s="80">
        <v>0</v>
      </c>
      <c r="L446" s="69">
        <v>0</v>
      </c>
      <c r="M446" s="80">
        <v>0</v>
      </c>
      <c r="N446" s="69">
        <v>0</v>
      </c>
      <c r="O446" s="69">
        <v>0</v>
      </c>
      <c r="P446" s="69">
        <v>0</v>
      </c>
      <c r="Q446" s="69">
        <v>71</v>
      </c>
      <c r="R446" s="69">
        <v>4.8</v>
      </c>
      <c r="S446" s="69">
        <v>254.3416666666667</v>
      </c>
      <c r="T446" s="80">
        <v>0</v>
      </c>
      <c r="U446" s="69">
        <v>0</v>
      </c>
      <c r="V446" s="80">
        <v>0.2</v>
      </c>
      <c r="W446" s="69">
        <v>384.9</v>
      </c>
      <c r="X446" s="69">
        <v>0</v>
      </c>
      <c r="Y446" s="69">
        <v>0</v>
      </c>
      <c r="Z446" s="69">
        <v>0</v>
      </c>
      <c r="AA446" s="60">
        <f>G446+H446+J446+L446+N446+O446+P446+Q446+R446+S446+U446+W446+X446+Y446+Z446</f>
        <v>3306.4416666666666</v>
      </c>
      <c r="AB446" s="143">
        <v>282.39999999999998</v>
      </c>
      <c r="AC446" s="69">
        <f>AB446+X446+W446+U446</f>
        <v>667.3</v>
      </c>
      <c r="AD446" s="238">
        <f t="shared" si="153"/>
        <v>0.34673941283450249</v>
      </c>
      <c r="AE446" s="69">
        <f>G446+H446+J446+L446+N446+P446+Q446+R446+S446+Y446+Z446</f>
        <v>2921.5416666666665</v>
      </c>
      <c r="AF446" s="277">
        <f t="shared" si="150"/>
        <v>0.4</v>
      </c>
      <c r="AG446" s="278">
        <f>G446*AF446</f>
        <v>769.8</v>
      </c>
      <c r="AH446" s="225">
        <f>IF((AA446+AB446)-(AE446+AG446)&gt;0,0,(AA446+AB446)-(AE446+AG446))</f>
        <v>-102.49999999999955</v>
      </c>
      <c r="AI446" s="238">
        <f t="shared" si="154"/>
        <v>0.3999999999999998</v>
      </c>
      <c r="AJ446" s="69">
        <f t="shared" si="155"/>
        <v>769.7999999999995</v>
      </c>
      <c r="AK446" s="69"/>
      <c r="AL446" s="186"/>
    </row>
    <row r="447" spans="2:38" s="1" customFormat="1" ht="15.75" x14ac:dyDescent="0.25">
      <c r="B447" s="666"/>
      <c r="C447" s="15" t="s">
        <v>369</v>
      </c>
      <c r="D447" s="116">
        <v>4</v>
      </c>
      <c r="E447" s="116">
        <v>18</v>
      </c>
      <c r="F447" s="116">
        <v>18</v>
      </c>
      <c r="G447" s="69">
        <v>1721.2</v>
      </c>
      <c r="H447" s="69">
        <v>49.2</v>
      </c>
      <c r="I447" s="80">
        <v>0.25447362305368348</v>
      </c>
      <c r="J447" s="69">
        <v>438</v>
      </c>
      <c r="K447" s="80">
        <v>0</v>
      </c>
      <c r="L447" s="69">
        <v>0</v>
      </c>
      <c r="M447" s="80">
        <v>0</v>
      </c>
      <c r="N447" s="69">
        <v>0</v>
      </c>
      <c r="O447" s="69">
        <v>0</v>
      </c>
      <c r="P447" s="69">
        <v>0</v>
      </c>
      <c r="Q447" s="69">
        <v>53.900000000000006</v>
      </c>
      <c r="R447" s="69">
        <v>4.8</v>
      </c>
      <c r="S447" s="69">
        <v>209.57166666666669</v>
      </c>
      <c r="T447" s="80">
        <v>0</v>
      </c>
      <c r="U447" s="69">
        <v>0</v>
      </c>
      <c r="V447" s="80">
        <v>0.19065768068789218</v>
      </c>
      <c r="W447" s="69">
        <v>328.16</v>
      </c>
      <c r="X447" s="69">
        <v>0</v>
      </c>
      <c r="Y447" s="69">
        <v>0</v>
      </c>
      <c r="Z447" s="69">
        <v>0</v>
      </c>
      <c r="AA447" s="60">
        <f>G447+H447+J447+L447+N447+O447+P447+Q447+R447+S447+U447+W447+X447+Y447+Z447</f>
        <v>2804.8316666666669</v>
      </c>
      <c r="AB447" s="143">
        <v>232.7</v>
      </c>
      <c r="AC447" s="69">
        <f>AB447+X447+W447+U447</f>
        <v>560.86</v>
      </c>
      <c r="AD447" s="238">
        <f t="shared" si="153"/>
        <v>0.32585405531024864</v>
      </c>
      <c r="AE447" s="69">
        <f>G447+H447+J447+L447+N447+P447+Q447+R447+S447+Y447+Z447</f>
        <v>2476.6716666666671</v>
      </c>
      <c r="AF447" s="277">
        <f t="shared" si="150"/>
        <v>0.4</v>
      </c>
      <c r="AG447" s="278">
        <f>G447*AF447</f>
        <v>688.48</v>
      </c>
      <c r="AH447" s="225">
        <f>IF((AA447+AB447)-(AE447+AG447)&gt;0,0,(AA447+AB447)-(AE447+AG447))</f>
        <v>-127.62000000000035</v>
      </c>
      <c r="AI447" s="238">
        <f t="shared" si="154"/>
        <v>0.40000000000000019</v>
      </c>
      <c r="AJ447" s="69">
        <f t="shared" si="155"/>
        <v>688.48000000000036</v>
      </c>
      <c r="AK447" s="69"/>
      <c r="AL447" s="186"/>
    </row>
    <row r="448" spans="2:38" s="1" customFormat="1" ht="15.75" x14ac:dyDescent="0.25">
      <c r="B448" s="666"/>
      <c r="C448" s="15" t="s">
        <v>370</v>
      </c>
      <c r="D448" s="116">
        <v>2</v>
      </c>
      <c r="E448" s="116">
        <v>16</v>
      </c>
      <c r="F448" s="116">
        <v>16</v>
      </c>
      <c r="G448" s="69">
        <v>1447.3</v>
      </c>
      <c r="H448" s="69">
        <v>55.2</v>
      </c>
      <c r="I448" s="80">
        <v>0.31969874939542597</v>
      </c>
      <c r="J448" s="69">
        <v>462.7</v>
      </c>
      <c r="K448" s="80">
        <v>0</v>
      </c>
      <c r="L448" s="69">
        <v>0</v>
      </c>
      <c r="M448" s="80">
        <v>0</v>
      </c>
      <c r="N448" s="69">
        <v>0</v>
      </c>
      <c r="O448" s="69">
        <v>0</v>
      </c>
      <c r="P448" s="69">
        <v>0</v>
      </c>
      <c r="Q448" s="69">
        <v>31.3</v>
      </c>
      <c r="R448" s="69">
        <v>4.8</v>
      </c>
      <c r="S448" s="69">
        <v>190.89666666666668</v>
      </c>
      <c r="T448" s="80">
        <v>0</v>
      </c>
      <c r="U448" s="69">
        <v>0</v>
      </c>
      <c r="V448" s="80">
        <v>0.19999999999999998</v>
      </c>
      <c r="W448" s="69">
        <v>289.45999999999998</v>
      </c>
      <c r="X448" s="69">
        <v>0</v>
      </c>
      <c r="Y448" s="69">
        <v>0</v>
      </c>
      <c r="Z448" s="69">
        <v>0</v>
      </c>
      <c r="AA448" s="60">
        <f>G448+H448+J448+L448+N448+O448+P448+Q448+R448+S448+U448+W448+X448+Y448+Z448</f>
        <v>2481.6566666666668</v>
      </c>
      <c r="AB448" s="143">
        <v>212</v>
      </c>
      <c r="AC448" s="69">
        <f>AB448+X448+W448+U448</f>
        <v>501.46</v>
      </c>
      <c r="AD448" s="238">
        <f t="shared" si="153"/>
        <v>0.34647965176535617</v>
      </c>
      <c r="AE448" s="69">
        <f>G448+H448+J448+L448+N448+P448+Q448+R448+S448+Y448+Z448</f>
        <v>2192.1966666666667</v>
      </c>
      <c r="AF448" s="277">
        <f t="shared" si="150"/>
        <v>0.4</v>
      </c>
      <c r="AG448" s="278">
        <f>G448*AF448</f>
        <v>578.91999999999996</v>
      </c>
      <c r="AH448" s="225">
        <f>IF((AA448+AB448)-(AE448+AG448)&gt;0,0,(AA448+AB448)-(AE448+AG448))</f>
        <v>-77.460000000000036</v>
      </c>
      <c r="AI448" s="238">
        <f t="shared" si="154"/>
        <v>0.40000000000000008</v>
      </c>
      <c r="AJ448" s="69">
        <f t="shared" si="155"/>
        <v>578.92000000000007</v>
      </c>
      <c r="AK448" s="69"/>
      <c r="AL448" s="186"/>
    </row>
    <row r="449" spans="2:38" ht="15.75" customHeight="1" x14ac:dyDescent="0.25">
      <c r="B449" s="680" t="s">
        <v>371</v>
      </c>
      <c r="C449" s="11" t="s">
        <v>124</v>
      </c>
      <c r="D449" s="125">
        <f t="shared" ref="D449:AA449" si="174">SUM(D450:D453)</f>
        <v>13</v>
      </c>
      <c r="E449" s="125">
        <f t="shared" si="174"/>
        <v>71</v>
      </c>
      <c r="F449" s="125">
        <f t="shared" si="174"/>
        <v>73</v>
      </c>
      <c r="G449" s="57">
        <f t="shared" si="174"/>
        <v>6887</v>
      </c>
      <c r="H449" s="57">
        <f t="shared" si="174"/>
        <v>246</v>
      </c>
      <c r="I449" s="82">
        <f>J449/G449</f>
        <v>0.27122114128067376</v>
      </c>
      <c r="J449" s="57">
        <f t="shared" si="174"/>
        <v>1867.9</v>
      </c>
      <c r="K449" s="82">
        <f>L449/G449</f>
        <v>0</v>
      </c>
      <c r="L449" s="57">
        <f t="shared" si="174"/>
        <v>0</v>
      </c>
      <c r="M449" s="82">
        <f t="shared" si="174"/>
        <v>0</v>
      </c>
      <c r="N449" s="57">
        <f t="shared" si="174"/>
        <v>0</v>
      </c>
      <c r="O449" s="57">
        <f t="shared" si="174"/>
        <v>0</v>
      </c>
      <c r="P449" s="57">
        <f t="shared" si="174"/>
        <v>0</v>
      </c>
      <c r="Q449" s="57">
        <f t="shared" si="174"/>
        <v>193.7</v>
      </c>
      <c r="R449" s="57">
        <f t="shared" si="174"/>
        <v>19.2</v>
      </c>
      <c r="S449" s="57">
        <f t="shared" si="174"/>
        <v>866.52</v>
      </c>
      <c r="T449" s="82">
        <f>U449/G449</f>
        <v>0</v>
      </c>
      <c r="U449" s="57">
        <f t="shared" si="174"/>
        <v>0</v>
      </c>
      <c r="V449" s="82">
        <f>W449/G449</f>
        <v>0.19533033251052712</v>
      </c>
      <c r="W449" s="57">
        <f t="shared" si="174"/>
        <v>1345.2400000000002</v>
      </c>
      <c r="X449" s="57">
        <f t="shared" si="174"/>
        <v>0</v>
      </c>
      <c r="Y449" s="57">
        <f t="shared" si="174"/>
        <v>0</v>
      </c>
      <c r="Z449" s="57">
        <f t="shared" si="174"/>
        <v>0</v>
      </c>
      <c r="AA449" s="57">
        <f t="shared" si="174"/>
        <v>11425.560000000001</v>
      </c>
      <c r="AB449" s="141">
        <f>SUM(AB450:AB453)</f>
        <v>962.2</v>
      </c>
      <c r="AC449" s="141">
        <f>SUM(AC450:AC453)</f>
        <v>2307.44</v>
      </c>
      <c r="AD449" s="233">
        <f t="shared" si="153"/>
        <v>0.33504283432554094</v>
      </c>
      <c r="AE449" s="141">
        <f>SUM(AE450:AE453)</f>
        <v>10080.32</v>
      </c>
      <c r="AF449" s="269">
        <f t="shared" si="150"/>
        <v>0.4</v>
      </c>
      <c r="AG449" s="270">
        <f>SUM(AG450:AG453)</f>
        <v>2754.8</v>
      </c>
      <c r="AH449" s="141">
        <f>SUM(AH450:AH453)</f>
        <v>-447.35999999999967</v>
      </c>
      <c r="AI449" s="233">
        <f t="shared" si="154"/>
        <v>0.39999999999999997</v>
      </c>
      <c r="AJ449" s="57">
        <f t="shared" si="155"/>
        <v>2754.7999999999997</v>
      </c>
      <c r="AK449" s="57"/>
      <c r="AL449" s="79"/>
    </row>
    <row r="450" spans="2:38" s="1" customFormat="1" ht="15.75" x14ac:dyDescent="0.25">
      <c r="B450" s="680"/>
      <c r="C450" s="15" t="s">
        <v>372</v>
      </c>
      <c r="D450" s="116">
        <v>4</v>
      </c>
      <c r="E450" s="116">
        <v>20</v>
      </c>
      <c r="F450" s="116">
        <v>21</v>
      </c>
      <c r="G450" s="69">
        <v>1900.8999999999999</v>
      </c>
      <c r="H450" s="69">
        <v>50.4</v>
      </c>
      <c r="I450" s="80">
        <v>0.20663896049239835</v>
      </c>
      <c r="J450" s="69">
        <v>392.8</v>
      </c>
      <c r="K450" s="80">
        <v>0</v>
      </c>
      <c r="L450" s="69">
        <v>0</v>
      </c>
      <c r="M450" s="80">
        <v>0</v>
      </c>
      <c r="N450" s="69">
        <v>0</v>
      </c>
      <c r="O450" s="69">
        <v>0</v>
      </c>
      <c r="P450" s="69">
        <v>0</v>
      </c>
      <c r="Q450" s="69">
        <v>79.599999999999994</v>
      </c>
      <c r="R450" s="69">
        <v>4.8</v>
      </c>
      <c r="S450" s="69">
        <v>226.01666666666668</v>
      </c>
      <c r="T450" s="80">
        <v>0</v>
      </c>
      <c r="U450" s="69">
        <v>0</v>
      </c>
      <c r="V450" s="80">
        <v>0.19154084907149246</v>
      </c>
      <c r="W450" s="69">
        <v>364.1</v>
      </c>
      <c r="X450" s="69">
        <v>0</v>
      </c>
      <c r="Y450" s="69">
        <v>0</v>
      </c>
      <c r="Z450" s="69">
        <v>0</v>
      </c>
      <c r="AA450" s="60">
        <f>G450+H450+J450+L450+N450+O450+P450+Q450+R450+S450+U450+W450+X450+Y450+Z450</f>
        <v>3018.6166666666668</v>
      </c>
      <c r="AB450" s="143">
        <v>251</v>
      </c>
      <c r="AC450" s="69">
        <f>AB450+X450+W450+U450</f>
        <v>615.1</v>
      </c>
      <c r="AD450" s="238">
        <f t="shared" si="153"/>
        <v>0.32358356567941504</v>
      </c>
      <c r="AE450" s="69">
        <f>G450+H450+J450+L450+N450+P450+Q450+R450+S450+Y450+Z450</f>
        <v>2654.5166666666669</v>
      </c>
      <c r="AF450" s="277">
        <f t="shared" si="150"/>
        <v>0.4</v>
      </c>
      <c r="AG450" s="278">
        <f>G450*AF450</f>
        <v>760.36</v>
      </c>
      <c r="AH450" s="225">
        <f>IF((AA450+AB450)-(AE450+AG450)&gt;0,0,(AA450+AB450)-(AE450+AG450))</f>
        <v>-145.26000000000022</v>
      </c>
      <c r="AI450" s="238">
        <f t="shared" si="154"/>
        <v>0.40000000000000013</v>
      </c>
      <c r="AJ450" s="69">
        <f t="shared" si="155"/>
        <v>760.36000000000024</v>
      </c>
      <c r="AK450" s="69"/>
      <c r="AL450" s="186"/>
    </row>
    <row r="451" spans="2:38" ht="15.75" x14ac:dyDescent="0.25">
      <c r="B451" s="680"/>
      <c r="C451" s="15" t="s">
        <v>373</v>
      </c>
      <c r="D451" s="116">
        <v>4</v>
      </c>
      <c r="E451" s="116">
        <v>18</v>
      </c>
      <c r="F451" s="116">
        <v>19</v>
      </c>
      <c r="G451" s="69">
        <v>1809.1</v>
      </c>
      <c r="H451" s="69">
        <v>78</v>
      </c>
      <c r="I451" s="80">
        <v>0.23989829196838208</v>
      </c>
      <c r="J451" s="69">
        <v>434</v>
      </c>
      <c r="K451" s="80">
        <v>0</v>
      </c>
      <c r="L451" s="69">
        <v>0</v>
      </c>
      <c r="M451" s="80">
        <v>0</v>
      </c>
      <c r="N451" s="69">
        <v>0</v>
      </c>
      <c r="O451" s="69">
        <v>0</v>
      </c>
      <c r="P451" s="69">
        <v>0</v>
      </c>
      <c r="Q451" s="69">
        <v>39.299999999999997</v>
      </c>
      <c r="R451" s="69">
        <v>4.8</v>
      </c>
      <c r="S451" s="69">
        <v>219.2116666666667</v>
      </c>
      <c r="T451" s="80">
        <v>0</v>
      </c>
      <c r="U451" s="69">
        <v>0</v>
      </c>
      <c r="V451" s="80">
        <v>0.19111160245425904</v>
      </c>
      <c r="W451" s="69">
        <v>345.74</v>
      </c>
      <c r="X451" s="69">
        <v>0</v>
      </c>
      <c r="Y451" s="69">
        <v>0</v>
      </c>
      <c r="Z451" s="69">
        <v>0</v>
      </c>
      <c r="AA451" s="60">
        <f>G451+H451+J451+L451+N451+O451+P451+Q451+R451+S451+U451+W451+X451+Y451+Z451</f>
        <v>2930.1516666666666</v>
      </c>
      <c r="AB451" s="143">
        <v>243.4</v>
      </c>
      <c r="AC451" s="69">
        <f>AB451+X451+W451+U451</f>
        <v>589.14</v>
      </c>
      <c r="AD451" s="238">
        <f t="shared" si="153"/>
        <v>0.32565363993145763</v>
      </c>
      <c r="AE451" s="69">
        <f>G451+H451+J451+L451+N451+P451+Q451+R451+S451+Y451+Z451</f>
        <v>2584.4116666666669</v>
      </c>
      <c r="AF451" s="277">
        <f t="shared" si="150"/>
        <v>0.4</v>
      </c>
      <c r="AG451" s="278">
        <f>G451*AF451</f>
        <v>723.64</v>
      </c>
      <c r="AH451" s="225">
        <f>IF((AA451+AB451)-(AE451+AG451)&gt;0,0,(AA451+AB451)-(AE451+AG451))</f>
        <v>-134.5</v>
      </c>
      <c r="AI451" s="238">
        <f t="shared" si="154"/>
        <v>0.4</v>
      </c>
      <c r="AJ451" s="69">
        <f t="shared" si="155"/>
        <v>723.64</v>
      </c>
      <c r="AK451" s="69"/>
      <c r="AL451" s="186"/>
    </row>
    <row r="452" spans="2:38" ht="15.75" x14ac:dyDescent="0.25">
      <c r="B452" s="680"/>
      <c r="C452" s="15" t="s">
        <v>374</v>
      </c>
      <c r="D452" s="116">
        <v>2</v>
      </c>
      <c r="E452" s="116">
        <v>17</v>
      </c>
      <c r="F452" s="116">
        <v>17</v>
      </c>
      <c r="G452" s="69">
        <v>1577.6999999999998</v>
      </c>
      <c r="H452" s="69">
        <v>66</v>
      </c>
      <c r="I452" s="80">
        <v>0.32623439183621733</v>
      </c>
      <c r="J452" s="69">
        <v>514.70000000000005</v>
      </c>
      <c r="K452" s="80">
        <v>0</v>
      </c>
      <c r="L452" s="69">
        <v>0</v>
      </c>
      <c r="M452" s="80">
        <v>0</v>
      </c>
      <c r="N452" s="69">
        <v>0</v>
      </c>
      <c r="O452" s="69">
        <v>0</v>
      </c>
      <c r="P452" s="69">
        <v>0</v>
      </c>
      <c r="Q452" s="69">
        <v>44.5</v>
      </c>
      <c r="R452" s="69">
        <v>4.8</v>
      </c>
      <c r="S452" s="69">
        <v>210.27</v>
      </c>
      <c r="T452" s="80">
        <v>0</v>
      </c>
      <c r="U452" s="69">
        <v>0</v>
      </c>
      <c r="V452" s="80">
        <v>0.2</v>
      </c>
      <c r="W452" s="69">
        <v>315.53999999999996</v>
      </c>
      <c r="X452" s="69">
        <v>0</v>
      </c>
      <c r="Y452" s="69">
        <v>0</v>
      </c>
      <c r="Z452" s="69">
        <v>0</v>
      </c>
      <c r="AA452" s="60">
        <f>G452+H452+J452+L452+N452+O452+P452+Q452+R452+S452+U452+W452+X452+Y452+Z452</f>
        <v>2733.5099999999998</v>
      </c>
      <c r="AB452" s="143">
        <v>233.5</v>
      </c>
      <c r="AC452" s="69">
        <f>AB452+X452+W452+U452</f>
        <v>549.04</v>
      </c>
      <c r="AD452" s="238">
        <f t="shared" si="153"/>
        <v>0.3480002535336249</v>
      </c>
      <c r="AE452" s="69">
        <f>G452+H452+J452+L452+N452+P452+Q452+R452+S452+Y452+Z452</f>
        <v>2417.9699999999998</v>
      </c>
      <c r="AF452" s="277">
        <f t="shared" si="150"/>
        <v>0.4</v>
      </c>
      <c r="AG452" s="278">
        <f>G452*AF452</f>
        <v>631.07999999999993</v>
      </c>
      <c r="AH452" s="225">
        <f>IF((AA452+AB452)-(AE452+AG452)&gt;0,0,(AA452+AB452)-(AE452+AG452))</f>
        <v>-82.039999999999964</v>
      </c>
      <c r="AI452" s="238">
        <f t="shared" si="154"/>
        <v>0.4</v>
      </c>
      <c r="AJ452" s="69">
        <f t="shared" si="155"/>
        <v>631.07999999999993</v>
      </c>
      <c r="AK452" s="69"/>
      <c r="AL452" s="186"/>
    </row>
    <row r="453" spans="2:38" s="1" customFormat="1" ht="15.75" x14ac:dyDescent="0.25">
      <c r="B453" s="680"/>
      <c r="C453" s="15" t="s">
        <v>375</v>
      </c>
      <c r="D453" s="116">
        <v>3</v>
      </c>
      <c r="E453" s="116">
        <v>16</v>
      </c>
      <c r="F453" s="116">
        <v>16</v>
      </c>
      <c r="G453" s="69">
        <v>1599.3</v>
      </c>
      <c r="H453" s="69">
        <v>51.599999999999994</v>
      </c>
      <c r="I453" s="80">
        <v>0.32914400050021886</v>
      </c>
      <c r="J453" s="69">
        <v>526.4</v>
      </c>
      <c r="K453" s="80">
        <v>0</v>
      </c>
      <c r="L453" s="69">
        <v>0</v>
      </c>
      <c r="M453" s="80">
        <v>0</v>
      </c>
      <c r="N453" s="69">
        <v>0</v>
      </c>
      <c r="O453" s="69">
        <v>0</v>
      </c>
      <c r="P453" s="69">
        <v>0</v>
      </c>
      <c r="Q453" s="69">
        <v>30.3</v>
      </c>
      <c r="R453" s="69">
        <v>4.8</v>
      </c>
      <c r="S453" s="69">
        <v>211.02166666666668</v>
      </c>
      <c r="T453" s="80">
        <v>0</v>
      </c>
      <c r="U453" s="69">
        <v>0</v>
      </c>
      <c r="V453" s="80">
        <v>0.2</v>
      </c>
      <c r="W453" s="69">
        <v>319.86</v>
      </c>
      <c r="X453" s="69">
        <v>0</v>
      </c>
      <c r="Y453" s="69">
        <v>0</v>
      </c>
      <c r="Z453" s="69">
        <v>0</v>
      </c>
      <c r="AA453" s="60">
        <f>G453+H453+J453+L453+N453+O453+P453+Q453+R453+S453+U453+W453+X453+Y453+Z453</f>
        <v>2743.2816666666668</v>
      </c>
      <c r="AB453" s="143">
        <v>234.3</v>
      </c>
      <c r="AC453" s="69">
        <f>AB453+X453+W453+U453</f>
        <v>554.16000000000008</v>
      </c>
      <c r="AD453" s="238">
        <f t="shared" si="153"/>
        <v>0.34650159444757089</v>
      </c>
      <c r="AE453" s="69">
        <f>G453+H453+J453+L453+N453+P453+Q453+R453+S453+Y453+Z453</f>
        <v>2423.4216666666666</v>
      </c>
      <c r="AF453" s="277">
        <f t="shared" si="150"/>
        <v>0.4</v>
      </c>
      <c r="AG453" s="278">
        <f>G453*AF453</f>
        <v>639.72</v>
      </c>
      <c r="AH453" s="225">
        <f>IF((AA453+AB453)-(AE453+AG453)&gt;0,0,(AA453+AB453)-(AE453+AG453))</f>
        <v>-85.559999999999491</v>
      </c>
      <c r="AI453" s="238">
        <f t="shared" si="154"/>
        <v>0.39999999999999974</v>
      </c>
      <c r="AJ453" s="69">
        <f t="shared" si="155"/>
        <v>639.71999999999957</v>
      </c>
      <c r="AK453" s="69"/>
      <c r="AL453" s="186"/>
    </row>
    <row r="454" spans="2:38" s="1" customFormat="1" ht="31.5" x14ac:dyDescent="0.25">
      <c r="B454" s="42" t="s">
        <v>376</v>
      </c>
      <c r="C454" s="21" t="s">
        <v>377</v>
      </c>
      <c r="D454" s="107">
        <v>8</v>
      </c>
      <c r="E454" s="107">
        <v>44</v>
      </c>
      <c r="F454" s="107">
        <v>37</v>
      </c>
      <c r="G454" s="138">
        <v>3363.5</v>
      </c>
      <c r="H454" s="138">
        <v>129.6</v>
      </c>
      <c r="I454" s="99">
        <v>0.28633863535008175</v>
      </c>
      <c r="J454" s="138">
        <v>963.1</v>
      </c>
      <c r="K454" s="99">
        <v>0</v>
      </c>
      <c r="L454" s="138">
        <v>0</v>
      </c>
      <c r="M454" s="99">
        <v>0</v>
      </c>
      <c r="N454" s="138">
        <v>0</v>
      </c>
      <c r="O454" s="138">
        <v>0</v>
      </c>
      <c r="P454" s="138">
        <v>0</v>
      </c>
      <c r="Q454" s="138">
        <v>100.2</v>
      </c>
      <c r="R454" s="166">
        <v>8.4</v>
      </c>
      <c r="S454" s="166">
        <v>436.45833333333337</v>
      </c>
      <c r="T454" s="167">
        <v>0</v>
      </c>
      <c r="U454" s="166">
        <v>0</v>
      </c>
      <c r="V454" s="167">
        <v>0.2</v>
      </c>
      <c r="W454" s="166">
        <v>672.7</v>
      </c>
      <c r="X454" s="166">
        <v>0</v>
      </c>
      <c r="Y454" s="166">
        <v>0</v>
      </c>
      <c r="Z454" s="166">
        <v>0</v>
      </c>
      <c r="AA454" s="166">
        <v>5673.9583333333321</v>
      </c>
      <c r="AB454" s="152">
        <v>484.6</v>
      </c>
      <c r="AC454" s="166">
        <f>AB454+X454+W454+U454</f>
        <v>1157.3000000000002</v>
      </c>
      <c r="AD454" s="243">
        <f t="shared" si="153"/>
        <v>0.34407611119369708</v>
      </c>
      <c r="AE454" s="166">
        <f>G454+H454+J454+L454+N454+P454+Q454+R454+S454+Y454+Z454</f>
        <v>5001.2583333333323</v>
      </c>
      <c r="AF454" s="288">
        <f t="shared" si="150"/>
        <v>0.4</v>
      </c>
      <c r="AG454" s="289">
        <f>G454*AF454</f>
        <v>1345.4</v>
      </c>
      <c r="AH454" s="229">
        <f>IF((AA454+AB454)-(AE454+AG454)&gt;0,0,(AA454+AB454)-(AE454+AG454))</f>
        <v>-188.10000000000036</v>
      </c>
      <c r="AI454" s="243">
        <f t="shared" si="154"/>
        <v>0.40000000000000019</v>
      </c>
      <c r="AJ454" s="166">
        <f t="shared" si="155"/>
        <v>1345.4000000000005</v>
      </c>
      <c r="AK454" s="166"/>
      <c r="AL454" s="191"/>
    </row>
    <row r="455" spans="2:38" s="1" customFormat="1" ht="15.75" customHeight="1" x14ac:dyDescent="0.25">
      <c r="B455" s="666" t="s">
        <v>378</v>
      </c>
      <c r="C455" s="11" t="s">
        <v>124</v>
      </c>
      <c r="D455" s="125">
        <f t="shared" ref="D455:AA455" si="175">SUM(D456:D457)</f>
        <v>7</v>
      </c>
      <c r="E455" s="125">
        <f t="shared" si="175"/>
        <v>34</v>
      </c>
      <c r="F455" s="125">
        <f t="shared" si="175"/>
        <v>32</v>
      </c>
      <c r="G455" s="57">
        <f t="shared" si="175"/>
        <v>2967.7999999999997</v>
      </c>
      <c r="H455" s="57">
        <f t="shared" si="175"/>
        <v>98.4</v>
      </c>
      <c r="I455" s="82">
        <f>J455/G455</f>
        <v>0.27154794797493098</v>
      </c>
      <c r="J455" s="57">
        <f t="shared" si="175"/>
        <v>805.90000000000009</v>
      </c>
      <c r="K455" s="82">
        <f>L455/G455</f>
        <v>0</v>
      </c>
      <c r="L455" s="57">
        <f t="shared" si="175"/>
        <v>0</v>
      </c>
      <c r="M455" s="82">
        <f t="shared" si="175"/>
        <v>0</v>
      </c>
      <c r="N455" s="57">
        <f t="shared" si="175"/>
        <v>0</v>
      </c>
      <c r="O455" s="57">
        <f t="shared" si="175"/>
        <v>0</v>
      </c>
      <c r="P455" s="57">
        <f t="shared" si="175"/>
        <v>0</v>
      </c>
      <c r="Q455" s="57">
        <f t="shared" si="175"/>
        <v>64.599999999999994</v>
      </c>
      <c r="R455" s="57">
        <f t="shared" si="175"/>
        <v>9.6</v>
      </c>
      <c r="S455" s="57">
        <f t="shared" si="175"/>
        <v>362.24166666666667</v>
      </c>
      <c r="T455" s="82">
        <f>U455/G455</f>
        <v>0</v>
      </c>
      <c r="U455" s="57">
        <f t="shared" si="175"/>
        <v>0</v>
      </c>
      <c r="V455" s="82">
        <f>W455/G455</f>
        <v>0.18916369027562505</v>
      </c>
      <c r="W455" s="57">
        <f t="shared" si="175"/>
        <v>561.4</v>
      </c>
      <c r="X455" s="57">
        <f t="shared" si="175"/>
        <v>0</v>
      </c>
      <c r="Y455" s="57">
        <f t="shared" si="175"/>
        <v>0</v>
      </c>
      <c r="Z455" s="57">
        <f t="shared" si="175"/>
        <v>0</v>
      </c>
      <c r="AA455" s="57">
        <f t="shared" si="175"/>
        <v>4869.9416666666657</v>
      </c>
      <c r="AB455" s="141">
        <f>SUM(AB456:AB457)</f>
        <v>402.2</v>
      </c>
      <c r="AC455" s="141">
        <f>SUM(AC456:AC457)</f>
        <v>963.59999999999991</v>
      </c>
      <c r="AD455" s="233">
        <f t="shared" si="153"/>
        <v>0.32468495181616014</v>
      </c>
      <c r="AE455" s="141">
        <f>SUM(AE456:AE457)</f>
        <v>4308.5416666666661</v>
      </c>
      <c r="AF455" s="269">
        <f t="shared" si="150"/>
        <v>0.4</v>
      </c>
      <c r="AG455" s="270">
        <f>SUM(AG456:AG457)</f>
        <v>1187.1199999999999</v>
      </c>
      <c r="AH455" s="141">
        <f>SUM(AH456:AH457)</f>
        <v>-223.51999999999998</v>
      </c>
      <c r="AI455" s="233">
        <f t="shared" si="154"/>
        <v>0.4</v>
      </c>
      <c r="AJ455" s="57">
        <f t="shared" si="155"/>
        <v>1187.1199999999999</v>
      </c>
      <c r="AK455" s="57"/>
      <c r="AL455" s="79"/>
    </row>
    <row r="456" spans="2:38" s="1" customFormat="1" ht="15.75" x14ac:dyDescent="0.25">
      <c r="B456" s="666"/>
      <c r="C456" s="15" t="s">
        <v>379</v>
      </c>
      <c r="D456" s="116">
        <v>5</v>
      </c>
      <c r="E456" s="116">
        <v>19</v>
      </c>
      <c r="F456" s="116">
        <v>16</v>
      </c>
      <c r="G456" s="69">
        <v>1511.6999999999998</v>
      </c>
      <c r="H456" s="69">
        <v>50.4</v>
      </c>
      <c r="I456" s="80">
        <v>0.26976251901832377</v>
      </c>
      <c r="J456" s="69">
        <v>407.8</v>
      </c>
      <c r="K456" s="80">
        <v>0</v>
      </c>
      <c r="L456" s="69">
        <v>0</v>
      </c>
      <c r="M456" s="80">
        <v>0</v>
      </c>
      <c r="N456" s="69">
        <v>0</v>
      </c>
      <c r="O456" s="69">
        <v>0</v>
      </c>
      <c r="P456" s="69">
        <v>0</v>
      </c>
      <c r="Q456" s="69">
        <v>32.299999999999997</v>
      </c>
      <c r="R456" s="69">
        <v>4.8</v>
      </c>
      <c r="S456" s="69">
        <v>192.44500000000002</v>
      </c>
      <c r="T456" s="80">
        <v>0</v>
      </c>
      <c r="U456" s="69">
        <v>0</v>
      </c>
      <c r="V456" s="80">
        <v>0.2</v>
      </c>
      <c r="W456" s="69">
        <v>302.33999999999997</v>
      </c>
      <c r="X456" s="69">
        <v>0</v>
      </c>
      <c r="Y456" s="69">
        <v>0</v>
      </c>
      <c r="Z456" s="69">
        <v>0</v>
      </c>
      <c r="AA456" s="60">
        <f>G456+H456+J456+L456+N456+O456+P456+Q456+R456+S456+U456+W456+X456+Y456+Z456</f>
        <v>2501.7849999999999</v>
      </c>
      <c r="AB456" s="143">
        <v>213.7</v>
      </c>
      <c r="AC456" s="69">
        <f>AB456+X456+W456+U456</f>
        <v>516.04</v>
      </c>
      <c r="AD456" s="238">
        <f t="shared" si="153"/>
        <v>0.34136402725408482</v>
      </c>
      <c r="AE456" s="69">
        <f>G456+H456+J456+L456+N456+P456+Q456+R456+S456+Y456+Z456</f>
        <v>2199.4449999999997</v>
      </c>
      <c r="AF456" s="277">
        <f t="shared" si="150"/>
        <v>0.4</v>
      </c>
      <c r="AG456" s="278">
        <f>G456*AF456</f>
        <v>604.67999999999995</v>
      </c>
      <c r="AH456" s="225">
        <f>IF((AA456+AB456)-(AE456+AG456)&gt;0,0,(AA456+AB456)-(AE456+AG456))</f>
        <v>-88.639999999999873</v>
      </c>
      <c r="AI456" s="238">
        <f t="shared" si="154"/>
        <v>0.39999999999999997</v>
      </c>
      <c r="AJ456" s="69">
        <f t="shared" si="155"/>
        <v>604.67999999999984</v>
      </c>
      <c r="AK456" s="69"/>
      <c r="AL456" s="186"/>
    </row>
    <row r="457" spans="2:38" s="1" customFormat="1" ht="15.75" x14ac:dyDescent="0.25">
      <c r="B457" s="666"/>
      <c r="C457" s="15" t="s">
        <v>380</v>
      </c>
      <c r="D457" s="116">
        <v>2</v>
      </c>
      <c r="E457" s="116">
        <v>15</v>
      </c>
      <c r="F457" s="116">
        <v>16</v>
      </c>
      <c r="G457" s="69">
        <v>1456.1</v>
      </c>
      <c r="H457" s="69">
        <v>48</v>
      </c>
      <c r="I457" s="80">
        <v>0.27340155209120254</v>
      </c>
      <c r="J457" s="69">
        <v>398.1</v>
      </c>
      <c r="K457" s="80">
        <v>0</v>
      </c>
      <c r="L457" s="69">
        <v>0</v>
      </c>
      <c r="M457" s="80">
        <v>0</v>
      </c>
      <c r="N457" s="69">
        <v>0</v>
      </c>
      <c r="O457" s="69">
        <v>0</v>
      </c>
      <c r="P457" s="69">
        <v>0</v>
      </c>
      <c r="Q457" s="69">
        <v>32.299999999999997</v>
      </c>
      <c r="R457" s="69">
        <v>4.8</v>
      </c>
      <c r="S457" s="69">
        <v>169.79666666666665</v>
      </c>
      <c r="T457" s="80">
        <v>0</v>
      </c>
      <c r="U457" s="69">
        <v>0</v>
      </c>
      <c r="V457" s="80">
        <v>0.17791360483483279</v>
      </c>
      <c r="W457" s="69">
        <v>259.06</v>
      </c>
      <c r="X457" s="69">
        <v>0</v>
      </c>
      <c r="Y457" s="69">
        <v>0</v>
      </c>
      <c r="Z457" s="69">
        <v>0</v>
      </c>
      <c r="AA457" s="60">
        <f>G457+H457+J457+L457+N457+O457+P457+Q457+R457+S457+U457+W457+X457+Y457+Z457</f>
        <v>2368.1566666666663</v>
      </c>
      <c r="AB457" s="143">
        <v>188.5</v>
      </c>
      <c r="AC457" s="69">
        <f>AB457+X457+W457+U457</f>
        <v>447.56</v>
      </c>
      <c r="AD457" s="238">
        <f t="shared" si="153"/>
        <v>0.30736899938191059</v>
      </c>
      <c r="AE457" s="69">
        <f>G457+H457+J457+L457+N457+P457+Q457+R457+S457+Y457+Z457</f>
        <v>2109.0966666666664</v>
      </c>
      <c r="AF457" s="277">
        <f t="shared" si="150"/>
        <v>0.4</v>
      </c>
      <c r="AG457" s="278">
        <f>G457*AF457</f>
        <v>582.43999999999994</v>
      </c>
      <c r="AH457" s="225">
        <f>IF((AA457+AB457)-(AE457+AG457)&gt;0,0,(AA457+AB457)-(AE457+AG457))</f>
        <v>-134.88000000000011</v>
      </c>
      <c r="AI457" s="238">
        <f t="shared" si="154"/>
        <v>0.40000000000000008</v>
      </c>
      <c r="AJ457" s="69">
        <f t="shared" si="155"/>
        <v>582.44000000000005</v>
      </c>
      <c r="AK457" s="69"/>
      <c r="AL457" s="186"/>
    </row>
    <row r="458" spans="2:38" ht="40.5" customHeight="1" x14ac:dyDescent="0.25">
      <c r="B458" s="663" t="s">
        <v>381</v>
      </c>
      <c r="C458" s="664"/>
      <c r="D458" s="117">
        <f t="shared" ref="D458:AA458" si="176">D460</f>
        <v>102</v>
      </c>
      <c r="E458" s="117">
        <f t="shared" si="176"/>
        <v>596</v>
      </c>
      <c r="F458" s="117">
        <f t="shared" si="176"/>
        <v>555.5</v>
      </c>
      <c r="G458" s="132">
        <f t="shared" si="176"/>
        <v>51043.9</v>
      </c>
      <c r="H458" s="132">
        <f t="shared" si="176"/>
        <v>1583.6</v>
      </c>
      <c r="I458" s="87">
        <f>J458/G458</f>
        <v>0.2718838098186071</v>
      </c>
      <c r="J458" s="132">
        <f t="shared" si="176"/>
        <v>13878.01</v>
      </c>
      <c r="K458" s="87">
        <f>L458/G458</f>
        <v>4.2963018107942379E-3</v>
      </c>
      <c r="L458" s="132">
        <f t="shared" si="176"/>
        <v>219.3</v>
      </c>
      <c r="M458" s="87">
        <f>N458/G458</f>
        <v>0</v>
      </c>
      <c r="N458" s="132">
        <f t="shared" si="176"/>
        <v>0</v>
      </c>
      <c r="O458" s="132">
        <f t="shared" si="176"/>
        <v>0</v>
      </c>
      <c r="P458" s="132">
        <f t="shared" si="176"/>
        <v>0</v>
      </c>
      <c r="Q458" s="132">
        <f t="shared" si="176"/>
        <v>1964.1</v>
      </c>
      <c r="R458" s="132">
        <f t="shared" si="176"/>
        <v>196.50000000000003</v>
      </c>
      <c r="S458" s="132">
        <f t="shared" si="176"/>
        <v>6484.7074999999995</v>
      </c>
      <c r="T458" s="87">
        <f>U458/G458</f>
        <v>0</v>
      </c>
      <c r="U458" s="132">
        <f t="shared" si="176"/>
        <v>0</v>
      </c>
      <c r="V458" s="87">
        <f>W458/G458</f>
        <v>0.17496860545530415</v>
      </c>
      <c r="W458" s="132">
        <f t="shared" si="176"/>
        <v>8931.08</v>
      </c>
      <c r="X458" s="132">
        <f t="shared" si="176"/>
        <v>0</v>
      </c>
      <c r="Y458" s="132">
        <f t="shared" si="176"/>
        <v>0</v>
      </c>
      <c r="Z458" s="132">
        <f t="shared" si="176"/>
        <v>0</v>
      </c>
      <c r="AA458" s="132">
        <f t="shared" si="176"/>
        <v>84301.197499999995</v>
      </c>
      <c r="AB458" s="129">
        <f>AB460+AB459</f>
        <v>8327</v>
      </c>
      <c r="AC458" s="129">
        <f>AC460+AC459</f>
        <v>17258.079999999998</v>
      </c>
      <c r="AD458" s="226">
        <f t="shared" si="153"/>
        <v>0.33810269199649717</v>
      </c>
      <c r="AE458" s="129">
        <f>AE460+AE459</f>
        <v>78351.532520000008</v>
      </c>
      <c r="AF458" s="258">
        <f t="shared" si="150"/>
        <v>0.4</v>
      </c>
      <c r="AG458" s="255">
        <f>AG460+AG459</f>
        <v>21154.639999999999</v>
      </c>
      <c r="AH458" s="129">
        <f>AH460+AH459</f>
        <v>-3896.5600000000013</v>
      </c>
      <c r="AI458" s="226">
        <f t="shared" si="154"/>
        <v>0.41444011919151941</v>
      </c>
      <c r="AJ458" s="132">
        <f t="shared" si="155"/>
        <v>21154.639999999999</v>
      </c>
      <c r="AK458" s="132"/>
      <c r="AL458" s="196"/>
    </row>
    <row r="459" spans="2:38" ht="18.75" x14ac:dyDescent="0.25">
      <c r="B459" s="306" t="s">
        <v>825</v>
      </c>
      <c r="C459" s="207"/>
      <c r="D459" s="124"/>
      <c r="E459" s="124">
        <v>17</v>
      </c>
      <c r="F459" s="124">
        <v>17</v>
      </c>
      <c r="G459" s="134">
        <v>1842.6999999999998</v>
      </c>
      <c r="H459" s="134">
        <v>102</v>
      </c>
      <c r="I459" s="93">
        <v>0.43816954468985736</v>
      </c>
      <c r="J459" s="134">
        <v>807.41502000000003</v>
      </c>
      <c r="K459" s="93">
        <v>0</v>
      </c>
      <c r="L459" s="134">
        <v>0</v>
      </c>
      <c r="M459" s="93">
        <v>0</v>
      </c>
      <c r="N459" s="134">
        <v>0</v>
      </c>
      <c r="O459" s="134">
        <v>0</v>
      </c>
      <c r="P459" s="134">
        <v>0</v>
      </c>
      <c r="Q459" s="134">
        <v>0</v>
      </c>
      <c r="R459" s="134">
        <v>0</v>
      </c>
      <c r="S459" s="134">
        <v>229.3</v>
      </c>
      <c r="T459" s="93">
        <v>0</v>
      </c>
      <c r="U459" s="134">
        <v>0</v>
      </c>
      <c r="V459" s="93">
        <v>0</v>
      </c>
      <c r="W459" s="134">
        <v>0</v>
      </c>
      <c r="X459" s="309">
        <v>0</v>
      </c>
      <c r="Y459" s="309">
        <v>0</v>
      </c>
      <c r="Z459" s="309">
        <v>0</v>
      </c>
      <c r="AA459" s="309">
        <v>2981.4150199999999</v>
      </c>
      <c r="AB459" s="146">
        <v>297.10000000000002</v>
      </c>
      <c r="AC459" s="309">
        <f>AB459+X459+W459+U459</f>
        <v>297.10000000000002</v>
      </c>
      <c r="AD459" s="310">
        <f t="shared" si="153"/>
        <v>0.1612308026265806</v>
      </c>
      <c r="AE459" s="309">
        <f>G459+H459+J459+L459+N459+P459+Q459+R459+S459+Y459+Z459</f>
        <v>2981.4150199999999</v>
      </c>
      <c r="AF459" s="311">
        <f t="shared" ref="AF459:AF522" si="177">$AF$1</f>
        <v>0.4</v>
      </c>
      <c r="AG459" s="312">
        <f>G459*AF459</f>
        <v>737.07999999999993</v>
      </c>
      <c r="AH459" s="225">
        <f>IF((AA459+AB459)-(AE459+AG459)&gt;0,0,(AA459+AB459)-(AE459+AG459))</f>
        <v>-439.98</v>
      </c>
      <c r="AI459" s="310">
        <f t="shared" si="154"/>
        <v>0.40000000000000008</v>
      </c>
      <c r="AJ459" s="309">
        <f t="shared" si="155"/>
        <v>737.08</v>
      </c>
      <c r="AK459" s="134"/>
      <c r="AL459" s="184"/>
    </row>
    <row r="460" spans="2:38" ht="18.75" x14ac:dyDescent="0.3">
      <c r="B460" s="10" t="s">
        <v>710</v>
      </c>
      <c r="C460" s="33"/>
      <c r="D460" s="154">
        <f t="shared" ref="D460:AA460" si="178">D461+D464+D468+D472+D475+D479+D482+D485+D488+D491</f>
        <v>102</v>
      </c>
      <c r="E460" s="154">
        <f t="shared" si="178"/>
        <v>596</v>
      </c>
      <c r="F460" s="154">
        <f t="shared" si="178"/>
        <v>555.5</v>
      </c>
      <c r="G460" s="65">
        <f t="shared" si="178"/>
        <v>51043.9</v>
      </c>
      <c r="H460" s="65">
        <f t="shared" si="178"/>
        <v>1583.6</v>
      </c>
      <c r="I460" s="94">
        <f>J460/G460</f>
        <v>0.2718838098186071</v>
      </c>
      <c r="J460" s="65">
        <f t="shared" si="178"/>
        <v>13878.01</v>
      </c>
      <c r="K460" s="94">
        <f>L460/G460</f>
        <v>4.2963018107942379E-3</v>
      </c>
      <c r="L460" s="65">
        <f t="shared" si="178"/>
        <v>219.3</v>
      </c>
      <c r="M460" s="94">
        <f>N460/G460</f>
        <v>0</v>
      </c>
      <c r="N460" s="65">
        <f t="shared" si="178"/>
        <v>0</v>
      </c>
      <c r="O460" s="65">
        <f t="shared" si="178"/>
        <v>0</v>
      </c>
      <c r="P460" s="65">
        <f t="shared" si="178"/>
        <v>0</v>
      </c>
      <c r="Q460" s="65">
        <f t="shared" si="178"/>
        <v>1964.1</v>
      </c>
      <c r="R460" s="65">
        <f t="shared" si="178"/>
        <v>196.50000000000003</v>
      </c>
      <c r="S460" s="65">
        <f t="shared" si="178"/>
        <v>6484.7074999999995</v>
      </c>
      <c r="T460" s="94">
        <f>U460/G460</f>
        <v>0</v>
      </c>
      <c r="U460" s="65">
        <f t="shared" si="178"/>
        <v>0</v>
      </c>
      <c r="V460" s="94">
        <f>W460/G460</f>
        <v>0.17496860545530415</v>
      </c>
      <c r="W460" s="65">
        <f t="shared" si="178"/>
        <v>8931.08</v>
      </c>
      <c r="X460" s="65">
        <f t="shared" si="178"/>
        <v>0</v>
      </c>
      <c r="Y460" s="65">
        <f t="shared" si="178"/>
        <v>0</v>
      </c>
      <c r="Z460" s="65">
        <f t="shared" si="178"/>
        <v>0</v>
      </c>
      <c r="AA460" s="65">
        <f t="shared" si="178"/>
        <v>84301.197499999995</v>
      </c>
      <c r="AB460" s="62">
        <f>AB461+AB464+AB468+AB472+AB475+AB479+AB482+AB485+AB488+AB491</f>
        <v>8029.9000000000005</v>
      </c>
      <c r="AC460" s="62">
        <f>AC461+AC464+AC468+AC472+AC475+AC479+AC482+AC485+AC488+AC491</f>
        <v>16960.98</v>
      </c>
      <c r="AD460" s="232">
        <f t="shared" si="153"/>
        <v>0.3322822119783167</v>
      </c>
      <c r="AE460" s="62">
        <f>AE461+AE464+AE468+AE472+AE475+AE479+AE482+AE485+AE488+AE491</f>
        <v>75370.117500000008</v>
      </c>
      <c r="AF460" s="267">
        <f t="shared" si="177"/>
        <v>0.4</v>
      </c>
      <c r="AG460" s="268">
        <f>AG461+AG464+AG468+AG472+AG475+AG479+AG482+AG485+AG488+AG491</f>
        <v>20417.560000000001</v>
      </c>
      <c r="AH460" s="62">
        <f>AH461+AH464+AH468+AH472+AH475+AH479+AH482+AH485+AH488+AH491</f>
        <v>-3456.5800000000013</v>
      </c>
      <c r="AI460" s="232">
        <f t="shared" si="154"/>
        <v>0.4</v>
      </c>
      <c r="AJ460" s="65">
        <f t="shared" si="155"/>
        <v>20417.560000000001</v>
      </c>
      <c r="AK460" s="65"/>
      <c r="AL460" s="79"/>
    </row>
    <row r="461" spans="2:38" s="1" customFormat="1" ht="15.75" customHeight="1" x14ac:dyDescent="0.25">
      <c r="B461" s="666" t="s">
        <v>382</v>
      </c>
      <c r="C461" s="11" t="s">
        <v>124</v>
      </c>
      <c r="D461" s="125">
        <f t="shared" ref="D461:AA461" si="179">SUM(D462:D463)</f>
        <v>7</v>
      </c>
      <c r="E461" s="125">
        <f t="shared" si="179"/>
        <v>33</v>
      </c>
      <c r="F461" s="125">
        <f t="shared" si="179"/>
        <v>33</v>
      </c>
      <c r="G461" s="57">
        <f t="shared" si="179"/>
        <v>3130.1000000000004</v>
      </c>
      <c r="H461" s="57">
        <f t="shared" si="179"/>
        <v>112.80000000000001</v>
      </c>
      <c r="I461" s="82">
        <f>J461/G461</f>
        <v>0.31899939299063923</v>
      </c>
      <c r="J461" s="57">
        <f t="shared" si="179"/>
        <v>998.5</v>
      </c>
      <c r="K461" s="82">
        <f>L461/G461</f>
        <v>0</v>
      </c>
      <c r="L461" s="57">
        <f t="shared" si="179"/>
        <v>0</v>
      </c>
      <c r="M461" s="82">
        <f t="shared" si="179"/>
        <v>0</v>
      </c>
      <c r="N461" s="57">
        <f t="shared" si="179"/>
        <v>0</v>
      </c>
      <c r="O461" s="57">
        <f t="shared" si="179"/>
        <v>0</v>
      </c>
      <c r="P461" s="57">
        <f t="shared" si="179"/>
        <v>0</v>
      </c>
      <c r="Q461" s="57">
        <f t="shared" si="179"/>
        <v>123.4</v>
      </c>
      <c r="R461" s="57">
        <f t="shared" si="179"/>
        <v>8.4</v>
      </c>
      <c r="S461" s="57">
        <f t="shared" si="179"/>
        <v>410.08</v>
      </c>
      <c r="T461" s="82">
        <f>U461/G461</f>
        <v>0</v>
      </c>
      <c r="U461" s="57">
        <f t="shared" si="179"/>
        <v>0</v>
      </c>
      <c r="V461" s="82">
        <f>W461/G461</f>
        <v>0.17499760391041819</v>
      </c>
      <c r="W461" s="57">
        <f t="shared" si="179"/>
        <v>547.76</v>
      </c>
      <c r="X461" s="57">
        <f t="shared" si="179"/>
        <v>0</v>
      </c>
      <c r="Y461" s="57">
        <f t="shared" si="179"/>
        <v>0</v>
      </c>
      <c r="Z461" s="57">
        <f t="shared" si="179"/>
        <v>0</v>
      </c>
      <c r="AA461" s="57">
        <f t="shared" si="179"/>
        <v>5331.04</v>
      </c>
      <c r="AB461" s="141">
        <f>SUM(AB462:AB463)</f>
        <v>507.6</v>
      </c>
      <c r="AC461" s="141">
        <f>SUM(AC462:AC463)</f>
        <v>1055.3600000000001</v>
      </c>
      <c r="AD461" s="233">
        <f t="shared" si="153"/>
        <v>0.33716494680681131</v>
      </c>
      <c r="AE461" s="141">
        <f>SUM(AE462:AE463)</f>
        <v>4783.28</v>
      </c>
      <c r="AF461" s="269">
        <f t="shared" si="177"/>
        <v>0.4</v>
      </c>
      <c r="AG461" s="270">
        <f>SUM(AG462:AG463)</f>
        <v>1252.0400000000002</v>
      </c>
      <c r="AH461" s="141">
        <f>SUM(AH462:AH463)</f>
        <v>-196.67999999999984</v>
      </c>
      <c r="AI461" s="233">
        <f t="shared" si="154"/>
        <v>0.39999999999999997</v>
      </c>
      <c r="AJ461" s="57">
        <f t="shared" si="155"/>
        <v>1252.04</v>
      </c>
      <c r="AK461" s="57"/>
      <c r="AL461" s="79"/>
    </row>
    <row r="462" spans="2:38" s="1" customFormat="1" ht="15.75" x14ac:dyDescent="0.25">
      <c r="B462" s="666"/>
      <c r="C462" s="15" t="s">
        <v>383</v>
      </c>
      <c r="D462" s="116">
        <v>4</v>
      </c>
      <c r="E462" s="116">
        <v>18</v>
      </c>
      <c r="F462" s="116">
        <v>18</v>
      </c>
      <c r="G462" s="69">
        <v>1705.5000000000002</v>
      </c>
      <c r="H462" s="69">
        <v>57.6</v>
      </c>
      <c r="I462" s="80">
        <v>0.31761946643213124</v>
      </c>
      <c r="J462" s="69">
        <v>541.69999999999993</v>
      </c>
      <c r="K462" s="80">
        <v>0</v>
      </c>
      <c r="L462" s="69">
        <v>0</v>
      </c>
      <c r="M462" s="80">
        <v>0</v>
      </c>
      <c r="N462" s="69">
        <v>0</v>
      </c>
      <c r="O462" s="69">
        <v>0</v>
      </c>
      <c r="P462" s="69">
        <v>0</v>
      </c>
      <c r="Q462" s="69">
        <v>61.7</v>
      </c>
      <c r="R462" s="69">
        <v>4.2</v>
      </c>
      <c r="S462" s="69">
        <v>222.43</v>
      </c>
      <c r="T462" s="80">
        <v>0</v>
      </c>
      <c r="U462" s="69">
        <v>0</v>
      </c>
      <c r="V462" s="80">
        <v>0.17499853415420694</v>
      </c>
      <c r="W462" s="69">
        <v>298.45999999999998</v>
      </c>
      <c r="X462" s="69">
        <v>0</v>
      </c>
      <c r="Y462" s="69">
        <v>0</v>
      </c>
      <c r="Z462" s="69">
        <v>0</v>
      </c>
      <c r="AA462" s="60">
        <f>G462+H462+J462+L462+N462+O462+P462+Q462+R462+S462+U462+W462+X462+Y462+Z462</f>
        <v>2891.5899999999997</v>
      </c>
      <c r="AB462" s="143">
        <v>275.3</v>
      </c>
      <c r="AC462" s="69">
        <f>AB462+X462+W462+U462</f>
        <v>573.76</v>
      </c>
      <c r="AD462" s="238">
        <f t="shared" si="153"/>
        <v>0.33641747288185275</v>
      </c>
      <c r="AE462" s="69">
        <f>G462+H462+J462+L462+N462+P462+Q462+R462+S462+Y462+Z462</f>
        <v>2593.1299999999997</v>
      </c>
      <c r="AF462" s="277">
        <f t="shared" si="177"/>
        <v>0.4</v>
      </c>
      <c r="AG462" s="278">
        <f>G462*AF462</f>
        <v>682.20000000000016</v>
      </c>
      <c r="AH462" s="225">
        <f>IF((AA462+AB462)-(AE462+AG462)&gt;0,0,(AA462+AB462)-(AE462+AG462))</f>
        <v>-108.44000000000005</v>
      </c>
      <c r="AI462" s="238">
        <f t="shared" si="154"/>
        <v>0.39999999999999997</v>
      </c>
      <c r="AJ462" s="69">
        <f t="shared" si="155"/>
        <v>682.2</v>
      </c>
      <c r="AK462" s="69"/>
      <c r="AL462" s="186"/>
    </row>
    <row r="463" spans="2:38" s="1" customFormat="1" ht="15.75" x14ac:dyDescent="0.25">
      <c r="B463" s="666"/>
      <c r="C463" s="15" t="s">
        <v>384</v>
      </c>
      <c r="D463" s="116">
        <v>3</v>
      </c>
      <c r="E463" s="116">
        <v>15</v>
      </c>
      <c r="F463" s="116">
        <v>15</v>
      </c>
      <c r="G463" s="69">
        <v>1424.6000000000001</v>
      </c>
      <c r="H463" s="69">
        <v>55.2</v>
      </c>
      <c r="I463" s="80">
        <v>0.32065141092236416</v>
      </c>
      <c r="J463" s="69">
        <v>456.8</v>
      </c>
      <c r="K463" s="80">
        <v>0</v>
      </c>
      <c r="L463" s="69">
        <v>0</v>
      </c>
      <c r="M463" s="80">
        <v>0</v>
      </c>
      <c r="N463" s="69">
        <v>0</v>
      </c>
      <c r="O463" s="69">
        <v>0</v>
      </c>
      <c r="P463" s="69">
        <v>0</v>
      </c>
      <c r="Q463" s="69">
        <v>61.7</v>
      </c>
      <c r="R463" s="69">
        <v>4.2</v>
      </c>
      <c r="S463" s="69">
        <v>187.64999999999998</v>
      </c>
      <c r="T463" s="80">
        <v>0</v>
      </c>
      <c r="U463" s="69">
        <v>0</v>
      </c>
      <c r="V463" s="80">
        <v>0.17499649024287517</v>
      </c>
      <c r="W463" s="69">
        <v>249.29999999999998</v>
      </c>
      <c r="X463" s="69">
        <v>0</v>
      </c>
      <c r="Y463" s="69">
        <v>0</v>
      </c>
      <c r="Z463" s="69">
        <v>0</v>
      </c>
      <c r="AA463" s="60">
        <f>G463+H463+J463+L463+N463+O463+P463+Q463+R463+S463+U463+W463+X463+Y463+Z463</f>
        <v>2439.4500000000003</v>
      </c>
      <c r="AB463" s="143">
        <v>232.3</v>
      </c>
      <c r="AC463" s="69">
        <f>AB463+X463+W463+U463</f>
        <v>481.6</v>
      </c>
      <c r="AD463" s="238">
        <f t="shared" ref="AD463:AD526" si="180">(AB463+X463+W463+U463)/G463</f>
        <v>0.33805980626140669</v>
      </c>
      <c r="AE463" s="69">
        <f>G463+H463+J463+L463+N463+P463+Q463+R463+S463+Y463+Z463</f>
        <v>2190.15</v>
      </c>
      <c r="AF463" s="277">
        <f t="shared" si="177"/>
        <v>0.4</v>
      </c>
      <c r="AG463" s="278">
        <f>G463*AF463</f>
        <v>569.84</v>
      </c>
      <c r="AH463" s="225">
        <f>IF((AA463+AB463)-(AE463+AG463)&gt;0,0,(AA463+AB463)-(AE463+AG463))</f>
        <v>-88.239999999999782</v>
      </c>
      <c r="AI463" s="238">
        <f t="shared" si="154"/>
        <v>0.3999999999999998</v>
      </c>
      <c r="AJ463" s="69">
        <f t="shared" si="155"/>
        <v>569.8399999999998</v>
      </c>
      <c r="AK463" s="69"/>
      <c r="AL463" s="186"/>
    </row>
    <row r="464" spans="2:38" s="1" customFormat="1" ht="15.75" customHeight="1" x14ac:dyDescent="0.25">
      <c r="B464" s="666" t="s">
        <v>385</v>
      </c>
      <c r="C464" s="11" t="s">
        <v>124</v>
      </c>
      <c r="D464" s="125">
        <f t="shared" ref="D464:AA464" si="181">SUM(D465:D467)</f>
        <v>11</v>
      </c>
      <c r="E464" s="125">
        <f t="shared" si="181"/>
        <v>50</v>
      </c>
      <c r="F464" s="125">
        <f t="shared" si="181"/>
        <v>46</v>
      </c>
      <c r="G464" s="57">
        <f t="shared" si="181"/>
        <v>4163.8</v>
      </c>
      <c r="H464" s="57">
        <f t="shared" si="181"/>
        <v>175.2</v>
      </c>
      <c r="I464" s="82">
        <f>J464/G464</f>
        <v>0.316849992795043</v>
      </c>
      <c r="J464" s="57">
        <f t="shared" si="181"/>
        <v>1319.3000000000002</v>
      </c>
      <c r="K464" s="82">
        <f>L464/G464</f>
        <v>0</v>
      </c>
      <c r="L464" s="57">
        <f t="shared" si="181"/>
        <v>0</v>
      </c>
      <c r="M464" s="82">
        <f t="shared" si="181"/>
        <v>0</v>
      </c>
      <c r="N464" s="57">
        <f t="shared" si="181"/>
        <v>0</v>
      </c>
      <c r="O464" s="57">
        <f t="shared" si="181"/>
        <v>0</v>
      </c>
      <c r="P464" s="57">
        <f t="shared" si="181"/>
        <v>0</v>
      </c>
      <c r="Q464" s="57">
        <f t="shared" si="181"/>
        <v>215.89999999999998</v>
      </c>
      <c r="R464" s="57">
        <f t="shared" si="181"/>
        <v>17</v>
      </c>
      <c r="S464" s="57">
        <f t="shared" si="181"/>
        <v>551.64666666666665</v>
      </c>
      <c r="T464" s="82">
        <f>U464/G464</f>
        <v>0</v>
      </c>
      <c r="U464" s="57">
        <f t="shared" si="181"/>
        <v>0</v>
      </c>
      <c r="V464" s="82">
        <f>W464/G464</f>
        <v>0.17497478265046351</v>
      </c>
      <c r="W464" s="57">
        <f t="shared" si="181"/>
        <v>728.56000000000006</v>
      </c>
      <c r="X464" s="57">
        <f t="shared" si="181"/>
        <v>0</v>
      </c>
      <c r="Y464" s="57">
        <f t="shared" si="181"/>
        <v>0</v>
      </c>
      <c r="Z464" s="57">
        <f t="shared" si="181"/>
        <v>0</v>
      </c>
      <c r="AA464" s="57">
        <f t="shared" si="181"/>
        <v>7171.4066666666668</v>
      </c>
      <c r="AB464" s="141">
        <f>SUM(AB465:AB467)</f>
        <v>683.2</v>
      </c>
      <c r="AC464" s="141">
        <f>SUM(AC465:AC467)</f>
        <v>1411.76</v>
      </c>
      <c r="AD464" s="233">
        <f t="shared" si="180"/>
        <v>0.33905567030116723</v>
      </c>
      <c r="AE464" s="141">
        <f>SUM(AE465:AE467)</f>
        <v>6442.8466666666664</v>
      </c>
      <c r="AF464" s="269">
        <f t="shared" si="177"/>
        <v>0.4</v>
      </c>
      <c r="AG464" s="270">
        <f>SUM(AG465:AG467)</f>
        <v>1665.5200000000004</v>
      </c>
      <c r="AH464" s="141">
        <f>SUM(AH465:AH467)</f>
        <v>-253.75999999999976</v>
      </c>
      <c r="AI464" s="233">
        <f t="shared" ref="AI464:AI527" si="182">AJ464/G464</f>
        <v>0.39999999999999991</v>
      </c>
      <c r="AJ464" s="57">
        <f t="shared" ref="AJ464:AJ527" si="183">AC464+AH464*-1</f>
        <v>1665.5199999999998</v>
      </c>
      <c r="AK464" s="57"/>
      <c r="AL464" s="79"/>
    </row>
    <row r="465" spans="2:38" s="1" customFormat="1" ht="15.75" x14ac:dyDescent="0.25">
      <c r="B465" s="666"/>
      <c r="C465" s="15" t="s">
        <v>386</v>
      </c>
      <c r="D465" s="116">
        <v>2</v>
      </c>
      <c r="E465" s="116">
        <v>16</v>
      </c>
      <c r="F465" s="116">
        <v>13</v>
      </c>
      <c r="G465" s="69">
        <v>1056.2</v>
      </c>
      <c r="H465" s="69">
        <v>55.2</v>
      </c>
      <c r="I465" s="80">
        <v>0.39055103200151492</v>
      </c>
      <c r="J465" s="69">
        <v>412.50000000000006</v>
      </c>
      <c r="K465" s="80">
        <v>0</v>
      </c>
      <c r="L465" s="69">
        <v>0</v>
      </c>
      <c r="M465" s="80">
        <v>0</v>
      </c>
      <c r="N465" s="69">
        <v>0</v>
      </c>
      <c r="O465" s="69">
        <v>0</v>
      </c>
      <c r="P465" s="69">
        <v>0</v>
      </c>
      <c r="Q465" s="69">
        <v>61.7</v>
      </c>
      <c r="R465" s="69">
        <v>8.5</v>
      </c>
      <c r="S465" s="69">
        <v>148.24166666666667</v>
      </c>
      <c r="T465" s="80">
        <v>0</v>
      </c>
      <c r="U465" s="69">
        <v>0</v>
      </c>
      <c r="V465" s="80">
        <v>0.17496686233667866</v>
      </c>
      <c r="W465" s="69">
        <v>184.8</v>
      </c>
      <c r="X465" s="69">
        <v>0</v>
      </c>
      <c r="Y465" s="69">
        <v>0</v>
      </c>
      <c r="Z465" s="69">
        <v>0</v>
      </c>
      <c r="AA465" s="60">
        <f>G465+H465+J465+L465+N465+O465+P465+Q465+R465+S465+U465+W465+X465+Y465+Z465</f>
        <v>1927.1416666666667</v>
      </c>
      <c r="AB465" s="143">
        <v>183.6</v>
      </c>
      <c r="AC465" s="69">
        <f>AB465+X465+W465+U465</f>
        <v>368.4</v>
      </c>
      <c r="AD465" s="238">
        <f t="shared" si="180"/>
        <v>0.3487975762166256</v>
      </c>
      <c r="AE465" s="69">
        <f>G465+H465+J465+L465+N465+P465+Q465+R465+S465+Y465+Z465</f>
        <v>1742.3416666666667</v>
      </c>
      <c r="AF465" s="277">
        <f t="shared" si="177"/>
        <v>0.4</v>
      </c>
      <c r="AG465" s="278">
        <f>G465*AF465</f>
        <v>422.48</v>
      </c>
      <c r="AH465" s="225">
        <f>IF((AA465+AB465)-(AE465+AG465)&gt;0,0,(AA465+AB465)-(AE465+AG465))</f>
        <v>-54.079999999999927</v>
      </c>
      <c r="AI465" s="238">
        <f t="shared" si="182"/>
        <v>0.39999999999999991</v>
      </c>
      <c r="AJ465" s="69">
        <f t="shared" si="183"/>
        <v>422.4799999999999</v>
      </c>
      <c r="AK465" s="69"/>
      <c r="AL465" s="186"/>
    </row>
    <row r="466" spans="2:38" s="1" customFormat="1" ht="15.75" x14ac:dyDescent="0.25">
      <c r="B466" s="666"/>
      <c r="C466" s="15" t="s">
        <v>387</v>
      </c>
      <c r="D466" s="116">
        <v>6</v>
      </c>
      <c r="E466" s="116">
        <v>19</v>
      </c>
      <c r="F466" s="116">
        <v>18</v>
      </c>
      <c r="G466" s="69">
        <v>1683.0000000000002</v>
      </c>
      <c r="H466" s="69">
        <v>61.2</v>
      </c>
      <c r="I466" s="80">
        <v>0.28134284016636957</v>
      </c>
      <c r="J466" s="69">
        <v>473.50000000000006</v>
      </c>
      <c r="K466" s="80">
        <v>0</v>
      </c>
      <c r="L466" s="69">
        <v>0</v>
      </c>
      <c r="M466" s="80">
        <v>0</v>
      </c>
      <c r="N466" s="69">
        <v>0</v>
      </c>
      <c r="O466" s="69">
        <v>0</v>
      </c>
      <c r="P466" s="69">
        <v>0</v>
      </c>
      <c r="Q466" s="69">
        <v>92.5</v>
      </c>
      <c r="R466" s="69">
        <v>0</v>
      </c>
      <c r="S466" s="69">
        <v>217.05500000000001</v>
      </c>
      <c r="T466" s="80">
        <v>0</v>
      </c>
      <c r="U466" s="69">
        <v>0</v>
      </c>
      <c r="V466" s="80">
        <v>0.17496137849079024</v>
      </c>
      <c r="W466" s="69">
        <v>294.46000000000004</v>
      </c>
      <c r="X466" s="69">
        <v>0</v>
      </c>
      <c r="Y466" s="69">
        <v>0</v>
      </c>
      <c r="Z466" s="69">
        <v>0</v>
      </c>
      <c r="AA466" s="60">
        <f>G466+H466+J466+L466+N466+O466+P466+Q466+R466+S466+U466+W466+X466+Y466+Z466</f>
        <v>2821.7150000000001</v>
      </c>
      <c r="AB466" s="143">
        <v>268.8</v>
      </c>
      <c r="AC466" s="69">
        <f>AB466+X466+W466+U466</f>
        <v>563.26</v>
      </c>
      <c r="AD466" s="238">
        <f t="shared" si="180"/>
        <v>0.33467617349970286</v>
      </c>
      <c r="AE466" s="69">
        <f>G466+H466+J466+L466+N466+P466+Q466+R466+S466+Y466+Z466</f>
        <v>2527.2550000000001</v>
      </c>
      <c r="AF466" s="277">
        <f t="shared" si="177"/>
        <v>0.4</v>
      </c>
      <c r="AG466" s="278">
        <f>G466*AF466</f>
        <v>673.20000000000016</v>
      </c>
      <c r="AH466" s="225">
        <f>IF((AA466+AB466)-(AE466+AG466)&gt;0,0,(AA466+AB466)-(AE466+AG466))</f>
        <v>-109.94000000000005</v>
      </c>
      <c r="AI466" s="238">
        <f t="shared" si="182"/>
        <v>0.39999999999999997</v>
      </c>
      <c r="AJ466" s="69">
        <f t="shared" si="183"/>
        <v>673.2</v>
      </c>
      <c r="AK466" s="69"/>
      <c r="AL466" s="186"/>
    </row>
    <row r="467" spans="2:38" s="1" customFormat="1" ht="15.75" x14ac:dyDescent="0.25">
      <c r="B467" s="666"/>
      <c r="C467" s="15" t="s">
        <v>388</v>
      </c>
      <c r="D467" s="116">
        <v>3</v>
      </c>
      <c r="E467" s="116">
        <v>15</v>
      </c>
      <c r="F467" s="116">
        <v>15</v>
      </c>
      <c r="G467" s="69">
        <v>1424.6000000000001</v>
      </c>
      <c r="H467" s="69">
        <v>58.8</v>
      </c>
      <c r="I467" s="80">
        <v>0.30415555243577141</v>
      </c>
      <c r="J467" s="69">
        <v>433.3</v>
      </c>
      <c r="K467" s="80">
        <v>0</v>
      </c>
      <c r="L467" s="69">
        <v>0</v>
      </c>
      <c r="M467" s="80">
        <v>0</v>
      </c>
      <c r="N467" s="69">
        <v>0</v>
      </c>
      <c r="O467" s="69">
        <v>0</v>
      </c>
      <c r="P467" s="69">
        <v>0</v>
      </c>
      <c r="Q467" s="69">
        <v>61.7</v>
      </c>
      <c r="R467" s="69">
        <v>8.5</v>
      </c>
      <c r="S467" s="69">
        <v>186.35</v>
      </c>
      <c r="T467" s="80">
        <v>0</v>
      </c>
      <c r="U467" s="69">
        <v>0</v>
      </c>
      <c r="V467" s="80">
        <v>0.17499649024287517</v>
      </c>
      <c r="W467" s="69">
        <v>249.29999999999998</v>
      </c>
      <c r="X467" s="69">
        <v>0</v>
      </c>
      <c r="Y467" s="69">
        <v>0</v>
      </c>
      <c r="Z467" s="69">
        <v>0</v>
      </c>
      <c r="AA467" s="60">
        <f>G467+H467+J467+L467+N467+O467+P467+Q467+R467+S467+U467+W467+X467+Y467+Z467</f>
        <v>2422.5500000000002</v>
      </c>
      <c r="AB467" s="143">
        <v>230.8</v>
      </c>
      <c r="AC467" s="69">
        <f>AB467+X467+W467+U467</f>
        <v>480.1</v>
      </c>
      <c r="AD467" s="238">
        <f t="shared" si="180"/>
        <v>0.3370068791239646</v>
      </c>
      <c r="AE467" s="69">
        <f>G467+H467+J467+L467+N467+P467+Q467+R467+S467+Y467+Z467</f>
        <v>2173.25</v>
      </c>
      <c r="AF467" s="277">
        <f t="shared" si="177"/>
        <v>0.4</v>
      </c>
      <c r="AG467" s="278">
        <f>G467*AF467</f>
        <v>569.84</v>
      </c>
      <c r="AH467" s="225">
        <f>IF((AA467+AB467)-(AE467+AG467)&gt;0,0,(AA467+AB467)-(AE467+AG467))</f>
        <v>-89.739999999999782</v>
      </c>
      <c r="AI467" s="238">
        <f t="shared" si="182"/>
        <v>0.3999999999999998</v>
      </c>
      <c r="AJ467" s="69">
        <f t="shared" si="183"/>
        <v>569.8399999999998</v>
      </c>
      <c r="AK467" s="69"/>
      <c r="AL467" s="186"/>
    </row>
    <row r="468" spans="2:38" ht="15.75" customHeight="1" x14ac:dyDescent="0.25">
      <c r="B468" s="666" t="s">
        <v>319</v>
      </c>
      <c r="C468" s="11" t="s">
        <v>124</v>
      </c>
      <c r="D468" s="125">
        <f t="shared" ref="D468:AA468" si="184">SUM(D469:D471)</f>
        <v>6</v>
      </c>
      <c r="E468" s="125">
        <f t="shared" si="184"/>
        <v>48</v>
      </c>
      <c r="F468" s="125">
        <f t="shared" si="184"/>
        <v>42.5</v>
      </c>
      <c r="G468" s="57">
        <f t="shared" si="184"/>
        <v>4038.6</v>
      </c>
      <c r="H468" s="57">
        <f t="shared" si="184"/>
        <v>160.80000000000001</v>
      </c>
      <c r="I468" s="82">
        <f>J468/G468</f>
        <v>0.31592631109790525</v>
      </c>
      <c r="J468" s="57">
        <f t="shared" si="184"/>
        <v>1275.9000000000001</v>
      </c>
      <c r="K468" s="82">
        <f>L468/G468</f>
        <v>0</v>
      </c>
      <c r="L468" s="57">
        <f t="shared" si="184"/>
        <v>0</v>
      </c>
      <c r="M468" s="82">
        <f t="shared" si="184"/>
        <v>0</v>
      </c>
      <c r="N468" s="57">
        <f t="shared" si="184"/>
        <v>0</v>
      </c>
      <c r="O468" s="57">
        <f t="shared" si="184"/>
        <v>0</v>
      </c>
      <c r="P468" s="57">
        <f t="shared" si="184"/>
        <v>0</v>
      </c>
      <c r="Q468" s="57">
        <f t="shared" si="184"/>
        <v>123.3</v>
      </c>
      <c r="R468" s="57">
        <f t="shared" si="184"/>
        <v>14.7</v>
      </c>
      <c r="S468" s="57">
        <f t="shared" si="184"/>
        <v>526.66499999999996</v>
      </c>
      <c r="T468" s="82">
        <f>U468/G468</f>
        <v>0</v>
      </c>
      <c r="U468" s="57">
        <f t="shared" si="184"/>
        <v>0</v>
      </c>
      <c r="V468" s="82">
        <f>W468/G468</f>
        <v>0.17498142920814144</v>
      </c>
      <c r="W468" s="57">
        <f t="shared" si="184"/>
        <v>706.68000000000006</v>
      </c>
      <c r="X468" s="57">
        <f t="shared" si="184"/>
        <v>0</v>
      </c>
      <c r="Y468" s="57">
        <f t="shared" si="184"/>
        <v>0</v>
      </c>
      <c r="Z468" s="57">
        <f t="shared" si="184"/>
        <v>0</v>
      </c>
      <c r="AA468" s="57">
        <f t="shared" si="184"/>
        <v>6846.6450000000004</v>
      </c>
      <c r="AB468" s="141">
        <f>SUM(AB469:AB471)</f>
        <v>652.09999999999991</v>
      </c>
      <c r="AC468" s="141">
        <f>SUM(AC469:AC471)</f>
        <v>1358.7800000000002</v>
      </c>
      <c r="AD468" s="233">
        <f t="shared" si="180"/>
        <v>0.33644827415440992</v>
      </c>
      <c r="AE468" s="141">
        <f>SUM(AE469:AE471)</f>
        <v>6139.9650000000001</v>
      </c>
      <c r="AF468" s="269">
        <f t="shared" si="177"/>
        <v>0.4</v>
      </c>
      <c r="AG468" s="270">
        <f>SUM(AG469:AG471)</f>
        <v>1615.4400000000003</v>
      </c>
      <c r="AH468" s="141">
        <f>SUM(AH469:AH471)</f>
        <v>-256.65999999999985</v>
      </c>
      <c r="AI468" s="233">
        <f t="shared" si="182"/>
        <v>0.4</v>
      </c>
      <c r="AJ468" s="57">
        <f t="shared" si="183"/>
        <v>1615.44</v>
      </c>
      <c r="AK468" s="57"/>
      <c r="AL468" s="79"/>
    </row>
    <row r="469" spans="2:38" s="1" customFormat="1" ht="15.75" x14ac:dyDescent="0.25">
      <c r="B469" s="666"/>
      <c r="C469" s="15" t="s">
        <v>321</v>
      </c>
      <c r="D469" s="116">
        <v>3</v>
      </c>
      <c r="E469" s="116">
        <v>20.5</v>
      </c>
      <c r="F469" s="116">
        <v>18.5</v>
      </c>
      <c r="G469" s="69">
        <v>1765.3000000000002</v>
      </c>
      <c r="H469" s="69">
        <v>57.6</v>
      </c>
      <c r="I469" s="80">
        <v>0.28680677505239899</v>
      </c>
      <c r="J469" s="69">
        <v>506.3</v>
      </c>
      <c r="K469" s="80">
        <v>0</v>
      </c>
      <c r="L469" s="69">
        <v>0</v>
      </c>
      <c r="M469" s="80">
        <v>0</v>
      </c>
      <c r="N469" s="69">
        <v>0</v>
      </c>
      <c r="O469" s="69">
        <v>0</v>
      </c>
      <c r="P469" s="69">
        <v>0</v>
      </c>
      <c r="Q469" s="69">
        <v>46.2</v>
      </c>
      <c r="R469" s="69">
        <v>4.2</v>
      </c>
      <c r="S469" s="69">
        <v>224.04333333333332</v>
      </c>
      <c r="T469" s="80">
        <v>0</v>
      </c>
      <c r="U469" s="69">
        <v>0</v>
      </c>
      <c r="V469" s="80">
        <v>0.17499575143035181</v>
      </c>
      <c r="W469" s="69">
        <v>308.92000000000007</v>
      </c>
      <c r="X469" s="69">
        <v>0</v>
      </c>
      <c r="Y469" s="69">
        <v>0</v>
      </c>
      <c r="Z469" s="69">
        <v>0</v>
      </c>
      <c r="AA469" s="60">
        <f>G469+H469+J469+L469+N469+O469+P469+Q469+R469+S469+U469+W469+X469+Y469+Z469</f>
        <v>2912.5633333333335</v>
      </c>
      <c r="AB469" s="143">
        <v>277.39999999999998</v>
      </c>
      <c r="AC469" s="69">
        <f>AB469+X469+W469+U469</f>
        <v>586.32000000000005</v>
      </c>
      <c r="AD469" s="238">
        <f t="shared" si="180"/>
        <v>0.33213618081912422</v>
      </c>
      <c r="AE469" s="69">
        <f>G469+H469+J469+L469+N469+P469+Q469+R469+S469+Y469+Z469</f>
        <v>2603.6433333333334</v>
      </c>
      <c r="AF469" s="277">
        <f t="shared" si="177"/>
        <v>0.4</v>
      </c>
      <c r="AG469" s="278">
        <f>G469*AF469</f>
        <v>706.12000000000012</v>
      </c>
      <c r="AH469" s="225">
        <f>IF((AA469+AB469)-(AE469+AG469)&gt;0,0,(AA469+AB469)-(AE469+AG469))</f>
        <v>-119.79999999999973</v>
      </c>
      <c r="AI469" s="238">
        <f t="shared" si="182"/>
        <v>0.39999999999999986</v>
      </c>
      <c r="AJ469" s="69">
        <f t="shared" si="183"/>
        <v>706.11999999999978</v>
      </c>
      <c r="AK469" s="69"/>
      <c r="AL469" s="186"/>
    </row>
    <row r="470" spans="2:38" ht="15.75" x14ac:dyDescent="0.25">
      <c r="B470" s="666"/>
      <c r="C470" s="15" t="s">
        <v>389</v>
      </c>
      <c r="D470" s="116">
        <v>2</v>
      </c>
      <c r="E470" s="116">
        <v>13</v>
      </c>
      <c r="F470" s="116">
        <v>13</v>
      </c>
      <c r="G470" s="69">
        <v>1317.7</v>
      </c>
      <c r="H470" s="69">
        <v>45.6</v>
      </c>
      <c r="I470" s="80">
        <v>0.26811869165971008</v>
      </c>
      <c r="J470" s="69">
        <v>353.3</v>
      </c>
      <c r="K470" s="80">
        <v>0</v>
      </c>
      <c r="L470" s="69">
        <v>0</v>
      </c>
      <c r="M470" s="80">
        <v>0</v>
      </c>
      <c r="N470" s="69">
        <v>0</v>
      </c>
      <c r="O470" s="69">
        <v>0</v>
      </c>
      <c r="P470" s="69">
        <v>0</v>
      </c>
      <c r="Q470" s="69">
        <v>30.9</v>
      </c>
      <c r="R470" s="69">
        <v>4.2</v>
      </c>
      <c r="S470" s="69">
        <v>165.1875</v>
      </c>
      <c r="T470" s="80">
        <v>0</v>
      </c>
      <c r="U470" s="69">
        <v>0</v>
      </c>
      <c r="V470" s="80">
        <v>0.17496395234120057</v>
      </c>
      <c r="W470" s="69">
        <v>230.55</v>
      </c>
      <c r="X470" s="69">
        <v>0</v>
      </c>
      <c r="Y470" s="69">
        <v>0</v>
      </c>
      <c r="Z470" s="69">
        <v>0</v>
      </c>
      <c r="AA470" s="60">
        <f>G470+H470+J470+L470+N470+O470+P470+Q470+R470+S470+U470+W470+X470+Y470+Z470</f>
        <v>2147.4375</v>
      </c>
      <c r="AB470" s="143">
        <v>204.5</v>
      </c>
      <c r="AC470" s="69">
        <f>AB470+X470+W470+U470</f>
        <v>435.05</v>
      </c>
      <c r="AD470" s="238">
        <f t="shared" si="180"/>
        <v>0.33015860969871746</v>
      </c>
      <c r="AE470" s="69">
        <f>G470+H470+J470+L470+N470+P470+Q470+R470+S470+Y470+Z470</f>
        <v>1916.8875</v>
      </c>
      <c r="AF470" s="277">
        <f t="shared" si="177"/>
        <v>0.4</v>
      </c>
      <c r="AG470" s="278">
        <f>G470*AF470</f>
        <v>527.08000000000004</v>
      </c>
      <c r="AH470" s="225">
        <f>IF((AA470+AB470)-(AE470+AG470)&gt;0,0,(AA470+AB470)-(AE470+AG470))</f>
        <v>-92.0300000000002</v>
      </c>
      <c r="AI470" s="238">
        <f t="shared" si="182"/>
        <v>0.40000000000000008</v>
      </c>
      <c r="AJ470" s="69">
        <f t="shared" si="183"/>
        <v>527.08000000000015</v>
      </c>
      <c r="AK470" s="69"/>
      <c r="AL470" s="186"/>
    </row>
    <row r="471" spans="2:38" s="1" customFormat="1" ht="15.75" x14ac:dyDescent="0.25">
      <c r="B471" s="666"/>
      <c r="C471" s="15" t="s">
        <v>390</v>
      </c>
      <c r="D471" s="116">
        <v>1</v>
      </c>
      <c r="E471" s="116">
        <v>14.5</v>
      </c>
      <c r="F471" s="116">
        <v>11</v>
      </c>
      <c r="G471" s="69">
        <v>955.6</v>
      </c>
      <c r="H471" s="69">
        <v>57.6</v>
      </c>
      <c r="I471" s="80">
        <v>0.43564252825449973</v>
      </c>
      <c r="J471" s="69">
        <v>416.29999999999995</v>
      </c>
      <c r="K471" s="80">
        <v>0</v>
      </c>
      <c r="L471" s="69">
        <v>0</v>
      </c>
      <c r="M471" s="80">
        <v>0</v>
      </c>
      <c r="N471" s="69">
        <v>0</v>
      </c>
      <c r="O471" s="69">
        <v>0</v>
      </c>
      <c r="P471" s="69">
        <v>0</v>
      </c>
      <c r="Q471" s="69">
        <v>46.2</v>
      </c>
      <c r="R471" s="69">
        <v>6.3</v>
      </c>
      <c r="S471" s="69">
        <v>137.43416666666667</v>
      </c>
      <c r="T471" s="80">
        <v>0</v>
      </c>
      <c r="U471" s="69">
        <v>0</v>
      </c>
      <c r="V471" s="80">
        <v>0.17497907074089575</v>
      </c>
      <c r="W471" s="69">
        <v>167.20999999999998</v>
      </c>
      <c r="X471" s="69">
        <v>0</v>
      </c>
      <c r="Y471" s="69">
        <v>0</v>
      </c>
      <c r="Z471" s="69">
        <v>0</v>
      </c>
      <c r="AA471" s="60">
        <f>G471+H471+J471+L471+N471+O471+P471+Q471+R471+S471+U471+W471+X471+Y471+Z471</f>
        <v>1786.6441666666667</v>
      </c>
      <c r="AB471" s="143">
        <v>170.2</v>
      </c>
      <c r="AC471" s="69">
        <f>AB471+X471+W471+U471</f>
        <v>337.40999999999997</v>
      </c>
      <c r="AD471" s="238">
        <f t="shared" si="180"/>
        <v>0.35308706571787357</v>
      </c>
      <c r="AE471" s="69">
        <f>G471+H471+J471+L471+N471+P471+Q471+R471+S471+Y471+Z471</f>
        <v>1619.4341666666667</v>
      </c>
      <c r="AF471" s="277">
        <f t="shared" si="177"/>
        <v>0.4</v>
      </c>
      <c r="AG471" s="278">
        <f>G471*AF471</f>
        <v>382.24</v>
      </c>
      <c r="AH471" s="225">
        <f>IF((AA471+AB471)-(AE471+AG471)&gt;0,0,(AA471+AB471)-(AE471+AG471))</f>
        <v>-44.829999999999927</v>
      </c>
      <c r="AI471" s="238">
        <f t="shared" si="182"/>
        <v>0.39999999999999986</v>
      </c>
      <c r="AJ471" s="69">
        <f t="shared" si="183"/>
        <v>382.2399999999999</v>
      </c>
      <c r="AK471" s="69"/>
      <c r="AL471" s="186"/>
    </row>
    <row r="472" spans="2:38" s="1" customFormat="1" ht="15.75" customHeight="1" x14ac:dyDescent="0.25">
      <c r="B472" s="666" t="s">
        <v>391</v>
      </c>
      <c r="C472" s="21" t="s">
        <v>124</v>
      </c>
      <c r="D472" s="125">
        <f t="shared" ref="D472:AA472" si="185">SUM(D473:D474)</f>
        <v>11</v>
      </c>
      <c r="E472" s="125">
        <f t="shared" si="185"/>
        <v>54.5</v>
      </c>
      <c r="F472" s="125">
        <f t="shared" si="185"/>
        <v>52.5</v>
      </c>
      <c r="G472" s="57">
        <f t="shared" si="185"/>
        <v>4931.5</v>
      </c>
      <c r="H472" s="57">
        <f t="shared" si="185"/>
        <v>163.20000000000002</v>
      </c>
      <c r="I472" s="82">
        <f>J472/G472</f>
        <v>0.29212207239176718</v>
      </c>
      <c r="J472" s="57">
        <f t="shared" si="185"/>
        <v>1440.6</v>
      </c>
      <c r="K472" s="82">
        <f>L472/G472</f>
        <v>0</v>
      </c>
      <c r="L472" s="57">
        <f t="shared" si="185"/>
        <v>0</v>
      </c>
      <c r="M472" s="82">
        <f t="shared" si="185"/>
        <v>0</v>
      </c>
      <c r="N472" s="57">
        <f t="shared" si="185"/>
        <v>0</v>
      </c>
      <c r="O472" s="57">
        <f t="shared" si="185"/>
        <v>0</v>
      </c>
      <c r="P472" s="57">
        <f t="shared" si="185"/>
        <v>0</v>
      </c>
      <c r="Q472" s="57">
        <f t="shared" si="185"/>
        <v>138.80000000000001</v>
      </c>
      <c r="R472" s="57">
        <f t="shared" si="185"/>
        <v>19</v>
      </c>
      <c r="S472" s="57">
        <f t="shared" si="185"/>
        <v>629.66833333333329</v>
      </c>
      <c r="T472" s="82">
        <f>U472/G472</f>
        <v>0</v>
      </c>
      <c r="U472" s="57">
        <f t="shared" si="185"/>
        <v>0</v>
      </c>
      <c r="V472" s="82">
        <f>W472/G472</f>
        <v>0.17498124302950419</v>
      </c>
      <c r="W472" s="57">
        <f t="shared" si="185"/>
        <v>862.91999999999985</v>
      </c>
      <c r="X472" s="57">
        <f t="shared" si="185"/>
        <v>0</v>
      </c>
      <c r="Y472" s="57">
        <f t="shared" si="185"/>
        <v>0</v>
      </c>
      <c r="Z472" s="57">
        <f t="shared" si="185"/>
        <v>0</v>
      </c>
      <c r="AA472" s="57">
        <f t="shared" si="185"/>
        <v>8185.6883333333335</v>
      </c>
      <c r="AB472" s="141">
        <f>SUM(AB473:AB474)</f>
        <v>779.7</v>
      </c>
      <c r="AC472" s="141">
        <f>SUM(AC473:AC474)</f>
        <v>1642.62</v>
      </c>
      <c r="AD472" s="233">
        <f t="shared" si="180"/>
        <v>0.3330872959545777</v>
      </c>
      <c r="AE472" s="141">
        <f>SUM(AE473:AE474)</f>
        <v>7322.7683333333334</v>
      </c>
      <c r="AF472" s="269">
        <f t="shared" si="177"/>
        <v>0.4</v>
      </c>
      <c r="AG472" s="270">
        <f>SUM(AG473:AG474)</f>
        <v>1972.6000000000001</v>
      </c>
      <c r="AH472" s="141">
        <f>SUM(AH473:AH474)</f>
        <v>-329.98</v>
      </c>
      <c r="AI472" s="233">
        <f t="shared" si="182"/>
        <v>0.39999999999999997</v>
      </c>
      <c r="AJ472" s="57">
        <f t="shared" si="183"/>
        <v>1972.6</v>
      </c>
      <c r="AK472" s="57"/>
      <c r="AL472" s="79"/>
    </row>
    <row r="473" spans="2:38" s="1" customFormat="1" ht="15.75" x14ac:dyDescent="0.25">
      <c r="B473" s="666"/>
      <c r="C473" s="15" t="s">
        <v>392</v>
      </c>
      <c r="D473" s="116">
        <v>7</v>
      </c>
      <c r="E473" s="116">
        <v>35</v>
      </c>
      <c r="F473" s="116">
        <v>34</v>
      </c>
      <c r="G473" s="69">
        <v>3173.2</v>
      </c>
      <c r="H473" s="69">
        <v>104.4</v>
      </c>
      <c r="I473" s="80">
        <v>0.28895121643766541</v>
      </c>
      <c r="J473" s="69">
        <v>916.89999999999986</v>
      </c>
      <c r="K473" s="80">
        <v>0</v>
      </c>
      <c r="L473" s="69">
        <v>0</v>
      </c>
      <c r="M473" s="80">
        <v>0</v>
      </c>
      <c r="N473" s="69">
        <v>0</v>
      </c>
      <c r="O473" s="69">
        <v>0</v>
      </c>
      <c r="P473" s="69">
        <v>0</v>
      </c>
      <c r="Q473" s="69">
        <v>92.6</v>
      </c>
      <c r="R473" s="69">
        <v>12.7</v>
      </c>
      <c r="S473" s="69">
        <v>404.58833333333331</v>
      </c>
      <c r="T473" s="80">
        <v>0</v>
      </c>
      <c r="U473" s="69">
        <v>0</v>
      </c>
      <c r="V473" s="80">
        <v>0.17498424303542162</v>
      </c>
      <c r="W473" s="69">
        <v>555.25999999999988</v>
      </c>
      <c r="X473" s="69">
        <v>0</v>
      </c>
      <c r="Y473" s="69">
        <v>0</v>
      </c>
      <c r="Z473" s="69">
        <v>0</v>
      </c>
      <c r="AA473" s="60">
        <f>G473+H473+J473+L473+N473+O473+P473+Q473+R473+S473+U473+W473+X473+Y473+Z473</f>
        <v>5259.6483333333335</v>
      </c>
      <c r="AB473" s="143">
        <v>501</v>
      </c>
      <c r="AC473" s="69">
        <f>AB473+X473+W473+U473</f>
        <v>1056.2599999999998</v>
      </c>
      <c r="AD473" s="238">
        <f t="shared" si="180"/>
        <v>0.33286902811042474</v>
      </c>
      <c r="AE473" s="69">
        <f>G473+H473+J473+L473+N473+P473+Q473+R473+S473+Y473+Z473</f>
        <v>4704.3883333333333</v>
      </c>
      <c r="AF473" s="277">
        <f t="shared" si="177"/>
        <v>0.4</v>
      </c>
      <c r="AG473" s="278">
        <f>G473*AF473</f>
        <v>1269.28</v>
      </c>
      <c r="AH473" s="225">
        <f>IF((AA473+AB473)-(AE473+AG473)&gt;0,0,(AA473+AB473)-(AE473+AG473))</f>
        <v>-213.01999999999953</v>
      </c>
      <c r="AI473" s="238">
        <f t="shared" si="182"/>
        <v>0.3999999999999998</v>
      </c>
      <c r="AJ473" s="69">
        <f t="shared" si="183"/>
        <v>1269.2799999999993</v>
      </c>
      <c r="AK473" s="69"/>
      <c r="AL473" s="186"/>
    </row>
    <row r="474" spans="2:38" s="1" customFormat="1" ht="15.75" x14ac:dyDescent="0.25">
      <c r="B474" s="666"/>
      <c r="C474" s="15" t="s">
        <v>393</v>
      </c>
      <c r="D474" s="116">
        <v>4</v>
      </c>
      <c r="E474" s="116">
        <v>19.5</v>
      </c>
      <c r="F474" s="116">
        <v>18.5</v>
      </c>
      <c r="G474" s="69">
        <v>1758.3000000000002</v>
      </c>
      <c r="H474" s="69">
        <v>58.800000000000004</v>
      </c>
      <c r="I474" s="80">
        <v>0.29784450890064262</v>
      </c>
      <c r="J474" s="69">
        <v>523.69999999999993</v>
      </c>
      <c r="K474" s="80">
        <v>0</v>
      </c>
      <c r="L474" s="69">
        <v>0</v>
      </c>
      <c r="M474" s="80">
        <v>0</v>
      </c>
      <c r="N474" s="69">
        <v>0</v>
      </c>
      <c r="O474" s="69">
        <v>0</v>
      </c>
      <c r="P474" s="69">
        <v>0</v>
      </c>
      <c r="Q474" s="69">
        <v>46.2</v>
      </c>
      <c r="R474" s="69">
        <v>6.3</v>
      </c>
      <c r="S474" s="69">
        <v>225.07999999999998</v>
      </c>
      <c r="T474" s="80">
        <v>0</v>
      </c>
      <c r="U474" s="69">
        <v>0</v>
      </c>
      <c r="V474" s="80">
        <v>0.17497582892566682</v>
      </c>
      <c r="W474" s="69">
        <v>307.66000000000003</v>
      </c>
      <c r="X474" s="69">
        <v>0</v>
      </c>
      <c r="Y474" s="69">
        <v>0</v>
      </c>
      <c r="Z474" s="69">
        <v>0</v>
      </c>
      <c r="AA474" s="60">
        <f>G474+H474+J474+L474+N474+O474+P474+Q474+R474+S474+U474+W474+X474+Y474+Z474</f>
        <v>2926.04</v>
      </c>
      <c r="AB474" s="143">
        <v>278.7</v>
      </c>
      <c r="AC474" s="69">
        <f>AB474+X474+W474+U474</f>
        <v>586.36</v>
      </c>
      <c r="AD474" s="238">
        <f t="shared" si="180"/>
        <v>0.33348120343513621</v>
      </c>
      <c r="AE474" s="69">
        <f>G474+H474+J474+L474+N474+P474+Q474+R474+S474+Y474+Z474</f>
        <v>2618.38</v>
      </c>
      <c r="AF474" s="277">
        <f t="shared" si="177"/>
        <v>0.4</v>
      </c>
      <c r="AG474" s="278">
        <f>G474*AF474</f>
        <v>703.32000000000016</v>
      </c>
      <c r="AH474" s="225">
        <f>IF((AA474+AB474)-(AE474+AG474)&gt;0,0,(AA474+AB474)-(AE474+AG474))</f>
        <v>-116.96000000000049</v>
      </c>
      <c r="AI474" s="238">
        <f t="shared" si="182"/>
        <v>0.40000000000000024</v>
      </c>
      <c r="AJ474" s="69">
        <f t="shared" si="183"/>
        <v>703.3200000000005</v>
      </c>
      <c r="AK474" s="69"/>
      <c r="AL474" s="186"/>
    </row>
    <row r="475" spans="2:38" ht="15.75" customHeight="1" x14ac:dyDescent="0.25">
      <c r="B475" s="666" t="s">
        <v>394</v>
      </c>
      <c r="C475" s="21" t="s">
        <v>124</v>
      </c>
      <c r="D475" s="125">
        <f t="shared" ref="D475:AA475" si="186">SUM(D476:D478)</f>
        <v>9</v>
      </c>
      <c r="E475" s="125">
        <f t="shared" si="186"/>
        <v>63</v>
      </c>
      <c r="F475" s="125">
        <f t="shared" si="186"/>
        <v>55</v>
      </c>
      <c r="G475" s="57">
        <f t="shared" si="186"/>
        <v>4975.1000000000004</v>
      </c>
      <c r="H475" s="57">
        <f t="shared" si="186"/>
        <v>160.80000000000001</v>
      </c>
      <c r="I475" s="82">
        <f>J475/G475</f>
        <v>0.2856826998452292</v>
      </c>
      <c r="J475" s="57">
        <f t="shared" si="186"/>
        <v>1421.3</v>
      </c>
      <c r="K475" s="82">
        <f>L475/G475</f>
        <v>4.4079515989628351E-2</v>
      </c>
      <c r="L475" s="57">
        <f t="shared" si="186"/>
        <v>219.3</v>
      </c>
      <c r="M475" s="82">
        <f t="shared" si="186"/>
        <v>0</v>
      </c>
      <c r="N475" s="57">
        <f t="shared" si="186"/>
        <v>0</v>
      </c>
      <c r="O475" s="57">
        <f t="shared" si="186"/>
        <v>0</v>
      </c>
      <c r="P475" s="57">
        <f t="shared" si="186"/>
        <v>0</v>
      </c>
      <c r="Q475" s="57">
        <f t="shared" si="186"/>
        <v>201.60000000000002</v>
      </c>
      <c r="R475" s="57">
        <f t="shared" si="186"/>
        <v>23.3</v>
      </c>
      <c r="S475" s="57">
        <f t="shared" si="186"/>
        <v>655.99333333333334</v>
      </c>
      <c r="T475" s="82">
        <f>U475/G475</f>
        <v>0</v>
      </c>
      <c r="U475" s="57">
        <f t="shared" si="186"/>
        <v>0</v>
      </c>
      <c r="V475" s="82">
        <f>W475/G475</f>
        <v>0.17497537737934915</v>
      </c>
      <c r="W475" s="57">
        <f t="shared" si="186"/>
        <v>870.52</v>
      </c>
      <c r="X475" s="57">
        <f t="shared" si="186"/>
        <v>0</v>
      </c>
      <c r="Y475" s="57">
        <f t="shared" si="186"/>
        <v>0</v>
      </c>
      <c r="Z475" s="57">
        <f t="shared" si="186"/>
        <v>0</v>
      </c>
      <c r="AA475" s="57">
        <f t="shared" si="186"/>
        <v>8527.9133333333339</v>
      </c>
      <c r="AB475" s="141">
        <f>SUM(AB476:AB478)</f>
        <v>812.3</v>
      </c>
      <c r="AC475" s="141">
        <f>SUM(AC476:AC478)</f>
        <v>1682.8200000000002</v>
      </c>
      <c r="AD475" s="233">
        <f t="shared" si="180"/>
        <v>0.33824847741753933</v>
      </c>
      <c r="AE475" s="141">
        <f>SUM(AE476:AE478)</f>
        <v>7657.3933333333334</v>
      </c>
      <c r="AF475" s="269">
        <f t="shared" si="177"/>
        <v>0.4</v>
      </c>
      <c r="AG475" s="270">
        <f>SUM(AG476:AG478)</f>
        <v>1990.04</v>
      </c>
      <c r="AH475" s="141">
        <f>SUM(AH476:AH478)</f>
        <v>-307.22000000000071</v>
      </c>
      <c r="AI475" s="233">
        <f t="shared" si="182"/>
        <v>0.40000000000000013</v>
      </c>
      <c r="AJ475" s="57">
        <f t="shared" si="183"/>
        <v>1990.0400000000009</v>
      </c>
      <c r="AK475" s="57"/>
      <c r="AL475" s="79"/>
    </row>
    <row r="476" spans="2:38" ht="15.75" x14ac:dyDescent="0.25">
      <c r="B476" s="666"/>
      <c r="C476" s="15" t="s">
        <v>395</v>
      </c>
      <c r="D476" s="116">
        <v>3</v>
      </c>
      <c r="E476" s="116">
        <v>21</v>
      </c>
      <c r="F476" s="116">
        <v>17</v>
      </c>
      <c r="G476" s="69">
        <v>1448.3</v>
      </c>
      <c r="H476" s="69">
        <v>45.6</v>
      </c>
      <c r="I476" s="80">
        <v>0.25719809431747565</v>
      </c>
      <c r="J476" s="69">
        <v>372.5</v>
      </c>
      <c r="K476" s="80">
        <v>0</v>
      </c>
      <c r="L476" s="69">
        <v>0</v>
      </c>
      <c r="M476" s="80">
        <v>0</v>
      </c>
      <c r="N476" s="69">
        <v>0</v>
      </c>
      <c r="O476" s="69">
        <v>0</v>
      </c>
      <c r="P476" s="69">
        <v>0</v>
      </c>
      <c r="Q476" s="69">
        <v>78.300000000000011</v>
      </c>
      <c r="R476" s="69">
        <v>8.5</v>
      </c>
      <c r="S476" s="69">
        <v>183.88833333333332</v>
      </c>
      <c r="T476" s="80">
        <v>0</v>
      </c>
      <c r="U476" s="69">
        <v>0</v>
      </c>
      <c r="V476" s="80">
        <v>0.17500517848512048</v>
      </c>
      <c r="W476" s="69">
        <v>253.45999999999998</v>
      </c>
      <c r="X476" s="69">
        <v>0</v>
      </c>
      <c r="Y476" s="69">
        <v>0</v>
      </c>
      <c r="Z476" s="69">
        <v>0</v>
      </c>
      <c r="AA476" s="60">
        <f>G476+H476+J476+L476+N476+O476+P476+Q476+R476+S476+U476+W476+X476+Y476+Z476</f>
        <v>2390.5483333333332</v>
      </c>
      <c r="AB476" s="143">
        <v>227.7</v>
      </c>
      <c r="AC476" s="69">
        <f>AB476+X476+W476+U476</f>
        <v>481.15999999999997</v>
      </c>
      <c r="AD476" s="238">
        <f t="shared" si="180"/>
        <v>0.33222398674307807</v>
      </c>
      <c r="AE476" s="69">
        <f>G476+H476+J476+L476+N476+P476+Q476+R476+S476+Y476+Z476</f>
        <v>2137.0883333333331</v>
      </c>
      <c r="AF476" s="277">
        <f t="shared" si="177"/>
        <v>0.4</v>
      </c>
      <c r="AG476" s="278">
        <f>G476*AF476</f>
        <v>579.32000000000005</v>
      </c>
      <c r="AH476" s="225">
        <f>IF((AA476+AB476)-(AE476+AG476)&gt;0,0,(AA476+AB476)-(AE476+AG476))</f>
        <v>-98.160000000000309</v>
      </c>
      <c r="AI476" s="238">
        <f t="shared" si="182"/>
        <v>0.40000000000000019</v>
      </c>
      <c r="AJ476" s="69">
        <f t="shared" si="183"/>
        <v>579.32000000000028</v>
      </c>
      <c r="AK476" s="69"/>
      <c r="AL476" s="186"/>
    </row>
    <row r="477" spans="2:38" ht="15.75" x14ac:dyDescent="0.25">
      <c r="B477" s="666"/>
      <c r="C477" s="15" t="s">
        <v>396</v>
      </c>
      <c r="D477" s="116">
        <v>3</v>
      </c>
      <c r="E477" s="116">
        <v>27.5</v>
      </c>
      <c r="F477" s="116">
        <v>25.5</v>
      </c>
      <c r="G477" s="69">
        <v>2269</v>
      </c>
      <c r="H477" s="69">
        <v>62.4</v>
      </c>
      <c r="I477" s="80">
        <v>0.26152490083737329</v>
      </c>
      <c r="J477" s="69">
        <v>593.4</v>
      </c>
      <c r="K477" s="80">
        <v>9.6650506831203173E-2</v>
      </c>
      <c r="L477" s="69">
        <v>219.3</v>
      </c>
      <c r="M477" s="80">
        <v>0</v>
      </c>
      <c r="N477" s="69">
        <v>0</v>
      </c>
      <c r="O477" s="69">
        <v>0</v>
      </c>
      <c r="P477" s="69">
        <v>0</v>
      </c>
      <c r="Q477" s="69">
        <v>77.099999999999994</v>
      </c>
      <c r="R477" s="69">
        <v>8.5</v>
      </c>
      <c r="S477" s="69">
        <v>302.22500000000002</v>
      </c>
      <c r="T477" s="80">
        <v>0</v>
      </c>
      <c r="U477" s="69">
        <v>0</v>
      </c>
      <c r="V477" s="80">
        <v>0.17496694579109739</v>
      </c>
      <c r="W477" s="69">
        <v>397</v>
      </c>
      <c r="X477" s="69">
        <v>0</v>
      </c>
      <c r="Y477" s="69">
        <v>0</v>
      </c>
      <c r="Z477" s="69">
        <v>0</v>
      </c>
      <c r="AA477" s="60">
        <f>G477+H477+J477+L477+N477+O477+P477+Q477+R477+S477+U477+W477+X477+Y477+Z477</f>
        <v>3928.9250000000002</v>
      </c>
      <c r="AB477" s="143">
        <v>374.2</v>
      </c>
      <c r="AC477" s="69">
        <f>AB477+X477+W477+U477</f>
        <v>771.2</v>
      </c>
      <c r="AD477" s="238">
        <f t="shared" si="180"/>
        <v>0.33988541207580436</v>
      </c>
      <c r="AE477" s="69">
        <f>G477+H477+J477+L477+N477+P477+Q477+R477+S477+Y477+Z477</f>
        <v>3531.9250000000002</v>
      </c>
      <c r="AF477" s="277">
        <f t="shared" si="177"/>
        <v>0.4</v>
      </c>
      <c r="AG477" s="278">
        <f>G477*AF477</f>
        <v>907.6</v>
      </c>
      <c r="AH477" s="225">
        <f>IF((AA477+AB477)-(AE477+AG477)&gt;0,0,(AA477+AB477)-(AE477+AG477))</f>
        <v>-136.40000000000055</v>
      </c>
      <c r="AI477" s="238">
        <f t="shared" si="182"/>
        <v>0.40000000000000024</v>
      </c>
      <c r="AJ477" s="69">
        <f t="shared" si="183"/>
        <v>907.60000000000059</v>
      </c>
      <c r="AK477" s="69"/>
      <c r="AL477" s="186"/>
    </row>
    <row r="478" spans="2:38" ht="15.75" x14ac:dyDescent="0.25">
      <c r="B478" s="666"/>
      <c r="C478" s="15" t="s">
        <v>397</v>
      </c>
      <c r="D478" s="116">
        <v>3</v>
      </c>
      <c r="E478" s="116">
        <v>14.5</v>
      </c>
      <c r="F478" s="116">
        <v>12.5</v>
      </c>
      <c r="G478" s="69">
        <v>1257.8</v>
      </c>
      <c r="H478" s="69">
        <v>52.800000000000004</v>
      </c>
      <c r="I478" s="80">
        <v>0.36206074097630786</v>
      </c>
      <c r="J478" s="69">
        <v>455.4</v>
      </c>
      <c r="K478" s="80">
        <v>0</v>
      </c>
      <c r="L478" s="69">
        <v>0</v>
      </c>
      <c r="M478" s="80">
        <v>0</v>
      </c>
      <c r="N478" s="69">
        <v>0</v>
      </c>
      <c r="O478" s="69">
        <v>0</v>
      </c>
      <c r="P478" s="69">
        <v>0</v>
      </c>
      <c r="Q478" s="69">
        <v>46.2</v>
      </c>
      <c r="R478" s="69">
        <v>6.3</v>
      </c>
      <c r="S478" s="69">
        <v>169.88000000000002</v>
      </c>
      <c r="T478" s="80">
        <v>0</v>
      </c>
      <c r="U478" s="69">
        <v>0</v>
      </c>
      <c r="V478" s="80">
        <v>0.17495627285737</v>
      </c>
      <c r="W478" s="69">
        <v>220.05999999999997</v>
      </c>
      <c r="X478" s="69">
        <v>0</v>
      </c>
      <c r="Y478" s="69">
        <v>0</v>
      </c>
      <c r="Z478" s="69">
        <v>0</v>
      </c>
      <c r="AA478" s="60">
        <f>G478+H478+J478+L478+N478+O478+P478+Q478+R478+S478+U478+W478+X478+Y478+Z478</f>
        <v>2208.44</v>
      </c>
      <c r="AB478" s="143">
        <v>210.4</v>
      </c>
      <c r="AC478" s="69">
        <f>AB478+X478+W478+U478</f>
        <v>430.46</v>
      </c>
      <c r="AD478" s="238">
        <f t="shared" si="180"/>
        <v>0.34223246939100016</v>
      </c>
      <c r="AE478" s="69">
        <f>G478+H478+J478+L478+N478+P478+Q478+R478+S478+Y478+Z478</f>
        <v>1988.38</v>
      </c>
      <c r="AF478" s="277">
        <f t="shared" si="177"/>
        <v>0.4</v>
      </c>
      <c r="AG478" s="278">
        <f>G478*AF478</f>
        <v>503.12</v>
      </c>
      <c r="AH478" s="225">
        <f>IF((AA478+AB478)-(AE478+AG478)&gt;0,0,(AA478+AB478)-(AE478+AG478))</f>
        <v>-72.659999999999854</v>
      </c>
      <c r="AI478" s="238">
        <f t="shared" si="182"/>
        <v>0.39999999999999986</v>
      </c>
      <c r="AJ478" s="69">
        <f t="shared" si="183"/>
        <v>503.11999999999983</v>
      </c>
      <c r="AK478" s="69"/>
      <c r="AL478" s="186"/>
    </row>
    <row r="479" spans="2:38" ht="15.75" customHeight="1" x14ac:dyDescent="0.25">
      <c r="B479" s="666" t="s">
        <v>398</v>
      </c>
      <c r="C479" s="21" t="s">
        <v>124</v>
      </c>
      <c r="D479" s="125">
        <f t="shared" ref="D479:AA479" si="187">SUM(D480:D481)</f>
        <v>6</v>
      </c>
      <c r="E479" s="125">
        <f t="shared" si="187"/>
        <v>40.5</v>
      </c>
      <c r="F479" s="125">
        <f t="shared" si="187"/>
        <v>38.5</v>
      </c>
      <c r="G479" s="57">
        <f t="shared" si="187"/>
        <v>3651</v>
      </c>
      <c r="H479" s="57">
        <f t="shared" si="187"/>
        <v>112.8</v>
      </c>
      <c r="I479" s="82">
        <f>J479/G479</f>
        <v>0.26861133935907971</v>
      </c>
      <c r="J479" s="57">
        <f t="shared" si="187"/>
        <v>980.7</v>
      </c>
      <c r="K479" s="82">
        <f>L479/G479</f>
        <v>0</v>
      </c>
      <c r="L479" s="57">
        <f t="shared" si="187"/>
        <v>0</v>
      </c>
      <c r="M479" s="82">
        <f t="shared" si="187"/>
        <v>0</v>
      </c>
      <c r="N479" s="57">
        <f t="shared" si="187"/>
        <v>0</v>
      </c>
      <c r="O479" s="57">
        <f t="shared" si="187"/>
        <v>0</v>
      </c>
      <c r="P479" s="57">
        <f t="shared" si="187"/>
        <v>0</v>
      </c>
      <c r="Q479" s="57">
        <f t="shared" si="187"/>
        <v>144.9</v>
      </c>
      <c r="R479" s="57">
        <f t="shared" si="187"/>
        <v>12.7</v>
      </c>
      <c r="S479" s="57">
        <f t="shared" si="187"/>
        <v>461.73833333333334</v>
      </c>
      <c r="T479" s="82">
        <f>U479/G479</f>
        <v>0</v>
      </c>
      <c r="U479" s="57">
        <f t="shared" si="187"/>
        <v>0</v>
      </c>
      <c r="V479" s="82">
        <f>W479/G479</f>
        <v>0.17495480690221857</v>
      </c>
      <c r="W479" s="57">
        <f t="shared" si="187"/>
        <v>638.76</v>
      </c>
      <c r="X479" s="57">
        <f t="shared" si="187"/>
        <v>0</v>
      </c>
      <c r="Y479" s="57">
        <f t="shared" si="187"/>
        <v>0</v>
      </c>
      <c r="Z479" s="57">
        <f t="shared" si="187"/>
        <v>0</v>
      </c>
      <c r="AA479" s="57">
        <f t="shared" si="187"/>
        <v>6002.5983333333334</v>
      </c>
      <c r="AB479" s="141">
        <f>SUM(AB480:AB481)</f>
        <v>571.79999999999995</v>
      </c>
      <c r="AC479" s="141">
        <f>SUM(AC480:AC481)</f>
        <v>1210.56</v>
      </c>
      <c r="AD479" s="233">
        <f t="shared" si="180"/>
        <v>0.331569433032046</v>
      </c>
      <c r="AE479" s="141">
        <f>SUM(AE480:AE481)</f>
        <v>5363.8383333333331</v>
      </c>
      <c r="AF479" s="269">
        <f t="shared" si="177"/>
        <v>0.4</v>
      </c>
      <c r="AG479" s="270">
        <f>SUM(AG480:AG481)</f>
        <v>1460.4</v>
      </c>
      <c r="AH479" s="141">
        <f>SUM(AH480:AH481)</f>
        <v>-249.84000000000015</v>
      </c>
      <c r="AI479" s="233">
        <f t="shared" si="182"/>
        <v>0.4</v>
      </c>
      <c r="AJ479" s="57">
        <f t="shared" si="183"/>
        <v>1460.4</v>
      </c>
      <c r="AK479" s="57"/>
      <c r="AL479" s="79"/>
    </row>
    <row r="480" spans="2:38" s="1" customFormat="1" ht="15.75" x14ac:dyDescent="0.25">
      <c r="B480" s="666"/>
      <c r="C480" s="15" t="s">
        <v>399</v>
      </c>
      <c r="D480" s="116">
        <v>4</v>
      </c>
      <c r="E480" s="116">
        <v>23.5</v>
      </c>
      <c r="F480" s="116">
        <v>22.5</v>
      </c>
      <c r="G480" s="69">
        <v>2052.5</v>
      </c>
      <c r="H480" s="69">
        <v>60</v>
      </c>
      <c r="I480" s="80">
        <v>0.27293544457978075</v>
      </c>
      <c r="J480" s="69">
        <v>560.20000000000005</v>
      </c>
      <c r="K480" s="80">
        <v>0</v>
      </c>
      <c r="L480" s="69">
        <v>0</v>
      </c>
      <c r="M480" s="80">
        <v>0</v>
      </c>
      <c r="N480" s="69">
        <v>0</v>
      </c>
      <c r="O480" s="69">
        <v>0</v>
      </c>
      <c r="P480" s="69">
        <v>0</v>
      </c>
      <c r="Q480" s="69">
        <v>108</v>
      </c>
      <c r="R480" s="69">
        <v>8.5</v>
      </c>
      <c r="S480" s="69">
        <v>262.35833333333335</v>
      </c>
      <c r="T480" s="80">
        <v>0</v>
      </c>
      <c r="U480" s="69">
        <v>0</v>
      </c>
      <c r="V480" s="80">
        <v>0.17495736906211937</v>
      </c>
      <c r="W480" s="69">
        <v>359.1</v>
      </c>
      <c r="X480" s="69">
        <v>0</v>
      </c>
      <c r="Y480" s="69">
        <v>0</v>
      </c>
      <c r="Z480" s="69">
        <v>0</v>
      </c>
      <c r="AA480" s="60">
        <f>G480+H480+J480+L480+N480+O480+P480+Q480+R480+S480+U480+W480+X480+Y480+Z480</f>
        <v>3410.6583333333333</v>
      </c>
      <c r="AB480" s="143">
        <v>324.89999999999998</v>
      </c>
      <c r="AC480" s="69">
        <f>AB480+X480+W480+U480</f>
        <v>684</v>
      </c>
      <c r="AD480" s="238">
        <f t="shared" si="180"/>
        <v>0.33325213154689404</v>
      </c>
      <c r="AE480" s="69">
        <f>G480+H480+J480+L480+N480+P480+Q480+R480+S480+Y480+Z480</f>
        <v>3051.5583333333334</v>
      </c>
      <c r="AF480" s="277">
        <f t="shared" si="177"/>
        <v>0.4</v>
      </c>
      <c r="AG480" s="278">
        <f>G480*AF480</f>
        <v>821</v>
      </c>
      <c r="AH480" s="225">
        <f>IF((AA480+AB480)-(AE480+AG480)&gt;0,0,(AA480+AB480)-(AE480+AG480))</f>
        <v>-137</v>
      </c>
      <c r="AI480" s="238">
        <f t="shared" si="182"/>
        <v>0.4</v>
      </c>
      <c r="AJ480" s="69">
        <f t="shared" si="183"/>
        <v>821</v>
      </c>
      <c r="AK480" s="69"/>
      <c r="AL480" s="186"/>
    </row>
    <row r="481" spans="2:38" ht="15.75" x14ac:dyDescent="0.25">
      <c r="B481" s="666"/>
      <c r="C481" s="15" t="s">
        <v>400</v>
      </c>
      <c r="D481" s="116">
        <v>2</v>
      </c>
      <c r="E481" s="116">
        <v>17</v>
      </c>
      <c r="F481" s="116">
        <v>16</v>
      </c>
      <c r="G481" s="69">
        <v>1598.5000000000002</v>
      </c>
      <c r="H481" s="69">
        <v>52.8</v>
      </c>
      <c r="I481" s="80">
        <v>0.26305911792305281</v>
      </c>
      <c r="J481" s="69">
        <v>420.5</v>
      </c>
      <c r="K481" s="80">
        <v>0</v>
      </c>
      <c r="L481" s="69">
        <v>0</v>
      </c>
      <c r="M481" s="80">
        <v>0</v>
      </c>
      <c r="N481" s="69">
        <v>0</v>
      </c>
      <c r="O481" s="69">
        <v>0</v>
      </c>
      <c r="P481" s="69">
        <v>0</v>
      </c>
      <c r="Q481" s="69">
        <v>36.9</v>
      </c>
      <c r="R481" s="69">
        <v>4.2</v>
      </c>
      <c r="S481" s="69">
        <v>199.38000000000002</v>
      </c>
      <c r="T481" s="80">
        <v>0</v>
      </c>
      <c r="U481" s="69">
        <v>0</v>
      </c>
      <c r="V481" s="80">
        <v>0.17495151704723177</v>
      </c>
      <c r="W481" s="69">
        <v>279.66000000000003</v>
      </c>
      <c r="X481" s="69">
        <v>0</v>
      </c>
      <c r="Y481" s="69">
        <v>0</v>
      </c>
      <c r="Z481" s="69">
        <v>0</v>
      </c>
      <c r="AA481" s="60">
        <f>G481+H481+J481+L481+N481+O481+P481+Q481+R481+S481+U481+W481+X481+Y481+Z481</f>
        <v>2591.94</v>
      </c>
      <c r="AB481" s="143">
        <v>246.9</v>
      </c>
      <c r="AC481" s="69">
        <f>AB481+X481+W481+U481</f>
        <v>526.56000000000006</v>
      </c>
      <c r="AD481" s="238">
        <f t="shared" si="180"/>
        <v>0.32940882076947137</v>
      </c>
      <c r="AE481" s="69">
        <f>G481+H481+J481+L481+N481+P481+Q481+R481+S481+Y481+Z481</f>
        <v>2312.2800000000002</v>
      </c>
      <c r="AF481" s="277">
        <f t="shared" si="177"/>
        <v>0.4</v>
      </c>
      <c r="AG481" s="278">
        <f>G481*AF481</f>
        <v>639.40000000000009</v>
      </c>
      <c r="AH481" s="225">
        <f>IF((AA481+AB481)-(AE481+AG481)&gt;0,0,(AA481+AB481)-(AE481+AG481))</f>
        <v>-112.84000000000015</v>
      </c>
      <c r="AI481" s="238">
        <f t="shared" si="182"/>
        <v>0.40000000000000008</v>
      </c>
      <c r="AJ481" s="69">
        <f t="shared" si="183"/>
        <v>639.4000000000002</v>
      </c>
      <c r="AK481" s="69"/>
      <c r="AL481" s="186"/>
    </row>
    <row r="482" spans="2:38" s="1" customFormat="1" ht="15.75" customHeight="1" x14ac:dyDescent="0.25">
      <c r="B482" s="666" t="s">
        <v>401</v>
      </c>
      <c r="C482" s="21" t="s">
        <v>124</v>
      </c>
      <c r="D482" s="125">
        <f t="shared" ref="D482:AA482" si="188">SUM(D483:D484)</f>
        <v>8</v>
      </c>
      <c r="E482" s="125">
        <f t="shared" si="188"/>
        <v>45.5</v>
      </c>
      <c r="F482" s="125">
        <f t="shared" si="188"/>
        <v>41.5</v>
      </c>
      <c r="G482" s="57">
        <f t="shared" si="188"/>
        <v>3755.4000000000005</v>
      </c>
      <c r="H482" s="57">
        <f t="shared" si="188"/>
        <v>96</v>
      </c>
      <c r="I482" s="82">
        <f>J482/G482</f>
        <v>0.23257176332747506</v>
      </c>
      <c r="J482" s="57">
        <f t="shared" si="188"/>
        <v>873.4</v>
      </c>
      <c r="K482" s="82">
        <f>L482/G482</f>
        <v>0</v>
      </c>
      <c r="L482" s="57">
        <f t="shared" si="188"/>
        <v>0</v>
      </c>
      <c r="M482" s="82">
        <f t="shared" si="188"/>
        <v>0</v>
      </c>
      <c r="N482" s="57">
        <f t="shared" si="188"/>
        <v>0</v>
      </c>
      <c r="O482" s="57">
        <f t="shared" si="188"/>
        <v>0</v>
      </c>
      <c r="P482" s="57">
        <f t="shared" si="188"/>
        <v>0</v>
      </c>
      <c r="Q482" s="57">
        <f t="shared" si="188"/>
        <v>262.5</v>
      </c>
      <c r="R482" s="57">
        <f t="shared" si="188"/>
        <v>33.700000000000003</v>
      </c>
      <c r="S482" s="57">
        <f t="shared" si="188"/>
        <v>473.17166666666674</v>
      </c>
      <c r="T482" s="82">
        <f>U482/G482</f>
        <v>0</v>
      </c>
      <c r="U482" s="57">
        <f t="shared" si="188"/>
        <v>0</v>
      </c>
      <c r="V482" s="82">
        <f>W482/G482</f>
        <v>0.17496405176545771</v>
      </c>
      <c r="W482" s="57">
        <f t="shared" si="188"/>
        <v>657.06</v>
      </c>
      <c r="X482" s="57">
        <f t="shared" si="188"/>
        <v>0</v>
      </c>
      <c r="Y482" s="57">
        <f t="shared" si="188"/>
        <v>0</v>
      </c>
      <c r="Z482" s="57">
        <f t="shared" si="188"/>
        <v>0</v>
      </c>
      <c r="AA482" s="57">
        <f t="shared" si="188"/>
        <v>6151.2316666666666</v>
      </c>
      <c r="AB482" s="141">
        <f>SUM(AB483:AB484)</f>
        <v>586</v>
      </c>
      <c r="AC482" s="141">
        <f>SUM(AC483:AC484)</f>
        <v>1243.06</v>
      </c>
      <c r="AD482" s="233">
        <f t="shared" si="180"/>
        <v>0.33100601800074553</v>
      </c>
      <c r="AE482" s="141">
        <f>SUM(AE483:AE484)</f>
        <v>5494.1716666666671</v>
      </c>
      <c r="AF482" s="269">
        <f t="shared" si="177"/>
        <v>0.4</v>
      </c>
      <c r="AG482" s="270">
        <f>SUM(AG483:AG484)</f>
        <v>1502.1600000000003</v>
      </c>
      <c r="AH482" s="141">
        <f>SUM(AH483:AH484)</f>
        <v>-259.10000000000082</v>
      </c>
      <c r="AI482" s="233">
        <f t="shared" si="182"/>
        <v>0.40000000000000013</v>
      </c>
      <c r="AJ482" s="57">
        <f t="shared" si="183"/>
        <v>1502.1600000000008</v>
      </c>
      <c r="AK482" s="57"/>
      <c r="AL482" s="79"/>
    </row>
    <row r="483" spans="2:38" s="1" customFormat="1" ht="15.75" x14ac:dyDescent="0.25">
      <c r="B483" s="666"/>
      <c r="C483" s="15" t="s">
        <v>402</v>
      </c>
      <c r="D483" s="116">
        <v>3</v>
      </c>
      <c r="E483" s="116">
        <v>18.5</v>
      </c>
      <c r="F483" s="116">
        <v>16.5</v>
      </c>
      <c r="G483" s="69">
        <v>1509.6000000000001</v>
      </c>
      <c r="H483" s="69">
        <v>44.4</v>
      </c>
      <c r="I483" s="80">
        <v>0.26642819289878111</v>
      </c>
      <c r="J483" s="69">
        <v>402.2</v>
      </c>
      <c r="K483" s="80">
        <v>0</v>
      </c>
      <c r="L483" s="69">
        <v>0</v>
      </c>
      <c r="M483" s="80">
        <v>0</v>
      </c>
      <c r="N483" s="69">
        <v>0</v>
      </c>
      <c r="O483" s="69">
        <v>0</v>
      </c>
      <c r="P483" s="69">
        <v>0</v>
      </c>
      <c r="Q483" s="69">
        <v>77.099999999999994</v>
      </c>
      <c r="R483" s="69">
        <v>8.5</v>
      </c>
      <c r="S483" s="69">
        <v>192.16333333333333</v>
      </c>
      <c r="T483" s="80">
        <v>0</v>
      </c>
      <c r="U483" s="69">
        <v>0</v>
      </c>
      <c r="V483" s="80">
        <v>0.17498675145733966</v>
      </c>
      <c r="W483" s="69">
        <v>264.15999999999997</v>
      </c>
      <c r="X483" s="69">
        <v>0</v>
      </c>
      <c r="Y483" s="69">
        <v>0</v>
      </c>
      <c r="Z483" s="69">
        <v>0</v>
      </c>
      <c r="AA483" s="60">
        <f>G483+H483+J483+L483+N483+O483+P483+Q483+R483+S483+U483+W483+X483+Y483+Z483</f>
        <v>2498.1233333333334</v>
      </c>
      <c r="AB483" s="143">
        <v>238</v>
      </c>
      <c r="AC483" s="69">
        <f>AB483+X483+W483+U483</f>
        <v>502.15999999999997</v>
      </c>
      <c r="AD483" s="238">
        <f t="shared" si="180"/>
        <v>0.33264440911499732</v>
      </c>
      <c r="AE483" s="69">
        <f>G483+H483+J483+L483+N483+P483+Q483+R483+S483+Y483+Z483</f>
        <v>2233.9633333333336</v>
      </c>
      <c r="AF483" s="277">
        <f t="shared" si="177"/>
        <v>0.4</v>
      </c>
      <c r="AG483" s="278">
        <f>G483*AF483</f>
        <v>603.84</v>
      </c>
      <c r="AH483" s="225">
        <f>IF((AA483+AB483)-(AE483+AG483)&gt;0,0,(AA483+AB483)-(AE483+AG483))</f>
        <v>-101.68000000000029</v>
      </c>
      <c r="AI483" s="238">
        <f t="shared" si="182"/>
        <v>0.40000000000000013</v>
      </c>
      <c r="AJ483" s="69">
        <f t="shared" si="183"/>
        <v>603.84000000000026</v>
      </c>
      <c r="AK483" s="69"/>
      <c r="AL483" s="186"/>
    </row>
    <row r="484" spans="2:38" s="1" customFormat="1" ht="15.75" x14ac:dyDescent="0.25">
      <c r="B484" s="666"/>
      <c r="C484" s="15" t="s">
        <v>403</v>
      </c>
      <c r="D484" s="116">
        <v>5</v>
      </c>
      <c r="E484" s="116">
        <v>27</v>
      </c>
      <c r="F484" s="116">
        <v>25</v>
      </c>
      <c r="G484" s="69">
        <v>2245.8000000000002</v>
      </c>
      <c r="H484" s="69">
        <v>51.6</v>
      </c>
      <c r="I484" s="80">
        <v>0.20981387478849406</v>
      </c>
      <c r="J484" s="69">
        <v>471.2</v>
      </c>
      <c r="K484" s="80">
        <v>0</v>
      </c>
      <c r="L484" s="69">
        <v>0</v>
      </c>
      <c r="M484" s="80">
        <v>0</v>
      </c>
      <c r="N484" s="69">
        <v>0</v>
      </c>
      <c r="O484" s="69">
        <v>0</v>
      </c>
      <c r="P484" s="69">
        <v>0</v>
      </c>
      <c r="Q484" s="69">
        <v>185.4</v>
      </c>
      <c r="R484" s="69">
        <v>25.2</v>
      </c>
      <c r="S484" s="69">
        <v>281.00833333333338</v>
      </c>
      <c r="T484" s="80">
        <v>0</v>
      </c>
      <c r="U484" s="69">
        <v>0</v>
      </c>
      <c r="V484" s="80">
        <v>0.1749487933030546</v>
      </c>
      <c r="W484" s="69">
        <v>392.90000000000003</v>
      </c>
      <c r="X484" s="69">
        <v>0</v>
      </c>
      <c r="Y484" s="69">
        <v>0</v>
      </c>
      <c r="Z484" s="69">
        <v>0</v>
      </c>
      <c r="AA484" s="60">
        <f>G484+H484+J484+L484+N484+O484+P484+Q484+R484+S484+U484+W484+X484+Y484+Z484</f>
        <v>3653.1083333333331</v>
      </c>
      <c r="AB484" s="143">
        <v>348</v>
      </c>
      <c r="AC484" s="69">
        <f>AB484+X484+W484+U484</f>
        <v>740.90000000000009</v>
      </c>
      <c r="AD484" s="238">
        <f t="shared" si="180"/>
        <v>0.32990471101611901</v>
      </c>
      <c r="AE484" s="69">
        <f>G484+H484+J484+L484+N484+P484+Q484+R484+S484+Y484+Z484</f>
        <v>3260.208333333333</v>
      </c>
      <c r="AF484" s="277">
        <f t="shared" si="177"/>
        <v>0.4</v>
      </c>
      <c r="AG484" s="278">
        <f>G484*AF484</f>
        <v>898.32000000000016</v>
      </c>
      <c r="AH484" s="225">
        <f>IF((AA484+AB484)-(AE484+AG484)&gt;0,0,(AA484+AB484)-(AE484+AG484))</f>
        <v>-157.42000000000053</v>
      </c>
      <c r="AI484" s="238">
        <f t="shared" si="182"/>
        <v>0.40000000000000024</v>
      </c>
      <c r="AJ484" s="69">
        <f t="shared" si="183"/>
        <v>898.32000000000062</v>
      </c>
      <c r="AK484" s="69"/>
      <c r="AL484" s="186"/>
    </row>
    <row r="485" spans="2:38" ht="15.75" customHeight="1" x14ac:dyDescent="0.25">
      <c r="B485" s="666" t="s">
        <v>847</v>
      </c>
      <c r="C485" s="21" t="s">
        <v>124</v>
      </c>
      <c r="D485" s="125">
        <f t="shared" ref="D485:AA485" si="189">SUM(D486:D487)</f>
        <v>21</v>
      </c>
      <c r="E485" s="125">
        <f t="shared" si="189"/>
        <v>131.5</v>
      </c>
      <c r="F485" s="125">
        <f t="shared" si="189"/>
        <v>130.5</v>
      </c>
      <c r="G485" s="57">
        <f t="shared" si="189"/>
        <v>12132.400000000001</v>
      </c>
      <c r="H485" s="57">
        <f t="shared" si="189"/>
        <v>279.60000000000002</v>
      </c>
      <c r="I485" s="82">
        <f>J485/G485</f>
        <v>0.23720780719395992</v>
      </c>
      <c r="J485" s="57">
        <f t="shared" si="189"/>
        <v>2877.8999999999996</v>
      </c>
      <c r="K485" s="82">
        <f>L485/G485</f>
        <v>0</v>
      </c>
      <c r="L485" s="57">
        <f t="shared" si="189"/>
        <v>0</v>
      </c>
      <c r="M485" s="82">
        <f t="shared" si="189"/>
        <v>0</v>
      </c>
      <c r="N485" s="57">
        <f t="shared" si="189"/>
        <v>0</v>
      </c>
      <c r="O485" s="57">
        <f t="shared" si="189"/>
        <v>0</v>
      </c>
      <c r="P485" s="57">
        <f t="shared" si="189"/>
        <v>0</v>
      </c>
      <c r="Q485" s="57">
        <f t="shared" si="189"/>
        <v>363.1</v>
      </c>
      <c r="R485" s="57">
        <f t="shared" si="189"/>
        <v>25.299999999999997</v>
      </c>
      <c r="S485" s="57">
        <f t="shared" si="189"/>
        <v>1483.4083333333333</v>
      </c>
      <c r="T485" s="82">
        <f>U485/G485</f>
        <v>0</v>
      </c>
      <c r="U485" s="57">
        <f t="shared" si="189"/>
        <v>0</v>
      </c>
      <c r="V485" s="82">
        <f>W485/G485</f>
        <v>0.17495301836405</v>
      </c>
      <c r="W485" s="57">
        <f t="shared" si="189"/>
        <v>2122.6000000000004</v>
      </c>
      <c r="X485" s="57">
        <f t="shared" si="189"/>
        <v>0</v>
      </c>
      <c r="Y485" s="57">
        <f t="shared" si="189"/>
        <v>0</v>
      </c>
      <c r="Z485" s="57">
        <f t="shared" si="189"/>
        <v>0</v>
      </c>
      <c r="AA485" s="57">
        <f t="shared" si="189"/>
        <v>19284.308333333334</v>
      </c>
      <c r="AB485" s="141">
        <f>SUM(AB486:AB487)</f>
        <v>1836.9</v>
      </c>
      <c r="AC485" s="141">
        <f>SUM(AC486:AC487)</f>
        <v>3959.5</v>
      </c>
      <c r="AD485" s="233">
        <f t="shared" si="180"/>
        <v>0.32635752200718737</v>
      </c>
      <c r="AE485" s="141">
        <f>SUM(AE486:AE487)</f>
        <v>17161.708333333336</v>
      </c>
      <c r="AF485" s="269">
        <f t="shared" si="177"/>
        <v>0.4</v>
      </c>
      <c r="AG485" s="270">
        <f>SUM(AG486:AG487)</f>
        <v>4852.9600000000009</v>
      </c>
      <c r="AH485" s="141">
        <f>SUM(AH486:AH487)</f>
        <v>-893.46000000000095</v>
      </c>
      <c r="AI485" s="233">
        <f t="shared" si="182"/>
        <v>0.4</v>
      </c>
      <c r="AJ485" s="57">
        <f t="shared" si="183"/>
        <v>4852.9600000000009</v>
      </c>
      <c r="AK485" s="57"/>
      <c r="AL485" s="79"/>
    </row>
    <row r="486" spans="2:38" s="1" customFormat="1" ht="15.75" x14ac:dyDescent="0.25">
      <c r="B486" s="666"/>
      <c r="C486" s="15" t="s">
        <v>901</v>
      </c>
      <c r="D486" s="116">
        <v>14</v>
      </c>
      <c r="E486" s="116">
        <v>73.5</v>
      </c>
      <c r="F486" s="116">
        <v>72.5</v>
      </c>
      <c r="G486" s="69">
        <v>6847.1</v>
      </c>
      <c r="H486" s="69">
        <v>148.80000000000001</v>
      </c>
      <c r="I486" s="80">
        <v>0.24369441077244378</v>
      </c>
      <c r="J486" s="69">
        <v>1668.6</v>
      </c>
      <c r="K486" s="80">
        <v>0</v>
      </c>
      <c r="L486" s="69">
        <v>0</v>
      </c>
      <c r="M486" s="80">
        <v>0</v>
      </c>
      <c r="N486" s="69">
        <v>0</v>
      </c>
      <c r="O486" s="69">
        <v>0</v>
      </c>
      <c r="P486" s="69">
        <v>0</v>
      </c>
      <c r="Q486" s="69">
        <v>221</v>
      </c>
      <c r="R486" s="69">
        <v>12.6</v>
      </c>
      <c r="S486" s="69">
        <v>841.33333333333337</v>
      </c>
      <c r="T486" s="80">
        <v>0</v>
      </c>
      <c r="U486" s="69">
        <v>0</v>
      </c>
      <c r="V486" s="80">
        <v>0.17494997882315141</v>
      </c>
      <c r="W486" s="69">
        <v>1197.9000000000001</v>
      </c>
      <c r="X486" s="69">
        <v>0</v>
      </c>
      <c r="Y486" s="69">
        <v>0</v>
      </c>
      <c r="Z486" s="69">
        <v>0</v>
      </c>
      <c r="AA486" s="60">
        <f>G486+H486+J486+L486+N486+O486+P486+Q486+R486+S486+U486+W486+X486+Y486+Z486</f>
        <v>10937.333333333334</v>
      </c>
      <c r="AB486" s="143">
        <v>1041.8</v>
      </c>
      <c r="AC486" s="69">
        <f>AB486+X486+W486+U486</f>
        <v>2239.6999999999998</v>
      </c>
      <c r="AD486" s="238">
        <f t="shared" si="180"/>
        <v>0.32710198478187841</v>
      </c>
      <c r="AE486" s="69">
        <f>G486+H486+J486+L486+N486+P486+Q486+R486+S486+Y486+Z486</f>
        <v>9739.4333333333343</v>
      </c>
      <c r="AF486" s="277">
        <f t="shared" si="177"/>
        <v>0.4</v>
      </c>
      <c r="AG486" s="278">
        <f>G486*AF486</f>
        <v>2738.84</v>
      </c>
      <c r="AH486" s="225">
        <f>IF((AA486+AB486)-(AE486+AG486)&gt;0,0,(AA486+AB486)-(AE486+AG486))</f>
        <v>-499.14000000000124</v>
      </c>
      <c r="AI486" s="238">
        <f t="shared" si="182"/>
        <v>0.40000000000000013</v>
      </c>
      <c r="AJ486" s="69">
        <f t="shared" si="183"/>
        <v>2738.8400000000011</v>
      </c>
      <c r="AK486" s="69"/>
      <c r="AL486" s="186"/>
    </row>
    <row r="487" spans="2:38" ht="15.75" x14ac:dyDescent="0.25">
      <c r="B487" s="666"/>
      <c r="C487" s="15" t="s">
        <v>902</v>
      </c>
      <c r="D487" s="116">
        <v>7</v>
      </c>
      <c r="E487" s="116">
        <v>58</v>
      </c>
      <c r="F487" s="116">
        <v>58</v>
      </c>
      <c r="G487" s="69">
        <v>5285.3</v>
      </c>
      <c r="H487" s="69">
        <v>130.80000000000001</v>
      </c>
      <c r="I487" s="80">
        <v>0.22880441980587665</v>
      </c>
      <c r="J487" s="69">
        <v>1209.3</v>
      </c>
      <c r="K487" s="80">
        <v>0</v>
      </c>
      <c r="L487" s="69">
        <v>0</v>
      </c>
      <c r="M487" s="80">
        <v>0</v>
      </c>
      <c r="N487" s="69">
        <v>0</v>
      </c>
      <c r="O487" s="69">
        <v>0</v>
      </c>
      <c r="P487" s="69">
        <v>0</v>
      </c>
      <c r="Q487" s="69">
        <v>142.1</v>
      </c>
      <c r="R487" s="69">
        <v>12.7</v>
      </c>
      <c r="S487" s="69">
        <v>642.07500000000005</v>
      </c>
      <c r="T487" s="80">
        <v>0</v>
      </c>
      <c r="U487" s="69">
        <v>0</v>
      </c>
      <c r="V487" s="80">
        <v>0.17495695608574727</v>
      </c>
      <c r="W487" s="69">
        <v>924.7</v>
      </c>
      <c r="X487" s="69">
        <v>0</v>
      </c>
      <c r="Y487" s="69">
        <v>0</v>
      </c>
      <c r="Z487" s="69">
        <v>0</v>
      </c>
      <c r="AA487" s="60">
        <f>G487+H487+J487+L487+N487+O487+P487+Q487+R487+S487+U487+W487+X487+Y487+Z487</f>
        <v>8346.9750000000004</v>
      </c>
      <c r="AB487" s="143">
        <v>795.1</v>
      </c>
      <c r="AC487" s="69">
        <f>AB487+X487+W487+U487</f>
        <v>1719.8000000000002</v>
      </c>
      <c r="AD487" s="238">
        <f t="shared" si="180"/>
        <v>0.32539307134883549</v>
      </c>
      <c r="AE487" s="69">
        <f>G487+H487+J487+L487+N487+P487+Q487+R487+S487+Y487+Z487</f>
        <v>7422.2750000000005</v>
      </c>
      <c r="AF487" s="277">
        <f t="shared" si="177"/>
        <v>0.4</v>
      </c>
      <c r="AG487" s="278">
        <f>G487*AF487</f>
        <v>2114.1200000000003</v>
      </c>
      <c r="AH487" s="225">
        <f>IF((AA487+AB487)-(AE487+AG487)&gt;0,0,(AA487+AB487)-(AE487+AG487))</f>
        <v>-394.31999999999971</v>
      </c>
      <c r="AI487" s="238">
        <f t="shared" si="182"/>
        <v>0.39999999999999997</v>
      </c>
      <c r="AJ487" s="69">
        <f t="shared" si="183"/>
        <v>2114.12</v>
      </c>
      <c r="AK487" s="69"/>
      <c r="AL487" s="186"/>
    </row>
    <row r="488" spans="2:38" ht="15.75" customHeight="1" x14ac:dyDescent="0.25">
      <c r="B488" s="666" t="s">
        <v>404</v>
      </c>
      <c r="C488" s="21" t="s">
        <v>124</v>
      </c>
      <c r="D488" s="125">
        <f t="shared" ref="D488:AA488" si="190">SUM(D489:D490)</f>
        <v>14</v>
      </c>
      <c r="E488" s="125">
        <f t="shared" si="190"/>
        <v>72</v>
      </c>
      <c r="F488" s="125">
        <f t="shared" si="190"/>
        <v>63</v>
      </c>
      <c r="G488" s="57">
        <f t="shared" si="190"/>
        <v>5462.1</v>
      </c>
      <c r="H488" s="57">
        <f t="shared" si="190"/>
        <v>182</v>
      </c>
      <c r="I488" s="82">
        <f>J488/G488</f>
        <v>0.27503158125995497</v>
      </c>
      <c r="J488" s="57">
        <f t="shared" si="190"/>
        <v>1502.25</v>
      </c>
      <c r="K488" s="82">
        <f>L488/G488</f>
        <v>0</v>
      </c>
      <c r="L488" s="57">
        <f t="shared" si="190"/>
        <v>0</v>
      </c>
      <c r="M488" s="82">
        <f t="shared" si="190"/>
        <v>0</v>
      </c>
      <c r="N488" s="57">
        <f t="shared" si="190"/>
        <v>0</v>
      </c>
      <c r="O488" s="57">
        <f t="shared" si="190"/>
        <v>0</v>
      </c>
      <c r="P488" s="57">
        <f t="shared" si="190"/>
        <v>0</v>
      </c>
      <c r="Q488" s="57">
        <f t="shared" si="190"/>
        <v>224.3</v>
      </c>
      <c r="R488" s="57">
        <f t="shared" si="190"/>
        <v>23.3</v>
      </c>
      <c r="S488" s="57">
        <f t="shared" si="190"/>
        <v>695.80083333333346</v>
      </c>
      <c r="T488" s="82">
        <f>U488/G488</f>
        <v>0</v>
      </c>
      <c r="U488" s="57">
        <f t="shared" si="190"/>
        <v>0</v>
      </c>
      <c r="V488" s="82">
        <f>W488/G488</f>
        <v>0.17496201094817013</v>
      </c>
      <c r="W488" s="57">
        <f t="shared" si="190"/>
        <v>955.66000000000008</v>
      </c>
      <c r="X488" s="57">
        <f t="shared" si="190"/>
        <v>0</v>
      </c>
      <c r="Y488" s="57">
        <f t="shared" si="190"/>
        <v>0</v>
      </c>
      <c r="Z488" s="57">
        <f t="shared" si="190"/>
        <v>0</v>
      </c>
      <c r="AA488" s="57">
        <f t="shared" si="190"/>
        <v>9045.4108333333334</v>
      </c>
      <c r="AB488" s="141">
        <f>SUM(AB489:AB490)</f>
        <v>861.6</v>
      </c>
      <c r="AC488" s="141">
        <f>SUM(AC489:AC490)</f>
        <v>1817.2600000000002</v>
      </c>
      <c r="AD488" s="233">
        <f t="shared" si="180"/>
        <v>0.33270353893191268</v>
      </c>
      <c r="AE488" s="141">
        <f>SUM(AE489:AE490)</f>
        <v>8089.7508333333335</v>
      </c>
      <c r="AF488" s="269">
        <f t="shared" si="177"/>
        <v>0.4</v>
      </c>
      <c r="AG488" s="270">
        <f>SUM(AG489:AG490)</f>
        <v>2184.84</v>
      </c>
      <c r="AH488" s="141">
        <f>SUM(AH489:AH490)</f>
        <v>-367.57999999999947</v>
      </c>
      <c r="AI488" s="233">
        <f t="shared" si="182"/>
        <v>0.39999999999999991</v>
      </c>
      <c r="AJ488" s="57">
        <f t="shared" si="183"/>
        <v>2184.8399999999997</v>
      </c>
      <c r="AK488" s="57"/>
      <c r="AL488" s="79"/>
    </row>
    <row r="489" spans="2:38" ht="15.75" x14ac:dyDescent="0.25">
      <c r="B489" s="666"/>
      <c r="C489" s="15" t="s">
        <v>405</v>
      </c>
      <c r="D489" s="116">
        <v>12</v>
      </c>
      <c r="E489" s="116">
        <v>54.5</v>
      </c>
      <c r="F489" s="116">
        <v>45.5</v>
      </c>
      <c r="G489" s="69">
        <v>3775.9999999999995</v>
      </c>
      <c r="H489" s="69">
        <v>123.20000000000002</v>
      </c>
      <c r="I489" s="80">
        <v>0.27537076271186445</v>
      </c>
      <c r="J489" s="69">
        <v>1039.8</v>
      </c>
      <c r="K489" s="80">
        <v>0</v>
      </c>
      <c r="L489" s="69">
        <v>0</v>
      </c>
      <c r="M489" s="80">
        <v>0</v>
      </c>
      <c r="N489" s="69">
        <v>0</v>
      </c>
      <c r="O489" s="69">
        <v>0</v>
      </c>
      <c r="P489" s="69">
        <v>0</v>
      </c>
      <c r="Q489" s="69">
        <v>178.1</v>
      </c>
      <c r="R489" s="69">
        <v>19.100000000000001</v>
      </c>
      <c r="S489" s="69">
        <v>483.06666666666672</v>
      </c>
      <c r="T489" s="80">
        <v>0</v>
      </c>
      <c r="U489" s="69">
        <v>0</v>
      </c>
      <c r="V489" s="80">
        <v>0.1749470338983051</v>
      </c>
      <c r="W489" s="69">
        <v>660.6</v>
      </c>
      <c r="X489" s="69">
        <v>0</v>
      </c>
      <c r="Y489" s="69">
        <v>0</v>
      </c>
      <c r="Z489" s="69">
        <v>0</v>
      </c>
      <c r="AA489" s="60">
        <f>G489+H489+J489+L489+N489+O489+P489+Q489+R489+S489+U489+W489+X489+Y489+Z489</f>
        <v>6279.8666666666668</v>
      </c>
      <c r="AB489" s="143">
        <v>598.20000000000005</v>
      </c>
      <c r="AC489" s="69">
        <f>AB489+X489+W489+U489</f>
        <v>1258.8000000000002</v>
      </c>
      <c r="AD489" s="238">
        <f t="shared" si="180"/>
        <v>0.3333686440677967</v>
      </c>
      <c r="AE489" s="69">
        <f>G489+H489+J489+L489+N489+P489+Q489+R489+S489+Y489+Z489</f>
        <v>5619.2666666666664</v>
      </c>
      <c r="AF489" s="277">
        <f t="shared" si="177"/>
        <v>0.4</v>
      </c>
      <c r="AG489" s="278">
        <f>G489*AF489</f>
        <v>1510.3999999999999</v>
      </c>
      <c r="AH489" s="225">
        <f>IF((AA489+AB489)-(AE489+AG489)&gt;0,0,(AA489+AB489)-(AE489+AG489))</f>
        <v>-251.59999999999945</v>
      </c>
      <c r="AI489" s="238">
        <f t="shared" si="182"/>
        <v>0.39999999999999997</v>
      </c>
      <c r="AJ489" s="69">
        <f t="shared" si="183"/>
        <v>1510.3999999999996</v>
      </c>
      <c r="AK489" s="69"/>
      <c r="AL489" s="186"/>
    </row>
    <row r="490" spans="2:38" s="1" customFormat="1" ht="15.75" x14ac:dyDescent="0.25">
      <c r="B490" s="666"/>
      <c r="C490" s="15" t="s">
        <v>406</v>
      </c>
      <c r="D490" s="116">
        <v>2</v>
      </c>
      <c r="E490" s="116">
        <v>17.5</v>
      </c>
      <c r="F490" s="116">
        <v>17.5</v>
      </c>
      <c r="G490" s="69">
        <v>1686.1000000000004</v>
      </c>
      <c r="H490" s="69">
        <v>58.8</v>
      </c>
      <c r="I490" s="80">
        <v>0.27427198861277502</v>
      </c>
      <c r="J490" s="69">
        <v>462.45000000000005</v>
      </c>
      <c r="K490" s="80">
        <v>0</v>
      </c>
      <c r="L490" s="69">
        <v>0</v>
      </c>
      <c r="M490" s="80">
        <v>0</v>
      </c>
      <c r="N490" s="69">
        <v>0</v>
      </c>
      <c r="O490" s="69">
        <v>0</v>
      </c>
      <c r="P490" s="69">
        <v>0</v>
      </c>
      <c r="Q490" s="69">
        <v>46.2</v>
      </c>
      <c r="R490" s="69">
        <v>4.2</v>
      </c>
      <c r="S490" s="69">
        <v>212.73416666666668</v>
      </c>
      <c r="T490" s="80">
        <v>0</v>
      </c>
      <c r="U490" s="69">
        <v>0</v>
      </c>
      <c r="V490" s="80">
        <v>0.17499555186525115</v>
      </c>
      <c r="W490" s="69">
        <v>295.06</v>
      </c>
      <c r="X490" s="69">
        <v>0</v>
      </c>
      <c r="Y490" s="69">
        <v>0</v>
      </c>
      <c r="Z490" s="69">
        <v>0</v>
      </c>
      <c r="AA490" s="60">
        <f>G490+H490+J490+L490+N490+O490+P490+Q490+R490+S490+U490+W490+X490+Y490+Z490</f>
        <v>2765.5441666666666</v>
      </c>
      <c r="AB490" s="143">
        <v>263.39999999999998</v>
      </c>
      <c r="AC490" s="69">
        <f>AB490+X490+W490+U490</f>
        <v>558.46</v>
      </c>
      <c r="AD490" s="238">
        <f t="shared" si="180"/>
        <v>0.3312140442441136</v>
      </c>
      <c r="AE490" s="69">
        <f>G490+H490+J490+L490+N490+P490+Q490+R490+S490+Y490+Z490</f>
        <v>2470.4841666666666</v>
      </c>
      <c r="AF490" s="277">
        <f t="shared" si="177"/>
        <v>0.4</v>
      </c>
      <c r="AG490" s="278">
        <f>G490*AF490</f>
        <v>674.44000000000017</v>
      </c>
      <c r="AH490" s="225">
        <f>IF((AA490+AB490)-(AE490+AG490)&gt;0,0,(AA490+AB490)-(AE490+AG490))</f>
        <v>-115.98000000000002</v>
      </c>
      <c r="AI490" s="238">
        <f t="shared" si="182"/>
        <v>0.39999999999999997</v>
      </c>
      <c r="AJ490" s="69">
        <f t="shared" si="183"/>
        <v>674.44</v>
      </c>
      <c r="AK490" s="69"/>
      <c r="AL490" s="186"/>
    </row>
    <row r="491" spans="2:38" s="1" customFormat="1" ht="15.75" customHeight="1" x14ac:dyDescent="0.25">
      <c r="B491" s="666" t="s">
        <v>407</v>
      </c>
      <c r="C491" s="21" t="s">
        <v>124</v>
      </c>
      <c r="D491" s="125">
        <f t="shared" ref="D491:AA491" si="191">SUM(D492:D493)</f>
        <v>9</v>
      </c>
      <c r="E491" s="125">
        <f t="shared" si="191"/>
        <v>58</v>
      </c>
      <c r="F491" s="125">
        <f t="shared" si="191"/>
        <v>53</v>
      </c>
      <c r="G491" s="57">
        <f t="shared" si="191"/>
        <v>4803.8999999999996</v>
      </c>
      <c r="H491" s="57">
        <f t="shared" si="191"/>
        <v>140.39999999999998</v>
      </c>
      <c r="I491" s="82">
        <f>J491/G491</f>
        <v>0.24733237577801367</v>
      </c>
      <c r="J491" s="57">
        <f t="shared" si="191"/>
        <v>1188.1599999999999</v>
      </c>
      <c r="K491" s="82">
        <f>L491/G491</f>
        <v>0</v>
      </c>
      <c r="L491" s="57">
        <f t="shared" si="191"/>
        <v>0</v>
      </c>
      <c r="M491" s="82">
        <f t="shared" si="191"/>
        <v>0</v>
      </c>
      <c r="N491" s="57">
        <f t="shared" si="191"/>
        <v>0</v>
      </c>
      <c r="O491" s="57">
        <f t="shared" si="191"/>
        <v>0</v>
      </c>
      <c r="P491" s="57">
        <f t="shared" si="191"/>
        <v>0</v>
      </c>
      <c r="Q491" s="57">
        <f t="shared" si="191"/>
        <v>166.29999999999998</v>
      </c>
      <c r="R491" s="57">
        <f t="shared" si="191"/>
        <v>19.100000000000001</v>
      </c>
      <c r="S491" s="57">
        <f t="shared" si="191"/>
        <v>596.53499999999997</v>
      </c>
      <c r="T491" s="82">
        <f>U491/G491</f>
        <v>0</v>
      </c>
      <c r="U491" s="57">
        <f t="shared" si="191"/>
        <v>0</v>
      </c>
      <c r="V491" s="82">
        <f>W491/G491</f>
        <v>0.17497449988550973</v>
      </c>
      <c r="W491" s="57">
        <f t="shared" si="191"/>
        <v>840.56000000000006</v>
      </c>
      <c r="X491" s="57">
        <f t="shared" si="191"/>
        <v>0</v>
      </c>
      <c r="Y491" s="57">
        <f t="shared" si="191"/>
        <v>0</v>
      </c>
      <c r="Z491" s="57">
        <f t="shared" si="191"/>
        <v>0</v>
      </c>
      <c r="AA491" s="57">
        <f t="shared" si="191"/>
        <v>7754.954999999999</v>
      </c>
      <c r="AB491" s="141">
        <f>SUM(AB492:AB493)</f>
        <v>738.7</v>
      </c>
      <c r="AC491" s="141">
        <f>SUM(AC492:AC493)</f>
        <v>1579.26</v>
      </c>
      <c r="AD491" s="233">
        <f t="shared" si="180"/>
        <v>0.32874539436707684</v>
      </c>
      <c r="AE491" s="141">
        <f>SUM(AE492:AE493)</f>
        <v>6914.3949999999986</v>
      </c>
      <c r="AF491" s="269">
        <f t="shared" si="177"/>
        <v>0.4</v>
      </c>
      <c r="AG491" s="270">
        <f>SUM(AG492:AG493)</f>
        <v>1921.56</v>
      </c>
      <c r="AH491" s="141">
        <f>SUM(AH492:AH493)</f>
        <v>-342.29999999999973</v>
      </c>
      <c r="AI491" s="233">
        <f t="shared" si="182"/>
        <v>0.39999999999999997</v>
      </c>
      <c r="AJ491" s="57">
        <f t="shared" si="183"/>
        <v>1921.5599999999997</v>
      </c>
      <c r="AK491" s="57"/>
      <c r="AL491" s="79"/>
    </row>
    <row r="492" spans="2:38" s="1" customFormat="1" ht="15.75" x14ac:dyDescent="0.25">
      <c r="B492" s="666"/>
      <c r="C492" s="15" t="s">
        <v>408</v>
      </c>
      <c r="D492" s="116">
        <v>3</v>
      </c>
      <c r="E492" s="116">
        <v>15.5</v>
      </c>
      <c r="F492" s="116">
        <v>15.5</v>
      </c>
      <c r="G492" s="69">
        <v>1445.2</v>
      </c>
      <c r="H492" s="69">
        <v>40.799999999999997</v>
      </c>
      <c r="I492" s="80">
        <v>0.23433434818710214</v>
      </c>
      <c r="J492" s="69">
        <v>338.66</v>
      </c>
      <c r="K492" s="80">
        <v>0</v>
      </c>
      <c r="L492" s="69">
        <v>0</v>
      </c>
      <c r="M492" s="80">
        <v>0</v>
      </c>
      <c r="N492" s="69">
        <v>0</v>
      </c>
      <c r="O492" s="69">
        <v>0</v>
      </c>
      <c r="P492" s="69">
        <v>0</v>
      </c>
      <c r="Q492" s="69">
        <v>77.099999999999994</v>
      </c>
      <c r="R492" s="69">
        <v>8.5</v>
      </c>
      <c r="S492" s="69">
        <v>180.26000000000002</v>
      </c>
      <c r="T492" s="80">
        <v>0</v>
      </c>
      <c r="U492" s="69">
        <v>0</v>
      </c>
      <c r="V492" s="80">
        <v>0.17496540271242736</v>
      </c>
      <c r="W492" s="69">
        <v>252.86</v>
      </c>
      <c r="X492" s="69">
        <v>0</v>
      </c>
      <c r="Y492" s="69">
        <v>0</v>
      </c>
      <c r="Z492" s="69">
        <v>0</v>
      </c>
      <c r="AA492" s="60">
        <f>G492+H492+J492+L492+N492+O492+P492+Q492+R492+S492+U492+W492+X492+Y492+Z492</f>
        <v>2343.38</v>
      </c>
      <c r="AB492" s="143">
        <v>223.2</v>
      </c>
      <c r="AC492" s="69">
        <f>AB492+X492+W492+U492</f>
        <v>476.06</v>
      </c>
      <c r="AD492" s="238">
        <f t="shared" si="180"/>
        <v>0.32940769443675616</v>
      </c>
      <c r="AE492" s="69">
        <f>G492+H492+J492+L492+N492+P492+Q492+R492+S492+Y492+Z492</f>
        <v>2090.52</v>
      </c>
      <c r="AF492" s="277">
        <f t="shared" si="177"/>
        <v>0.4</v>
      </c>
      <c r="AG492" s="278">
        <f>G492*AF492</f>
        <v>578.08000000000004</v>
      </c>
      <c r="AH492" s="225">
        <f>IF((AA492+AB492)-(AE492+AG492)&gt;0,0,(AA492+AB492)-(AE492+AG492))</f>
        <v>-102.01999999999998</v>
      </c>
      <c r="AI492" s="238">
        <f t="shared" si="182"/>
        <v>0.39999999999999991</v>
      </c>
      <c r="AJ492" s="69">
        <f t="shared" si="183"/>
        <v>578.07999999999993</v>
      </c>
      <c r="AK492" s="69"/>
      <c r="AL492" s="186"/>
    </row>
    <row r="493" spans="2:38" s="1" customFormat="1" ht="15.75" x14ac:dyDescent="0.25">
      <c r="B493" s="666"/>
      <c r="C493" s="15" t="s">
        <v>409</v>
      </c>
      <c r="D493" s="116">
        <v>6</v>
      </c>
      <c r="E493" s="116">
        <v>42.5</v>
      </c>
      <c r="F493" s="116">
        <v>37.5</v>
      </c>
      <c r="G493" s="69">
        <v>3358.6999999999994</v>
      </c>
      <c r="H493" s="69">
        <v>99.6</v>
      </c>
      <c r="I493" s="80">
        <v>0.25292523893172958</v>
      </c>
      <c r="J493" s="69">
        <v>849.49999999999989</v>
      </c>
      <c r="K493" s="80">
        <v>0</v>
      </c>
      <c r="L493" s="69">
        <v>0</v>
      </c>
      <c r="M493" s="80">
        <v>0</v>
      </c>
      <c r="N493" s="69">
        <v>0</v>
      </c>
      <c r="O493" s="69">
        <v>0</v>
      </c>
      <c r="P493" s="69">
        <v>0</v>
      </c>
      <c r="Q493" s="69">
        <v>89.199999999999989</v>
      </c>
      <c r="R493" s="69">
        <v>10.6</v>
      </c>
      <c r="S493" s="69">
        <v>416.27499999999992</v>
      </c>
      <c r="T493" s="80">
        <v>0</v>
      </c>
      <c r="U493" s="69">
        <v>0</v>
      </c>
      <c r="V493" s="80">
        <v>0.17497841426742494</v>
      </c>
      <c r="W493" s="69">
        <v>587.70000000000005</v>
      </c>
      <c r="X493" s="69">
        <v>0</v>
      </c>
      <c r="Y493" s="69">
        <v>0</v>
      </c>
      <c r="Z493" s="69">
        <v>0</v>
      </c>
      <c r="AA493" s="60">
        <f>G493+H493+J493+L493+N493+O493+P493+Q493+R493+S493+U493+W493+X493+Y493+Z493</f>
        <v>5411.5749999999989</v>
      </c>
      <c r="AB493" s="143">
        <v>515.5</v>
      </c>
      <c r="AC493" s="69">
        <f>AB493+X493+W493+U493</f>
        <v>1103.2</v>
      </c>
      <c r="AD493" s="238">
        <f t="shared" si="180"/>
        <v>0.32846041623247096</v>
      </c>
      <c r="AE493" s="69">
        <f>G493+H493+J493+L493+N493+P493+Q493+R493+S493+Y493+Z493</f>
        <v>4823.8749999999991</v>
      </c>
      <c r="AF493" s="277">
        <f t="shared" si="177"/>
        <v>0.4</v>
      </c>
      <c r="AG493" s="278">
        <f>G493*AF493</f>
        <v>1343.4799999999998</v>
      </c>
      <c r="AH493" s="225">
        <f>IF((AA493+AB493)-(AE493+AG493)&gt;0,0,(AA493+AB493)-(AE493+AG493))</f>
        <v>-240.27999999999975</v>
      </c>
      <c r="AI493" s="238">
        <f t="shared" si="182"/>
        <v>0.4</v>
      </c>
      <c r="AJ493" s="69">
        <f t="shared" si="183"/>
        <v>1343.4799999999998</v>
      </c>
      <c r="AK493" s="69"/>
      <c r="AL493" s="186"/>
    </row>
    <row r="494" spans="2:38" ht="36.75" customHeight="1" x14ac:dyDescent="0.25">
      <c r="B494" s="663" t="s">
        <v>410</v>
      </c>
      <c r="C494" s="664"/>
      <c r="D494" s="117">
        <f t="shared" ref="D494:AA494" si="192">D496</f>
        <v>8</v>
      </c>
      <c r="E494" s="117">
        <f t="shared" si="192"/>
        <v>490</v>
      </c>
      <c r="F494" s="117">
        <f t="shared" si="192"/>
        <v>282</v>
      </c>
      <c r="G494" s="132">
        <f t="shared" si="192"/>
        <v>23271.63</v>
      </c>
      <c r="H494" s="132">
        <f t="shared" si="192"/>
        <v>862.8</v>
      </c>
      <c r="I494" s="87">
        <f>J494/G494</f>
        <v>0.29839121711715078</v>
      </c>
      <c r="J494" s="132">
        <f t="shared" si="192"/>
        <v>6944.05</v>
      </c>
      <c r="K494" s="87">
        <f>L494/G494</f>
        <v>2.2499498316190139E-3</v>
      </c>
      <c r="L494" s="132">
        <f t="shared" si="192"/>
        <v>52.36</v>
      </c>
      <c r="M494" s="87">
        <f>N494/G494</f>
        <v>0</v>
      </c>
      <c r="N494" s="132">
        <f t="shared" si="192"/>
        <v>0</v>
      </c>
      <c r="O494" s="132">
        <f t="shared" si="192"/>
        <v>0</v>
      </c>
      <c r="P494" s="132">
        <f t="shared" si="192"/>
        <v>0</v>
      </c>
      <c r="Q494" s="132">
        <f t="shared" si="192"/>
        <v>0</v>
      </c>
      <c r="R494" s="132">
        <f t="shared" si="192"/>
        <v>0</v>
      </c>
      <c r="S494" s="132">
        <f t="shared" si="192"/>
        <v>3349.3043000000002</v>
      </c>
      <c r="T494" s="87">
        <f>U494/G494</f>
        <v>0.24706421509795404</v>
      </c>
      <c r="U494" s="132">
        <f t="shared" si="192"/>
        <v>5749.5870000000004</v>
      </c>
      <c r="V494" s="87">
        <f>W494/G494</f>
        <v>0.29998972998453483</v>
      </c>
      <c r="W494" s="132">
        <f t="shared" si="192"/>
        <v>6981.25</v>
      </c>
      <c r="X494" s="132">
        <f t="shared" si="192"/>
        <v>0</v>
      </c>
      <c r="Y494" s="132">
        <f t="shared" si="192"/>
        <v>0</v>
      </c>
      <c r="Z494" s="132">
        <f t="shared" si="192"/>
        <v>0</v>
      </c>
      <c r="AA494" s="132">
        <f t="shared" si="192"/>
        <v>47210.981299999999</v>
      </c>
      <c r="AB494" s="212">
        <f>AB496+AB495</f>
        <v>600.79999999999995</v>
      </c>
      <c r="AC494" s="129">
        <f>AC496+AC495</f>
        <v>13506.037000000002</v>
      </c>
      <c r="AD494" s="226">
        <f t="shared" si="180"/>
        <v>0.57287078730626084</v>
      </c>
      <c r="AE494" s="129">
        <f>AE496+AE495</f>
        <v>37159.494299999998</v>
      </c>
      <c r="AF494" s="258">
        <f t="shared" si="177"/>
        <v>0.4</v>
      </c>
      <c r="AG494" s="255">
        <f>AG496+AG495</f>
        <v>10069.932000000001</v>
      </c>
      <c r="AH494" s="129">
        <f>AH496+AH495</f>
        <v>0</v>
      </c>
      <c r="AI494" s="226">
        <f t="shared" si="182"/>
        <v>0.58036489064152363</v>
      </c>
      <c r="AJ494" s="132">
        <f t="shared" si="183"/>
        <v>13506.037000000002</v>
      </c>
      <c r="AK494" s="132"/>
      <c r="AL494" s="196"/>
    </row>
    <row r="495" spans="2:38" ht="18.75" x14ac:dyDescent="0.25">
      <c r="B495" s="306" t="s">
        <v>826</v>
      </c>
      <c r="C495" s="207"/>
      <c r="D495" s="124"/>
      <c r="E495" s="124">
        <v>18</v>
      </c>
      <c r="F495" s="124">
        <v>22</v>
      </c>
      <c r="G495" s="134">
        <v>1903.2</v>
      </c>
      <c r="H495" s="134">
        <v>93.6</v>
      </c>
      <c r="I495" s="93">
        <v>0.35863282891971421</v>
      </c>
      <c r="J495" s="134">
        <v>682.55000000000007</v>
      </c>
      <c r="K495" s="93">
        <v>0</v>
      </c>
      <c r="L495" s="134">
        <v>0</v>
      </c>
      <c r="M495" s="93">
        <v>0</v>
      </c>
      <c r="N495" s="134">
        <v>0</v>
      </c>
      <c r="O495" s="134">
        <v>0</v>
      </c>
      <c r="P495" s="134">
        <v>0</v>
      </c>
      <c r="Q495" s="134">
        <v>0</v>
      </c>
      <c r="R495" s="134">
        <v>0</v>
      </c>
      <c r="S495" s="134">
        <v>0</v>
      </c>
      <c r="T495" s="93">
        <v>0</v>
      </c>
      <c r="U495" s="134">
        <v>0</v>
      </c>
      <c r="V495" s="93">
        <v>9.1635140815468683E-2</v>
      </c>
      <c r="W495" s="134">
        <v>174.4</v>
      </c>
      <c r="X495" s="309">
        <v>0</v>
      </c>
      <c r="Y495" s="309">
        <v>0</v>
      </c>
      <c r="Z495" s="309">
        <v>0</v>
      </c>
      <c r="AA495" s="309">
        <v>2853.75</v>
      </c>
      <c r="AB495" s="146">
        <v>600.79999999999995</v>
      </c>
      <c r="AC495" s="309">
        <f>AB495+X495+W495+U495</f>
        <v>775.19999999999993</v>
      </c>
      <c r="AD495" s="310">
        <f t="shared" si="180"/>
        <v>0.40731399747793184</v>
      </c>
      <c r="AE495" s="309">
        <f>G495+H495+J495+L495+N495+P495+Q495+R495+S495+Y495+Z495</f>
        <v>2679.35</v>
      </c>
      <c r="AF495" s="311">
        <f t="shared" si="177"/>
        <v>0.4</v>
      </c>
      <c r="AG495" s="312">
        <f>G495*AF495</f>
        <v>761.28000000000009</v>
      </c>
      <c r="AH495" s="225">
        <f>IF((AA495+AB495)-(AE495+AG495)&gt;0,0,(AA495+AB495)-(AE495+AG495))</f>
        <v>0</v>
      </c>
      <c r="AI495" s="310">
        <f t="shared" si="182"/>
        <v>0.40731399747793184</v>
      </c>
      <c r="AJ495" s="309">
        <f t="shared" si="183"/>
        <v>775.19999999999993</v>
      </c>
      <c r="AK495" s="134"/>
      <c r="AL495" s="184"/>
    </row>
    <row r="496" spans="2:38" ht="18.75" x14ac:dyDescent="0.3">
      <c r="B496" s="10" t="s">
        <v>710</v>
      </c>
      <c r="C496" s="33"/>
      <c r="D496" s="154">
        <f t="shared" ref="D496:AA496" si="193">D497+D500+D504+D507+D510+D513+D516</f>
        <v>8</v>
      </c>
      <c r="E496" s="154">
        <f t="shared" si="193"/>
        <v>490</v>
      </c>
      <c r="F496" s="154">
        <f t="shared" si="193"/>
        <v>282</v>
      </c>
      <c r="G496" s="65">
        <f t="shared" si="193"/>
        <v>23271.63</v>
      </c>
      <c r="H496" s="65">
        <f t="shared" si="193"/>
        <v>862.8</v>
      </c>
      <c r="I496" s="94">
        <f>J496/G496</f>
        <v>0.29839121711715078</v>
      </c>
      <c r="J496" s="65">
        <f t="shared" si="193"/>
        <v>6944.05</v>
      </c>
      <c r="K496" s="94">
        <f>L496/G496</f>
        <v>2.2499498316190139E-3</v>
      </c>
      <c r="L496" s="65">
        <f t="shared" si="193"/>
        <v>52.36</v>
      </c>
      <c r="M496" s="94">
        <f>N496/G496</f>
        <v>0</v>
      </c>
      <c r="N496" s="65">
        <f t="shared" si="193"/>
        <v>0</v>
      </c>
      <c r="O496" s="65">
        <f t="shared" si="193"/>
        <v>0</v>
      </c>
      <c r="P496" s="65">
        <f t="shared" si="193"/>
        <v>0</v>
      </c>
      <c r="Q496" s="65">
        <f t="shared" si="193"/>
        <v>0</v>
      </c>
      <c r="R496" s="65">
        <f t="shared" si="193"/>
        <v>0</v>
      </c>
      <c r="S496" s="65">
        <f t="shared" si="193"/>
        <v>3349.3043000000002</v>
      </c>
      <c r="T496" s="94">
        <f>U496/G496</f>
        <v>0.24706421509795404</v>
      </c>
      <c r="U496" s="65">
        <f t="shared" si="193"/>
        <v>5749.5870000000004</v>
      </c>
      <c r="V496" s="94">
        <f>W496/G496</f>
        <v>0.29998972998453483</v>
      </c>
      <c r="W496" s="65">
        <f t="shared" si="193"/>
        <v>6981.25</v>
      </c>
      <c r="X496" s="65">
        <f t="shared" si="193"/>
        <v>0</v>
      </c>
      <c r="Y496" s="65">
        <f t="shared" si="193"/>
        <v>0</v>
      </c>
      <c r="Z496" s="65">
        <f t="shared" si="193"/>
        <v>0</v>
      </c>
      <c r="AA496" s="65">
        <f t="shared" si="193"/>
        <v>47210.981299999999</v>
      </c>
      <c r="AB496" s="213">
        <f>AB497+AB500+AB504+AB507+AB510+AB513+AB516</f>
        <v>0</v>
      </c>
      <c r="AC496" s="62">
        <f>AC497+AC500+AC504+AC507+AC510+AC513+AC516</f>
        <v>12730.837000000001</v>
      </c>
      <c r="AD496" s="232">
        <f t="shared" si="180"/>
        <v>0.54705394508248884</v>
      </c>
      <c r="AE496" s="62">
        <f>AE497+AE500+AE504+AE507+AE510+AE513+AE516</f>
        <v>34480.1443</v>
      </c>
      <c r="AF496" s="267">
        <f t="shared" si="177"/>
        <v>0.4</v>
      </c>
      <c r="AG496" s="268">
        <f>AG497+AG500+AG504+AG507+AG510+AG513+AG516</f>
        <v>9308.652</v>
      </c>
      <c r="AH496" s="62">
        <f>AH497+AH500+AH504+AH507+AH510+AH513+AH516</f>
        <v>0</v>
      </c>
      <c r="AI496" s="232">
        <f t="shared" si="182"/>
        <v>0.54705394508248884</v>
      </c>
      <c r="AJ496" s="65">
        <f t="shared" si="183"/>
        <v>12730.837000000001</v>
      </c>
      <c r="AK496" s="65"/>
      <c r="AL496" s="79"/>
    </row>
    <row r="497" spans="2:38" ht="15.75" x14ac:dyDescent="0.25">
      <c r="B497" s="684" t="s">
        <v>411</v>
      </c>
      <c r="C497" s="21" t="s">
        <v>124</v>
      </c>
      <c r="D497" s="125">
        <f t="shared" ref="D497:AA497" si="194">SUM(D498:D499)</f>
        <v>1</v>
      </c>
      <c r="E497" s="125">
        <f t="shared" si="194"/>
        <v>82</v>
      </c>
      <c r="F497" s="125">
        <f t="shared" si="194"/>
        <v>38</v>
      </c>
      <c r="G497" s="57">
        <f t="shared" si="194"/>
        <v>2814.48</v>
      </c>
      <c r="H497" s="57">
        <f t="shared" si="194"/>
        <v>130.80000000000001</v>
      </c>
      <c r="I497" s="82">
        <f>J497/G497</f>
        <v>0.33145732071288481</v>
      </c>
      <c r="J497" s="57">
        <f t="shared" si="194"/>
        <v>932.88000000000011</v>
      </c>
      <c r="K497" s="82">
        <f>L497/G497</f>
        <v>0</v>
      </c>
      <c r="L497" s="57">
        <f t="shared" si="194"/>
        <v>0</v>
      </c>
      <c r="M497" s="82">
        <f t="shared" si="194"/>
        <v>0</v>
      </c>
      <c r="N497" s="57">
        <f t="shared" si="194"/>
        <v>0</v>
      </c>
      <c r="O497" s="57">
        <f t="shared" si="194"/>
        <v>0</v>
      </c>
      <c r="P497" s="57">
        <f t="shared" si="194"/>
        <v>0</v>
      </c>
      <c r="Q497" s="57">
        <f t="shared" si="194"/>
        <v>0</v>
      </c>
      <c r="R497" s="57">
        <f t="shared" si="194"/>
        <v>0</v>
      </c>
      <c r="S497" s="57">
        <f t="shared" si="194"/>
        <v>393.52000000000004</v>
      </c>
      <c r="T497" s="82">
        <f>U497/G497</f>
        <v>0.24708649555157611</v>
      </c>
      <c r="U497" s="57">
        <f t="shared" si="194"/>
        <v>695.42</v>
      </c>
      <c r="V497" s="82">
        <f>W497/G497</f>
        <v>0.29999147266990706</v>
      </c>
      <c r="W497" s="57">
        <f t="shared" si="194"/>
        <v>844.32</v>
      </c>
      <c r="X497" s="57">
        <f t="shared" si="194"/>
        <v>0</v>
      </c>
      <c r="Y497" s="57">
        <f t="shared" si="194"/>
        <v>0</v>
      </c>
      <c r="Z497" s="57">
        <f t="shared" si="194"/>
        <v>0</v>
      </c>
      <c r="AA497" s="57">
        <f t="shared" si="194"/>
        <v>5811.42</v>
      </c>
      <c r="AB497" s="208">
        <f>SUM(AB498:AB499)</f>
        <v>0</v>
      </c>
      <c r="AC497" s="141">
        <f>SUM(AC498:AC499)</f>
        <v>1539.74</v>
      </c>
      <c r="AD497" s="233">
        <f t="shared" si="180"/>
        <v>0.54707796822148314</v>
      </c>
      <c r="AE497" s="141">
        <f>SUM(AE498:AE499)</f>
        <v>4271.68</v>
      </c>
      <c r="AF497" s="269">
        <f t="shared" si="177"/>
        <v>0.4</v>
      </c>
      <c r="AG497" s="270">
        <f>SUM(AG498:AG499)</f>
        <v>1125.7920000000001</v>
      </c>
      <c r="AH497" s="141">
        <f>SUM(AH498:AH499)</f>
        <v>0</v>
      </c>
      <c r="AI497" s="233">
        <f t="shared" si="182"/>
        <v>0.54707796822148314</v>
      </c>
      <c r="AJ497" s="57">
        <f t="shared" si="183"/>
        <v>1539.74</v>
      </c>
      <c r="AK497" s="57"/>
      <c r="AL497" s="79"/>
    </row>
    <row r="498" spans="2:38" ht="15.75" x14ac:dyDescent="0.25">
      <c r="B498" s="684"/>
      <c r="C498" s="15" t="s">
        <v>412</v>
      </c>
      <c r="D498" s="116">
        <v>1</v>
      </c>
      <c r="E498" s="116">
        <v>55</v>
      </c>
      <c r="F498" s="116">
        <v>27</v>
      </c>
      <c r="G498" s="69">
        <v>2076.48</v>
      </c>
      <c r="H498" s="69">
        <v>92.4</v>
      </c>
      <c r="I498" s="80">
        <v>0.33311662043458162</v>
      </c>
      <c r="J498" s="69">
        <v>691.71</v>
      </c>
      <c r="K498" s="80">
        <v>0</v>
      </c>
      <c r="L498" s="69">
        <v>0</v>
      </c>
      <c r="M498" s="80">
        <v>0</v>
      </c>
      <c r="N498" s="69">
        <v>0</v>
      </c>
      <c r="O498" s="69">
        <v>0</v>
      </c>
      <c r="P498" s="69">
        <v>0</v>
      </c>
      <c r="Q498" s="69">
        <v>0</v>
      </c>
      <c r="R498" s="69">
        <v>0</v>
      </c>
      <c r="S498" s="69">
        <v>290.29000000000002</v>
      </c>
      <c r="T498" s="80">
        <v>0.24709123131453226</v>
      </c>
      <c r="U498" s="69">
        <v>513.07999999999993</v>
      </c>
      <c r="V498" s="80">
        <v>0.29999325782092773</v>
      </c>
      <c r="W498" s="69">
        <v>622.93000000000006</v>
      </c>
      <c r="X498" s="69">
        <v>0</v>
      </c>
      <c r="Y498" s="69">
        <v>0</v>
      </c>
      <c r="Z498" s="69">
        <v>0</v>
      </c>
      <c r="AA498" s="60">
        <f>G498+H498+J498+L498+N498+O498+P498+Q498+R498+S498+U498+W498+X498+Y498+Z498</f>
        <v>4286.8900000000003</v>
      </c>
      <c r="AB498" s="211">
        <v>0</v>
      </c>
      <c r="AC498" s="69">
        <f>AB498+X498+W498+U498</f>
        <v>1136.01</v>
      </c>
      <c r="AD498" s="238">
        <f t="shared" si="180"/>
        <v>0.54708448913546004</v>
      </c>
      <c r="AE498" s="69">
        <f>G498+H498+J498+L498+N498+P498+Q498+R498+S498+Y498+Z498</f>
        <v>3150.88</v>
      </c>
      <c r="AF498" s="277">
        <f t="shared" si="177"/>
        <v>0.4</v>
      </c>
      <c r="AG498" s="278">
        <f>G498*AF498</f>
        <v>830.5920000000001</v>
      </c>
      <c r="AH498" s="225">
        <f>IF((AA498+AB498)-(AE498+AG498)&gt;0,0,(AA498+AB498)-(AE498+AG498))</f>
        <v>0</v>
      </c>
      <c r="AI498" s="238">
        <f t="shared" si="182"/>
        <v>0.54708448913546004</v>
      </c>
      <c r="AJ498" s="69">
        <f t="shared" si="183"/>
        <v>1136.01</v>
      </c>
      <c r="AK498" s="69"/>
      <c r="AL498" s="186"/>
    </row>
    <row r="499" spans="2:38" s="1" customFormat="1" ht="15.75" x14ac:dyDescent="0.25">
      <c r="B499" s="684"/>
      <c r="C499" s="15" t="s">
        <v>413</v>
      </c>
      <c r="D499" s="116">
        <v>0</v>
      </c>
      <c r="E499" s="116">
        <v>27</v>
      </c>
      <c r="F499" s="116">
        <v>11</v>
      </c>
      <c r="G499" s="69">
        <v>738.00000000000011</v>
      </c>
      <c r="H499" s="69">
        <v>38.400000000000006</v>
      </c>
      <c r="I499" s="80">
        <v>0.32678861788617886</v>
      </c>
      <c r="J499" s="69">
        <v>241.17000000000002</v>
      </c>
      <c r="K499" s="80">
        <v>0</v>
      </c>
      <c r="L499" s="69">
        <v>0</v>
      </c>
      <c r="M499" s="80">
        <v>0</v>
      </c>
      <c r="N499" s="69">
        <v>0</v>
      </c>
      <c r="O499" s="69">
        <v>0</v>
      </c>
      <c r="P499" s="69">
        <v>0</v>
      </c>
      <c r="Q499" s="69">
        <v>0</v>
      </c>
      <c r="R499" s="69">
        <v>0</v>
      </c>
      <c r="S499" s="69">
        <v>103.23</v>
      </c>
      <c r="T499" s="80">
        <v>0.24707317073170731</v>
      </c>
      <c r="U499" s="69">
        <v>182.34000000000003</v>
      </c>
      <c r="V499" s="80">
        <v>0.29998644986449857</v>
      </c>
      <c r="W499" s="69">
        <v>221.39</v>
      </c>
      <c r="X499" s="69">
        <v>0</v>
      </c>
      <c r="Y499" s="69">
        <v>0</v>
      </c>
      <c r="Z499" s="69">
        <v>0</v>
      </c>
      <c r="AA499" s="60">
        <f>G499+H499+J499+L499+N499+O499+P499+Q499+R499+S499+U499+W499+X499+Y499+Z499</f>
        <v>1524.5300000000002</v>
      </c>
      <c r="AB499" s="211">
        <v>0</v>
      </c>
      <c r="AC499" s="69">
        <f>AB499+X499+W499+U499</f>
        <v>403.73</v>
      </c>
      <c r="AD499" s="238">
        <f t="shared" si="180"/>
        <v>0.54705962059620594</v>
      </c>
      <c r="AE499" s="69">
        <f>G499+H499+J499+L499+N499+P499+Q499+R499+S499+Y499+Z499</f>
        <v>1120.8000000000002</v>
      </c>
      <c r="AF499" s="277">
        <f t="shared" si="177"/>
        <v>0.4</v>
      </c>
      <c r="AG499" s="278">
        <f>G499*AF499</f>
        <v>295.20000000000005</v>
      </c>
      <c r="AH499" s="225">
        <f>IF((AA499+AB499)-(AE499+AG499)&gt;0,0,(AA499+AB499)-(AE499+AG499))</f>
        <v>0</v>
      </c>
      <c r="AI499" s="238">
        <f t="shared" si="182"/>
        <v>0.54705962059620594</v>
      </c>
      <c r="AJ499" s="69">
        <f t="shared" si="183"/>
        <v>403.73</v>
      </c>
      <c r="AK499" s="69"/>
      <c r="AL499" s="186"/>
    </row>
    <row r="500" spans="2:38" s="1" customFormat="1" ht="15.75" x14ac:dyDescent="0.25">
      <c r="B500" s="684" t="s">
        <v>414</v>
      </c>
      <c r="C500" s="21" t="s">
        <v>124</v>
      </c>
      <c r="D500" s="125">
        <f t="shared" ref="D500:AA500" si="195">SUM(D501:D503)</f>
        <v>1</v>
      </c>
      <c r="E500" s="125">
        <f t="shared" si="195"/>
        <v>61</v>
      </c>
      <c r="F500" s="125">
        <f t="shared" si="195"/>
        <v>27</v>
      </c>
      <c r="G500" s="57">
        <f t="shared" si="195"/>
        <v>2622.86</v>
      </c>
      <c r="H500" s="57">
        <f t="shared" si="195"/>
        <v>64.8</v>
      </c>
      <c r="I500" s="82">
        <f>J500/G500</f>
        <v>0.27353347109643666</v>
      </c>
      <c r="J500" s="57">
        <f t="shared" si="195"/>
        <v>717.43999999999994</v>
      </c>
      <c r="K500" s="82">
        <f>L500/G500</f>
        <v>0</v>
      </c>
      <c r="L500" s="57">
        <f t="shared" si="195"/>
        <v>0</v>
      </c>
      <c r="M500" s="82">
        <f t="shared" si="195"/>
        <v>0</v>
      </c>
      <c r="N500" s="57">
        <f t="shared" si="195"/>
        <v>0</v>
      </c>
      <c r="O500" s="57">
        <f t="shared" si="195"/>
        <v>0</v>
      </c>
      <c r="P500" s="57">
        <f t="shared" si="195"/>
        <v>0</v>
      </c>
      <c r="Q500" s="57">
        <f t="shared" si="195"/>
        <v>0</v>
      </c>
      <c r="R500" s="57">
        <f t="shared" si="195"/>
        <v>0</v>
      </c>
      <c r="S500" s="57">
        <f t="shared" si="195"/>
        <v>349.29329999999999</v>
      </c>
      <c r="T500" s="82">
        <f>U500/G500</f>
        <v>0.24701661545030995</v>
      </c>
      <c r="U500" s="57">
        <f t="shared" si="195"/>
        <v>647.89</v>
      </c>
      <c r="V500" s="82">
        <f>W500/G500</f>
        <v>0.29997407410231575</v>
      </c>
      <c r="W500" s="57">
        <f t="shared" si="195"/>
        <v>786.79</v>
      </c>
      <c r="X500" s="57">
        <f t="shared" si="195"/>
        <v>0</v>
      </c>
      <c r="Y500" s="57">
        <f t="shared" si="195"/>
        <v>0</v>
      </c>
      <c r="Z500" s="57">
        <f t="shared" si="195"/>
        <v>0</v>
      </c>
      <c r="AA500" s="57">
        <f t="shared" si="195"/>
        <v>5189.0733</v>
      </c>
      <c r="AB500" s="208">
        <f>SUM(AB501:AB503)</f>
        <v>0</v>
      </c>
      <c r="AC500" s="141">
        <f>SUM(AC501:AC503)</f>
        <v>1434.6799999999998</v>
      </c>
      <c r="AD500" s="233">
        <f t="shared" si="180"/>
        <v>0.54699068955262564</v>
      </c>
      <c r="AE500" s="141">
        <f>SUM(AE501:AE503)</f>
        <v>3754.3933000000002</v>
      </c>
      <c r="AF500" s="269">
        <f t="shared" si="177"/>
        <v>0.4</v>
      </c>
      <c r="AG500" s="270">
        <f>SUM(AG501:AG503)</f>
        <v>1049.144</v>
      </c>
      <c r="AH500" s="141">
        <f>SUM(AH501:AH503)</f>
        <v>0</v>
      </c>
      <c r="AI500" s="233">
        <f t="shared" si="182"/>
        <v>0.54699068955262564</v>
      </c>
      <c r="AJ500" s="57">
        <f t="shared" si="183"/>
        <v>1434.6799999999998</v>
      </c>
      <c r="AK500" s="57"/>
      <c r="AL500" s="79"/>
    </row>
    <row r="501" spans="2:38" s="1" customFormat="1" ht="15.75" x14ac:dyDescent="0.25">
      <c r="B501" s="684"/>
      <c r="C501" s="15" t="s">
        <v>415</v>
      </c>
      <c r="D501" s="116">
        <v>1</v>
      </c>
      <c r="E501" s="116">
        <v>30</v>
      </c>
      <c r="F501" s="116">
        <v>13</v>
      </c>
      <c r="G501" s="69">
        <v>1091.31</v>
      </c>
      <c r="H501" s="69">
        <v>27.599999999999998</v>
      </c>
      <c r="I501" s="80">
        <v>0.23022789124996565</v>
      </c>
      <c r="J501" s="69">
        <v>251.25</v>
      </c>
      <c r="K501" s="80">
        <v>0</v>
      </c>
      <c r="L501" s="69">
        <v>0</v>
      </c>
      <c r="M501" s="80">
        <v>0</v>
      </c>
      <c r="N501" s="69">
        <v>0</v>
      </c>
      <c r="O501" s="69">
        <v>0</v>
      </c>
      <c r="P501" s="69">
        <v>0</v>
      </c>
      <c r="Q501" s="69">
        <v>0</v>
      </c>
      <c r="R501" s="69">
        <v>0</v>
      </c>
      <c r="S501" s="69">
        <v>141.43899999999999</v>
      </c>
      <c r="T501" s="80">
        <v>0.24695091220643081</v>
      </c>
      <c r="U501" s="69">
        <v>269.5</v>
      </c>
      <c r="V501" s="80">
        <v>0.29996059781363682</v>
      </c>
      <c r="W501" s="69">
        <v>327.34999999999997</v>
      </c>
      <c r="X501" s="69">
        <v>0</v>
      </c>
      <c r="Y501" s="69">
        <v>0</v>
      </c>
      <c r="Z501" s="69">
        <v>0</v>
      </c>
      <c r="AA501" s="60">
        <f>G501+H501+J501+L501+N501+O501+P501+Q501+R501+S501+U501+W501+X501+Y501+Z501</f>
        <v>2108.4490000000001</v>
      </c>
      <c r="AB501" s="211">
        <v>0</v>
      </c>
      <c r="AC501" s="69">
        <f>AB501+X501+W501+U501</f>
        <v>596.84999999999991</v>
      </c>
      <c r="AD501" s="238">
        <f t="shared" si="180"/>
        <v>0.54691151002006755</v>
      </c>
      <c r="AE501" s="69">
        <f>G501+H501+J501+L501+N501+P501+Q501+R501+S501+Y501+Z501</f>
        <v>1511.5989999999999</v>
      </c>
      <c r="AF501" s="277">
        <f t="shared" si="177"/>
        <v>0.4</v>
      </c>
      <c r="AG501" s="278">
        <f>G501*AF501</f>
        <v>436.524</v>
      </c>
      <c r="AH501" s="225">
        <f>IF((AA501+AB501)-(AE501+AG501)&gt;0,0,(AA501+AB501)-(AE501+AG501))</f>
        <v>0</v>
      </c>
      <c r="AI501" s="238">
        <f t="shared" si="182"/>
        <v>0.54691151002006755</v>
      </c>
      <c r="AJ501" s="69">
        <f t="shared" si="183"/>
        <v>596.84999999999991</v>
      </c>
      <c r="AK501" s="69"/>
      <c r="AL501" s="186"/>
    </row>
    <row r="502" spans="2:38" s="1" customFormat="1" ht="15.75" x14ac:dyDescent="0.25">
      <c r="B502" s="684"/>
      <c r="C502" s="15" t="s">
        <v>416</v>
      </c>
      <c r="D502" s="116">
        <v>0</v>
      </c>
      <c r="E502" s="116">
        <v>14</v>
      </c>
      <c r="F502" s="116">
        <v>7</v>
      </c>
      <c r="G502" s="69">
        <v>950.68999999999994</v>
      </c>
      <c r="H502" s="69">
        <v>12</v>
      </c>
      <c r="I502" s="80">
        <v>0.28576086842188303</v>
      </c>
      <c r="J502" s="69">
        <v>271.66999999999996</v>
      </c>
      <c r="K502" s="80">
        <v>0</v>
      </c>
      <c r="L502" s="69">
        <v>0</v>
      </c>
      <c r="M502" s="80">
        <v>0</v>
      </c>
      <c r="N502" s="69">
        <v>0</v>
      </c>
      <c r="O502" s="69">
        <v>0</v>
      </c>
      <c r="P502" s="69">
        <v>0</v>
      </c>
      <c r="Q502" s="69">
        <v>0</v>
      </c>
      <c r="R502" s="69">
        <v>0</v>
      </c>
      <c r="S502" s="69">
        <v>126.62830000000001</v>
      </c>
      <c r="T502" s="80">
        <v>0.24707317842829948</v>
      </c>
      <c r="U502" s="69">
        <v>234.89000000000001</v>
      </c>
      <c r="V502" s="80">
        <v>0.3000031556027728</v>
      </c>
      <c r="W502" s="69">
        <v>285.21000000000004</v>
      </c>
      <c r="X502" s="69">
        <v>0</v>
      </c>
      <c r="Y502" s="69">
        <v>0</v>
      </c>
      <c r="Z502" s="69">
        <v>0</v>
      </c>
      <c r="AA502" s="60">
        <f>G502+H502+J502+L502+N502+O502+P502+Q502+R502+S502+U502+W502+X502+Y502+Z502</f>
        <v>1881.0883000000001</v>
      </c>
      <c r="AB502" s="211">
        <v>0</v>
      </c>
      <c r="AC502" s="69">
        <f>AB502+X502+W502+U502</f>
        <v>520.1</v>
      </c>
      <c r="AD502" s="238">
        <f t="shared" si="180"/>
        <v>0.54707633403107225</v>
      </c>
      <c r="AE502" s="69">
        <f>G502+H502+J502+L502+N502+P502+Q502+R502+S502+Y502+Z502</f>
        <v>1360.9883</v>
      </c>
      <c r="AF502" s="277">
        <f t="shared" si="177"/>
        <v>0.4</v>
      </c>
      <c r="AG502" s="278">
        <f>G502*AF502</f>
        <v>380.27600000000001</v>
      </c>
      <c r="AH502" s="225">
        <f>IF((AA502+AB502)-(AE502+AG502)&gt;0,0,(AA502+AB502)-(AE502+AG502))</f>
        <v>0</v>
      </c>
      <c r="AI502" s="238">
        <f t="shared" si="182"/>
        <v>0.54707633403107225</v>
      </c>
      <c r="AJ502" s="69">
        <f t="shared" si="183"/>
        <v>520.1</v>
      </c>
      <c r="AK502" s="69"/>
      <c r="AL502" s="186"/>
    </row>
    <row r="503" spans="2:38" s="1" customFormat="1" ht="15.75" x14ac:dyDescent="0.25">
      <c r="B503" s="684"/>
      <c r="C503" s="15" t="s">
        <v>417</v>
      </c>
      <c r="D503" s="116">
        <v>0</v>
      </c>
      <c r="E503" s="116">
        <v>17</v>
      </c>
      <c r="F503" s="116">
        <v>7</v>
      </c>
      <c r="G503" s="69">
        <v>580.86</v>
      </c>
      <c r="H503" s="69">
        <v>25.2</v>
      </c>
      <c r="I503" s="80">
        <v>0.33488276004544981</v>
      </c>
      <c r="J503" s="69">
        <v>194.51999999999998</v>
      </c>
      <c r="K503" s="80">
        <v>0</v>
      </c>
      <c r="L503" s="69">
        <v>0</v>
      </c>
      <c r="M503" s="80">
        <v>0</v>
      </c>
      <c r="N503" s="69">
        <v>0</v>
      </c>
      <c r="O503" s="69">
        <v>0</v>
      </c>
      <c r="P503" s="69">
        <v>0</v>
      </c>
      <c r="Q503" s="69">
        <v>0</v>
      </c>
      <c r="R503" s="69">
        <v>0</v>
      </c>
      <c r="S503" s="69">
        <v>81.225999999999999</v>
      </c>
      <c r="T503" s="80">
        <v>0.24704748132080018</v>
      </c>
      <c r="U503" s="69">
        <v>143.5</v>
      </c>
      <c r="V503" s="80">
        <v>0.2999517956134008</v>
      </c>
      <c r="W503" s="69">
        <v>174.23</v>
      </c>
      <c r="X503" s="69">
        <v>0</v>
      </c>
      <c r="Y503" s="69">
        <v>0</v>
      </c>
      <c r="Z503" s="69">
        <v>0</v>
      </c>
      <c r="AA503" s="60">
        <f>G503+H503+J503+L503+N503+O503+P503+Q503+R503+S503+U503+W503+X503+Y503+Z503</f>
        <v>1199.5360000000001</v>
      </c>
      <c r="AB503" s="211">
        <v>0</v>
      </c>
      <c r="AC503" s="69">
        <f>AB503+X503+W503+U503</f>
        <v>317.73</v>
      </c>
      <c r="AD503" s="238">
        <f t="shared" si="180"/>
        <v>0.54699927693420103</v>
      </c>
      <c r="AE503" s="69">
        <f>G503+H503+J503+L503+N503+P503+Q503+R503+S503+Y503+Z503</f>
        <v>881.80600000000004</v>
      </c>
      <c r="AF503" s="277">
        <f t="shared" si="177"/>
        <v>0.4</v>
      </c>
      <c r="AG503" s="278">
        <f>G503*AF503</f>
        <v>232.34400000000002</v>
      </c>
      <c r="AH503" s="225">
        <f>IF((AA503+AB503)-(AE503+AG503)&gt;0,0,(AA503+AB503)-(AE503+AG503))</f>
        <v>0</v>
      </c>
      <c r="AI503" s="238">
        <f t="shared" si="182"/>
        <v>0.54699927693420103</v>
      </c>
      <c r="AJ503" s="69">
        <f t="shared" si="183"/>
        <v>317.73</v>
      </c>
      <c r="AK503" s="69"/>
      <c r="AL503" s="186"/>
    </row>
    <row r="504" spans="2:38" s="1" customFormat="1" ht="15.75" x14ac:dyDescent="0.25">
      <c r="B504" s="684" t="s">
        <v>418</v>
      </c>
      <c r="C504" s="21" t="s">
        <v>124</v>
      </c>
      <c r="D504" s="125">
        <f t="shared" ref="D504:AA504" si="196">SUM(D505:D506)</f>
        <v>0</v>
      </c>
      <c r="E504" s="125">
        <f t="shared" si="196"/>
        <v>55</v>
      </c>
      <c r="F504" s="125">
        <f t="shared" si="196"/>
        <v>31</v>
      </c>
      <c r="G504" s="57">
        <f t="shared" si="196"/>
        <v>2592.12</v>
      </c>
      <c r="H504" s="57">
        <f t="shared" si="196"/>
        <v>102</v>
      </c>
      <c r="I504" s="82">
        <f>J504/G504</f>
        <v>0.33499220715090355</v>
      </c>
      <c r="J504" s="57">
        <f t="shared" si="196"/>
        <v>868.34</v>
      </c>
      <c r="K504" s="82">
        <f>L504/G504</f>
        <v>0</v>
      </c>
      <c r="L504" s="57">
        <f t="shared" si="196"/>
        <v>0</v>
      </c>
      <c r="M504" s="82">
        <f t="shared" si="196"/>
        <v>0</v>
      </c>
      <c r="N504" s="57">
        <f t="shared" si="196"/>
        <v>0</v>
      </c>
      <c r="O504" s="57">
        <f t="shared" si="196"/>
        <v>0</v>
      </c>
      <c r="P504" s="57">
        <f t="shared" si="196"/>
        <v>0</v>
      </c>
      <c r="Q504" s="57">
        <f t="shared" si="196"/>
        <v>0</v>
      </c>
      <c r="R504" s="57">
        <f t="shared" si="196"/>
        <v>0</v>
      </c>
      <c r="S504" s="57">
        <f t="shared" si="196"/>
        <v>358.72500000000002</v>
      </c>
      <c r="T504" s="82">
        <f>U504/G504</f>
        <v>0.24707189481968431</v>
      </c>
      <c r="U504" s="57">
        <f t="shared" si="196"/>
        <v>640.44000000000005</v>
      </c>
      <c r="V504" s="82">
        <f>W504/G504</f>
        <v>0.29998225390799804</v>
      </c>
      <c r="W504" s="57">
        <f t="shared" si="196"/>
        <v>777.58999999999992</v>
      </c>
      <c r="X504" s="57">
        <f t="shared" si="196"/>
        <v>0</v>
      </c>
      <c r="Y504" s="57">
        <f t="shared" si="196"/>
        <v>0</v>
      </c>
      <c r="Z504" s="57">
        <f t="shared" si="196"/>
        <v>0</v>
      </c>
      <c r="AA504" s="57">
        <f t="shared" si="196"/>
        <v>5339.2150000000001</v>
      </c>
      <c r="AB504" s="208">
        <f>SUM(AB505:AB506)</f>
        <v>0</v>
      </c>
      <c r="AC504" s="141">
        <f>SUM(AC505:AC506)</f>
        <v>1418.0300000000002</v>
      </c>
      <c r="AD504" s="233">
        <f t="shared" si="180"/>
        <v>0.54705414872768232</v>
      </c>
      <c r="AE504" s="141">
        <f>SUM(AE505:AE506)</f>
        <v>3921.1850000000004</v>
      </c>
      <c r="AF504" s="269">
        <f t="shared" si="177"/>
        <v>0.4</v>
      </c>
      <c r="AG504" s="270">
        <f>SUM(AG505:AG506)</f>
        <v>1036.848</v>
      </c>
      <c r="AH504" s="141">
        <f>SUM(AH505:AH506)</f>
        <v>0</v>
      </c>
      <c r="AI504" s="233">
        <f t="shared" si="182"/>
        <v>0.54705414872768243</v>
      </c>
      <c r="AJ504" s="57">
        <f t="shared" si="183"/>
        <v>1418.0300000000002</v>
      </c>
      <c r="AK504" s="57"/>
      <c r="AL504" s="79"/>
    </row>
    <row r="505" spans="2:38" s="1" customFormat="1" ht="15.75" x14ac:dyDescent="0.25">
      <c r="B505" s="684"/>
      <c r="C505" s="15" t="s">
        <v>419</v>
      </c>
      <c r="D505" s="116">
        <v>0</v>
      </c>
      <c r="E505" s="116">
        <v>29</v>
      </c>
      <c r="F505" s="116">
        <v>18</v>
      </c>
      <c r="G505" s="69">
        <v>1480.4899999999998</v>
      </c>
      <c r="H505" s="69">
        <v>61.2</v>
      </c>
      <c r="I505" s="80">
        <v>0.3500462684651704</v>
      </c>
      <c r="J505" s="69">
        <v>518.24</v>
      </c>
      <c r="K505" s="80">
        <v>0</v>
      </c>
      <c r="L505" s="69">
        <v>0</v>
      </c>
      <c r="M505" s="80">
        <v>0</v>
      </c>
      <c r="N505" s="69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208.78</v>
      </c>
      <c r="T505" s="80">
        <v>0.2470803585299462</v>
      </c>
      <c r="U505" s="69">
        <v>365.8</v>
      </c>
      <c r="V505" s="80">
        <v>0.30000202635613887</v>
      </c>
      <c r="W505" s="69">
        <v>444.15</v>
      </c>
      <c r="X505" s="69">
        <v>0</v>
      </c>
      <c r="Y505" s="69">
        <v>0</v>
      </c>
      <c r="Z505" s="69">
        <v>0</v>
      </c>
      <c r="AA505" s="60">
        <f>G505+H505+J505+L505+N505+O505+P505+Q505+R505+S505+U505+W505+X505+Y505+Z505</f>
        <v>3078.6600000000003</v>
      </c>
      <c r="AB505" s="211">
        <v>0</v>
      </c>
      <c r="AC505" s="69">
        <f>AB505+X505+W505+U505</f>
        <v>809.95</v>
      </c>
      <c r="AD505" s="238">
        <f t="shared" si="180"/>
        <v>0.54708238488608507</v>
      </c>
      <c r="AE505" s="69">
        <f>G505+H505+J505+L505+N505+P505+Q505+R505+S505+Y505+Z505</f>
        <v>2268.71</v>
      </c>
      <c r="AF505" s="277">
        <f t="shared" si="177"/>
        <v>0.4</v>
      </c>
      <c r="AG505" s="278">
        <f>G505*AF505</f>
        <v>592.19599999999991</v>
      </c>
      <c r="AH505" s="225">
        <f>IF((AA505+AB505)-(AE505+AG505)&gt;0,0,(AA505+AB505)-(AE505+AG505))</f>
        <v>0</v>
      </c>
      <c r="AI505" s="238">
        <f t="shared" si="182"/>
        <v>0.54708238488608507</v>
      </c>
      <c r="AJ505" s="69">
        <f t="shared" si="183"/>
        <v>809.95</v>
      </c>
      <c r="AK505" s="69"/>
      <c r="AL505" s="186"/>
    </row>
    <row r="506" spans="2:38" s="1" customFormat="1" ht="15.75" x14ac:dyDescent="0.25">
      <c r="B506" s="684"/>
      <c r="C506" s="15" t="s">
        <v>420</v>
      </c>
      <c r="D506" s="116">
        <v>0</v>
      </c>
      <c r="E506" s="116">
        <v>26</v>
      </c>
      <c r="F506" s="116">
        <v>13</v>
      </c>
      <c r="G506" s="69">
        <v>1111.6300000000001</v>
      </c>
      <c r="H506" s="69">
        <v>40.799999999999997</v>
      </c>
      <c r="I506" s="80">
        <v>0.31494292165558685</v>
      </c>
      <c r="J506" s="69">
        <v>350.1</v>
      </c>
      <c r="K506" s="80">
        <v>0</v>
      </c>
      <c r="L506" s="69">
        <v>0</v>
      </c>
      <c r="M506" s="80">
        <v>0</v>
      </c>
      <c r="N506" s="69">
        <v>0</v>
      </c>
      <c r="O506" s="69">
        <v>0</v>
      </c>
      <c r="P506" s="69">
        <v>0</v>
      </c>
      <c r="Q506" s="69">
        <v>0</v>
      </c>
      <c r="R506" s="69">
        <v>0</v>
      </c>
      <c r="S506" s="69">
        <v>149.94499999999999</v>
      </c>
      <c r="T506" s="80">
        <v>0.24706062268920415</v>
      </c>
      <c r="U506" s="69">
        <v>274.64000000000004</v>
      </c>
      <c r="V506" s="80">
        <v>0.29995592058508674</v>
      </c>
      <c r="W506" s="69">
        <v>333.44</v>
      </c>
      <c r="X506" s="69">
        <v>0</v>
      </c>
      <c r="Y506" s="69">
        <v>0</v>
      </c>
      <c r="Z506" s="69">
        <v>0</v>
      </c>
      <c r="AA506" s="60">
        <f>G506+H506+J506+L506+N506+O506+P506+Q506+R506+S506+U506+W506+X506+Y506+Z506</f>
        <v>2260.5550000000003</v>
      </c>
      <c r="AB506" s="211">
        <v>0</v>
      </c>
      <c r="AC506" s="69">
        <f>AB506+X506+W506+U506</f>
        <v>608.08000000000004</v>
      </c>
      <c r="AD506" s="238">
        <f t="shared" si="180"/>
        <v>0.54701654327429083</v>
      </c>
      <c r="AE506" s="69">
        <f>G506+H506+J506+L506+N506+P506+Q506+R506+S506+Y506+Z506</f>
        <v>1652.4750000000001</v>
      </c>
      <c r="AF506" s="277">
        <f t="shared" si="177"/>
        <v>0.4</v>
      </c>
      <c r="AG506" s="278">
        <f>G506*AF506</f>
        <v>444.65200000000004</v>
      </c>
      <c r="AH506" s="225">
        <f>IF((AA506+AB506)-(AE506+AG506)&gt;0,0,(AA506+AB506)-(AE506+AG506))</f>
        <v>0</v>
      </c>
      <c r="AI506" s="238">
        <f t="shared" si="182"/>
        <v>0.54701654327429083</v>
      </c>
      <c r="AJ506" s="69">
        <f t="shared" si="183"/>
        <v>608.08000000000004</v>
      </c>
      <c r="AK506" s="69"/>
      <c r="AL506" s="186"/>
    </row>
    <row r="507" spans="2:38" ht="15.75" x14ac:dyDescent="0.25">
      <c r="B507" s="684" t="s">
        <v>421</v>
      </c>
      <c r="C507" s="21" t="s">
        <v>124</v>
      </c>
      <c r="D507" s="125">
        <f t="shared" ref="D507:AA507" si="197">SUM(D508:D509)</f>
        <v>3</v>
      </c>
      <c r="E507" s="125">
        <f t="shared" si="197"/>
        <v>78</v>
      </c>
      <c r="F507" s="125">
        <f t="shared" si="197"/>
        <v>45</v>
      </c>
      <c r="G507" s="57">
        <f t="shared" si="197"/>
        <v>3699.69</v>
      </c>
      <c r="H507" s="57">
        <f t="shared" si="197"/>
        <v>140.4</v>
      </c>
      <c r="I507" s="82">
        <f>J507/G507</f>
        <v>0.3239190310539532</v>
      </c>
      <c r="J507" s="57">
        <f t="shared" si="197"/>
        <v>1198.4000000000001</v>
      </c>
      <c r="K507" s="82">
        <f>L507/G507</f>
        <v>1.4152537104460104E-2</v>
      </c>
      <c r="L507" s="57">
        <f t="shared" si="197"/>
        <v>52.36</v>
      </c>
      <c r="M507" s="82">
        <f t="shared" si="197"/>
        <v>0</v>
      </c>
      <c r="N507" s="57">
        <f t="shared" si="197"/>
        <v>0</v>
      </c>
      <c r="O507" s="57">
        <f t="shared" si="197"/>
        <v>0</v>
      </c>
      <c r="P507" s="57">
        <f t="shared" si="197"/>
        <v>0</v>
      </c>
      <c r="Q507" s="57">
        <f t="shared" si="197"/>
        <v>0</v>
      </c>
      <c r="R507" s="57">
        <f t="shared" si="197"/>
        <v>0</v>
      </c>
      <c r="S507" s="57">
        <f t="shared" si="197"/>
        <v>516.23</v>
      </c>
      <c r="T507" s="82">
        <f>U507/G507</f>
        <v>0.24707745784106236</v>
      </c>
      <c r="U507" s="57">
        <f t="shared" si="197"/>
        <v>914.11</v>
      </c>
      <c r="V507" s="82">
        <f>W507/G507</f>
        <v>0.29997378158710591</v>
      </c>
      <c r="W507" s="57">
        <f t="shared" si="197"/>
        <v>1109.81</v>
      </c>
      <c r="X507" s="57">
        <f t="shared" si="197"/>
        <v>0</v>
      </c>
      <c r="Y507" s="57">
        <f t="shared" si="197"/>
        <v>0</v>
      </c>
      <c r="Z507" s="57">
        <f t="shared" si="197"/>
        <v>0</v>
      </c>
      <c r="AA507" s="57">
        <f t="shared" si="197"/>
        <v>7631.0000000000009</v>
      </c>
      <c r="AB507" s="208">
        <f>SUM(AB508:AB509)</f>
        <v>0</v>
      </c>
      <c r="AC507" s="141">
        <f>SUM(AC508:AC509)</f>
        <v>2023.92</v>
      </c>
      <c r="AD507" s="233">
        <f t="shared" si="180"/>
        <v>0.54705123942816836</v>
      </c>
      <c r="AE507" s="141">
        <f>SUM(AE508:AE509)</f>
        <v>5607.0800000000008</v>
      </c>
      <c r="AF507" s="269">
        <f t="shared" si="177"/>
        <v>0.4</v>
      </c>
      <c r="AG507" s="270">
        <f>SUM(AG508:AG509)</f>
        <v>1479.8760000000002</v>
      </c>
      <c r="AH507" s="141">
        <f>SUM(AH508:AH509)</f>
        <v>0</v>
      </c>
      <c r="AI507" s="233">
        <f t="shared" si="182"/>
        <v>0.54705123942816836</v>
      </c>
      <c r="AJ507" s="57">
        <f t="shared" si="183"/>
        <v>2023.92</v>
      </c>
      <c r="AK507" s="57"/>
      <c r="AL507" s="79"/>
    </row>
    <row r="508" spans="2:38" ht="15.75" x14ac:dyDescent="0.25">
      <c r="B508" s="684"/>
      <c r="C508" s="15" t="s">
        <v>422</v>
      </c>
      <c r="D508" s="116">
        <v>3</v>
      </c>
      <c r="E508" s="116">
        <v>50</v>
      </c>
      <c r="F508" s="116">
        <v>35</v>
      </c>
      <c r="G508" s="69">
        <v>2841.84</v>
      </c>
      <c r="H508" s="69">
        <v>96</v>
      </c>
      <c r="I508" s="80">
        <v>0.30831433155983445</v>
      </c>
      <c r="J508" s="69">
        <v>876.18000000000006</v>
      </c>
      <c r="K508" s="80">
        <v>1.842468260000563E-2</v>
      </c>
      <c r="L508" s="69">
        <v>52.36</v>
      </c>
      <c r="M508" s="80">
        <v>0</v>
      </c>
      <c r="N508" s="69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392.77000000000004</v>
      </c>
      <c r="T508" s="80">
        <v>0.24708287588323061</v>
      </c>
      <c r="U508" s="69">
        <v>702.17000000000007</v>
      </c>
      <c r="V508" s="80">
        <v>0.30000281507755533</v>
      </c>
      <c r="W508" s="69">
        <v>852.56</v>
      </c>
      <c r="X508" s="69">
        <v>0</v>
      </c>
      <c r="Y508" s="69">
        <v>0</v>
      </c>
      <c r="Z508" s="69">
        <v>0</v>
      </c>
      <c r="AA508" s="60">
        <f>G508+H508+J508+L508+N508+O508+P508+Q508+R508+S508+U508+W508+X508+Y508+Z508</f>
        <v>5813.880000000001</v>
      </c>
      <c r="AB508" s="211">
        <v>0</v>
      </c>
      <c r="AC508" s="69">
        <f>AB508+X508+W508+U508</f>
        <v>1554.73</v>
      </c>
      <c r="AD508" s="238">
        <f t="shared" si="180"/>
        <v>0.54708569096078596</v>
      </c>
      <c r="AE508" s="69">
        <f>G508+H508+J508+L508+N508+P508+Q508+R508+S508+Y508+Z508</f>
        <v>4259.1500000000005</v>
      </c>
      <c r="AF508" s="277">
        <f t="shared" si="177"/>
        <v>0.4</v>
      </c>
      <c r="AG508" s="278">
        <f>G508*AF508</f>
        <v>1136.7360000000001</v>
      </c>
      <c r="AH508" s="225">
        <f>IF((AA508+AB508)-(AE508+AG508)&gt;0,0,(AA508+AB508)-(AE508+AG508))</f>
        <v>0</v>
      </c>
      <c r="AI508" s="238">
        <f t="shared" si="182"/>
        <v>0.54708569096078596</v>
      </c>
      <c r="AJ508" s="69">
        <f t="shared" si="183"/>
        <v>1554.73</v>
      </c>
      <c r="AK508" s="69"/>
      <c r="AL508" s="186"/>
    </row>
    <row r="509" spans="2:38" ht="15.75" x14ac:dyDescent="0.25">
      <c r="B509" s="684"/>
      <c r="C509" s="15" t="s">
        <v>423</v>
      </c>
      <c r="D509" s="116">
        <v>0</v>
      </c>
      <c r="E509" s="116">
        <v>28</v>
      </c>
      <c r="F509" s="116">
        <v>10</v>
      </c>
      <c r="G509" s="69">
        <v>857.85</v>
      </c>
      <c r="H509" s="69">
        <v>44.400000000000006</v>
      </c>
      <c r="I509" s="80">
        <v>0.37561345223523929</v>
      </c>
      <c r="J509" s="69">
        <v>322.22000000000003</v>
      </c>
      <c r="K509" s="80">
        <v>0</v>
      </c>
      <c r="L509" s="69">
        <v>0</v>
      </c>
      <c r="M509" s="80">
        <v>0</v>
      </c>
      <c r="N509" s="69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123.46</v>
      </c>
      <c r="T509" s="80">
        <v>0.24705950923821177</v>
      </c>
      <c r="U509" s="69">
        <v>211.93999999999997</v>
      </c>
      <c r="V509" s="80">
        <v>0.29987760097919214</v>
      </c>
      <c r="W509" s="69">
        <v>257.25</v>
      </c>
      <c r="X509" s="69">
        <v>0</v>
      </c>
      <c r="Y509" s="69">
        <v>0</v>
      </c>
      <c r="Z509" s="69">
        <v>0</v>
      </c>
      <c r="AA509" s="60">
        <f>G509+H509+J509+L509+N509+O509+P509+Q509+R509+S509+U509+W509+X509+Y509+Z509</f>
        <v>1817.1200000000001</v>
      </c>
      <c r="AB509" s="211">
        <v>0</v>
      </c>
      <c r="AC509" s="69">
        <f>AB509+X509+W509+U509</f>
        <v>469.18999999999994</v>
      </c>
      <c r="AD509" s="238">
        <f t="shared" si="180"/>
        <v>0.54693711021740388</v>
      </c>
      <c r="AE509" s="69">
        <f>G509+H509+J509+L509+N509+P509+Q509+R509+S509+Y509+Z509</f>
        <v>1347.93</v>
      </c>
      <c r="AF509" s="277">
        <f t="shared" si="177"/>
        <v>0.4</v>
      </c>
      <c r="AG509" s="278">
        <f>G509*AF509</f>
        <v>343.14000000000004</v>
      </c>
      <c r="AH509" s="225">
        <f>IF((AA509+AB509)-(AE509+AG509)&gt;0,0,(AA509+AB509)-(AE509+AG509))</f>
        <v>0</v>
      </c>
      <c r="AI509" s="238">
        <f t="shared" si="182"/>
        <v>0.54693711021740388</v>
      </c>
      <c r="AJ509" s="69">
        <f t="shared" si="183"/>
        <v>469.18999999999994</v>
      </c>
      <c r="AK509" s="69"/>
      <c r="AL509" s="186"/>
    </row>
    <row r="510" spans="2:38" ht="15.75" x14ac:dyDescent="0.25">
      <c r="B510" s="684" t="s">
        <v>424</v>
      </c>
      <c r="C510" s="21" t="s">
        <v>124</v>
      </c>
      <c r="D510" s="125">
        <f t="shared" ref="D510:AA510" si="198">SUM(D511:D512)</f>
        <v>1</v>
      </c>
      <c r="E510" s="125">
        <f t="shared" si="198"/>
        <v>75</v>
      </c>
      <c r="F510" s="125">
        <f t="shared" si="198"/>
        <v>44</v>
      </c>
      <c r="G510" s="57">
        <f t="shared" si="198"/>
        <v>4006.3900000000003</v>
      </c>
      <c r="H510" s="57">
        <f t="shared" si="198"/>
        <v>102</v>
      </c>
      <c r="I510" s="82">
        <f>J510/G510</f>
        <v>0.25799285641188197</v>
      </c>
      <c r="J510" s="57">
        <f t="shared" si="198"/>
        <v>1033.6199999999999</v>
      </c>
      <c r="K510" s="82">
        <f>L510/G510</f>
        <v>0</v>
      </c>
      <c r="L510" s="57">
        <f t="shared" si="198"/>
        <v>0</v>
      </c>
      <c r="M510" s="82">
        <f t="shared" si="198"/>
        <v>0</v>
      </c>
      <c r="N510" s="57">
        <f t="shared" si="198"/>
        <v>0</v>
      </c>
      <c r="O510" s="57">
        <f t="shared" si="198"/>
        <v>0</v>
      </c>
      <c r="P510" s="57">
        <f t="shared" si="198"/>
        <v>0</v>
      </c>
      <c r="Q510" s="57">
        <f t="shared" si="198"/>
        <v>0</v>
      </c>
      <c r="R510" s="57">
        <f t="shared" si="198"/>
        <v>0</v>
      </c>
      <c r="S510" s="57">
        <f t="shared" si="198"/>
        <v>528.61500000000001</v>
      </c>
      <c r="T510" s="82">
        <f>U510/G510</f>
        <v>0.2470802892379424</v>
      </c>
      <c r="U510" s="57">
        <f t="shared" si="198"/>
        <v>989.90000000000009</v>
      </c>
      <c r="V510" s="82">
        <f>W510/G510</f>
        <v>0.30009060525810022</v>
      </c>
      <c r="W510" s="57">
        <f t="shared" si="198"/>
        <v>1202.2800000000002</v>
      </c>
      <c r="X510" s="57">
        <f t="shared" si="198"/>
        <v>0</v>
      </c>
      <c r="Y510" s="57">
        <f t="shared" si="198"/>
        <v>0</v>
      </c>
      <c r="Z510" s="57">
        <f t="shared" si="198"/>
        <v>0</v>
      </c>
      <c r="AA510" s="57">
        <f t="shared" si="198"/>
        <v>7862.8050000000003</v>
      </c>
      <c r="AB510" s="208">
        <f>SUM(AB511:AB512)</f>
        <v>0</v>
      </c>
      <c r="AC510" s="141">
        <f>SUM(AC511:AC512)</f>
        <v>2192.1800000000003</v>
      </c>
      <c r="AD510" s="233">
        <f t="shared" si="180"/>
        <v>0.54717089449604261</v>
      </c>
      <c r="AE510" s="141">
        <f>SUM(AE511:AE512)</f>
        <v>5670.625</v>
      </c>
      <c r="AF510" s="269">
        <f t="shared" si="177"/>
        <v>0.4</v>
      </c>
      <c r="AG510" s="270">
        <f>SUM(AG511:AG512)</f>
        <v>1602.556</v>
      </c>
      <c r="AH510" s="141">
        <f>SUM(AH511:AH512)</f>
        <v>0</v>
      </c>
      <c r="AI510" s="233">
        <f t="shared" si="182"/>
        <v>0.54717089449604261</v>
      </c>
      <c r="AJ510" s="57">
        <f t="shared" si="183"/>
        <v>2192.1800000000003</v>
      </c>
      <c r="AK510" s="57"/>
      <c r="AL510" s="79"/>
    </row>
    <row r="511" spans="2:38" s="1" customFormat="1" ht="15.75" x14ac:dyDescent="0.25">
      <c r="B511" s="684"/>
      <c r="C511" s="15" t="s">
        <v>1006</v>
      </c>
      <c r="D511" s="116">
        <v>0</v>
      </c>
      <c r="E511" s="116">
        <v>49</v>
      </c>
      <c r="F511" s="116">
        <v>30</v>
      </c>
      <c r="G511" s="69">
        <v>2661.56</v>
      </c>
      <c r="H511" s="69">
        <v>63.599999999999994</v>
      </c>
      <c r="I511" s="80">
        <v>0.25366702234779603</v>
      </c>
      <c r="J511" s="69">
        <v>675.15</v>
      </c>
      <c r="K511" s="80">
        <v>0</v>
      </c>
      <c r="L511" s="69">
        <v>0</v>
      </c>
      <c r="M511" s="80">
        <v>0</v>
      </c>
      <c r="N511" s="69">
        <v>0</v>
      </c>
      <c r="O511" s="69">
        <v>0</v>
      </c>
      <c r="P511" s="69">
        <v>0</v>
      </c>
      <c r="Q511" s="69">
        <v>0</v>
      </c>
      <c r="R511" s="69">
        <v>0</v>
      </c>
      <c r="S511" s="69">
        <v>349.86</v>
      </c>
      <c r="T511" s="80">
        <v>0.24708441665789993</v>
      </c>
      <c r="U511" s="69">
        <v>657.63000000000011</v>
      </c>
      <c r="V511" s="80">
        <v>0.30006462375448989</v>
      </c>
      <c r="W511" s="69">
        <v>798.6400000000001</v>
      </c>
      <c r="X511" s="69">
        <v>0</v>
      </c>
      <c r="Y511" s="69">
        <v>0</v>
      </c>
      <c r="Z511" s="69">
        <v>0</v>
      </c>
      <c r="AA511" s="60">
        <f>G511+H511+J511+L511+N511+O511+P511+Q511+R511+S511+U511+W511+X511+Y511+Z511</f>
        <v>5206.4400000000005</v>
      </c>
      <c r="AB511" s="211">
        <v>0</v>
      </c>
      <c r="AC511" s="69">
        <f>AB511+X511+W511+U511</f>
        <v>1456.2700000000002</v>
      </c>
      <c r="AD511" s="238">
        <f t="shared" si="180"/>
        <v>0.54714904041238976</v>
      </c>
      <c r="AE511" s="69">
        <f>G511+H511+J511+L511+N511+P511+Q511+R511+S511+Y511+Z511</f>
        <v>3750.17</v>
      </c>
      <c r="AF511" s="277">
        <f t="shared" si="177"/>
        <v>0.4</v>
      </c>
      <c r="AG511" s="278">
        <f>G511*AF511</f>
        <v>1064.624</v>
      </c>
      <c r="AH511" s="225">
        <f>IF((AA511+AB511)-(AE511+AG511)&gt;0,0,(AA511+AB511)-(AE511+AG511))</f>
        <v>0</v>
      </c>
      <c r="AI511" s="238">
        <f t="shared" si="182"/>
        <v>0.54714904041238976</v>
      </c>
      <c r="AJ511" s="69">
        <f t="shared" si="183"/>
        <v>1456.2700000000002</v>
      </c>
      <c r="AK511" s="69"/>
      <c r="AL511" s="186"/>
    </row>
    <row r="512" spans="2:38" ht="15.75" x14ac:dyDescent="0.25">
      <c r="B512" s="684"/>
      <c r="C512" s="15" t="s">
        <v>425</v>
      </c>
      <c r="D512" s="116">
        <v>1</v>
      </c>
      <c r="E512" s="116">
        <v>26</v>
      </c>
      <c r="F512" s="116">
        <v>14</v>
      </c>
      <c r="G512" s="69">
        <v>1344.8300000000002</v>
      </c>
      <c r="H512" s="69">
        <v>38.4</v>
      </c>
      <c r="I512" s="80">
        <v>0.26655413695411317</v>
      </c>
      <c r="J512" s="69">
        <v>358.47</v>
      </c>
      <c r="K512" s="80">
        <v>0</v>
      </c>
      <c r="L512" s="69">
        <v>0</v>
      </c>
      <c r="M512" s="80">
        <v>0</v>
      </c>
      <c r="N512" s="69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178.75500000000002</v>
      </c>
      <c r="T512" s="80">
        <v>0.24707212063978345</v>
      </c>
      <c r="U512" s="69">
        <v>332.27000000000004</v>
      </c>
      <c r="V512" s="80">
        <v>0.30014202538610829</v>
      </c>
      <c r="W512" s="69">
        <v>403.64000000000004</v>
      </c>
      <c r="X512" s="69">
        <v>0</v>
      </c>
      <c r="Y512" s="69">
        <v>0</v>
      </c>
      <c r="Z512" s="69">
        <v>0</v>
      </c>
      <c r="AA512" s="60">
        <f>G512+H512+J512+L512+N512+O512+P512+Q512+R512+S512+U512+W512+X512+Y512+Z512</f>
        <v>2656.3650000000002</v>
      </c>
      <c r="AB512" s="211">
        <v>0</v>
      </c>
      <c r="AC512" s="69">
        <f>AB512+X512+W512+U512</f>
        <v>735.91000000000008</v>
      </c>
      <c r="AD512" s="238">
        <f t="shared" si="180"/>
        <v>0.5472141460258918</v>
      </c>
      <c r="AE512" s="69">
        <f>G512+H512+J512+L512+N512+P512+Q512+R512+S512+Y512+Z512</f>
        <v>1920.4550000000004</v>
      </c>
      <c r="AF512" s="277">
        <f t="shared" si="177"/>
        <v>0.4</v>
      </c>
      <c r="AG512" s="278">
        <f>G512*AF512</f>
        <v>537.93200000000013</v>
      </c>
      <c r="AH512" s="225">
        <f>IF((AA512+AB512)-(AE512+AG512)&gt;0,0,(AA512+AB512)-(AE512+AG512))</f>
        <v>0</v>
      </c>
      <c r="AI512" s="238">
        <f t="shared" si="182"/>
        <v>0.5472141460258918</v>
      </c>
      <c r="AJ512" s="69">
        <f t="shared" si="183"/>
        <v>735.91000000000008</v>
      </c>
      <c r="AK512" s="69"/>
      <c r="AL512" s="186"/>
    </row>
    <row r="513" spans="2:38" ht="15.75" x14ac:dyDescent="0.25">
      <c r="B513" s="684" t="s">
        <v>827</v>
      </c>
      <c r="C513" s="21" t="s">
        <v>124</v>
      </c>
      <c r="D513" s="125">
        <f t="shared" ref="D513:AA513" si="199">SUM(D514:D515)</f>
        <v>0</v>
      </c>
      <c r="E513" s="125">
        <f t="shared" si="199"/>
        <v>73</v>
      </c>
      <c r="F513" s="125">
        <f t="shared" si="199"/>
        <v>50</v>
      </c>
      <c r="G513" s="57">
        <f t="shared" si="199"/>
        <v>3919.54</v>
      </c>
      <c r="H513" s="57">
        <f t="shared" si="199"/>
        <v>164.4</v>
      </c>
      <c r="I513" s="82">
        <f>J513/G513</f>
        <v>0.30180837547263201</v>
      </c>
      <c r="J513" s="57">
        <f t="shared" si="199"/>
        <v>1182.95</v>
      </c>
      <c r="K513" s="82">
        <f>L513/G513</f>
        <v>0</v>
      </c>
      <c r="L513" s="57">
        <f t="shared" si="199"/>
        <v>0</v>
      </c>
      <c r="M513" s="82">
        <f t="shared" si="199"/>
        <v>0</v>
      </c>
      <c r="N513" s="57">
        <f t="shared" si="199"/>
        <v>0</v>
      </c>
      <c r="O513" s="57">
        <f t="shared" si="199"/>
        <v>0</v>
      </c>
      <c r="P513" s="57">
        <f t="shared" si="199"/>
        <v>0</v>
      </c>
      <c r="Q513" s="57">
        <f t="shared" si="199"/>
        <v>0</v>
      </c>
      <c r="R513" s="57">
        <f t="shared" si="199"/>
        <v>0</v>
      </c>
      <c r="S513" s="57">
        <f t="shared" si="199"/>
        <v>536.81099999999992</v>
      </c>
      <c r="T513" s="82">
        <f>U513/G513</f>
        <v>0.24708205554733464</v>
      </c>
      <c r="U513" s="57">
        <f t="shared" si="199"/>
        <v>968.44799999999998</v>
      </c>
      <c r="V513" s="82">
        <f>W513/G513</f>
        <v>0.29992805278170398</v>
      </c>
      <c r="W513" s="57">
        <f t="shared" si="199"/>
        <v>1175.58</v>
      </c>
      <c r="X513" s="57">
        <f t="shared" si="199"/>
        <v>0</v>
      </c>
      <c r="Y513" s="57">
        <f t="shared" si="199"/>
        <v>0</v>
      </c>
      <c r="Z513" s="57">
        <f t="shared" si="199"/>
        <v>0</v>
      </c>
      <c r="AA513" s="57">
        <f t="shared" si="199"/>
        <v>7947.7289999999994</v>
      </c>
      <c r="AB513" s="208">
        <f>SUM(AB514:AB515)</f>
        <v>0</v>
      </c>
      <c r="AC513" s="141">
        <f>SUM(AC514:AC515)</f>
        <v>2144.0280000000002</v>
      </c>
      <c r="AD513" s="233">
        <f t="shared" si="180"/>
        <v>0.54701010832903851</v>
      </c>
      <c r="AE513" s="141">
        <f>SUM(AE514:AE515)</f>
        <v>5803.701</v>
      </c>
      <c r="AF513" s="269">
        <f t="shared" si="177"/>
        <v>0.4</v>
      </c>
      <c r="AG513" s="270">
        <f>SUM(AG514:AG515)</f>
        <v>1567.816</v>
      </c>
      <c r="AH513" s="141">
        <f>SUM(AH514:AH515)</f>
        <v>0</v>
      </c>
      <c r="AI513" s="233">
        <f t="shared" si="182"/>
        <v>0.54701010832903862</v>
      </c>
      <c r="AJ513" s="57">
        <f t="shared" si="183"/>
        <v>2144.0280000000002</v>
      </c>
      <c r="AK513" s="57"/>
      <c r="AL513" s="79"/>
    </row>
    <row r="514" spans="2:38" ht="15.75" x14ac:dyDescent="0.25">
      <c r="B514" s="684"/>
      <c r="C514" s="15" t="s">
        <v>1010</v>
      </c>
      <c r="D514" s="116">
        <v>0</v>
      </c>
      <c r="E514" s="116">
        <v>54</v>
      </c>
      <c r="F514" s="116">
        <v>35</v>
      </c>
      <c r="G514" s="69">
        <v>2511.37</v>
      </c>
      <c r="H514" s="69">
        <v>118.80000000000001</v>
      </c>
      <c r="I514" s="80">
        <v>0.29070586970458356</v>
      </c>
      <c r="J514" s="69">
        <v>730.07</v>
      </c>
      <c r="K514" s="80">
        <v>0</v>
      </c>
      <c r="L514" s="69">
        <v>0</v>
      </c>
      <c r="M514" s="80">
        <v>0</v>
      </c>
      <c r="N514" s="69">
        <v>0</v>
      </c>
      <c r="O514" s="69">
        <v>0</v>
      </c>
      <c r="P514" s="69">
        <v>0</v>
      </c>
      <c r="Q514" s="69">
        <v>0</v>
      </c>
      <c r="R514" s="69">
        <v>0</v>
      </c>
      <c r="S514" s="69">
        <v>342.74499999999995</v>
      </c>
      <c r="T514" s="80">
        <v>0.24708426078196363</v>
      </c>
      <c r="U514" s="69">
        <v>620.52</v>
      </c>
      <c r="V514" s="80">
        <v>0.29988014510008482</v>
      </c>
      <c r="W514" s="69">
        <v>753.11</v>
      </c>
      <c r="X514" s="69">
        <v>0</v>
      </c>
      <c r="Y514" s="69">
        <v>0</v>
      </c>
      <c r="Z514" s="69">
        <v>0</v>
      </c>
      <c r="AA514" s="60">
        <f>G514+H514+J514+L514+N514+O514+P514+Q514+R514+S514+U514+W514+X514+Y514+Z514</f>
        <v>5076.6149999999998</v>
      </c>
      <c r="AB514" s="211">
        <v>0</v>
      </c>
      <c r="AC514" s="69">
        <f>AB514+X514+W514+U514</f>
        <v>1373.63</v>
      </c>
      <c r="AD514" s="238">
        <f t="shared" si="180"/>
        <v>0.54696440588204853</v>
      </c>
      <c r="AE514" s="69">
        <f>G514+H514+J514+L514+N514+P514+Q514+R514+S514+Y514+Z514</f>
        <v>3702.9850000000001</v>
      </c>
      <c r="AF514" s="277">
        <f t="shared" si="177"/>
        <v>0.4</v>
      </c>
      <c r="AG514" s="278">
        <f>G514*AF514</f>
        <v>1004.548</v>
      </c>
      <c r="AH514" s="225">
        <f>IF((AA514+AB514)-(AE514+AG514)&gt;0,0,(AA514+AB514)-(AE514+AG514))</f>
        <v>0</v>
      </c>
      <c r="AI514" s="238">
        <f t="shared" si="182"/>
        <v>0.54696440588204853</v>
      </c>
      <c r="AJ514" s="69">
        <f t="shared" si="183"/>
        <v>1373.63</v>
      </c>
      <c r="AK514" s="69"/>
      <c r="AL514" s="186"/>
    </row>
    <row r="515" spans="2:38" ht="15.75" x14ac:dyDescent="0.25">
      <c r="B515" s="684"/>
      <c r="C515" s="15" t="s">
        <v>426</v>
      </c>
      <c r="D515" s="116">
        <v>0</v>
      </c>
      <c r="E515" s="116">
        <v>19</v>
      </c>
      <c r="F515" s="116">
        <v>15</v>
      </c>
      <c r="G515" s="69">
        <v>1408.17</v>
      </c>
      <c r="H515" s="69">
        <v>45.599999999999994</v>
      </c>
      <c r="I515" s="80">
        <v>0.32160889665310294</v>
      </c>
      <c r="J515" s="69">
        <v>452.88</v>
      </c>
      <c r="K515" s="80">
        <v>0</v>
      </c>
      <c r="L515" s="69">
        <v>0</v>
      </c>
      <c r="M515" s="80">
        <v>0</v>
      </c>
      <c r="N515" s="69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194.066</v>
      </c>
      <c r="T515" s="80">
        <v>0.24707812266984808</v>
      </c>
      <c r="U515" s="69">
        <v>347.928</v>
      </c>
      <c r="V515" s="80">
        <v>0.30001349268909294</v>
      </c>
      <c r="W515" s="69">
        <v>422.47</v>
      </c>
      <c r="X515" s="69">
        <v>0</v>
      </c>
      <c r="Y515" s="69">
        <v>0</v>
      </c>
      <c r="Z515" s="69">
        <v>0</v>
      </c>
      <c r="AA515" s="60">
        <f>G515+H515+J515+L515+N515+O515+P515+Q515+R515+S515+U515+W515+X515+Y515+Z515</f>
        <v>2871.1139999999996</v>
      </c>
      <c r="AB515" s="211">
        <v>0</v>
      </c>
      <c r="AC515" s="69">
        <f>AB515+X515+W515+U515</f>
        <v>770.39800000000002</v>
      </c>
      <c r="AD515" s="238">
        <f t="shared" si="180"/>
        <v>0.54709161535894102</v>
      </c>
      <c r="AE515" s="69">
        <f>G515+H515+J515+L515+N515+P515+Q515+R515+S515+Y515+Z515</f>
        <v>2100.7159999999999</v>
      </c>
      <c r="AF515" s="277">
        <f t="shared" si="177"/>
        <v>0.4</v>
      </c>
      <c r="AG515" s="278">
        <f>G515*AF515</f>
        <v>563.26800000000003</v>
      </c>
      <c r="AH515" s="225">
        <f>IF((AA515+AB515)-(AE515+AG515)&gt;0,0,(AA515+AB515)-(AE515+AG515))</f>
        <v>0</v>
      </c>
      <c r="AI515" s="238">
        <f t="shared" si="182"/>
        <v>0.54709161535894102</v>
      </c>
      <c r="AJ515" s="69">
        <f t="shared" si="183"/>
        <v>770.39800000000002</v>
      </c>
      <c r="AK515" s="69"/>
      <c r="AL515" s="186"/>
    </row>
    <row r="516" spans="2:38" ht="15.75" x14ac:dyDescent="0.25">
      <c r="B516" s="684" t="s">
        <v>427</v>
      </c>
      <c r="C516" s="21" t="s">
        <v>124</v>
      </c>
      <c r="D516" s="125">
        <f t="shared" ref="D516:AA516" si="200">SUM(D517:D518)</f>
        <v>2</v>
      </c>
      <c r="E516" s="125">
        <f t="shared" si="200"/>
        <v>66</v>
      </c>
      <c r="F516" s="125">
        <f t="shared" si="200"/>
        <v>47</v>
      </c>
      <c r="G516" s="57">
        <f t="shared" si="200"/>
        <v>3616.55</v>
      </c>
      <c r="H516" s="57">
        <f t="shared" si="200"/>
        <v>158.39999999999998</v>
      </c>
      <c r="I516" s="82">
        <f>J516/G516</f>
        <v>0.27938781435345839</v>
      </c>
      <c r="J516" s="57">
        <f t="shared" si="200"/>
        <v>1010.42</v>
      </c>
      <c r="K516" s="82">
        <f>L516/G516</f>
        <v>0</v>
      </c>
      <c r="L516" s="57">
        <f t="shared" si="200"/>
        <v>0</v>
      </c>
      <c r="M516" s="82">
        <f t="shared" si="200"/>
        <v>0</v>
      </c>
      <c r="N516" s="57">
        <f t="shared" si="200"/>
        <v>0</v>
      </c>
      <c r="O516" s="57">
        <f t="shared" si="200"/>
        <v>0</v>
      </c>
      <c r="P516" s="57">
        <f t="shared" si="200"/>
        <v>0</v>
      </c>
      <c r="Q516" s="57">
        <f t="shared" si="200"/>
        <v>0</v>
      </c>
      <c r="R516" s="57">
        <f t="shared" si="200"/>
        <v>0</v>
      </c>
      <c r="S516" s="57">
        <f t="shared" si="200"/>
        <v>666.11</v>
      </c>
      <c r="T516" s="82">
        <f>U516/G516</f>
        <v>0.24702520357799562</v>
      </c>
      <c r="U516" s="57">
        <f t="shared" si="200"/>
        <v>893.37900000000013</v>
      </c>
      <c r="V516" s="82">
        <f>W516/G516</f>
        <v>0.29997649693768924</v>
      </c>
      <c r="W516" s="57">
        <f t="shared" si="200"/>
        <v>1084.8800000000001</v>
      </c>
      <c r="X516" s="57">
        <f t="shared" si="200"/>
        <v>0</v>
      </c>
      <c r="Y516" s="57">
        <f t="shared" si="200"/>
        <v>0</v>
      </c>
      <c r="Z516" s="57">
        <f t="shared" si="200"/>
        <v>0</v>
      </c>
      <c r="AA516" s="57">
        <f t="shared" si="200"/>
        <v>7429.7389999999996</v>
      </c>
      <c r="AB516" s="208">
        <f>SUM(AB517:AB518)</f>
        <v>0</v>
      </c>
      <c r="AC516" s="141">
        <f>SUM(AC517:AC518)</f>
        <v>1978.2590000000002</v>
      </c>
      <c r="AD516" s="233">
        <f t="shared" si="180"/>
        <v>0.54700170051568486</v>
      </c>
      <c r="AE516" s="141">
        <f>SUM(AE517:AE518)</f>
        <v>5451.48</v>
      </c>
      <c r="AF516" s="269">
        <f t="shared" si="177"/>
        <v>0.4</v>
      </c>
      <c r="AG516" s="270">
        <f>SUM(AG517:AG518)</f>
        <v>1446.6200000000001</v>
      </c>
      <c r="AH516" s="141">
        <f>SUM(AH517:AH518)</f>
        <v>0</v>
      </c>
      <c r="AI516" s="233">
        <f t="shared" si="182"/>
        <v>0.54700170051568486</v>
      </c>
      <c r="AJ516" s="57">
        <f t="shared" si="183"/>
        <v>1978.2590000000002</v>
      </c>
      <c r="AK516" s="57"/>
      <c r="AL516" s="79"/>
    </row>
    <row r="517" spans="2:38" ht="15.75" x14ac:dyDescent="0.25">
      <c r="B517" s="684"/>
      <c r="C517" s="15" t="s">
        <v>428</v>
      </c>
      <c r="D517" s="116">
        <v>2</v>
      </c>
      <c r="E517" s="116">
        <v>41</v>
      </c>
      <c r="F517" s="116">
        <v>32</v>
      </c>
      <c r="G517" s="69">
        <v>2378.69</v>
      </c>
      <c r="H517" s="69">
        <v>112.8</v>
      </c>
      <c r="I517" s="80">
        <v>0.27642105528673344</v>
      </c>
      <c r="J517" s="69">
        <v>657.52</v>
      </c>
      <c r="K517" s="80">
        <v>0</v>
      </c>
      <c r="L517" s="69">
        <v>0</v>
      </c>
      <c r="M517" s="80">
        <v>0</v>
      </c>
      <c r="N517" s="69">
        <v>0</v>
      </c>
      <c r="O517" s="69">
        <v>0</v>
      </c>
      <c r="P517" s="69">
        <v>0</v>
      </c>
      <c r="Q517" s="69">
        <v>0</v>
      </c>
      <c r="R517" s="69">
        <v>0</v>
      </c>
      <c r="S517" s="69">
        <v>321.83999999999997</v>
      </c>
      <c r="T517" s="80">
        <v>0.24708558071879899</v>
      </c>
      <c r="U517" s="69">
        <v>587.74</v>
      </c>
      <c r="V517" s="80">
        <v>0.29999285320911934</v>
      </c>
      <c r="W517" s="69">
        <v>713.59000000000015</v>
      </c>
      <c r="X517" s="69">
        <v>0</v>
      </c>
      <c r="Y517" s="69">
        <v>0</v>
      </c>
      <c r="Z517" s="69">
        <v>0</v>
      </c>
      <c r="AA517" s="60">
        <f>G517+H517+J517+L517+N517+O517+P517+Q517+R517+S517+U517+W517+X517+Y517+Z517</f>
        <v>4772.18</v>
      </c>
      <c r="AB517" s="211">
        <v>0</v>
      </c>
      <c r="AC517" s="69">
        <f>AB517+X517+W517+U517</f>
        <v>1301.3300000000002</v>
      </c>
      <c r="AD517" s="238">
        <f t="shared" si="180"/>
        <v>0.54707843392791833</v>
      </c>
      <c r="AE517" s="69">
        <f>G517+H517+J517+L517+N517+P517+Q517+R517+S517+Y517+Z517</f>
        <v>3470.8500000000004</v>
      </c>
      <c r="AF517" s="277">
        <f t="shared" si="177"/>
        <v>0.4</v>
      </c>
      <c r="AG517" s="278">
        <f>G517*AF517</f>
        <v>951.47600000000011</v>
      </c>
      <c r="AH517" s="225">
        <f>IF((AA517+AB517)-(AE517+AG517)&gt;0,0,(AA517+AB517)-(AE517+AG517))</f>
        <v>0</v>
      </c>
      <c r="AI517" s="238">
        <f t="shared" si="182"/>
        <v>0.54707843392791833</v>
      </c>
      <c r="AJ517" s="69">
        <f t="shared" si="183"/>
        <v>1301.3300000000002</v>
      </c>
      <c r="AK517" s="69"/>
      <c r="AL517" s="186"/>
    </row>
    <row r="518" spans="2:38" s="1" customFormat="1" ht="15.75" x14ac:dyDescent="0.25">
      <c r="B518" s="684"/>
      <c r="C518" s="15" t="s">
        <v>429</v>
      </c>
      <c r="D518" s="116">
        <v>0</v>
      </c>
      <c r="E518" s="116">
        <v>25</v>
      </c>
      <c r="F518" s="116">
        <v>15</v>
      </c>
      <c r="G518" s="69">
        <v>1237.8599999999999</v>
      </c>
      <c r="H518" s="69">
        <v>45.599999999999994</v>
      </c>
      <c r="I518" s="80">
        <v>0.28508878225324352</v>
      </c>
      <c r="J518" s="69">
        <v>352.9</v>
      </c>
      <c r="K518" s="80">
        <v>0</v>
      </c>
      <c r="L518" s="69">
        <v>0</v>
      </c>
      <c r="M518" s="80">
        <v>0</v>
      </c>
      <c r="N518" s="69">
        <v>0</v>
      </c>
      <c r="O518" s="69">
        <v>0</v>
      </c>
      <c r="P518" s="69">
        <v>0</v>
      </c>
      <c r="Q518" s="69">
        <v>0</v>
      </c>
      <c r="R518" s="69">
        <v>0</v>
      </c>
      <c r="S518" s="69">
        <v>344.27000000000004</v>
      </c>
      <c r="T518" s="80">
        <v>0.24690918197534462</v>
      </c>
      <c r="U518" s="69">
        <v>305.63900000000007</v>
      </c>
      <c r="V518" s="80">
        <v>0.29994506648570918</v>
      </c>
      <c r="W518" s="69">
        <v>371.28999999999996</v>
      </c>
      <c r="X518" s="69">
        <v>0</v>
      </c>
      <c r="Y518" s="69">
        <v>0</v>
      </c>
      <c r="Z518" s="69">
        <v>0</v>
      </c>
      <c r="AA518" s="60">
        <f>G518+H518+J518+L518+N518+O518+P518+Q518+R518+S518+U518+W518+X518+Y518+Z518</f>
        <v>2657.5589999999997</v>
      </c>
      <c r="AB518" s="211">
        <v>0</v>
      </c>
      <c r="AC518" s="69">
        <f>AB518+X518+W518+U518</f>
        <v>676.92900000000009</v>
      </c>
      <c r="AD518" s="238">
        <f t="shared" si="180"/>
        <v>0.5468542484610539</v>
      </c>
      <c r="AE518" s="69">
        <f>G518+H518+J518+L518+N518+P518+Q518+R518+S518+Y518+Z518</f>
        <v>1980.6299999999997</v>
      </c>
      <c r="AF518" s="277">
        <f t="shared" si="177"/>
        <v>0.4</v>
      </c>
      <c r="AG518" s="278">
        <f>G518*AF518</f>
        <v>495.14400000000001</v>
      </c>
      <c r="AH518" s="225">
        <f>IF((AA518+AB518)-(AE518+AG518)&gt;0,0,(AA518+AB518)-(AE518+AG518))</f>
        <v>0</v>
      </c>
      <c r="AI518" s="238">
        <f t="shared" si="182"/>
        <v>0.5468542484610539</v>
      </c>
      <c r="AJ518" s="69">
        <f t="shared" si="183"/>
        <v>676.92900000000009</v>
      </c>
      <c r="AK518" s="69"/>
      <c r="AL518" s="186"/>
    </row>
    <row r="519" spans="2:38" ht="34.5" customHeight="1" x14ac:dyDescent="0.25">
      <c r="B519" s="663" t="s">
        <v>430</v>
      </c>
      <c r="C519" s="664"/>
      <c r="D519" s="117">
        <f t="shared" ref="D519:AA519" si="201">D521</f>
        <v>168</v>
      </c>
      <c r="E519" s="117">
        <f t="shared" si="201"/>
        <v>790</v>
      </c>
      <c r="F519" s="117">
        <f t="shared" si="201"/>
        <v>723</v>
      </c>
      <c r="G519" s="132">
        <f t="shared" si="201"/>
        <v>69381.100000000006</v>
      </c>
      <c r="H519" s="132">
        <f t="shared" si="201"/>
        <v>1999.0000000000002</v>
      </c>
      <c r="I519" s="87">
        <f>J519/G519</f>
        <v>0.27084162689839164</v>
      </c>
      <c r="J519" s="132">
        <f t="shared" si="201"/>
        <v>18791.29</v>
      </c>
      <c r="K519" s="87">
        <f>L519/G519</f>
        <v>4.6698596591867231E-4</v>
      </c>
      <c r="L519" s="132">
        <f t="shared" si="201"/>
        <v>32.4</v>
      </c>
      <c r="M519" s="87">
        <f>N519/G519</f>
        <v>0</v>
      </c>
      <c r="N519" s="132">
        <f t="shared" si="201"/>
        <v>0</v>
      </c>
      <c r="O519" s="132">
        <f t="shared" si="201"/>
        <v>0</v>
      </c>
      <c r="P519" s="132">
        <f t="shared" si="201"/>
        <v>0</v>
      </c>
      <c r="Q519" s="132">
        <f t="shared" si="201"/>
        <v>2643</v>
      </c>
      <c r="R519" s="132">
        <f t="shared" si="201"/>
        <v>189.7</v>
      </c>
      <c r="S519" s="132">
        <f t="shared" si="201"/>
        <v>8909.3924999999999</v>
      </c>
      <c r="T519" s="87">
        <f>U519/G519</f>
        <v>0.20000000000000004</v>
      </c>
      <c r="U519" s="132">
        <f t="shared" si="201"/>
        <v>13876.220000000003</v>
      </c>
      <c r="V519" s="87">
        <f>W519/G519</f>
        <v>0</v>
      </c>
      <c r="W519" s="132">
        <f t="shared" si="201"/>
        <v>0</v>
      </c>
      <c r="X519" s="132">
        <f t="shared" si="201"/>
        <v>0</v>
      </c>
      <c r="Y519" s="132">
        <f t="shared" si="201"/>
        <v>0</v>
      </c>
      <c r="Z519" s="132">
        <f t="shared" si="201"/>
        <v>0</v>
      </c>
      <c r="AA519" s="132">
        <f t="shared" si="201"/>
        <v>115822.10249999999</v>
      </c>
      <c r="AB519" s="129">
        <f>AB521+AB520</f>
        <v>9306.1</v>
      </c>
      <c r="AC519" s="129">
        <f>AC521+AC520</f>
        <v>23681.02</v>
      </c>
      <c r="AD519" s="226">
        <f t="shared" si="180"/>
        <v>0.33413018819246165</v>
      </c>
      <c r="AE519" s="129">
        <f>AE521+AE520</f>
        <v>105355.7825</v>
      </c>
      <c r="AF519" s="258">
        <f t="shared" si="177"/>
        <v>0.4</v>
      </c>
      <c r="AG519" s="255">
        <f>AG521+AG520</f>
        <v>28619.72</v>
      </c>
      <c r="AH519" s="129">
        <f>AH521+AH520</f>
        <v>-4938.6999999999971</v>
      </c>
      <c r="AI519" s="226">
        <f t="shared" si="182"/>
        <v>0.41250023421364024</v>
      </c>
      <c r="AJ519" s="132">
        <f t="shared" si="183"/>
        <v>28619.719999999998</v>
      </c>
      <c r="AK519" s="132"/>
      <c r="AL519" s="196"/>
    </row>
    <row r="520" spans="2:38" ht="27.75" customHeight="1" x14ac:dyDescent="0.25">
      <c r="B520" s="306" t="s">
        <v>828</v>
      </c>
      <c r="C520" s="207"/>
      <c r="D520" s="124"/>
      <c r="E520" s="124">
        <v>24</v>
      </c>
      <c r="F520" s="124">
        <v>20</v>
      </c>
      <c r="G520" s="134">
        <v>2168.1999999999998</v>
      </c>
      <c r="H520" s="134">
        <v>123.89999999999999</v>
      </c>
      <c r="I520" s="93">
        <v>0.3768102573563325</v>
      </c>
      <c r="J520" s="134">
        <v>817</v>
      </c>
      <c r="K520" s="93">
        <v>0</v>
      </c>
      <c r="L520" s="134">
        <v>0</v>
      </c>
      <c r="M520" s="93">
        <v>0</v>
      </c>
      <c r="N520" s="134">
        <v>0</v>
      </c>
      <c r="O520" s="134">
        <v>0</v>
      </c>
      <c r="P520" s="134">
        <v>0</v>
      </c>
      <c r="Q520" s="134">
        <v>0</v>
      </c>
      <c r="R520" s="134">
        <v>0</v>
      </c>
      <c r="S520" s="134">
        <v>300.8</v>
      </c>
      <c r="T520" s="93">
        <v>0</v>
      </c>
      <c r="U520" s="134">
        <v>0</v>
      </c>
      <c r="V520" s="93">
        <v>0.23000645696891431</v>
      </c>
      <c r="W520" s="134">
        <v>498.7</v>
      </c>
      <c r="X520" s="309">
        <v>0</v>
      </c>
      <c r="Y520" s="309">
        <v>0</v>
      </c>
      <c r="Z520" s="309">
        <v>0</v>
      </c>
      <c r="AA520" s="309">
        <v>3908.6</v>
      </c>
      <c r="AB520" s="146">
        <v>274.5</v>
      </c>
      <c r="AC520" s="309">
        <f>AB520+X520+W520+U520</f>
        <v>773.2</v>
      </c>
      <c r="AD520" s="310">
        <f t="shared" si="180"/>
        <v>0.35660916889585836</v>
      </c>
      <c r="AE520" s="309">
        <f>G520+H520+J520+L520+N520+P520+Q520+R520+S520+Y520+Z520</f>
        <v>3409.9</v>
      </c>
      <c r="AF520" s="311">
        <f t="shared" si="177"/>
        <v>0.4</v>
      </c>
      <c r="AG520" s="312">
        <f>G520*AF520</f>
        <v>867.28</v>
      </c>
      <c r="AH520" s="225">
        <f>IF((AA520+AB520)-(AE520+AG520)&gt;0,0,(AA520+AB520)-(AE520+AG520))</f>
        <v>-94.079999999999927</v>
      </c>
      <c r="AI520" s="310">
        <f t="shared" si="182"/>
        <v>0.4</v>
      </c>
      <c r="AJ520" s="309">
        <f t="shared" si="183"/>
        <v>867.28</v>
      </c>
      <c r="AK520" s="134"/>
      <c r="AL520" s="184"/>
    </row>
    <row r="521" spans="2:38" ht="18.75" x14ac:dyDescent="0.3">
      <c r="B521" s="10" t="s">
        <v>710</v>
      </c>
      <c r="C521" s="33"/>
      <c r="D521" s="154">
        <f t="shared" ref="D521:AA521" si="202">D522+D526+D530+D535+D538+D543+D547+D550+D553+D556+D559</f>
        <v>168</v>
      </c>
      <c r="E521" s="154">
        <f t="shared" si="202"/>
        <v>790</v>
      </c>
      <c r="F521" s="154">
        <f t="shared" si="202"/>
        <v>723</v>
      </c>
      <c r="G521" s="65">
        <f t="shared" si="202"/>
        <v>69381.100000000006</v>
      </c>
      <c r="H521" s="65">
        <f t="shared" si="202"/>
        <v>1999.0000000000002</v>
      </c>
      <c r="I521" s="94">
        <f>J521/G521</f>
        <v>0.27084162689839164</v>
      </c>
      <c r="J521" s="65">
        <f t="shared" si="202"/>
        <v>18791.29</v>
      </c>
      <c r="K521" s="94">
        <f>L521/G521</f>
        <v>4.6698596591867231E-4</v>
      </c>
      <c r="L521" s="65">
        <f t="shared" si="202"/>
        <v>32.4</v>
      </c>
      <c r="M521" s="94">
        <f>N521/G521</f>
        <v>0</v>
      </c>
      <c r="N521" s="65">
        <f t="shared" si="202"/>
        <v>0</v>
      </c>
      <c r="O521" s="65">
        <f t="shared" si="202"/>
        <v>0</v>
      </c>
      <c r="P521" s="65">
        <f t="shared" si="202"/>
        <v>0</v>
      </c>
      <c r="Q521" s="65">
        <f t="shared" si="202"/>
        <v>2643</v>
      </c>
      <c r="R521" s="65">
        <f t="shared" si="202"/>
        <v>189.7</v>
      </c>
      <c r="S521" s="65">
        <f t="shared" si="202"/>
        <v>8909.3924999999999</v>
      </c>
      <c r="T521" s="94">
        <f>U521/G521</f>
        <v>0.20000000000000004</v>
      </c>
      <c r="U521" s="65">
        <f t="shared" si="202"/>
        <v>13876.220000000003</v>
      </c>
      <c r="V521" s="94">
        <f>W521/G521</f>
        <v>0</v>
      </c>
      <c r="W521" s="65">
        <f t="shared" si="202"/>
        <v>0</v>
      </c>
      <c r="X521" s="65">
        <f t="shared" si="202"/>
        <v>0</v>
      </c>
      <c r="Y521" s="65">
        <f t="shared" si="202"/>
        <v>0</v>
      </c>
      <c r="Z521" s="65">
        <f t="shared" si="202"/>
        <v>0</v>
      </c>
      <c r="AA521" s="65">
        <f t="shared" si="202"/>
        <v>115822.10249999999</v>
      </c>
      <c r="AB521" s="62">
        <f>AB522+AB526+AB530+AB535+AB538+AB543+AB547+AB550+AB553+AB556+AB559</f>
        <v>9031.6</v>
      </c>
      <c r="AC521" s="62">
        <f>AC522+AC526+AC530+AC535+AC538+AC543+AC547+AC550+AC553+AC556+AC559</f>
        <v>22907.82</v>
      </c>
      <c r="AD521" s="232">
        <f t="shared" si="180"/>
        <v>0.33017377931453956</v>
      </c>
      <c r="AE521" s="62">
        <f>AE522+AE526+AE530+AE535+AE538+AE543+AE547+AE550+AE553+AE556+AE559</f>
        <v>101945.88250000001</v>
      </c>
      <c r="AF521" s="267">
        <f t="shared" si="177"/>
        <v>0.4</v>
      </c>
      <c r="AG521" s="268">
        <f>AG522+AG526+AG530+AG535+AG538+AG543+AG547+AG550+AG553+AG556+AG559</f>
        <v>27752.440000000002</v>
      </c>
      <c r="AH521" s="62">
        <f>AH522+AH526+AH530+AH535+AH538+AH543+AH547+AH550+AH553+AH556+AH559</f>
        <v>-4844.6199999999972</v>
      </c>
      <c r="AI521" s="232">
        <f t="shared" si="182"/>
        <v>0.39999999999999991</v>
      </c>
      <c r="AJ521" s="65">
        <f t="shared" si="183"/>
        <v>27752.439999999995</v>
      </c>
      <c r="AK521" s="65"/>
      <c r="AL521" s="79"/>
    </row>
    <row r="522" spans="2:38" s="1" customFormat="1" ht="15.75" customHeight="1" x14ac:dyDescent="0.25">
      <c r="B522" s="683" t="s">
        <v>431</v>
      </c>
      <c r="C522" s="22" t="s">
        <v>124</v>
      </c>
      <c r="D522" s="125">
        <f t="shared" ref="D522:AA522" si="203">SUM(D523:D525)</f>
        <v>18</v>
      </c>
      <c r="E522" s="125">
        <f t="shared" si="203"/>
        <v>83</v>
      </c>
      <c r="F522" s="125">
        <f t="shared" si="203"/>
        <v>80</v>
      </c>
      <c r="G522" s="57">
        <f t="shared" si="203"/>
        <v>7427.1</v>
      </c>
      <c r="H522" s="57">
        <f t="shared" si="203"/>
        <v>233.3</v>
      </c>
      <c r="I522" s="82">
        <f>J522/G522</f>
        <v>0.28444480348992202</v>
      </c>
      <c r="J522" s="57">
        <f t="shared" si="203"/>
        <v>2112.6</v>
      </c>
      <c r="K522" s="82">
        <f>L522/G522</f>
        <v>0</v>
      </c>
      <c r="L522" s="57">
        <f t="shared" si="203"/>
        <v>0</v>
      </c>
      <c r="M522" s="82">
        <f t="shared" si="203"/>
        <v>0</v>
      </c>
      <c r="N522" s="57">
        <f t="shared" si="203"/>
        <v>0</v>
      </c>
      <c r="O522" s="57">
        <f t="shared" si="203"/>
        <v>0</v>
      </c>
      <c r="P522" s="57">
        <f t="shared" si="203"/>
        <v>0</v>
      </c>
      <c r="Q522" s="57">
        <f t="shared" si="203"/>
        <v>236.39999999999998</v>
      </c>
      <c r="R522" s="57">
        <f t="shared" si="203"/>
        <v>16.8</v>
      </c>
      <c r="S522" s="57">
        <f t="shared" si="203"/>
        <v>959.30166666666673</v>
      </c>
      <c r="T522" s="82">
        <f>U522/G522</f>
        <v>0.2</v>
      </c>
      <c r="U522" s="57">
        <f t="shared" si="203"/>
        <v>1485.42</v>
      </c>
      <c r="V522" s="82">
        <f>W522/G522</f>
        <v>0</v>
      </c>
      <c r="W522" s="57">
        <f t="shared" si="203"/>
        <v>0</v>
      </c>
      <c r="X522" s="57">
        <f t="shared" si="203"/>
        <v>0</v>
      </c>
      <c r="Y522" s="57">
        <f t="shared" si="203"/>
        <v>0</v>
      </c>
      <c r="Z522" s="57">
        <f t="shared" si="203"/>
        <v>0</v>
      </c>
      <c r="AA522" s="57">
        <f t="shared" si="203"/>
        <v>12470.921666666665</v>
      </c>
      <c r="AB522" s="141">
        <f>SUM(AB523:AB525)</f>
        <v>972.4</v>
      </c>
      <c r="AC522" s="141">
        <f>SUM(AC523:AC525)</f>
        <v>2457.8200000000002</v>
      </c>
      <c r="AD522" s="233">
        <f t="shared" si="180"/>
        <v>0.33092593340604004</v>
      </c>
      <c r="AE522" s="141">
        <f>SUM(AE523:AE525)</f>
        <v>10985.501666666667</v>
      </c>
      <c r="AF522" s="269">
        <f t="shared" si="177"/>
        <v>0.4</v>
      </c>
      <c r="AG522" s="270">
        <f>SUM(AG523:AG525)</f>
        <v>2970.84</v>
      </c>
      <c r="AH522" s="141">
        <f>SUM(AH523:AH525)</f>
        <v>-513.02</v>
      </c>
      <c r="AI522" s="233">
        <f t="shared" si="182"/>
        <v>0.4</v>
      </c>
      <c r="AJ522" s="57">
        <f t="shared" si="183"/>
        <v>2970.84</v>
      </c>
      <c r="AK522" s="57"/>
      <c r="AL522" s="79"/>
    </row>
    <row r="523" spans="2:38" s="1" customFormat="1" ht="15.75" x14ac:dyDescent="0.25">
      <c r="B523" s="683"/>
      <c r="C523" s="15" t="s">
        <v>432</v>
      </c>
      <c r="D523" s="116">
        <v>4</v>
      </c>
      <c r="E523" s="116">
        <v>19</v>
      </c>
      <c r="F523" s="116">
        <v>19</v>
      </c>
      <c r="G523" s="69">
        <v>1794.5</v>
      </c>
      <c r="H523" s="69">
        <v>64.800000000000011</v>
      </c>
      <c r="I523" s="80">
        <v>0.29200334354973528</v>
      </c>
      <c r="J523" s="69">
        <v>524</v>
      </c>
      <c r="K523" s="80">
        <v>0</v>
      </c>
      <c r="L523" s="69">
        <v>0</v>
      </c>
      <c r="M523" s="80">
        <v>0</v>
      </c>
      <c r="N523" s="69">
        <v>0</v>
      </c>
      <c r="O523" s="69">
        <v>0</v>
      </c>
      <c r="P523" s="69">
        <v>0</v>
      </c>
      <c r="Q523" s="69">
        <v>88.3</v>
      </c>
      <c r="R523" s="69">
        <v>4.2</v>
      </c>
      <c r="S523" s="69">
        <v>236.22499999999999</v>
      </c>
      <c r="T523" s="80">
        <v>0.19999999999999998</v>
      </c>
      <c r="U523" s="69">
        <v>358.9</v>
      </c>
      <c r="V523" s="80">
        <v>0</v>
      </c>
      <c r="W523" s="69">
        <v>0</v>
      </c>
      <c r="X523" s="69">
        <v>0</v>
      </c>
      <c r="Y523" s="69">
        <v>0</v>
      </c>
      <c r="Z523" s="69">
        <v>0</v>
      </c>
      <c r="AA523" s="60">
        <f>G523+H523+J523+L523+N523+O523+P523+Q523+R523+S523+U523+W523+X523+Y523+Z523</f>
        <v>3070.9250000000002</v>
      </c>
      <c r="AB523" s="143">
        <v>239.5</v>
      </c>
      <c r="AC523" s="69">
        <f>AB523+X523+W523+U523</f>
        <v>598.4</v>
      </c>
      <c r="AD523" s="238">
        <f t="shared" si="180"/>
        <v>0.33346336026748397</v>
      </c>
      <c r="AE523" s="69">
        <f>G523+H523+J523+L523+N523+P523+Q523+R523+S523+Y523+Z523</f>
        <v>2712.0250000000001</v>
      </c>
      <c r="AF523" s="277">
        <f t="shared" ref="AF523:AF586" si="204">$AF$1</f>
        <v>0.4</v>
      </c>
      <c r="AG523" s="278">
        <f>G523*AF523</f>
        <v>717.80000000000007</v>
      </c>
      <c r="AH523" s="225">
        <f>IF((AA523+AB523)-(AE523+AG523)&gt;0,0,(AA523+AB523)-(AE523+AG523))</f>
        <v>-119.40000000000009</v>
      </c>
      <c r="AI523" s="238">
        <f t="shared" si="182"/>
        <v>0.4</v>
      </c>
      <c r="AJ523" s="69">
        <f t="shared" si="183"/>
        <v>717.80000000000007</v>
      </c>
      <c r="AK523" s="69"/>
      <c r="AL523" s="186"/>
    </row>
    <row r="524" spans="2:38" s="1" customFormat="1" ht="15.75" x14ac:dyDescent="0.25">
      <c r="B524" s="683"/>
      <c r="C524" s="15" t="s">
        <v>433</v>
      </c>
      <c r="D524" s="116">
        <v>11</v>
      </c>
      <c r="E524" s="116">
        <v>47</v>
      </c>
      <c r="F524" s="116">
        <v>45</v>
      </c>
      <c r="G524" s="69">
        <v>4119</v>
      </c>
      <c r="H524" s="69">
        <v>114</v>
      </c>
      <c r="I524" s="80">
        <v>0.28681718863801892</v>
      </c>
      <c r="J524" s="69">
        <v>1181.3999999999999</v>
      </c>
      <c r="K524" s="80">
        <v>0</v>
      </c>
      <c r="L524" s="69">
        <v>0</v>
      </c>
      <c r="M524" s="80">
        <v>0</v>
      </c>
      <c r="N524" s="69">
        <v>0</v>
      </c>
      <c r="O524" s="69">
        <v>0</v>
      </c>
      <c r="P524" s="69">
        <v>0</v>
      </c>
      <c r="Q524" s="69">
        <v>93.8</v>
      </c>
      <c r="R524" s="69">
        <v>8.4</v>
      </c>
      <c r="S524" s="69">
        <v>528.36666666666667</v>
      </c>
      <c r="T524" s="80">
        <v>0.2</v>
      </c>
      <c r="U524" s="69">
        <v>823.80000000000007</v>
      </c>
      <c r="V524" s="80">
        <v>0</v>
      </c>
      <c r="W524" s="69">
        <v>0</v>
      </c>
      <c r="X524" s="69">
        <v>0</v>
      </c>
      <c r="Y524" s="69">
        <v>0</v>
      </c>
      <c r="Z524" s="69">
        <v>0</v>
      </c>
      <c r="AA524" s="60">
        <f>G524+H524+J524+L524+N524+O524+P524+Q524+R524+S524+U524+W524+X524+Y524+Z524</f>
        <v>6868.7666666666664</v>
      </c>
      <c r="AB524" s="143">
        <v>535.5</v>
      </c>
      <c r="AC524" s="69">
        <f>AB524+X524+W524+U524</f>
        <v>1359.3000000000002</v>
      </c>
      <c r="AD524" s="238">
        <f t="shared" si="180"/>
        <v>0.3300072833211945</v>
      </c>
      <c r="AE524" s="69">
        <f>G524+H524+J524+L524+N524+P524+Q524+R524+S524+Y524+Z524</f>
        <v>6044.9666666666662</v>
      </c>
      <c r="AF524" s="277">
        <f t="shared" si="204"/>
        <v>0.4</v>
      </c>
      <c r="AG524" s="278">
        <f>G524*AF524</f>
        <v>1647.6000000000001</v>
      </c>
      <c r="AH524" s="225">
        <f>IF((AA524+AB524)-(AE524+AG524)&gt;0,0,(AA524+AB524)-(AE524+AG524))</f>
        <v>-288.30000000000018</v>
      </c>
      <c r="AI524" s="238">
        <f t="shared" si="182"/>
        <v>0.40000000000000008</v>
      </c>
      <c r="AJ524" s="69">
        <f t="shared" si="183"/>
        <v>1647.6000000000004</v>
      </c>
      <c r="AK524" s="69"/>
      <c r="AL524" s="186"/>
    </row>
    <row r="525" spans="2:38" s="1" customFormat="1" ht="15.75" x14ac:dyDescent="0.25">
      <c r="B525" s="683"/>
      <c r="C525" s="15" t="s">
        <v>434</v>
      </c>
      <c r="D525" s="116">
        <v>3</v>
      </c>
      <c r="E525" s="116">
        <v>17</v>
      </c>
      <c r="F525" s="116">
        <v>16</v>
      </c>
      <c r="G525" s="69">
        <v>1513.6000000000001</v>
      </c>
      <c r="H525" s="69">
        <v>54.499999999999993</v>
      </c>
      <c r="I525" s="80">
        <v>0.26902748414376321</v>
      </c>
      <c r="J525" s="69">
        <v>407.20000000000005</v>
      </c>
      <c r="K525" s="80">
        <v>0</v>
      </c>
      <c r="L525" s="69">
        <v>0</v>
      </c>
      <c r="M525" s="80">
        <v>0</v>
      </c>
      <c r="N525" s="69">
        <v>0</v>
      </c>
      <c r="O525" s="69">
        <v>0</v>
      </c>
      <c r="P525" s="69">
        <v>0</v>
      </c>
      <c r="Q525" s="69">
        <v>54.3</v>
      </c>
      <c r="R525" s="69">
        <v>4.2</v>
      </c>
      <c r="S525" s="69">
        <v>194.70999999999998</v>
      </c>
      <c r="T525" s="80">
        <v>0.2</v>
      </c>
      <c r="U525" s="69">
        <v>302.72000000000003</v>
      </c>
      <c r="V525" s="80">
        <v>0</v>
      </c>
      <c r="W525" s="69">
        <v>0</v>
      </c>
      <c r="X525" s="69">
        <v>0</v>
      </c>
      <c r="Y525" s="69">
        <v>0</v>
      </c>
      <c r="Z525" s="69">
        <v>0</v>
      </c>
      <c r="AA525" s="60">
        <f>G525+H525+J525+L525+N525+O525+P525+Q525+R525+S525+U525+W525+X525+Y525+Z525</f>
        <v>2531.2300000000005</v>
      </c>
      <c r="AB525" s="143">
        <v>197.4</v>
      </c>
      <c r="AC525" s="69">
        <f>AB525+X525+W525+U525</f>
        <v>500.12</v>
      </c>
      <c r="AD525" s="238">
        <f t="shared" si="180"/>
        <v>0.33041754756871033</v>
      </c>
      <c r="AE525" s="69">
        <f>G525+H525+J525+L525+N525+P525+Q525+R525+S525+Y525+Z525</f>
        <v>2228.5100000000002</v>
      </c>
      <c r="AF525" s="277">
        <f t="shared" si="204"/>
        <v>0.4</v>
      </c>
      <c r="AG525" s="278">
        <f>G525*AF525</f>
        <v>605.44000000000005</v>
      </c>
      <c r="AH525" s="225">
        <f>IF((AA525+AB525)-(AE525+AG525)&gt;0,0,(AA525+AB525)-(AE525+AG525))</f>
        <v>-105.31999999999971</v>
      </c>
      <c r="AI525" s="238">
        <f t="shared" si="182"/>
        <v>0.3999999999999998</v>
      </c>
      <c r="AJ525" s="69">
        <f t="shared" si="183"/>
        <v>605.43999999999971</v>
      </c>
      <c r="AK525" s="69"/>
      <c r="AL525" s="186"/>
    </row>
    <row r="526" spans="2:38" s="1" customFormat="1" ht="15.75" customHeight="1" x14ac:dyDescent="0.25">
      <c r="B526" s="685" t="s">
        <v>435</v>
      </c>
      <c r="C526" s="22" t="s">
        <v>124</v>
      </c>
      <c r="D526" s="125">
        <f t="shared" ref="D526:AA526" si="205">SUM(D527:D529)</f>
        <v>11</v>
      </c>
      <c r="E526" s="125">
        <f t="shared" si="205"/>
        <v>58</v>
      </c>
      <c r="F526" s="125">
        <f t="shared" si="205"/>
        <v>53</v>
      </c>
      <c r="G526" s="57">
        <f t="shared" si="205"/>
        <v>5192.5</v>
      </c>
      <c r="H526" s="57">
        <f t="shared" si="205"/>
        <v>169.2</v>
      </c>
      <c r="I526" s="82">
        <f>J526/G526</f>
        <v>0.28622051035146845</v>
      </c>
      <c r="J526" s="57">
        <f t="shared" si="205"/>
        <v>1486.2</v>
      </c>
      <c r="K526" s="82">
        <f>L526/G526</f>
        <v>0</v>
      </c>
      <c r="L526" s="57">
        <f t="shared" si="205"/>
        <v>0</v>
      </c>
      <c r="M526" s="82">
        <f t="shared" si="205"/>
        <v>0</v>
      </c>
      <c r="N526" s="57">
        <f t="shared" si="205"/>
        <v>0</v>
      </c>
      <c r="O526" s="57">
        <f t="shared" si="205"/>
        <v>0</v>
      </c>
      <c r="P526" s="57">
        <f t="shared" si="205"/>
        <v>0</v>
      </c>
      <c r="Q526" s="57">
        <f t="shared" si="205"/>
        <v>162.19999999999999</v>
      </c>
      <c r="R526" s="57">
        <f t="shared" si="205"/>
        <v>12.600000000000001</v>
      </c>
      <c r="S526" s="57">
        <f t="shared" si="205"/>
        <v>671.76666666666665</v>
      </c>
      <c r="T526" s="82">
        <f>U526/G526</f>
        <v>0.2</v>
      </c>
      <c r="U526" s="57">
        <f t="shared" si="205"/>
        <v>1038.5</v>
      </c>
      <c r="V526" s="82">
        <f>W526/G526</f>
        <v>0</v>
      </c>
      <c r="W526" s="57">
        <f t="shared" si="205"/>
        <v>0</v>
      </c>
      <c r="X526" s="57">
        <f t="shared" si="205"/>
        <v>0</v>
      </c>
      <c r="Y526" s="57">
        <f t="shared" si="205"/>
        <v>0</v>
      </c>
      <c r="Z526" s="57">
        <f t="shared" si="205"/>
        <v>0</v>
      </c>
      <c r="AA526" s="57">
        <f t="shared" si="205"/>
        <v>8732.9666666666653</v>
      </c>
      <c r="AB526" s="141">
        <f>SUM(AB527:AB529)</f>
        <v>681</v>
      </c>
      <c r="AC526" s="141">
        <f>SUM(AC527:AC529)</f>
        <v>1719.5</v>
      </c>
      <c r="AD526" s="233">
        <f t="shared" si="180"/>
        <v>0.33115069812229175</v>
      </c>
      <c r="AE526" s="141">
        <f>SUM(AE527:AE529)</f>
        <v>7694.4666666666662</v>
      </c>
      <c r="AF526" s="269">
        <f t="shared" si="204"/>
        <v>0.4</v>
      </c>
      <c r="AG526" s="270">
        <f>SUM(AG527:AG529)</f>
        <v>2077</v>
      </c>
      <c r="AH526" s="141">
        <f>SUM(AH527:AH529)</f>
        <v>-357.5</v>
      </c>
      <c r="AI526" s="233">
        <f t="shared" si="182"/>
        <v>0.4</v>
      </c>
      <c r="AJ526" s="57">
        <f t="shared" si="183"/>
        <v>2077</v>
      </c>
      <c r="AK526" s="57"/>
      <c r="AL526" s="79"/>
    </row>
    <row r="527" spans="2:38" s="1" customFormat="1" ht="15" customHeight="1" x14ac:dyDescent="0.25">
      <c r="B527" s="685"/>
      <c r="C527" s="46" t="s">
        <v>436</v>
      </c>
      <c r="D527" s="59">
        <v>5</v>
      </c>
      <c r="E527" s="59">
        <v>24</v>
      </c>
      <c r="F527" s="59">
        <v>20</v>
      </c>
      <c r="G527" s="56">
        <v>1928</v>
      </c>
      <c r="H527" s="56">
        <v>52.8</v>
      </c>
      <c r="I527" s="100">
        <v>0.30378630705394194</v>
      </c>
      <c r="J527" s="56">
        <v>585.70000000000005</v>
      </c>
      <c r="K527" s="100">
        <v>0</v>
      </c>
      <c r="L527" s="56">
        <v>0</v>
      </c>
      <c r="M527" s="100">
        <v>0</v>
      </c>
      <c r="N527" s="56">
        <v>0</v>
      </c>
      <c r="O527" s="56">
        <v>0</v>
      </c>
      <c r="P527" s="56">
        <v>0</v>
      </c>
      <c r="Q527" s="56">
        <v>63</v>
      </c>
      <c r="R527" s="56">
        <v>4.2</v>
      </c>
      <c r="S527" s="56">
        <v>251.60833333333329</v>
      </c>
      <c r="T527" s="100">
        <v>0.2</v>
      </c>
      <c r="U527" s="56">
        <v>385.6</v>
      </c>
      <c r="V527" s="100">
        <v>0</v>
      </c>
      <c r="W527" s="56">
        <v>0</v>
      </c>
      <c r="X527" s="56">
        <v>0</v>
      </c>
      <c r="Y527" s="56">
        <v>0</v>
      </c>
      <c r="Z527" s="56">
        <v>0</v>
      </c>
      <c r="AA527" s="60">
        <f>G527+H527+J527+L527+N527+O527+P527+Q527+R527+S527+U527+W527+X527+Y527+Z527</f>
        <v>3270.9083333333328</v>
      </c>
      <c r="AB527" s="142">
        <v>255.1</v>
      </c>
      <c r="AC527" s="56">
        <f>AB527+X527+W527+U527</f>
        <v>640.70000000000005</v>
      </c>
      <c r="AD527" s="244">
        <f t="shared" ref="AD527:AD590" si="206">(AB527+X527+W527+U527)/G527</f>
        <v>0.3323132780082988</v>
      </c>
      <c r="AE527" s="56">
        <f>G527+H527+J527+L527+N527+P527+Q527+R527+S527+Y527+Z527</f>
        <v>2885.3083333333329</v>
      </c>
      <c r="AF527" s="290">
        <f t="shared" si="204"/>
        <v>0.4</v>
      </c>
      <c r="AG527" s="291">
        <f>G527*AF527</f>
        <v>771.2</v>
      </c>
      <c r="AH527" s="225">
        <f>IF((AA527+AB527)-(AE527+AG527)&gt;0,0,(AA527+AB527)-(AE527+AG527))</f>
        <v>-130.50000000000045</v>
      </c>
      <c r="AI527" s="244">
        <f t="shared" si="182"/>
        <v>0.40000000000000024</v>
      </c>
      <c r="AJ527" s="56">
        <f t="shared" si="183"/>
        <v>771.2000000000005</v>
      </c>
      <c r="AK527" s="56"/>
      <c r="AL527" s="187"/>
    </row>
    <row r="528" spans="2:38" s="1" customFormat="1" ht="15" customHeight="1" x14ac:dyDescent="0.25">
      <c r="B528" s="685"/>
      <c r="C528" s="46" t="s">
        <v>437</v>
      </c>
      <c r="D528" s="59">
        <v>3</v>
      </c>
      <c r="E528" s="59">
        <v>17</v>
      </c>
      <c r="F528" s="59">
        <v>17</v>
      </c>
      <c r="G528" s="56">
        <v>1665.4</v>
      </c>
      <c r="H528" s="56">
        <v>69.599999999999994</v>
      </c>
      <c r="I528" s="100">
        <v>0.32274528641767741</v>
      </c>
      <c r="J528" s="56">
        <v>537.5</v>
      </c>
      <c r="K528" s="100">
        <v>0</v>
      </c>
      <c r="L528" s="56">
        <v>0</v>
      </c>
      <c r="M528" s="100">
        <v>0</v>
      </c>
      <c r="N528" s="56">
        <v>0</v>
      </c>
      <c r="O528" s="56">
        <v>0</v>
      </c>
      <c r="P528" s="56">
        <v>0</v>
      </c>
      <c r="Q528" s="56">
        <v>48.9</v>
      </c>
      <c r="R528" s="56">
        <v>4.2</v>
      </c>
      <c r="S528" s="56">
        <v>221.55666666666667</v>
      </c>
      <c r="T528" s="100">
        <v>0.19999999999999998</v>
      </c>
      <c r="U528" s="56">
        <v>333.08</v>
      </c>
      <c r="V528" s="100">
        <v>0</v>
      </c>
      <c r="W528" s="56">
        <v>0</v>
      </c>
      <c r="X528" s="56">
        <v>0</v>
      </c>
      <c r="Y528" s="56">
        <v>0</v>
      </c>
      <c r="Z528" s="56">
        <v>0</v>
      </c>
      <c r="AA528" s="60">
        <f>G528+H528+J528+L528+N528+O528+P528+Q528+R528+S528+U528+W528+X528+Y528+Z528</f>
        <v>2880.2366666666667</v>
      </c>
      <c r="AB528" s="142">
        <v>224.6</v>
      </c>
      <c r="AC528" s="56">
        <f>AB528+X528+W528+U528</f>
        <v>557.67999999999995</v>
      </c>
      <c r="AD528" s="244">
        <f t="shared" si="206"/>
        <v>0.33486249549657737</v>
      </c>
      <c r="AE528" s="56">
        <f>G528+H528+J528+L528+N528+P528+Q528+R528+S528+Y528+Z528</f>
        <v>2547.1566666666668</v>
      </c>
      <c r="AF528" s="290">
        <f t="shared" si="204"/>
        <v>0.4</v>
      </c>
      <c r="AG528" s="291">
        <f>G528*AF528</f>
        <v>666.16000000000008</v>
      </c>
      <c r="AH528" s="225">
        <f>IF((AA528+AB528)-(AE528+AG528)&gt;0,0,(AA528+AB528)-(AE528+AG528))</f>
        <v>-108.48000000000002</v>
      </c>
      <c r="AI528" s="244">
        <f t="shared" ref="AI528:AI591" si="207">AJ528/G528</f>
        <v>0.39999999999999997</v>
      </c>
      <c r="AJ528" s="56">
        <f t="shared" ref="AJ528:AJ591" si="208">AC528+AH528*-1</f>
        <v>666.16</v>
      </c>
      <c r="AK528" s="56"/>
      <c r="AL528" s="187"/>
    </row>
    <row r="529" spans="2:38" s="1" customFormat="1" ht="15" customHeight="1" x14ac:dyDescent="0.25">
      <c r="B529" s="685"/>
      <c r="C529" s="46" t="s">
        <v>438</v>
      </c>
      <c r="D529" s="59">
        <v>3</v>
      </c>
      <c r="E529" s="59">
        <v>17</v>
      </c>
      <c r="F529" s="59">
        <v>16</v>
      </c>
      <c r="G529" s="56">
        <v>1599.1</v>
      </c>
      <c r="H529" s="56">
        <v>46.800000000000004</v>
      </c>
      <c r="I529" s="100">
        <v>0.22700268901256959</v>
      </c>
      <c r="J529" s="56">
        <v>363</v>
      </c>
      <c r="K529" s="100">
        <v>0</v>
      </c>
      <c r="L529" s="56">
        <v>0</v>
      </c>
      <c r="M529" s="100">
        <v>0</v>
      </c>
      <c r="N529" s="56">
        <v>0</v>
      </c>
      <c r="O529" s="56">
        <v>0</v>
      </c>
      <c r="P529" s="56">
        <v>0</v>
      </c>
      <c r="Q529" s="56">
        <v>50.3</v>
      </c>
      <c r="R529" s="56">
        <v>4.2</v>
      </c>
      <c r="S529" s="56">
        <v>198.60166666666666</v>
      </c>
      <c r="T529" s="100">
        <v>0.2</v>
      </c>
      <c r="U529" s="56">
        <v>319.82</v>
      </c>
      <c r="V529" s="100">
        <v>0</v>
      </c>
      <c r="W529" s="56">
        <v>0</v>
      </c>
      <c r="X529" s="56">
        <v>0</v>
      </c>
      <c r="Y529" s="56">
        <v>0</v>
      </c>
      <c r="Z529" s="56">
        <v>0</v>
      </c>
      <c r="AA529" s="60">
        <f>G529+H529+J529+L529+N529+O529+P529+Q529+R529+S529+U529+W529+X529+Y529+Z529</f>
        <v>2581.8216666666663</v>
      </c>
      <c r="AB529" s="142">
        <v>201.3</v>
      </c>
      <c r="AC529" s="56">
        <f>AB529+X529+W529+U529</f>
        <v>521.12</v>
      </c>
      <c r="AD529" s="244">
        <f t="shared" si="206"/>
        <v>0.32588330936151588</v>
      </c>
      <c r="AE529" s="56">
        <f>G529+H529+J529+L529+N529+P529+Q529+R529+S529+Y529+Z529</f>
        <v>2262.0016666666661</v>
      </c>
      <c r="AF529" s="290">
        <f t="shared" si="204"/>
        <v>0.4</v>
      </c>
      <c r="AG529" s="291">
        <f>G529*AF529</f>
        <v>639.64</v>
      </c>
      <c r="AH529" s="225">
        <f>IF((AA529+AB529)-(AE529+AG529)&gt;0,0,(AA529+AB529)-(AE529+AG529))</f>
        <v>-118.51999999999953</v>
      </c>
      <c r="AI529" s="244">
        <f t="shared" si="207"/>
        <v>0.39999999999999974</v>
      </c>
      <c r="AJ529" s="56">
        <f t="shared" si="208"/>
        <v>639.63999999999953</v>
      </c>
      <c r="AK529" s="56"/>
      <c r="AL529" s="187"/>
    </row>
    <row r="530" spans="2:38" s="1" customFormat="1" ht="15.75" customHeight="1" x14ac:dyDescent="0.25">
      <c r="B530" s="683" t="s">
        <v>439</v>
      </c>
      <c r="C530" s="22" t="s">
        <v>124</v>
      </c>
      <c r="D530" s="125">
        <f t="shared" ref="D530:AA530" si="209">SUM(D531:D534)</f>
        <v>13</v>
      </c>
      <c r="E530" s="125">
        <f t="shared" si="209"/>
        <v>70</v>
      </c>
      <c r="F530" s="125">
        <f t="shared" si="209"/>
        <v>68</v>
      </c>
      <c r="G530" s="57">
        <f t="shared" si="209"/>
        <v>6551.7</v>
      </c>
      <c r="H530" s="57">
        <f t="shared" si="209"/>
        <v>217.7</v>
      </c>
      <c r="I530" s="82">
        <f>J530/G530</f>
        <v>0.33672176686966743</v>
      </c>
      <c r="J530" s="57">
        <f t="shared" si="209"/>
        <v>2206.1</v>
      </c>
      <c r="K530" s="82">
        <f>L530/G530</f>
        <v>0</v>
      </c>
      <c r="L530" s="57">
        <f t="shared" si="209"/>
        <v>0</v>
      </c>
      <c r="M530" s="82">
        <f t="shared" si="209"/>
        <v>0</v>
      </c>
      <c r="N530" s="57">
        <f t="shared" si="209"/>
        <v>0</v>
      </c>
      <c r="O530" s="57">
        <f t="shared" si="209"/>
        <v>0</v>
      </c>
      <c r="P530" s="57">
        <f t="shared" si="209"/>
        <v>0</v>
      </c>
      <c r="Q530" s="57">
        <f t="shared" si="209"/>
        <v>245.8</v>
      </c>
      <c r="R530" s="57">
        <f t="shared" si="209"/>
        <v>16.8</v>
      </c>
      <c r="S530" s="57">
        <f t="shared" si="209"/>
        <v>879.03666666666663</v>
      </c>
      <c r="T530" s="82">
        <f>U530/G530</f>
        <v>0.19999999999999998</v>
      </c>
      <c r="U530" s="57">
        <f t="shared" si="209"/>
        <v>1310.3399999999999</v>
      </c>
      <c r="V530" s="82">
        <f>W530/G530</f>
        <v>0</v>
      </c>
      <c r="W530" s="57">
        <f t="shared" si="209"/>
        <v>0</v>
      </c>
      <c r="X530" s="57">
        <f t="shared" si="209"/>
        <v>0</v>
      </c>
      <c r="Y530" s="57">
        <f t="shared" si="209"/>
        <v>0</v>
      </c>
      <c r="Z530" s="57">
        <f t="shared" si="209"/>
        <v>0</v>
      </c>
      <c r="AA530" s="57">
        <f t="shared" si="209"/>
        <v>11427.476666666666</v>
      </c>
      <c r="AB530" s="141">
        <f>SUM(AB531:AB534)</f>
        <v>891.2</v>
      </c>
      <c r="AC530" s="141">
        <f>SUM(AC531:AC534)</f>
        <v>2201.54</v>
      </c>
      <c r="AD530" s="233">
        <f t="shared" si="206"/>
        <v>0.33602576430544745</v>
      </c>
      <c r="AE530" s="141">
        <f>SUM(AE531:AE534)</f>
        <v>10117.136666666667</v>
      </c>
      <c r="AF530" s="269">
        <f t="shared" si="204"/>
        <v>0.4</v>
      </c>
      <c r="AG530" s="270">
        <f>SUM(AG531:AG534)</f>
        <v>2620.6800000000003</v>
      </c>
      <c r="AH530" s="141">
        <f>SUM(AH531:AH534)</f>
        <v>-419.13999999999987</v>
      </c>
      <c r="AI530" s="233">
        <f t="shared" si="207"/>
        <v>0.39999999999999997</v>
      </c>
      <c r="AJ530" s="57">
        <f t="shared" si="208"/>
        <v>2620.6799999999998</v>
      </c>
      <c r="AK530" s="57"/>
      <c r="AL530" s="79"/>
    </row>
    <row r="531" spans="2:38" s="1" customFormat="1" ht="15.75" x14ac:dyDescent="0.25">
      <c r="B531" s="683"/>
      <c r="C531" s="15" t="s">
        <v>440</v>
      </c>
      <c r="D531" s="116">
        <v>4</v>
      </c>
      <c r="E531" s="116">
        <v>19</v>
      </c>
      <c r="F531" s="116">
        <v>19</v>
      </c>
      <c r="G531" s="69">
        <v>1795.1000000000001</v>
      </c>
      <c r="H531" s="69">
        <v>73.2</v>
      </c>
      <c r="I531" s="80">
        <v>0.34482758620689652</v>
      </c>
      <c r="J531" s="69">
        <v>619</v>
      </c>
      <c r="K531" s="80">
        <v>0</v>
      </c>
      <c r="L531" s="69">
        <v>0</v>
      </c>
      <c r="M531" s="80">
        <v>0</v>
      </c>
      <c r="N531" s="69">
        <v>0</v>
      </c>
      <c r="O531" s="69">
        <v>0</v>
      </c>
      <c r="P531" s="69">
        <v>0</v>
      </c>
      <c r="Q531" s="69">
        <v>51.5</v>
      </c>
      <c r="R531" s="69">
        <v>4.2</v>
      </c>
      <c r="S531" s="69">
        <v>241.83500000000001</v>
      </c>
      <c r="T531" s="80">
        <v>0.19999999999999998</v>
      </c>
      <c r="U531" s="69">
        <v>359.02</v>
      </c>
      <c r="V531" s="80">
        <v>0</v>
      </c>
      <c r="W531" s="69">
        <v>0</v>
      </c>
      <c r="X531" s="69">
        <v>0</v>
      </c>
      <c r="Y531" s="69">
        <v>0</v>
      </c>
      <c r="Z531" s="69">
        <v>0</v>
      </c>
      <c r="AA531" s="60">
        <f>G531+H531+J531+L531+N531+O531+P531+Q531+R531+S531+U531+W531+X531+Y531+Z531</f>
        <v>3143.855</v>
      </c>
      <c r="AB531" s="143">
        <v>245.2</v>
      </c>
      <c r="AC531" s="69">
        <f>AB531+X531+W531+U531</f>
        <v>604.22</v>
      </c>
      <c r="AD531" s="238">
        <f t="shared" si="206"/>
        <v>0.33659406161216643</v>
      </c>
      <c r="AE531" s="69">
        <f>G531+H531+J531+L531+N531+P531+Q531+R531+S531+Y531+Z531</f>
        <v>2784.835</v>
      </c>
      <c r="AF531" s="277">
        <f t="shared" si="204"/>
        <v>0.4</v>
      </c>
      <c r="AG531" s="278">
        <f>G531*AF531</f>
        <v>718.04000000000008</v>
      </c>
      <c r="AH531" s="225">
        <f>IF((AA531+AB531)-(AE531+AG531)&gt;0,0,(AA531+AB531)-(AE531+AG531))</f>
        <v>-113.82000000000016</v>
      </c>
      <c r="AI531" s="238">
        <f t="shared" si="207"/>
        <v>0.40000000000000008</v>
      </c>
      <c r="AJ531" s="69">
        <f t="shared" si="208"/>
        <v>718.04000000000019</v>
      </c>
      <c r="AK531" s="69"/>
      <c r="AL531" s="186"/>
    </row>
    <row r="532" spans="2:38" s="1" customFormat="1" ht="15.75" x14ac:dyDescent="0.25">
      <c r="B532" s="683"/>
      <c r="C532" s="15" t="s">
        <v>441</v>
      </c>
      <c r="D532" s="116">
        <v>3</v>
      </c>
      <c r="E532" s="116">
        <v>17</v>
      </c>
      <c r="F532" s="116">
        <v>15</v>
      </c>
      <c r="G532" s="69">
        <v>1534.6999999999998</v>
      </c>
      <c r="H532" s="69">
        <v>49.2</v>
      </c>
      <c r="I532" s="80">
        <v>0.33791620512152215</v>
      </c>
      <c r="J532" s="69">
        <v>518.6</v>
      </c>
      <c r="K532" s="80">
        <v>0</v>
      </c>
      <c r="L532" s="69">
        <v>0</v>
      </c>
      <c r="M532" s="80">
        <v>0</v>
      </c>
      <c r="N532" s="69">
        <v>0</v>
      </c>
      <c r="O532" s="69">
        <v>0</v>
      </c>
      <c r="P532" s="69">
        <v>0</v>
      </c>
      <c r="Q532" s="69">
        <v>59.9</v>
      </c>
      <c r="R532" s="69">
        <v>4.2</v>
      </c>
      <c r="S532" s="69">
        <v>206.12833333333333</v>
      </c>
      <c r="T532" s="80">
        <v>0.2</v>
      </c>
      <c r="U532" s="69">
        <v>306.94</v>
      </c>
      <c r="V532" s="80">
        <v>0</v>
      </c>
      <c r="W532" s="69">
        <v>0</v>
      </c>
      <c r="X532" s="69">
        <v>0</v>
      </c>
      <c r="Y532" s="69">
        <v>0</v>
      </c>
      <c r="Z532" s="69">
        <v>0</v>
      </c>
      <c r="AA532" s="60">
        <f>G532+H532+J532+L532+N532+O532+P532+Q532+R532+S532+U532+W532+X532+Y532+Z532</f>
        <v>2679.6683333333335</v>
      </c>
      <c r="AB532" s="143">
        <v>209</v>
      </c>
      <c r="AC532" s="69">
        <f>AB532+X532+W532+U532</f>
        <v>515.94000000000005</v>
      </c>
      <c r="AD532" s="238">
        <f t="shared" si="206"/>
        <v>0.33618296735518349</v>
      </c>
      <c r="AE532" s="69">
        <f>G532+H532+J532+L532+N532+P532+Q532+R532+S532+Y532+Z532</f>
        <v>2372.7283333333335</v>
      </c>
      <c r="AF532" s="277">
        <f t="shared" si="204"/>
        <v>0.4</v>
      </c>
      <c r="AG532" s="278">
        <f>G532*AF532</f>
        <v>613.88</v>
      </c>
      <c r="AH532" s="225">
        <f>IF((AA532+AB532)-(AE532+AG532)&gt;0,0,(AA532+AB532)-(AE532+AG532))</f>
        <v>-97.940000000000055</v>
      </c>
      <c r="AI532" s="238">
        <f t="shared" si="207"/>
        <v>0.40000000000000013</v>
      </c>
      <c r="AJ532" s="69">
        <f t="shared" si="208"/>
        <v>613.88000000000011</v>
      </c>
      <c r="AK532" s="69"/>
      <c r="AL532" s="186"/>
    </row>
    <row r="533" spans="2:38" s="1" customFormat="1" ht="15.75" x14ac:dyDescent="0.25">
      <c r="B533" s="683"/>
      <c r="C533" s="15" t="s">
        <v>903</v>
      </c>
      <c r="D533" s="116">
        <v>3</v>
      </c>
      <c r="E533" s="116">
        <v>20</v>
      </c>
      <c r="F533" s="116">
        <v>20</v>
      </c>
      <c r="G533" s="69">
        <v>1839.2</v>
      </c>
      <c r="H533" s="69">
        <v>36.5</v>
      </c>
      <c r="I533" s="80">
        <v>0.30208786428882123</v>
      </c>
      <c r="J533" s="69">
        <v>555.6</v>
      </c>
      <c r="K533" s="80">
        <v>0</v>
      </c>
      <c r="L533" s="69">
        <v>0</v>
      </c>
      <c r="M533" s="80">
        <v>0</v>
      </c>
      <c r="N533" s="69">
        <v>0</v>
      </c>
      <c r="O533" s="69">
        <v>0</v>
      </c>
      <c r="P533" s="69">
        <v>0</v>
      </c>
      <c r="Q533" s="69">
        <v>96.5</v>
      </c>
      <c r="R533" s="69">
        <v>4.2</v>
      </c>
      <c r="S533" s="69">
        <v>241.65333333333334</v>
      </c>
      <c r="T533" s="80">
        <v>0.19999999999999998</v>
      </c>
      <c r="U533" s="69">
        <v>367.84</v>
      </c>
      <c r="V533" s="80">
        <v>0</v>
      </c>
      <c r="W533" s="69">
        <v>0</v>
      </c>
      <c r="X533" s="69">
        <v>0</v>
      </c>
      <c r="Y533" s="69">
        <v>0</v>
      </c>
      <c r="Z533" s="69">
        <v>0</v>
      </c>
      <c r="AA533" s="60">
        <f>G533+H533+J533+L533+N533+O533+P533+Q533+R533+S533+U533+W533+X533+Y533+Z533</f>
        <v>3141.4933333333333</v>
      </c>
      <c r="AB533" s="143">
        <v>245</v>
      </c>
      <c r="AC533" s="69">
        <f>AB533+X533+W533+U533</f>
        <v>612.83999999999992</v>
      </c>
      <c r="AD533" s="238">
        <f t="shared" si="206"/>
        <v>0.3332100913440626</v>
      </c>
      <c r="AE533" s="69">
        <f>G533+H533+J533+L533+N533+P533+Q533+R533+S533+Y533+Z533</f>
        <v>2773.6533333333332</v>
      </c>
      <c r="AF533" s="277">
        <f t="shared" si="204"/>
        <v>0.4</v>
      </c>
      <c r="AG533" s="278">
        <f>G533*AF533</f>
        <v>735.68000000000006</v>
      </c>
      <c r="AH533" s="225">
        <f>IF((AA533+AB533)-(AE533+AG533)&gt;0,0,(AA533+AB533)-(AE533+AG533))</f>
        <v>-122.83999999999969</v>
      </c>
      <c r="AI533" s="238">
        <f t="shared" si="207"/>
        <v>0.3999999999999998</v>
      </c>
      <c r="AJ533" s="69">
        <f t="shared" si="208"/>
        <v>735.67999999999961</v>
      </c>
      <c r="AK533" s="69"/>
      <c r="AL533" s="186"/>
    </row>
    <row r="534" spans="2:38" s="1" customFormat="1" ht="15.75" x14ac:dyDescent="0.25">
      <c r="B534" s="683"/>
      <c r="C534" s="15" t="s">
        <v>904</v>
      </c>
      <c r="D534" s="116">
        <v>3</v>
      </c>
      <c r="E534" s="116">
        <v>14</v>
      </c>
      <c r="F534" s="116">
        <v>14</v>
      </c>
      <c r="G534" s="69">
        <v>1382.6999999999998</v>
      </c>
      <c r="H534" s="69">
        <v>58.8</v>
      </c>
      <c r="I534" s="80">
        <v>0.37094091270702251</v>
      </c>
      <c r="J534" s="69">
        <v>512.9</v>
      </c>
      <c r="K534" s="80">
        <v>0</v>
      </c>
      <c r="L534" s="69">
        <v>0</v>
      </c>
      <c r="M534" s="80">
        <v>0</v>
      </c>
      <c r="N534" s="69">
        <v>0</v>
      </c>
      <c r="O534" s="69">
        <v>0</v>
      </c>
      <c r="P534" s="69">
        <v>0</v>
      </c>
      <c r="Q534" s="69">
        <v>37.9</v>
      </c>
      <c r="R534" s="69">
        <v>4.2</v>
      </c>
      <c r="S534" s="69">
        <v>189.42000000000002</v>
      </c>
      <c r="T534" s="80">
        <v>0.20000000000000004</v>
      </c>
      <c r="U534" s="69">
        <v>276.54000000000002</v>
      </c>
      <c r="V534" s="80">
        <v>0</v>
      </c>
      <c r="W534" s="69">
        <v>0</v>
      </c>
      <c r="X534" s="69">
        <v>0</v>
      </c>
      <c r="Y534" s="69">
        <v>0</v>
      </c>
      <c r="Z534" s="69">
        <v>0</v>
      </c>
      <c r="AA534" s="60">
        <f>G534+H534+J534+L534+N534+O534+P534+Q534+R534+S534+U534+W534+X534+Y534+Z534</f>
        <v>2462.4599999999996</v>
      </c>
      <c r="AB534" s="143">
        <v>192</v>
      </c>
      <c r="AC534" s="69">
        <f>AB534+X534+W534+U534</f>
        <v>468.54</v>
      </c>
      <c r="AD534" s="238">
        <f t="shared" si="206"/>
        <v>0.33885875461054465</v>
      </c>
      <c r="AE534" s="69">
        <f>G534+H534+J534+L534+N534+P534+Q534+R534+S534+Y534+Z534</f>
        <v>2185.9199999999996</v>
      </c>
      <c r="AF534" s="277">
        <f t="shared" si="204"/>
        <v>0.4</v>
      </c>
      <c r="AG534" s="278">
        <f>G534*AF534</f>
        <v>553.07999999999993</v>
      </c>
      <c r="AH534" s="225">
        <f>IF((AA534+AB534)-(AE534+AG534)&gt;0,0,(AA534+AB534)-(AE534+AG534))</f>
        <v>-84.539999999999964</v>
      </c>
      <c r="AI534" s="238">
        <f t="shared" si="207"/>
        <v>0.4</v>
      </c>
      <c r="AJ534" s="69">
        <f t="shared" si="208"/>
        <v>553.07999999999993</v>
      </c>
      <c r="AK534" s="69"/>
      <c r="AL534" s="186"/>
    </row>
    <row r="535" spans="2:38" s="1" customFormat="1" ht="15.75" customHeight="1" x14ac:dyDescent="0.25">
      <c r="B535" s="683" t="s">
        <v>442</v>
      </c>
      <c r="C535" s="22" t="s">
        <v>124</v>
      </c>
      <c r="D535" s="125">
        <f t="shared" ref="D535:AA535" si="210">SUM(D536:D537)</f>
        <v>9</v>
      </c>
      <c r="E535" s="125">
        <f t="shared" si="210"/>
        <v>48</v>
      </c>
      <c r="F535" s="125">
        <f t="shared" si="210"/>
        <v>46</v>
      </c>
      <c r="G535" s="57">
        <f t="shared" si="210"/>
        <v>4366.5999999999995</v>
      </c>
      <c r="H535" s="57">
        <f t="shared" si="210"/>
        <v>150</v>
      </c>
      <c r="I535" s="82">
        <f>J535/G535</f>
        <v>0.29392204461136817</v>
      </c>
      <c r="J535" s="57">
        <f t="shared" si="210"/>
        <v>1283.44</v>
      </c>
      <c r="K535" s="82">
        <f>L535/G535</f>
        <v>0</v>
      </c>
      <c r="L535" s="57">
        <f t="shared" si="210"/>
        <v>0</v>
      </c>
      <c r="M535" s="82">
        <f t="shared" si="210"/>
        <v>0</v>
      </c>
      <c r="N535" s="57">
        <f t="shared" si="210"/>
        <v>0</v>
      </c>
      <c r="O535" s="57">
        <f t="shared" si="210"/>
        <v>0</v>
      </c>
      <c r="P535" s="57">
        <f t="shared" si="210"/>
        <v>0</v>
      </c>
      <c r="Q535" s="57">
        <f t="shared" si="210"/>
        <v>125.1</v>
      </c>
      <c r="R535" s="57">
        <f t="shared" si="210"/>
        <v>8.4</v>
      </c>
      <c r="S535" s="57">
        <f t="shared" si="210"/>
        <v>567.23833333333334</v>
      </c>
      <c r="T535" s="82">
        <f>U535/G535</f>
        <v>0.2</v>
      </c>
      <c r="U535" s="57">
        <f t="shared" si="210"/>
        <v>873.31999999999994</v>
      </c>
      <c r="V535" s="82">
        <f>W535/G535</f>
        <v>0</v>
      </c>
      <c r="W535" s="57">
        <f t="shared" si="210"/>
        <v>0</v>
      </c>
      <c r="X535" s="57">
        <f t="shared" si="210"/>
        <v>0</v>
      </c>
      <c r="Y535" s="57">
        <f t="shared" si="210"/>
        <v>0</v>
      </c>
      <c r="Z535" s="57">
        <f t="shared" si="210"/>
        <v>0</v>
      </c>
      <c r="AA535" s="57">
        <f t="shared" si="210"/>
        <v>7374.0983333333315</v>
      </c>
      <c r="AB535" s="141">
        <f>SUM(AB536:AB537)</f>
        <v>574.90000000000009</v>
      </c>
      <c r="AC535" s="141">
        <f>SUM(AC536:AC537)</f>
        <v>1448.2199999999998</v>
      </c>
      <c r="AD535" s="233">
        <f t="shared" si="206"/>
        <v>0.33165849860303215</v>
      </c>
      <c r="AE535" s="141">
        <f>SUM(AE536:AE537)</f>
        <v>6500.7783333333318</v>
      </c>
      <c r="AF535" s="269">
        <f t="shared" si="204"/>
        <v>0.4</v>
      </c>
      <c r="AG535" s="270">
        <f>SUM(AG536:AG537)</f>
        <v>1746.6399999999999</v>
      </c>
      <c r="AH535" s="141">
        <f>SUM(AH536:AH537)</f>
        <v>-298.42000000000098</v>
      </c>
      <c r="AI535" s="233">
        <f t="shared" si="207"/>
        <v>0.40000000000000024</v>
      </c>
      <c r="AJ535" s="57">
        <f t="shared" si="208"/>
        <v>1746.6400000000008</v>
      </c>
      <c r="AK535" s="57"/>
      <c r="AL535" s="79"/>
    </row>
    <row r="536" spans="2:38" s="1" customFormat="1" ht="15.75" x14ac:dyDescent="0.25">
      <c r="B536" s="683"/>
      <c r="C536" s="15" t="s">
        <v>443</v>
      </c>
      <c r="D536" s="116">
        <v>4</v>
      </c>
      <c r="E536" s="116">
        <v>23</v>
      </c>
      <c r="F536" s="116">
        <v>21</v>
      </c>
      <c r="G536" s="69">
        <v>2011.3999999999999</v>
      </c>
      <c r="H536" s="69">
        <v>69.599999999999994</v>
      </c>
      <c r="I536" s="80">
        <v>0.24465546385602072</v>
      </c>
      <c r="J536" s="69">
        <v>492.1</v>
      </c>
      <c r="K536" s="80">
        <v>0</v>
      </c>
      <c r="L536" s="69">
        <v>0</v>
      </c>
      <c r="M536" s="80">
        <v>0</v>
      </c>
      <c r="N536" s="69">
        <v>0</v>
      </c>
      <c r="O536" s="69">
        <v>0</v>
      </c>
      <c r="P536" s="69">
        <v>0</v>
      </c>
      <c r="Q536" s="69">
        <v>87.199999999999989</v>
      </c>
      <c r="R536" s="69">
        <v>4.2</v>
      </c>
      <c r="S536" s="69">
        <v>255.565</v>
      </c>
      <c r="T536" s="80">
        <v>0.2</v>
      </c>
      <c r="U536" s="69">
        <v>402.28</v>
      </c>
      <c r="V536" s="80">
        <v>0</v>
      </c>
      <c r="W536" s="69">
        <v>0</v>
      </c>
      <c r="X536" s="69">
        <v>0</v>
      </c>
      <c r="Y536" s="69">
        <v>0</v>
      </c>
      <c r="Z536" s="69">
        <v>0</v>
      </c>
      <c r="AA536" s="60">
        <f>G536+H536+J536+L536+N536+O536+P536+Q536+R536+S536+U536+W536+X536+Y536+Z536</f>
        <v>3322.3449999999993</v>
      </c>
      <c r="AB536" s="143">
        <v>259.10000000000002</v>
      </c>
      <c r="AC536" s="69">
        <f>AB536+X536+W536+U536</f>
        <v>661.38</v>
      </c>
      <c r="AD536" s="238">
        <f t="shared" si="206"/>
        <v>0.32881575022372478</v>
      </c>
      <c r="AE536" s="69">
        <f>G536+H536+J536+L536+N536+P536+Q536+R536+S536+Y536+Z536</f>
        <v>2920.0649999999996</v>
      </c>
      <c r="AF536" s="277">
        <f t="shared" si="204"/>
        <v>0.4</v>
      </c>
      <c r="AG536" s="278">
        <f>G536*AF536</f>
        <v>804.56</v>
      </c>
      <c r="AH536" s="225">
        <f>IF((AA536+AB536)-(AE536+AG536)&gt;0,0,(AA536+AB536)-(AE536+AG536))</f>
        <v>-143.18000000000029</v>
      </c>
      <c r="AI536" s="238">
        <f t="shared" si="207"/>
        <v>0.40000000000000019</v>
      </c>
      <c r="AJ536" s="69">
        <f t="shared" si="208"/>
        <v>804.56000000000029</v>
      </c>
      <c r="AK536" s="69"/>
      <c r="AL536" s="186"/>
    </row>
    <row r="537" spans="2:38" s="1" customFormat="1" ht="15.75" x14ac:dyDescent="0.25">
      <c r="B537" s="683"/>
      <c r="C537" s="15" t="s">
        <v>444</v>
      </c>
      <c r="D537" s="116">
        <v>5</v>
      </c>
      <c r="E537" s="116">
        <v>25</v>
      </c>
      <c r="F537" s="116">
        <v>25</v>
      </c>
      <c r="G537" s="69">
        <v>2355.1999999999998</v>
      </c>
      <c r="H537" s="69">
        <v>80.400000000000006</v>
      </c>
      <c r="I537" s="80">
        <v>0.33599694293478261</v>
      </c>
      <c r="J537" s="69">
        <v>791.33999999999992</v>
      </c>
      <c r="K537" s="80">
        <v>0</v>
      </c>
      <c r="L537" s="69">
        <v>0</v>
      </c>
      <c r="M537" s="80">
        <v>0</v>
      </c>
      <c r="N537" s="69">
        <v>0</v>
      </c>
      <c r="O537" s="69">
        <v>0</v>
      </c>
      <c r="P537" s="69">
        <v>0</v>
      </c>
      <c r="Q537" s="69">
        <v>37.9</v>
      </c>
      <c r="R537" s="69">
        <v>4.2</v>
      </c>
      <c r="S537" s="69">
        <v>311.67333333333335</v>
      </c>
      <c r="T537" s="80">
        <v>0.2</v>
      </c>
      <c r="U537" s="69">
        <v>471.03999999999996</v>
      </c>
      <c r="V537" s="80">
        <v>0</v>
      </c>
      <c r="W537" s="69">
        <v>0</v>
      </c>
      <c r="X537" s="69">
        <v>0</v>
      </c>
      <c r="Y537" s="69">
        <v>0</v>
      </c>
      <c r="Z537" s="69">
        <v>0</v>
      </c>
      <c r="AA537" s="60">
        <f>G537+H537+J537+L537+N537+O537+P537+Q537+R537+S537+U537+W537+X537+Y537+Z537</f>
        <v>4051.7533333333326</v>
      </c>
      <c r="AB537" s="143">
        <v>315.8</v>
      </c>
      <c r="AC537" s="69">
        <f>AB537+X537+W537+U537</f>
        <v>786.83999999999992</v>
      </c>
      <c r="AD537" s="238">
        <f t="shared" si="206"/>
        <v>0.33408627717391304</v>
      </c>
      <c r="AE537" s="69">
        <f>G537+H537+J537+L537+N537+P537+Q537+R537+S537+Y537+Z537</f>
        <v>3580.7133333333327</v>
      </c>
      <c r="AF537" s="277">
        <f t="shared" si="204"/>
        <v>0.4</v>
      </c>
      <c r="AG537" s="278">
        <f>G537*AF537</f>
        <v>942.07999999999993</v>
      </c>
      <c r="AH537" s="225">
        <f>IF((AA537+AB537)-(AE537+AG537)&gt;0,0,(AA537+AB537)-(AE537+AG537))</f>
        <v>-155.24000000000069</v>
      </c>
      <c r="AI537" s="238">
        <f t="shared" si="207"/>
        <v>0.4000000000000003</v>
      </c>
      <c r="AJ537" s="69">
        <f t="shared" si="208"/>
        <v>942.08000000000061</v>
      </c>
      <c r="AK537" s="69"/>
      <c r="AL537" s="186"/>
    </row>
    <row r="538" spans="2:38" s="1" customFormat="1" ht="15.75" customHeight="1" x14ac:dyDescent="0.25">
      <c r="B538" s="683" t="s">
        <v>445</v>
      </c>
      <c r="C538" s="22" t="s">
        <v>124</v>
      </c>
      <c r="D538" s="125">
        <f t="shared" ref="D538:AA538" si="211">SUM(D539:D542)</f>
        <v>17</v>
      </c>
      <c r="E538" s="125">
        <f t="shared" si="211"/>
        <v>87</v>
      </c>
      <c r="F538" s="125">
        <f t="shared" si="211"/>
        <v>83</v>
      </c>
      <c r="G538" s="57">
        <f t="shared" si="211"/>
        <v>8631</v>
      </c>
      <c r="H538" s="57">
        <f t="shared" si="211"/>
        <v>301.2</v>
      </c>
      <c r="I538" s="82">
        <f>J538/G538</f>
        <v>0.33227899432278996</v>
      </c>
      <c r="J538" s="57">
        <f t="shared" si="211"/>
        <v>2867.9</v>
      </c>
      <c r="K538" s="82">
        <f>L538/G538</f>
        <v>0</v>
      </c>
      <c r="L538" s="57">
        <f t="shared" si="211"/>
        <v>0</v>
      </c>
      <c r="M538" s="82">
        <f t="shared" si="211"/>
        <v>0</v>
      </c>
      <c r="N538" s="57">
        <f t="shared" si="211"/>
        <v>0</v>
      </c>
      <c r="O538" s="57">
        <f t="shared" si="211"/>
        <v>0</v>
      </c>
      <c r="P538" s="57">
        <f t="shared" si="211"/>
        <v>0</v>
      </c>
      <c r="Q538" s="57">
        <f t="shared" si="211"/>
        <v>156.20000000000002</v>
      </c>
      <c r="R538" s="57">
        <f t="shared" si="211"/>
        <v>19</v>
      </c>
      <c r="S538" s="57">
        <f t="shared" si="211"/>
        <v>1141.7916666666665</v>
      </c>
      <c r="T538" s="82">
        <f>U538/G538</f>
        <v>0.20000000000000004</v>
      </c>
      <c r="U538" s="57">
        <f t="shared" si="211"/>
        <v>1726.2000000000003</v>
      </c>
      <c r="V538" s="82">
        <f>W538/G538</f>
        <v>0</v>
      </c>
      <c r="W538" s="57">
        <f t="shared" si="211"/>
        <v>0</v>
      </c>
      <c r="X538" s="57">
        <f t="shared" si="211"/>
        <v>0</v>
      </c>
      <c r="Y538" s="57">
        <f t="shared" si="211"/>
        <v>0</v>
      </c>
      <c r="Z538" s="57">
        <f t="shared" si="211"/>
        <v>0</v>
      </c>
      <c r="AA538" s="57">
        <f t="shared" si="211"/>
        <v>14843.291666666668</v>
      </c>
      <c r="AB538" s="141">
        <f>SUM(AB539:AB542)</f>
        <v>1157.4000000000001</v>
      </c>
      <c r="AC538" s="141">
        <f>SUM(AC539:AC542)</f>
        <v>2883.5999999999995</v>
      </c>
      <c r="AD538" s="233">
        <f t="shared" si="206"/>
        <v>0.33409801876955164</v>
      </c>
      <c r="AE538" s="141">
        <f>SUM(AE539:AE542)</f>
        <v>13117.091666666667</v>
      </c>
      <c r="AF538" s="269">
        <f t="shared" si="204"/>
        <v>0.4</v>
      </c>
      <c r="AG538" s="270">
        <f>SUM(AG539:AG542)</f>
        <v>3452.4000000000005</v>
      </c>
      <c r="AH538" s="141">
        <f>SUM(AH539:AH542)</f>
        <v>-568.79999999999927</v>
      </c>
      <c r="AI538" s="233">
        <f t="shared" si="207"/>
        <v>0.39999999999999986</v>
      </c>
      <c r="AJ538" s="57">
        <f t="shared" si="208"/>
        <v>3452.3999999999987</v>
      </c>
      <c r="AK538" s="57"/>
      <c r="AL538" s="79"/>
    </row>
    <row r="539" spans="2:38" s="1" customFormat="1" ht="15.75" x14ac:dyDescent="0.25">
      <c r="B539" s="683"/>
      <c r="C539" s="15" t="s">
        <v>446</v>
      </c>
      <c r="D539" s="116">
        <v>7</v>
      </c>
      <c r="E539" s="116">
        <v>33</v>
      </c>
      <c r="F539" s="116">
        <v>31</v>
      </c>
      <c r="G539" s="69">
        <v>2920.8</v>
      </c>
      <c r="H539" s="69">
        <v>98.399999999999991</v>
      </c>
      <c r="I539" s="80">
        <v>0.33593536017529441</v>
      </c>
      <c r="J539" s="69">
        <v>981.19999999999993</v>
      </c>
      <c r="K539" s="80">
        <v>0</v>
      </c>
      <c r="L539" s="69">
        <v>0</v>
      </c>
      <c r="M539" s="80">
        <v>0</v>
      </c>
      <c r="N539" s="69">
        <v>0</v>
      </c>
      <c r="O539" s="69">
        <v>0</v>
      </c>
      <c r="P539" s="69">
        <v>0</v>
      </c>
      <c r="Q539" s="69">
        <v>52.7</v>
      </c>
      <c r="R539" s="69">
        <v>4.2</v>
      </c>
      <c r="S539" s="69">
        <v>386.78833333333336</v>
      </c>
      <c r="T539" s="80">
        <v>0.2</v>
      </c>
      <c r="U539" s="69">
        <v>584.16000000000008</v>
      </c>
      <c r="V539" s="80">
        <v>0</v>
      </c>
      <c r="W539" s="69">
        <v>0</v>
      </c>
      <c r="X539" s="69">
        <v>0</v>
      </c>
      <c r="Y539" s="69">
        <v>0</v>
      </c>
      <c r="Z539" s="69">
        <v>0</v>
      </c>
      <c r="AA539" s="60">
        <f>G539+H539+J539+L539+N539+O539+P539+Q539+R539+S539+U539+W539+X539+Y539+Z539</f>
        <v>5028.248333333333</v>
      </c>
      <c r="AB539" s="143">
        <v>392.1</v>
      </c>
      <c r="AC539" s="69">
        <f>AB539+X539+W539+U539</f>
        <v>976.2600000000001</v>
      </c>
      <c r="AD539" s="238">
        <f t="shared" si="206"/>
        <v>0.33424404272801972</v>
      </c>
      <c r="AE539" s="69">
        <f>G539+H539+J539+L539+N539+P539+Q539+R539+S539+Y539+Z539</f>
        <v>4444.0883333333331</v>
      </c>
      <c r="AF539" s="277">
        <f t="shared" si="204"/>
        <v>0.4</v>
      </c>
      <c r="AG539" s="278">
        <f>G539*AF539</f>
        <v>1168.3200000000002</v>
      </c>
      <c r="AH539" s="225">
        <f>IF((AA539+AB539)-(AE539+AG539)&gt;0,0,(AA539+AB539)-(AE539+AG539))</f>
        <v>-192.05999999999949</v>
      </c>
      <c r="AI539" s="238">
        <f t="shared" si="207"/>
        <v>0.39999999999999986</v>
      </c>
      <c r="AJ539" s="69">
        <f t="shared" si="208"/>
        <v>1168.3199999999997</v>
      </c>
      <c r="AK539" s="69"/>
      <c r="AL539" s="186"/>
    </row>
    <row r="540" spans="2:38" s="1" customFormat="1" ht="15.75" x14ac:dyDescent="0.25">
      <c r="B540" s="683"/>
      <c r="C540" s="15" t="s">
        <v>447</v>
      </c>
      <c r="D540" s="116">
        <v>3</v>
      </c>
      <c r="E540" s="116">
        <v>21</v>
      </c>
      <c r="F540" s="116">
        <v>21</v>
      </c>
      <c r="G540" s="69">
        <v>2009.7</v>
      </c>
      <c r="H540" s="69">
        <v>75.599999999999994</v>
      </c>
      <c r="I540" s="80">
        <v>0.31362889983579634</v>
      </c>
      <c r="J540" s="69">
        <v>630.29999999999995</v>
      </c>
      <c r="K540" s="80">
        <v>0</v>
      </c>
      <c r="L540" s="69">
        <v>0</v>
      </c>
      <c r="M540" s="80">
        <v>0</v>
      </c>
      <c r="N540" s="69">
        <v>0</v>
      </c>
      <c r="O540" s="69">
        <v>0</v>
      </c>
      <c r="P540" s="69">
        <v>0</v>
      </c>
      <c r="Q540" s="69">
        <v>48.9</v>
      </c>
      <c r="R540" s="69">
        <v>4.2</v>
      </c>
      <c r="S540" s="69">
        <v>264.21999999999997</v>
      </c>
      <c r="T540" s="80">
        <v>0.2</v>
      </c>
      <c r="U540" s="69">
        <v>401.94000000000005</v>
      </c>
      <c r="V540" s="80">
        <v>0</v>
      </c>
      <c r="W540" s="69">
        <v>0</v>
      </c>
      <c r="X540" s="69">
        <v>0</v>
      </c>
      <c r="Y540" s="69">
        <v>0</v>
      </c>
      <c r="Z540" s="69">
        <v>0</v>
      </c>
      <c r="AA540" s="60">
        <f>G540+H540+J540+L540+N540+O540+P540+Q540+R540+S540+U540+W540+X540+Y540+Z540</f>
        <v>3434.86</v>
      </c>
      <c r="AB540" s="143">
        <v>267.8</v>
      </c>
      <c r="AC540" s="69">
        <f>AB540+X540+W540+U540</f>
        <v>669.74</v>
      </c>
      <c r="AD540" s="238">
        <f t="shared" si="206"/>
        <v>0.33325371946061599</v>
      </c>
      <c r="AE540" s="69">
        <f>G540+H540+J540+L540+N540+P540+Q540+R540+S540+Y540+Z540</f>
        <v>3032.92</v>
      </c>
      <c r="AF540" s="277">
        <f t="shared" si="204"/>
        <v>0.4</v>
      </c>
      <c r="AG540" s="278">
        <f>G540*AF540</f>
        <v>803.88000000000011</v>
      </c>
      <c r="AH540" s="225">
        <f>IF((AA540+AB540)-(AE540+AG540)&gt;0,0,(AA540+AB540)-(AE540+AG540))</f>
        <v>-134.13999999999987</v>
      </c>
      <c r="AI540" s="238">
        <f t="shared" si="207"/>
        <v>0.39999999999999991</v>
      </c>
      <c r="AJ540" s="69">
        <f t="shared" si="208"/>
        <v>803.87999999999988</v>
      </c>
      <c r="AK540" s="69"/>
      <c r="AL540" s="186"/>
    </row>
    <row r="541" spans="2:38" s="1" customFormat="1" ht="15.75" x14ac:dyDescent="0.25">
      <c r="B541" s="683"/>
      <c r="C541" s="15" t="s">
        <v>448</v>
      </c>
      <c r="D541" s="116">
        <v>4</v>
      </c>
      <c r="E541" s="116">
        <v>18</v>
      </c>
      <c r="F541" s="116">
        <v>17</v>
      </c>
      <c r="G541" s="69">
        <v>2080.6</v>
      </c>
      <c r="H541" s="69">
        <v>61.2</v>
      </c>
      <c r="I541" s="80">
        <v>0.31524560223012599</v>
      </c>
      <c r="J541" s="69">
        <v>655.90000000000009</v>
      </c>
      <c r="K541" s="80">
        <v>0</v>
      </c>
      <c r="L541" s="69">
        <v>0</v>
      </c>
      <c r="M541" s="80">
        <v>0</v>
      </c>
      <c r="N541" s="69">
        <v>0</v>
      </c>
      <c r="O541" s="69">
        <v>0</v>
      </c>
      <c r="P541" s="69">
        <v>0</v>
      </c>
      <c r="Q541" s="69">
        <v>27.3</v>
      </c>
      <c r="R541" s="69">
        <v>5.3</v>
      </c>
      <c r="S541" s="69">
        <v>270.53499999999997</v>
      </c>
      <c r="T541" s="80">
        <v>0.2</v>
      </c>
      <c r="U541" s="69">
        <v>416.12</v>
      </c>
      <c r="V541" s="80">
        <v>0</v>
      </c>
      <c r="W541" s="69">
        <v>0</v>
      </c>
      <c r="X541" s="69">
        <v>0</v>
      </c>
      <c r="Y541" s="69">
        <v>0</v>
      </c>
      <c r="Z541" s="69">
        <v>0</v>
      </c>
      <c r="AA541" s="60">
        <f>G541+H541+J541+L541+N541+O541+P541+Q541+R541+S541+U541+W541+X541+Y541+Z541</f>
        <v>3516.9549999999999</v>
      </c>
      <c r="AB541" s="143">
        <v>274.2</v>
      </c>
      <c r="AC541" s="69">
        <f>AB541+X541+W541+U541</f>
        <v>690.31999999999994</v>
      </c>
      <c r="AD541" s="238">
        <f t="shared" si="206"/>
        <v>0.33178890704604441</v>
      </c>
      <c r="AE541" s="69">
        <f>G541+H541+J541+L541+N541+P541+Q541+R541+S541+Y541+Z541</f>
        <v>3100.835</v>
      </c>
      <c r="AF541" s="277">
        <f t="shared" si="204"/>
        <v>0.4</v>
      </c>
      <c r="AG541" s="278">
        <f>G541*AF541</f>
        <v>832.24</v>
      </c>
      <c r="AH541" s="225">
        <f>IF((AA541+AB541)-(AE541+AG541)&gt;0,0,(AA541+AB541)-(AE541+AG541))</f>
        <v>-141.92000000000007</v>
      </c>
      <c r="AI541" s="238">
        <f t="shared" si="207"/>
        <v>0.4</v>
      </c>
      <c r="AJ541" s="69">
        <f t="shared" si="208"/>
        <v>832.24</v>
      </c>
      <c r="AK541" s="69"/>
      <c r="AL541" s="186"/>
    </row>
    <row r="542" spans="2:38" s="1" customFormat="1" ht="15.75" x14ac:dyDescent="0.25">
      <c r="B542" s="683"/>
      <c r="C542" s="15" t="s">
        <v>449</v>
      </c>
      <c r="D542" s="116">
        <v>3</v>
      </c>
      <c r="E542" s="116">
        <v>15</v>
      </c>
      <c r="F542" s="116">
        <v>14</v>
      </c>
      <c r="G542" s="69">
        <v>1619.9</v>
      </c>
      <c r="H542" s="69">
        <v>66</v>
      </c>
      <c r="I542" s="80">
        <v>0.37070189517871471</v>
      </c>
      <c r="J542" s="69">
        <v>600.5</v>
      </c>
      <c r="K542" s="80">
        <v>0</v>
      </c>
      <c r="L542" s="69">
        <v>0</v>
      </c>
      <c r="M542" s="80">
        <v>0</v>
      </c>
      <c r="N542" s="69">
        <v>0</v>
      </c>
      <c r="O542" s="69">
        <v>0</v>
      </c>
      <c r="P542" s="69">
        <v>0</v>
      </c>
      <c r="Q542" s="69">
        <v>27.3</v>
      </c>
      <c r="R542" s="69">
        <v>5.3</v>
      </c>
      <c r="S542" s="69">
        <v>220.24833333333333</v>
      </c>
      <c r="T542" s="80">
        <v>0.2</v>
      </c>
      <c r="U542" s="69">
        <v>323.98</v>
      </c>
      <c r="V542" s="80">
        <v>0</v>
      </c>
      <c r="W542" s="69">
        <v>0</v>
      </c>
      <c r="X542" s="69">
        <v>0</v>
      </c>
      <c r="Y542" s="69">
        <v>0</v>
      </c>
      <c r="Z542" s="69">
        <v>0</v>
      </c>
      <c r="AA542" s="60">
        <f>G542+H542+J542+L542+N542+O542+P542+Q542+R542+S542+U542+W542+X542+Y542+Z542</f>
        <v>2863.2283333333339</v>
      </c>
      <c r="AB542" s="143">
        <v>223.3</v>
      </c>
      <c r="AC542" s="69">
        <f>AB542+X542+W542+U542</f>
        <v>547.28</v>
      </c>
      <c r="AD542" s="238">
        <f t="shared" si="206"/>
        <v>0.33784801530958697</v>
      </c>
      <c r="AE542" s="69">
        <f>G542+H542+J542+L542+N542+P542+Q542+R542+S542+Y542+Z542</f>
        <v>2539.2483333333339</v>
      </c>
      <c r="AF542" s="277">
        <f t="shared" si="204"/>
        <v>0.4</v>
      </c>
      <c r="AG542" s="278">
        <f>G542*AF542</f>
        <v>647.96</v>
      </c>
      <c r="AH542" s="225">
        <f>IF((AA542+AB542)-(AE542+AG542)&gt;0,0,(AA542+AB542)-(AE542+AG542))</f>
        <v>-100.67999999999984</v>
      </c>
      <c r="AI542" s="238">
        <f t="shared" si="207"/>
        <v>0.39999999999999986</v>
      </c>
      <c r="AJ542" s="69">
        <f t="shared" si="208"/>
        <v>647.95999999999981</v>
      </c>
      <c r="AK542" s="69"/>
      <c r="AL542" s="186"/>
    </row>
    <row r="543" spans="2:38" s="1" customFormat="1" ht="15.75" customHeight="1" x14ac:dyDescent="0.25">
      <c r="B543" s="683" t="s">
        <v>450</v>
      </c>
      <c r="C543" s="22" t="s">
        <v>124</v>
      </c>
      <c r="D543" s="125">
        <f t="shared" ref="D543:AA543" si="212">SUM(D544:D546)</f>
        <v>13</v>
      </c>
      <c r="E543" s="125">
        <f t="shared" si="212"/>
        <v>81</v>
      </c>
      <c r="F543" s="125">
        <f t="shared" si="212"/>
        <v>69</v>
      </c>
      <c r="G543" s="57">
        <f t="shared" si="212"/>
        <v>6726.7999999999993</v>
      </c>
      <c r="H543" s="57">
        <f t="shared" si="212"/>
        <v>218.4</v>
      </c>
      <c r="I543" s="82">
        <f>J543/G543</f>
        <v>0.28304691681037047</v>
      </c>
      <c r="J543" s="57">
        <f t="shared" si="212"/>
        <v>1904</v>
      </c>
      <c r="K543" s="82">
        <f>L543/G543</f>
        <v>0</v>
      </c>
      <c r="L543" s="57">
        <f t="shared" si="212"/>
        <v>0</v>
      </c>
      <c r="M543" s="82">
        <f t="shared" si="212"/>
        <v>0</v>
      </c>
      <c r="N543" s="57">
        <f t="shared" si="212"/>
        <v>0</v>
      </c>
      <c r="O543" s="57">
        <f t="shared" si="212"/>
        <v>0</v>
      </c>
      <c r="P543" s="57">
        <f t="shared" si="212"/>
        <v>0</v>
      </c>
      <c r="Q543" s="57">
        <f t="shared" si="212"/>
        <v>214.8</v>
      </c>
      <c r="R543" s="57">
        <f t="shared" si="212"/>
        <v>40</v>
      </c>
      <c r="S543" s="57">
        <f t="shared" si="212"/>
        <v>870.78</v>
      </c>
      <c r="T543" s="82">
        <f>U543/G543</f>
        <v>0.20000000000000004</v>
      </c>
      <c r="U543" s="57">
        <f t="shared" si="212"/>
        <v>1345.3600000000001</v>
      </c>
      <c r="V543" s="82">
        <f>W543/G543</f>
        <v>0</v>
      </c>
      <c r="W543" s="57">
        <f t="shared" si="212"/>
        <v>0</v>
      </c>
      <c r="X543" s="57">
        <f t="shared" si="212"/>
        <v>0</v>
      </c>
      <c r="Y543" s="57">
        <f t="shared" si="212"/>
        <v>0</v>
      </c>
      <c r="Z543" s="57">
        <f t="shared" si="212"/>
        <v>0</v>
      </c>
      <c r="AA543" s="57">
        <f t="shared" si="212"/>
        <v>11320.14</v>
      </c>
      <c r="AB543" s="141">
        <f>SUM(AB544:AB546)</f>
        <v>882.8</v>
      </c>
      <c r="AC543" s="141">
        <f>SUM(AC544:AC546)</f>
        <v>2228.16</v>
      </c>
      <c r="AD543" s="233">
        <f t="shared" si="206"/>
        <v>0.3312362490337159</v>
      </c>
      <c r="AE543" s="141">
        <f>SUM(AE544:AE546)</f>
        <v>9974.7799999999988</v>
      </c>
      <c r="AF543" s="269">
        <f t="shared" si="204"/>
        <v>0.4</v>
      </c>
      <c r="AG543" s="270">
        <f>SUM(AG544:AG546)</f>
        <v>2690.72</v>
      </c>
      <c r="AH543" s="141">
        <f>SUM(AH544:AH546)</f>
        <v>-462.5600000000004</v>
      </c>
      <c r="AI543" s="233">
        <f t="shared" si="207"/>
        <v>0.40000000000000008</v>
      </c>
      <c r="AJ543" s="57">
        <f t="shared" si="208"/>
        <v>2690.7200000000003</v>
      </c>
      <c r="AK543" s="57"/>
      <c r="AL543" s="79"/>
    </row>
    <row r="544" spans="2:38" s="1" customFormat="1" ht="15.75" x14ac:dyDescent="0.25">
      <c r="B544" s="683"/>
      <c r="C544" s="15" t="s">
        <v>451</v>
      </c>
      <c r="D544" s="116">
        <v>7</v>
      </c>
      <c r="E544" s="116">
        <v>45</v>
      </c>
      <c r="F544" s="116">
        <v>37</v>
      </c>
      <c r="G544" s="69">
        <v>3373.7999999999997</v>
      </c>
      <c r="H544" s="69">
        <v>106.80000000000001</v>
      </c>
      <c r="I544" s="80">
        <v>0.26679115537376252</v>
      </c>
      <c r="J544" s="69">
        <v>900.09999999999991</v>
      </c>
      <c r="K544" s="80">
        <v>0</v>
      </c>
      <c r="L544" s="69">
        <v>0</v>
      </c>
      <c r="M544" s="80">
        <v>0</v>
      </c>
      <c r="N544" s="69">
        <v>0</v>
      </c>
      <c r="O544" s="69">
        <v>0</v>
      </c>
      <c r="P544" s="69">
        <v>0</v>
      </c>
      <c r="Q544" s="69">
        <v>111.4</v>
      </c>
      <c r="R544" s="69">
        <v>8.5</v>
      </c>
      <c r="S544" s="69">
        <v>431.28</v>
      </c>
      <c r="T544" s="80">
        <v>0.20000000000000004</v>
      </c>
      <c r="U544" s="69">
        <v>674.7600000000001</v>
      </c>
      <c r="V544" s="80">
        <v>0</v>
      </c>
      <c r="W544" s="69">
        <v>0</v>
      </c>
      <c r="X544" s="69">
        <v>0</v>
      </c>
      <c r="Y544" s="69">
        <v>0</v>
      </c>
      <c r="Z544" s="69">
        <v>0</v>
      </c>
      <c r="AA544" s="60">
        <f>G544+H544+J544+L544+N544+O544+P544+Q544+R544+S544+U544+W544+X544+Y544+Z544</f>
        <v>5606.6399999999994</v>
      </c>
      <c r="AB544" s="143">
        <v>437.2</v>
      </c>
      <c r="AC544" s="69">
        <f>AB544+X544+W544+U544</f>
        <v>1111.96</v>
      </c>
      <c r="AD544" s="238">
        <f t="shared" si="206"/>
        <v>0.32958681605311524</v>
      </c>
      <c r="AE544" s="69">
        <f>G544+H544+J544+L544+N544+P544+Q544+R544+S544+Y544+Z544</f>
        <v>4931.8799999999992</v>
      </c>
      <c r="AF544" s="277">
        <f t="shared" si="204"/>
        <v>0.4</v>
      </c>
      <c r="AG544" s="278">
        <f>G544*AF544</f>
        <v>1349.52</v>
      </c>
      <c r="AH544" s="225">
        <f>IF((AA544+AB544)-(AE544+AG544)&gt;0,0,(AA544+AB544)-(AE544+AG544))</f>
        <v>-237.5600000000004</v>
      </c>
      <c r="AI544" s="238">
        <f t="shared" si="207"/>
        <v>0.40000000000000019</v>
      </c>
      <c r="AJ544" s="69">
        <f t="shared" si="208"/>
        <v>1349.5200000000004</v>
      </c>
      <c r="AK544" s="69"/>
      <c r="AL544" s="186"/>
    </row>
    <row r="545" spans="2:38" s="1" customFormat="1" ht="15.75" x14ac:dyDescent="0.25">
      <c r="B545" s="683"/>
      <c r="C545" s="15" t="s">
        <v>452</v>
      </c>
      <c r="D545" s="116">
        <v>3</v>
      </c>
      <c r="E545" s="116">
        <v>19</v>
      </c>
      <c r="F545" s="116">
        <v>18</v>
      </c>
      <c r="G545" s="69">
        <v>1622.7</v>
      </c>
      <c r="H545" s="69">
        <v>61.2</v>
      </c>
      <c r="I545" s="80">
        <v>0.28341652800887412</v>
      </c>
      <c r="J545" s="69">
        <v>459.90000000000003</v>
      </c>
      <c r="K545" s="80">
        <v>0</v>
      </c>
      <c r="L545" s="69">
        <v>0</v>
      </c>
      <c r="M545" s="80">
        <v>0</v>
      </c>
      <c r="N545" s="69">
        <v>0</v>
      </c>
      <c r="O545" s="69">
        <v>0</v>
      </c>
      <c r="P545" s="69">
        <v>0</v>
      </c>
      <c r="Q545" s="69">
        <v>98.1</v>
      </c>
      <c r="R545" s="69">
        <v>4.2</v>
      </c>
      <c r="S545" s="69">
        <v>214.22</v>
      </c>
      <c r="T545" s="80">
        <v>0.19999999999999998</v>
      </c>
      <c r="U545" s="69">
        <v>324.53999999999996</v>
      </c>
      <c r="V545" s="80">
        <v>0</v>
      </c>
      <c r="W545" s="69">
        <v>0</v>
      </c>
      <c r="X545" s="69">
        <v>0</v>
      </c>
      <c r="Y545" s="69">
        <v>0</v>
      </c>
      <c r="Z545" s="69">
        <v>0</v>
      </c>
      <c r="AA545" s="60">
        <f>G545+H545+J545+L545+N545+O545+P545+Q545+R545+S545+U545+W545+X545+Y545+Z545</f>
        <v>2784.8599999999997</v>
      </c>
      <c r="AB545" s="143">
        <v>217.2</v>
      </c>
      <c r="AC545" s="69">
        <f>AB545+X545+W545+U545</f>
        <v>541.74</v>
      </c>
      <c r="AD545" s="238">
        <f t="shared" si="206"/>
        <v>0.33385098909225364</v>
      </c>
      <c r="AE545" s="69">
        <f>G545+H545+J545+L545+N545+P545+Q545+R545+S545+Y545+Z545</f>
        <v>2460.3199999999997</v>
      </c>
      <c r="AF545" s="277">
        <f t="shared" si="204"/>
        <v>0.4</v>
      </c>
      <c r="AG545" s="278">
        <f>G545*AF545</f>
        <v>649.08000000000004</v>
      </c>
      <c r="AH545" s="225">
        <f>IF((AA545+AB545)-(AE545+AG545)&gt;0,0,(AA545+AB545)-(AE545+AG545))</f>
        <v>-107.34000000000015</v>
      </c>
      <c r="AI545" s="238">
        <f t="shared" si="207"/>
        <v>0.40000000000000008</v>
      </c>
      <c r="AJ545" s="69">
        <f t="shared" si="208"/>
        <v>649.08000000000015</v>
      </c>
      <c r="AK545" s="69"/>
      <c r="AL545" s="186"/>
    </row>
    <row r="546" spans="2:38" s="1" customFormat="1" ht="15.75" x14ac:dyDescent="0.25">
      <c r="B546" s="683"/>
      <c r="C546" s="15" t="s">
        <v>453</v>
      </c>
      <c r="D546" s="116">
        <v>3</v>
      </c>
      <c r="E546" s="116">
        <v>17</v>
      </c>
      <c r="F546" s="116">
        <v>14</v>
      </c>
      <c r="G546" s="69">
        <v>1730.2999999999997</v>
      </c>
      <c r="H546" s="69">
        <v>50.4</v>
      </c>
      <c r="I546" s="80">
        <v>0.31439634745419875</v>
      </c>
      <c r="J546" s="69">
        <v>544</v>
      </c>
      <c r="K546" s="80">
        <v>0</v>
      </c>
      <c r="L546" s="69">
        <v>0</v>
      </c>
      <c r="M546" s="80">
        <v>0</v>
      </c>
      <c r="N546" s="69">
        <v>0</v>
      </c>
      <c r="O546" s="69">
        <v>0</v>
      </c>
      <c r="P546" s="69">
        <v>0</v>
      </c>
      <c r="Q546" s="69">
        <v>5.3</v>
      </c>
      <c r="R546" s="69">
        <v>27.3</v>
      </c>
      <c r="S546" s="69">
        <v>225.28000000000003</v>
      </c>
      <c r="T546" s="80">
        <v>0.20000000000000007</v>
      </c>
      <c r="U546" s="69">
        <v>346.06000000000006</v>
      </c>
      <c r="V546" s="80">
        <v>0</v>
      </c>
      <c r="W546" s="69">
        <v>0</v>
      </c>
      <c r="X546" s="69">
        <v>0</v>
      </c>
      <c r="Y546" s="69">
        <v>0</v>
      </c>
      <c r="Z546" s="69">
        <v>0</v>
      </c>
      <c r="AA546" s="60">
        <f>G546+H546+J546+L546+N546+O546+P546+Q546+R546+S546+U546+W546+X546+Y546+Z546</f>
        <v>2928.6400000000003</v>
      </c>
      <c r="AB546" s="143">
        <v>228.4</v>
      </c>
      <c r="AC546" s="69">
        <f>AB546+X546+W546+U546</f>
        <v>574.46</v>
      </c>
      <c r="AD546" s="238">
        <f t="shared" si="206"/>
        <v>0.33200023117378497</v>
      </c>
      <c r="AE546" s="69">
        <f>G546+H546+J546+L546+N546+P546+Q546+R546+S546+Y546+Z546</f>
        <v>2582.5800000000004</v>
      </c>
      <c r="AF546" s="277">
        <f t="shared" si="204"/>
        <v>0.4</v>
      </c>
      <c r="AG546" s="278">
        <f>G546*AF546</f>
        <v>692.11999999999989</v>
      </c>
      <c r="AH546" s="225">
        <f>IF((AA546+AB546)-(AE546+AG546)&gt;0,0,(AA546+AB546)-(AE546+AG546))</f>
        <v>-117.65999999999985</v>
      </c>
      <c r="AI546" s="238">
        <f t="shared" si="207"/>
        <v>0.4</v>
      </c>
      <c r="AJ546" s="69">
        <f t="shared" si="208"/>
        <v>692.11999999999989</v>
      </c>
      <c r="AK546" s="69"/>
      <c r="AL546" s="186"/>
    </row>
    <row r="547" spans="2:38" s="1" customFormat="1" ht="15.75" customHeight="1" x14ac:dyDescent="0.25">
      <c r="B547" s="683" t="s">
        <v>454</v>
      </c>
      <c r="C547" s="22" t="s">
        <v>124</v>
      </c>
      <c r="D547" s="125">
        <f t="shared" ref="D547:AA547" si="213">SUM(D548:D549)</f>
        <v>10</v>
      </c>
      <c r="E547" s="125">
        <f t="shared" si="213"/>
        <v>52</v>
      </c>
      <c r="F547" s="125">
        <f t="shared" si="213"/>
        <v>48</v>
      </c>
      <c r="G547" s="57">
        <f t="shared" si="213"/>
        <v>4390.3</v>
      </c>
      <c r="H547" s="57">
        <f t="shared" si="213"/>
        <v>132.6</v>
      </c>
      <c r="I547" s="82">
        <f>J547/G547</f>
        <v>0.28836298202856298</v>
      </c>
      <c r="J547" s="57">
        <f t="shared" si="213"/>
        <v>1266</v>
      </c>
      <c r="K547" s="82">
        <f>L547/G547</f>
        <v>0</v>
      </c>
      <c r="L547" s="57">
        <f t="shared" si="213"/>
        <v>0</v>
      </c>
      <c r="M547" s="82">
        <f t="shared" si="213"/>
        <v>0</v>
      </c>
      <c r="N547" s="57">
        <f t="shared" si="213"/>
        <v>0</v>
      </c>
      <c r="O547" s="57">
        <f t="shared" si="213"/>
        <v>0</v>
      </c>
      <c r="P547" s="57">
        <f t="shared" si="213"/>
        <v>0</v>
      </c>
      <c r="Q547" s="57">
        <f t="shared" si="213"/>
        <v>109.4</v>
      </c>
      <c r="R547" s="57">
        <f t="shared" si="213"/>
        <v>8.4</v>
      </c>
      <c r="S547" s="57">
        <f t="shared" si="213"/>
        <v>565.39666666666676</v>
      </c>
      <c r="T547" s="82">
        <f>U547/G547</f>
        <v>0.2</v>
      </c>
      <c r="U547" s="57">
        <f t="shared" si="213"/>
        <v>878.06000000000006</v>
      </c>
      <c r="V547" s="82">
        <f>W547/G547</f>
        <v>0</v>
      </c>
      <c r="W547" s="57">
        <f t="shared" si="213"/>
        <v>0</v>
      </c>
      <c r="X547" s="57">
        <f t="shared" si="213"/>
        <v>0</v>
      </c>
      <c r="Y547" s="57">
        <f t="shared" si="213"/>
        <v>0</v>
      </c>
      <c r="Z547" s="57">
        <f t="shared" si="213"/>
        <v>0</v>
      </c>
      <c r="AA547" s="57">
        <f t="shared" si="213"/>
        <v>7350.1566666666668</v>
      </c>
      <c r="AB547" s="141">
        <f>SUM(AB548:AB549)</f>
        <v>573.09999999999991</v>
      </c>
      <c r="AC547" s="141">
        <f>SUM(AC548:AC549)</f>
        <v>1451.16</v>
      </c>
      <c r="AD547" s="233">
        <f t="shared" si="206"/>
        <v>0.33053777646174515</v>
      </c>
      <c r="AE547" s="141">
        <f>SUM(AE548:AE549)</f>
        <v>6472.0966666666664</v>
      </c>
      <c r="AF547" s="269">
        <f t="shared" si="204"/>
        <v>0.4</v>
      </c>
      <c r="AG547" s="270">
        <f>SUM(AG548:AG549)</f>
        <v>1756.1200000000001</v>
      </c>
      <c r="AH547" s="141">
        <f>SUM(AH548:AH549)</f>
        <v>-304.96000000000095</v>
      </c>
      <c r="AI547" s="233">
        <f t="shared" si="207"/>
        <v>0.40000000000000024</v>
      </c>
      <c r="AJ547" s="57">
        <f t="shared" si="208"/>
        <v>1756.120000000001</v>
      </c>
      <c r="AK547" s="57"/>
      <c r="AL547" s="79"/>
    </row>
    <row r="548" spans="2:38" s="1" customFormat="1" ht="15.75" x14ac:dyDescent="0.25">
      <c r="B548" s="683"/>
      <c r="C548" s="15" t="s">
        <v>455</v>
      </c>
      <c r="D548" s="116">
        <v>6</v>
      </c>
      <c r="E548" s="116">
        <v>30</v>
      </c>
      <c r="F548" s="116">
        <v>27</v>
      </c>
      <c r="G548" s="69">
        <v>2380.5</v>
      </c>
      <c r="H548" s="69">
        <v>54.6</v>
      </c>
      <c r="I548" s="80">
        <v>0.27893299726948118</v>
      </c>
      <c r="J548" s="69">
        <v>664</v>
      </c>
      <c r="K548" s="80">
        <v>0</v>
      </c>
      <c r="L548" s="69">
        <v>0</v>
      </c>
      <c r="M548" s="80">
        <v>0</v>
      </c>
      <c r="N548" s="69">
        <v>0</v>
      </c>
      <c r="O548" s="69">
        <v>0</v>
      </c>
      <c r="P548" s="69">
        <v>0</v>
      </c>
      <c r="Q548" s="69">
        <v>71.5</v>
      </c>
      <c r="R548" s="69">
        <v>4.2</v>
      </c>
      <c r="S548" s="69">
        <v>304.24166666666667</v>
      </c>
      <c r="T548" s="80">
        <v>0.2</v>
      </c>
      <c r="U548" s="69">
        <v>476.1</v>
      </c>
      <c r="V548" s="80">
        <v>0</v>
      </c>
      <c r="W548" s="69">
        <v>0</v>
      </c>
      <c r="X548" s="69">
        <v>0</v>
      </c>
      <c r="Y548" s="69">
        <v>0</v>
      </c>
      <c r="Z548" s="69">
        <v>0</v>
      </c>
      <c r="AA548" s="60">
        <f>G548+H548+J548+L548+N548+O548+P548+Q548+R548+S548+U548+W548+X548+Y548+Z548</f>
        <v>3955.1416666666664</v>
      </c>
      <c r="AB548" s="143">
        <v>308.39999999999998</v>
      </c>
      <c r="AC548" s="69">
        <f>AB548+X548+W548+U548</f>
        <v>784.5</v>
      </c>
      <c r="AD548" s="238">
        <f t="shared" si="206"/>
        <v>0.3295526149968494</v>
      </c>
      <c r="AE548" s="69">
        <f>G548+H548+J548+L548+N548+P548+Q548+R548+S548+Y548+Z548</f>
        <v>3479.0416666666665</v>
      </c>
      <c r="AF548" s="277">
        <f t="shared" si="204"/>
        <v>0.4</v>
      </c>
      <c r="AG548" s="278">
        <f>G548*AF548</f>
        <v>952.2</v>
      </c>
      <c r="AH548" s="225">
        <f>IF((AA548+AB548)-(AE548+AG548)&gt;0,0,(AA548+AB548)-(AE548+AG548))</f>
        <v>-167.70000000000073</v>
      </c>
      <c r="AI548" s="238">
        <f t="shared" si="207"/>
        <v>0.4000000000000003</v>
      </c>
      <c r="AJ548" s="69">
        <f t="shared" si="208"/>
        <v>952.20000000000073</v>
      </c>
      <c r="AK548" s="69"/>
      <c r="AL548" s="186"/>
    </row>
    <row r="549" spans="2:38" s="1" customFormat="1" ht="15.75" x14ac:dyDescent="0.25">
      <c r="B549" s="683"/>
      <c r="C549" s="15" t="s">
        <v>456</v>
      </c>
      <c r="D549" s="116">
        <v>4</v>
      </c>
      <c r="E549" s="116">
        <v>22</v>
      </c>
      <c r="F549" s="116">
        <v>21</v>
      </c>
      <c r="G549" s="69">
        <v>2009.8000000000002</v>
      </c>
      <c r="H549" s="69">
        <v>78</v>
      </c>
      <c r="I549" s="80">
        <v>0.29953229177032537</v>
      </c>
      <c r="J549" s="69">
        <v>602</v>
      </c>
      <c r="K549" s="80">
        <v>0</v>
      </c>
      <c r="L549" s="69">
        <v>0</v>
      </c>
      <c r="M549" s="80">
        <v>0</v>
      </c>
      <c r="N549" s="69">
        <v>0</v>
      </c>
      <c r="O549" s="69">
        <v>0</v>
      </c>
      <c r="P549" s="69">
        <v>0</v>
      </c>
      <c r="Q549" s="69">
        <v>37.9</v>
      </c>
      <c r="R549" s="69">
        <v>4.2</v>
      </c>
      <c r="S549" s="69">
        <v>261.15500000000003</v>
      </c>
      <c r="T549" s="80">
        <v>0.2</v>
      </c>
      <c r="U549" s="69">
        <v>401.96000000000004</v>
      </c>
      <c r="V549" s="80">
        <v>0</v>
      </c>
      <c r="W549" s="69">
        <v>0</v>
      </c>
      <c r="X549" s="69">
        <v>0</v>
      </c>
      <c r="Y549" s="69">
        <v>0</v>
      </c>
      <c r="Z549" s="69">
        <v>0</v>
      </c>
      <c r="AA549" s="60">
        <f>G549+H549+J549+L549+N549+O549+P549+Q549+R549+S549+U549+W549+X549+Y549+Z549</f>
        <v>3395.0150000000003</v>
      </c>
      <c r="AB549" s="143">
        <v>264.7</v>
      </c>
      <c r="AC549" s="69">
        <f>AB549+X549+W549+U549</f>
        <v>666.66000000000008</v>
      </c>
      <c r="AD549" s="238">
        <f t="shared" si="206"/>
        <v>0.33170464722857995</v>
      </c>
      <c r="AE549" s="69">
        <f>G549+H549+J549+L549+N549+P549+Q549+R549+S549+Y549+Z549</f>
        <v>2993.0550000000003</v>
      </c>
      <c r="AF549" s="277">
        <f t="shared" si="204"/>
        <v>0.4</v>
      </c>
      <c r="AG549" s="278">
        <f>G549*AF549</f>
        <v>803.92000000000007</v>
      </c>
      <c r="AH549" s="225">
        <f>IF((AA549+AB549)-(AE549+AG549)&gt;0,0,(AA549+AB549)-(AE549+AG549))</f>
        <v>-137.26000000000022</v>
      </c>
      <c r="AI549" s="238">
        <f t="shared" si="207"/>
        <v>0.40000000000000013</v>
      </c>
      <c r="AJ549" s="69">
        <f t="shared" si="208"/>
        <v>803.9200000000003</v>
      </c>
      <c r="AK549" s="69"/>
      <c r="AL549" s="186"/>
    </row>
    <row r="550" spans="2:38" s="1" customFormat="1" ht="15.75" customHeight="1" x14ac:dyDescent="0.25">
      <c r="B550" s="683" t="s">
        <v>457</v>
      </c>
      <c r="C550" s="22" t="s">
        <v>124</v>
      </c>
      <c r="D550" s="125">
        <f t="shared" ref="D550:AA550" si="214">SUM(D551:D552)</f>
        <v>12</v>
      </c>
      <c r="E550" s="125">
        <f t="shared" si="214"/>
        <v>49</v>
      </c>
      <c r="F550" s="125">
        <f t="shared" si="214"/>
        <v>44</v>
      </c>
      <c r="G550" s="57">
        <f t="shared" si="214"/>
        <v>4197.1000000000004</v>
      </c>
      <c r="H550" s="57">
        <f t="shared" si="214"/>
        <v>116.4</v>
      </c>
      <c r="I550" s="82">
        <f>J550/G550</f>
        <v>0.2383550546806128</v>
      </c>
      <c r="J550" s="57">
        <f t="shared" si="214"/>
        <v>1000.4000000000001</v>
      </c>
      <c r="K550" s="82">
        <f>L550/G550</f>
        <v>0</v>
      </c>
      <c r="L550" s="57">
        <f t="shared" si="214"/>
        <v>0</v>
      </c>
      <c r="M550" s="82">
        <f t="shared" si="214"/>
        <v>0</v>
      </c>
      <c r="N550" s="57">
        <f t="shared" si="214"/>
        <v>0</v>
      </c>
      <c r="O550" s="57">
        <f t="shared" si="214"/>
        <v>0</v>
      </c>
      <c r="P550" s="57">
        <f t="shared" si="214"/>
        <v>0</v>
      </c>
      <c r="Q550" s="57">
        <f t="shared" si="214"/>
        <v>199.2</v>
      </c>
      <c r="R550" s="57">
        <f t="shared" si="214"/>
        <v>8.4</v>
      </c>
      <c r="S550" s="57">
        <f t="shared" si="214"/>
        <v>530.07666666666671</v>
      </c>
      <c r="T550" s="82">
        <f>U550/G550</f>
        <v>0.2</v>
      </c>
      <c r="U550" s="57">
        <f t="shared" si="214"/>
        <v>839.42000000000007</v>
      </c>
      <c r="V550" s="82">
        <f>W550/G550</f>
        <v>0</v>
      </c>
      <c r="W550" s="57">
        <f t="shared" si="214"/>
        <v>0</v>
      </c>
      <c r="X550" s="57">
        <f t="shared" si="214"/>
        <v>0</v>
      </c>
      <c r="Y550" s="57">
        <f t="shared" si="214"/>
        <v>0</v>
      </c>
      <c r="Z550" s="57">
        <f t="shared" si="214"/>
        <v>0</v>
      </c>
      <c r="AA550" s="57">
        <f t="shared" si="214"/>
        <v>6890.9966666666678</v>
      </c>
      <c r="AB550" s="141">
        <f>SUM(AB551:AB552)</f>
        <v>537.40000000000009</v>
      </c>
      <c r="AC550" s="141">
        <f>SUM(AC551:AC552)</f>
        <v>1376.8200000000002</v>
      </c>
      <c r="AD550" s="233">
        <f t="shared" si="206"/>
        <v>0.32804079006933362</v>
      </c>
      <c r="AE550" s="141">
        <f>SUM(AE551:AE552)</f>
        <v>6051.5766666666677</v>
      </c>
      <c r="AF550" s="269">
        <f t="shared" si="204"/>
        <v>0.4</v>
      </c>
      <c r="AG550" s="270">
        <f>SUM(AG551:AG552)</f>
        <v>1678.8400000000001</v>
      </c>
      <c r="AH550" s="141">
        <f>SUM(AH551:AH552)</f>
        <v>-302.02</v>
      </c>
      <c r="AI550" s="233">
        <f t="shared" si="207"/>
        <v>0.4</v>
      </c>
      <c r="AJ550" s="57">
        <f t="shared" si="208"/>
        <v>1678.8400000000001</v>
      </c>
      <c r="AK550" s="57"/>
      <c r="AL550" s="79"/>
    </row>
    <row r="551" spans="2:38" s="1" customFormat="1" ht="15.75" x14ac:dyDescent="0.25">
      <c r="B551" s="683"/>
      <c r="C551" s="15" t="s">
        <v>458</v>
      </c>
      <c r="D551" s="116">
        <v>5</v>
      </c>
      <c r="E551" s="116">
        <v>23</v>
      </c>
      <c r="F551" s="116">
        <v>22</v>
      </c>
      <c r="G551" s="69">
        <v>2049.7000000000003</v>
      </c>
      <c r="H551" s="69">
        <v>70.8</v>
      </c>
      <c r="I551" s="80">
        <v>0.28306581450944041</v>
      </c>
      <c r="J551" s="69">
        <v>580.20000000000005</v>
      </c>
      <c r="K551" s="80">
        <v>0</v>
      </c>
      <c r="L551" s="69">
        <v>0</v>
      </c>
      <c r="M551" s="80">
        <v>0</v>
      </c>
      <c r="N551" s="69">
        <v>0</v>
      </c>
      <c r="O551" s="69">
        <v>0</v>
      </c>
      <c r="P551" s="69">
        <v>0</v>
      </c>
      <c r="Q551" s="69">
        <v>102.4</v>
      </c>
      <c r="R551" s="69">
        <v>4.2</v>
      </c>
      <c r="S551" s="69">
        <v>268.10333333333335</v>
      </c>
      <c r="T551" s="80">
        <v>0.19999999999999998</v>
      </c>
      <c r="U551" s="69">
        <v>409.94</v>
      </c>
      <c r="V551" s="80">
        <v>0</v>
      </c>
      <c r="W551" s="69">
        <v>0</v>
      </c>
      <c r="X551" s="69">
        <v>0</v>
      </c>
      <c r="Y551" s="69">
        <v>0</v>
      </c>
      <c r="Z551" s="69">
        <v>0</v>
      </c>
      <c r="AA551" s="60">
        <f>G551+H551+J551+L551+N551+O551+P551+Q551+R551+S551+U551+W551+X551+Y551+Z551</f>
        <v>3485.3433333333342</v>
      </c>
      <c r="AB551" s="143">
        <v>271.8</v>
      </c>
      <c r="AC551" s="69">
        <f>AB551+X551+W551+U551</f>
        <v>681.74</v>
      </c>
      <c r="AD551" s="238">
        <f t="shared" si="206"/>
        <v>0.33260477142996531</v>
      </c>
      <c r="AE551" s="69">
        <f>G551+H551+J551+L551+N551+P551+Q551+R551+S551+Y551+Z551</f>
        <v>3075.4033333333341</v>
      </c>
      <c r="AF551" s="277">
        <f t="shared" si="204"/>
        <v>0.4</v>
      </c>
      <c r="AG551" s="278">
        <f>G551*AF551</f>
        <v>819.88000000000011</v>
      </c>
      <c r="AH551" s="225">
        <f>IF((AA551+AB551)-(AE551+AG551)&gt;0,0,(AA551+AB551)-(AE551+AG551))</f>
        <v>-138.13999999999987</v>
      </c>
      <c r="AI551" s="238">
        <f t="shared" si="207"/>
        <v>0.39999999999999991</v>
      </c>
      <c r="AJ551" s="69">
        <f t="shared" si="208"/>
        <v>819.87999999999988</v>
      </c>
      <c r="AK551" s="69"/>
      <c r="AL551" s="186"/>
    </row>
    <row r="552" spans="2:38" s="1" customFormat="1" ht="15.75" x14ac:dyDescent="0.25">
      <c r="B552" s="683"/>
      <c r="C552" s="15" t="s">
        <v>459</v>
      </c>
      <c r="D552" s="116">
        <v>7</v>
      </c>
      <c r="E552" s="116">
        <v>26</v>
      </c>
      <c r="F552" s="116">
        <v>22</v>
      </c>
      <c r="G552" s="69">
        <v>2147.4</v>
      </c>
      <c r="H552" s="69">
        <v>45.6</v>
      </c>
      <c r="I552" s="80">
        <v>0.19567849492409425</v>
      </c>
      <c r="J552" s="69">
        <v>420.20000000000005</v>
      </c>
      <c r="K552" s="80">
        <v>0</v>
      </c>
      <c r="L552" s="69">
        <v>0</v>
      </c>
      <c r="M552" s="80">
        <v>0</v>
      </c>
      <c r="N552" s="69">
        <v>0</v>
      </c>
      <c r="O552" s="69">
        <v>0</v>
      </c>
      <c r="P552" s="69">
        <v>0</v>
      </c>
      <c r="Q552" s="69">
        <v>96.8</v>
      </c>
      <c r="R552" s="69">
        <v>4.2</v>
      </c>
      <c r="S552" s="69">
        <v>261.97333333333336</v>
      </c>
      <c r="T552" s="80">
        <v>0.2</v>
      </c>
      <c r="U552" s="69">
        <v>429.48</v>
      </c>
      <c r="V552" s="80">
        <v>0</v>
      </c>
      <c r="W552" s="69">
        <v>0</v>
      </c>
      <c r="X552" s="69">
        <v>0</v>
      </c>
      <c r="Y552" s="69">
        <v>0</v>
      </c>
      <c r="Z552" s="69">
        <v>0</v>
      </c>
      <c r="AA552" s="60">
        <f>G552+H552+J552+L552+N552+O552+P552+Q552+R552+S552+U552+W552+X552+Y552+Z552</f>
        <v>3405.6533333333332</v>
      </c>
      <c r="AB552" s="143">
        <v>265.60000000000002</v>
      </c>
      <c r="AC552" s="69">
        <f>AB552+X552+W552+U552</f>
        <v>695.08</v>
      </c>
      <c r="AD552" s="238">
        <f t="shared" si="206"/>
        <v>0.32368445562075066</v>
      </c>
      <c r="AE552" s="69">
        <f>G552+H552+J552+L552+N552+P552+Q552+R552+S552+Y552+Z552</f>
        <v>2976.1733333333332</v>
      </c>
      <c r="AF552" s="277">
        <f t="shared" si="204"/>
        <v>0.4</v>
      </c>
      <c r="AG552" s="278">
        <f>G552*AF552</f>
        <v>858.96</v>
      </c>
      <c r="AH552" s="225">
        <f>IF((AA552+AB552)-(AE552+AG552)&gt;0,0,(AA552+AB552)-(AE552+AG552))</f>
        <v>-163.88000000000011</v>
      </c>
      <c r="AI552" s="238">
        <f t="shared" si="207"/>
        <v>0.40000000000000008</v>
      </c>
      <c r="AJ552" s="69">
        <f t="shared" si="208"/>
        <v>858.96000000000015</v>
      </c>
      <c r="AK552" s="69"/>
      <c r="AL552" s="186"/>
    </row>
    <row r="553" spans="2:38" s="1" customFormat="1" ht="15.75" customHeight="1" x14ac:dyDescent="0.25">
      <c r="B553" s="667" t="s">
        <v>460</v>
      </c>
      <c r="C553" s="22" t="s">
        <v>124</v>
      </c>
      <c r="D553" s="125">
        <f t="shared" ref="D553:AA553" si="215">SUM(D554:D555)</f>
        <v>23</v>
      </c>
      <c r="E553" s="125">
        <f t="shared" si="215"/>
        <v>85</v>
      </c>
      <c r="F553" s="125">
        <f t="shared" si="215"/>
        <v>83</v>
      </c>
      <c r="G553" s="57">
        <f t="shared" si="215"/>
        <v>7750.5</v>
      </c>
      <c r="H553" s="57">
        <f t="shared" si="215"/>
        <v>201.8</v>
      </c>
      <c r="I553" s="82">
        <f>J553/G553</f>
        <v>0.25723501709567126</v>
      </c>
      <c r="J553" s="57">
        <f t="shared" si="215"/>
        <v>1993.7000000000003</v>
      </c>
      <c r="K553" s="82">
        <f>L553/G553</f>
        <v>0</v>
      </c>
      <c r="L553" s="57">
        <f t="shared" si="215"/>
        <v>0</v>
      </c>
      <c r="M553" s="82">
        <f t="shared" si="215"/>
        <v>0</v>
      </c>
      <c r="N553" s="57">
        <f t="shared" si="215"/>
        <v>0</v>
      </c>
      <c r="O553" s="57">
        <f t="shared" si="215"/>
        <v>0</v>
      </c>
      <c r="P553" s="57">
        <f t="shared" si="215"/>
        <v>0</v>
      </c>
      <c r="Q553" s="57">
        <f t="shared" si="215"/>
        <v>331</v>
      </c>
      <c r="R553" s="57">
        <f t="shared" si="215"/>
        <v>21.2</v>
      </c>
      <c r="S553" s="57">
        <f t="shared" si="215"/>
        <v>987.35833333333312</v>
      </c>
      <c r="T553" s="82">
        <f>U553/G553</f>
        <v>0.19999999999999998</v>
      </c>
      <c r="U553" s="57">
        <f t="shared" si="215"/>
        <v>1550.1</v>
      </c>
      <c r="V553" s="82">
        <f>W553/G553</f>
        <v>0</v>
      </c>
      <c r="W553" s="57">
        <f t="shared" si="215"/>
        <v>0</v>
      </c>
      <c r="X553" s="57">
        <f t="shared" si="215"/>
        <v>0</v>
      </c>
      <c r="Y553" s="57">
        <f t="shared" si="215"/>
        <v>0</v>
      </c>
      <c r="Z553" s="57">
        <f t="shared" si="215"/>
        <v>0</v>
      </c>
      <c r="AA553" s="57">
        <f t="shared" si="215"/>
        <v>12835.658333333333</v>
      </c>
      <c r="AB553" s="141">
        <f>SUM(AB554:AB555)</f>
        <v>1000.9000000000001</v>
      </c>
      <c r="AC553" s="141">
        <f>SUM(AC554:AC555)</f>
        <v>2551</v>
      </c>
      <c r="AD553" s="233">
        <f t="shared" si="206"/>
        <v>0.32914005548029157</v>
      </c>
      <c r="AE553" s="141">
        <f>SUM(AE554:AE555)</f>
        <v>11285.558333333334</v>
      </c>
      <c r="AF553" s="269">
        <f t="shared" si="204"/>
        <v>0.4</v>
      </c>
      <c r="AG553" s="270">
        <f>SUM(AG554:AG555)</f>
        <v>3100.2</v>
      </c>
      <c r="AH553" s="141">
        <f>SUM(AH554:AH555)</f>
        <v>-549.19999999999891</v>
      </c>
      <c r="AI553" s="233">
        <f t="shared" si="207"/>
        <v>0.39999999999999986</v>
      </c>
      <c r="AJ553" s="57">
        <f t="shared" si="208"/>
        <v>3100.1999999999989</v>
      </c>
      <c r="AK553" s="57"/>
      <c r="AL553" s="79"/>
    </row>
    <row r="554" spans="2:38" s="1" customFormat="1" ht="15.75" x14ac:dyDescent="0.25">
      <c r="B554" s="667"/>
      <c r="C554" s="15" t="s">
        <v>905</v>
      </c>
      <c r="D554" s="116">
        <v>10</v>
      </c>
      <c r="E554" s="116">
        <v>37</v>
      </c>
      <c r="F554" s="116">
        <v>37</v>
      </c>
      <c r="G554" s="69">
        <v>3467.3</v>
      </c>
      <c r="H554" s="69">
        <v>90.2</v>
      </c>
      <c r="I554" s="80">
        <v>0.29002393793441583</v>
      </c>
      <c r="J554" s="69">
        <v>1005.6000000000001</v>
      </c>
      <c r="K554" s="80">
        <v>0</v>
      </c>
      <c r="L554" s="69">
        <v>0</v>
      </c>
      <c r="M554" s="80">
        <v>0</v>
      </c>
      <c r="N554" s="69">
        <v>0</v>
      </c>
      <c r="O554" s="69">
        <v>0</v>
      </c>
      <c r="P554" s="69">
        <v>0</v>
      </c>
      <c r="Q554" s="69">
        <v>136.19999999999999</v>
      </c>
      <c r="R554" s="69">
        <v>8.5</v>
      </c>
      <c r="S554" s="69">
        <v>450.10499999999996</v>
      </c>
      <c r="T554" s="80">
        <v>0.2</v>
      </c>
      <c r="U554" s="69">
        <v>693.46</v>
      </c>
      <c r="V554" s="80">
        <v>0</v>
      </c>
      <c r="W554" s="69">
        <v>0</v>
      </c>
      <c r="X554" s="69">
        <v>0</v>
      </c>
      <c r="Y554" s="69">
        <v>0</v>
      </c>
      <c r="Z554" s="69">
        <v>0</v>
      </c>
      <c r="AA554" s="60">
        <f>G554+H554+J554+L554+N554+O554+P554+Q554+R554+S554+U554+W554+X554+Y554+Z554</f>
        <v>5851.3649999999998</v>
      </c>
      <c r="AB554" s="143">
        <v>456.3</v>
      </c>
      <c r="AC554" s="69">
        <f>AB554+X554+W554+U554</f>
        <v>1149.76</v>
      </c>
      <c r="AD554" s="238">
        <f t="shared" si="206"/>
        <v>0.33160095751737662</v>
      </c>
      <c r="AE554" s="69">
        <f>G554+H554+J554+L554+N554+P554+Q554+R554+S554+Y554+Z554</f>
        <v>5157.9049999999997</v>
      </c>
      <c r="AF554" s="277">
        <f t="shared" si="204"/>
        <v>0.4</v>
      </c>
      <c r="AG554" s="278">
        <f>G554*AF554</f>
        <v>1386.92</v>
      </c>
      <c r="AH554" s="225">
        <f>IF((AA554+AB554)-(AE554+AG554)&gt;0,0,(AA554+AB554)-(AE554+AG554))</f>
        <v>-237.15999999999985</v>
      </c>
      <c r="AI554" s="238">
        <f t="shared" si="207"/>
        <v>0.39999999999999991</v>
      </c>
      <c r="AJ554" s="69">
        <f t="shared" si="208"/>
        <v>1386.9199999999998</v>
      </c>
      <c r="AK554" s="69"/>
      <c r="AL554" s="186"/>
    </row>
    <row r="555" spans="2:38" s="1" customFormat="1" ht="15.75" x14ac:dyDescent="0.25">
      <c r="B555" s="667"/>
      <c r="C555" s="15" t="s">
        <v>906</v>
      </c>
      <c r="D555" s="116">
        <v>13</v>
      </c>
      <c r="E555" s="116">
        <v>48</v>
      </c>
      <c r="F555" s="116">
        <v>46</v>
      </c>
      <c r="G555" s="69">
        <v>4283.2</v>
      </c>
      <c r="H555" s="69">
        <v>111.6</v>
      </c>
      <c r="I555" s="80">
        <v>0.23069200597683975</v>
      </c>
      <c r="J555" s="69">
        <v>988.1</v>
      </c>
      <c r="K555" s="80">
        <v>0</v>
      </c>
      <c r="L555" s="69">
        <v>0</v>
      </c>
      <c r="M555" s="80">
        <v>0</v>
      </c>
      <c r="N555" s="69">
        <v>0</v>
      </c>
      <c r="O555" s="69">
        <v>0</v>
      </c>
      <c r="P555" s="69">
        <v>0</v>
      </c>
      <c r="Q555" s="69">
        <v>194.8</v>
      </c>
      <c r="R555" s="69">
        <v>12.7</v>
      </c>
      <c r="S555" s="69">
        <v>537.25333333333322</v>
      </c>
      <c r="T555" s="80">
        <v>0.2</v>
      </c>
      <c r="U555" s="69">
        <v>856.64</v>
      </c>
      <c r="V555" s="80">
        <v>0</v>
      </c>
      <c r="W555" s="69">
        <v>0</v>
      </c>
      <c r="X555" s="69">
        <v>0</v>
      </c>
      <c r="Y555" s="69">
        <v>0</v>
      </c>
      <c r="Z555" s="69">
        <v>0</v>
      </c>
      <c r="AA555" s="60">
        <f>G555+H555+J555+L555+N555+O555+P555+Q555+R555+S555+U555+W555+X555+Y555+Z555</f>
        <v>6984.293333333334</v>
      </c>
      <c r="AB555" s="143">
        <v>544.6</v>
      </c>
      <c r="AC555" s="69">
        <f>AB555+X555+W555+U555</f>
        <v>1401.24</v>
      </c>
      <c r="AD555" s="238">
        <f t="shared" si="206"/>
        <v>0.32714792678371313</v>
      </c>
      <c r="AE555" s="69">
        <f>G555+H555+J555+L555+N555+P555+Q555+R555+S555+Y555+Z555</f>
        <v>6127.6533333333336</v>
      </c>
      <c r="AF555" s="277">
        <f t="shared" si="204"/>
        <v>0.4</v>
      </c>
      <c r="AG555" s="278">
        <f>G555*AF555</f>
        <v>1713.28</v>
      </c>
      <c r="AH555" s="225">
        <f>IF((AA555+AB555)-(AE555+AG555)&gt;0,0,(AA555+AB555)-(AE555+AG555))</f>
        <v>-312.03999999999905</v>
      </c>
      <c r="AI555" s="238">
        <f t="shared" si="207"/>
        <v>0.3999999999999998</v>
      </c>
      <c r="AJ555" s="69">
        <f t="shared" si="208"/>
        <v>1713.2799999999991</v>
      </c>
      <c r="AK555" s="69"/>
      <c r="AL555" s="186"/>
    </row>
    <row r="556" spans="2:38" s="1" customFormat="1" ht="15.75" customHeight="1" x14ac:dyDescent="0.25">
      <c r="B556" s="683" t="s">
        <v>461</v>
      </c>
      <c r="C556" s="22" t="s">
        <v>124</v>
      </c>
      <c r="D556" s="125">
        <f t="shared" ref="D556:AA556" si="216">SUM(D557:D558)</f>
        <v>21</v>
      </c>
      <c r="E556" s="125">
        <f t="shared" si="216"/>
        <v>84</v>
      </c>
      <c r="F556" s="125">
        <f t="shared" si="216"/>
        <v>66</v>
      </c>
      <c r="G556" s="57">
        <f t="shared" si="216"/>
        <v>6371.9</v>
      </c>
      <c r="H556" s="57">
        <f t="shared" si="216"/>
        <v>126</v>
      </c>
      <c r="I556" s="82">
        <f>J556/G556</f>
        <v>0.19061033600652866</v>
      </c>
      <c r="J556" s="57">
        <f t="shared" si="216"/>
        <v>1214.55</v>
      </c>
      <c r="K556" s="82">
        <f>L556/G556</f>
        <v>0</v>
      </c>
      <c r="L556" s="57">
        <f t="shared" si="216"/>
        <v>0</v>
      </c>
      <c r="M556" s="82">
        <f t="shared" si="216"/>
        <v>0</v>
      </c>
      <c r="N556" s="57">
        <f t="shared" si="216"/>
        <v>0</v>
      </c>
      <c r="O556" s="57">
        <f t="shared" si="216"/>
        <v>0</v>
      </c>
      <c r="P556" s="57">
        <f t="shared" si="216"/>
        <v>0</v>
      </c>
      <c r="Q556" s="57">
        <f t="shared" si="216"/>
        <v>363.29999999999995</v>
      </c>
      <c r="R556" s="57">
        <f t="shared" si="216"/>
        <v>16.899999999999999</v>
      </c>
      <c r="S556" s="57">
        <f t="shared" si="216"/>
        <v>780.58583333333331</v>
      </c>
      <c r="T556" s="82">
        <f>U556/G556</f>
        <v>0.20000000000000004</v>
      </c>
      <c r="U556" s="57">
        <f t="shared" si="216"/>
        <v>1274.3800000000001</v>
      </c>
      <c r="V556" s="82">
        <f>W556/G556</f>
        <v>0</v>
      </c>
      <c r="W556" s="57">
        <f t="shared" si="216"/>
        <v>0</v>
      </c>
      <c r="X556" s="57">
        <f t="shared" si="216"/>
        <v>0</v>
      </c>
      <c r="Y556" s="57">
        <f t="shared" si="216"/>
        <v>0</v>
      </c>
      <c r="Z556" s="57">
        <f t="shared" si="216"/>
        <v>0</v>
      </c>
      <c r="AA556" s="57">
        <f t="shared" si="216"/>
        <v>10147.615833333335</v>
      </c>
      <c r="AB556" s="141">
        <f>SUM(AB557:AB558)</f>
        <v>791.3</v>
      </c>
      <c r="AC556" s="141">
        <f>SUM(AC557:AC558)</f>
        <v>2065.6800000000003</v>
      </c>
      <c r="AD556" s="233">
        <f t="shared" si="206"/>
        <v>0.32418587862333065</v>
      </c>
      <c r="AE556" s="141">
        <f>SUM(AE557:AE558)</f>
        <v>8873.2358333333341</v>
      </c>
      <c r="AF556" s="269">
        <f t="shared" si="204"/>
        <v>0.4</v>
      </c>
      <c r="AG556" s="270">
        <f>SUM(AG557:AG558)</f>
        <v>2548.7600000000002</v>
      </c>
      <c r="AH556" s="141">
        <f>SUM(AH557:AH558)</f>
        <v>-483.07999999999902</v>
      </c>
      <c r="AI556" s="233">
        <f t="shared" si="207"/>
        <v>0.39999999999999991</v>
      </c>
      <c r="AJ556" s="57">
        <f t="shared" si="208"/>
        <v>2548.7599999999993</v>
      </c>
      <c r="AK556" s="57"/>
      <c r="AL556" s="79"/>
    </row>
    <row r="557" spans="2:38" s="1" customFormat="1" ht="15.75" x14ac:dyDescent="0.25">
      <c r="B557" s="683"/>
      <c r="C557" s="15" t="s">
        <v>907</v>
      </c>
      <c r="D557" s="116">
        <v>10</v>
      </c>
      <c r="E557" s="116">
        <v>42</v>
      </c>
      <c r="F557" s="116">
        <v>35</v>
      </c>
      <c r="G557" s="69">
        <v>3315.1</v>
      </c>
      <c r="H557" s="69">
        <v>68.400000000000006</v>
      </c>
      <c r="I557" s="80">
        <v>0.19623842418026605</v>
      </c>
      <c r="J557" s="69">
        <v>650.54999999999995</v>
      </c>
      <c r="K557" s="80">
        <v>0</v>
      </c>
      <c r="L557" s="69">
        <v>0</v>
      </c>
      <c r="M557" s="80">
        <v>0</v>
      </c>
      <c r="N557" s="69">
        <v>0</v>
      </c>
      <c r="O557" s="69">
        <v>0</v>
      </c>
      <c r="P557" s="69">
        <v>0</v>
      </c>
      <c r="Q557" s="69">
        <v>196.6</v>
      </c>
      <c r="R557" s="69">
        <v>8.4</v>
      </c>
      <c r="S557" s="69">
        <v>408.50583333333333</v>
      </c>
      <c r="T557" s="80">
        <v>0.2</v>
      </c>
      <c r="U557" s="69">
        <v>663.02</v>
      </c>
      <c r="V557" s="80">
        <v>0</v>
      </c>
      <c r="W557" s="69">
        <v>0</v>
      </c>
      <c r="X557" s="69">
        <v>0</v>
      </c>
      <c r="Y557" s="69">
        <v>0</v>
      </c>
      <c r="Z557" s="69">
        <v>0</v>
      </c>
      <c r="AA557" s="60">
        <f>G557+H557+J557+L557+N557+O557+P557+Q557+R557+S557+U557+W557+X557+Y557+Z557</f>
        <v>5310.5758333333342</v>
      </c>
      <c r="AB557" s="143">
        <v>414.1</v>
      </c>
      <c r="AC557" s="69">
        <f>AB557+X557+W557+U557</f>
        <v>1077.1199999999999</v>
      </c>
      <c r="AD557" s="238">
        <f t="shared" si="206"/>
        <v>0.32491327561762839</v>
      </c>
      <c r="AE557" s="69">
        <f>G557+H557+J557+L557+N557+P557+Q557+R557+S557+Y557+Z557</f>
        <v>4647.5558333333338</v>
      </c>
      <c r="AF557" s="277">
        <f t="shared" si="204"/>
        <v>0.4</v>
      </c>
      <c r="AG557" s="278">
        <f>G557*AF557</f>
        <v>1326.04</v>
      </c>
      <c r="AH557" s="225">
        <f>IF((AA557+AB557)-(AE557+AG557)&gt;0,0,(AA557+AB557)-(AE557+AG557))</f>
        <v>-248.91999999999916</v>
      </c>
      <c r="AI557" s="238">
        <f t="shared" si="207"/>
        <v>0.39999999999999974</v>
      </c>
      <c r="AJ557" s="69">
        <f t="shared" si="208"/>
        <v>1326.0399999999991</v>
      </c>
      <c r="AK557" s="69"/>
      <c r="AL557" s="186"/>
    </row>
    <row r="558" spans="2:38" s="1" customFormat="1" ht="15.75" x14ac:dyDescent="0.25">
      <c r="B558" s="683"/>
      <c r="C558" s="15" t="s">
        <v>1007</v>
      </c>
      <c r="D558" s="116">
        <v>11</v>
      </c>
      <c r="E558" s="116">
        <v>42</v>
      </c>
      <c r="F558" s="116">
        <v>31</v>
      </c>
      <c r="G558" s="69">
        <v>3056.8</v>
      </c>
      <c r="H558" s="69">
        <v>57.6</v>
      </c>
      <c r="I558" s="80">
        <v>0.18450667364564249</v>
      </c>
      <c r="J558" s="69">
        <v>564</v>
      </c>
      <c r="K558" s="80">
        <v>0</v>
      </c>
      <c r="L558" s="69">
        <v>0</v>
      </c>
      <c r="M558" s="80">
        <v>0</v>
      </c>
      <c r="N558" s="69">
        <v>0</v>
      </c>
      <c r="O558" s="69">
        <v>0</v>
      </c>
      <c r="P558" s="69">
        <v>0</v>
      </c>
      <c r="Q558" s="69">
        <v>166.7</v>
      </c>
      <c r="R558" s="69">
        <v>8.5</v>
      </c>
      <c r="S558" s="69">
        <v>372.08000000000004</v>
      </c>
      <c r="T558" s="80">
        <v>0.20000000000000004</v>
      </c>
      <c r="U558" s="69">
        <v>611.36000000000013</v>
      </c>
      <c r="V558" s="80">
        <v>0</v>
      </c>
      <c r="W558" s="69">
        <v>0</v>
      </c>
      <c r="X558" s="69">
        <v>0</v>
      </c>
      <c r="Y558" s="69">
        <v>0</v>
      </c>
      <c r="Z558" s="69">
        <v>0</v>
      </c>
      <c r="AA558" s="60">
        <f>G558+H558+J558+L558+N558+O558+P558+Q558+R558+S558+U558+W558+X558+Y558+Z558</f>
        <v>4837.0400000000009</v>
      </c>
      <c r="AB558" s="143">
        <v>377.2</v>
      </c>
      <c r="AC558" s="69">
        <f>AB558+X558+W558+U558</f>
        <v>988.56000000000017</v>
      </c>
      <c r="AD558" s="238">
        <f t="shared" si="206"/>
        <v>0.32339701648783042</v>
      </c>
      <c r="AE558" s="69">
        <f>G558+H558+J558+L558+N558+P558+Q558+R558+S558+Y558+Z558</f>
        <v>4225.68</v>
      </c>
      <c r="AF558" s="277">
        <f t="shared" si="204"/>
        <v>0.4</v>
      </c>
      <c r="AG558" s="278">
        <f>G558*AF558</f>
        <v>1222.72</v>
      </c>
      <c r="AH558" s="225">
        <f>IF((AA558+AB558)-(AE558+AG558)&gt;0,0,(AA558+AB558)-(AE558+AG558))</f>
        <v>-234.15999999999985</v>
      </c>
      <c r="AI558" s="238">
        <f t="shared" si="207"/>
        <v>0.39999999999999997</v>
      </c>
      <c r="AJ558" s="69">
        <f t="shared" si="208"/>
        <v>1222.72</v>
      </c>
      <c r="AK558" s="69"/>
      <c r="AL558" s="186"/>
    </row>
    <row r="559" spans="2:38" ht="15.75" customHeight="1" x14ac:dyDescent="0.25">
      <c r="B559" s="683" t="s">
        <v>462</v>
      </c>
      <c r="C559" s="22" t="s">
        <v>124</v>
      </c>
      <c r="D559" s="125">
        <f t="shared" ref="D559:AA559" si="217">SUM(D560:D561)</f>
        <v>21</v>
      </c>
      <c r="E559" s="125">
        <f t="shared" si="217"/>
        <v>93</v>
      </c>
      <c r="F559" s="125">
        <f t="shared" si="217"/>
        <v>83</v>
      </c>
      <c r="G559" s="57">
        <f t="shared" si="217"/>
        <v>7775.6</v>
      </c>
      <c r="H559" s="57">
        <f t="shared" si="217"/>
        <v>132.4</v>
      </c>
      <c r="I559" s="82">
        <f>J559/G559</f>
        <v>0.18730387365605225</v>
      </c>
      <c r="J559" s="57">
        <f t="shared" si="217"/>
        <v>1456.3999999999999</v>
      </c>
      <c r="K559" s="82">
        <f>L559/G559</f>
        <v>4.1668810123977563E-3</v>
      </c>
      <c r="L559" s="57">
        <f t="shared" si="217"/>
        <v>32.4</v>
      </c>
      <c r="M559" s="82">
        <f t="shared" si="217"/>
        <v>0</v>
      </c>
      <c r="N559" s="57">
        <f t="shared" si="217"/>
        <v>0</v>
      </c>
      <c r="O559" s="57">
        <f t="shared" si="217"/>
        <v>0</v>
      </c>
      <c r="P559" s="57">
        <f t="shared" si="217"/>
        <v>0</v>
      </c>
      <c r="Q559" s="57">
        <f t="shared" si="217"/>
        <v>499.6</v>
      </c>
      <c r="R559" s="57">
        <f t="shared" si="217"/>
        <v>21.2</v>
      </c>
      <c r="S559" s="57">
        <f t="shared" si="217"/>
        <v>956.06000000000006</v>
      </c>
      <c r="T559" s="82">
        <f>U559/G559</f>
        <v>0.2</v>
      </c>
      <c r="U559" s="57">
        <f t="shared" si="217"/>
        <v>1555.1200000000001</v>
      </c>
      <c r="V559" s="82">
        <f>W559/G559</f>
        <v>0</v>
      </c>
      <c r="W559" s="57">
        <f t="shared" si="217"/>
        <v>0</v>
      </c>
      <c r="X559" s="57">
        <f t="shared" si="217"/>
        <v>0</v>
      </c>
      <c r="Y559" s="57">
        <f t="shared" si="217"/>
        <v>0</v>
      </c>
      <c r="Z559" s="57">
        <f t="shared" si="217"/>
        <v>0</v>
      </c>
      <c r="AA559" s="57">
        <f t="shared" si="217"/>
        <v>12428.78</v>
      </c>
      <c r="AB559" s="141">
        <f>SUM(AB560:AB561)</f>
        <v>969.2</v>
      </c>
      <c r="AC559" s="141">
        <f>SUM(AC560:AC561)</f>
        <v>2524.3200000000002</v>
      </c>
      <c r="AD559" s="233">
        <f t="shared" si="206"/>
        <v>0.32464632954370082</v>
      </c>
      <c r="AE559" s="141">
        <f>SUM(AE560:AE561)</f>
        <v>10873.66</v>
      </c>
      <c r="AF559" s="269">
        <f t="shared" si="204"/>
        <v>0.4</v>
      </c>
      <c r="AG559" s="270">
        <f>SUM(AG560:AG561)</f>
        <v>3110.24</v>
      </c>
      <c r="AH559" s="141">
        <f>SUM(AH560:AH561)</f>
        <v>-585.91999999999825</v>
      </c>
      <c r="AI559" s="233">
        <f t="shared" si="207"/>
        <v>0.3999999999999998</v>
      </c>
      <c r="AJ559" s="57">
        <f t="shared" si="208"/>
        <v>3110.2399999999984</v>
      </c>
      <c r="AK559" s="57"/>
      <c r="AL559" s="79"/>
    </row>
    <row r="560" spans="2:38" ht="15.75" x14ac:dyDescent="0.25">
      <c r="B560" s="683"/>
      <c r="C560" s="15" t="s">
        <v>908</v>
      </c>
      <c r="D560" s="116">
        <v>13</v>
      </c>
      <c r="E560" s="116">
        <v>47</v>
      </c>
      <c r="F560" s="116">
        <v>41</v>
      </c>
      <c r="G560" s="69">
        <v>3940.5</v>
      </c>
      <c r="H560" s="69">
        <v>64</v>
      </c>
      <c r="I560" s="80">
        <v>0.21875396523283847</v>
      </c>
      <c r="J560" s="69">
        <v>862</v>
      </c>
      <c r="K560" s="80">
        <v>0</v>
      </c>
      <c r="L560" s="69">
        <v>0</v>
      </c>
      <c r="M560" s="80">
        <v>0</v>
      </c>
      <c r="N560" s="69">
        <v>0</v>
      </c>
      <c r="O560" s="69">
        <v>0</v>
      </c>
      <c r="P560" s="69">
        <v>0</v>
      </c>
      <c r="Q560" s="69">
        <v>215.5</v>
      </c>
      <c r="R560" s="69">
        <v>8.5</v>
      </c>
      <c r="S560" s="69">
        <v>489.88333333333333</v>
      </c>
      <c r="T560" s="80">
        <v>0.20000000000000004</v>
      </c>
      <c r="U560" s="69">
        <v>788.10000000000014</v>
      </c>
      <c r="V560" s="80">
        <v>0</v>
      </c>
      <c r="W560" s="69">
        <v>0</v>
      </c>
      <c r="X560" s="69">
        <v>0</v>
      </c>
      <c r="Y560" s="69">
        <v>0</v>
      </c>
      <c r="Z560" s="69">
        <v>0</v>
      </c>
      <c r="AA560" s="60">
        <f>G560+H560+J560+L560+N560+O560+P560+Q560+R560+S560+U560+W560+X560+Y560+Z560</f>
        <v>6368.4833333333336</v>
      </c>
      <c r="AB560" s="143">
        <v>496.6</v>
      </c>
      <c r="AC560" s="69">
        <f>AB560+X560+W560+U560</f>
        <v>1284.7000000000003</v>
      </c>
      <c r="AD560" s="238">
        <f t="shared" si="206"/>
        <v>0.3260246161654613</v>
      </c>
      <c r="AE560" s="69">
        <f>G560+H560+J560+L560+N560+P560+Q560+R560+S560+Y560+Z560</f>
        <v>5580.3833333333332</v>
      </c>
      <c r="AF560" s="277">
        <f t="shared" si="204"/>
        <v>0.4</v>
      </c>
      <c r="AG560" s="278">
        <f>G560*AF560</f>
        <v>1576.2</v>
      </c>
      <c r="AH560" s="225">
        <f>IF((AA560+AB560)-(AE560+AG560)&gt;0,0,(AA560+AB560)-(AE560+AG560))</f>
        <v>-291.49999999999909</v>
      </c>
      <c r="AI560" s="238">
        <f t="shared" si="207"/>
        <v>0.39999999999999986</v>
      </c>
      <c r="AJ560" s="69">
        <f t="shared" si="208"/>
        <v>1576.1999999999994</v>
      </c>
      <c r="AK560" s="69"/>
      <c r="AL560" s="186"/>
    </row>
    <row r="561" spans="2:38" s="1" customFormat="1" ht="15.75" x14ac:dyDescent="0.25">
      <c r="B561" s="683"/>
      <c r="C561" s="15" t="s">
        <v>909</v>
      </c>
      <c r="D561" s="116">
        <v>8</v>
      </c>
      <c r="E561" s="116">
        <v>46</v>
      </c>
      <c r="F561" s="116">
        <v>42</v>
      </c>
      <c r="G561" s="69">
        <v>3835.1</v>
      </c>
      <c r="H561" s="69">
        <v>68.400000000000006</v>
      </c>
      <c r="I561" s="80">
        <v>0.15498943964955278</v>
      </c>
      <c r="J561" s="69">
        <v>594.39999999999986</v>
      </c>
      <c r="K561" s="80">
        <v>8.4482803577481686E-3</v>
      </c>
      <c r="L561" s="69">
        <v>32.4</v>
      </c>
      <c r="M561" s="80">
        <v>0</v>
      </c>
      <c r="N561" s="69">
        <v>0</v>
      </c>
      <c r="O561" s="69">
        <v>0</v>
      </c>
      <c r="P561" s="69">
        <v>0</v>
      </c>
      <c r="Q561" s="69">
        <v>284.10000000000002</v>
      </c>
      <c r="R561" s="69">
        <v>12.7</v>
      </c>
      <c r="S561" s="69">
        <v>466.17666666666673</v>
      </c>
      <c r="T561" s="80">
        <v>0.2</v>
      </c>
      <c r="U561" s="69">
        <v>767.02</v>
      </c>
      <c r="V561" s="80">
        <v>0</v>
      </c>
      <c r="W561" s="69">
        <v>0</v>
      </c>
      <c r="X561" s="69">
        <v>0</v>
      </c>
      <c r="Y561" s="69">
        <v>0</v>
      </c>
      <c r="Z561" s="69">
        <v>0</v>
      </c>
      <c r="AA561" s="60">
        <f>G561+H561+J561+L561+N561+O561+P561+Q561+R561+S561+U561+W561+X561+Y561+Z561</f>
        <v>6060.2966666666671</v>
      </c>
      <c r="AB561" s="143">
        <v>472.6</v>
      </c>
      <c r="AC561" s="69">
        <f>AB561+X561+W561+U561</f>
        <v>1239.6199999999999</v>
      </c>
      <c r="AD561" s="238">
        <f t="shared" si="206"/>
        <v>0.32323016348986988</v>
      </c>
      <c r="AE561" s="69">
        <f>G561+H561+J561+L561+N561+P561+Q561+R561+S561+Y561+Z561</f>
        <v>5293.2766666666666</v>
      </c>
      <c r="AF561" s="277">
        <f t="shared" si="204"/>
        <v>0.4</v>
      </c>
      <c r="AG561" s="278">
        <f>G561*AF561</f>
        <v>1534.04</v>
      </c>
      <c r="AH561" s="225">
        <f>IF((AA561+AB561)-(AE561+AG561)&gt;0,0,(AA561+AB561)-(AE561+AG561))</f>
        <v>-294.41999999999916</v>
      </c>
      <c r="AI561" s="238">
        <f t="shared" si="207"/>
        <v>0.39999999999999974</v>
      </c>
      <c r="AJ561" s="69">
        <f t="shared" si="208"/>
        <v>1534.0399999999991</v>
      </c>
      <c r="AK561" s="69"/>
      <c r="AL561" s="186"/>
    </row>
    <row r="562" spans="2:38" ht="37.5" customHeight="1" x14ac:dyDescent="0.25">
      <c r="B562" s="663" t="s">
        <v>463</v>
      </c>
      <c r="C562" s="664"/>
      <c r="D562" s="117">
        <f t="shared" ref="D562:AA562" si="218">D564</f>
        <v>94</v>
      </c>
      <c r="E562" s="117">
        <f t="shared" si="218"/>
        <v>630</v>
      </c>
      <c r="F562" s="117">
        <f t="shared" si="218"/>
        <v>564</v>
      </c>
      <c r="G562" s="132">
        <f t="shared" si="218"/>
        <v>53099.91</v>
      </c>
      <c r="H562" s="132">
        <f t="shared" si="218"/>
        <v>1791.2800000000002</v>
      </c>
      <c r="I562" s="87">
        <f>J562/G562</f>
        <v>0.31288188624048513</v>
      </c>
      <c r="J562" s="132">
        <f t="shared" si="218"/>
        <v>16614</v>
      </c>
      <c r="K562" s="87">
        <f>L562/G562</f>
        <v>4.2937925883490194E-4</v>
      </c>
      <c r="L562" s="132">
        <f t="shared" si="218"/>
        <v>22.8</v>
      </c>
      <c r="M562" s="87">
        <f>N562/G562</f>
        <v>0</v>
      </c>
      <c r="N562" s="132">
        <f t="shared" si="218"/>
        <v>0</v>
      </c>
      <c r="O562" s="132">
        <f t="shared" si="218"/>
        <v>0</v>
      </c>
      <c r="P562" s="132">
        <f t="shared" si="218"/>
        <v>0</v>
      </c>
      <c r="Q562" s="132">
        <f t="shared" si="218"/>
        <v>2105.3200000000002</v>
      </c>
      <c r="R562" s="132">
        <f t="shared" si="218"/>
        <v>74.100000000000009</v>
      </c>
      <c r="S562" s="132">
        <f t="shared" si="218"/>
        <v>6907.3653699166662</v>
      </c>
      <c r="T562" s="87">
        <f>U562/G562</f>
        <v>0</v>
      </c>
      <c r="U562" s="132">
        <f t="shared" si="218"/>
        <v>0</v>
      </c>
      <c r="V562" s="87">
        <f>W562/G562</f>
        <v>0.17290000000000003</v>
      </c>
      <c r="W562" s="132">
        <f t="shared" si="218"/>
        <v>9180.9744390000014</v>
      </c>
      <c r="X562" s="132">
        <f t="shared" si="218"/>
        <v>6907.3653699166662</v>
      </c>
      <c r="Y562" s="132">
        <f t="shared" si="218"/>
        <v>0</v>
      </c>
      <c r="Z562" s="132">
        <f t="shared" si="218"/>
        <v>15.8</v>
      </c>
      <c r="AA562" s="132">
        <f t="shared" si="218"/>
        <v>96718.915178833355</v>
      </c>
      <c r="AB562" s="129">
        <f>AB564+AB563</f>
        <v>3623.5</v>
      </c>
      <c r="AC562" s="129">
        <f>AC564+AC563</f>
        <v>20191.90827558333</v>
      </c>
      <c r="AD562" s="226">
        <f t="shared" si="206"/>
        <v>0.37122171786951552</v>
      </c>
      <c r="AE562" s="129">
        <f>AE564+AE563</f>
        <v>83088.72583658334</v>
      </c>
      <c r="AF562" s="258">
        <f t="shared" si="204"/>
        <v>0.4</v>
      </c>
      <c r="AG562" s="255">
        <f>AG564+AG563</f>
        <v>21840.300000000007</v>
      </c>
      <c r="AH562" s="129">
        <f>AH564+AH563</f>
        <v>-1894.9241910833362</v>
      </c>
      <c r="AI562" s="226">
        <f t="shared" si="207"/>
        <v>0.41594858572578869</v>
      </c>
      <c r="AJ562" s="132">
        <f t="shared" si="208"/>
        <v>22086.832466666667</v>
      </c>
      <c r="AK562" s="132"/>
      <c r="AL562" s="196"/>
    </row>
    <row r="563" spans="2:38" ht="18.75" x14ac:dyDescent="0.25">
      <c r="B563" s="306" t="s">
        <v>829</v>
      </c>
      <c r="C563" s="207"/>
      <c r="D563" s="124"/>
      <c r="E563" s="124">
        <v>17</v>
      </c>
      <c r="F563" s="124">
        <v>15</v>
      </c>
      <c r="G563" s="134">
        <v>1500.8400000000001</v>
      </c>
      <c r="H563" s="134">
        <v>82.38</v>
      </c>
      <c r="I563" s="93">
        <v>0.44309853148903267</v>
      </c>
      <c r="J563" s="134">
        <v>665.01999999999987</v>
      </c>
      <c r="K563" s="93">
        <v>0</v>
      </c>
      <c r="L563" s="134">
        <v>0</v>
      </c>
      <c r="M563" s="93">
        <v>0</v>
      </c>
      <c r="N563" s="134">
        <v>0</v>
      </c>
      <c r="O563" s="134">
        <v>0</v>
      </c>
      <c r="P563" s="134">
        <v>0</v>
      </c>
      <c r="Q563" s="134">
        <v>0</v>
      </c>
      <c r="R563" s="134">
        <v>0</v>
      </c>
      <c r="S563" s="134">
        <v>209.91046666666668</v>
      </c>
      <c r="T563" s="93">
        <v>0</v>
      </c>
      <c r="U563" s="134">
        <v>0</v>
      </c>
      <c r="V563" s="93">
        <v>0.18000453079608753</v>
      </c>
      <c r="W563" s="134">
        <v>270.15800000000002</v>
      </c>
      <c r="X563" s="309">
        <v>209.91046666666668</v>
      </c>
      <c r="Y563" s="309">
        <v>0</v>
      </c>
      <c r="Z563" s="309">
        <v>0</v>
      </c>
      <c r="AA563" s="309">
        <v>2938.2189333333336</v>
      </c>
      <c r="AB563" s="146">
        <v>366.8</v>
      </c>
      <c r="AC563" s="309">
        <f>AB563+X563+W563+U563</f>
        <v>846.86846666666668</v>
      </c>
      <c r="AD563" s="310">
        <f t="shared" si="206"/>
        <v>0.56426299050309603</v>
      </c>
      <c r="AE563" s="309">
        <f>G563+H563+J563+L563+N563+P563+Q563+R563+S563+Y563+Z563</f>
        <v>2458.1504666666669</v>
      </c>
      <c r="AF563" s="311">
        <f t="shared" si="204"/>
        <v>0.4</v>
      </c>
      <c r="AG563" s="312">
        <f>G563*AF563</f>
        <v>600.33600000000013</v>
      </c>
      <c r="AH563" s="225">
        <f>IF((AA563+AB563)-(AE563+AG563)&gt;0,0,(AA563+AB563)-(AE563+AG563))</f>
        <v>0</v>
      </c>
      <c r="AI563" s="310">
        <f t="shared" si="207"/>
        <v>0.56426299050309603</v>
      </c>
      <c r="AJ563" s="309">
        <f t="shared" si="208"/>
        <v>846.86846666666668</v>
      </c>
      <c r="AK563" s="134"/>
      <c r="AL563" s="184"/>
    </row>
    <row r="564" spans="2:38" ht="18.75" x14ac:dyDescent="0.3">
      <c r="B564" s="10" t="s">
        <v>710</v>
      </c>
      <c r="C564" s="23"/>
      <c r="D564" s="154">
        <f t="shared" ref="D564:AA564" si="219">D565+D569+D573+D577+D582+D586+D590+D593</f>
        <v>94</v>
      </c>
      <c r="E564" s="154">
        <f t="shared" si="219"/>
        <v>630</v>
      </c>
      <c r="F564" s="154">
        <f t="shared" si="219"/>
        <v>564</v>
      </c>
      <c r="G564" s="65">
        <f t="shared" si="219"/>
        <v>53099.91</v>
      </c>
      <c r="H564" s="65">
        <f t="shared" si="219"/>
        <v>1791.2800000000002</v>
      </c>
      <c r="I564" s="94">
        <f>J564/G564</f>
        <v>0.31288188624048513</v>
      </c>
      <c r="J564" s="65">
        <f t="shared" si="219"/>
        <v>16614</v>
      </c>
      <c r="K564" s="94">
        <f>L564/G564</f>
        <v>4.2937925883490194E-4</v>
      </c>
      <c r="L564" s="65">
        <f t="shared" si="219"/>
        <v>22.8</v>
      </c>
      <c r="M564" s="94">
        <f>N564/G564</f>
        <v>0</v>
      </c>
      <c r="N564" s="65">
        <f t="shared" si="219"/>
        <v>0</v>
      </c>
      <c r="O564" s="65">
        <f t="shared" si="219"/>
        <v>0</v>
      </c>
      <c r="P564" s="65">
        <f t="shared" si="219"/>
        <v>0</v>
      </c>
      <c r="Q564" s="65">
        <f t="shared" si="219"/>
        <v>2105.3200000000002</v>
      </c>
      <c r="R564" s="65">
        <f t="shared" si="219"/>
        <v>74.100000000000009</v>
      </c>
      <c r="S564" s="65">
        <f t="shared" si="219"/>
        <v>6907.3653699166662</v>
      </c>
      <c r="T564" s="94">
        <f>U564/G564</f>
        <v>0</v>
      </c>
      <c r="U564" s="65">
        <f t="shared" si="219"/>
        <v>0</v>
      </c>
      <c r="V564" s="94">
        <f>W564/G564</f>
        <v>0.17290000000000003</v>
      </c>
      <c r="W564" s="65">
        <f t="shared" si="219"/>
        <v>9180.9744390000014</v>
      </c>
      <c r="X564" s="65">
        <f t="shared" si="219"/>
        <v>6907.3653699166662</v>
      </c>
      <c r="Y564" s="65">
        <f t="shared" si="219"/>
        <v>0</v>
      </c>
      <c r="Z564" s="65">
        <f t="shared" si="219"/>
        <v>15.8</v>
      </c>
      <c r="AA564" s="65">
        <f t="shared" si="219"/>
        <v>96718.915178833355</v>
      </c>
      <c r="AB564" s="62">
        <f>AB565+AB569+AB573+AB577+AB582+AB586+AB590+AB593</f>
        <v>3256.7</v>
      </c>
      <c r="AC564" s="62">
        <f>AC565+AC569+AC573+AC577+AC582+AC586+AC590+AC593</f>
        <v>19345.039808916663</v>
      </c>
      <c r="AD564" s="232">
        <f t="shared" si="206"/>
        <v>0.36431398488089084</v>
      </c>
      <c r="AE564" s="62">
        <f>AE565+AE569+AE573+AE577+AE582+AE586+AE590+AE593</f>
        <v>80630.575369916667</v>
      </c>
      <c r="AF564" s="267">
        <f t="shared" si="204"/>
        <v>0.4</v>
      </c>
      <c r="AG564" s="268">
        <f>AG565+AG569+AG573+AG577+AG582+AG586+AG590+AG593</f>
        <v>21239.964000000007</v>
      </c>
      <c r="AH564" s="62">
        <f>AH565+AH569+AH573+AH577+AH582+AH586+AH590+AH593</f>
        <v>-1894.9241910833362</v>
      </c>
      <c r="AI564" s="232">
        <f t="shared" si="207"/>
        <v>0.39999999999999997</v>
      </c>
      <c r="AJ564" s="65">
        <f t="shared" si="208"/>
        <v>21239.964</v>
      </c>
      <c r="AK564" s="65"/>
      <c r="AL564" s="79"/>
    </row>
    <row r="565" spans="2:38" ht="15.75" x14ac:dyDescent="0.25">
      <c r="B565" s="678" t="s">
        <v>464</v>
      </c>
      <c r="C565" s="21" t="s">
        <v>124</v>
      </c>
      <c r="D565" s="125">
        <f t="shared" ref="D565:AA565" si="220">SUM(D566:D568)</f>
        <v>27</v>
      </c>
      <c r="E565" s="125">
        <f t="shared" si="220"/>
        <v>134</v>
      </c>
      <c r="F565" s="125">
        <f t="shared" si="220"/>
        <v>120</v>
      </c>
      <c r="G565" s="57">
        <f t="shared" si="220"/>
        <v>11658.780000000002</v>
      </c>
      <c r="H565" s="57">
        <f t="shared" si="220"/>
        <v>344.40000000000009</v>
      </c>
      <c r="I565" s="82">
        <f>J565/G565</f>
        <v>0.24755591922997086</v>
      </c>
      <c r="J565" s="57">
        <f t="shared" si="220"/>
        <v>2886.2000000000003</v>
      </c>
      <c r="K565" s="82">
        <f>L565/G565</f>
        <v>1.9556077050943577E-3</v>
      </c>
      <c r="L565" s="57">
        <f t="shared" si="220"/>
        <v>22.8</v>
      </c>
      <c r="M565" s="82">
        <f t="shared" si="220"/>
        <v>0</v>
      </c>
      <c r="N565" s="57">
        <f t="shared" si="220"/>
        <v>0</v>
      </c>
      <c r="O565" s="57">
        <f t="shared" si="220"/>
        <v>0</v>
      </c>
      <c r="P565" s="57">
        <f t="shared" si="220"/>
        <v>0</v>
      </c>
      <c r="Q565" s="57">
        <f t="shared" si="220"/>
        <v>313.59999999999997</v>
      </c>
      <c r="R565" s="57">
        <f t="shared" si="220"/>
        <v>4.4000000000000004</v>
      </c>
      <c r="S565" s="57">
        <f t="shared" si="220"/>
        <v>1437.1652551666671</v>
      </c>
      <c r="T565" s="82">
        <f>U565/G565</f>
        <v>0</v>
      </c>
      <c r="U565" s="57">
        <f t="shared" si="220"/>
        <v>0</v>
      </c>
      <c r="V565" s="82">
        <f>W565/G565</f>
        <v>0.17289999999999997</v>
      </c>
      <c r="W565" s="57">
        <f t="shared" si="220"/>
        <v>2015.8030620000002</v>
      </c>
      <c r="X565" s="57">
        <f t="shared" si="220"/>
        <v>1437.1652551666671</v>
      </c>
      <c r="Y565" s="57">
        <f t="shared" si="220"/>
        <v>0</v>
      </c>
      <c r="Z565" s="57">
        <f t="shared" si="220"/>
        <v>0</v>
      </c>
      <c r="AA565" s="57">
        <f t="shared" si="220"/>
        <v>20120.31357233334</v>
      </c>
      <c r="AB565" s="141">
        <f>SUM(AB566:AB568)</f>
        <v>677.4</v>
      </c>
      <c r="AC565" s="141">
        <f>SUM(AC566:AC568)</f>
        <v>4130.3683171666671</v>
      </c>
      <c r="AD565" s="233">
        <f t="shared" si="206"/>
        <v>0.35427105727757674</v>
      </c>
      <c r="AE565" s="141">
        <f>SUM(AE566:AE568)</f>
        <v>16667.345255166671</v>
      </c>
      <c r="AF565" s="269">
        <f t="shared" si="204"/>
        <v>0.4</v>
      </c>
      <c r="AG565" s="270">
        <f>SUM(AG566:AG568)</f>
        <v>4663.5120000000006</v>
      </c>
      <c r="AH565" s="141">
        <f>SUM(AH566:AH568)</f>
        <v>-533.14368283333397</v>
      </c>
      <c r="AI565" s="233">
        <f t="shared" si="207"/>
        <v>0.39999999999999997</v>
      </c>
      <c r="AJ565" s="57">
        <f t="shared" si="208"/>
        <v>4663.5120000000006</v>
      </c>
      <c r="AK565" s="57"/>
      <c r="AL565" s="79"/>
    </row>
    <row r="566" spans="2:38" ht="15.75" x14ac:dyDescent="0.25">
      <c r="B566" s="678"/>
      <c r="C566" s="15" t="s">
        <v>910</v>
      </c>
      <c r="D566" s="116">
        <v>12</v>
      </c>
      <c r="E566" s="116">
        <v>61</v>
      </c>
      <c r="F566" s="116">
        <v>54</v>
      </c>
      <c r="G566" s="69">
        <v>5147.0800000000008</v>
      </c>
      <c r="H566" s="69">
        <v>159.60000000000002</v>
      </c>
      <c r="I566" s="80">
        <v>0.2296447694615199</v>
      </c>
      <c r="J566" s="69">
        <v>1182</v>
      </c>
      <c r="K566" s="80">
        <v>4.4296960606790637E-3</v>
      </c>
      <c r="L566" s="69">
        <v>22.8</v>
      </c>
      <c r="M566" s="80">
        <v>0</v>
      </c>
      <c r="N566" s="69">
        <v>0</v>
      </c>
      <c r="O566" s="69">
        <v>0</v>
      </c>
      <c r="P566" s="69">
        <v>0</v>
      </c>
      <c r="Q566" s="69">
        <v>147.19999999999999</v>
      </c>
      <c r="R566" s="69">
        <v>0</v>
      </c>
      <c r="S566" s="69">
        <v>629.05084433333354</v>
      </c>
      <c r="T566" s="80">
        <v>0</v>
      </c>
      <c r="U566" s="69">
        <v>0</v>
      </c>
      <c r="V566" s="80">
        <v>0.1729</v>
      </c>
      <c r="W566" s="69">
        <v>889.93013200000007</v>
      </c>
      <c r="X566" s="69">
        <v>629.05084433333354</v>
      </c>
      <c r="Y566" s="69">
        <v>0</v>
      </c>
      <c r="Z566" s="69">
        <v>0</v>
      </c>
      <c r="AA566" s="60">
        <f>G566+H566+J566+L566+N566+O566+P566+Q566+R566+S566+U566+W566+X566+Y566+Z566</f>
        <v>8806.7118206666692</v>
      </c>
      <c r="AB566" s="143">
        <v>296.5</v>
      </c>
      <c r="AC566" s="69">
        <f>AB566+X566+W566+U566</f>
        <v>1815.4809763333337</v>
      </c>
      <c r="AD566" s="238">
        <f t="shared" si="206"/>
        <v>0.35272056706585742</v>
      </c>
      <c r="AE566" s="69">
        <f>G566+H566+J566+L566+N566+P566+Q566+R566+S566+Y566+Z566</f>
        <v>7287.730844333335</v>
      </c>
      <c r="AF566" s="277">
        <f t="shared" si="204"/>
        <v>0.4</v>
      </c>
      <c r="AG566" s="278">
        <f>G566*AF566</f>
        <v>2058.8320000000003</v>
      </c>
      <c r="AH566" s="225">
        <f>IF((AA566+AB566)-(AE566+AG566)&gt;0,0,(AA566+AB566)-(AE566+AG566))</f>
        <v>-243.35102366666615</v>
      </c>
      <c r="AI566" s="238">
        <f t="shared" si="207"/>
        <v>0.39999999999999991</v>
      </c>
      <c r="AJ566" s="69">
        <f t="shared" si="208"/>
        <v>2058.8319999999999</v>
      </c>
      <c r="AK566" s="69"/>
      <c r="AL566" s="186"/>
    </row>
    <row r="567" spans="2:38" s="1" customFormat="1" ht="15.75" x14ac:dyDescent="0.25">
      <c r="B567" s="678"/>
      <c r="C567" s="15" t="s">
        <v>911</v>
      </c>
      <c r="D567" s="116">
        <v>13</v>
      </c>
      <c r="E567" s="116">
        <v>55</v>
      </c>
      <c r="F567" s="116">
        <v>49</v>
      </c>
      <c r="G567" s="69">
        <v>4845.9000000000005</v>
      </c>
      <c r="H567" s="69">
        <v>115.20000000000002</v>
      </c>
      <c r="I567" s="80">
        <v>0.2136445242369838</v>
      </c>
      <c r="J567" s="69">
        <v>1035.3</v>
      </c>
      <c r="K567" s="80">
        <v>0</v>
      </c>
      <c r="L567" s="69">
        <v>0</v>
      </c>
      <c r="M567" s="80">
        <v>0</v>
      </c>
      <c r="N567" s="69">
        <v>0</v>
      </c>
      <c r="O567" s="69">
        <v>0</v>
      </c>
      <c r="P567" s="69">
        <v>0</v>
      </c>
      <c r="Q567" s="69">
        <v>128.5</v>
      </c>
      <c r="R567" s="69">
        <v>0</v>
      </c>
      <c r="S567" s="69">
        <v>580.22967583333332</v>
      </c>
      <c r="T567" s="80">
        <v>0</v>
      </c>
      <c r="U567" s="69">
        <v>0</v>
      </c>
      <c r="V567" s="80">
        <v>0.17289999999999997</v>
      </c>
      <c r="W567" s="69">
        <v>837.85610999999994</v>
      </c>
      <c r="X567" s="69">
        <v>580.22967583333332</v>
      </c>
      <c r="Y567" s="69">
        <v>0</v>
      </c>
      <c r="Z567" s="69">
        <v>0</v>
      </c>
      <c r="AA567" s="60">
        <f>G567+H567+J567+L567+N567+O567+P567+Q567+R567+S567+U567+W567+X567+Y567+Z567</f>
        <v>8123.2154616666667</v>
      </c>
      <c r="AB567" s="143">
        <v>273.5</v>
      </c>
      <c r="AC567" s="69">
        <f>AB567+X567+W567+U567</f>
        <v>1691.5857858333334</v>
      </c>
      <c r="AD567" s="238">
        <f t="shared" si="206"/>
        <v>0.34907566929431749</v>
      </c>
      <c r="AE567" s="69">
        <f>G567+H567+J567+L567+N567+P567+Q567+R567+S567+Y567+Z567</f>
        <v>6705.1296758333337</v>
      </c>
      <c r="AF567" s="277">
        <f t="shared" si="204"/>
        <v>0.4</v>
      </c>
      <c r="AG567" s="278">
        <f>G567*AF567</f>
        <v>1938.3600000000004</v>
      </c>
      <c r="AH567" s="225">
        <f>IF((AA567+AB567)-(AE567+AG567)&gt;0,0,(AA567+AB567)-(AE567+AG567))</f>
        <v>-246.77421416666766</v>
      </c>
      <c r="AI567" s="238">
        <f t="shared" si="207"/>
        <v>0.40000000000000019</v>
      </c>
      <c r="AJ567" s="69">
        <f t="shared" si="208"/>
        <v>1938.360000000001</v>
      </c>
      <c r="AK567" s="69"/>
      <c r="AL567" s="186"/>
    </row>
    <row r="568" spans="2:38" ht="15.75" customHeight="1" x14ac:dyDescent="0.25">
      <c r="B568" s="678"/>
      <c r="C568" s="15" t="s">
        <v>731</v>
      </c>
      <c r="D568" s="116">
        <v>2</v>
      </c>
      <c r="E568" s="116">
        <v>18</v>
      </c>
      <c r="F568" s="116">
        <v>17</v>
      </c>
      <c r="G568" s="69">
        <v>1665.8000000000002</v>
      </c>
      <c r="H568" s="69">
        <v>69.599999999999994</v>
      </c>
      <c r="I568" s="80">
        <v>0.40154880537879689</v>
      </c>
      <c r="J568" s="69">
        <v>668.9</v>
      </c>
      <c r="K568" s="80">
        <v>0</v>
      </c>
      <c r="L568" s="69">
        <v>0</v>
      </c>
      <c r="M568" s="80">
        <v>0</v>
      </c>
      <c r="N568" s="69">
        <v>0</v>
      </c>
      <c r="O568" s="69">
        <v>0</v>
      </c>
      <c r="P568" s="69">
        <v>0</v>
      </c>
      <c r="Q568" s="69">
        <v>37.9</v>
      </c>
      <c r="R568" s="69">
        <v>4.4000000000000004</v>
      </c>
      <c r="S568" s="69">
        <v>227.88473500000001</v>
      </c>
      <c r="T568" s="80">
        <v>0</v>
      </c>
      <c r="U568" s="69">
        <v>0</v>
      </c>
      <c r="V568" s="80">
        <v>0.17289999999999997</v>
      </c>
      <c r="W568" s="69">
        <v>288.01682</v>
      </c>
      <c r="X568" s="69">
        <v>227.88473500000001</v>
      </c>
      <c r="Y568" s="69">
        <v>0</v>
      </c>
      <c r="Z568" s="69">
        <v>0</v>
      </c>
      <c r="AA568" s="60">
        <f>G568+H568+J568+L568+N568+O568+P568+Q568+R568+S568+U568+W568+X568+Y568+Z568</f>
        <v>3190.3862900000004</v>
      </c>
      <c r="AB568" s="143">
        <v>107.4</v>
      </c>
      <c r="AC568" s="69">
        <f>AB568+X568+W568+U568</f>
        <v>623.30155500000001</v>
      </c>
      <c r="AD568" s="238">
        <f t="shared" si="206"/>
        <v>0.3741755042622163</v>
      </c>
      <c r="AE568" s="69">
        <f>G568+H568+J568+L568+N568+P568+Q568+R568+S568+Y568+Z568</f>
        <v>2674.4847350000005</v>
      </c>
      <c r="AF568" s="277">
        <f t="shared" si="204"/>
        <v>0.4</v>
      </c>
      <c r="AG568" s="278">
        <f>G568*AF568</f>
        <v>666.32000000000016</v>
      </c>
      <c r="AH568" s="225">
        <f>IF((AA568+AB568)-(AE568+AG568)&gt;0,0,(AA568+AB568)-(AE568+AG568))</f>
        <v>-43.018445000000156</v>
      </c>
      <c r="AI568" s="238">
        <f t="shared" si="207"/>
        <v>0.40000000000000008</v>
      </c>
      <c r="AJ568" s="69">
        <f t="shared" si="208"/>
        <v>666.32000000000016</v>
      </c>
      <c r="AK568" s="69"/>
      <c r="AL568" s="186"/>
    </row>
    <row r="569" spans="2:38" ht="15.75" x14ac:dyDescent="0.25">
      <c r="B569" s="678" t="s">
        <v>465</v>
      </c>
      <c r="C569" s="21" t="s">
        <v>124</v>
      </c>
      <c r="D569" s="125">
        <f t="shared" ref="D569:AA569" si="221">SUM(D570:D572)</f>
        <v>18</v>
      </c>
      <c r="E569" s="125">
        <f t="shared" si="221"/>
        <v>117</v>
      </c>
      <c r="F569" s="125">
        <f t="shared" si="221"/>
        <v>104</v>
      </c>
      <c r="G569" s="57">
        <f t="shared" si="221"/>
        <v>9598.2400000000016</v>
      </c>
      <c r="H569" s="57">
        <f t="shared" si="221"/>
        <v>277.2</v>
      </c>
      <c r="I569" s="82">
        <f>J569/G569</f>
        <v>0.27129973828535225</v>
      </c>
      <c r="J569" s="57">
        <f t="shared" si="221"/>
        <v>2604</v>
      </c>
      <c r="K569" s="82">
        <f>L569/G569</f>
        <v>0</v>
      </c>
      <c r="L569" s="57">
        <f t="shared" si="221"/>
        <v>0</v>
      </c>
      <c r="M569" s="82">
        <f t="shared" si="221"/>
        <v>0</v>
      </c>
      <c r="N569" s="57">
        <f t="shared" si="221"/>
        <v>0</v>
      </c>
      <c r="O569" s="57">
        <f t="shared" si="221"/>
        <v>0</v>
      </c>
      <c r="P569" s="57">
        <f t="shared" si="221"/>
        <v>0</v>
      </c>
      <c r="Q569" s="57">
        <f t="shared" si="221"/>
        <v>463.29999999999995</v>
      </c>
      <c r="R569" s="57">
        <f t="shared" si="221"/>
        <v>0</v>
      </c>
      <c r="S569" s="57">
        <f t="shared" si="221"/>
        <v>1216.8563079999999</v>
      </c>
      <c r="T569" s="82">
        <f>U569/G569</f>
        <v>0</v>
      </c>
      <c r="U569" s="57">
        <f t="shared" si="221"/>
        <v>0</v>
      </c>
      <c r="V569" s="82">
        <f>W569/G569</f>
        <v>0.17289999999999997</v>
      </c>
      <c r="W569" s="57">
        <f t="shared" si="221"/>
        <v>1659.5356959999999</v>
      </c>
      <c r="X569" s="57">
        <f t="shared" si="221"/>
        <v>1216.8563079999999</v>
      </c>
      <c r="Y569" s="57">
        <f t="shared" si="221"/>
        <v>0</v>
      </c>
      <c r="Z569" s="57">
        <f t="shared" si="221"/>
        <v>0</v>
      </c>
      <c r="AA569" s="57">
        <f t="shared" si="221"/>
        <v>17035.988312000001</v>
      </c>
      <c r="AB569" s="141">
        <f>SUM(AB570:AB572)</f>
        <v>573.6</v>
      </c>
      <c r="AC569" s="141">
        <f>SUM(AC570:AC572)</f>
        <v>3449.9920039999997</v>
      </c>
      <c r="AD569" s="233">
        <f t="shared" si="206"/>
        <v>0.35944006442847848</v>
      </c>
      <c r="AE569" s="141">
        <f>SUM(AE570:AE572)</f>
        <v>14159.596308</v>
      </c>
      <c r="AF569" s="269">
        <f t="shared" si="204"/>
        <v>0.4</v>
      </c>
      <c r="AG569" s="270">
        <f>SUM(AG570:AG572)</f>
        <v>3839.2960000000007</v>
      </c>
      <c r="AH569" s="141">
        <f>SUM(AH570:AH572)</f>
        <v>-389.30399600000146</v>
      </c>
      <c r="AI569" s="233">
        <f t="shared" si="207"/>
        <v>0.40000000000000008</v>
      </c>
      <c r="AJ569" s="57">
        <f t="shared" si="208"/>
        <v>3839.2960000000012</v>
      </c>
      <c r="AK569" s="57"/>
      <c r="AL569" s="79"/>
    </row>
    <row r="570" spans="2:38" ht="15.75" x14ac:dyDescent="0.25">
      <c r="B570" s="678"/>
      <c r="C570" s="15" t="s">
        <v>912</v>
      </c>
      <c r="D570" s="116">
        <v>8</v>
      </c>
      <c r="E570" s="116">
        <v>54</v>
      </c>
      <c r="F570" s="116">
        <v>52</v>
      </c>
      <c r="G570" s="69">
        <v>4643.4800000000005</v>
      </c>
      <c r="H570" s="69">
        <v>142.79999999999998</v>
      </c>
      <c r="I570" s="80">
        <v>0.26876394428316691</v>
      </c>
      <c r="J570" s="69">
        <v>1248</v>
      </c>
      <c r="K570" s="80">
        <v>0</v>
      </c>
      <c r="L570" s="69">
        <v>0</v>
      </c>
      <c r="M570" s="80">
        <v>0</v>
      </c>
      <c r="N570" s="69">
        <v>0</v>
      </c>
      <c r="O570" s="69">
        <v>0</v>
      </c>
      <c r="P570" s="69">
        <v>0</v>
      </c>
      <c r="Q570" s="69">
        <v>239.5</v>
      </c>
      <c r="R570" s="69">
        <v>0</v>
      </c>
      <c r="S570" s="69">
        <v>589.71980766666661</v>
      </c>
      <c r="T570" s="80">
        <v>0</v>
      </c>
      <c r="U570" s="69">
        <v>0</v>
      </c>
      <c r="V570" s="80">
        <v>0.17289999999999997</v>
      </c>
      <c r="W570" s="69">
        <v>802.85769199999993</v>
      </c>
      <c r="X570" s="69">
        <v>589.71980766666661</v>
      </c>
      <c r="Y570" s="69">
        <v>0</v>
      </c>
      <c r="Z570" s="69">
        <v>0</v>
      </c>
      <c r="AA570" s="60">
        <f>G570+H570+J570+L570+N570+O570+P570+Q570+R570+S570+U570+W570+X570+Y570+Z570</f>
        <v>8256.077307333333</v>
      </c>
      <c r="AB570" s="143">
        <v>278</v>
      </c>
      <c r="AC570" s="69">
        <f>AB570+X570+W570+U570</f>
        <v>1670.5774996666664</v>
      </c>
      <c r="AD570" s="238">
        <f t="shared" si="206"/>
        <v>0.35976842791756747</v>
      </c>
      <c r="AE570" s="69">
        <f>G570+H570+J570+L570+N570+P570+Q570+R570+S570+Y570+Z570</f>
        <v>6863.499807666667</v>
      </c>
      <c r="AF570" s="277">
        <f t="shared" si="204"/>
        <v>0.4</v>
      </c>
      <c r="AG570" s="278">
        <f>G570*AF570</f>
        <v>1857.3920000000003</v>
      </c>
      <c r="AH570" s="225">
        <f>IF((AA570+AB570)-(AE570+AG570)&gt;0,0,(AA570+AB570)-(AE570+AG570))</f>
        <v>-186.81450033333385</v>
      </c>
      <c r="AI570" s="238">
        <f t="shared" si="207"/>
        <v>0.4</v>
      </c>
      <c r="AJ570" s="69">
        <f t="shared" si="208"/>
        <v>1857.3920000000003</v>
      </c>
      <c r="AK570" s="69"/>
      <c r="AL570" s="186"/>
    </row>
    <row r="571" spans="2:38" ht="15.75" x14ac:dyDescent="0.25">
      <c r="B571" s="678"/>
      <c r="C571" s="15" t="s">
        <v>913</v>
      </c>
      <c r="D571" s="116">
        <v>6</v>
      </c>
      <c r="E571" s="116">
        <v>43</v>
      </c>
      <c r="F571" s="116">
        <v>34</v>
      </c>
      <c r="G571" s="69">
        <v>3276.7800000000007</v>
      </c>
      <c r="H571" s="69">
        <v>85.2</v>
      </c>
      <c r="I571" s="80">
        <v>0.26773234699918819</v>
      </c>
      <c r="J571" s="69">
        <v>877.3</v>
      </c>
      <c r="K571" s="80">
        <v>0</v>
      </c>
      <c r="L571" s="69">
        <v>0</v>
      </c>
      <c r="M571" s="80">
        <v>0</v>
      </c>
      <c r="N571" s="69">
        <v>0</v>
      </c>
      <c r="O571" s="69">
        <v>0</v>
      </c>
      <c r="P571" s="69">
        <v>0</v>
      </c>
      <c r="Q571" s="69">
        <v>111.9</v>
      </c>
      <c r="R571" s="69">
        <v>0</v>
      </c>
      <c r="S571" s="69">
        <v>409.81127183333331</v>
      </c>
      <c r="T571" s="80">
        <v>0</v>
      </c>
      <c r="U571" s="69">
        <v>0</v>
      </c>
      <c r="V571" s="80">
        <v>0.17289999999999994</v>
      </c>
      <c r="W571" s="69">
        <v>566.55526199999997</v>
      </c>
      <c r="X571" s="69">
        <v>409.81127183333331</v>
      </c>
      <c r="Y571" s="69">
        <v>0</v>
      </c>
      <c r="Z571" s="69">
        <v>0</v>
      </c>
      <c r="AA571" s="60">
        <f>G571+H571+J571+L571+N571+O571+P571+Q571+R571+S571+U571+W571+X571+Y571+Z571</f>
        <v>5737.3578056666665</v>
      </c>
      <c r="AB571" s="143">
        <v>193.2</v>
      </c>
      <c r="AC571" s="69">
        <f>AB571+X571+W571+U571</f>
        <v>1169.5665338333333</v>
      </c>
      <c r="AD571" s="238">
        <f t="shared" si="206"/>
        <v>0.35692555918716945</v>
      </c>
      <c r="AE571" s="69">
        <f>G571+H571+J571+L571+N571+P571+Q571+R571+S571+Y571+Z571</f>
        <v>4760.9912718333335</v>
      </c>
      <c r="AF571" s="277">
        <f t="shared" si="204"/>
        <v>0.4</v>
      </c>
      <c r="AG571" s="278">
        <f>G571*AF571</f>
        <v>1310.7120000000004</v>
      </c>
      <c r="AH571" s="225">
        <f>IF((AA571+AB571)-(AE571+AG571)&gt;0,0,(AA571+AB571)-(AE571+AG571))</f>
        <v>-141.14546616666757</v>
      </c>
      <c r="AI571" s="238">
        <f t="shared" si="207"/>
        <v>0.40000000000000019</v>
      </c>
      <c r="AJ571" s="69">
        <f t="shared" si="208"/>
        <v>1310.7120000000009</v>
      </c>
      <c r="AK571" s="69"/>
      <c r="AL571" s="186"/>
    </row>
    <row r="572" spans="2:38" ht="15.75" customHeight="1" x14ac:dyDescent="0.25">
      <c r="B572" s="678"/>
      <c r="C572" s="15" t="s">
        <v>732</v>
      </c>
      <c r="D572" s="116">
        <v>4</v>
      </c>
      <c r="E572" s="116">
        <v>20</v>
      </c>
      <c r="F572" s="116">
        <v>18</v>
      </c>
      <c r="G572" s="69">
        <v>1677.98</v>
      </c>
      <c r="H572" s="69">
        <v>49.2</v>
      </c>
      <c r="I572" s="80">
        <v>0.28528349563165234</v>
      </c>
      <c r="J572" s="69">
        <v>478.7</v>
      </c>
      <c r="K572" s="80">
        <v>0</v>
      </c>
      <c r="L572" s="69">
        <v>0</v>
      </c>
      <c r="M572" s="80">
        <v>0</v>
      </c>
      <c r="N572" s="69">
        <v>0</v>
      </c>
      <c r="O572" s="69">
        <v>0</v>
      </c>
      <c r="P572" s="69">
        <v>0</v>
      </c>
      <c r="Q572" s="69">
        <v>111.9</v>
      </c>
      <c r="R572" s="69">
        <v>0</v>
      </c>
      <c r="S572" s="69">
        <v>217.32522850000001</v>
      </c>
      <c r="T572" s="80">
        <v>0</v>
      </c>
      <c r="U572" s="69">
        <v>0</v>
      </c>
      <c r="V572" s="80">
        <v>0.17290000000000005</v>
      </c>
      <c r="W572" s="69">
        <v>290.12274200000007</v>
      </c>
      <c r="X572" s="69">
        <v>217.32522850000001</v>
      </c>
      <c r="Y572" s="69">
        <v>0</v>
      </c>
      <c r="Z572" s="69">
        <v>0</v>
      </c>
      <c r="AA572" s="60">
        <f>G572+H572+J572+L572+N572+O572+P572+Q572+R572+S572+U572+W572+X572+Y572+Z572</f>
        <v>3042.5531989999999</v>
      </c>
      <c r="AB572" s="143">
        <v>102.4</v>
      </c>
      <c r="AC572" s="69">
        <f>AB572+X572+W572+U572</f>
        <v>609.84797050000009</v>
      </c>
      <c r="AD572" s="238">
        <f t="shared" si="206"/>
        <v>0.36344173977043831</v>
      </c>
      <c r="AE572" s="69">
        <f>G572+H572+J572+L572+N572+P572+Q572+R572+S572+Y572+Z572</f>
        <v>2535.1052285000001</v>
      </c>
      <c r="AF572" s="277">
        <f t="shared" si="204"/>
        <v>0.4</v>
      </c>
      <c r="AG572" s="278">
        <f>G572*AF572</f>
        <v>671.19200000000001</v>
      </c>
      <c r="AH572" s="225">
        <f>IF((AA572+AB572)-(AE572+AG572)&gt;0,0,(AA572+AB572)-(AE572+AG572))</f>
        <v>-61.344029500000033</v>
      </c>
      <c r="AI572" s="238">
        <f t="shared" si="207"/>
        <v>0.40000000000000008</v>
      </c>
      <c r="AJ572" s="69">
        <f t="shared" si="208"/>
        <v>671.19200000000012</v>
      </c>
      <c r="AK572" s="69"/>
      <c r="AL572" s="186"/>
    </row>
    <row r="573" spans="2:38" s="1" customFormat="1" ht="15.75" x14ac:dyDescent="0.25">
      <c r="B573" s="678" t="s">
        <v>466</v>
      </c>
      <c r="C573" s="21" t="s">
        <v>124</v>
      </c>
      <c r="D573" s="125">
        <f t="shared" ref="D573:AA573" si="222">SUM(D574:D576)</f>
        <v>9</v>
      </c>
      <c r="E573" s="125">
        <f t="shared" si="222"/>
        <v>52</v>
      </c>
      <c r="F573" s="125">
        <f t="shared" si="222"/>
        <v>52</v>
      </c>
      <c r="G573" s="57">
        <f t="shared" si="222"/>
        <v>5015.1000000000004</v>
      </c>
      <c r="H573" s="57">
        <f t="shared" si="222"/>
        <v>172.8</v>
      </c>
      <c r="I573" s="82">
        <f>J573/G573</f>
        <v>0.3549879364319754</v>
      </c>
      <c r="J573" s="57">
        <f t="shared" si="222"/>
        <v>1780.3</v>
      </c>
      <c r="K573" s="82">
        <f>L573/G573</f>
        <v>0</v>
      </c>
      <c r="L573" s="57">
        <f t="shared" si="222"/>
        <v>0</v>
      </c>
      <c r="M573" s="82">
        <f t="shared" si="222"/>
        <v>0</v>
      </c>
      <c r="N573" s="57">
        <f t="shared" si="222"/>
        <v>0</v>
      </c>
      <c r="O573" s="57">
        <f t="shared" si="222"/>
        <v>0</v>
      </c>
      <c r="P573" s="57">
        <f t="shared" si="222"/>
        <v>0</v>
      </c>
      <c r="Q573" s="57">
        <f t="shared" si="222"/>
        <v>203.4</v>
      </c>
      <c r="R573" s="57">
        <f t="shared" si="222"/>
        <v>13.200000000000001</v>
      </c>
      <c r="S573" s="57">
        <f t="shared" si="222"/>
        <v>670.9925658333334</v>
      </c>
      <c r="T573" s="82">
        <f>U573/G573</f>
        <v>0</v>
      </c>
      <c r="U573" s="57">
        <f t="shared" si="222"/>
        <v>0</v>
      </c>
      <c r="V573" s="82">
        <f>W573/G573</f>
        <v>0.17290000000000003</v>
      </c>
      <c r="W573" s="57">
        <f t="shared" si="222"/>
        <v>867.11079000000018</v>
      </c>
      <c r="X573" s="57">
        <f t="shared" si="222"/>
        <v>670.9925658333334</v>
      </c>
      <c r="Y573" s="57">
        <f t="shared" si="222"/>
        <v>0</v>
      </c>
      <c r="Z573" s="57">
        <f t="shared" si="222"/>
        <v>0</v>
      </c>
      <c r="AA573" s="57">
        <f t="shared" si="222"/>
        <v>9393.8959216666681</v>
      </c>
      <c r="AB573" s="141">
        <f>SUM(AB574:AB576)</f>
        <v>316.39999999999998</v>
      </c>
      <c r="AC573" s="141">
        <f>SUM(AC574:AC576)</f>
        <v>1854.5033558333332</v>
      </c>
      <c r="AD573" s="233">
        <f t="shared" si="206"/>
        <v>0.36978392371704122</v>
      </c>
      <c r="AE573" s="141">
        <f>SUM(AE574:AE576)</f>
        <v>7855.7925658333343</v>
      </c>
      <c r="AF573" s="269">
        <f t="shared" si="204"/>
        <v>0.4</v>
      </c>
      <c r="AG573" s="270">
        <f>SUM(AG574:AG576)</f>
        <v>2006.04</v>
      </c>
      <c r="AH573" s="141">
        <f>SUM(AH574:AH576)</f>
        <v>-151.53664416666652</v>
      </c>
      <c r="AI573" s="233">
        <f t="shared" si="207"/>
        <v>0.39999999999999991</v>
      </c>
      <c r="AJ573" s="57">
        <f t="shared" si="208"/>
        <v>2006.0399999999997</v>
      </c>
      <c r="AK573" s="57"/>
      <c r="AL573" s="79"/>
    </row>
    <row r="574" spans="2:38" s="1" customFormat="1" ht="15.75" x14ac:dyDescent="0.25">
      <c r="B574" s="678"/>
      <c r="C574" s="15" t="s">
        <v>804</v>
      </c>
      <c r="D574" s="116">
        <v>2</v>
      </c>
      <c r="E574" s="116">
        <v>19</v>
      </c>
      <c r="F574" s="116">
        <v>19</v>
      </c>
      <c r="G574" s="69">
        <v>1771.5</v>
      </c>
      <c r="H574" s="69">
        <v>57.600000000000009</v>
      </c>
      <c r="I574" s="80">
        <v>0.30465707027942424</v>
      </c>
      <c r="J574" s="69">
        <v>539.70000000000005</v>
      </c>
      <c r="K574" s="80">
        <v>0</v>
      </c>
      <c r="L574" s="69">
        <v>0</v>
      </c>
      <c r="M574" s="80">
        <v>0</v>
      </c>
      <c r="N574" s="69">
        <v>0</v>
      </c>
      <c r="O574" s="69">
        <v>0</v>
      </c>
      <c r="P574" s="69">
        <v>0</v>
      </c>
      <c r="Q574" s="69">
        <v>91.600000000000009</v>
      </c>
      <c r="R574" s="69">
        <v>4.4000000000000004</v>
      </c>
      <c r="S574" s="69">
        <v>230.9243625</v>
      </c>
      <c r="T574" s="80">
        <v>0</v>
      </c>
      <c r="U574" s="69">
        <v>0</v>
      </c>
      <c r="V574" s="80">
        <v>0.17290000000000003</v>
      </c>
      <c r="W574" s="69">
        <v>306.29235000000006</v>
      </c>
      <c r="X574" s="69">
        <v>230.9243625</v>
      </c>
      <c r="Y574" s="69">
        <v>0</v>
      </c>
      <c r="Z574" s="69">
        <v>0</v>
      </c>
      <c r="AA574" s="60">
        <f>G574+H574+J574+L574+N574+O574+P574+Q574+R574+S574+U574+W574+X574+Y574+Z574</f>
        <v>3232.9410750000002</v>
      </c>
      <c r="AB574" s="143">
        <v>108.9</v>
      </c>
      <c r="AC574" s="69">
        <f>AB574+X574+W574+U574</f>
        <v>646.11671250000006</v>
      </c>
      <c r="AD574" s="238">
        <f t="shared" si="206"/>
        <v>0.36472859864521595</v>
      </c>
      <c r="AE574" s="69">
        <f>G574+H574+J574+L574+N574+P574+Q574+R574+S574+Y574+Z574</f>
        <v>2695.7243625000001</v>
      </c>
      <c r="AF574" s="277">
        <f t="shared" si="204"/>
        <v>0.4</v>
      </c>
      <c r="AG574" s="278">
        <f>G574*AF574</f>
        <v>708.6</v>
      </c>
      <c r="AH574" s="225">
        <f>IF((AA574+AB574)-(AE574+AG574)&gt;0,0,(AA574+AB574)-(AE574+AG574))</f>
        <v>-62.483287499999733</v>
      </c>
      <c r="AI574" s="238">
        <f t="shared" si="207"/>
        <v>0.39999999999999991</v>
      </c>
      <c r="AJ574" s="69">
        <f t="shared" si="208"/>
        <v>708.5999999999998</v>
      </c>
      <c r="AK574" s="69"/>
      <c r="AL574" s="186"/>
    </row>
    <row r="575" spans="2:38" s="1" customFormat="1" ht="15.75" x14ac:dyDescent="0.25">
      <c r="B575" s="678"/>
      <c r="C575" s="15" t="s">
        <v>733</v>
      </c>
      <c r="D575" s="116">
        <v>3</v>
      </c>
      <c r="E575" s="116">
        <v>15</v>
      </c>
      <c r="F575" s="116">
        <v>15</v>
      </c>
      <c r="G575" s="69">
        <v>1534.9</v>
      </c>
      <c r="H575" s="69">
        <v>51.600000000000009</v>
      </c>
      <c r="I575" s="80">
        <v>0.38100201967554886</v>
      </c>
      <c r="J575" s="69">
        <v>584.79999999999995</v>
      </c>
      <c r="K575" s="80">
        <v>0</v>
      </c>
      <c r="L575" s="69">
        <v>0</v>
      </c>
      <c r="M575" s="80">
        <v>0</v>
      </c>
      <c r="N575" s="69">
        <v>0</v>
      </c>
      <c r="O575" s="69">
        <v>0</v>
      </c>
      <c r="P575" s="69">
        <v>0</v>
      </c>
      <c r="Q575" s="69">
        <v>37.9</v>
      </c>
      <c r="R575" s="69">
        <v>4.4000000000000004</v>
      </c>
      <c r="S575" s="69">
        <v>206.58201750000001</v>
      </c>
      <c r="T575" s="80">
        <v>0</v>
      </c>
      <c r="U575" s="69">
        <v>0</v>
      </c>
      <c r="V575" s="80">
        <v>0.1729</v>
      </c>
      <c r="W575" s="69">
        <v>265.38421</v>
      </c>
      <c r="X575" s="69">
        <v>206.58201750000001</v>
      </c>
      <c r="Y575" s="69">
        <v>0</v>
      </c>
      <c r="Z575" s="69">
        <v>0</v>
      </c>
      <c r="AA575" s="60">
        <f>G575+H575+J575+L575+N575+O575+P575+Q575+R575+S575+U575+W575+X575+Y575+Z575</f>
        <v>2892.1482450000003</v>
      </c>
      <c r="AB575" s="143">
        <v>97.4</v>
      </c>
      <c r="AC575" s="69">
        <f>AB575+X575+W575+U575</f>
        <v>569.36622749999992</v>
      </c>
      <c r="AD575" s="238">
        <f t="shared" si="206"/>
        <v>0.37094678969313954</v>
      </c>
      <c r="AE575" s="69">
        <f>G575+H575+J575+L575+N575+P575+Q575+R575+S575+Y575+Z575</f>
        <v>2420.1820175000003</v>
      </c>
      <c r="AF575" s="277">
        <f t="shared" si="204"/>
        <v>0.4</v>
      </c>
      <c r="AG575" s="278">
        <f>G575*AF575</f>
        <v>613.96</v>
      </c>
      <c r="AH575" s="225">
        <f>IF((AA575+AB575)-(AE575+AG575)&gt;0,0,(AA575+AB575)-(AE575+AG575))</f>
        <v>-44.593772499999886</v>
      </c>
      <c r="AI575" s="238">
        <f t="shared" si="207"/>
        <v>0.39999999999999986</v>
      </c>
      <c r="AJ575" s="69">
        <f t="shared" si="208"/>
        <v>613.95999999999981</v>
      </c>
      <c r="AK575" s="69"/>
      <c r="AL575" s="186"/>
    </row>
    <row r="576" spans="2:38" s="1" customFormat="1" ht="15.75" customHeight="1" x14ac:dyDescent="0.25">
      <c r="B576" s="678"/>
      <c r="C576" s="15" t="s">
        <v>734</v>
      </c>
      <c r="D576" s="116">
        <v>4</v>
      </c>
      <c r="E576" s="116">
        <v>18</v>
      </c>
      <c r="F576" s="116">
        <v>18</v>
      </c>
      <c r="G576" s="69">
        <v>1708.7000000000003</v>
      </c>
      <c r="H576" s="69">
        <v>63.599999999999994</v>
      </c>
      <c r="I576" s="80">
        <v>0.38380055012582659</v>
      </c>
      <c r="J576" s="69">
        <v>655.8</v>
      </c>
      <c r="K576" s="80">
        <v>0</v>
      </c>
      <c r="L576" s="69">
        <v>0</v>
      </c>
      <c r="M576" s="80">
        <v>0</v>
      </c>
      <c r="N576" s="69">
        <v>0</v>
      </c>
      <c r="O576" s="69">
        <v>0</v>
      </c>
      <c r="P576" s="69">
        <v>0</v>
      </c>
      <c r="Q576" s="69">
        <v>73.900000000000006</v>
      </c>
      <c r="R576" s="69">
        <v>4.4000000000000004</v>
      </c>
      <c r="S576" s="69">
        <v>233.48618583333334</v>
      </c>
      <c r="T576" s="80">
        <v>0</v>
      </c>
      <c r="U576" s="69">
        <v>0</v>
      </c>
      <c r="V576" s="80">
        <v>0.17289999999999997</v>
      </c>
      <c r="W576" s="69">
        <v>295.43423000000001</v>
      </c>
      <c r="X576" s="69">
        <v>233.48618583333334</v>
      </c>
      <c r="Y576" s="69">
        <v>0</v>
      </c>
      <c r="Z576" s="69">
        <v>0</v>
      </c>
      <c r="AA576" s="60">
        <f>G576+H576+J576+L576+N576+O576+P576+Q576+R576+S576+U576+W576+X576+Y576+Z576</f>
        <v>3268.8066016666671</v>
      </c>
      <c r="AB576" s="143">
        <v>110.1</v>
      </c>
      <c r="AC576" s="69">
        <f>AB576+X576+W576+U576</f>
        <v>639.02041583333335</v>
      </c>
      <c r="AD576" s="238">
        <f t="shared" si="206"/>
        <v>0.3739804622422504</v>
      </c>
      <c r="AE576" s="69">
        <f>G576+H576+J576+L576+N576+P576+Q576+R576+S576+Y576+Z576</f>
        <v>2739.8861858333339</v>
      </c>
      <c r="AF576" s="277">
        <f t="shared" si="204"/>
        <v>0.4</v>
      </c>
      <c r="AG576" s="278">
        <f>G576*AF576</f>
        <v>683.48000000000013</v>
      </c>
      <c r="AH576" s="225">
        <f>IF((AA576+AB576)-(AE576+AG576)&gt;0,0,(AA576+AB576)-(AE576+AG576))</f>
        <v>-44.4595841666669</v>
      </c>
      <c r="AI576" s="238">
        <f t="shared" si="207"/>
        <v>0.40000000000000008</v>
      </c>
      <c r="AJ576" s="69">
        <f t="shared" si="208"/>
        <v>683.48000000000025</v>
      </c>
      <c r="AK576" s="69"/>
      <c r="AL576" s="186"/>
    </row>
    <row r="577" spans="2:38" s="1" customFormat="1" ht="15.75" x14ac:dyDescent="0.25">
      <c r="B577" s="678" t="s">
        <v>467</v>
      </c>
      <c r="C577" s="21" t="s">
        <v>124</v>
      </c>
      <c r="D577" s="125">
        <f t="shared" ref="D577:AA577" si="223">SUM(D578:D581)</f>
        <v>14</v>
      </c>
      <c r="E577" s="125">
        <f t="shared" si="223"/>
        <v>93</v>
      </c>
      <c r="F577" s="125">
        <f t="shared" si="223"/>
        <v>78</v>
      </c>
      <c r="G577" s="57">
        <f t="shared" si="223"/>
        <v>7454.92</v>
      </c>
      <c r="H577" s="57">
        <f t="shared" si="223"/>
        <v>296.2</v>
      </c>
      <c r="I577" s="82">
        <f>J577/G577</f>
        <v>0.37519114893251698</v>
      </c>
      <c r="J577" s="57">
        <f t="shared" si="223"/>
        <v>2797.0199999999995</v>
      </c>
      <c r="K577" s="82">
        <f>L577/G577</f>
        <v>0</v>
      </c>
      <c r="L577" s="57">
        <f t="shared" si="223"/>
        <v>0</v>
      </c>
      <c r="M577" s="82">
        <f t="shared" si="223"/>
        <v>0</v>
      </c>
      <c r="N577" s="57">
        <f t="shared" si="223"/>
        <v>0</v>
      </c>
      <c r="O577" s="57">
        <f t="shared" si="223"/>
        <v>0</v>
      </c>
      <c r="P577" s="57">
        <f t="shared" si="223"/>
        <v>0</v>
      </c>
      <c r="Q577" s="57">
        <f t="shared" si="223"/>
        <v>292.05999999999995</v>
      </c>
      <c r="R577" s="57">
        <f t="shared" si="223"/>
        <v>17.450000000000003</v>
      </c>
      <c r="S577" s="57">
        <f t="shared" si="223"/>
        <v>1012.2171389999999</v>
      </c>
      <c r="T577" s="82">
        <f>U577/G577</f>
        <v>0</v>
      </c>
      <c r="U577" s="57">
        <f t="shared" si="223"/>
        <v>0</v>
      </c>
      <c r="V577" s="82">
        <f>W577/G577</f>
        <v>0.17289999999999997</v>
      </c>
      <c r="W577" s="57">
        <f t="shared" si="223"/>
        <v>1288.9556679999998</v>
      </c>
      <c r="X577" s="57">
        <f t="shared" si="223"/>
        <v>1012.2171389999999</v>
      </c>
      <c r="Y577" s="57">
        <f t="shared" si="223"/>
        <v>0</v>
      </c>
      <c r="Z577" s="57">
        <f t="shared" si="223"/>
        <v>0</v>
      </c>
      <c r="AA577" s="57">
        <f t="shared" si="223"/>
        <v>14171.039946000001</v>
      </c>
      <c r="AB577" s="141">
        <f>SUM(AB578:AB581)</f>
        <v>477.2</v>
      </c>
      <c r="AC577" s="141">
        <f>SUM(AC578:AC581)</f>
        <v>2778.3728069999997</v>
      </c>
      <c r="AD577" s="233">
        <f t="shared" si="206"/>
        <v>0.37268982188943672</v>
      </c>
      <c r="AE577" s="141">
        <f>SUM(AE578:AE581)</f>
        <v>11869.867139000002</v>
      </c>
      <c r="AF577" s="269">
        <f t="shared" si="204"/>
        <v>0.4</v>
      </c>
      <c r="AG577" s="270">
        <f>SUM(AG578:AG581)</f>
        <v>2981.9680000000003</v>
      </c>
      <c r="AH577" s="141">
        <f>SUM(AH578:AH581)</f>
        <v>-203.59519299999965</v>
      </c>
      <c r="AI577" s="233">
        <f t="shared" si="207"/>
        <v>0.39999999999999991</v>
      </c>
      <c r="AJ577" s="57">
        <f t="shared" si="208"/>
        <v>2981.9679999999994</v>
      </c>
      <c r="AK577" s="57"/>
      <c r="AL577" s="79"/>
    </row>
    <row r="578" spans="2:38" s="1" customFormat="1" ht="15.75" x14ac:dyDescent="0.25">
      <c r="B578" s="678"/>
      <c r="C578" s="15" t="s">
        <v>735</v>
      </c>
      <c r="D578" s="116">
        <v>7</v>
      </c>
      <c r="E578" s="116">
        <v>44</v>
      </c>
      <c r="F578" s="116">
        <v>32</v>
      </c>
      <c r="G578" s="69">
        <v>2942.3000000000006</v>
      </c>
      <c r="H578" s="69">
        <v>111.6</v>
      </c>
      <c r="I578" s="80">
        <v>0.36739965333242691</v>
      </c>
      <c r="J578" s="69">
        <v>1081</v>
      </c>
      <c r="K578" s="80">
        <v>0</v>
      </c>
      <c r="L578" s="69">
        <v>0</v>
      </c>
      <c r="M578" s="80">
        <v>0</v>
      </c>
      <c r="N578" s="69">
        <v>0</v>
      </c>
      <c r="O578" s="69">
        <v>0</v>
      </c>
      <c r="P578" s="69">
        <v>0</v>
      </c>
      <c r="Q578" s="69">
        <v>129.5</v>
      </c>
      <c r="R578" s="69">
        <v>4.4000000000000004</v>
      </c>
      <c r="S578" s="69">
        <v>398.12697249999997</v>
      </c>
      <c r="T578" s="80">
        <v>0</v>
      </c>
      <c r="U578" s="69">
        <v>0</v>
      </c>
      <c r="V578" s="80">
        <v>0.17289999999999997</v>
      </c>
      <c r="W578" s="69">
        <v>508.72367000000003</v>
      </c>
      <c r="X578" s="69">
        <v>398.12697249999997</v>
      </c>
      <c r="Y578" s="69">
        <v>0</v>
      </c>
      <c r="Z578" s="69">
        <v>0</v>
      </c>
      <c r="AA578" s="60">
        <f>G578+H578+J578+L578+N578+O578+P578+Q578+R578+S578+U578+W578+X578+Y578+Z578</f>
        <v>5573.7776150000009</v>
      </c>
      <c r="AB578" s="143">
        <v>187.7</v>
      </c>
      <c r="AC578" s="69">
        <f>AB578+X578+W578+U578</f>
        <v>1094.5506425000001</v>
      </c>
      <c r="AD578" s="238">
        <f t="shared" si="206"/>
        <v>0.37200511249702611</v>
      </c>
      <c r="AE578" s="69">
        <f>G578+H578+J578+L578+N578+P578+Q578+R578+S578+Y578+Z578</f>
        <v>4666.9269725000004</v>
      </c>
      <c r="AF578" s="277">
        <f t="shared" si="204"/>
        <v>0.4</v>
      </c>
      <c r="AG578" s="278">
        <f>G578*AF578</f>
        <v>1176.9200000000003</v>
      </c>
      <c r="AH578" s="225">
        <f>IF((AA578+AB578)-(AE578+AG578)&gt;0,0,(AA578+AB578)-(AE578+AG578))</f>
        <v>-82.369357499999751</v>
      </c>
      <c r="AI578" s="238">
        <f t="shared" si="207"/>
        <v>0.39999999999999986</v>
      </c>
      <c r="AJ578" s="69">
        <f t="shared" si="208"/>
        <v>1176.9199999999998</v>
      </c>
      <c r="AK578" s="69"/>
      <c r="AL578" s="186"/>
    </row>
    <row r="579" spans="2:38" s="1" customFormat="1" ht="15.75" x14ac:dyDescent="0.25">
      <c r="B579" s="678"/>
      <c r="C579" s="15" t="s">
        <v>736</v>
      </c>
      <c r="D579" s="116">
        <v>2</v>
      </c>
      <c r="E579" s="116">
        <v>18</v>
      </c>
      <c r="F579" s="116">
        <v>16</v>
      </c>
      <c r="G579" s="69">
        <v>1511.2</v>
      </c>
      <c r="H579" s="69">
        <v>69.599999999999994</v>
      </c>
      <c r="I579" s="80">
        <v>0.47634330333509783</v>
      </c>
      <c r="J579" s="69">
        <v>719.84999999999991</v>
      </c>
      <c r="K579" s="80">
        <v>0</v>
      </c>
      <c r="L579" s="69">
        <v>0</v>
      </c>
      <c r="M579" s="80">
        <v>0</v>
      </c>
      <c r="N579" s="69">
        <v>0</v>
      </c>
      <c r="O579" s="69">
        <v>0</v>
      </c>
      <c r="P579" s="69">
        <v>0</v>
      </c>
      <c r="Q579" s="69">
        <v>55.599999999999994</v>
      </c>
      <c r="R579" s="69">
        <v>4.4000000000000004</v>
      </c>
      <c r="S579" s="69">
        <v>218.49470666666667</v>
      </c>
      <c r="T579" s="80">
        <v>0</v>
      </c>
      <c r="U579" s="69">
        <v>0</v>
      </c>
      <c r="V579" s="80">
        <v>0.17289999999999997</v>
      </c>
      <c r="W579" s="69">
        <v>261.28647999999998</v>
      </c>
      <c r="X579" s="69">
        <v>218.49470666666667</v>
      </c>
      <c r="Y579" s="69">
        <v>0</v>
      </c>
      <c r="Z579" s="69">
        <v>0</v>
      </c>
      <c r="AA579" s="60">
        <f>G579+H579+J579+L579+N579+O579+P579+Q579+R579+S579+U579+W579+X579+Y579+Z579</f>
        <v>3058.9258933333335</v>
      </c>
      <c r="AB579" s="143">
        <v>103</v>
      </c>
      <c r="AC579" s="69">
        <f>AB579+X579+W579+U579</f>
        <v>582.7811866666666</v>
      </c>
      <c r="AD579" s="238">
        <f t="shared" si="206"/>
        <v>0.38564133580377619</v>
      </c>
      <c r="AE579" s="69">
        <f>G579+H579+J579+L579+N579+P579+Q579+R579+S579+Y579+Z579</f>
        <v>2579.1447066666665</v>
      </c>
      <c r="AF579" s="277">
        <f t="shared" si="204"/>
        <v>0.4</v>
      </c>
      <c r="AG579" s="278">
        <f>G579*AF579</f>
        <v>604.48</v>
      </c>
      <c r="AH579" s="225">
        <f>IF((AA579+AB579)-(AE579+AG579)&gt;0,0,(AA579+AB579)-(AE579+AG579))</f>
        <v>-21.698813333332964</v>
      </c>
      <c r="AI579" s="238">
        <f t="shared" si="207"/>
        <v>0.39999999999999969</v>
      </c>
      <c r="AJ579" s="69">
        <f t="shared" si="208"/>
        <v>604.47999999999956</v>
      </c>
      <c r="AK579" s="69"/>
      <c r="AL579" s="186"/>
    </row>
    <row r="580" spans="2:38" s="1" customFormat="1" ht="15.75" x14ac:dyDescent="0.25">
      <c r="B580" s="678"/>
      <c r="C580" s="15" t="s">
        <v>737</v>
      </c>
      <c r="D580" s="116">
        <v>4</v>
      </c>
      <c r="E580" s="116">
        <v>17</v>
      </c>
      <c r="F580" s="116">
        <v>17</v>
      </c>
      <c r="G580" s="69">
        <v>1679.02</v>
      </c>
      <c r="H580" s="69">
        <v>71.800000000000011</v>
      </c>
      <c r="I580" s="80">
        <v>0.34780407618729975</v>
      </c>
      <c r="J580" s="69">
        <v>583.97</v>
      </c>
      <c r="K580" s="80">
        <v>0</v>
      </c>
      <c r="L580" s="69">
        <v>0</v>
      </c>
      <c r="M580" s="80">
        <v>0</v>
      </c>
      <c r="N580" s="69">
        <v>0</v>
      </c>
      <c r="O580" s="69">
        <v>0</v>
      </c>
      <c r="P580" s="69">
        <v>0</v>
      </c>
      <c r="Q580" s="69">
        <v>51.36</v>
      </c>
      <c r="R580" s="69">
        <v>4.25</v>
      </c>
      <c r="S580" s="69">
        <v>223.39187983333329</v>
      </c>
      <c r="T580" s="80">
        <v>0</v>
      </c>
      <c r="U580" s="69">
        <v>0</v>
      </c>
      <c r="V580" s="80">
        <v>0.1729</v>
      </c>
      <c r="W580" s="69">
        <v>290.30255799999998</v>
      </c>
      <c r="X580" s="69">
        <v>223.39187983333329</v>
      </c>
      <c r="Y580" s="69">
        <v>0</v>
      </c>
      <c r="Z580" s="69">
        <v>0</v>
      </c>
      <c r="AA580" s="60">
        <f>G580+H580+J580+L580+N580+O580+P580+Q580+R580+S580+U580+W580+X580+Y580+Z580</f>
        <v>3127.4863176666668</v>
      </c>
      <c r="AB580" s="143">
        <v>105.3</v>
      </c>
      <c r="AC580" s="69">
        <f>AB580+X580+W580+U580</f>
        <v>618.99443783333322</v>
      </c>
      <c r="AD580" s="238">
        <f t="shared" si="206"/>
        <v>0.36866412421134542</v>
      </c>
      <c r="AE580" s="69">
        <f>G580+H580+J580+L580+N580+P580+Q580+R580+S580+Y580+Z580</f>
        <v>2613.7918798333335</v>
      </c>
      <c r="AF580" s="277">
        <f t="shared" si="204"/>
        <v>0.4</v>
      </c>
      <c r="AG580" s="278">
        <f>G580*AF580</f>
        <v>671.60800000000006</v>
      </c>
      <c r="AH580" s="225">
        <f>IF((AA580+AB580)-(AE580+AG580)&gt;0,0,(AA580+AB580)-(AE580+AG580))</f>
        <v>-52.613562166666725</v>
      </c>
      <c r="AI580" s="238">
        <f t="shared" si="207"/>
        <v>0.39999999999999997</v>
      </c>
      <c r="AJ580" s="69">
        <f t="shared" si="208"/>
        <v>671.60799999999995</v>
      </c>
      <c r="AK580" s="69"/>
      <c r="AL580" s="186"/>
    </row>
    <row r="581" spans="2:38" s="1" customFormat="1" ht="15.75" customHeight="1" x14ac:dyDescent="0.25">
      <c r="B581" s="678"/>
      <c r="C581" s="15" t="s">
        <v>738</v>
      </c>
      <c r="D581" s="116">
        <v>1</v>
      </c>
      <c r="E581" s="116">
        <v>14</v>
      </c>
      <c r="F581" s="116">
        <v>13</v>
      </c>
      <c r="G581" s="69">
        <v>1322.4</v>
      </c>
      <c r="H581" s="69">
        <v>43.2</v>
      </c>
      <c r="I581" s="80">
        <v>0.31170598911070774</v>
      </c>
      <c r="J581" s="69">
        <v>412.19999999999993</v>
      </c>
      <c r="K581" s="80">
        <v>0</v>
      </c>
      <c r="L581" s="69">
        <v>0</v>
      </c>
      <c r="M581" s="80">
        <v>0</v>
      </c>
      <c r="N581" s="69">
        <v>0</v>
      </c>
      <c r="O581" s="69">
        <v>0</v>
      </c>
      <c r="P581" s="69">
        <v>0</v>
      </c>
      <c r="Q581" s="69">
        <v>55.599999999999994</v>
      </c>
      <c r="R581" s="69">
        <v>4.4000000000000004</v>
      </c>
      <c r="S581" s="69">
        <v>172.20357999999999</v>
      </c>
      <c r="T581" s="80">
        <v>0</v>
      </c>
      <c r="U581" s="69">
        <v>0</v>
      </c>
      <c r="V581" s="80">
        <v>0.17289999999999997</v>
      </c>
      <c r="W581" s="69">
        <v>228.64295999999999</v>
      </c>
      <c r="X581" s="69">
        <v>172.20357999999999</v>
      </c>
      <c r="Y581" s="69">
        <v>0</v>
      </c>
      <c r="Z581" s="69">
        <v>0</v>
      </c>
      <c r="AA581" s="60">
        <f>G581+H581+J581+L581+N581+O581+P581+Q581+R581+S581+U581+W581+X581+Y581+Z581</f>
        <v>2410.8501200000001</v>
      </c>
      <c r="AB581" s="143">
        <v>81.2</v>
      </c>
      <c r="AC581" s="69">
        <f>AB581+X581+W581+U581</f>
        <v>482.04653999999994</v>
      </c>
      <c r="AD581" s="238">
        <f t="shared" si="206"/>
        <v>0.36452400181488198</v>
      </c>
      <c r="AE581" s="69">
        <f>G581+H581+J581+L581+N581+P581+Q581+R581+S581+Y581+Z581</f>
        <v>2010.0035800000001</v>
      </c>
      <c r="AF581" s="277">
        <f t="shared" si="204"/>
        <v>0.4</v>
      </c>
      <c r="AG581" s="278">
        <f>G581*AF581</f>
        <v>528.96</v>
      </c>
      <c r="AH581" s="225">
        <f>IF((AA581+AB581)-(AE581+AG581)&gt;0,0,(AA581+AB581)-(AE581+AG581))</f>
        <v>-46.913460000000214</v>
      </c>
      <c r="AI581" s="238">
        <f t="shared" si="207"/>
        <v>0.40000000000000008</v>
      </c>
      <c r="AJ581" s="69">
        <f t="shared" si="208"/>
        <v>528.96000000000015</v>
      </c>
      <c r="AK581" s="69"/>
      <c r="AL581" s="186"/>
    </row>
    <row r="582" spans="2:38" s="1" customFormat="1" ht="15.75" x14ac:dyDescent="0.25">
      <c r="B582" s="678" t="s">
        <v>468</v>
      </c>
      <c r="C582" s="21" t="s">
        <v>124</v>
      </c>
      <c r="D582" s="125">
        <f t="shared" ref="D582:AA582" si="224">SUM(D583:D585)</f>
        <v>5</v>
      </c>
      <c r="E582" s="125">
        <f t="shared" si="224"/>
        <v>65</v>
      </c>
      <c r="F582" s="125">
        <f t="shared" si="224"/>
        <v>56</v>
      </c>
      <c r="G582" s="57">
        <f t="shared" si="224"/>
        <v>5201.59</v>
      </c>
      <c r="H582" s="57">
        <f t="shared" si="224"/>
        <v>193.2</v>
      </c>
      <c r="I582" s="82">
        <f>J582/G582</f>
        <v>0.37727887049921272</v>
      </c>
      <c r="J582" s="57">
        <f t="shared" si="224"/>
        <v>1962.4499999999998</v>
      </c>
      <c r="K582" s="82">
        <f>L582/G582</f>
        <v>0</v>
      </c>
      <c r="L582" s="57">
        <f t="shared" si="224"/>
        <v>0</v>
      </c>
      <c r="M582" s="82">
        <f t="shared" si="224"/>
        <v>0</v>
      </c>
      <c r="N582" s="57">
        <f t="shared" si="224"/>
        <v>0</v>
      </c>
      <c r="O582" s="57">
        <f t="shared" si="224"/>
        <v>0</v>
      </c>
      <c r="P582" s="57">
        <f t="shared" si="224"/>
        <v>0</v>
      </c>
      <c r="Q582" s="57">
        <f t="shared" si="224"/>
        <v>241.39999999999998</v>
      </c>
      <c r="R582" s="57">
        <f t="shared" si="224"/>
        <v>8.8000000000000007</v>
      </c>
      <c r="S582" s="57">
        <f t="shared" si="224"/>
        <v>708.89957591666666</v>
      </c>
      <c r="T582" s="82">
        <f>U582/G582</f>
        <v>0</v>
      </c>
      <c r="U582" s="57">
        <f t="shared" si="224"/>
        <v>0</v>
      </c>
      <c r="V582" s="82">
        <f>W582/G582</f>
        <v>0.17290000000000003</v>
      </c>
      <c r="W582" s="57">
        <f t="shared" si="224"/>
        <v>899.35491100000013</v>
      </c>
      <c r="X582" s="57">
        <f t="shared" si="224"/>
        <v>708.89957591666666</v>
      </c>
      <c r="Y582" s="57">
        <f t="shared" si="224"/>
        <v>0</v>
      </c>
      <c r="Z582" s="57">
        <f t="shared" si="224"/>
        <v>15.8</v>
      </c>
      <c r="AA582" s="57">
        <f t="shared" si="224"/>
        <v>9940.394062833333</v>
      </c>
      <c r="AB582" s="141">
        <f>SUM(AB583:AB585)</f>
        <v>334.7</v>
      </c>
      <c r="AC582" s="141">
        <f>SUM(AC583:AC585)</f>
        <v>1942.9544869166666</v>
      </c>
      <c r="AD582" s="233">
        <f t="shared" si="206"/>
        <v>0.37353087938816149</v>
      </c>
      <c r="AE582" s="141">
        <f>SUM(AE583:AE585)</f>
        <v>8332.1395759166662</v>
      </c>
      <c r="AF582" s="269">
        <f t="shared" si="204"/>
        <v>0.4</v>
      </c>
      <c r="AG582" s="270">
        <f>SUM(AG583:AG585)</f>
        <v>2080.636</v>
      </c>
      <c r="AH582" s="141">
        <f>SUM(AH583:AH585)</f>
        <v>-137.68151308333427</v>
      </c>
      <c r="AI582" s="233">
        <f t="shared" si="207"/>
        <v>0.40000000000000013</v>
      </c>
      <c r="AJ582" s="57">
        <f t="shared" si="208"/>
        <v>2080.6360000000009</v>
      </c>
      <c r="AK582" s="57"/>
      <c r="AL582" s="79"/>
    </row>
    <row r="583" spans="2:38" s="1" customFormat="1" ht="15.75" x14ac:dyDescent="0.25">
      <c r="B583" s="678"/>
      <c r="C583" s="15" t="s">
        <v>739</v>
      </c>
      <c r="D583" s="116">
        <v>2</v>
      </c>
      <c r="E583" s="116">
        <v>18</v>
      </c>
      <c r="F583" s="116">
        <v>16</v>
      </c>
      <c r="G583" s="69">
        <v>1506.29</v>
      </c>
      <c r="H583" s="69">
        <v>46.8</v>
      </c>
      <c r="I583" s="80">
        <v>0.26183537034701154</v>
      </c>
      <c r="J583" s="69">
        <v>394.4</v>
      </c>
      <c r="K583" s="80">
        <v>0</v>
      </c>
      <c r="L583" s="69">
        <v>0</v>
      </c>
      <c r="M583" s="80">
        <v>0</v>
      </c>
      <c r="N583" s="69">
        <v>0</v>
      </c>
      <c r="O583" s="69">
        <v>0</v>
      </c>
      <c r="P583" s="69">
        <v>0</v>
      </c>
      <c r="Q583" s="69">
        <v>74.599999999999994</v>
      </c>
      <c r="R583" s="69">
        <v>0</v>
      </c>
      <c r="S583" s="69">
        <v>190.21062841666665</v>
      </c>
      <c r="T583" s="80">
        <v>0</v>
      </c>
      <c r="U583" s="69">
        <v>0</v>
      </c>
      <c r="V583" s="80">
        <v>0.1729</v>
      </c>
      <c r="W583" s="69">
        <v>260.43754100000001</v>
      </c>
      <c r="X583" s="69">
        <v>190.21062841666665</v>
      </c>
      <c r="Y583" s="69">
        <v>0</v>
      </c>
      <c r="Z583" s="69">
        <v>15.8</v>
      </c>
      <c r="AA583" s="60">
        <f>G583+H583+J583+L583+N583+O583+P583+Q583+R583+S583+U583+W583+X583+Y583+Z583</f>
        <v>2678.7487978333329</v>
      </c>
      <c r="AB583" s="143">
        <v>90.2</v>
      </c>
      <c r="AC583" s="69">
        <f>AB583+X583+W583+U583</f>
        <v>540.84816941666668</v>
      </c>
      <c r="AD583" s="238">
        <f t="shared" si="206"/>
        <v>0.35905978889633916</v>
      </c>
      <c r="AE583" s="69">
        <f>G583+H583+J583+L583+N583+P583+Q583+R583+S583+Y583+Z583</f>
        <v>2228.1006284166665</v>
      </c>
      <c r="AF583" s="277">
        <f t="shared" si="204"/>
        <v>0.4</v>
      </c>
      <c r="AG583" s="278">
        <f>G583*AF583</f>
        <v>602.51599999999996</v>
      </c>
      <c r="AH583" s="225">
        <f>IF((AA583+AB583)-(AE583+AG583)&gt;0,0,(AA583+AB583)-(AE583+AG583))</f>
        <v>-61.667830583333853</v>
      </c>
      <c r="AI583" s="238">
        <f t="shared" si="207"/>
        <v>0.40000000000000036</v>
      </c>
      <c r="AJ583" s="69">
        <f t="shared" si="208"/>
        <v>602.51600000000053</v>
      </c>
      <c r="AK583" s="69"/>
      <c r="AL583" s="186"/>
    </row>
    <row r="584" spans="2:38" s="1" customFormat="1" ht="15.75" x14ac:dyDescent="0.25">
      <c r="B584" s="678"/>
      <c r="C584" s="15" t="s">
        <v>740</v>
      </c>
      <c r="D584" s="116">
        <v>0</v>
      </c>
      <c r="E584" s="116">
        <v>17</v>
      </c>
      <c r="F584" s="116">
        <v>16</v>
      </c>
      <c r="G584" s="69">
        <v>1599.3</v>
      </c>
      <c r="H584" s="69">
        <v>63.6</v>
      </c>
      <c r="I584" s="80">
        <v>0.44469455386731693</v>
      </c>
      <c r="J584" s="69">
        <v>711.19999999999993</v>
      </c>
      <c r="K584" s="80">
        <v>0</v>
      </c>
      <c r="L584" s="69">
        <v>0</v>
      </c>
      <c r="M584" s="80">
        <v>0</v>
      </c>
      <c r="N584" s="69">
        <v>0</v>
      </c>
      <c r="O584" s="69">
        <v>0</v>
      </c>
      <c r="P584" s="69">
        <v>0</v>
      </c>
      <c r="Q584" s="69">
        <v>55.599999999999994</v>
      </c>
      <c r="R584" s="69">
        <v>4.4000000000000004</v>
      </c>
      <c r="S584" s="69">
        <v>225.88491416666665</v>
      </c>
      <c r="T584" s="80">
        <v>0</v>
      </c>
      <c r="U584" s="69">
        <v>0</v>
      </c>
      <c r="V584" s="80">
        <v>0.17290000000000003</v>
      </c>
      <c r="W584" s="69">
        <v>276.51897000000002</v>
      </c>
      <c r="X584" s="69">
        <v>225.88491416666665</v>
      </c>
      <c r="Y584" s="69">
        <v>0</v>
      </c>
      <c r="Z584" s="69">
        <v>0</v>
      </c>
      <c r="AA584" s="60">
        <f>G584+H584+J584+L584+N584+O584+P584+Q584+R584+S584+U584+W584+X584+Y584+Z584</f>
        <v>3162.3887983333329</v>
      </c>
      <c r="AB584" s="143">
        <v>106.5</v>
      </c>
      <c r="AC584" s="69">
        <f>AB584+X584+W584+U584</f>
        <v>608.90388416666667</v>
      </c>
      <c r="AD584" s="238">
        <f t="shared" si="206"/>
        <v>0.38073149763438174</v>
      </c>
      <c r="AE584" s="69">
        <f>G584+H584+J584+L584+N584+P584+Q584+R584+S584+Y584+Z584</f>
        <v>2659.9849141666664</v>
      </c>
      <c r="AF584" s="277">
        <f t="shared" si="204"/>
        <v>0.4</v>
      </c>
      <c r="AG584" s="278">
        <f>G584*AF584</f>
        <v>639.72</v>
      </c>
      <c r="AH584" s="225">
        <f>IF((AA584+AB584)-(AE584+AG584)&gt;0,0,(AA584+AB584)-(AE584+AG584))</f>
        <v>-30.816115833333697</v>
      </c>
      <c r="AI584" s="238">
        <f t="shared" si="207"/>
        <v>0.40000000000000024</v>
      </c>
      <c r="AJ584" s="69">
        <f t="shared" si="208"/>
        <v>639.72000000000037</v>
      </c>
      <c r="AK584" s="69"/>
      <c r="AL584" s="186"/>
    </row>
    <row r="585" spans="2:38" s="1" customFormat="1" ht="15.75" customHeight="1" x14ac:dyDescent="0.25">
      <c r="B585" s="678"/>
      <c r="C585" s="15" t="s">
        <v>741</v>
      </c>
      <c r="D585" s="116">
        <v>3</v>
      </c>
      <c r="E585" s="116">
        <v>30</v>
      </c>
      <c r="F585" s="116">
        <v>24</v>
      </c>
      <c r="G585" s="69">
        <v>2096</v>
      </c>
      <c r="H585" s="69">
        <v>82.8</v>
      </c>
      <c r="I585" s="80">
        <v>0.40880248091603055</v>
      </c>
      <c r="J585" s="69">
        <v>856.85</v>
      </c>
      <c r="K585" s="80">
        <v>0</v>
      </c>
      <c r="L585" s="69">
        <v>0</v>
      </c>
      <c r="M585" s="80">
        <v>0</v>
      </c>
      <c r="N585" s="69">
        <v>0</v>
      </c>
      <c r="O585" s="69">
        <v>0</v>
      </c>
      <c r="P585" s="69">
        <v>0</v>
      </c>
      <c r="Q585" s="69">
        <v>111.19999999999999</v>
      </c>
      <c r="R585" s="69">
        <v>4.4000000000000004</v>
      </c>
      <c r="S585" s="69">
        <v>292.80403333333334</v>
      </c>
      <c r="T585" s="80">
        <v>0</v>
      </c>
      <c r="U585" s="69">
        <v>0</v>
      </c>
      <c r="V585" s="80">
        <v>0.17290000000000003</v>
      </c>
      <c r="W585" s="69">
        <v>362.39840000000004</v>
      </c>
      <c r="X585" s="69">
        <v>292.80403333333334</v>
      </c>
      <c r="Y585" s="69">
        <v>0</v>
      </c>
      <c r="Z585" s="69">
        <v>0</v>
      </c>
      <c r="AA585" s="60">
        <f>G585+H585+J585+L585+N585+O585+P585+Q585+R585+S585+U585+W585+X585+Y585+Z585</f>
        <v>4099.2564666666667</v>
      </c>
      <c r="AB585" s="143">
        <v>138</v>
      </c>
      <c r="AC585" s="69">
        <f>AB585+X585+W585+U585</f>
        <v>793.20243333333337</v>
      </c>
      <c r="AD585" s="238">
        <f t="shared" si="206"/>
        <v>0.37843627544529262</v>
      </c>
      <c r="AE585" s="69">
        <f>G585+H585+J585+L585+N585+P585+Q585+R585+S585+Y585+Z585</f>
        <v>3444.0540333333333</v>
      </c>
      <c r="AF585" s="277">
        <f t="shared" si="204"/>
        <v>0.4</v>
      </c>
      <c r="AG585" s="278">
        <f>G585*AF585</f>
        <v>838.40000000000009</v>
      </c>
      <c r="AH585" s="225">
        <f>IF((AA585+AB585)-(AE585+AG585)&gt;0,0,(AA585+AB585)-(AE585+AG585))</f>
        <v>-45.197566666666717</v>
      </c>
      <c r="AI585" s="238">
        <f t="shared" si="207"/>
        <v>0.4</v>
      </c>
      <c r="AJ585" s="69">
        <f t="shared" si="208"/>
        <v>838.40000000000009</v>
      </c>
      <c r="AK585" s="69"/>
      <c r="AL585" s="186"/>
    </row>
    <row r="586" spans="2:38" ht="15.75" x14ac:dyDescent="0.25">
      <c r="B586" s="678" t="s">
        <v>469</v>
      </c>
      <c r="C586" s="21" t="s">
        <v>124</v>
      </c>
      <c r="D586" s="125">
        <f t="shared" ref="D586:AA586" si="225">SUM(D587:D589)</f>
        <v>11</v>
      </c>
      <c r="E586" s="125">
        <f t="shared" si="225"/>
        <v>75</v>
      </c>
      <c r="F586" s="125">
        <f t="shared" si="225"/>
        <v>68</v>
      </c>
      <c r="G586" s="57">
        <f t="shared" si="225"/>
        <v>6486.81</v>
      </c>
      <c r="H586" s="57">
        <f t="shared" si="225"/>
        <v>215.76</v>
      </c>
      <c r="I586" s="82">
        <f>J586/G586</f>
        <v>0.31344065881380834</v>
      </c>
      <c r="J586" s="57">
        <f t="shared" si="225"/>
        <v>2033.23</v>
      </c>
      <c r="K586" s="82">
        <f>L586/G586</f>
        <v>0</v>
      </c>
      <c r="L586" s="57">
        <f t="shared" si="225"/>
        <v>0</v>
      </c>
      <c r="M586" s="82">
        <f t="shared" si="225"/>
        <v>0</v>
      </c>
      <c r="N586" s="57">
        <f t="shared" si="225"/>
        <v>0</v>
      </c>
      <c r="O586" s="57">
        <f t="shared" si="225"/>
        <v>0</v>
      </c>
      <c r="P586" s="57">
        <f t="shared" si="225"/>
        <v>0</v>
      </c>
      <c r="Q586" s="57">
        <f t="shared" si="225"/>
        <v>218.86</v>
      </c>
      <c r="R586" s="57">
        <f t="shared" si="225"/>
        <v>8.65</v>
      </c>
      <c r="S586" s="57">
        <f t="shared" si="225"/>
        <v>840.40662074999989</v>
      </c>
      <c r="T586" s="82">
        <f>U586/G586</f>
        <v>0</v>
      </c>
      <c r="U586" s="57">
        <f t="shared" si="225"/>
        <v>0</v>
      </c>
      <c r="V586" s="82">
        <f>W586/G586</f>
        <v>0.1729</v>
      </c>
      <c r="W586" s="57">
        <f t="shared" si="225"/>
        <v>1121.5694490000001</v>
      </c>
      <c r="X586" s="57">
        <f t="shared" si="225"/>
        <v>840.40662074999989</v>
      </c>
      <c r="Y586" s="57">
        <f t="shared" si="225"/>
        <v>0</v>
      </c>
      <c r="Z586" s="57">
        <f t="shared" si="225"/>
        <v>0</v>
      </c>
      <c r="AA586" s="57">
        <f t="shared" si="225"/>
        <v>11765.6926905</v>
      </c>
      <c r="AB586" s="141">
        <f>SUM(AB587:AB589)</f>
        <v>396.2</v>
      </c>
      <c r="AC586" s="141">
        <f>SUM(AC587:AC589)</f>
        <v>2358.1760697499999</v>
      </c>
      <c r="AD586" s="233">
        <f t="shared" si="206"/>
        <v>0.36353401282756853</v>
      </c>
      <c r="AE586" s="141">
        <f>SUM(AE587:AE589)</f>
        <v>9803.7166207500013</v>
      </c>
      <c r="AF586" s="269">
        <f t="shared" si="204"/>
        <v>0.4</v>
      </c>
      <c r="AG586" s="270">
        <f>SUM(AG587:AG589)</f>
        <v>2594.7240000000006</v>
      </c>
      <c r="AH586" s="141">
        <f>SUM(AH587:AH589)</f>
        <v>-236.54793025000072</v>
      </c>
      <c r="AI586" s="233">
        <f t="shared" si="207"/>
        <v>0.40000000000000008</v>
      </c>
      <c r="AJ586" s="57">
        <f t="shared" si="208"/>
        <v>2594.7240000000006</v>
      </c>
      <c r="AK586" s="57"/>
      <c r="AL586" s="79"/>
    </row>
    <row r="587" spans="2:38" ht="15.75" x14ac:dyDescent="0.25">
      <c r="B587" s="678"/>
      <c r="C587" s="15" t="s">
        <v>594</v>
      </c>
      <c r="D587" s="116">
        <v>8</v>
      </c>
      <c r="E587" s="116">
        <v>43</v>
      </c>
      <c r="F587" s="116">
        <v>40</v>
      </c>
      <c r="G587" s="69">
        <v>3721.0800000000004</v>
      </c>
      <c r="H587" s="69">
        <v>98.4</v>
      </c>
      <c r="I587" s="80">
        <v>0.25832553989701912</v>
      </c>
      <c r="J587" s="69">
        <v>961.25</v>
      </c>
      <c r="K587" s="80">
        <v>0</v>
      </c>
      <c r="L587" s="69">
        <v>0</v>
      </c>
      <c r="M587" s="80">
        <v>0</v>
      </c>
      <c r="N587" s="69">
        <v>0</v>
      </c>
      <c r="O587" s="69">
        <v>0</v>
      </c>
      <c r="P587" s="69">
        <v>0</v>
      </c>
      <c r="Q587" s="69">
        <v>129.6</v>
      </c>
      <c r="R587" s="69">
        <v>0</v>
      </c>
      <c r="S587" s="69">
        <v>462.80872766666664</v>
      </c>
      <c r="T587" s="80">
        <v>0</v>
      </c>
      <c r="U587" s="69">
        <v>0</v>
      </c>
      <c r="V587" s="80">
        <v>0.17289999999999997</v>
      </c>
      <c r="W587" s="69">
        <v>643.37473199999999</v>
      </c>
      <c r="X587" s="69">
        <v>462.80872766666664</v>
      </c>
      <c r="Y587" s="69">
        <v>0</v>
      </c>
      <c r="Z587" s="69">
        <v>0</v>
      </c>
      <c r="AA587" s="60">
        <f>G587+H587+J587+L587+N587+O587+P587+Q587+R587+S587+U587+W587+X587+Y587+Z587</f>
        <v>6479.3221873333341</v>
      </c>
      <c r="AB587" s="143">
        <v>218.2</v>
      </c>
      <c r="AC587" s="69">
        <f>AB587+X587+W587+U587</f>
        <v>1324.3834596666666</v>
      </c>
      <c r="AD587" s="238">
        <f t="shared" si="206"/>
        <v>0.35591372925781395</v>
      </c>
      <c r="AE587" s="69">
        <f>G587+H587+J587+L587+N587+P587+Q587+R587+S587+Y587+Z587</f>
        <v>5373.1387276666674</v>
      </c>
      <c r="AF587" s="277">
        <f t="shared" ref="AF587:AF650" si="226">$AF$1</f>
        <v>0.4</v>
      </c>
      <c r="AG587" s="278">
        <f>G587*AF587</f>
        <v>1488.4320000000002</v>
      </c>
      <c r="AH587" s="225">
        <f>IF((AA587+AB587)-(AE587+AG587)&gt;0,0,(AA587+AB587)-(AE587+AG587))</f>
        <v>-164.04854033333322</v>
      </c>
      <c r="AI587" s="238">
        <f t="shared" si="207"/>
        <v>0.39999999999999991</v>
      </c>
      <c r="AJ587" s="69">
        <f t="shared" si="208"/>
        <v>1488.4319999999998</v>
      </c>
      <c r="AK587" s="69"/>
      <c r="AL587" s="186"/>
    </row>
    <row r="588" spans="2:38" s="1" customFormat="1" ht="15.75" x14ac:dyDescent="0.25">
      <c r="B588" s="678"/>
      <c r="C588" s="15" t="s">
        <v>742</v>
      </c>
      <c r="D588" s="116">
        <v>2</v>
      </c>
      <c r="E588" s="116">
        <v>15</v>
      </c>
      <c r="F588" s="116">
        <v>13</v>
      </c>
      <c r="G588" s="69">
        <v>1406.7000000000003</v>
      </c>
      <c r="H588" s="69">
        <v>45.6</v>
      </c>
      <c r="I588" s="80">
        <v>0.38721831236226628</v>
      </c>
      <c r="J588" s="69">
        <v>544.70000000000005</v>
      </c>
      <c r="K588" s="80">
        <v>0</v>
      </c>
      <c r="L588" s="69">
        <v>0</v>
      </c>
      <c r="M588" s="80">
        <v>0</v>
      </c>
      <c r="N588" s="69">
        <v>0</v>
      </c>
      <c r="O588" s="69">
        <v>0</v>
      </c>
      <c r="P588" s="69">
        <v>0</v>
      </c>
      <c r="Q588" s="69">
        <v>37.9</v>
      </c>
      <c r="R588" s="69">
        <v>4.4000000000000004</v>
      </c>
      <c r="S588" s="69">
        <v>190.20986916666669</v>
      </c>
      <c r="T588" s="80">
        <v>0</v>
      </c>
      <c r="U588" s="69">
        <v>0</v>
      </c>
      <c r="V588" s="80">
        <v>0.17289999999999997</v>
      </c>
      <c r="W588" s="69">
        <v>243.21843000000001</v>
      </c>
      <c r="X588" s="69">
        <v>190.20986916666669</v>
      </c>
      <c r="Y588" s="69">
        <v>0</v>
      </c>
      <c r="Z588" s="69">
        <v>0</v>
      </c>
      <c r="AA588" s="60">
        <f>G588+H588+J588+L588+N588+O588+P588+Q588+R588+S588+U588+W588+X588+Y588+Z588</f>
        <v>2662.9381683333336</v>
      </c>
      <c r="AB588" s="143">
        <v>89.7</v>
      </c>
      <c r="AC588" s="69">
        <f>AB588+X588+W588+U588</f>
        <v>523.12829916666669</v>
      </c>
      <c r="AD588" s="238">
        <f t="shared" si="206"/>
        <v>0.37188334340418466</v>
      </c>
      <c r="AE588" s="69">
        <f>G588+H588+J588+L588+N588+P588+Q588+R588+S588+Y588+Z588</f>
        <v>2229.5098691666672</v>
      </c>
      <c r="AF588" s="277">
        <f t="shared" si="226"/>
        <v>0.4</v>
      </c>
      <c r="AG588" s="278">
        <f>G588*AF588</f>
        <v>562.68000000000018</v>
      </c>
      <c r="AH588" s="225">
        <f>IF((AA588+AB588)-(AE588+AG588)&gt;0,0,(AA588+AB588)-(AE588+AG588))</f>
        <v>-39.551700833334053</v>
      </c>
      <c r="AI588" s="238">
        <f t="shared" si="207"/>
        <v>0.40000000000000047</v>
      </c>
      <c r="AJ588" s="69">
        <f t="shared" si="208"/>
        <v>562.68000000000075</v>
      </c>
      <c r="AK588" s="69"/>
      <c r="AL588" s="186"/>
    </row>
    <row r="589" spans="2:38" s="1" customFormat="1" ht="15.75" customHeight="1" x14ac:dyDescent="0.25">
      <c r="B589" s="678"/>
      <c r="C589" s="15" t="s">
        <v>743</v>
      </c>
      <c r="D589" s="116">
        <v>1</v>
      </c>
      <c r="E589" s="116">
        <v>17</v>
      </c>
      <c r="F589" s="116">
        <v>15</v>
      </c>
      <c r="G589" s="69">
        <v>1359.03</v>
      </c>
      <c r="H589" s="69">
        <v>71.760000000000005</v>
      </c>
      <c r="I589" s="80">
        <v>0.38798260524050249</v>
      </c>
      <c r="J589" s="69">
        <v>527.28000000000009</v>
      </c>
      <c r="K589" s="80">
        <v>0</v>
      </c>
      <c r="L589" s="69">
        <v>0</v>
      </c>
      <c r="M589" s="80">
        <v>0</v>
      </c>
      <c r="N589" s="69">
        <v>0</v>
      </c>
      <c r="O589" s="69">
        <v>0</v>
      </c>
      <c r="P589" s="69">
        <v>0</v>
      </c>
      <c r="Q589" s="69">
        <v>51.36</v>
      </c>
      <c r="R589" s="69">
        <v>4.25</v>
      </c>
      <c r="S589" s="69">
        <v>187.38802391666664</v>
      </c>
      <c r="T589" s="80">
        <v>0</v>
      </c>
      <c r="U589" s="69">
        <v>0</v>
      </c>
      <c r="V589" s="80">
        <v>0.17290000000000003</v>
      </c>
      <c r="W589" s="69">
        <v>234.97628700000001</v>
      </c>
      <c r="X589" s="69">
        <v>187.38802391666664</v>
      </c>
      <c r="Y589" s="69">
        <v>0</v>
      </c>
      <c r="Z589" s="69">
        <v>0</v>
      </c>
      <c r="AA589" s="60">
        <f>G589+H589+J589+L589+N589+O589+P589+Q589+R589+S589+U589+W589+X589+Y589+Z589</f>
        <v>2623.4323348333332</v>
      </c>
      <c r="AB589" s="143">
        <v>88.3</v>
      </c>
      <c r="AC589" s="69">
        <f>AB589+X589+W589+U589</f>
        <v>510.66431091666664</v>
      </c>
      <c r="AD589" s="238">
        <f t="shared" si="206"/>
        <v>0.37575646668334522</v>
      </c>
      <c r="AE589" s="69">
        <f>G589+H589+J589+L589+N589+P589+Q589+R589+S589+Y589+Z589</f>
        <v>2201.0680239166668</v>
      </c>
      <c r="AF589" s="277">
        <f t="shared" si="226"/>
        <v>0.4</v>
      </c>
      <c r="AG589" s="278">
        <f>G589*AF589</f>
        <v>543.61199999999997</v>
      </c>
      <c r="AH589" s="225">
        <f>IF((AA589+AB589)-(AE589+AG589)&gt;0,0,(AA589+AB589)-(AE589+AG589))</f>
        <v>-32.947689083333444</v>
      </c>
      <c r="AI589" s="238">
        <f t="shared" si="207"/>
        <v>0.40000000000000008</v>
      </c>
      <c r="AJ589" s="69">
        <f t="shared" si="208"/>
        <v>543.61200000000008</v>
      </c>
      <c r="AK589" s="69"/>
      <c r="AL589" s="186"/>
    </row>
    <row r="590" spans="2:38" ht="15.75" x14ac:dyDescent="0.25">
      <c r="B590" s="678" t="s">
        <v>470</v>
      </c>
      <c r="C590" s="21" t="s">
        <v>124</v>
      </c>
      <c r="D590" s="125">
        <f t="shared" ref="D590:AA590" si="227">SUM(D591:D592)</f>
        <v>2</v>
      </c>
      <c r="E590" s="125">
        <f t="shared" si="227"/>
        <v>35</v>
      </c>
      <c r="F590" s="125">
        <f t="shared" si="227"/>
        <v>29</v>
      </c>
      <c r="G590" s="57">
        <f t="shared" si="227"/>
        <v>2313.5500000000002</v>
      </c>
      <c r="H590" s="57">
        <f t="shared" si="227"/>
        <v>126.96</v>
      </c>
      <c r="I590" s="82">
        <f>J590/G590</f>
        <v>0.39619199930842203</v>
      </c>
      <c r="J590" s="57">
        <f t="shared" si="227"/>
        <v>916.6099999999999</v>
      </c>
      <c r="K590" s="82">
        <f>L590/G590</f>
        <v>0</v>
      </c>
      <c r="L590" s="57">
        <f t="shared" si="227"/>
        <v>0</v>
      </c>
      <c r="M590" s="82">
        <f t="shared" si="227"/>
        <v>0</v>
      </c>
      <c r="N590" s="57">
        <f t="shared" si="227"/>
        <v>0</v>
      </c>
      <c r="O590" s="57">
        <f t="shared" si="227"/>
        <v>0</v>
      </c>
      <c r="P590" s="57">
        <f t="shared" si="227"/>
        <v>0</v>
      </c>
      <c r="Q590" s="57">
        <f t="shared" si="227"/>
        <v>157.4</v>
      </c>
      <c r="R590" s="57">
        <f t="shared" si="227"/>
        <v>8.6</v>
      </c>
      <c r="S590" s="57">
        <f t="shared" si="227"/>
        <v>326.92773291666663</v>
      </c>
      <c r="T590" s="82">
        <f>U590/G590</f>
        <v>0</v>
      </c>
      <c r="U590" s="57">
        <f t="shared" si="227"/>
        <v>0</v>
      </c>
      <c r="V590" s="82">
        <f>W590/G590</f>
        <v>0.17289999999999997</v>
      </c>
      <c r="W590" s="57">
        <f t="shared" si="227"/>
        <v>400.01279499999998</v>
      </c>
      <c r="X590" s="57">
        <f t="shared" si="227"/>
        <v>326.92773291666663</v>
      </c>
      <c r="Y590" s="57">
        <f t="shared" si="227"/>
        <v>0</v>
      </c>
      <c r="Z590" s="57">
        <f t="shared" si="227"/>
        <v>0</v>
      </c>
      <c r="AA590" s="57">
        <f t="shared" si="227"/>
        <v>4576.9882608333328</v>
      </c>
      <c r="AB590" s="141">
        <f>SUM(AB591:AB592)</f>
        <v>154.1</v>
      </c>
      <c r="AC590" s="141">
        <f>SUM(AC591:AC592)</f>
        <v>881.04052791666663</v>
      </c>
      <c r="AD590" s="233">
        <f t="shared" si="206"/>
        <v>0.38081758678942168</v>
      </c>
      <c r="AE590" s="141">
        <f>SUM(AE591:AE592)</f>
        <v>3850.0477329166661</v>
      </c>
      <c r="AF590" s="269">
        <f t="shared" si="226"/>
        <v>0.4</v>
      </c>
      <c r="AG590" s="270">
        <f>SUM(AG591:AG592)</f>
        <v>925.42000000000007</v>
      </c>
      <c r="AH590" s="141">
        <f>SUM(AH591:AH592)</f>
        <v>-44.379472083332985</v>
      </c>
      <c r="AI590" s="233">
        <f t="shared" si="207"/>
        <v>0.3999999999999998</v>
      </c>
      <c r="AJ590" s="57">
        <f t="shared" si="208"/>
        <v>925.41999999999962</v>
      </c>
      <c r="AK590" s="57"/>
      <c r="AL590" s="79"/>
    </row>
    <row r="591" spans="2:38" ht="15.75" x14ac:dyDescent="0.25">
      <c r="B591" s="678"/>
      <c r="C591" s="15" t="s">
        <v>744</v>
      </c>
      <c r="D591" s="116">
        <v>2</v>
      </c>
      <c r="E591" s="116">
        <v>16</v>
      </c>
      <c r="F591" s="116">
        <v>13</v>
      </c>
      <c r="G591" s="69">
        <v>1085.98</v>
      </c>
      <c r="H591" s="69">
        <v>51.599999999999994</v>
      </c>
      <c r="I591" s="80">
        <v>0.39650822298753197</v>
      </c>
      <c r="J591" s="69">
        <v>430.59999999999997</v>
      </c>
      <c r="K591" s="80">
        <v>0</v>
      </c>
      <c r="L591" s="69">
        <v>0</v>
      </c>
      <c r="M591" s="80">
        <v>0</v>
      </c>
      <c r="N591" s="69">
        <v>0</v>
      </c>
      <c r="O591" s="69">
        <v>0</v>
      </c>
      <c r="P591" s="69">
        <v>0</v>
      </c>
      <c r="Q591" s="69">
        <v>72.3</v>
      </c>
      <c r="R591" s="69">
        <v>0</v>
      </c>
      <c r="S591" s="69">
        <v>152.35382849999999</v>
      </c>
      <c r="T591" s="80">
        <v>0</v>
      </c>
      <c r="U591" s="69">
        <v>0</v>
      </c>
      <c r="V591" s="80">
        <v>0.1729</v>
      </c>
      <c r="W591" s="69">
        <v>187.765942</v>
      </c>
      <c r="X591" s="69">
        <v>152.35382849999999</v>
      </c>
      <c r="Y591" s="69">
        <v>0</v>
      </c>
      <c r="Z591" s="69">
        <v>0</v>
      </c>
      <c r="AA591" s="60">
        <f>G591+H591+J591+L591+N591+O591+P591+Q591+R591+S591+U591+W591+X591+Y591+Z591</f>
        <v>2132.9535989999999</v>
      </c>
      <c r="AB591" s="143">
        <v>71.8</v>
      </c>
      <c r="AC591" s="69">
        <f>AB591+X591+W591+U591</f>
        <v>411.91977049999997</v>
      </c>
      <c r="AD591" s="238">
        <f t="shared" ref="AD591:AD654" si="228">(AB591+X591+W591+U591)/G591</f>
        <v>0.37930695823127497</v>
      </c>
      <c r="AE591" s="69">
        <f>G591+H591+J591+L591+N591+P591+Q591+R591+S591+Y591+Z591</f>
        <v>1792.8338284999998</v>
      </c>
      <c r="AF591" s="277">
        <f t="shared" si="226"/>
        <v>0.4</v>
      </c>
      <c r="AG591" s="278">
        <f>G591*AF591</f>
        <v>434.39200000000005</v>
      </c>
      <c r="AH591" s="225">
        <f>IF((AA591+AB591)-(AE591+AG591)&gt;0,0,(AA591+AB591)-(AE591+AG591))</f>
        <v>-22.472229499999685</v>
      </c>
      <c r="AI591" s="238">
        <f t="shared" si="207"/>
        <v>0.39999999999999969</v>
      </c>
      <c r="AJ591" s="69">
        <f t="shared" si="208"/>
        <v>434.39199999999965</v>
      </c>
      <c r="AK591" s="69"/>
      <c r="AL591" s="186"/>
    </row>
    <row r="592" spans="2:38" ht="15.75" customHeight="1" x14ac:dyDescent="0.25">
      <c r="B592" s="678"/>
      <c r="C592" s="15" t="s">
        <v>745</v>
      </c>
      <c r="D592" s="116">
        <v>0</v>
      </c>
      <c r="E592" s="116">
        <v>19</v>
      </c>
      <c r="F592" s="116">
        <v>16</v>
      </c>
      <c r="G592" s="69">
        <v>1227.57</v>
      </c>
      <c r="H592" s="69">
        <v>75.36</v>
      </c>
      <c r="I592" s="80">
        <v>0.39591224940329267</v>
      </c>
      <c r="J592" s="69">
        <v>486.01</v>
      </c>
      <c r="K592" s="80">
        <v>0</v>
      </c>
      <c r="L592" s="69">
        <v>0</v>
      </c>
      <c r="M592" s="80">
        <v>0</v>
      </c>
      <c r="N592" s="69">
        <v>0</v>
      </c>
      <c r="O592" s="69">
        <v>0</v>
      </c>
      <c r="P592" s="69">
        <v>0</v>
      </c>
      <c r="Q592" s="69">
        <v>85.100000000000009</v>
      </c>
      <c r="R592" s="69">
        <v>8.6</v>
      </c>
      <c r="S592" s="69">
        <v>174.57390441666666</v>
      </c>
      <c r="T592" s="80">
        <v>0</v>
      </c>
      <c r="U592" s="69">
        <v>0</v>
      </c>
      <c r="V592" s="80">
        <v>0.1729</v>
      </c>
      <c r="W592" s="69">
        <v>212.24685299999999</v>
      </c>
      <c r="X592" s="69">
        <v>174.57390441666666</v>
      </c>
      <c r="Y592" s="69">
        <v>0</v>
      </c>
      <c r="Z592" s="69">
        <v>0</v>
      </c>
      <c r="AA592" s="60">
        <f>G592+H592+J592+L592+N592+O592+P592+Q592+R592+S592+U592+W592+X592+Y592+Z592</f>
        <v>2444.0346618333328</v>
      </c>
      <c r="AB592" s="143">
        <v>82.3</v>
      </c>
      <c r="AC592" s="69">
        <f>AB592+X592+W592+U592</f>
        <v>469.12075741666666</v>
      </c>
      <c r="AD592" s="238">
        <f t="shared" si="228"/>
        <v>0.38215397689473241</v>
      </c>
      <c r="AE592" s="69">
        <f>G592+H592+J592+L592+N592+P592+Q592+R592+S592+Y592+Z592</f>
        <v>2057.2139044166661</v>
      </c>
      <c r="AF592" s="277">
        <f t="shared" si="226"/>
        <v>0.4</v>
      </c>
      <c r="AG592" s="278">
        <f>G592*AF592</f>
        <v>491.02800000000002</v>
      </c>
      <c r="AH592" s="225">
        <f>IF((AA592+AB592)-(AE592+AG592)&gt;0,0,(AA592+AB592)-(AE592+AG592))</f>
        <v>-21.9072425833333</v>
      </c>
      <c r="AI592" s="238">
        <f t="shared" ref="AI592:AI655" si="229">AJ592/G592</f>
        <v>0.39999999999999997</v>
      </c>
      <c r="AJ592" s="69">
        <f t="shared" ref="AJ592:AJ655" si="230">AC592+AH592*-1</f>
        <v>491.02799999999996</v>
      </c>
      <c r="AK592" s="69"/>
      <c r="AL592" s="186"/>
    </row>
    <row r="593" spans="2:38" s="1" customFormat="1" ht="15.75" x14ac:dyDescent="0.25">
      <c r="B593" s="678" t="s">
        <v>471</v>
      </c>
      <c r="C593" s="21" t="s">
        <v>124</v>
      </c>
      <c r="D593" s="125">
        <f t="shared" ref="D593:AA593" si="231">SUM(D594:D596)</f>
        <v>8</v>
      </c>
      <c r="E593" s="125">
        <f t="shared" si="231"/>
        <v>59</v>
      </c>
      <c r="F593" s="125">
        <f t="shared" si="231"/>
        <v>57</v>
      </c>
      <c r="G593" s="57">
        <f t="shared" si="231"/>
        <v>5370.92</v>
      </c>
      <c r="H593" s="57">
        <f t="shared" si="231"/>
        <v>164.76</v>
      </c>
      <c r="I593" s="82">
        <f>J593/G593</f>
        <v>0.30426630819300976</v>
      </c>
      <c r="J593" s="57">
        <f t="shared" si="231"/>
        <v>1634.19</v>
      </c>
      <c r="K593" s="82">
        <f>L593/G593</f>
        <v>0</v>
      </c>
      <c r="L593" s="57">
        <f t="shared" si="231"/>
        <v>0</v>
      </c>
      <c r="M593" s="82">
        <f t="shared" si="231"/>
        <v>0</v>
      </c>
      <c r="N593" s="57">
        <f t="shared" si="231"/>
        <v>0</v>
      </c>
      <c r="O593" s="57">
        <f t="shared" si="231"/>
        <v>0</v>
      </c>
      <c r="P593" s="57">
        <f t="shared" si="231"/>
        <v>0</v>
      </c>
      <c r="Q593" s="57">
        <f t="shared" si="231"/>
        <v>215.29999999999998</v>
      </c>
      <c r="R593" s="57">
        <f t="shared" si="231"/>
        <v>13</v>
      </c>
      <c r="S593" s="57">
        <f t="shared" si="231"/>
        <v>693.90017233333333</v>
      </c>
      <c r="T593" s="82">
        <f>U593/G593</f>
        <v>0</v>
      </c>
      <c r="U593" s="57">
        <f t="shared" si="231"/>
        <v>0</v>
      </c>
      <c r="V593" s="82">
        <f>W593/G593</f>
        <v>0.1729</v>
      </c>
      <c r="W593" s="57">
        <f t="shared" si="231"/>
        <v>928.632068</v>
      </c>
      <c r="X593" s="57">
        <f t="shared" si="231"/>
        <v>693.90017233333333</v>
      </c>
      <c r="Y593" s="57">
        <f t="shared" si="231"/>
        <v>0</v>
      </c>
      <c r="Z593" s="57">
        <f t="shared" si="231"/>
        <v>0</v>
      </c>
      <c r="AA593" s="57">
        <f t="shared" si="231"/>
        <v>9714.6024126666671</v>
      </c>
      <c r="AB593" s="141">
        <f>SUM(AB594:AB596)</f>
        <v>327.10000000000002</v>
      </c>
      <c r="AC593" s="141">
        <f>SUM(AC594:AC596)</f>
        <v>1949.6322403333334</v>
      </c>
      <c r="AD593" s="233">
        <f t="shared" si="228"/>
        <v>0.36299781794056385</v>
      </c>
      <c r="AE593" s="141">
        <f>SUM(AE594:AE596)</f>
        <v>8092.0701723333332</v>
      </c>
      <c r="AF593" s="269">
        <f t="shared" si="226"/>
        <v>0.4</v>
      </c>
      <c r="AG593" s="270">
        <f>SUM(AG594:AG596)</f>
        <v>2148.3680000000004</v>
      </c>
      <c r="AH593" s="141">
        <f>SUM(AH594:AH596)</f>
        <v>-198.73575966666658</v>
      </c>
      <c r="AI593" s="233">
        <f t="shared" si="229"/>
        <v>0.39999999999999997</v>
      </c>
      <c r="AJ593" s="57">
        <f t="shared" si="230"/>
        <v>2148.3679999999999</v>
      </c>
      <c r="AK593" s="57"/>
      <c r="AL593" s="79"/>
    </row>
    <row r="594" spans="2:38" s="1" customFormat="1" ht="15.75" x14ac:dyDescent="0.25">
      <c r="B594" s="678"/>
      <c r="C594" s="15" t="s">
        <v>746</v>
      </c>
      <c r="D594" s="116">
        <v>4</v>
      </c>
      <c r="E594" s="116">
        <v>20</v>
      </c>
      <c r="F594" s="116">
        <v>19</v>
      </c>
      <c r="G594" s="69">
        <v>1683.6399999999999</v>
      </c>
      <c r="H594" s="69">
        <v>66.959999999999994</v>
      </c>
      <c r="I594" s="80">
        <v>0.38088308664560122</v>
      </c>
      <c r="J594" s="69">
        <v>641.27</v>
      </c>
      <c r="K594" s="80">
        <v>0</v>
      </c>
      <c r="L594" s="69">
        <v>0</v>
      </c>
      <c r="M594" s="80">
        <v>0</v>
      </c>
      <c r="N594" s="69">
        <v>0</v>
      </c>
      <c r="O594" s="69">
        <v>0</v>
      </c>
      <c r="P594" s="69">
        <v>0</v>
      </c>
      <c r="Q594" s="69">
        <v>85.100000000000009</v>
      </c>
      <c r="R594" s="69">
        <v>8.6</v>
      </c>
      <c r="S594" s="69">
        <v>231.38927966666665</v>
      </c>
      <c r="T594" s="80">
        <v>0</v>
      </c>
      <c r="U594" s="69">
        <v>0</v>
      </c>
      <c r="V594" s="80">
        <v>0.17290000000000003</v>
      </c>
      <c r="W594" s="69">
        <v>291.10135600000001</v>
      </c>
      <c r="X594" s="69">
        <v>231.38927966666665</v>
      </c>
      <c r="Y594" s="69">
        <v>0</v>
      </c>
      <c r="Z594" s="69">
        <v>0</v>
      </c>
      <c r="AA594" s="60">
        <f>G594+H594+J594+L594+N594+O594+P594+Q594+R594+S594+U594+W594+X594+Y594+Z594</f>
        <v>3239.4499153333336</v>
      </c>
      <c r="AB594" s="143">
        <v>109.1</v>
      </c>
      <c r="AC594" s="69">
        <f>AB594+X594+W594+U594</f>
        <v>631.59063566666669</v>
      </c>
      <c r="AD594" s="238">
        <f t="shared" si="228"/>
        <v>0.37513401657519824</v>
      </c>
      <c r="AE594" s="69">
        <f>G594+H594+J594+L594+N594+P594+Q594+R594+S594+Y594+Z594</f>
        <v>2716.9592796666666</v>
      </c>
      <c r="AF594" s="277">
        <f t="shared" si="226"/>
        <v>0.4</v>
      </c>
      <c r="AG594" s="278">
        <f>G594*AF594</f>
        <v>673.45600000000002</v>
      </c>
      <c r="AH594" s="225">
        <f>IF((AA594+AB594)-(AE594+AG594)&gt;0,0,(AA594+AB594)-(AE594+AG594))</f>
        <v>-41.865364333333218</v>
      </c>
      <c r="AI594" s="238">
        <f t="shared" si="229"/>
        <v>0.39999999999999997</v>
      </c>
      <c r="AJ594" s="69">
        <f t="shared" si="230"/>
        <v>673.4559999999999</v>
      </c>
      <c r="AK594" s="69"/>
      <c r="AL594" s="186"/>
    </row>
    <row r="595" spans="2:38" s="1" customFormat="1" ht="15.75" x14ac:dyDescent="0.25">
      <c r="B595" s="678"/>
      <c r="C595" s="15" t="s">
        <v>747</v>
      </c>
      <c r="D595" s="116">
        <v>1</v>
      </c>
      <c r="E595" s="116">
        <v>13</v>
      </c>
      <c r="F595" s="116">
        <v>13</v>
      </c>
      <c r="G595" s="69">
        <v>1278.6000000000001</v>
      </c>
      <c r="H595" s="69">
        <v>43.199999999999996</v>
      </c>
      <c r="I595" s="80">
        <v>0.27766306898169874</v>
      </c>
      <c r="J595" s="69">
        <v>355.02000000000004</v>
      </c>
      <c r="K595" s="80">
        <v>0</v>
      </c>
      <c r="L595" s="69">
        <v>0</v>
      </c>
      <c r="M595" s="80">
        <v>0</v>
      </c>
      <c r="N595" s="69">
        <v>0</v>
      </c>
      <c r="O595" s="69">
        <v>0</v>
      </c>
      <c r="P595" s="69">
        <v>0</v>
      </c>
      <c r="Q595" s="69">
        <v>55.599999999999994</v>
      </c>
      <c r="R595" s="69">
        <v>4.4000000000000004</v>
      </c>
      <c r="S595" s="69">
        <v>163.15749500000001</v>
      </c>
      <c r="T595" s="80">
        <v>0</v>
      </c>
      <c r="U595" s="69">
        <v>0</v>
      </c>
      <c r="V595" s="80">
        <v>0.17289999999999997</v>
      </c>
      <c r="W595" s="69">
        <v>221.06994</v>
      </c>
      <c r="X595" s="69">
        <v>163.15749500000001</v>
      </c>
      <c r="Y595" s="69">
        <v>0</v>
      </c>
      <c r="Z595" s="69">
        <v>0</v>
      </c>
      <c r="AA595" s="60">
        <f>G595+H595+J595+L595+N595+O595+P595+Q595+R595+S595+U595+W595+X595+Y595+Z595</f>
        <v>2284.2049299999999</v>
      </c>
      <c r="AB595" s="143">
        <v>76.900000000000006</v>
      </c>
      <c r="AC595" s="69">
        <f>AB595+X595+W595+U595</f>
        <v>461.12743499999999</v>
      </c>
      <c r="AD595" s="238">
        <f t="shared" si="228"/>
        <v>0.36065026982637255</v>
      </c>
      <c r="AE595" s="69">
        <f>G595+H595+J595+L595+N595+P595+Q595+R595+S595+Y595+Z595</f>
        <v>1899.9774950000001</v>
      </c>
      <c r="AF595" s="277">
        <f t="shared" si="226"/>
        <v>0.4</v>
      </c>
      <c r="AG595" s="278">
        <f>G595*AF595</f>
        <v>511.44000000000005</v>
      </c>
      <c r="AH595" s="225">
        <f>IF((AA595+AB595)-(AE595+AG595)&gt;0,0,(AA595+AB595)-(AE595+AG595))</f>
        <v>-50.312565000000177</v>
      </c>
      <c r="AI595" s="238">
        <f t="shared" si="229"/>
        <v>0.40000000000000008</v>
      </c>
      <c r="AJ595" s="69">
        <f t="shared" si="230"/>
        <v>511.44000000000017</v>
      </c>
      <c r="AK595" s="69"/>
      <c r="AL595" s="186"/>
    </row>
    <row r="596" spans="2:38" s="1" customFormat="1" ht="15.75" x14ac:dyDescent="0.25">
      <c r="B596" s="678"/>
      <c r="C596" s="15" t="s">
        <v>748</v>
      </c>
      <c r="D596" s="116">
        <v>3</v>
      </c>
      <c r="E596" s="116">
        <v>26</v>
      </c>
      <c r="F596" s="116">
        <v>25</v>
      </c>
      <c r="G596" s="69">
        <v>2408.6800000000003</v>
      </c>
      <c r="H596" s="69">
        <v>54.6</v>
      </c>
      <c r="I596" s="80">
        <v>0.26483385090589034</v>
      </c>
      <c r="J596" s="69">
        <v>637.9</v>
      </c>
      <c r="K596" s="80">
        <v>0</v>
      </c>
      <c r="L596" s="69">
        <v>0</v>
      </c>
      <c r="M596" s="80">
        <v>0</v>
      </c>
      <c r="N596" s="69">
        <v>0</v>
      </c>
      <c r="O596" s="69">
        <v>0</v>
      </c>
      <c r="P596" s="69">
        <v>0</v>
      </c>
      <c r="Q596" s="69">
        <v>74.599999999999994</v>
      </c>
      <c r="R596" s="69">
        <v>0</v>
      </c>
      <c r="S596" s="69">
        <v>299.35339766666669</v>
      </c>
      <c r="T596" s="80">
        <v>0</v>
      </c>
      <c r="U596" s="69">
        <v>0</v>
      </c>
      <c r="V596" s="80">
        <v>0.1729</v>
      </c>
      <c r="W596" s="69">
        <v>416.46077200000002</v>
      </c>
      <c r="X596" s="69">
        <v>299.35339766666669</v>
      </c>
      <c r="Y596" s="69">
        <v>0</v>
      </c>
      <c r="Z596" s="69">
        <v>0</v>
      </c>
      <c r="AA596" s="60">
        <f>G596+H596+J596+L596+N596+O596+P596+Q596+R596+S596+U596+W596+X596+Y596+Z596</f>
        <v>4190.9475673333336</v>
      </c>
      <c r="AB596" s="143">
        <v>141.1</v>
      </c>
      <c r="AC596" s="69">
        <f>AB596+X596+W596+U596</f>
        <v>856.91416966666668</v>
      </c>
      <c r="AD596" s="238">
        <f t="shared" si="228"/>
        <v>0.3557609020985214</v>
      </c>
      <c r="AE596" s="69">
        <f>G596+H596+J596+L596+N596+P596+Q596+R596+S596+Y596+Z596</f>
        <v>3475.133397666667</v>
      </c>
      <c r="AF596" s="277">
        <f t="shared" si="226"/>
        <v>0.4</v>
      </c>
      <c r="AG596" s="278">
        <f>G596*AF596</f>
        <v>963.47200000000021</v>
      </c>
      <c r="AH596" s="225">
        <f>IF((AA596+AB596)-(AE596+AG596)&gt;0,0,(AA596+AB596)-(AE596+AG596))</f>
        <v>-106.55783033333319</v>
      </c>
      <c r="AI596" s="238">
        <f t="shared" si="229"/>
        <v>0.39999999999999991</v>
      </c>
      <c r="AJ596" s="69">
        <f t="shared" si="230"/>
        <v>963.47199999999987</v>
      </c>
      <c r="AK596" s="69"/>
      <c r="AL596" s="186"/>
    </row>
    <row r="597" spans="2:38" ht="36.75" customHeight="1" x14ac:dyDescent="0.25">
      <c r="B597" s="663" t="s">
        <v>472</v>
      </c>
      <c r="C597" s="664"/>
      <c r="D597" s="117">
        <f t="shared" ref="D597:AA597" si="232">D599</f>
        <v>223</v>
      </c>
      <c r="E597" s="117">
        <f t="shared" si="232"/>
        <v>1086</v>
      </c>
      <c r="F597" s="117">
        <f t="shared" si="232"/>
        <v>1036</v>
      </c>
      <c r="G597" s="132">
        <f t="shared" si="232"/>
        <v>98799.672999999995</v>
      </c>
      <c r="H597" s="132">
        <f t="shared" si="232"/>
        <v>2523.58</v>
      </c>
      <c r="I597" s="87">
        <f>J597/G597</f>
        <v>0.24498826023442405</v>
      </c>
      <c r="J597" s="132">
        <f t="shared" si="232"/>
        <v>24204.76</v>
      </c>
      <c r="K597" s="87">
        <f>L597/G597</f>
        <v>2.5648870315593052E-3</v>
      </c>
      <c r="L597" s="132">
        <f t="shared" si="232"/>
        <v>253.41</v>
      </c>
      <c r="M597" s="87">
        <f>N597/G597</f>
        <v>0</v>
      </c>
      <c r="N597" s="132">
        <f t="shared" si="232"/>
        <v>0</v>
      </c>
      <c r="O597" s="132">
        <f t="shared" si="232"/>
        <v>0</v>
      </c>
      <c r="P597" s="132">
        <f t="shared" si="232"/>
        <v>1252.42</v>
      </c>
      <c r="Q597" s="132">
        <f t="shared" si="232"/>
        <v>3091.8780000000002</v>
      </c>
      <c r="R597" s="132">
        <f t="shared" si="232"/>
        <v>220.01000000000002</v>
      </c>
      <c r="S597" s="132">
        <f t="shared" si="232"/>
        <v>10824.980059551592</v>
      </c>
      <c r="T597" s="87">
        <f>U597/G597</f>
        <v>0</v>
      </c>
      <c r="U597" s="132">
        <f t="shared" si="232"/>
        <v>0</v>
      </c>
      <c r="V597" s="87">
        <f>W597/G597</f>
        <v>5.7287939754811702E-2</v>
      </c>
      <c r="W597" s="132">
        <f t="shared" si="232"/>
        <v>5660.029714619096</v>
      </c>
      <c r="X597" s="132">
        <f t="shared" si="232"/>
        <v>0</v>
      </c>
      <c r="Y597" s="132">
        <f t="shared" si="232"/>
        <v>0</v>
      </c>
      <c r="Z597" s="132">
        <f t="shared" si="232"/>
        <v>0</v>
      </c>
      <c r="AA597" s="132">
        <f t="shared" si="232"/>
        <v>146830.74077417067</v>
      </c>
      <c r="AB597" s="129">
        <f>AB599+AB598</f>
        <v>22345.000000000007</v>
      </c>
      <c r="AC597" s="129">
        <f>AC599+AC598</f>
        <v>28459.165914619101</v>
      </c>
      <c r="AD597" s="226">
        <f t="shared" si="228"/>
        <v>0.28345265590726304</v>
      </c>
      <c r="AE597" s="129">
        <f>AE599+AE598</f>
        <v>145640.68805955161</v>
      </c>
      <c r="AF597" s="258">
        <f t="shared" si="226"/>
        <v>0.4</v>
      </c>
      <c r="AG597" s="255">
        <f>AG599+AG598</f>
        <v>40766.045200000008</v>
      </c>
      <c r="AH597" s="129">
        <f>AH599+AH598</f>
        <v>-12306.879285380906</v>
      </c>
      <c r="AI597" s="226">
        <f t="shared" si="229"/>
        <v>0.41261315915488922</v>
      </c>
      <c r="AJ597" s="132">
        <f t="shared" si="230"/>
        <v>40766.045200000008</v>
      </c>
      <c r="AK597" s="132"/>
      <c r="AL597" s="196"/>
    </row>
    <row r="598" spans="2:38" ht="18.75" x14ac:dyDescent="0.25">
      <c r="B598" s="306" t="s">
        <v>830</v>
      </c>
      <c r="C598" s="207"/>
      <c r="D598" s="124"/>
      <c r="E598" s="124">
        <v>27</v>
      </c>
      <c r="F598" s="124">
        <v>28</v>
      </c>
      <c r="G598" s="134">
        <v>3115.4399999999996</v>
      </c>
      <c r="H598" s="134">
        <v>140.39999999999998</v>
      </c>
      <c r="I598" s="93">
        <v>0.29317463985825443</v>
      </c>
      <c r="J598" s="134">
        <v>913.36800000000005</v>
      </c>
      <c r="K598" s="93">
        <v>0</v>
      </c>
      <c r="L598" s="134">
        <v>0</v>
      </c>
      <c r="M598" s="93">
        <v>0</v>
      </c>
      <c r="N598" s="134">
        <v>0</v>
      </c>
      <c r="O598" s="134">
        <v>0</v>
      </c>
      <c r="P598" s="134">
        <v>0</v>
      </c>
      <c r="Q598" s="134">
        <v>0</v>
      </c>
      <c r="R598" s="134">
        <v>0</v>
      </c>
      <c r="S598" s="134">
        <v>300.76900000000001</v>
      </c>
      <c r="T598" s="93">
        <v>0</v>
      </c>
      <c r="U598" s="134">
        <v>0</v>
      </c>
      <c r="V598" s="93">
        <v>4.9228102611509124E-2</v>
      </c>
      <c r="W598" s="134">
        <v>153.36719999999997</v>
      </c>
      <c r="X598" s="309">
        <v>300.76900000000001</v>
      </c>
      <c r="Y598" s="309">
        <v>0</v>
      </c>
      <c r="Z598" s="309">
        <v>0</v>
      </c>
      <c r="AA598" s="309">
        <v>4924.1131999999998</v>
      </c>
      <c r="AB598" s="146">
        <v>449.5</v>
      </c>
      <c r="AC598" s="309">
        <f>AB598+X598+W598+U598</f>
        <v>903.63619999999992</v>
      </c>
      <c r="AD598" s="310">
        <f t="shared" si="228"/>
        <v>0.29005090773694886</v>
      </c>
      <c r="AE598" s="309">
        <f>G598+H598+J598+L598+N598+P598+Q598+R598+S598+Y598+Z598</f>
        <v>4469.9769999999999</v>
      </c>
      <c r="AF598" s="311">
        <f t="shared" si="226"/>
        <v>0.4</v>
      </c>
      <c r="AG598" s="312">
        <f>G598*AF598</f>
        <v>1246.1759999999999</v>
      </c>
      <c r="AH598" s="225">
        <f>IF((AA598+AB598)-(AE598+AG598)&gt;0,0,(AA598+AB598)-(AE598+AG598))</f>
        <v>-342.53980000000047</v>
      </c>
      <c r="AI598" s="310">
        <f t="shared" si="229"/>
        <v>0.40000000000000019</v>
      </c>
      <c r="AJ598" s="309">
        <f t="shared" si="230"/>
        <v>1246.1760000000004</v>
      </c>
      <c r="AK598" s="134"/>
      <c r="AL598" s="184"/>
    </row>
    <row r="599" spans="2:38" ht="18.75" customHeight="1" x14ac:dyDescent="0.3">
      <c r="B599" s="10" t="s">
        <v>710</v>
      </c>
      <c r="C599" s="23"/>
      <c r="D599" s="154">
        <f>D600+D605+D610+D613+D614+D617+D621+D624+D629+D633+D636+D639+D640+D641+D642</f>
        <v>223</v>
      </c>
      <c r="E599" s="154">
        <f t="shared" ref="E599:AA599" si="233">E600+E605+E610+E613+E614+E617+E621+E624+E629+E633+E636+E639+E640+E641+E642</f>
        <v>1086</v>
      </c>
      <c r="F599" s="154">
        <f t="shared" si="233"/>
        <v>1036</v>
      </c>
      <c r="G599" s="65">
        <f t="shared" si="233"/>
        <v>98799.672999999995</v>
      </c>
      <c r="H599" s="65">
        <f t="shared" si="233"/>
        <v>2523.58</v>
      </c>
      <c r="I599" s="94">
        <f>J599/G599</f>
        <v>0.24498826023442405</v>
      </c>
      <c r="J599" s="65">
        <f t="shared" si="233"/>
        <v>24204.76</v>
      </c>
      <c r="K599" s="94">
        <f>L599/G599</f>
        <v>2.5648870315593052E-3</v>
      </c>
      <c r="L599" s="65">
        <f t="shared" si="233"/>
        <v>253.41</v>
      </c>
      <c r="M599" s="94">
        <f>N599/G599</f>
        <v>0</v>
      </c>
      <c r="N599" s="65">
        <f t="shared" si="233"/>
        <v>0</v>
      </c>
      <c r="O599" s="65">
        <f t="shared" si="233"/>
        <v>0</v>
      </c>
      <c r="P599" s="65">
        <f t="shared" si="233"/>
        <v>1252.42</v>
      </c>
      <c r="Q599" s="65">
        <f t="shared" si="233"/>
        <v>3091.8780000000002</v>
      </c>
      <c r="R599" s="65">
        <f t="shared" si="233"/>
        <v>220.01000000000002</v>
      </c>
      <c r="S599" s="65">
        <f t="shared" si="233"/>
        <v>10824.980059551592</v>
      </c>
      <c r="T599" s="94">
        <f>U599/G599</f>
        <v>0</v>
      </c>
      <c r="U599" s="65">
        <f t="shared" si="233"/>
        <v>0</v>
      </c>
      <c r="V599" s="94">
        <f>W599/G599</f>
        <v>5.7287939754811702E-2</v>
      </c>
      <c r="W599" s="65">
        <f t="shared" si="233"/>
        <v>5660.029714619096</v>
      </c>
      <c r="X599" s="65">
        <f t="shared" si="233"/>
        <v>0</v>
      </c>
      <c r="Y599" s="65">
        <f t="shared" si="233"/>
        <v>0</v>
      </c>
      <c r="Z599" s="65">
        <f t="shared" si="233"/>
        <v>0</v>
      </c>
      <c r="AA599" s="65">
        <f t="shared" si="233"/>
        <v>146830.74077417067</v>
      </c>
      <c r="AB599" s="62">
        <f>AB600+AB605+AB610+AB613+AB614+AB617+AB621+AB624+AB629+AB633+AB636+AB639+AB640+AB641+AB642</f>
        <v>21895.500000000007</v>
      </c>
      <c r="AC599" s="62">
        <f>AC600+AC605+AC610+AC613+AC614+AC617+AC621+AC624+AC629+AC633+AC636+AC639+AC640+AC641+AC642</f>
        <v>27555.529714619101</v>
      </c>
      <c r="AD599" s="232">
        <f t="shared" si="228"/>
        <v>0.27890304570764224</v>
      </c>
      <c r="AE599" s="62">
        <f>AE600+AE605+AE610+AE613+AE614+AE617+AE621+AE624+AE629+AE633+AE636+AE639+AE640+AE641+AE642</f>
        <v>141170.7110595516</v>
      </c>
      <c r="AF599" s="267">
        <f t="shared" si="226"/>
        <v>0.4</v>
      </c>
      <c r="AG599" s="268">
        <f>AG600+AG605+AG610+AG613+AG614+AG617+AG621+AG624+AG629+AG633+AG636+AG639+AG640+AG641+AG642</f>
        <v>39519.869200000008</v>
      </c>
      <c r="AH599" s="62">
        <f>AH600+AH605+AH610+AH613+AH614+AH617+AH621+AH624+AH629+AH633+AH636+AH639+AH640+AH641+AH642</f>
        <v>-11964.339485380906</v>
      </c>
      <c r="AI599" s="232">
        <f t="shared" si="229"/>
        <v>0.40000000000000008</v>
      </c>
      <c r="AJ599" s="65">
        <f t="shared" si="230"/>
        <v>39519.869200000008</v>
      </c>
      <c r="AK599" s="65"/>
      <c r="AL599" s="79"/>
    </row>
    <row r="600" spans="2:38" s="1" customFormat="1" ht="15.75" x14ac:dyDescent="0.25">
      <c r="B600" s="677" t="s">
        <v>473</v>
      </c>
      <c r="C600" s="21" t="s">
        <v>124</v>
      </c>
      <c r="D600" s="125">
        <f t="shared" ref="D600:AA600" si="234">SUM(D601:D604)</f>
        <v>14</v>
      </c>
      <c r="E600" s="125">
        <f t="shared" si="234"/>
        <v>76</v>
      </c>
      <c r="F600" s="125">
        <f t="shared" si="234"/>
        <v>75</v>
      </c>
      <c r="G600" s="57">
        <f t="shared" si="234"/>
        <v>7017.3719999999994</v>
      </c>
      <c r="H600" s="57">
        <f t="shared" si="234"/>
        <v>188.40000000000003</v>
      </c>
      <c r="I600" s="82">
        <f>J600/G600</f>
        <v>0.26229334856410635</v>
      </c>
      <c r="J600" s="57">
        <f t="shared" si="234"/>
        <v>1840.6100000000001</v>
      </c>
      <c r="K600" s="82">
        <f>L600/G600</f>
        <v>0</v>
      </c>
      <c r="L600" s="57">
        <f t="shared" si="234"/>
        <v>0</v>
      </c>
      <c r="M600" s="82">
        <f t="shared" si="234"/>
        <v>0</v>
      </c>
      <c r="N600" s="57">
        <f t="shared" si="234"/>
        <v>0</v>
      </c>
      <c r="O600" s="57">
        <f t="shared" si="234"/>
        <v>0</v>
      </c>
      <c r="P600" s="57">
        <f t="shared" si="234"/>
        <v>34.520000000000003</v>
      </c>
      <c r="Q600" s="57">
        <f t="shared" si="234"/>
        <v>277.84800000000001</v>
      </c>
      <c r="R600" s="57">
        <f t="shared" si="234"/>
        <v>31.88</v>
      </c>
      <c r="S600" s="57">
        <f t="shared" si="234"/>
        <v>739.99323870192211</v>
      </c>
      <c r="T600" s="82">
        <f>U600/G600</f>
        <v>0</v>
      </c>
      <c r="U600" s="57">
        <f t="shared" si="234"/>
        <v>0</v>
      </c>
      <c r="V600" s="82">
        <f>W600/G600</f>
        <v>5.3251967320966702E-2</v>
      </c>
      <c r="W600" s="57">
        <f t="shared" si="234"/>
        <v>373.68886442306672</v>
      </c>
      <c r="X600" s="57">
        <f t="shared" si="234"/>
        <v>0</v>
      </c>
      <c r="Y600" s="57">
        <f t="shared" si="234"/>
        <v>0</v>
      </c>
      <c r="Z600" s="57">
        <f t="shared" si="234"/>
        <v>0</v>
      </c>
      <c r="AA600" s="57">
        <f t="shared" si="234"/>
        <v>10504.312103124988</v>
      </c>
      <c r="AB600" s="141">
        <f>SUM(AB601:AB604)</f>
        <v>1496.7</v>
      </c>
      <c r="AC600" s="141">
        <f>SUM(AC601:AC604)</f>
        <v>1870.3888644230667</v>
      </c>
      <c r="AD600" s="233">
        <f t="shared" si="228"/>
        <v>0.26653694066996403</v>
      </c>
      <c r="AE600" s="141">
        <f>SUM(AE601:AE604)</f>
        <v>10130.623238701921</v>
      </c>
      <c r="AF600" s="269">
        <f t="shared" si="226"/>
        <v>0.4</v>
      </c>
      <c r="AG600" s="270">
        <f>SUM(AG601:AG604)</f>
        <v>2806.9488000000001</v>
      </c>
      <c r="AH600" s="141">
        <f>SUM(AH601:AH604)</f>
        <v>-936.55993557693273</v>
      </c>
      <c r="AI600" s="233">
        <f t="shared" si="229"/>
        <v>0.39999999999999991</v>
      </c>
      <c r="AJ600" s="57">
        <f t="shared" si="230"/>
        <v>2806.9487999999992</v>
      </c>
      <c r="AK600" s="57"/>
      <c r="AL600" s="79"/>
    </row>
    <row r="601" spans="2:38" s="1" customFormat="1" ht="15.75" x14ac:dyDescent="0.25">
      <c r="B601" s="677"/>
      <c r="C601" s="15" t="s">
        <v>914</v>
      </c>
      <c r="D601" s="116">
        <v>5</v>
      </c>
      <c r="E601" s="116">
        <v>19</v>
      </c>
      <c r="F601" s="116">
        <v>21</v>
      </c>
      <c r="G601" s="69">
        <v>2110.91</v>
      </c>
      <c r="H601" s="69">
        <v>51.6</v>
      </c>
      <c r="I601" s="80">
        <v>0.24569972192087774</v>
      </c>
      <c r="J601" s="69">
        <v>518.65</v>
      </c>
      <c r="K601" s="80">
        <v>0</v>
      </c>
      <c r="L601" s="69">
        <v>0</v>
      </c>
      <c r="M601" s="80">
        <v>0</v>
      </c>
      <c r="N601" s="69">
        <v>0</v>
      </c>
      <c r="O601" s="69">
        <v>0</v>
      </c>
      <c r="P601" s="69">
        <v>0</v>
      </c>
      <c r="Q601" s="69">
        <v>10.760000000000002</v>
      </c>
      <c r="R601" s="69">
        <v>0</v>
      </c>
      <c r="S601" s="69">
        <v>206.58195612254934</v>
      </c>
      <c r="T601" s="80">
        <v>0</v>
      </c>
      <c r="U601" s="69">
        <v>0</v>
      </c>
      <c r="V601" s="80">
        <v>5.1477075512737426E-2</v>
      </c>
      <c r="W601" s="69">
        <v>108.66347347059255</v>
      </c>
      <c r="X601" s="69">
        <v>0</v>
      </c>
      <c r="Y601" s="69">
        <v>0</v>
      </c>
      <c r="Z601" s="69">
        <v>0</v>
      </c>
      <c r="AA601" s="60">
        <f>G601+H601+J601+L601+N601+O601+P601+Q601+R601+S601+U601+W601+X601+Y601+Z601</f>
        <v>3007.1654295931421</v>
      </c>
      <c r="AB601" s="143">
        <v>417.8</v>
      </c>
      <c r="AC601" s="69">
        <f>AB601+X601+W601+U601</f>
        <v>526.46347347059259</v>
      </c>
      <c r="AD601" s="238">
        <f t="shared" si="228"/>
        <v>0.24940119354713969</v>
      </c>
      <c r="AE601" s="69">
        <f>G601+H601+J601+L601+N601+P601+Q601+R601+S601+Y601+Z601</f>
        <v>2898.5019561225495</v>
      </c>
      <c r="AF601" s="277">
        <f t="shared" si="226"/>
        <v>0.4</v>
      </c>
      <c r="AG601" s="278">
        <f>G601*AF601</f>
        <v>844.36400000000003</v>
      </c>
      <c r="AH601" s="225">
        <f>IF((AA601+AB601)-(AE601+AG601)&gt;0,0,(AA601+AB601)-(AE601+AG601))</f>
        <v>-317.90052652940722</v>
      </c>
      <c r="AI601" s="238">
        <f t="shared" si="229"/>
        <v>0.39999999999999991</v>
      </c>
      <c r="AJ601" s="69">
        <f t="shared" si="230"/>
        <v>844.36399999999981</v>
      </c>
      <c r="AK601" s="69"/>
      <c r="AL601" s="186"/>
    </row>
    <row r="602" spans="2:38" s="1" customFormat="1" ht="15.75" x14ac:dyDescent="0.25">
      <c r="B602" s="677"/>
      <c r="C602" s="15" t="s">
        <v>915</v>
      </c>
      <c r="D602" s="116">
        <v>3</v>
      </c>
      <c r="E602" s="116">
        <v>17</v>
      </c>
      <c r="F602" s="116">
        <v>18</v>
      </c>
      <c r="G602" s="69">
        <v>1719.3119999999999</v>
      </c>
      <c r="H602" s="69">
        <v>39.600000000000009</v>
      </c>
      <c r="I602" s="80">
        <v>0.26892152209721099</v>
      </c>
      <c r="J602" s="69">
        <v>462.36</v>
      </c>
      <c r="K602" s="80">
        <v>0</v>
      </c>
      <c r="L602" s="69">
        <v>0</v>
      </c>
      <c r="M602" s="80">
        <v>0</v>
      </c>
      <c r="N602" s="69">
        <v>0</v>
      </c>
      <c r="O602" s="69">
        <v>0</v>
      </c>
      <c r="P602" s="69">
        <v>0</v>
      </c>
      <c r="Q602" s="69">
        <v>37.908000000000001</v>
      </c>
      <c r="R602" s="69">
        <v>4.25</v>
      </c>
      <c r="S602" s="69">
        <v>168.99126133885437</v>
      </c>
      <c r="T602" s="80">
        <v>0</v>
      </c>
      <c r="U602" s="69">
        <v>0</v>
      </c>
      <c r="V602" s="80">
        <v>5.0057892963145993E-2</v>
      </c>
      <c r="W602" s="69">
        <v>86.065136066252464</v>
      </c>
      <c r="X602" s="69">
        <v>0</v>
      </c>
      <c r="Y602" s="69">
        <v>0</v>
      </c>
      <c r="Z602" s="69">
        <v>0</v>
      </c>
      <c r="AA602" s="60">
        <f>G602+H602+J602+L602+N602+O602+P602+Q602+R602+S602+U602+W602+X602+Y602+Z602</f>
        <v>2518.4863974051063</v>
      </c>
      <c r="AB602" s="143">
        <v>341.8</v>
      </c>
      <c r="AC602" s="69">
        <f>AB602+X602+W602+U602</f>
        <v>427.86513606625249</v>
      </c>
      <c r="AD602" s="238">
        <f t="shared" si="228"/>
        <v>0.24885834337586926</v>
      </c>
      <c r="AE602" s="69">
        <f>G602+H602+J602+L602+N602+P602+Q602+R602+S602+Y602+Z602</f>
        <v>2432.421261338854</v>
      </c>
      <c r="AF602" s="277">
        <f t="shared" si="226"/>
        <v>0.4</v>
      </c>
      <c r="AG602" s="278">
        <f>G602*AF602</f>
        <v>687.72479999999996</v>
      </c>
      <c r="AH602" s="225">
        <f>IF((AA602+AB602)-(AE602+AG602)&gt;0,0,(AA602+AB602)-(AE602+AG602))</f>
        <v>-259.85966393374747</v>
      </c>
      <c r="AI602" s="238">
        <f t="shared" si="229"/>
        <v>0.4</v>
      </c>
      <c r="AJ602" s="69">
        <f t="shared" si="230"/>
        <v>687.72479999999996</v>
      </c>
      <c r="AK602" s="69"/>
      <c r="AL602" s="186"/>
    </row>
    <row r="603" spans="2:38" s="1" customFormat="1" ht="15.75" x14ac:dyDescent="0.25">
      <c r="B603" s="677"/>
      <c r="C603" s="15" t="s">
        <v>916</v>
      </c>
      <c r="D603" s="116">
        <v>2</v>
      </c>
      <c r="E603" s="116">
        <v>18</v>
      </c>
      <c r="F603" s="116">
        <v>17</v>
      </c>
      <c r="G603" s="69">
        <v>1595.6599999999999</v>
      </c>
      <c r="H603" s="69">
        <v>36</v>
      </c>
      <c r="I603" s="80">
        <v>0.18373588358422221</v>
      </c>
      <c r="J603" s="69">
        <v>293.18</v>
      </c>
      <c r="K603" s="80">
        <v>0</v>
      </c>
      <c r="L603" s="69">
        <v>0</v>
      </c>
      <c r="M603" s="80">
        <v>0</v>
      </c>
      <c r="N603" s="69">
        <v>0</v>
      </c>
      <c r="O603" s="69">
        <v>0</v>
      </c>
      <c r="P603" s="69">
        <v>34.520000000000003</v>
      </c>
      <c r="Q603" s="69">
        <v>110.25999999999999</v>
      </c>
      <c r="R603" s="69">
        <v>27.63</v>
      </c>
      <c r="S603" s="69">
        <v>161.54788014959504</v>
      </c>
      <c r="T603" s="80">
        <v>0</v>
      </c>
      <c r="U603" s="69">
        <v>0</v>
      </c>
      <c r="V603" s="80">
        <v>5.1718136567401873E-2</v>
      </c>
      <c r="W603" s="69">
        <v>82.524561795140471</v>
      </c>
      <c r="X603" s="69">
        <v>0</v>
      </c>
      <c r="Y603" s="69">
        <v>0</v>
      </c>
      <c r="Z603" s="69">
        <v>0</v>
      </c>
      <c r="AA603" s="60">
        <f>G603+H603+J603+L603+N603+O603+P603+Q603+R603+S603+U603+W603+X603+Y603+Z603</f>
        <v>2341.3224419447356</v>
      </c>
      <c r="AB603" s="143">
        <v>326.8</v>
      </c>
      <c r="AC603" s="69">
        <f>AB603+X603+W603+U603</f>
        <v>409.32456179514048</v>
      </c>
      <c r="AD603" s="238">
        <f t="shared" si="228"/>
        <v>0.25652367158112666</v>
      </c>
      <c r="AE603" s="69">
        <f>G603+H603+J603+L603+N603+P603+Q603+R603+S603+Y603+Z603</f>
        <v>2258.7978801495951</v>
      </c>
      <c r="AF603" s="277">
        <f t="shared" si="226"/>
        <v>0.4</v>
      </c>
      <c r="AG603" s="278">
        <f>G603*AF603</f>
        <v>638.26400000000001</v>
      </c>
      <c r="AH603" s="225">
        <f>IF((AA603+AB603)-(AE603+AG603)&gt;0,0,(AA603+AB603)-(AE603+AG603))</f>
        <v>-228.93943820485947</v>
      </c>
      <c r="AI603" s="238">
        <f t="shared" si="229"/>
        <v>0.39999999999999997</v>
      </c>
      <c r="AJ603" s="69">
        <f t="shared" si="230"/>
        <v>638.2639999999999</v>
      </c>
      <c r="AK603" s="69"/>
      <c r="AL603" s="186"/>
    </row>
    <row r="604" spans="2:38" s="1" customFormat="1" ht="15.75" customHeight="1" x14ac:dyDescent="0.25">
      <c r="B604" s="677"/>
      <c r="C604" s="15" t="s">
        <v>917</v>
      </c>
      <c r="D604" s="116">
        <v>4</v>
      </c>
      <c r="E604" s="116">
        <v>22</v>
      </c>
      <c r="F604" s="116">
        <v>19</v>
      </c>
      <c r="G604" s="69">
        <v>1591.4899999999998</v>
      </c>
      <c r="H604" s="69">
        <v>61.2</v>
      </c>
      <c r="I604" s="80">
        <v>0.35590547223042568</v>
      </c>
      <c r="J604" s="69">
        <v>566.42000000000007</v>
      </c>
      <c r="K604" s="80">
        <v>0</v>
      </c>
      <c r="L604" s="69">
        <v>0</v>
      </c>
      <c r="M604" s="80">
        <v>0</v>
      </c>
      <c r="N604" s="69">
        <v>0</v>
      </c>
      <c r="O604" s="69">
        <v>0</v>
      </c>
      <c r="P604" s="69">
        <v>0</v>
      </c>
      <c r="Q604" s="69">
        <v>118.92</v>
      </c>
      <c r="R604" s="69">
        <v>0</v>
      </c>
      <c r="S604" s="69">
        <v>202.87214109092344</v>
      </c>
      <c r="T604" s="80">
        <v>0</v>
      </c>
      <c r="U604" s="69">
        <v>0</v>
      </c>
      <c r="V604" s="80">
        <v>6.0594595687739949E-2</v>
      </c>
      <c r="W604" s="69">
        <v>96.435693091081234</v>
      </c>
      <c r="X604" s="69">
        <v>0</v>
      </c>
      <c r="Y604" s="69">
        <v>0</v>
      </c>
      <c r="Z604" s="69">
        <v>0</v>
      </c>
      <c r="AA604" s="60">
        <f>G604+H604+J604+L604+N604+O604+P604+Q604+R604+S604+U604+W604+X604+Y604+Z604</f>
        <v>2637.3378341820044</v>
      </c>
      <c r="AB604" s="143">
        <v>410.3</v>
      </c>
      <c r="AC604" s="69">
        <f>AB604+X604+W604+U604</f>
        <v>506.73569309108126</v>
      </c>
      <c r="AD604" s="238">
        <f t="shared" si="228"/>
        <v>0.31840331581793246</v>
      </c>
      <c r="AE604" s="69">
        <f>G604+H604+J604+L604+N604+P604+Q604+R604+S604+Y604+Z604</f>
        <v>2540.9021410909231</v>
      </c>
      <c r="AF604" s="277">
        <f t="shared" si="226"/>
        <v>0.4</v>
      </c>
      <c r="AG604" s="278">
        <f>G604*AF604</f>
        <v>636.596</v>
      </c>
      <c r="AH604" s="225">
        <f>IF((AA604+AB604)-(AE604+AG604)&gt;0,0,(AA604+AB604)-(AE604+AG604))</f>
        <v>-129.86030690891857</v>
      </c>
      <c r="AI604" s="238">
        <f t="shared" si="229"/>
        <v>0.39999999999999991</v>
      </c>
      <c r="AJ604" s="69">
        <f t="shared" si="230"/>
        <v>636.59599999999978</v>
      </c>
      <c r="AK604" s="69"/>
      <c r="AL604" s="186"/>
    </row>
    <row r="605" spans="2:38" s="1" customFormat="1" ht="15.75" x14ac:dyDescent="0.25">
      <c r="B605" s="677" t="s">
        <v>474</v>
      </c>
      <c r="C605" s="21" t="s">
        <v>124</v>
      </c>
      <c r="D605" s="125">
        <f t="shared" ref="D605:AA605" si="235">SUM(D606:D609)</f>
        <v>12</v>
      </c>
      <c r="E605" s="125">
        <f t="shared" si="235"/>
        <v>67</v>
      </c>
      <c r="F605" s="125">
        <f t="shared" si="235"/>
        <v>64</v>
      </c>
      <c r="G605" s="57">
        <f t="shared" si="235"/>
        <v>6243.4500000000007</v>
      </c>
      <c r="H605" s="57">
        <f t="shared" si="235"/>
        <v>209.04</v>
      </c>
      <c r="I605" s="82">
        <f>J605/G605</f>
        <v>0.32606011099632409</v>
      </c>
      <c r="J605" s="57">
        <f t="shared" si="235"/>
        <v>2035.7399999999998</v>
      </c>
      <c r="K605" s="82">
        <f>L605/G605</f>
        <v>0</v>
      </c>
      <c r="L605" s="57">
        <f t="shared" si="235"/>
        <v>0</v>
      </c>
      <c r="M605" s="82">
        <f t="shared" si="235"/>
        <v>0</v>
      </c>
      <c r="N605" s="57">
        <f t="shared" si="235"/>
        <v>0</v>
      </c>
      <c r="O605" s="57">
        <f t="shared" si="235"/>
        <v>0</v>
      </c>
      <c r="P605" s="57">
        <f t="shared" si="235"/>
        <v>0</v>
      </c>
      <c r="Q605" s="57">
        <f t="shared" si="235"/>
        <v>199.88999999999996</v>
      </c>
      <c r="R605" s="57">
        <f t="shared" si="235"/>
        <v>12.8</v>
      </c>
      <c r="S605" s="57">
        <f t="shared" si="235"/>
        <v>728.50025668647504</v>
      </c>
      <c r="T605" s="82">
        <f>U605/G605</f>
        <v>0</v>
      </c>
      <c r="U605" s="57">
        <f t="shared" si="235"/>
        <v>0</v>
      </c>
      <c r="V605" s="82">
        <f>W605/G605</f>
        <v>5.8090171337593831E-2</v>
      </c>
      <c r="W605" s="57">
        <f t="shared" si="235"/>
        <v>362.68308023770027</v>
      </c>
      <c r="X605" s="57">
        <f t="shared" si="235"/>
        <v>0</v>
      </c>
      <c r="Y605" s="57">
        <f t="shared" si="235"/>
        <v>0</v>
      </c>
      <c r="Z605" s="57">
        <f t="shared" si="235"/>
        <v>0</v>
      </c>
      <c r="AA605" s="57">
        <f t="shared" si="235"/>
        <v>9792.1033369241759</v>
      </c>
      <c r="AB605" s="141">
        <f>SUM(AB606:AB609)</f>
        <v>1473.6</v>
      </c>
      <c r="AC605" s="141">
        <f>SUM(AC606:AC609)</f>
        <v>1836.2830802377002</v>
      </c>
      <c r="AD605" s="233">
        <f t="shared" si="228"/>
        <v>0.29411352381098593</v>
      </c>
      <c r="AE605" s="141">
        <f>SUM(AE606:AE609)</f>
        <v>9429.4202566864751</v>
      </c>
      <c r="AF605" s="269">
        <f t="shared" si="226"/>
        <v>0.4</v>
      </c>
      <c r="AG605" s="270">
        <f>SUM(AG606:AG609)</f>
        <v>2497.38</v>
      </c>
      <c r="AH605" s="141">
        <f>SUM(AH606:AH609)</f>
        <v>-661.09691976229988</v>
      </c>
      <c r="AI605" s="233">
        <f t="shared" si="229"/>
        <v>0.39999999999999997</v>
      </c>
      <c r="AJ605" s="57">
        <f t="shared" si="230"/>
        <v>2497.38</v>
      </c>
      <c r="AK605" s="57"/>
      <c r="AL605" s="79"/>
    </row>
    <row r="606" spans="2:38" s="1" customFormat="1" ht="15.75" x14ac:dyDescent="0.25">
      <c r="B606" s="677"/>
      <c r="C606" s="15" t="s">
        <v>918</v>
      </c>
      <c r="D606" s="116">
        <v>3</v>
      </c>
      <c r="E606" s="116">
        <v>22</v>
      </c>
      <c r="F606" s="116">
        <v>22</v>
      </c>
      <c r="G606" s="69">
        <v>1980.3500000000001</v>
      </c>
      <c r="H606" s="69">
        <v>69.600000000000009</v>
      </c>
      <c r="I606" s="80">
        <v>0.28519201151311635</v>
      </c>
      <c r="J606" s="69">
        <v>564.78</v>
      </c>
      <c r="K606" s="80">
        <v>0</v>
      </c>
      <c r="L606" s="69">
        <v>0</v>
      </c>
      <c r="M606" s="80">
        <v>0</v>
      </c>
      <c r="N606" s="69">
        <v>0</v>
      </c>
      <c r="O606" s="69">
        <v>0</v>
      </c>
      <c r="P606" s="69">
        <v>0</v>
      </c>
      <c r="Q606" s="69">
        <v>79.699999999999989</v>
      </c>
      <c r="R606" s="69">
        <v>8.5</v>
      </c>
      <c r="S606" s="69">
        <v>228.14327799749236</v>
      </c>
      <c r="T606" s="80">
        <v>0</v>
      </c>
      <c r="U606" s="69">
        <v>0</v>
      </c>
      <c r="V606" s="80">
        <v>5.8166150412759549E-2</v>
      </c>
      <c r="W606" s="69">
        <v>115.18933596990838</v>
      </c>
      <c r="X606" s="69">
        <v>0</v>
      </c>
      <c r="Y606" s="69">
        <v>0</v>
      </c>
      <c r="Z606" s="69">
        <v>0</v>
      </c>
      <c r="AA606" s="60">
        <f>G606+H606+J606+L606+N606+O606+P606+Q606+R606+S606+U606+W606+X606+Y606+Z606</f>
        <v>3046.2626139674012</v>
      </c>
      <c r="AB606" s="143">
        <v>461.5</v>
      </c>
      <c r="AC606" s="69">
        <f>AB606+X606+W606+U606</f>
        <v>576.68933596990837</v>
      </c>
      <c r="AD606" s="238">
        <f t="shared" si="228"/>
        <v>0.29120576462236897</v>
      </c>
      <c r="AE606" s="69">
        <f>G606+H606+J606+L606+N606+P606+Q606+R606+S606+Y606+Z606</f>
        <v>2931.0732779974928</v>
      </c>
      <c r="AF606" s="277">
        <f t="shared" si="226"/>
        <v>0.4</v>
      </c>
      <c r="AG606" s="278">
        <f>G606*AF606</f>
        <v>792.1400000000001</v>
      </c>
      <c r="AH606" s="225">
        <f>IF((AA606+AB606)-(AE606+AG606)&gt;0,0,(AA606+AB606)-(AE606+AG606))</f>
        <v>-215.4506640300915</v>
      </c>
      <c r="AI606" s="238">
        <f t="shared" si="229"/>
        <v>0.39999999999999991</v>
      </c>
      <c r="AJ606" s="69">
        <f t="shared" si="230"/>
        <v>792.13999999999987</v>
      </c>
      <c r="AK606" s="69"/>
      <c r="AL606" s="186"/>
    </row>
    <row r="607" spans="2:38" s="1" customFormat="1" ht="15.75" x14ac:dyDescent="0.25">
      <c r="B607" s="677"/>
      <c r="C607" s="15" t="s">
        <v>919</v>
      </c>
      <c r="D607" s="116">
        <v>3</v>
      </c>
      <c r="E607" s="116">
        <v>16</v>
      </c>
      <c r="F607" s="116">
        <v>14</v>
      </c>
      <c r="G607" s="69">
        <v>1414.3700000000001</v>
      </c>
      <c r="H607" s="69">
        <v>44.4</v>
      </c>
      <c r="I607" s="80">
        <v>0.37402518435769988</v>
      </c>
      <c r="J607" s="69">
        <v>529.01</v>
      </c>
      <c r="K607" s="80">
        <v>0</v>
      </c>
      <c r="L607" s="69">
        <v>0</v>
      </c>
      <c r="M607" s="80">
        <v>0</v>
      </c>
      <c r="N607" s="69">
        <v>0</v>
      </c>
      <c r="O607" s="69">
        <v>0</v>
      </c>
      <c r="P607" s="69">
        <v>0</v>
      </c>
      <c r="Q607" s="69">
        <v>71.33</v>
      </c>
      <c r="R607" s="69">
        <v>4.3</v>
      </c>
      <c r="S607" s="69">
        <v>172.27152236853277</v>
      </c>
      <c r="T607" s="80">
        <v>0</v>
      </c>
      <c r="U607" s="69">
        <v>0</v>
      </c>
      <c r="V607" s="80">
        <v>5.9565932833977923E-2</v>
      </c>
      <c r="W607" s="69">
        <v>84.248268422393366</v>
      </c>
      <c r="X607" s="69">
        <v>0</v>
      </c>
      <c r="Y607" s="69">
        <v>0</v>
      </c>
      <c r="Z607" s="69">
        <v>0</v>
      </c>
      <c r="AA607" s="60">
        <f>G607+H607+J607+L607+N607+O607+P607+Q607+R607+S607+U607+W607+X607+Y607+Z607</f>
        <v>2319.9297907909263</v>
      </c>
      <c r="AB607" s="143">
        <v>348.5</v>
      </c>
      <c r="AC607" s="69">
        <f>AB607+X607+W607+U607</f>
        <v>432.74826842239338</v>
      </c>
      <c r="AD607" s="238">
        <f t="shared" si="228"/>
        <v>0.30596538983603538</v>
      </c>
      <c r="AE607" s="69">
        <f>G607+H607+J607+L607+N607+P607+Q607+R607+S607+Y607+Z607</f>
        <v>2235.681522368533</v>
      </c>
      <c r="AF607" s="277">
        <f t="shared" si="226"/>
        <v>0.4</v>
      </c>
      <c r="AG607" s="278">
        <f>G607*AF607</f>
        <v>565.74800000000005</v>
      </c>
      <c r="AH607" s="225">
        <f>IF((AA607+AB607)-(AE607+AG607)&gt;0,0,(AA607+AB607)-(AE607+AG607))</f>
        <v>-132.99973157760678</v>
      </c>
      <c r="AI607" s="238">
        <f t="shared" si="229"/>
        <v>0.40000000000000008</v>
      </c>
      <c r="AJ607" s="69">
        <f t="shared" si="230"/>
        <v>565.74800000000016</v>
      </c>
      <c r="AK607" s="69"/>
      <c r="AL607" s="186"/>
    </row>
    <row r="608" spans="2:38" s="1" customFormat="1" ht="15.75" x14ac:dyDescent="0.25">
      <c r="B608" s="677"/>
      <c r="C608" s="15" t="s">
        <v>920</v>
      </c>
      <c r="D608" s="116">
        <v>3</v>
      </c>
      <c r="E608" s="116">
        <v>17</v>
      </c>
      <c r="F608" s="116">
        <v>16</v>
      </c>
      <c r="G608" s="69">
        <v>1542.55</v>
      </c>
      <c r="H608" s="69">
        <v>51.84</v>
      </c>
      <c r="I608" s="80">
        <v>0.33276068847038992</v>
      </c>
      <c r="J608" s="69">
        <v>513.29999999999995</v>
      </c>
      <c r="K608" s="80">
        <v>0</v>
      </c>
      <c r="L608" s="69">
        <v>0</v>
      </c>
      <c r="M608" s="80">
        <v>0</v>
      </c>
      <c r="N608" s="69">
        <v>0</v>
      </c>
      <c r="O608" s="69">
        <v>0</v>
      </c>
      <c r="P608" s="69">
        <v>0</v>
      </c>
      <c r="Q608" s="69">
        <v>48.169999999999995</v>
      </c>
      <c r="R608" s="69">
        <v>0</v>
      </c>
      <c r="S608" s="69">
        <v>180.32609104671519</v>
      </c>
      <c r="T608" s="80">
        <v>0</v>
      </c>
      <c r="U608" s="69">
        <v>0</v>
      </c>
      <c r="V608" s="80">
        <v>5.7342123471253489E-2</v>
      </c>
      <c r="W608" s="69">
        <v>88.453092560582064</v>
      </c>
      <c r="X608" s="69">
        <v>0</v>
      </c>
      <c r="Y608" s="69">
        <v>0</v>
      </c>
      <c r="Z608" s="69">
        <v>0</v>
      </c>
      <c r="AA608" s="60">
        <f>G608+H608+J608+L608+N608+O608+P608+Q608+R608+S608+U608+W608+X608+Y608+Z608</f>
        <v>2424.6391836072971</v>
      </c>
      <c r="AB608" s="143">
        <v>364.7</v>
      </c>
      <c r="AC608" s="69">
        <f>AB608+X608+W608+U608</f>
        <v>453.15309256058208</v>
      </c>
      <c r="AD608" s="238">
        <f t="shared" si="228"/>
        <v>0.2937688195264867</v>
      </c>
      <c r="AE608" s="69">
        <f>G608+H608+J608+L608+N608+P608+Q608+R608+S608+Y608+Z608</f>
        <v>2336.1860910467149</v>
      </c>
      <c r="AF608" s="277">
        <f t="shared" si="226"/>
        <v>0.4</v>
      </c>
      <c r="AG608" s="278">
        <f>G608*AF608</f>
        <v>617.02</v>
      </c>
      <c r="AH608" s="225">
        <f>IF((AA608+AB608)-(AE608+AG608)&gt;0,0,(AA608+AB608)-(AE608+AG608))</f>
        <v>-163.8669074394179</v>
      </c>
      <c r="AI608" s="238">
        <f t="shared" si="229"/>
        <v>0.4</v>
      </c>
      <c r="AJ608" s="69">
        <f t="shared" si="230"/>
        <v>617.02</v>
      </c>
      <c r="AK608" s="69"/>
      <c r="AL608" s="186"/>
    </row>
    <row r="609" spans="2:38" s="1" customFormat="1" ht="15.75" customHeight="1" x14ac:dyDescent="0.25">
      <c r="B609" s="677"/>
      <c r="C609" s="15" t="s">
        <v>921</v>
      </c>
      <c r="D609" s="116">
        <v>3</v>
      </c>
      <c r="E609" s="116">
        <v>12</v>
      </c>
      <c r="F609" s="116">
        <v>12</v>
      </c>
      <c r="G609" s="69">
        <v>1306.18</v>
      </c>
      <c r="H609" s="69">
        <v>43.199999999999996</v>
      </c>
      <c r="I609" s="80">
        <v>0.32817069622869738</v>
      </c>
      <c r="J609" s="69">
        <v>428.65</v>
      </c>
      <c r="K609" s="80">
        <v>0</v>
      </c>
      <c r="L609" s="69">
        <v>0</v>
      </c>
      <c r="M609" s="80">
        <v>0</v>
      </c>
      <c r="N609" s="69">
        <v>0</v>
      </c>
      <c r="O609" s="69">
        <v>0</v>
      </c>
      <c r="P609" s="69">
        <v>0</v>
      </c>
      <c r="Q609" s="69">
        <v>0.69</v>
      </c>
      <c r="R609" s="69">
        <v>0</v>
      </c>
      <c r="S609" s="69">
        <v>147.75936527373472</v>
      </c>
      <c r="T609" s="80">
        <v>0</v>
      </c>
      <c r="U609" s="69">
        <v>0</v>
      </c>
      <c r="V609" s="80">
        <v>5.7260395416264584E-2</v>
      </c>
      <c r="W609" s="69">
        <v>74.792383284816481</v>
      </c>
      <c r="X609" s="69">
        <v>0</v>
      </c>
      <c r="Y609" s="69">
        <v>0</v>
      </c>
      <c r="Z609" s="69">
        <v>0</v>
      </c>
      <c r="AA609" s="60">
        <f>G609+H609+J609+L609+N609+O609+P609+Q609+R609+S609+U609+W609+X609+Y609+Z609</f>
        <v>2001.2717485585513</v>
      </c>
      <c r="AB609" s="143">
        <v>298.89999999999998</v>
      </c>
      <c r="AC609" s="69">
        <f>AB609+X609+W609+U609</f>
        <v>373.69238328481646</v>
      </c>
      <c r="AD609" s="238">
        <f t="shared" si="228"/>
        <v>0.286095624863967</v>
      </c>
      <c r="AE609" s="69">
        <f>G609+H609+J609+L609+N609+P609+Q609+R609+S609+Y609+Z609</f>
        <v>1926.4793652737349</v>
      </c>
      <c r="AF609" s="277">
        <f t="shared" si="226"/>
        <v>0.4</v>
      </c>
      <c r="AG609" s="278">
        <f>G609*AF609</f>
        <v>522.47200000000009</v>
      </c>
      <c r="AH609" s="225">
        <f>IF((AA609+AB609)-(AE609+AG609)&gt;0,0,(AA609+AB609)-(AE609+AG609))</f>
        <v>-148.77961671518369</v>
      </c>
      <c r="AI609" s="238">
        <f t="shared" si="229"/>
        <v>0.40000000000000013</v>
      </c>
      <c r="AJ609" s="69">
        <f t="shared" si="230"/>
        <v>522.47200000000021</v>
      </c>
      <c r="AK609" s="69"/>
      <c r="AL609" s="186"/>
    </row>
    <row r="610" spans="2:38" ht="15.75" x14ac:dyDescent="0.25">
      <c r="B610" s="677" t="s">
        <v>475</v>
      </c>
      <c r="C610" s="21" t="s">
        <v>124</v>
      </c>
      <c r="D610" s="125">
        <f t="shared" ref="D610:AA610" si="236">SUM(D611:D612)</f>
        <v>6</v>
      </c>
      <c r="E610" s="125">
        <f t="shared" si="236"/>
        <v>28</v>
      </c>
      <c r="F610" s="125">
        <f t="shared" si="236"/>
        <v>32</v>
      </c>
      <c r="G610" s="57">
        <f t="shared" si="236"/>
        <v>3393.85</v>
      </c>
      <c r="H610" s="57">
        <f t="shared" si="236"/>
        <v>96</v>
      </c>
      <c r="I610" s="82">
        <f>J610/G610</f>
        <v>0.26509126802893473</v>
      </c>
      <c r="J610" s="57">
        <f t="shared" si="236"/>
        <v>899.68000000000006</v>
      </c>
      <c r="K610" s="82">
        <f>L610/G610</f>
        <v>0</v>
      </c>
      <c r="L610" s="57">
        <f t="shared" si="236"/>
        <v>0</v>
      </c>
      <c r="M610" s="82">
        <f t="shared" si="236"/>
        <v>0</v>
      </c>
      <c r="N610" s="57">
        <f t="shared" si="236"/>
        <v>0</v>
      </c>
      <c r="O610" s="57">
        <f t="shared" si="236"/>
        <v>0</v>
      </c>
      <c r="P610" s="57">
        <f t="shared" si="236"/>
        <v>0</v>
      </c>
      <c r="Q610" s="57">
        <f t="shared" si="236"/>
        <v>0</v>
      </c>
      <c r="R610" s="57">
        <f t="shared" si="236"/>
        <v>0</v>
      </c>
      <c r="S610" s="57">
        <f t="shared" si="236"/>
        <v>347.56581909057218</v>
      </c>
      <c r="T610" s="82">
        <f>U610/G610</f>
        <v>0</v>
      </c>
      <c r="U610" s="57">
        <f t="shared" si="236"/>
        <v>0</v>
      </c>
      <c r="V610" s="82">
        <f>W610/G610</f>
        <v>5.3997621900456962E-2</v>
      </c>
      <c r="W610" s="57">
        <f t="shared" si="236"/>
        <v>183.25982908686586</v>
      </c>
      <c r="X610" s="57">
        <f t="shared" si="236"/>
        <v>0</v>
      </c>
      <c r="Y610" s="57">
        <f t="shared" si="236"/>
        <v>0</v>
      </c>
      <c r="Z610" s="57">
        <f t="shared" si="236"/>
        <v>0</v>
      </c>
      <c r="AA610" s="57">
        <f t="shared" si="236"/>
        <v>4920.3556481774376</v>
      </c>
      <c r="AB610" s="141">
        <f>SUM(AB611:AB612)</f>
        <v>703.1</v>
      </c>
      <c r="AC610" s="141">
        <f>SUM(AC611:AC612)</f>
        <v>886.35982908686583</v>
      </c>
      <c r="AD610" s="233">
        <f t="shared" si="228"/>
        <v>0.26116647143711885</v>
      </c>
      <c r="AE610" s="141">
        <f>SUM(AE611:AE612)</f>
        <v>4737.0958190905721</v>
      </c>
      <c r="AF610" s="269">
        <f t="shared" si="226"/>
        <v>0.4</v>
      </c>
      <c r="AG610" s="270">
        <f>SUM(AG611:AG612)</f>
        <v>1357.54</v>
      </c>
      <c r="AH610" s="141">
        <f>SUM(AH611:AH612)</f>
        <v>-471.18017091313413</v>
      </c>
      <c r="AI610" s="233">
        <f t="shared" si="229"/>
        <v>0.4</v>
      </c>
      <c r="AJ610" s="57">
        <f t="shared" si="230"/>
        <v>1357.54</v>
      </c>
      <c r="AK610" s="57"/>
      <c r="AL610" s="79"/>
    </row>
    <row r="611" spans="2:38" ht="15.75" x14ac:dyDescent="0.25">
      <c r="B611" s="677"/>
      <c r="C611" s="15" t="s">
        <v>922</v>
      </c>
      <c r="D611" s="116">
        <v>3</v>
      </c>
      <c r="E611" s="116">
        <v>16</v>
      </c>
      <c r="F611" s="116">
        <v>17</v>
      </c>
      <c r="G611" s="69">
        <v>1733.1</v>
      </c>
      <c r="H611" s="69">
        <v>54</v>
      </c>
      <c r="I611" s="80">
        <v>0.25918873694535804</v>
      </c>
      <c r="J611" s="69">
        <v>449.2</v>
      </c>
      <c r="K611" s="80">
        <v>0</v>
      </c>
      <c r="L611" s="69">
        <v>0</v>
      </c>
      <c r="M611" s="80">
        <v>0</v>
      </c>
      <c r="N611" s="69">
        <v>0</v>
      </c>
      <c r="O611" s="69">
        <v>0</v>
      </c>
      <c r="P611" s="69">
        <v>0</v>
      </c>
      <c r="Q611" s="69">
        <v>0</v>
      </c>
      <c r="R611" s="69">
        <v>0</v>
      </c>
      <c r="S611" s="69">
        <v>180.9783783417856</v>
      </c>
      <c r="T611" s="80">
        <v>0</v>
      </c>
      <c r="U611" s="69">
        <v>0</v>
      </c>
      <c r="V611" s="80">
        <v>5.5530863828646602E-2</v>
      </c>
      <c r="W611" s="69">
        <v>96.240540101427428</v>
      </c>
      <c r="X611" s="69">
        <v>0</v>
      </c>
      <c r="Y611" s="69">
        <v>0</v>
      </c>
      <c r="Z611" s="69">
        <v>0</v>
      </c>
      <c r="AA611" s="60">
        <f>G611+H611+J611+L611+N611+O611+P611+Q611+R611+S611+U611+W611+X611+Y611+Z611</f>
        <v>2513.5189184432129</v>
      </c>
      <c r="AB611" s="143">
        <v>366.1</v>
      </c>
      <c r="AC611" s="69">
        <f>AB611+X611+W611+U611</f>
        <v>462.34054010142745</v>
      </c>
      <c r="AD611" s="238">
        <f t="shared" si="228"/>
        <v>0.26677083844061361</v>
      </c>
      <c r="AE611" s="69">
        <f>G611+H611+J611+L611+N611+P611+Q611+R611+S611+Y611+Z611</f>
        <v>2417.2783783417854</v>
      </c>
      <c r="AF611" s="277">
        <f t="shared" si="226"/>
        <v>0.4</v>
      </c>
      <c r="AG611" s="278">
        <f>G611*AF611</f>
        <v>693.24</v>
      </c>
      <c r="AH611" s="225">
        <f>IF((AA611+AB611)-(AE611+AG611)&gt;0,0,(AA611+AB611)-(AE611+AG611))</f>
        <v>-230.89945989857233</v>
      </c>
      <c r="AI611" s="238">
        <f t="shared" si="229"/>
        <v>0.39999999999999991</v>
      </c>
      <c r="AJ611" s="69">
        <f t="shared" si="230"/>
        <v>693.23999999999978</v>
      </c>
      <c r="AK611" s="69"/>
      <c r="AL611" s="186"/>
    </row>
    <row r="612" spans="2:38" s="1" customFormat="1" ht="15.75" x14ac:dyDescent="0.25">
      <c r="B612" s="677"/>
      <c r="C612" s="15" t="s">
        <v>923</v>
      </c>
      <c r="D612" s="116">
        <v>3</v>
      </c>
      <c r="E612" s="116">
        <v>12</v>
      </c>
      <c r="F612" s="116">
        <v>15</v>
      </c>
      <c r="G612" s="69">
        <v>1660.75</v>
      </c>
      <c r="H612" s="69">
        <v>42</v>
      </c>
      <c r="I612" s="80">
        <v>0.27125094083998197</v>
      </c>
      <c r="J612" s="69">
        <v>450.48</v>
      </c>
      <c r="K612" s="80">
        <v>0</v>
      </c>
      <c r="L612" s="69">
        <v>0</v>
      </c>
      <c r="M612" s="80">
        <v>0</v>
      </c>
      <c r="N612" s="69">
        <v>0</v>
      </c>
      <c r="O612" s="69">
        <v>0</v>
      </c>
      <c r="P612" s="69">
        <v>0</v>
      </c>
      <c r="Q612" s="69">
        <v>0</v>
      </c>
      <c r="R612" s="69">
        <v>0</v>
      </c>
      <c r="S612" s="69">
        <v>166.58744074878655</v>
      </c>
      <c r="T612" s="80">
        <v>0</v>
      </c>
      <c r="U612" s="69">
        <v>0</v>
      </c>
      <c r="V612" s="80">
        <v>5.2397584817364715E-2</v>
      </c>
      <c r="W612" s="69">
        <v>87.01928898543845</v>
      </c>
      <c r="X612" s="69">
        <v>0</v>
      </c>
      <c r="Y612" s="69">
        <v>0</v>
      </c>
      <c r="Z612" s="69">
        <v>0</v>
      </c>
      <c r="AA612" s="60">
        <f>G612+H612+J612+L612+N612+O612+P612+Q612+R612+S612+U612+W612+X612+Y612+Z612</f>
        <v>2406.8367297342252</v>
      </c>
      <c r="AB612" s="143">
        <v>337</v>
      </c>
      <c r="AC612" s="69">
        <f>AB612+X612+W612+U612</f>
        <v>424.01928898543844</v>
      </c>
      <c r="AD612" s="238">
        <f t="shared" si="228"/>
        <v>0.25531795212129366</v>
      </c>
      <c r="AE612" s="69">
        <f>G612+H612+J612+L612+N612+P612+Q612+R612+S612+Y612+Z612</f>
        <v>2319.8174407487868</v>
      </c>
      <c r="AF612" s="277">
        <f t="shared" si="226"/>
        <v>0.4</v>
      </c>
      <c r="AG612" s="278">
        <f>G612*AF612</f>
        <v>664.30000000000007</v>
      </c>
      <c r="AH612" s="225">
        <f>IF((AA612+AB612)-(AE612+AG612)&gt;0,0,(AA612+AB612)-(AE612+AG612))</f>
        <v>-240.2807110145618</v>
      </c>
      <c r="AI612" s="238">
        <f t="shared" si="229"/>
        <v>0.40000000000000013</v>
      </c>
      <c r="AJ612" s="69">
        <f t="shared" si="230"/>
        <v>664.30000000000018</v>
      </c>
      <c r="AK612" s="69"/>
      <c r="AL612" s="186"/>
    </row>
    <row r="613" spans="2:38" s="1" customFormat="1" ht="47.25" x14ac:dyDescent="0.25">
      <c r="B613" s="44" t="s">
        <v>476</v>
      </c>
      <c r="C613" s="21" t="s">
        <v>924</v>
      </c>
      <c r="D613" s="107">
        <v>9</v>
      </c>
      <c r="E613" s="107">
        <v>50</v>
      </c>
      <c r="F613" s="107">
        <v>44</v>
      </c>
      <c r="G613" s="138">
        <v>4036.7200000000003</v>
      </c>
      <c r="H613" s="138">
        <v>104.49000000000001</v>
      </c>
      <c r="I613" s="99">
        <v>0.25866545115836614</v>
      </c>
      <c r="J613" s="138">
        <v>1044.1599999999999</v>
      </c>
      <c r="K613" s="99">
        <v>0</v>
      </c>
      <c r="L613" s="138">
        <v>0</v>
      </c>
      <c r="M613" s="99">
        <v>0</v>
      </c>
      <c r="N613" s="138">
        <v>0</v>
      </c>
      <c r="O613" s="138">
        <v>0</v>
      </c>
      <c r="P613" s="138">
        <v>75.040000000000006</v>
      </c>
      <c r="Q613" s="138">
        <v>78.19</v>
      </c>
      <c r="R613" s="166">
        <v>8.5</v>
      </c>
      <c r="S613" s="166">
        <v>466.04859127737825</v>
      </c>
      <c r="T613" s="167">
        <v>0</v>
      </c>
      <c r="U613" s="166">
        <v>0</v>
      </c>
      <c r="V613" s="167">
        <v>6.0812514944940325E-2</v>
      </c>
      <c r="W613" s="166">
        <v>245.48309532853952</v>
      </c>
      <c r="X613" s="166">
        <v>0</v>
      </c>
      <c r="Y613" s="166">
        <v>0</v>
      </c>
      <c r="Z613" s="166">
        <v>0</v>
      </c>
      <c r="AA613" s="166">
        <f>G613+H613+J613+L613+N613+O613+P613+Q613+R613+S613+U613+W613+X613+Y613+Z613</f>
        <v>6058.6316866059169</v>
      </c>
      <c r="AB613" s="152">
        <v>942.7</v>
      </c>
      <c r="AC613" s="166">
        <f>AB613+X613+W613+U613</f>
        <v>1188.1830953285396</v>
      </c>
      <c r="AD613" s="243">
        <f t="shared" si="228"/>
        <v>0.29434369867826837</v>
      </c>
      <c r="AE613" s="166">
        <f>G613+H613+J613+L613+N613+P613+Q613+R613+S613+Y613+Z613</f>
        <v>5813.1485912773778</v>
      </c>
      <c r="AF613" s="288">
        <f t="shared" si="226"/>
        <v>0.4</v>
      </c>
      <c r="AG613" s="289">
        <f>G613*AF613</f>
        <v>1614.6880000000001</v>
      </c>
      <c r="AH613" s="229">
        <f>IF((AA613+AB613)-(AE613+AG613)&gt;0,0,(AA613+AB613)-(AE613+AG613))</f>
        <v>-426.50490467146119</v>
      </c>
      <c r="AI613" s="243">
        <f t="shared" si="229"/>
        <v>0.40000000000000019</v>
      </c>
      <c r="AJ613" s="166">
        <f t="shared" si="230"/>
        <v>1614.6880000000008</v>
      </c>
      <c r="AK613" s="166"/>
      <c r="AL613" s="191"/>
    </row>
    <row r="614" spans="2:38" s="1" customFormat="1" ht="15.75" x14ac:dyDescent="0.25">
      <c r="B614" s="677" t="s">
        <v>477</v>
      </c>
      <c r="C614" s="21" t="s">
        <v>124</v>
      </c>
      <c r="D614" s="125">
        <f t="shared" ref="D614:AA614" si="237">SUM(D615:D616)</f>
        <v>11</v>
      </c>
      <c r="E614" s="125">
        <f t="shared" si="237"/>
        <v>53</v>
      </c>
      <c r="F614" s="125">
        <f t="shared" si="237"/>
        <v>48</v>
      </c>
      <c r="G614" s="57">
        <f t="shared" si="237"/>
        <v>4849.9500000000007</v>
      </c>
      <c r="H614" s="57">
        <f t="shared" si="237"/>
        <v>104.4</v>
      </c>
      <c r="I614" s="82">
        <f>J614/G614</f>
        <v>0.27599872163630546</v>
      </c>
      <c r="J614" s="57">
        <f t="shared" si="237"/>
        <v>1338.58</v>
      </c>
      <c r="K614" s="82">
        <f>L614/G614</f>
        <v>0</v>
      </c>
      <c r="L614" s="57">
        <f t="shared" si="237"/>
        <v>0</v>
      </c>
      <c r="M614" s="82">
        <f t="shared" si="237"/>
        <v>0</v>
      </c>
      <c r="N614" s="57">
        <f t="shared" si="237"/>
        <v>0</v>
      </c>
      <c r="O614" s="57">
        <f t="shared" si="237"/>
        <v>0</v>
      </c>
      <c r="P614" s="57">
        <f t="shared" si="237"/>
        <v>0</v>
      </c>
      <c r="Q614" s="57">
        <f t="shared" si="237"/>
        <v>193.62999999999997</v>
      </c>
      <c r="R614" s="57">
        <f t="shared" si="237"/>
        <v>8.5</v>
      </c>
      <c r="S614" s="57">
        <f t="shared" si="237"/>
        <v>558.67315890808311</v>
      </c>
      <c r="T614" s="82">
        <f>U614/G614</f>
        <v>0</v>
      </c>
      <c r="U614" s="57">
        <f t="shared" si="237"/>
        <v>0</v>
      </c>
      <c r="V614" s="82">
        <f>W614/G614</f>
        <v>5.9674410436601953E-2</v>
      </c>
      <c r="W614" s="57">
        <f t="shared" si="237"/>
        <v>289.41790689699769</v>
      </c>
      <c r="X614" s="57">
        <f t="shared" si="237"/>
        <v>0</v>
      </c>
      <c r="Y614" s="57">
        <f t="shared" si="237"/>
        <v>0</v>
      </c>
      <c r="Z614" s="57">
        <f t="shared" si="237"/>
        <v>0</v>
      </c>
      <c r="AA614" s="57">
        <f t="shared" si="237"/>
        <v>7343.1510658050811</v>
      </c>
      <c r="AB614" s="141">
        <f>SUM(AB615:AB616)</f>
        <v>1130</v>
      </c>
      <c r="AC614" s="141">
        <f>SUM(AC615:AC616)</f>
        <v>1419.4179068969977</v>
      </c>
      <c r="AD614" s="233">
        <f t="shared" si="228"/>
        <v>0.29266650313858855</v>
      </c>
      <c r="AE614" s="141">
        <f>SUM(AE615:AE616)</f>
        <v>7053.7331589080832</v>
      </c>
      <c r="AF614" s="269">
        <f t="shared" si="226"/>
        <v>0.4</v>
      </c>
      <c r="AG614" s="270">
        <f>SUM(AG615:AG616)</f>
        <v>1939.9800000000002</v>
      </c>
      <c r="AH614" s="141">
        <f>SUM(AH615:AH616)</f>
        <v>-520.56209310300255</v>
      </c>
      <c r="AI614" s="233">
        <f t="shared" si="229"/>
        <v>0.39999999999999997</v>
      </c>
      <c r="AJ614" s="57">
        <f t="shared" si="230"/>
        <v>1939.9800000000002</v>
      </c>
      <c r="AK614" s="57"/>
      <c r="AL614" s="79"/>
    </row>
    <row r="615" spans="2:38" s="1" customFormat="1" ht="15.75" x14ac:dyDescent="0.25">
      <c r="B615" s="677"/>
      <c r="C615" s="15" t="s">
        <v>925</v>
      </c>
      <c r="D615" s="116">
        <v>8</v>
      </c>
      <c r="E615" s="116">
        <v>41</v>
      </c>
      <c r="F615" s="116">
        <v>37</v>
      </c>
      <c r="G615" s="69">
        <v>3647.3300000000004</v>
      </c>
      <c r="H615" s="69">
        <v>70.8</v>
      </c>
      <c r="I615" s="80">
        <v>0.21693677292704525</v>
      </c>
      <c r="J615" s="69">
        <v>791.24</v>
      </c>
      <c r="K615" s="80">
        <v>0</v>
      </c>
      <c r="L615" s="69">
        <v>0</v>
      </c>
      <c r="M615" s="80">
        <v>0</v>
      </c>
      <c r="N615" s="69">
        <v>0</v>
      </c>
      <c r="O615" s="69">
        <v>0</v>
      </c>
      <c r="P615" s="69">
        <v>0</v>
      </c>
      <c r="Q615" s="69">
        <v>148.64999999999998</v>
      </c>
      <c r="R615" s="69">
        <v>8.5</v>
      </c>
      <c r="S615" s="69">
        <v>400.21039906938881</v>
      </c>
      <c r="T615" s="80">
        <v>0</v>
      </c>
      <c r="U615" s="69">
        <v>0</v>
      </c>
      <c r="V615" s="80">
        <v>5.9332385288050904E-2</v>
      </c>
      <c r="W615" s="69">
        <v>216.40478883266672</v>
      </c>
      <c r="X615" s="69">
        <v>0</v>
      </c>
      <c r="Y615" s="69">
        <v>0</v>
      </c>
      <c r="Z615" s="69">
        <v>0</v>
      </c>
      <c r="AA615" s="60">
        <f>G615+H615+J615+L615+N615+O615+P615+Q615+R615+S615+U615+W615+X615+Y615+Z615</f>
        <v>5283.1351879020558</v>
      </c>
      <c r="AB615" s="143">
        <v>809.5</v>
      </c>
      <c r="AC615" s="69">
        <f>AB615+X615+W615+U615</f>
        <v>1025.9047888326668</v>
      </c>
      <c r="AD615" s="238">
        <f t="shared" si="228"/>
        <v>0.28127556015843552</v>
      </c>
      <c r="AE615" s="69">
        <f>G615+H615+J615+L615+N615+P615+Q615+R615+S615+Y615+Z615</f>
        <v>5066.730399069389</v>
      </c>
      <c r="AF615" s="277">
        <f t="shared" si="226"/>
        <v>0.4</v>
      </c>
      <c r="AG615" s="278">
        <f>G615*AF615</f>
        <v>1458.9320000000002</v>
      </c>
      <c r="AH615" s="225">
        <f>IF((AA615+AB615)-(AE615+AG615)&gt;0,0,(AA615+AB615)-(AE615+AG615))</f>
        <v>-433.02721116733392</v>
      </c>
      <c r="AI615" s="238">
        <f t="shared" si="229"/>
        <v>0.40000000000000013</v>
      </c>
      <c r="AJ615" s="69">
        <f t="shared" si="230"/>
        <v>1458.9320000000007</v>
      </c>
      <c r="AK615" s="69"/>
      <c r="AL615" s="186"/>
    </row>
    <row r="616" spans="2:38" s="1" customFormat="1" ht="15.75" customHeight="1" x14ac:dyDescent="0.25">
      <c r="B616" s="677"/>
      <c r="C616" s="15" t="s">
        <v>926</v>
      </c>
      <c r="D616" s="116">
        <v>3</v>
      </c>
      <c r="E616" s="116">
        <v>12</v>
      </c>
      <c r="F616" s="116">
        <v>11</v>
      </c>
      <c r="G616" s="69">
        <v>1202.6199999999999</v>
      </c>
      <c r="H616" s="69">
        <v>33.6</v>
      </c>
      <c r="I616" s="80">
        <v>0.45512298149041269</v>
      </c>
      <c r="J616" s="69">
        <v>547.34</v>
      </c>
      <c r="K616" s="80">
        <v>0</v>
      </c>
      <c r="L616" s="69">
        <v>0</v>
      </c>
      <c r="M616" s="80">
        <v>0</v>
      </c>
      <c r="N616" s="69">
        <v>0</v>
      </c>
      <c r="O616" s="69">
        <v>0</v>
      </c>
      <c r="P616" s="69">
        <v>0</v>
      </c>
      <c r="Q616" s="69">
        <v>44.98</v>
      </c>
      <c r="R616" s="69">
        <v>0</v>
      </c>
      <c r="S616" s="69">
        <v>158.46275983869427</v>
      </c>
      <c r="T616" s="80">
        <v>0</v>
      </c>
      <c r="U616" s="69">
        <v>0</v>
      </c>
      <c r="V616" s="80">
        <v>6.0711711150929625E-2</v>
      </c>
      <c r="W616" s="69">
        <v>73.013118064330982</v>
      </c>
      <c r="X616" s="69">
        <v>0</v>
      </c>
      <c r="Y616" s="69">
        <v>0</v>
      </c>
      <c r="Z616" s="69">
        <v>0</v>
      </c>
      <c r="AA616" s="60">
        <f>G616+H616+J616+L616+N616+O616+P616+Q616+R616+S616+U616+W616+X616+Y616+Z616</f>
        <v>2060.0158779030253</v>
      </c>
      <c r="AB616" s="143">
        <v>320.5</v>
      </c>
      <c r="AC616" s="69">
        <f>AB616+X616+W616+U616</f>
        <v>393.51311806433097</v>
      </c>
      <c r="AD616" s="238">
        <f t="shared" si="228"/>
        <v>0.32721318293752888</v>
      </c>
      <c r="AE616" s="69">
        <f>G616+H616+J616+L616+N616+P616+Q616+R616+S616+Y616+Z616</f>
        <v>1987.0027598386941</v>
      </c>
      <c r="AF616" s="277">
        <f t="shared" si="226"/>
        <v>0.4</v>
      </c>
      <c r="AG616" s="278">
        <f>G616*AF616</f>
        <v>481.048</v>
      </c>
      <c r="AH616" s="225">
        <f>IF((AA616+AB616)-(AE616+AG616)&gt;0,0,(AA616+AB616)-(AE616+AG616))</f>
        <v>-87.534881935668636</v>
      </c>
      <c r="AI616" s="238">
        <f t="shared" si="229"/>
        <v>0.39999999999999969</v>
      </c>
      <c r="AJ616" s="69">
        <f t="shared" si="230"/>
        <v>481.0479999999996</v>
      </c>
      <c r="AK616" s="69"/>
      <c r="AL616" s="186"/>
    </row>
    <row r="617" spans="2:38" s="1" customFormat="1" ht="15.75" x14ac:dyDescent="0.25">
      <c r="B617" s="677" t="s">
        <v>478</v>
      </c>
      <c r="C617" s="21" t="s">
        <v>124</v>
      </c>
      <c r="D617" s="125">
        <f t="shared" ref="D617:AA617" si="238">SUM(D618:D620)</f>
        <v>7</v>
      </c>
      <c r="E617" s="125">
        <f t="shared" si="238"/>
        <v>41</v>
      </c>
      <c r="F617" s="125">
        <f t="shared" si="238"/>
        <v>40</v>
      </c>
      <c r="G617" s="57">
        <f t="shared" si="238"/>
        <v>4064.3759999999993</v>
      </c>
      <c r="H617" s="57">
        <f t="shared" si="238"/>
        <v>121.19999999999999</v>
      </c>
      <c r="I617" s="82">
        <f>J617/G617</f>
        <v>0.28733808092558366</v>
      </c>
      <c r="J617" s="57">
        <f t="shared" si="238"/>
        <v>1167.8499999999999</v>
      </c>
      <c r="K617" s="82">
        <f>L617/G617</f>
        <v>0</v>
      </c>
      <c r="L617" s="57">
        <f t="shared" si="238"/>
        <v>0</v>
      </c>
      <c r="M617" s="82">
        <f t="shared" si="238"/>
        <v>0</v>
      </c>
      <c r="N617" s="57">
        <f t="shared" si="238"/>
        <v>0</v>
      </c>
      <c r="O617" s="57">
        <f t="shared" si="238"/>
        <v>0</v>
      </c>
      <c r="P617" s="57">
        <f t="shared" si="238"/>
        <v>36.21</v>
      </c>
      <c r="Q617" s="57">
        <f t="shared" si="238"/>
        <v>44.72</v>
      </c>
      <c r="R617" s="57">
        <f t="shared" si="238"/>
        <v>0</v>
      </c>
      <c r="S617" s="57">
        <f t="shared" si="238"/>
        <v>430.73111499002312</v>
      </c>
      <c r="T617" s="82">
        <f>U617/G617</f>
        <v>0</v>
      </c>
      <c r="U617" s="57">
        <f t="shared" si="238"/>
        <v>0</v>
      </c>
      <c r="V617" s="82">
        <f>W617/G617</f>
        <v>5.3345797701855602E-2</v>
      </c>
      <c r="W617" s="57">
        <f t="shared" si="238"/>
        <v>216.81737988027703</v>
      </c>
      <c r="X617" s="57">
        <f t="shared" si="238"/>
        <v>0</v>
      </c>
      <c r="Y617" s="57">
        <f t="shared" si="238"/>
        <v>0</v>
      </c>
      <c r="Z617" s="57">
        <f t="shared" si="238"/>
        <v>0</v>
      </c>
      <c r="AA617" s="57">
        <f t="shared" si="238"/>
        <v>6081.9044948702995</v>
      </c>
      <c r="AB617" s="141">
        <f>SUM(AB618:AB620)</f>
        <v>871.2</v>
      </c>
      <c r="AC617" s="141">
        <f>SUM(AC618:AC620)</f>
        <v>1088.0173798802771</v>
      </c>
      <c r="AD617" s="233">
        <f t="shared" si="228"/>
        <v>0.26769604482466119</v>
      </c>
      <c r="AE617" s="141">
        <f>SUM(AE618:AE620)</f>
        <v>5865.0871149900231</v>
      </c>
      <c r="AF617" s="269">
        <f t="shared" si="226"/>
        <v>0.4</v>
      </c>
      <c r="AG617" s="270">
        <f>SUM(AG618:AG620)</f>
        <v>1625.7503999999999</v>
      </c>
      <c r="AH617" s="141">
        <f>SUM(AH618:AH620)</f>
        <v>-537.73302011972328</v>
      </c>
      <c r="AI617" s="233">
        <f t="shared" si="229"/>
        <v>0.40000000000000013</v>
      </c>
      <c r="AJ617" s="57">
        <f t="shared" si="230"/>
        <v>1625.7504000000004</v>
      </c>
      <c r="AK617" s="57"/>
      <c r="AL617" s="79"/>
    </row>
    <row r="618" spans="2:38" s="1" customFormat="1" ht="15.75" x14ac:dyDescent="0.25">
      <c r="B618" s="677"/>
      <c r="C618" s="15" t="s">
        <v>927</v>
      </c>
      <c r="D618" s="116">
        <v>2</v>
      </c>
      <c r="E618" s="116">
        <v>15</v>
      </c>
      <c r="F618" s="116">
        <v>15</v>
      </c>
      <c r="G618" s="69">
        <v>1515.4099999999999</v>
      </c>
      <c r="H618" s="69">
        <v>49.199999999999996</v>
      </c>
      <c r="I618" s="80">
        <v>0.29306260351983954</v>
      </c>
      <c r="J618" s="69">
        <v>444.11</v>
      </c>
      <c r="K618" s="80">
        <v>0</v>
      </c>
      <c r="L618" s="69">
        <v>0</v>
      </c>
      <c r="M618" s="80">
        <v>0</v>
      </c>
      <c r="N618" s="69">
        <v>0</v>
      </c>
      <c r="O618" s="69">
        <v>0</v>
      </c>
      <c r="P618" s="69">
        <v>0</v>
      </c>
      <c r="Q618" s="69">
        <v>16.63</v>
      </c>
      <c r="R618" s="69">
        <v>0</v>
      </c>
      <c r="S618" s="69">
        <v>162.17845142270897</v>
      </c>
      <c r="T618" s="80">
        <v>0</v>
      </c>
      <c r="U618" s="69">
        <v>0</v>
      </c>
      <c r="V618" s="80">
        <v>5.384114996767074E-2</v>
      </c>
      <c r="W618" s="69">
        <v>81.591417072507909</v>
      </c>
      <c r="X618" s="69">
        <v>0</v>
      </c>
      <c r="Y618" s="69">
        <v>0</v>
      </c>
      <c r="Z618" s="69">
        <v>0</v>
      </c>
      <c r="AA618" s="60">
        <f>G618+H618+J618+L618+N618+O618+P618+Q618+R618+S618+U618+W618+X618+Y618+Z618</f>
        <v>2269.1198684952165</v>
      </c>
      <c r="AB618" s="143">
        <v>328</v>
      </c>
      <c r="AC618" s="69">
        <f>AB618+X618+W618+U618</f>
        <v>409.59141707250791</v>
      </c>
      <c r="AD618" s="238">
        <f t="shared" si="228"/>
        <v>0.27028422477910791</v>
      </c>
      <c r="AE618" s="69">
        <f>G618+H618+J618+L618+N618+P618+Q618+R618+S618+Y618+Z618</f>
        <v>2187.5284514227087</v>
      </c>
      <c r="AF618" s="277">
        <f t="shared" si="226"/>
        <v>0.4</v>
      </c>
      <c r="AG618" s="278">
        <f>G618*AF618</f>
        <v>606.16399999999999</v>
      </c>
      <c r="AH618" s="225">
        <f>IF((AA618+AB618)-(AE618+AG618)&gt;0,0,(AA618+AB618)-(AE618+AG618))</f>
        <v>-196.57258292749202</v>
      </c>
      <c r="AI618" s="238">
        <f t="shared" si="229"/>
        <v>0.4</v>
      </c>
      <c r="AJ618" s="69">
        <f t="shared" si="230"/>
        <v>606.16399999999999</v>
      </c>
      <c r="AK618" s="69"/>
      <c r="AL618" s="186"/>
    </row>
    <row r="619" spans="2:38" s="1" customFormat="1" ht="15.75" x14ac:dyDescent="0.25">
      <c r="B619" s="677"/>
      <c r="C619" s="15" t="s">
        <v>928</v>
      </c>
      <c r="D619" s="116">
        <v>3</v>
      </c>
      <c r="E619" s="116">
        <v>12</v>
      </c>
      <c r="F619" s="116">
        <v>12</v>
      </c>
      <c r="G619" s="69">
        <v>1207.4759999999999</v>
      </c>
      <c r="H619" s="69">
        <v>25.199999999999996</v>
      </c>
      <c r="I619" s="80">
        <v>0.23747884015914189</v>
      </c>
      <c r="J619" s="69">
        <v>286.75</v>
      </c>
      <c r="K619" s="80">
        <v>0</v>
      </c>
      <c r="L619" s="69">
        <v>0</v>
      </c>
      <c r="M619" s="80">
        <v>0</v>
      </c>
      <c r="N619" s="69">
        <v>0</v>
      </c>
      <c r="O619" s="69">
        <v>0</v>
      </c>
      <c r="P619" s="69">
        <v>36.21</v>
      </c>
      <c r="Q619" s="69">
        <v>28.090000000000003</v>
      </c>
      <c r="R619" s="69">
        <v>0</v>
      </c>
      <c r="S619" s="69">
        <v>123.82958281837831</v>
      </c>
      <c r="T619" s="80">
        <v>0</v>
      </c>
      <c r="U619" s="69">
        <v>0</v>
      </c>
      <c r="V619" s="80">
        <v>5.2198961983956321E-2</v>
      </c>
      <c r="W619" s="69">
        <v>63.02899382053964</v>
      </c>
      <c r="X619" s="69">
        <v>0</v>
      </c>
      <c r="Y619" s="69">
        <v>0</v>
      </c>
      <c r="Z619" s="69">
        <v>0</v>
      </c>
      <c r="AA619" s="60">
        <f>G619+H619+J619+L619+N619+O619+P619+Q619+R619+S619+U619+W619+X619+Y619+Z619</f>
        <v>1770.584576638918</v>
      </c>
      <c r="AB619" s="143">
        <v>250.5</v>
      </c>
      <c r="AC619" s="69">
        <f>AB619+X619+W619+U619</f>
        <v>313.52899382053965</v>
      </c>
      <c r="AD619" s="238">
        <f t="shared" si="228"/>
        <v>0.25965650151269232</v>
      </c>
      <c r="AE619" s="69">
        <f>G619+H619+J619+L619+N619+P619+Q619+R619+S619+Y619+Z619</f>
        <v>1707.5555828183783</v>
      </c>
      <c r="AF619" s="277">
        <f t="shared" si="226"/>
        <v>0.4</v>
      </c>
      <c r="AG619" s="278">
        <f>G619*AF619</f>
        <v>482.99039999999997</v>
      </c>
      <c r="AH619" s="225">
        <f>IF((AA619+AB619)-(AE619+AG619)&gt;0,0,(AA619+AB619)-(AE619+AG619))</f>
        <v>-169.46140617946048</v>
      </c>
      <c r="AI619" s="238">
        <f t="shared" si="229"/>
        <v>0.40000000000000013</v>
      </c>
      <c r="AJ619" s="69">
        <f t="shared" si="230"/>
        <v>482.99040000000014</v>
      </c>
      <c r="AK619" s="69"/>
      <c r="AL619" s="186"/>
    </row>
    <row r="620" spans="2:38" s="1" customFormat="1" ht="15.75" customHeight="1" x14ac:dyDescent="0.25">
      <c r="B620" s="677"/>
      <c r="C620" s="15" t="s">
        <v>929</v>
      </c>
      <c r="D620" s="116">
        <v>2</v>
      </c>
      <c r="E620" s="116">
        <v>14</v>
      </c>
      <c r="F620" s="116">
        <v>13</v>
      </c>
      <c r="G620" s="69">
        <v>1341.49</v>
      </c>
      <c r="H620" s="69">
        <v>46.800000000000004</v>
      </c>
      <c r="I620" s="80">
        <v>0.3257497260508837</v>
      </c>
      <c r="J620" s="69">
        <v>436.98999999999995</v>
      </c>
      <c r="K620" s="80">
        <v>0</v>
      </c>
      <c r="L620" s="69">
        <v>0</v>
      </c>
      <c r="M620" s="80">
        <v>0</v>
      </c>
      <c r="N620" s="69">
        <v>0</v>
      </c>
      <c r="O620" s="69">
        <v>0</v>
      </c>
      <c r="P620" s="69">
        <v>0</v>
      </c>
      <c r="Q620" s="69">
        <v>0</v>
      </c>
      <c r="R620" s="69">
        <v>0</v>
      </c>
      <c r="S620" s="69">
        <v>144.72308074893581</v>
      </c>
      <c r="T620" s="80">
        <v>0</v>
      </c>
      <c r="U620" s="69">
        <v>0</v>
      </c>
      <c r="V620" s="80">
        <v>5.3818492114909133E-2</v>
      </c>
      <c r="W620" s="69">
        <v>72.196968987229454</v>
      </c>
      <c r="X620" s="69">
        <v>0</v>
      </c>
      <c r="Y620" s="69">
        <v>0</v>
      </c>
      <c r="Z620" s="69">
        <v>0</v>
      </c>
      <c r="AA620" s="60">
        <f>G620+H620+J620+L620+N620+O620+P620+Q620+R620+S620+U620+W620+X620+Y620+Z620</f>
        <v>2042.2000497361653</v>
      </c>
      <c r="AB620" s="143">
        <v>292.7</v>
      </c>
      <c r="AC620" s="69">
        <f>AB620+X620+W620+U620</f>
        <v>364.89696898722946</v>
      </c>
      <c r="AD620" s="238">
        <f t="shared" si="228"/>
        <v>0.27200871343597749</v>
      </c>
      <c r="AE620" s="69">
        <f>G620+H620+J620+L620+N620+P620+Q620+R620+S620+Y620+Z620</f>
        <v>1970.0030807489359</v>
      </c>
      <c r="AF620" s="277">
        <f t="shared" si="226"/>
        <v>0.4</v>
      </c>
      <c r="AG620" s="278">
        <f>G620*AF620</f>
        <v>536.596</v>
      </c>
      <c r="AH620" s="225">
        <f>IF((AA620+AB620)-(AE620+AG620)&gt;0,0,(AA620+AB620)-(AE620+AG620))</f>
        <v>-171.69903101277077</v>
      </c>
      <c r="AI620" s="238">
        <f t="shared" si="229"/>
        <v>0.40000000000000019</v>
      </c>
      <c r="AJ620" s="69">
        <f t="shared" si="230"/>
        <v>536.59600000000023</v>
      </c>
      <c r="AK620" s="69"/>
      <c r="AL620" s="186"/>
    </row>
    <row r="621" spans="2:38" s="1" customFormat="1" ht="15.75" x14ac:dyDescent="0.25">
      <c r="B621" s="677" t="s">
        <v>479</v>
      </c>
      <c r="C621" s="21" t="s">
        <v>124</v>
      </c>
      <c r="D621" s="125">
        <f t="shared" ref="D621:AA621" si="239">SUM(D622:D623)</f>
        <v>11</v>
      </c>
      <c r="E621" s="125">
        <f t="shared" si="239"/>
        <v>44</v>
      </c>
      <c r="F621" s="125">
        <f t="shared" si="239"/>
        <v>44</v>
      </c>
      <c r="G621" s="57">
        <f t="shared" si="239"/>
        <v>4934.66</v>
      </c>
      <c r="H621" s="57">
        <f t="shared" si="239"/>
        <v>78.680000000000007</v>
      </c>
      <c r="I621" s="82">
        <f>J621/G621</f>
        <v>0.22492532413580671</v>
      </c>
      <c r="J621" s="57">
        <f t="shared" si="239"/>
        <v>1109.9299999999998</v>
      </c>
      <c r="K621" s="82">
        <f>L621/G621</f>
        <v>0</v>
      </c>
      <c r="L621" s="57">
        <f t="shared" si="239"/>
        <v>0</v>
      </c>
      <c r="M621" s="82">
        <f t="shared" si="239"/>
        <v>0</v>
      </c>
      <c r="N621" s="57">
        <f t="shared" si="239"/>
        <v>0</v>
      </c>
      <c r="O621" s="57">
        <f t="shared" si="239"/>
        <v>0</v>
      </c>
      <c r="P621" s="57">
        <f t="shared" si="239"/>
        <v>119.23000000000002</v>
      </c>
      <c r="Q621" s="57">
        <f t="shared" si="239"/>
        <v>121.75</v>
      </c>
      <c r="R621" s="57">
        <f t="shared" si="239"/>
        <v>8.5</v>
      </c>
      <c r="S621" s="57">
        <f t="shared" si="239"/>
        <v>510.12051860345264</v>
      </c>
      <c r="T621" s="82">
        <f>U621/G621</f>
        <v>0</v>
      </c>
      <c r="U621" s="57">
        <f t="shared" si="239"/>
        <v>0</v>
      </c>
      <c r="V621" s="82">
        <f>W621/G621</f>
        <v>5.4612926370090624E-2</v>
      </c>
      <c r="W621" s="57">
        <f t="shared" si="239"/>
        <v>269.49622324143138</v>
      </c>
      <c r="X621" s="57">
        <f t="shared" si="239"/>
        <v>0</v>
      </c>
      <c r="Y621" s="57">
        <f t="shared" si="239"/>
        <v>0</v>
      </c>
      <c r="Z621" s="57">
        <f t="shared" si="239"/>
        <v>0</v>
      </c>
      <c r="AA621" s="57">
        <f t="shared" si="239"/>
        <v>7152.366741844884</v>
      </c>
      <c r="AB621" s="141">
        <f>SUM(AB622:AB623)</f>
        <v>1031.8</v>
      </c>
      <c r="AC621" s="141">
        <f>SUM(AC622:AC623)</f>
        <v>1301.2962232414313</v>
      </c>
      <c r="AD621" s="233">
        <f t="shared" si="228"/>
        <v>0.26370534611126834</v>
      </c>
      <c r="AE621" s="141">
        <f>SUM(AE622:AE623)</f>
        <v>6882.8705186034531</v>
      </c>
      <c r="AF621" s="269">
        <f t="shared" si="226"/>
        <v>0.4</v>
      </c>
      <c r="AG621" s="270">
        <f>SUM(AG622:AG623)</f>
        <v>1973.864</v>
      </c>
      <c r="AH621" s="141">
        <f>SUM(AH622:AH623)</f>
        <v>-672.56777675856847</v>
      </c>
      <c r="AI621" s="233">
        <f t="shared" si="229"/>
        <v>0.39999999999999997</v>
      </c>
      <c r="AJ621" s="57">
        <f t="shared" si="230"/>
        <v>1973.8639999999998</v>
      </c>
      <c r="AK621" s="57"/>
      <c r="AL621" s="79"/>
    </row>
    <row r="622" spans="2:38" s="1" customFormat="1" ht="15.75" x14ac:dyDescent="0.25">
      <c r="B622" s="677"/>
      <c r="C622" s="15" t="s">
        <v>930</v>
      </c>
      <c r="D622" s="116">
        <v>8</v>
      </c>
      <c r="E622" s="116">
        <v>31</v>
      </c>
      <c r="F622" s="116">
        <v>28</v>
      </c>
      <c r="G622" s="69">
        <v>3188.09</v>
      </c>
      <c r="H622" s="69">
        <v>41.480000000000004</v>
      </c>
      <c r="I622" s="80">
        <v>0.23829628398194527</v>
      </c>
      <c r="J622" s="69">
        <v>759.70999999999992</v>
      </c>
      <c r="K622" s="80">
        <v>0</v>
      </c>
      <c r="L622" s="69">
        <v>0</v>
      </c>
      <c r="M622" s="80">
        <v>0</v>
      </c>
      <c r="N622" s="69">
        <v>0</v>
      </c>
      <c r="O622" s="69">
        <v>0</v>
      </c>
      <c r="P622" s="69">
        <v>46.21</v>
      </c>
      <c r="Q622" s="69">
        <v>121.75</v>
      </c>
      <c r="R622" s="69">
        <v>8.5</v>
      </c>
      <c r="S622" s="69">
        <v>363.32411393504714</v>
      </c>
      <c r="T622" s="80">
        <v>0</v>
      </c>
      <c r="U622" s="69">
        <v>0</v>
      </c>
      <c r="V622" s="80">
        <v>6.0898333240456085E-2</v>
      </c>
      <c r="W622" s="69">
        <v>194.14936722056564</v>
      </c>
      <c r="X622" s="69">
        <v>0</v>
      </c>
      <c r="Y622" s="69">
        <v>0</v>
      </c>
      <c r="Z622" s="69">
        <v>0</v>
      </c>
      <c r="AA622" s="60">
        <f>G622+H622+J622+L622+N622+O622+P622+Q622+R622+S622+U622+W622+X622+Y622+Z622</f>
        <v>4723.2134811556134</v>
      </c>
      <c r="AB622" s="143">
        <v>734.9</v>
      </c>
      <c r="AC622" s="69">
        <f>AB622+X622+W622+U622</f>
        <v>929.04936722056561</v>
      </c>
      <c r="AD622" s="238">
        <f t="shared" si="228"/>
        <v>0.2914125282600446</v>
      </c>
      <c r="AE622" s="69">
        <f>G622+H622+J622+L622+N622+P622+Q622+R622+S622+Y622+Z622</f>
        <v>4529.0641139350473</v>
      </c>
      <c r="AF622" s="277">
        <f t="shared" si="226"/>
        <v>0.4</v>
      </c>
      <c r="AG622" s="278">
        <f>G622*AF622</f>
        <v>1275.2360000000001</v>
      </c>
      <c r="AH622" s="225">
        <f>IF((AA622+AB622)-(AE622+AG622)&gt;0,0,(AA622+AB622)-(AE622+AG622))</f>
        <v>-346.18663277943415</v>
      </c>
      <c r="AI622" s="238">
        <f t="shared" si="229"/>
        <v>0.39999999999999997</v>
      </c>
      <c r="AJ622" s="69">
        <f t="shared" si="230"/>
        <v>1275.2359999999999</v>
      </c>
      <c r="AK622" s="69"/>
      <c r="AL622" s="186"/>
    </row>
    <row r="623" spans="2:38" s="1" customFormat="1" ht="15.75" customHeight="1" x14ac:dyDescent="0.25">
      <c r="B623" s="677"/>
      <c r="C623" s="15" t="s">
        <v>931</v>
      </c>
      <c r="D623" s="116">
        <v>3</v>
      </c>
      <c r="E623" s="116">
        <v>13</v>
      </c>
      <c r="F623" s="116">
        <v>16</v>
      </c>
      <c r="G623" s="69">
        <v>1746.57</v>
      </c>
      <c r="H623" s="69">
        <v>37.199999999999996</v>
      </c>
      <c r="I623" s="80">
        <v>0.20051873099847131</v>
      </c>
      <c r="J623" s="69">
        <v>350.22</v>
      </c>
      <c r="K623" s="80">
        <v>0</v>
      </c>
      <c r="L623" s="69">
        <v>0</v>
      </c>
      <c r="M623" s="80">
        <v>0</v>
      </c>
      <c r="N623" s="69">
        <v>0</v>
      </c>
      <c r="O623" s="69">
        <v>0</v>
      </c>
      <c r="P623" s="69">
        <v>73.02000000000001</v>
      </c>
      <c r="Q623" s="69">
        <v>0</v>
      </c>
      <c r="R623" s="69">
        <v>0</v>
      </c>
      <c r="S623" s="69">
        <v>146.79640466840547</v>
      </c>
      <c r="T623" s="80">
        <v>0</v>
      </c>
      <c r="U623" s="69">
        <v>0</v>
      </c>
      <c r="V623" s="80">
        <v>4.3139900502622702E-2</v>
      </c>
      <c r="W623" s="69">
        <v>75.346856020865729</v>
      </c>
      <c r="X623" s="69">
        <v>0</v>
      </c>
      <c r="Y623" s="69">
        <v>0</v>
      </c>
      <c r="Z623" s="69">
        <v>0</v>
      </c>
      <c r="AA623" s="60">
        <f>G623+H623+J623+L623+N623+O623+P623+Q623+R623+S623+U623+W623+X623+Y623+Z623</f>
        <v>2429.1532606892711</v>
      </c>
      <c r="AB623" s="143">
        <v>296.89999999999998</v>
      </c>
      <c r="AC623" s="69">
        <f>AB623+X623+W623+U623</f>
        <v>372.24685602086572</v>
      </c>
      <c r="AD623" s="238">
        <f t="shared" si="228"/>
        <v>0.21313022439459384</v>
      </c>
      <c r="AE623" s="69">
        <f>G623+H623+J623+L623+N623+P623+Q623+R623+S623+Y623+Z623</f>
        <v>2353.8064046684053</v>
      </c>
      <c r="AF623" s="277">
        <f t="shared" si="226"/>
        <v>0.4</v>
      </c>
      <c r="AG623" s="278">
        <f>G623*AF623</f>
        <v>698.62800000000004</v>
      </c>
      <c r="AH623" s="225">
        <f>IF((AA623+AB623)-(AE623+AG623)&gt;0,0,(AA623+AB623)-(AE623+AG623))</f>
        <v>-326.38114397913432</v>
      </c>
      <c r="AI623" s="238">
        <f t="shared" si="229"/>
        <v>0.4</v>
      </c>
      <c r="AJ623" s="69">
        <f t="shared" si="230"/>
        <v>698.62800000000004</v>
      </c>
      <c r="AK623" s="69"/>
      <c r="AL623" s="186"/>
    </row>
    <row r="624" spans="2:38" s="1" customFormat="1" ht="15.75" x14ac:dyDescent="0.25">
      <c r="B624" s="677" t="s">
        <v>480</v>
      </c>
      <c r="C624" s="21" t="s">
        <v>124</v>
      </c>
      <c r="D624" s="125">
        <f t="shared" ref="D624:AA624" si="240">SUM(D625:D628)</f>
        <v>21</v>
      </c>
      <c r="E624" s="125">
        <f t="shared" si="240"/>
        <v>113</v>
      </c>
      <c r="F624" s="125">
        <f t="shared" si="240"/>
        <v>106</v>
      </c>
      <c r="G624" s="57">
        <f t="shared" si="240"/>
        <v>10013.794999999998</v>
      </c>
      <c r="H624" s="57">
        <f t="shared" si="240"/>
        <v>234.73</v>
      </c>
      <c r="I624" s="82">
        <f>J624/G624</f>
        <v>0.26244695442636889</v>
      </c>
      <c r="J624" s="57">
        <f t="shared" si="240"/>
        <v>2628.09</v>
      </c>
      <c r="K624" s="82">
        <f>L624/G624</f>
        <v>0</v>
      </c>
      <c r="L624" s="57">
        <f t="shared" si="240"/>
        <v>0</v>
      </c>
      <c r="M624" s="82">
        <f t="shared" si="240"/>
        <v>0</v>
      </c>
      <c r="N624" s="57">
        <f t="shared" si="240"/>
        <v>0</v>
      </c>
      <c r="O624" s="57">
        <f t="shared" si="240"/>
        <v>0</v>
      </c>
      <c r="P624" s="57">
        <f t="shared" si="240"/>
        <v>69.040000000000006</v>
      </c>
      <c r="Q624" s="57">
        <f t="shared" si="240"/>
        <v>342.31</v>
      </c>
      <c r="R624" s="57">
        <f t="shared" si="240"/>
        <v>21.3</v>
      </c>
      <c r="S624" s="57">
        <f t="shared" si="240"/>
        <v>1096.1774845749817</v>
      </c>
      <c r="T624" s="82">
        <f>U624/G624</f>
        <v>0</v>
      </c>
      <c r="U624" s="57">
        <f t="shared" si="240"/>
        <v>0</v>
      </c>
      <c r="V624" s="82">
        <f>W624/G624</f>
        <v>5.6768169799739199E-2</v>
      </c>
      <c r="W624" s="57">
        <f t="shared" si="240"/>
        <v>568.4648148997793</v>
      </c>
      <c r="X624" s="57">
        <f t="shared" si="240"/>
        <v>0</v>
      </c>
      <c r="Y624" s="57">
        <f t="shared" si="240"/>
        <v>0</v>
      </c>
      <c r="Z624" s="57">
        <f t="shared" si="240"/>
        <v>0</v>
      </c>
      <c r="AA624" s="57">
        <f t="shared" si="240"/>
        <v>14973.90729947476</v>
      </c>
      <c r="AB624" s="141">
        <f>SUM(AB625:AB628)</f>
        <v>2217.2000000000003</v>
      </c>
      <c r="AC624" s="141">
        <f>SUM(AC625:AC628)</f>
        <v>2785.6648148997792</v>
      </c>
      <c r="AD624" s="233">
        <f t="shared" si="228"/>
        <v>0.27818272841612796</v>
      </c>
      <c r="AE624" s="141">
        <f>SUM(AE625:AE628)</f>
        <v>14405.442484574982</v>
      </c>
      <c r="AF624" s="269">
        <f t="shared" si="226"/>
        <v>0.4</v>
      </c>
      <c r="AG624" s="270">
        <f>SUM(AG625:AG628)</f>
        <v>4005.518</v>
      </c>
      <c r="AH624" s="141">
        <f>SUM(AH625:AH628)</f>
        <v>-1219.8531851002213</v>
      </c>
      <c r="AI624" s="233">
        <f t="shared" si="229"/>
        <v>0.40000000000000013</v>
      </c>
      <c r="AJ624" s="57">
        <f t="shared" si="230"/>
        <v>4005.5180000000005</v>
      </c>
      <c r="AK624" s="57"/>
      <c r="AL624" s="79"/>
    </row>
    <row r="625" spans="2:38" s="1" customFormat="1" ht="15.75" x14ac:dyDescent="0.25">
      <c r="B625" s="677"/>
      <c r="C625" s="15" t="s">
        <v>932</v>
      </c>
      <c r="D625" s="116">
        <v>10</v>
      </c>
      <c r="E625" s="116">
        <v>53</v>
      </c>
      <c r="F625" s="116">
        <v>47</v>
      </c>
      <c r="G625" s="69">
        <v>4334.6400000000003</v>
      </c>
      <c r="H625" s="69">
        <v>103.93</v>
      </c>
      <c r="I625" s="80">
        <v>0.25335437314286768</v>
      </c>
      <c r="J625" s="69">
        <v>1098.2</v>
      </c>
      <c r="K625" s="80">
        <v>0</v>
      </c>
      <c r="L625" s="69">
        <v>0</v>
      </c>
      <c r="M625" s="80">
        <v>0</v>
      </c>
      <c r="N625" s="69">
        <v>0</v>
      </c>
      <c r="O625" s="69">
        <v>0</v>
      </c>
      <c r="P625" s="69">
        <v>69.040000000000006</v>
      </c>
      <c r="Q625" s="69">
        <v>153.19999999999999</v>
      </c>
      <c r="R625" s="69">
        <v>12.75</v>
      </c>
      <c r="S625" s="69">
        <v>503.15331457179514</v>
      </c>
      <c r="T625" s="80">
        <v>0</v>
      </c>
      <c r="U625" s="69">
        <v>0</v>
      </c>
      <c r="V625" s="80">
        <v>6.1384515175779718E-2</v>
      </c>
      <c r="W625" s="69">
        <v>266.07977486154181</v>
      </c>
      <c r="X625" s="69">
        <v>0</v>
      </c>
      <c r="Y625" s="69">
        <v>0</v>
      </c>
      <c r="Z625" s="69">
        <v>0</v>
      </c>
      <c r="AA625" s="60">
        <f>G625+H625+J625+L625+N625+O625+P625+Q625+R625+S625+U625+W625+X625+Y625+Z625</f>
        <v>6540.9930894333365</v>
      </c>
      <c r="AB625" s="143">
        <v>1017.7</v>
      </c>
      <c r="AC625" s="69">
        <f>AB625+X625+W625+U625</f>
        <v>1283.7797748615419</v>
      </c>
      <c r="AD625" s="238">
        <f t="shared" si="228"/>
        <v>0.29616756520992327</v>
      </c>
      <c r="AE625" s="69">
        <f>G625+H625+J625+L625+N625+P625+Q625+R625+S625+Y625+Z625</f>
        <v>6274.9133145717951</v>
      </c>
      <c r="AF625" s="277">
        <f t="shared" si="226"/>
        <v>0.4</v>
      </c>
      <c r="AG625" s="278">
        <f>G625*AF625</f>
        <v>1733.8560000000002</v>
      </c>
      <c r="AH625" s="225">
        <f>IF((AA625+AB625)-(AE625+AG625)&gt;0,0,(AA625+AB625)-(AE625+AG625))</f>
        <v>-450.07622513845854</v>
      </c>
      <c r="AI625" s="238">
        <f t="shared" si="229"/>
        <v>0.40000000000000008</v>
      </c>
      <c r="AJ625" s="69">
        <f t="shared" si="230"/>
        <v>1733.8560000000004</v>
      </c>
      <c r="AK625" s="69"/>
      <c r="AL625" s="186"/>
    </row>
    <row r="626" spans="2:38" s="1" customFormat="1" ht="15.75" x14ac:dyDescent="0.25">
      <c r="B626" s="677"/>
      <c r="C626" s="15" t="s">
        <v>933</v>
      </c>
      <c r="D626" s="116">
        <v>4</v>
      </c>
      <c r="E626" s="116">
        <v>24</v>
      </c>
      <c r="F626" s="116">
        <v>19</v>
      </c>
      <c r="G626" s="69">
        <v>1766.02</v>
      </c>
      <c r="H626" s="69">
        <v>55.2</v>
      </c>
      <c r="I626" s="80">
        <v>0.29380754464841846</v>
      </c>
      <c r="J626" s="69">
        <v>518.87</v>
      </c>
      <c r="K626" s="80">
        <v>0</v>
      </c>
      <c r="L626" s="69">
        <v>0</v>
      </c>
      <c r="M626" s="80">
        <v>0</v>
      </c>
      <c r="N626" s="69">
        <v>0</v>
      </c>
      <c r="O626" s="69">
        <v>0</v>
      </c>
      <c r="P626" s="69">
        <v>0</v>
      </c>
      <c r="Q626" s="69">
        <v>115.21</v>
      </c>
      <c r="R626" s="69">
        <v>4.25</v>
      </c>
      <c r="S626" s="69">
        <v>213.89084966400139</v>
      </c>
      <c r="T626" s="80">
        <v>0</v>
      </c>
      <c r="U626" s="69">
        <v>0</v>
      </c>
      <c r="V626" s="80">
        <v>6.0667600575314611E-2</v>
      </c>
      <c r="W626" s="69">
        <v>107.14019596801711</v>
      </c>
      <c r="X626" s="69">
        <v>0</v>
      </c>
      <c r="Y626" s="69">
        <v>0</v>
      </c>
      <c r="Z626" s="69">
        <v>0</v>
      </c>
      <c r="AA626" s="60">
        <f>G626+H626+J626+L626+N626+O626+P626+Q626+R626+S626+U626+W626+X626+Y626+Z626</f>
        <v>2780.5810456320187</v>
      </c>
      <c r="AB626" s="143">
        <v>432.6</v>
      </c>
      <c r="AC626" s="69">
        <f>AB626+X626+W626+U626</f>
        <v>539.74019596801713</v>
      </c>
      <c r="AD626" s="238">
        <f t="shared" si="228"/>
        <v>0.30562518882459833</v>
      </c>
      <c r="AE626" s="69">
        <f>G626+H626+J626+L626+N626+P626+Q626+R626+S626+Y626+Z626</f>
        <v>2673.4408496640017</v>
      </c>
      <c r="AF626" s="277">
        <f t="shared" si="226"/>
        <v>0.4</v>
      </c>
      <c r="AG626" s="278">
        <f>G626*AF626</f>
        <v>706.40800000000002</v>
      </c>
      <c r="AH626" s="225">
        <f>IF((AA626+AB626)-(AE626+AG626)&gt;0,0,(AA626+AB626)-(AE626+AG626))</f>
        <v>-166.667804031983</v>
      </c>
      <c r="AI626" s="238">
        <f t="shared" si="229"/>
        <v>0.40000000000000008</v>
      </c>
      <c r="AJ626" s="69">
        <f t="shared" si="230"/>
        <v>706.40800000000013</v>
      </c>
      <c r="AK626" s="69"/>
      <c r="AL626" s="186"/>
    </row>
    <row r="627" spans="2:38" s="1" customFormat="1" ht="15.75" x14ac:dyDescent="0.25">
      <c r="B627" s="677"/>
      <c r="C627" s="15" t="s">
        <v>934</v>
      </c>
      <c r="D627" s="116">
        <v>3</v>
      </c>
      <c r="E627" s="116">
        <v>20</v>
      </c>
      <c r="F627" s="116">
        <v>22</v>
      </c>
      <c r="G627" s="69">
        <v>2098.37</v>
      </c>
      <c r="H627" s="69">
        <v>49.199999999999996</v>
      </c>
      <c r="I627" s="80">
        <v>0.2360022303025682</v>
      </c>
      <c r="J627" s="69">
        <v>495.22</v>
      </c>
      <c r="K627" s="80">
        <v>0</v>
      </c>
      <c r="L627" s="69">
        <v>0</v>
      </c>
      <c r="M627" s="80">
        <v>0</v>
      </c>
      <c r="N627" s="69">
        <v>0</v>
      </c>
      <c r="O627" s="69">
        <v>0</v>
      </c>
      <c r="P627" s="69">
        <v>0</v>
      </c>
      <c r="Q627" s="69">
        <v>56.099999999999994</v>
      </c>
      <c r="R627" s="69">
        <v>4.3</v>
      </c>
      <c r="S627" s="69">
        <v>193.24293433577401</v>
      </c>
      <c r="T627" s="80">
        <v>0</v>
      </c>
      <c r="U627" s="69">
        <v>0</v>
      </c>
      <c r="V627" s="80">
        <v>4.676258811805719E-2</v>
      </c>
      <c r="W627" s="69">
        <v>98.125212029287667</v>
      </c>
      <c r="X627" s="69">
        <v>0</v>
      </c>
      <c r="Y627" s="69">
        <v>0</v>
      </c>
      <c r="Z627" s="69">
        <v>0</v>
      </c>
      <c r="AA627" s="60">
        <f>G627+H627+J627+L627+N627+O627+P627+Q627+R627+S627+U627+W627+X627+Y627+Z627</f>
        <v>2994.5581463650615</v>
      </c>
      <c r="AB627" s="143">
        <v>390.9</v>
      </c>
      <c r="AC627" s="69">
        <f>AB627+X627+W627+U627</f>
        <v>489.02521202928767</v>
      </c>
      <c r="AD627" s="238">
        <f t="shared" si="228"/>
        <v>0.2330500398067489</v>
      </c>
      <c r="AE627" s="69">
        <f>G627+H627+J627+L627+N627+P627+Q627+R627+S627+Y627+Z627</f>
        <v>2896.432934335774</v>
      </c>
      <c r="AF627" s="277">
        <f t="shared" si="226"/>
        <v>0.4</v>
      </c>
      <c r="AG627" s="278">
        <f>G627*AF627</f>
        <v>839.34799999999996</v>
      </c>
      <c r="AH627" s="225">
        <f>IF((AA627+AB627)-(AE627+AG627)&gt;0,0,(AA627+AB627)-(AE627+AG627))</f>
        <v>-350.3227879707124</v>
      </c>
      <c r="AI627" s="238">
        <f t="shared" si="229"/>
        <v>0.40000000000000008</v>
      </c>
      <c r="AJ627" s="69">
        <f t="shared" si="230"/>
        <v>839.34800000000007</v>
      </c>
      <c r="AK627" s="69"/>
      <c r="AL627" s="186"/>
    </row>
    <row r="628" spans="2:38" s="1" customFormat="1" ht="15.75" customHeight="1" x14ac:dyDescent="0.25">
      <c r="B628" s="677"/>
      <c r="C628" s="15" t="s">
        <v>935</v>
      </c>
      <c r="D628" s="116">
        <v>4</v>
      </c>
      <c r="E628" s="116">
        <v>16</v>
      </c>
      <c r="F628" s="116">
        <v>18</v>
      </c>
      <c r="G628" s="69">
        <v>1814.7649999999999</v>
      </c>
      <c r="H628" s="69">
        <v>26.400000000000002</v>
      </c>
      <c r="I628" s="80">
        <v>0.2842241281929066</v>
      </c>
      <c r="J628" s="69">
        <v>515.80000000000007</v>
      </c>
      <c r="K628" s="80">
        <v>0</v>
      </c>
      <c r="L628" s="69">
        <v>0</v>
      </c>
      <c r="M628" s="80">
        <v>0</v>
      </c>
      <c r="N628" s="69">
        <v>0</v>
      </c>
      <c r="O628" s="69">
        <v>0</v>
      </c>
      <c r="P628" s="69">
        <v>0</v>
      </c>
      <c r="Q628" s="69">
        <v>17.8</v>
      </c>
      <c r="R628" s="69">
        <v>0</v>
      </c>
      <c r="S628" s="69">
        <v>185.89038600341107</v>
      </c>
      <c r="T628" s="80">
        <v>0</v>
      </c>
      <c r="U628" s="69">
        <v>0</v>
      </c>
      <c r="V628" s="80">
        <v>5.3516368257561016E-2</v>
      </c>
      <c r="W628" s="69">
        <v>97.119632040932714</v>
      </c>
      <c r="X628" s="69">
        <v>0</v>
      </c>
      <c r="Y628" s="69">
        <v>0</v>
      </c>
      <c r="Z628" s="69">
        <v>0</v>
      </c>
      <c r="AA628" s="60">
        <f>G628+H628+J628+L628+N628+O628+P628+Q628+R628+S628+U628+W628+X628+Y628+Z628</f>
        <v>2657.7750180443441</v>
      </c>
      <c r="AB628" s="143">
        <v>376</v>
      </c>
      <c r="AC628" s="69">
        <f>AB628+X628+W628+U628</f>
        <v>473.11963204093274</v>
      </c>
      <c r="AD628" s="238">
        <f t="shared" si="228"/>
        <v>0.2607057288634797</v>
      </c>
      <c r="AE628" s="69">
        <f>G628+H628+J628+L628+N628+P628+Q628+R628+S628+Y628+Z628</f>
        <v>2560.6553860034114</v>
      </c>
      <c r="AF628" s="277">
        <f t="shared" si="226"/>
        <v>0.4</v>
      </c>
      <c r="AG628" s="278">
        <f>G628*AF628</f>
        <v>725.90599999999995</v>
      </c>
      <c r="AH628" s="225">
        <f>IF((AA628+AB628)-(AE628+AG628)&gt;0,0,(AA628+AB628)-(AE628+AG628))</f>
        <v>-252.78636795906732</v>
      </c>
      <c r="AI628" s="238">
        <f t="shared" si="229"/>
        <v>0.40000000000000008</v>
      </c>
      <c r="AJ628" s="69">
        <f t="shared" si="230"/>
        <v>725.90600000000006</v>
      </c>
      <c r="AK628" s="69"/>
      <c r="AL628" s="186"/>
    </row>
    <row r="629" spans="2:38" s="1" customFormat="1" ht="15.75" x14ac:dyDescent="0.25">
      <c r="B629" s="677" t="s">
        <v>481</v>
      </c>
      <c r="C629" s="21" t="s">
        <v>124</v>
      </c>
      <c r="D629" s="125">
        <f t="shared" ref="D629:AA629" si="241">SUM(D630:D632)</f>
        <v>8</v>
      </c>
      <c r="E629" s="125">
        <f t="shared" si="241"/>
        <v>66</v>
      </c>
      <c r="F629" s="125">
        <f t="shared" si="241"/>
        <v>59</v>
      </c>
      <c r="G629" s="57">
        <f t="shared" si="241"/>
        <v>5566.6100000000006</v>
      </c>
      <c r="H629" s="57">
        <f t="shared" si="241"/>
        <v>149.1</v>
      </c>
      <c r="I629" s="82">
        <f>J629/G629</f>
        <v>0.2850549975658434</v>
      </c>
      <c r="J629" s="57">
        <f t="shared" si="241"/>
        <v>1586.7899999999997</v>
      </c>
      <c r="K629" s="82">
        <f>L629/G629</f>
        <v>0</v>
      </c>
      <c r="L629" s="57">
        <f t="shared" si="241"/>
        <v>0</v>
      </c>
      <c r="M629" s="82">
        <f t="shared" si="241"/>
        <v>0</v>
      </c>
      <c r="N629" s="57">
        <f t="shared" si="241"/>
        <v>0</v>
      </c>
      <c r="O629" s="57">
        <f t="shared" si="241"/>
        <v>0</v>
      </c>
      <c r="P629" s="57">
        <f t="shared" si="241"/>
        <v>0</v>
      </c>
      <c r="Q629" s="57">
        <f t="shared" si="241"/>
        <v>196.87999999999997</v>
      </c>
      <c r="R629" s="57">
        <f t="shared" si="241"/>
        <v>8.5500000000000007</v>
      </c>
      <c r="S629" s="57">
        <f t="shared" si="241"/>
        <v>632.83925869616576</v>
      </c>
      <c r="T629" s="82">
        <f>U629/G629</f>
        <v>0</v>
      </c>
      <c r="U629" s="57">
        <f t="shared" si="241"/>
        <v>0</v>
      </c>
      <c r="V629" s="82">
        <f>W629/G629</f>
        <v>5.8804389808876284E-2</v>
      </c>
      <c r="W629" s="57">
        <f t="shared" si="241"/>
        <v>327.34110435398884</v>
      </c>
      <c r="X629" s="57">
        <f t="shared" si="241"/>
        <v>0</v>
      </c>
      <c r="Y629" s="57">
        <f t="shared" si="241"/>
        <v>0</v>
      </c>
      <c r="Z629" s="57">
        <f t="shared" si="241"/>
        <v>0</v>
      </c>
      <c r="AA629" s="57">
        <f t="shared" si="241"/>
        <v>8468.1103630501548</v>
      </c>
      <c r="AB629" s="141">
        <f>SUM(AB630:AB632)</f>
        <v>1280</v>
      </c>
      <c r="AC629" s="141">
        <f>SUM(AC630:AC632)</f>
        <v>1607.3411043539888</v>
      </c>
      <c r="AD629" s="233">
        <f t="shared" si="228"/>
        <v>0.28874685030098907</v>
      </c>
      <c r="AE629" s="141">
        <f>SUM(AE630:AE632)</f>
        <v>8140.7692586961666</v>
      </c>
      <c r="AF629" s="269">
        <f t="shared" si="226"/>
        <v>0.4</v>
      </c>
      <c r="AG629" s="270">
        <f>SUM(AG630:AG632)</f>
        <v>2226.6440000000002</v>
      </c>
      <c r="AH629" s="141">
        <f>SUM(AH630:AH632)</f>
        <v>-619.3028956460123</v>
      </c>
      <c r="AI629" s="233">
        <f t="shared" si="229"/>
        <v>0.40000000000000019</v>
      </c>
      <c r="AJ629" s="57">
        <f t="shared" si="230"/>
        <v>2226.6440000000011</v>
      </c>
      <c r="AK629" s="57"/>
      <c r="AL629" s="79"/>
    </row>
    <row r="630" spans="2:38" s="1" customFormat="1" ht="15.75" x14ac:dyDescent="0.25">
      <c r="B630" s="677"/>
      <c r="C630" s="15" t="s">
        <v>936</v>
      </c>
      <c r="D630" s="116">
        <v>3</v>
      </c>
      <c r="E630" s="116">
        <v>39</v>
      </c>
      <c r="F630" s="116">
        <v>37</v>
      </c>
      <c r="G630" s="69">
        <v>3407.75</v>
      </c>
      <c r="H630" s="69">
        <v>90</v>
      </c>
      <c r="I630" s="80">
        <v>0.30484924070134251</v>
      </c>
      <c r="J630" s="69">
        <v>1038.8499999999999</v>
      </c>
      <c r="K630" s="80">
        <v>0</v>
      </c>
      <c r="L630" s="69">
        <v>0</v>
      </c>
      <c r="M630" s="80">
        <v>0</v>
      </c>
      <c r="N630" s="69">
        <v>0</v>
      </c>
      <c r="O630" s="69">
        <v>0</v>
      </c>
      <c r="P630" s="69">
        <v>0</v>
      </c>
      <c r="Q630" s="69">
        <v>111.85</v>
      </c>
      <c r="R630" s="69">
        <v>4.25</v>
      </c>
      <c r="S630" s="69">
        <v>398.08324120944837</v>
      </c>
      <c r="T630" s="80">
        <v>0</v>
      </c>
      <c r="U630" s="69">
        <v>0</v>
      </c>
      <c r="V630" s="80">
        <v>6.0068636054106096E-2</v>
      </c>
      <c r="W630" s="69">
        <v>204.69889451338005</v>
      </c>
      <c r="X630" s="69">
        <v>0</v>
      </c>
      <c r="Y630" s="69">
        <v>0</v>
      </c>
      <c r="Z630" s="69">
        <v>0</v>
      </c>
      <c r="AA630" s="60">
        <f>G630+H630+J630+L630+N630+O630+P630+Q630+R630+S630+U630+W630+X630+Y630+Z630</f>
        <v>5255.4821357228293</v>
      </c>
      <c r="AB630" s="143">
        <v>805.2</v>
      </c>
      <c r="AC630" s="69">
        <f>AB630+X630+W630+U630</f>
        <v>1009.8988945133801</v>
      </c>
      <c r="AD630" s="238">
        <f t="shared" si="228"/>
        <v>0.29635357479667818</v>
      </c>
      <c r="AE630" s="69">
        <f>G630+H630+J630+L630+N630+P630+Q630+R630+S630+Y630+Z630</f>
        <v>5050.7832412094494</v>
      </c>
      <c r="AF630" s="277">
        <f t="shared" si="226"/>
        <v>0.4</v>
      </c>
      <c r="AG630" s="278">
        <f>G630*AF630</f>
        <v>1363.1000000000001</v>
      </c>
      <c r="AH630" s="225">
        <f>IF((AA630+AB630)-(AE630+AG630)&gt;0,0,(AA630+AB630)-(AE630+AG630))</f>
        <v>-353.20110548662069</v>
      </c>
      <c r="AI630" s="238">
        <f t="shared" si="229"/>
        <v>0.40000000000000024</v>
      </c>
      <c r="AJ630" s="69">
        <f t="shared" si="230"/>
        <v>1363.1000000000008</v>
      </c>
      <c r="AK630" s="69"/>
      <c r="AL630" s="186"/>
    </row>
    <row r="631" spans="2:38" s="1" customFormat="1" ht="15.75" x14ac:dyDescent="0.25">
      <c r="B631" s="677"/>
      <c r="C631" s="15" t="s">
        <v>937</v>
      </c>
      <c r="D631" s="116">
        <v>3</v>
      </c>
      <c r="E631" s="116">
        <v>14</v>
      </c>
      <c r="F631" s="116">
        <v>11</v>
      </c>
      <c r="G631" s="69">
        <v>1045.27</v>
      </c>
      <c r="H631" s="69">
        <v>36.299999999999997</v>
      </c>
      <c r="I631" s="80">
        <v>0.25766548355927182</v>
      </c>
      <c r="J631" s="69">
        <v>269.33000000000004</v>
      </c>
      <c r="K631" s="80">
        <v>0</v>
      </c>
      <c r="L631" s="69">
        <v>0</v>
      </c>
      <c r="M631" s="80">
        <v>0</v>
      </c>
      <c r="N631" s="69">
        <v>0</v>
      </c>
      <c r="O631" s="69">
        <v>0</v>
      </c>
      <c r="P631" s="69">
        <v>0</v>
      </c>
      <c r="Q631" s="69">
        <v>44.8</v>
      </c>
      <c r="R631" s="69">
        <v>0</v>
      </c>
      <c r="S631" s="69">
        <v>114.5474406725625</v>
      </c>
      <c r="T631" s="80">
        <v>0</v>
      </c>
      <c r="U631" s="69">
        <v>0</v>
      </c>
      <c r="V631" s="80">
        <v>5.670237170372238E-2</v>
      </c>
      <c r="W631" s="69">
        <v>59.269288070749894</v>
      </c>
      <c r="X631" s="69">
        <v>0</v>
      </c>
      <c r="Y631" s="69">
        <v>0</v>
      </c>
      <c r="Z631" s="69">
        <v>0</v>
      </c>
      <c r="AA631" s="60">
        <f>G631+H631+J631+L631+N631+O631+P631+Q631+R631+S631+U631+W631+X631+Y631+Z631</f>
        <v>1569.5167287433123</v>
      </c>
      <c r="AB631" s="143">
        <v>231.7</v>
      </c>
      <c r="AC631" s="69">
        <f>AB631+X631+W631+U631</f>
        <v>290.96928807074988</v>
      </c>
      <c r="AD631" s="238">
        <f t="shared" si="228"/>
        <v>0.2783675873896217</v>
      </c>
      <c r="AE631" s="69">
        <f>G631+H631+J631+L631+N631+P631+Q631+R631+S631+Y631+Z631</f>
        <v>1510.2474406725626</v>
      </c>
      <c r="AF631" s="277">
        <f t="shared" si="226"/>
        <v>0.4</v>
      </c>
      <c r="AG631" s="278">
        <f>G631*AF631</f>
        <v>418.108</v>
      </c>
      <c r="AH631" s="225">
        <f>IF((AA631+AB631)-(AE631+AG631)&gt;0,0,(AA631+AB631)-(AE631+AG631))</f>
        <v>-127.13871192925012</v>
      </c>
      <c r="AI631" s="238">
        <f t="shared" si="229"/>
        <v>0.4</v>
      </c>
      <c r="AJ631" s="69">
        <f t="shared" si="230"/>
        <v>418.108</v>
      </c>
      <c r="AK631" s="69"/>
      <c r="AL631" s="186"/>
    </row>
    <row r="632" spans="2:38" s="1" customFormat="1" ht="15.75" customHeight="1" x14ac:dyDescent="0.25">
      <c r="B632" s="677"/>
      <c r="C632" s="15" t="s">
        <v>938</v>
      </c>
      <c r="D632" s="116">
        <v>2</v>
      </c>
      <c r="E632" s="116">
        <v>13</v>
      </c>
      <c r="F632" s="116">
        <v>11</v>
      </c>
      <c r="G632" s="69">
        <v>1113.5900000000001</v>
      </c>
      <c r="H632" s="69">
        <v>22.8</v>
      </c>
      <c r="I632" s="80">
        <v>0.25019082427105122</v>
      </c>
      <c r="J632" s="69">
        <v>278.60999999999996</v>
      </c>
      <c r="K632" s="80">
        <v>0</v>
      </c>
      <c r="L632" s="69">
        <v>0</v>
      </c>
      <c r="M632" s="80">
        <v>0</v>
      </c>
      <c r="N632" s="69">
        <v>0</v>
      </c>
      <c r="O632" s="69">
        <v>0</v>
      </c>
      <c r="P632" s="69">
        <v>0</v>
      </c>
      <c r="Q632" s="69">
        <v>40.229999999999997</v>
      </c>
      <c r="R632" s="69">
        <v>4.3</v>
      </c>
      <c r="S632" s="69">
        <v>120.20857681415491</v>
      </c>
      <c r="T632" s="80">
        <v>0</v>
      </c>
      <c r="U632" s="69">
        <v>0</v>
      </c>
      <c r="V632" s="80">
        <v>5.6908666358227736E-2</v>
      </c>
      <c r="W632" s="69">
        <v>63.372921769858834</v>
      </c>
      <c r="X632" s="69">
        <v>0</v>
      </c>
      <c r="Y632" s="69">
        <v>0</v>
      </c>
      <c r="Z632" s="69">
        <v>0</v>
      </c>
      <c r="AA632" s="60">
        <f>G632+H632+J632+L632+N632+O632+P632+Q632+R632+S632+U632+W632+X632+Y632+Z632</f>
        <v>1643.1114985840136</v>
      </c>
      <c r="AB632" s="143">
        <v>243.1</v>
      </c>
      <c r="AC632" s="69">
        <f>AB632+X632+W632+U632</f>
        <v>306.47292176985883</v>
      </c>
      <c r="AD632" s="238">
        <f t="shared" si="228"/>
        <v>0.27521163244089725</v>
      </c>
      <c r="AE632" s="69">
        <f>G632+H632+J632+L632+N632+P632+Q632+R632+S632+Y632+Z632</f>
        <v>1579.7385768141548</v>
      </c>
      <c r="AF632" s="277">
        <f t="shared" si="226"/>
        <v>0.4</v>
      </c>
      <c r="AG632" s="278">
        <f>G632*AF632</f>
        <v>445.43600000000009</v>
      </c>
      <c r="AH632" s="225">
        <f>IF((AA632+AB632)-(AE632+AG632)&gt;0,0,(AA632+AB632)-(AE632+AG632))</f>
        <v>-138.96307823014149</v>
      </c>
      <c r="AI632" s="238">
        <f t="shared" si="229"/>
        <v>0.40000000000000024</v>
      </c>
      <c r="AJ632" s="69">
        <f t="shared" si="230"/>
        <v>445.43600000000032</v>
      </c>
      <c r="AK632" s="69"/>
      <c r="AL632" s="186"/>
    </row>
    <row r="633" spans="2:38" s="1" customFormat="1" ht="15.75" x14ac:dyDescent="0.25">
      <c r="B633" s="677" t="s">
        <v>482</v>
      </c>
      <c r="C633" s="21" t="s">
        <v>124</v>
      </c>
      <c r="D633" s="125">
        <f t="shared" ref="D633:AA633" si="242">SUM(D634:D635)</f>
        <v>9</v>
      </c>
      <c r="E633" s="125">
        <f t="shared" si="242"/>
        <v>41</v>
      </c>
      <c r="F633" s="125">
        <f t="shared" si="242"/>
        <v>38</v>
      </c>
      <c r="G633" s="57">
        <f t="shared" si="242"/>
        <v>3741.98</v>
      </c>
      <c r="H633" s="57">
        <f t="shared" si="242"/>
        <v>86.6</v>
      </c>
      <c r="I633" s="82">
        <f>J633/G633</f>
        <v>0.25118787379943242</v>
      </c>
      <c r="J633" s="57">
        <f t="shared" si="242"/>
        <v>939.94</v>
      </c>
      <c r="K633" s="82">
        <f>L633/G633</f>
        <v>0</v>
      </c>
      <c r="L633" s="57">
        <f t="shared" si="242"/>
        <v>0</v>
      </c>
      <c r="M633" s="82">
        <f t="shared" si="242"/>
        <v>0</v>
      </c>
      <c r="N633" s="57">
        <f t="shared" si="242"/>
        <v>0</v>
      </c>
      <c r="O633" s="57">
        <f t="shared" si="242"/>
        <v>0</v>
      </c>
      <c r="P633" s="57">
        <f t="shared" si="242"/>
        <v>0</v>
      </c>
      <c r="Q633" s="57">
        <f t="shared" si="242"/>
        <v>115.08</v>
      </c>
      <c r="R633" s="57">
        <f t="shared" si="242"/>
        <v>0</v>
      </c>
      <c r="S633" s="57">
        <f t="shared" si="242"/>
        <v>411.94959643282039</v>
      </c>
      <c r="T633" s="82">
        <f>U633/G633</f>
        <v>0</v>
      </c>
      <c r="U633" s="57">
        <f t="shared" si="242"/>
        <v>0</v>
      </c>
      <c r="V633" s="82">
        <f>W633/G633</f>
        <v>5.8951452758658249E-2</v>
      </c>
      <c r="W633" s="57">
        <f t="shared" si="242"/>
        <v>220.59515719384399</v>
      </c>
      <c r="X633" s="57">
        <f t="shared" si="242"/>
        <v>0</v>
      </c>
      <c r="Y633" s="57">
        <f t="shared" si="242"/>
        <v>0</v>
      </c>
      <c r="Z633" s="57">
        <f t="shared" si="242"/>
        <v>0</v>
      </c>
      <c r="AA633" s="57">
        <f t="shared" si="242"/>
        <v>5516.1447536266642</v>
      </c>
      <c r="AB633" s="141">
        <f>SUM(AB634:AB635)</f>
        <v>833.2</v>
      </c>
      <c r="AC633" s="141">
        <f>SUM(AC634:AC635)</f>
        <v>1053.7951571938438</v>
      </c>
      <c r="AD633" s="233">
        <f t="shared" si="228"/>
        <v>0.28161432107970752</v>
      </c>
      <c r="AE633" s="141">
        <f>SUM(AE634:AE635)</f>
        <v>5295.5495964328202</v>
      </c>
      <c r="AF633" s="269">
        <f t="shared" si="226"/>
        <v>0.4</v>
      </c>
      <c r="AG633" s="270">
        <f>SUM(AG634:AG635)</f>
        <v>1496.7919999999999</v>
      </c>
      <c r="AH633" s="141">
        <f>SUM(AH634:AH635)</f>
        <v>-442.99684280615611</v>
      </c>
      <c r="AI633" s="233">
        <f t="shared" si="229"/>
        <v>0.39999999999999997</v>
      </c>
      <c r="AJ633" s="57">
        <f t="shared" si="230"/>
        <v>1496.7919999999999</v>
      </c>
      <c r="AK633" s="57"/>
      <c r="AL633" s="79"/>
    </row>
    <row r="634" spans="2:38" s="1" customFormat="1" ht="15.75" x14ac:dyDescent="0.25">
      <c r="B634" s="677"/>
      <c r="C634" s="15" t="s">
        <v>939</v>
      </c>
      <c r="D634" s="116">
        <v>6</v>
      </c>
      <c r="E634" s="116">
        <v>26</v>
      </c>
      <c r="F634" s="116">
        <v>22</v>
      </c>
      <c r="G634" s="69">
        <v>2072.65</v>
      </c>
      <c r="H634" s="69">
        <v>46.8</v>
      </c>
      <c r="I634" s="80">
        <v>0.22576894314042409</v>
      </c>
      <c r="J634" s="69">
        <v>467.94</v>
      </c>
      <c r="K634" s="80">
        <v>0</v>
      </c>
      <c r="L634" s="69">
        <v>0</v>
      </c>
      <c r="M634" s="80">
        <v>0</v>
      </c>
      <c r="N634" s="69">
        <v>0</v>
      </c>
      <c r="O634" s="69">
        <v>0</v>
      </c>
      <c r="P634" s="69">
        <v>0</v>
      </c>
      <c r="Q634" s="69">
        <v>115.08</v>
      </c>
      <c r="R634" s="69">
        <v>0</v>
      </c>
      <c r="S634" s="69">
        <v>235.83670209611745</v>
      </c>
      <c r="T634" s="80">
        <v>0</v>
      </c>
      <c r="U634" s="69">
        <v>0</v>
      </c>
      <c r="V634" s="80">
        <v>6.1549429548360395E-2</v>
      </c>
      <c r="W634" s="69">
        <v>127.57042515340918</v>
      </c>
      <c r="X634" s="69">
        <v>0</v>
      </c>
      <c r="Y634" s="69">
        <v>0</v>
      </c>
      <c r="Z634" s="69">
        <v>0</v>
      </c>
      <c r="AA634" s="60">
        <f>G634+H634+J634+L634+N634+O634+P634+Q634+R634+S634+U634+W634+X634+Y634+Z634</f>
        <v>3065.8771272495269</v>
      </c>
      <c r="AB634" s="143">
        <v>477</v>
      </c>
      <c r="AC634" s="69">
        <f>AB634+X634+W634+U634</f>
        <v>604.57042515340913</v>
      </c>
      <c r="AD634" s="238">
        <f t="shared" si="228"/>
        <v>0.29168958828234826</v>
      </c>
      <c r="AE634" s="69">
        <f>G634+H634+J634+L634+N634+P634+Q634+R634+S634+Y634+Z634</f>
        <v>2938.3067020961175</v>
      </c>
      <c r="AF634" s="277">
        <f t="shared" si="226"/>
        <v>0.4</v>
      </c>
      <c r="AG634" s="278">
        <f>G634*AF634</f>
        <v>829.06000000000006</v>
      </c>
      <c r="AH634" s="225">
        <f>IF((AA634+AB634)-(AE634+AG634)&gt;0,0,(AA634+AB634)-(AE634+AG634))</f>
        <v>-224.48957484659059</v>
      </c>
      <c r="AI634" s="238">
        <f t="shared" si="229"/>
        <v>0.39999999999999986</v>
      </c>
      <c r="AJ634" s="69">
        <f t="shared" si="230"/>
        <v>829.05999999999972</v>
      </c>
      <c r="AK634" s="69"/>
      <c r="AL634" s="186"/>
    </row>
    <row r="635" spans="2:38" s="1" customFormat="1" ht="15.75" customHeight="1" x14ac:dyDescent="0.25">
      <c r="B635" s="677"/>
      <c r="C635" s="15" t="s">
        <v>772</v>
      </c>
      <c r="D635" s="116">
        <v>3</v>
      </c>
      <c r="E635" s="116">
        <v>15</v>
      </c>
      <c r="F635" s="116">
        <v>16</v>
      </c>
      <c r="G635" s="69">
        <v>1669.33</v>
      </c>
      <c r="H635" s="69">
        <v>39.799999999999997</v>
      </c>
      <c r="I635" s="80">
        <v>0.28274816842685391</v>
      </c>
      <c r="J635" s="69">
        <v>472</v>
      </c>
      <c r="K635" s="80">
        <v>0</v>
      </c>
      <c r="L635" s="69">
        <v>0</v>
      </c>
      <c r="M635" s="80">
        <v>0</v>
      </c>
      <c r="N635" s="69">
        <v>0</v>
      </c>
      <c r="O635" s="69">
        <v>0</v>
      </c>
      <c r="P635" s="69">
        <v>0</v>
      </c>
      <c r="Q635" s="69">
        <v>0</v>
      </c>
      <c r="R635" s="69">
        <v>0</v>
      </c>
      <c r="S635" s="69">
        <v>176.11289433670291</v>
      </c>
      <c r="T635" s="80">
        <v>0</v>
      </c>
      <c r="U635" s="69">
        <v>0</v>
      </c>
      <c r="V635" s="80">
        <v>5.5725789412779281E-2</v>
      </c>
      <c r="W635" s="69">
        <v>93.024732040434827</v>
      </c>
      <c r="X635" s="69">
        <v>0</v>
      </c>
      <c r="Y635" s="69">
        <v>0</v>
      </c>
      <c r="Z635" s="69">
        <v>0</v>
      </c>
      <c r="AA635" s="60">
        <f>G635+H635+J635+L635+N635+O635+P635+Q635+R635+S635+U635+W635+X635+Y635+Z635</f>
        <v>2450.2676263771377</v>
      </c>
      <c r="AB635" s="143">
        <v>356.2</v>
      </c>
      <c r="AC635" s="69">
        <f>AB635+X635+W635+U635</f>
        <v>449.22473204043479</v>
      </c>
      <c r="AD635" s="238">
        <f t="shared" si="228"/>
        <v>0.26910480973829909</v>
      </c>
      <c r="AE635" s="69">
        <f>G635+H635+J635+L635+N635+P635+Q635+R635+S635+Y635+Z635</f>
        <v>2357.2428943367031</v>
      </c>
      <c r="AF635" s="277">
        <f t="shared" si="226"/>
        <v>0.4</v>
      </c>
      <c r="AG635" s="278">
        <f>G635*AF635</f>
        <v>667.73199999999997</v>
      </c>
      <c r="AH635" s="225">
        <f>IF((AA635+AB635)-(AE635+AG635)&gt;0,0,(AA635+AB635)-(AE635+AG635))</f>
        <v>-218.50726795956552</v>
      </c>
      <c r="AI635" s="238">
        <f t="shared" si="229"/>
        <v>0.40000000000000019</v>
      </c>
      <c r="AJ635" s="69">
        <f t="shared" si="230"/>
        <v>667.73200000000031</v>
      </c>
      <c r="AK635" s="69"/>
      <c r="AL635" s="186"/>
    </row>
    <row r="636" spans="2:38" ht="15.75" x14ac:dyDescent="0.25">
      <c r="B636" s="677" t="s">
        <v>483</v>
      </c>
      <c r="C636" s="21" t="s">
        <v>124</v>
      </c>
      <c r="D636" s="125">
        <f t="shared" ref="D636:AA636" si="243">SUM(D637:D638)</f>
        <v>14</v>
      </c>
      <c r="E636" s="125">
        <f t="shared" si="243"/>
        <v>58</v>
      </c>
      <c r="F636" s="125">
        <f t="shared" si="243"/>
        <v>60</v>
      </c>
      <c r="G636" s="57">
        <f t="shared" si="243"/>
        <v>5801.9900000000007</v>
      </c>
      <c r="H636" s="57">
        <f t="shared" si="243"/>
        <v>134.39999999999998</v>
      </c>
      <c r="I636" s="82">
        <f>J636/G636</f>
        <v>0.24374050972166442</v>
      </c>
      <c r="J636" s="57">
        <f t="shared" si="243"/>
        <v>1414.1799999999998</v>
      </c>
      <c r="K636" s="82">
        <f>L636/G636</f>
        <v>0</v>
      </c>
      <c r="L636" s="57">
        <f t="shared" si="243"/>
        <v>0</v>
      </c>
      <c r="M636" s="82">
        <f t="shared" si="243"/>
        <v>0</v>
      </c>
      <c r="N636" s="57">
        <f t="shared" si="243"/>
        <v>0</v>
      </c>
      <c r="O636" s="57">
        <f t="shared" si="243"/>
        <v>0</v>
      </c>
      <c r="P636" s="57">
        <f t="shared" si="243"/>
        <v>65.040000000000006</v>
      </c>
      <c r="Q636" s="57">
        <f t="shared" si="243"/>
        <v>14.68</v>
      </c>
      <c r="R636" s="57">
        <f t="shared" si="243"/>
        <v>0</v>
      </c>
      <c r="S636" s="57">
        <f t="shared" si="243"/>
        <v>606.2250932969398</v>
      </c>
      <c r="T636" s="82">
        <f>U636/G636</f>
        <v>0</v>
      </c>
      <c r="U636" s="57">
        <f t="shared" si="243"/>
        <v>0</v>
      </c>
      <c r="V636" s="82">
        <f>W636/G636</f>
        <v>5.6327418620727876E-2</v>
      </c>
      <c r="W636" s="57">
        <f t="shared" si="243"/>
        <v>326.81111956327697</v>
      </c>
      <c r="X636" s="57">
        <f t="shared" si="243"/>
        <v>0</v>
      </c>
      <c r="Y636" s="57">
        <f t="shared" si="243"/>
        <v>0</v>
      </c>
      <c r="Z636" s="57">
        <f t="shared" si="243"/>
        <v>0</v>
      </c>
      <c r="AA636" s="57">
        <f t="shared" si="243"/>
        <v>8363.3262128602182</v>
      </c>
      <c r="AB636" s="141">
        <f>SUM(AB637:AB638)</f>
        <v>1226.2</v>
      </c>
      <c r="AC636" s="141">
        <f>SUM(AC637:AC638)</f>
        <v>1553.0111195632771</v>
      </c>
      <c r="AD636" s="233">
        <f t="shared" si="228"/>
        <v>0.26766869980183988</v>
      </c>
      <c r="AE636" s="141">
        <f>SUM(AE637:AE638)</f>
        <v>8036.5150932969409</v>
      </c>
      <c r="AF636" s="269">
        <f t="shared" si="226"/>
        <v>0.4</v>
      </c>
      <c r="AG636" s="270">
        <f>SUM(AG637:AG638)</f>
        <v>2320.7960000000003</v>
      </c>
      <c r="AH636" s="141">
        <f>SUM(AH637:AH638)</f>
        <v>-767.78488043672223</v>
      </c>
      <c r="AI636" s="233">
        <f t="shared" si="229"/>
        <v>0.39999999999999986</v>
      </c>
      <c r="AJ636" s="57">
        <f t="shared" si="230"/>
        <v>2320.7959999999994</v>
      </c>
      <c r="AK636" s="57"/>
      <c r="AL636" s="79"/>
    </row>
    <row r="637" spans="2:38" s="1" customFormat="1" ht="15.75" x14ac:dyDescent="0.25">
      <c r="B637" s="677"/>
      <c r="C637" s="15" t="s">
        <v>940</v>
      </c>
      <c r="D637" s="116">
        <v>6</v>
      </c>
      <c r="E637" s="116">
        <v>30</v>
      </c>
      <c r="F637" s="116">
        <v>30</v>
      </c>
      <c r="G637" s="69">
        <v>2929.8000000000006</v>
      </c>
      <c r="H637" s="69">
        <v>74.399999999999991</v>
      </c>
      <c r="I637" s="80">
        <v>0.27667076250938621</v>
      </c>
      <c r="J637" s="69">
        <v>810.58999999999992</v>
      </c>
      <c r="K637" s="80">
        <v>0</v>
      </c>
      <c r="L637" s="69">
        <v>0</v>
      </c>
      <c r="M637" s="80">
        <v>0</v>
      </c>
      <c r="N637" s="69">
        <v>0</v>
      </c>
      <c r="O637" s="69">
        <v>0</v>
      </c>
      <c r="P637" s="69">
        <v>0</v>
      </c>
      <c r="Q637" s="69">
        <v>0</v>
      </c>
      <c r="R637" s="69">
        <v>0</v>
      </c>
      <c r="S637" s="69">
        <v>318.63365399524656</v>
      </c>
      <c r="T637" s="80">
        <v>0</v>
      </c>
      <c r="U637" s="69">
        <v>0</v>
      </c>
      <c r="V637" s="80">
        <v>5.7892637020601712E-2</v>
      </c>
      <c r="W637" s="69">
        <v>169.61384794295893</v>
      </c>
      <c r="X637" s="69">
        <v>0</v>
      </c>
      <c r="Y637" s="69">
        <v>0</v>
      </c>
      <c r="Z637" s="69">
        <v>0</v>
      </c>
      <c r="AA637" s="60">
        <f t="shared" ref="AA637:AA642" si="244">G637+H637+J637+L637+N637+O637+P637+Q637+R637+S637+U637+W637+X637+Y637+Z637</f>
        <v>4303.0375019382063</v>
      </c>
      <c r="AB637" s="143">
        <v>644.5</v>
      </c>
      <c r="AC637" s="69">
        <f t="shared" ref="AC637:AC642" si="245">AB637+X637+W637+U637</f>
        <v>814.11384794295896</v>
      </c>
      <c r="AD637" s="238">
        <f t="shared" si="228"/>
        <v>0.27787352308791002</v>
      </c>
      <c r="AE637" s="69">
        <f t="shared" ref="AE637:AE642" si="246">G637+H637+J637+L637+N637+P637+Q637+R637+S637+Y637+Z637</f>
        <v>4133.4236539952472</v>
      </c>
      <c r="AF637" s="277">
        <f t="shared" si="226"/>
        <v>0.4</v>
      </c>
      <c r="AG637" s="278">
        <f t="shared" ref="AG637:AG642" si="247">G637*AF637</f>
        <v>1171.9200000000003</v>
      </c>
      <c r="AH637" s="225">
        <f t="shared" ref="AH637:AH642" si="248">IF((AA637+AB637)-(AE637+AG637)&gt;0,0,(AA637+AB637)-(AE637+AG637))</f>
        <v>-357.80615205704089</v>
      </c>
      <c r="AI637" s="238">
        <f t="shared" si="229"/>
        <v>0.39999999999999986</v>
      </c>
      <c r="AJ637" s="69">
        <f t="shared" si="230"/>
        <v>1171.9199999999998</v>
      </c>
      <c r="AK637" s="69"/>
      <c r="AL637" s="186"/>
    </row>
    <row r="638" spans="2:38" ht="15.75" x14ac:dyDescent="0.25">
      <c r="B638" s="677"/>
      <c r="C638" s="15" t="s">
        <v>941</v>
      </c>
      <c r="D638" s="116">
        <v>8</v>
      </c>
      <c r="E638" s="116">
        <v>28</v>
      </c>
      <c r="F638" s="116">
        <v>30</v>
      </c>
      <c r="G638" s="69">
        <v>2872.19</v>
      </c>
      <c r="H638" s="69">
        <v>60</v>
      </c>
      <c r="I638" s="80">
        <v>0.2101497463607909</v>
      </c>
      <c r="J638" s="69">
        <v>603.59</v>
      </c>
      <c r="K638" s="80">
        <v>0</v>
      </c>
      <c r="L638" s="69">
        <v>0</v>
      </c>
      <c r="M638" s="80">
        <v>0</v>
      </c>
      <c r="N638" s="69">
        <v>0</v>
      </c>
      <c r="O638" s="69">
        <v>0</v>
      </c>
      <c r="P638" s="69">
        <v>65.040000000000006</v>
      </c>
      <c r="Q638" s="69">
        <v>14.68</v>
      </c>
      <c r="R638" s="69">
        <v>0</v>
      </c>
      <c r="S638" s="69">
        <v>287.59143930169319</v>
      </c>
      <c r="T638" s="80">
        <v>0</v>
      </c>
      <c r="U638" s="69">
        <v>0</v>
      </c>
      <c r="V638" s="80">
        <v>5.4730805281098423E-2</v>
      </c>
      <c r="W638" s="69">
        <v>157.19727162031808</v>
      </c>
      <c r="X638" s="69">
        <v>0</v>
      </c>
      <c r="Y638" s="69">
        <v>0</v>
      </c>
      <c r="Z638" s="69">
        <v>0</v>
      </c>
      <c r="AA638" s="60">
        <f t="shared" si="244"/>
        <v>4060.2887109220114</v>
      </c>
      <c r="AB638" s="143">
        <v>581.70000000000005</v>
      </c>
      <c r="AC638" s="69">
        <f t="shared" si="245"/>
        <v>738.89727162031818</v>
      </c>
      <c r="AD638" s="238">
        <f t="shared" si="228"/>
        <v>0.25725918954537064</v>
      </c>
      <c r="AE638" s="69">
        <f t="shared" si="246"/>
        <v>3903.0914393016933</v>
      </c>
      <c r="AF638" s="277">
        <f t="shared" si="226"/>
        <v>0.4</v>
      </c>
      <c r="AG638" s="278">
        <f t="shared" si="247"/>
        <v>1148.876</v>
      </c>
      <c r="AH638" s="225">
        <f t="shared" si="248"/>
        <v>-409.97872837968134</v>
      </c>
      <c r="AI638" s="238">
        <f t="shared" si="229"/>
        <v>0.3999999999999998</v>
      </c>
      <c r="AJ638" s="69">
        <f t="shared" si="230"/>
        <v>1148.8759999999995</v>
      </c>
      <c r="AK638" s="69"/>
      <c r="AL638" s="186"/>
    </row>
    <row r="639" spans="2:38" ht="47.25" x14ac:dyDescent="0.25">
      <c r="B639" s="24" t="s">
        <v>484</v>
      </c>
      <c r="C639" s="25" t="s">
        <v>942</v>
      </c>
      <c r="D639" s="108">
        <v>19</v>
      </c>
      <c r="E639" s="108">
        <v>95</v>
      </c>
      <c r="F639" s="108">
        <v>93</v>
      </c>
      <c r="G639" s="68">
        <v>8515.92</v>
      </c>
      <c r="H639" s="68">
        <v>175.20000000000002</v>
      </c>
      <c r="I639" s="96">
        <v>0.25584317372638538</v>
      </c>
      <c r="J639" s="68">
        <v>2178.7399999999998</v>
      </c>
      <c r="K639" s="96">
        <v>1.2660992587999886E-2</v>
      </c>
      <c r="L639" s="68">
        <v>107.82</v>
      </c>
      <c r="M639" s="96">
        <v>0</v>
      </c>
      <c r="N639" s="68">
        <v>0</v>
      </c>
      <c r="O639" s="68">
        <v>0</v>
      </c>
      <c r="P639" s="68">
        <v>227.64</v>
      </c>
      <c r="Q639" s="68">
        <v>328.96</v>
      </c>
      <c r="R639" s="160">
        <v>33.99</v>
      </c>
      <c r="S639" s="160">
        <v>947.33528293247582</v>
      </c>
      <c r="T639" s="161">
        <v>0</v>
      </c>
      <c r="U639" s="160">
        <v>0</v>
      </c>
      <c r="V639" s="161">
        <v>5.6430003474634421E-2</v>
      </c>
      <c r="W639" s="160">
        <v>480.55339518970879</v>
      </c>
      <c r="X639" s="160">
        <v>0</v>
      </c>
      <c r="Y639" s="160">
        <v>0</v>
      </c>
      <c r="Z639" s="160">
        <v>0</v>
      </c>
      <c r="AA639" s="160">
        <f t="shared" si="244"/>
        <v>12996.158678122183</v>
      </c>
      <c r="AB639" s="149">
        <v>1916.2</v>
      </c>
      <c r="AC639" s="160">
        <f t="shared" si="245"/>
        <v>2396.753395189709</v>
      </c>
      <c r="AD639" s="239">
        <f t="shared" si="228"/>
        <v>0.28144385987535214</v>
      </c>
      <c r="AE639" s="160">
        <f t="shared" si="246"/>
        <v>12515.605282932474</v>
      </c>
      <c r="AF639" s="279">
        <f t="shared" si="226"/>
        <v>0.4</v>
      </c>
      <c r="AG639" s="280">
        <f t="shared" si="247"/>
        <v>3406.3680000000004</v>
      </c>
      <c r="AH639" s="229">
        <f t="shared" si="248"/>
        <v>-1009.614604810291</v>
      </c>
      <c r="AI639" s="239">
        <f t="shared" si="229"/>
        <v>0.39999999999999997</v>
      </c>
      <c r="AJ639" s="160">
        <f t="shared" si="230"/>
        <v>3406.3679999999999</v>
      </c>
      <c r="AK639" s="160"/>
      <c r="AL639" s="201"/>
    </row>
    <row r="640" spans="2:38" s="1" customFormat="1" ht="47.25" x14ac:dyDescent="0.25">
      <c r="B640" s="24" t="s">
        <v>485</v>
      </c>
      <c r="C640" s="25" t="s">
        <v>943</v>
      </c>
      <c r="D640" s="108">
        <v>32</v>
      </c>
      <c r="E640" s="108">
        <v>134</v>
      </c>
      <c r="F640" s="108">
        <v>127</v>
      </c>
      <c r="G640" s="68">
        <v>11841.699999999999</v>
      </c>
      <c r="H640" s="68">
        <v>223.8</v>
      </c>
      <c r="I640" s="96">
        <v>0.1953190842531056</v>
      </c>
      <c r="J640" s="68">
        <v>2312.9100000000003</v>
      </c>
      <c r="K640" s="96">
        <v>1.2294687418191647E-2</v>
      </c>
      <c r="L640" s="68">
        <v>145.59</v>
      </c>
      <c r="M640" s="96">
        <v>0</v>
      </c>
      <c r="N640" s="68">
        <v>0</v>
      </c>
      <c r="O640" s="68">
        <v>0</v>
      </c>
      <c r="P640" s="68">
        <v>269.54000000000002</v>
      </c>
      <c r="Q640" s="68">
        <v>524.89</v>
      </c>
      <c r="R640" s="160">
        <v>29.74</v>
      </c>
      <c r="S640" s="160">
        <v>1296.6836536634801</v>
      </c>
      <c r="T640" s="161">
        <v>0</v>
      </c>
      <c r="U640" s="160">
        <v>0</v>
      </c>
      <c r="V640" s="161">
        <v>5.8643087053527894E-2</v>
      </c>
      <c r="W640" s="160">
        <v>694.43384396176123</v>
      </c>
      <c r="X640" s="160">
        <v>0</v>
      </c>
      <c r="Y640" s="160">
        <v>0</v>
      </c>
      <c r="Z640" s="160">
        <v>0</v>
      </c>
      <c r="AA640" s="160">
        <f t="shared" si="244"/>
        <v>17339.287497625239</v>
      </c>
      <c r="AB640" s="149">
        <v>2622.8</v>
      </c>
      <c r="AC640" s="160">
        <f t="shared" si="245"/>
        <v>3317.2338439617615</v>
      </c>
      <c r="AD640" s="239">
        <f t="shared" si="228"/>
        <v>0.28013155577001292</v>
      </c>
      <c r="AE640" s="160">
        <f t="shared" si="246"/>
        <v>16644.853653663478</v>
      </c>
      <c r="AF640" s="279">
        <f t="shared" si="226"/>
        <v>0.4</v>
      </c>
      <c r="AG640" s="280">
        <f t="shared" si="247"/>
        <v>4736.6799999999994</v>
      </c>
      <c r="AH640" s="229">
        <f t="shared" si="248"/>
        <v>-1419.4461560382406</v>
      </c>
      <c r="AI640" s="239">
        <f t="shared" si="229"/>
        <v>0.40000000000000019</v>
      </c>
      <c r="AJ640" s="160">
        <f t="shared" si="230"/>
        <v>4736.6800000000021</v>
      </c>
      <c r="AK640" s="160"/>
      <c r="AL640" s="201"/>
    </row>
    <row r="641" spans="2:38" ht="47.25" x14ac:dyDescent="0.25">
      <c r="B641" s="24" t="s">
        <v>486</v>
      </c>
      <c r="C641" s="25" t="s">
        <v>944</v>
      </c>
      <c r="D641" s="108">
        <v>22</v>
      </c>
      <c r="E641" s="108">
        <v>106</v>
      </c>
      <c r="F641" s="108">
        <v>102</v>
      </c>
      <c r="G641" s="68">
        <v>9328.25</v>
      </c>
      <c r="H641" s="68">
        <v>451.94</v>
      </c>
      <c r="I641" s="96">
        <v>0.11752793932409615</v>
      </c>
      <c r="J641" s="68">
        <v>1096.33</v>
      </c>
      <c r="K641" s="96">
        <v>0</v>
      </c>
      <c r="L641" s="68">
        <v>0</v>
      </c>
      <c r="M641" s="96">
        <v>0</v>
      </c>
      <c r="N641" s="68">
        <v>0</v>
      </c>
      <c r="O641" s="68">
        <v>0</v>
      </c>
      <c r="P641" s="68">
        <v>161.04</v>
      </c>
      <c r="Q641" s="68">
        <v>318.52</v>
      </c>
      <c r="R641" s="160">
        <v>21.25</v>
      </c>
      <c r="S641" s="160">
        <v>966.74935597375304</v>
      </c>
      <c r="T641" s="161">
        <v>0</v>
      </c>
      <c r="U641" s="160">
        <v>0</v>
      </c>
      <c r="V641" s="161">
        <v>5.8452793577041473E-2</v>
      </c>
      <c r="W641" s="160">
        <v>545.26227168503715</v>
      </c>
      <c r="X641" s="160">
        <v>0</v>
      </c>
      <c r="Y641" s="160">
        <v>0</v>
      </c>
      <c r="Z641" s="160">
        <v>0</v>
      </c>
      <c r="AA641" s="160">
        <f t="shared" si="244"/>
        <v>12889.34162765879</v>
      </c>
      <c r="AB641" s="149">
        <v>1955.4</v>
      </c>
      <c r="AC641" s="160">
        <f t="shared" si="245"/>
        <v>2500.662271685037</v>
      </c>
      <c r="AD641" s="239">
        <f t="shared" si="228"/>
        <v>0.26807410518425612</v>
      </c>
      <c r="AE641" s="160">
        <f t="shared" si="246"/>
        <v>12344.079355973754</v>
      </c>
      <c r="AF641" s="279">
        <f t="shared" si="226"/>
        <v>0.4</v>
      </c>
      <c r="AG641" s="280">
        <f t="shared" si="247"/>
        <v>3731.3</v>
      </c>
      <c r="AH641" s="229">
        <f t="shared" si="248"/>
        <v>-1230.6377283149632</v>
      </c>
      <c r="AI641" s="239">
        <f t="shared" si="229"/>
        <v>0.4</v>
      </c>
      <c r="AJ641" s="160">
        <f t="shared" si="230"/>
        <v>3731.3</v>
      </c>
      <c r="AK641" s="160"/>
      <c r="AL641" s="201"/>
    </row>
    <row r="642" spans="2:38" s="1" customFormat="1" ht="47.25" x14ac:dyDescent="0.25">
      <c r="B642" s="24" t="s">
        <v>487</v>
      </c>
      <c r="C642" s="25" t="s">
        <v>945</v>
      </c>
      <c r="D642" s="108">
        <v>28</v>
      </c>
      <c r="E642" s="108">
        <v>114</v>
      </c>
      <c r="F642" s="108">
        <v>104</v>
      </c>
      <c r="G642" s="68">
        <v>9449.0499999999993</v>
      </c>
      <c r="H642" s="68">
        <v>165.6</v>
      </c>
      <c r="I642" s="96">
        <v>0.27634841597832593</v>
      </c>
      <c r="J642" s="68">
        <v>2611.2300000000005</v>
      </c>
      <c r="K642" s="96">
        <v>0</v>
      </c>
      <c r="L642" s="68">
        <v>0</v>
      </c>
      <c r="M642" s="96">
        <v>0</v>
      </c>
      <c r="N642" s="68">
        <v>0</v>
      </c>
      <c r="O642" s="68">
        <v>0</v>
      </c>
      <c r="P642" s="68">
        <v>195.12</v>
      </c>
      <c r="Q642" s="68">
        <v>334.53000000000003</v>
      </c>
      <c r="R642" s="160">
        <v>35</v>
      </c>
      <c r="S642" s="160">
        <v>1085.3876357230683</v>
      </c>
      <c r="T642" s="161">
        <v>0</v>
      </c>
      <c r="U642" s="160">
        <v>0</v>
      </c>
      <c r="V642" s="161">
        <v>5.8812433914184128E-2</v>
      </c>
      <c r="W642" s="160">
        <v>555.72162867682152</v>
      </c>
      <c r="X642" s="160">
        <v>0</v>
      </c>
      <c r="Y642" s="160">
        <v>0</v>
      </c>
      <c r="Z642" s="160">
        <v>0</v>
      </c>
      <c r="AA642" s="160">
        <f t="shared" si="244"/>
        <v>14431.639264399893</v>
      </c>
      <c r="AB642" s="149">
        <v>2195.4</v>
      </c>
      <c r="AC642" s="160">
        <f t="shared" si="245"/>
        <v>2751.1216286768217</v>
      </c>
      <c r="AD642" s="239">
        <f t="shared" si="228"/>
        <v>0.29115325124502694</v>
      </c>
      <c r="AE642" s="160">
        <f t="shared" si="246"/>
        <v>13875.917635723072</v>
      </c>
      <c r="AF642" s="279">
        <f t="shared" si="226"/>
        <v>0.4</v>
      </c>
      <c r="AG642" s="280">
        <f t="shared" si="247"/>
        <v>3779.62</v>
      </c>
      <c r="AH642" s="229">
        <f t="shared" si="248"/>
        <v>-1028.4983713231777</v>
      </c>
      <c r="AI642" s="239">
        <f t="shared" si="229"/>
        <v>0.39999999999999997</v>
      </c>
      <c r="AJ642" s="160">
        <f t="shared" si="230"/>
        <v>3779.6199999999994</v>
      </c>
      <c r="AK642" s="160"/>
      <c r="AL642" s="201"/>
    </row>
    <row r="643" spans="2:38" ht="34.5" customHeight="1" x14ac:dyDescent="0.25">
      <c r="B643" s="663" t="s">
        <v>488</v>
      </c>
      <c r="C643" s="664"/>
      <c r="D643" s="123">
        <f t="shared" ref="D643:AA643" si="249">D645</f>
        <v>154</v>
      </c>
      <c r="E643" s="123">
        <f t="shared" si="249"/>
        <v>774</v>
      </c>
      <c r="F643" s="123">
        <f t="shared" si="249"/>
        <v>717</v>
      </c>
      <c r="G643" s="130">
        <f t="shared" si="249"/>
        <v>68635.64</v>
      </c>
      <c r="H643" s="130">
        <f t="shared" si="249"/>
        <v>2181.6000000000004</v>
      </c>
      <c r="I643" s="87">
        <f>J643/G643</f>
        <v>0.26564770139828225</v>
      </c>
      <c r="J643" s="130">
        <f t="shared" si="249"/>
        <v>18232.899999999998</v>
      </c>
      <c r="K643" s="87">
        <f>L643/G643</f>
        <v>1.4817374763315386E-3</v>
      </c>
      <c r="L643" s="130">
        <f t="shared" si="249"/>
        <v>101.7</v>
      </c>
      <c r="M643" s="87">
        <f>N643/G643</f>
        <v>0</v>
      </c>
      <c r="N643" s="130">
        <f t="shared" si="249"/>
        <v>0</v>
      </c>
      <c r="O643" s="130">
        <f t="shared" si="249"/>
        <v>0</v>
      </c>
      <c r="P643" s="130">
        <f t="shared" si="249"/>
        <v>0</v>
      </c>
      <c r="Q643" s="130">
        <f t="shared" si="249"/>
        <v>1516</v>
      </c>
      <c r="R643" s="130">
        <f t="shared" si="249"/>
        <v>143.6</v>
      </c>
      <c r="S643" s="130">
        <f t="shared" si="249"/>
        <v>8833.5522106666649</v>
      </c>
      <c r="T643" s="87">
        <f>U643/G643</f>
        <v>0.22848751068686762</v>
      </c>
      <c r="U643" s="130">
        <f t="shared" si="249"/>
        <v>15682.386527999999</v>
      </c>
      <c r="V643" s="87">
        <f>W643/G643</f>
        <v>0</v>
      </c>
      <c r="W643" s="130">
        <f t="shared" si="249"/>
        <v>0</v>
      </c>
      <c r="X643" s="130">
        <f t="shared" si="249"/>
        <v>0</v>
      </c>
      <c r="Y643" s="130">
        <f t="shared" si="249"/>
        <v>0</v>
      </c>
      <c r="Z643" s="130">
        <f t="shared" si="249"/>
        <v>0</v>
      </c>
      <c r="AA643" s="130">
        <f t="shared" si="249"/>
        <v>115327.37873866667</v>
      </c>
      <c r="AB643" s="133">
        <f>AB645+AB644</f>
        <v>8336.1999999999989</v>
      </c>
      <c r="AC643" s="133">
        <f>AC645+AC644</f>
        <v>24276.286528000004</v>
      </c>
      <c r="AD643" s="231">
        <f t="shared" si="228"/>
        <v>0.34994336073794896</v>
      </c>
      <c r="AE643" s="133">
        <f>AE645+AE644</f>
        <v>102870.49221066669</v>
      </c>
      <c r="AF643" s="265">
        <f t="shared" si="226"/>
        <v>0.4</v>
      </c>
      <c r="AG643" s="266">
        <f>AG645+AG644</f>
        <v>28347.056000000004</v>
      </c>
      <c r="AH643" s="133">
        <f>AH645+AH644</f>
        <v>-4070.7694720000027</v>
      </c>
      <c r="AI643" s="231">
        <f t="shared" si="229"/>
        <v>0.41300781926124691</v>
      </c>
      <c r="AJ643" s="130">
        <f t="shared" si="230"/>
        <v>28347.056000000008</v>
      </c>
      <c r="AK643" s="130"/>
      <c r="AL643" s="199"/>
    </row>
    <row r="644" spans="2:38" ht="18.75" x14ac:dyDescent="0.25">
      <c r="B644" s="306" t="s">
        <v>831</v>
      </c>
      <c r="C644" s="207"/>
      <c r="D644" s="124"/>
      <c r="E644" s="124">
        <v>21</v>
      </c>
      <c r="F644" s="124">
        <v>21</v>
      </c>
      <c r="G644" s="134">
        <v>2232</v>
      </c>
      <c r="H644" s="134">
        <v>111.6</v>
      </c>
      <c r="I644" s="93">
        <v>0.2839605734767025</v>
      </c>
      <c r="J644" s="134">
        <v>633.79999999999995</v>
      </c>
      <c r="K644" s="93">
        <v>0</v>
      </c>
      <c r="L644" s="134">
        <v>0</v>
      </c>
      <c r="M644" s="93">
        <v>0</v>
      </c>
      <c r="N644" s="134">
        <v>0</v>
      </c>
      <c r="O644" s="134">
        <v>0</v>
      </c>
      <c r="P644" s="134">
        <v>0</v>
      </c>
      <c r="Q644" s="134">
        <v>0</v>
      </c>
      <c r="R644" s="134">
        <v>0</v>
      </c>
      <c r="S644" s="134">
        <v>248.1</v>
      </c>
      <c r="T644" s="93">
        <v>0.11545698924731182</v>
      </c>
      <c r="U644" s="134">
        <v>257.7</v>
      </c>
      <c r="V644" s="93">
        <v>0</v>
      </c>
      <c r="W644" s="134">
        <v>0</v>
      </c>
      <c r="X644" s="309">
        <v>0</v>
      </c>
      <c r="Y644" s="309">
        <v>0</v>
      </c>
      <c r="Z644" s="309">
        <v>0</v>
      </c>
      <c r="AA644" s="309">
        <v>3483.1999999999994</v>
      </c>
      <c r="AB644" s="146">
        <v>186.5</v>
      </c>
      <c r="AC644" s="309">
        <f>AB644+X644+W644+U644</f>
        <v>444.2</v>
      </c>
      <c r="AD644" s="310">
        <f t="shared" si="228"/>
        <v>0.19901433691756271</v>
      </c>
      <c r="AE644" s="309">
        <f>G644+H644+J644+L644+N644+P644+Q644+R644+S644+Y644+Z644</f>
        <v>3225.4999999999995</v>
      </c>
      <c r="AF644" s="311">
        <f t="shared" si="226"/>
        <v>0.4</v>
      </c>
      <c r="AG644" s="312">
        <f>G644*AF644</f>
        <v>892.80000000000007</v>
      </c>
      <c r="AH644" s="225">
        <f>IF((AA644+AB644)-(AE644+AG644)&gt;0,0,(AA644+AB644)-(AE644+AG644))</f>
        <v>-448.59999999999991</v>
      </c>
      <c r="AI644" s="310">
        <f t="shared" si="229"/>
        <v>0.39999999999999997</v>
      </c>
      <c r="AJ644" s="309">
        <f t="shared" si="230"/>
        <v>892.8</v>
      </c>
      <c r="AK644" s="134"/>
      <c r="AL644" s="184"/>
    </row>
    <row r="645" spans="2:38" ht="18.75" x14ac:dyDescent="0.3">
      <c r="B645" s="10" t="s">
        <v>710</v>
      </c>
      <c r="C645" s="23"/>
      <c r="D645" s="154">
        <f>D646+D649+D653+D656+D659+D663+D666+D670+D674+D678+D682+D686</f>
        <v>154</v>
      </c>
      <c r="E645" s="154">
        <f t="shared" ref="E645:AA645" si="250">E646+E649+E653+E656+E659+E663+E666+E670+E674+E678+E682+E686</f>
        <v>774</v>
      </c>
      <c r="F645" s="154">
        <f t="shared" si="250"/>
        <v>717</v>
      </c>
      <c r="G645" s="65">
        <f t="shared" si="250"/>
        <v>68635.64</v>
      </c>
      <c r="H645" s="65">
        <f t="shared" si="250"/>
        <v>2181.6000000000004</v>
      </c>
      <c r="I645" s="94">
        <f>J645/G645</f>
        <v>0.26564770139828225</v>
      </c>
      <c r="J645" s="65">
        <f t="shared" si="250"/>
        <v>18232.899999999998</v>
      </c>
      <c r="K645" s="94">
        <f>L645/G645</f>
        <v>1.4817374763315386E-3</v>
      </c>
      <c r="L645" s="65">
        <f t="shared" si="250"/>
        <v>101.7</v>
      </c>
      <c r="M645" s="94">
        <f>N645/G645</f>
        <v>0</v>
      </c>
      <c r="N645" s="65">
        <f t="shared" si="250"/>
        <v>0</v>
      </c>
      <c r="O645" s="65">
        <f t="shared" si="250"/>
        <v>0</v>
      </c>
      <c r="P645" s="65">
        <f t="shared" si="250"/>
        <v>0</v>
      </c>
      <c r="Q645" s="65">
        <f t="shared" si="250"/>
        <v>1516</v>
      </c>
      <c r="R645" s="65">
        <f t="shared" si="250"/>
        <v>143.6</v>
      </c>
      <c r="S645" s="65">
        <f t="shared" si="250"/>
        <v>8833.5522106666649</v>
      </c>
      <c r="T645" s="94">
        <f>U645/G645</f>
        <v>0.22848751068686762</v>
      </c>
      <c r="U645" s="65">
        <f t="shared" si="250"/>
        <v>15682.386527999999</v>
      </c>
      <c r="V645" s="94">
        <f>W645/G645</f>
        <v>0</v>
      </c>
      <c r="W645" s="65">
        <f t="shared" si="250"/>
        <v>0</v>
      </c>
      <c r="X645" s="65">
        <f t="shared" si="250"/>
        <v>0</v>
      </c>
      <c r="Y645" s="65">
        <f t="shared" si="250"/>
        <v>0</v>
      </c>
      <c r="Z645" s="65">
        <f t="shared" si="250"/>
        <v>0</v>
      </c>
      <c r="AA645" s="65">
        <f t="shared" si="250"/>
        <v>115327.37873866667</v>
      </c>
      <c r="AB645" s="62">
        <f>AB646+AB649+AB653+AB656+AB659+AB663+AB666+AB670+AB674+AB678+AB682+AB686</f>
        <v>8149.6999999999989</v>
      </c>
      <c r="AC645" s="62">
        <f>AC646+AC649+AC653+AC656+AC659+AC663+AC666+AC670+AC674+AC678+AC682+AC686</f>
        <v>23832.086528000003</v>
      </c>
      <c r="AD645" s="232">
        <f t="shared" si="228"/>
        <v>0.34722611354683952</v>
      </c>
      <c r="AE645" s="62">
        <f>AE646+AE649+AE653+AE656+AE659+AE663+AE666+AE670+AE674+AE678+AE682+AE686</f>
        <v>99644.992210666693</v>
      </c>
      <c r="AF645" s="267">
        <f t="shared" si="226"/>
        <v>0.4</v>
      </c>
      <c r="AG645" s="268">
        <f>AG646+AG649+AG653+AG656+AG659+AG663+AG666+AG670+AG674+AG678+AG682+AG686</f>
        <v>27454.256000000005</v>
      </c>
      <c r="AH645" s="62">
        <f>AH646+AH649+AH653+AH656+AH659+AH663+AH666+AH670+AH674+AH678+AH682+AH686</f>
        <v>-3622.1694720000028</v>
      </c>
      <c r="AI645" s="232">
        <f t="shared" si="229"/>
        <v>0.40000000000000008</v>
      </c>
      <c r="AJ645" s="65">
        <f t="shared" si="230"/>
        <v>27454.256000000005</v>
      </c>
      <c r="AK645" s="65"/>
      <c r="AL645" s="79"/>
    </row>
    <row r="646" spans="2:38" s="1" customFormat="1" ht="15.75" x14ac:dyDescent="0.25">
      <c r="B646" s="682" t="s">
        <v>489</v>
      </c>
      <c r="C646" s="21" t="s">
        <v>124</v>
      </c>
      <c r="D646" s="125">
        <f t="shared" ref="D646:AA646" si="251">SUM(D647:D648)</f>
        <v>4</v>
      </c>
      <c r="E646" s="125">
        <f t="shared" si="251"/>
        <v>41</v>
      </c>
      <c r="F646" s="125">
        <f t="shared" si="251"/>
        <v>34</v>
      </c>
      <c r="G646" s="57">
        <f t="shared" si="251"/>
        <v>3179.5</v>
      </c>
      <c r="H646" s="57">
        <f t="shared" si="251"/>
        <v>153.60000000000002</v>
      </c>
      <c r="I646" s="82">
        <f>J646/G646</f>
        <v>0.37449284478691619</v>
      </c>
      <c r="J646" s="57">
        <f t="shared" si="251"/>
        <v>1190.7</v>
      </c>
      <c r="K646" s="82">
        <f>L646/G646</f>
        <v>0</v>
      </c>
      <c r="L646" s="57">
        <f t="shared" si="251"/>
        <v>0</v>
      </c>
      <c r="M646" s="82">
        <f t="shared" si="251"/>
        <v>0</v>
      </c>
      <c r="N646" s="57">
        <f t="shared" si="251"/>
        <v>0</v>
      </c>
      <c r="O646" s="57">
        <f t="shared" si="251"/>
        <v>0</v>
      </c>
      <c r="P646" s="57">
        <f t="shared" si="251"/>
        <v>0</v>
      </c>
      <c r="Q646" s="57">
        <f t="shared" si="251"/>
        <v>75.8</v>
      </c>
      <c r="R646" s="57">
        <f t="shared" si="251"/>
        <v>8.4</v>
      </c>
      <c r="S646" s="57">
        <f t="shared" si="251"/>
        <v>436.60194749999994</v>
      </c>
      <c r="T646" s="82">
        <f>U646/G646</f>
        <v>0.22343870734392199</v>
      </c>
      <c r="U646" s="57">
        <f t="shared" si="251"/>
        <v>710.42336999999998</v>
      </c>
      <c r="V646" s="82">
        <f>W646/G646</f>
        <v>0</v>
      </c>
      <c r="W646" s="57">
        <f t="shared" si="251"/>
        <v>0</v>
      </c>
      <c r="X646" s="57">
        <f t="shared" si="251"/>
        <v>0</v>
      </c>
      <c r="Y646" s="57">
        <f t="shared" si="251"/>
        <v>0</v>
      </c>
      <c r="Z646" s="57">
        <f t="shared" si="251"/>
        <v>0</v>
      </c>
      <c r="AA646" s="57">
        <f t="shared" si="251"/>
        <v>5755.0253174999998</v>
      </c>
      <c r="AB646" s="141">
        <f>SUM(AB647:AB648)</f>
        <v>402.4</v>
      </c>
      <c r="AC646" s="141">
        <f>SUM(AC647:AC648)</f>
        <v>1112.8233700000001</v>
      </c>
      <c r="AD646" s="233">
        <f t="shared" si="228"/>
        <v>0.34999948734077685</v>
      </c>
      <c r="AE646" s="141">
        <f>SUM(AE647:AE648)</f>
        <v>5044.6019475000003</v>
      </c>
      <c r="AF646" s="269">
        <f t="shared" si="226"/>
        <v>0.4</v>
      </c>
      <c r="AG646" s="270">
        <f>SUM(AG647:AG648)</f>
        <v>1271.8000000000002</v>
      </c>
      <c r="AH646" s="141">
        <f>SUM(AH647:AH648)</f>
        <v>-158.97663000000011</v>
      </c>
      <c r="AI646" s="233">
        <f t="shared" si="229"/>
        <v>0.40000000000000008</v>
      </c>
      <c r="AJ646" s="57">
        <f t="shared" si="230"/>
        <v>1271.8000000000002</v>
      </c>
      <c r="AK646" s="57"/>
      <c r="AL646" s="79"/>
    </row>
    <row r="647" spans="2:38" s="1" customFormat="1" ht="15.75" x14ac:dyDescent="0.25">
      <c r="B647" s="682"/>
      <c r="C647" s="15" t="s">
        <v>946</v>
      </c>
      <c r="D647" s="116">
        <v>3</v>
      </c>
      <c r="E647" s="116">
        <v>23</v>
      </c>
      <c r="F647" s="116">
        <v>19</v>
      </c>
      <c r="G647" s="69">
        <v>1787.1000000000001</v>
      </c>
      <c r="H647" s="69">
        <v>94.800000000000011</v>
      </c>
      <c r="I647" s="80">
        <v>0.38330255721560069</v>
      </c>
      <c r="J647" s="69">
        <v>685</v>
      </c>
      <c r="K647" s="80">
        <v>0</v>
      </c>
      <c r="L647" s="69">
        <v>0</v>
      </c>
      <c r="M647" s="80">
        <v>0</v>
      </c>
      <c r="N647" s="69">
        <v>0</v>
      </c>
      <c r="O647" s="69">
        <v>0</v>
      </c>
      <c r="P647" s="69">
        <v>0</v>
      </c>
      <c r="Q647" s="69">
        <v>37.9</v>
      </c>
      <c r="R647" s="69">
        <v>4.2</v>
      </c>
      <c r="S647" s="69">
        <v>243.45432833333331</v>
      </c>
      <c r="T647" s="80">
        <v>0.21949076156902242</v>
      </c>
      <c r="U647" s="69">
        <v>392.25193999999999</v>
      </c>
      <c r="V647" s="80">
        <v>0</v>
      </c>
      <c r="W647" s="69">
        <v>0</v>
      </c>
      <c r="X647" s="69">
        <v>0</v>
      </c>
      <c r="Y647" s="69">
        <v>0</v>
      </c>
      <c r="Z647" s="69">
        <v>0</v>
      </c>
      <c r="AA647" s="60">
        <f>G647+H647+J647+L647+N647+O647+P647+Q647+R647+S647+U647+W647+X647+Y647+Z647</f>
        <v>3244.7062683333334</v>
      </c>
      <c r="AB647" s="143">
        <v>224.4</v>
      </c>
      <c r="AC647" s="69">
        <f>AB647+X647+W647+U647</f>
        <v>616.65193999999997</v>
      </c>
      <c r="AD647" s="238">
        <f t="shared" si="228"/>
        <v>0.34505732191819144</v>
      </c>
      <c r="AE647" s="69">
        <f>G647+H647+J647+L647+N647+P647+Q647+R647+S647+Y647+Z647</f>
        <v>2852.4543283333333</v>
      </c>
      <c r="AF647" s="277">
        <f t="shared" si="226"/>
        <v>0.4</v>
      </c>
      <c r="AG647" s="278">
        <f>G647*AF647</f>
        <v>714.84000000000015</v>
      </c>
      <c r="AH647" s="225">
        <f>IF((AA647+AB647)-(AE647+AG647)&gt;0,0,(AA647+AB647)-(AE647+AG647))</f>
        <v>-98.18805999999995</v>
      </c>
      <c r="AI647" s="238">
        <f t="shared" si="229"/>
        <v>0.39999999999999991</v>
      </c>
      <c r="AJ647" s="69">
        <f t="shared" si="230"/>
        <v>714.83999999999992</v>
      </c>
      <c r="AK647" s="69"/>
      <c r="AL647" s="186"/>
    </row>
    <row r="648" spans="2:38" s="1" customFormat="1" ht="15.75" x14ac:dyDescent="0.25">
      <c r="B648" s="682"/>
      <c r="C648" s="15" t="s">
        <v>947</v>
      </c>
      <c r="D648" s="116">
        <v>1</v>
      </c>
      <c r="E648" s="116">
        <v>18</v>
      </c>
      <c r="F648" s="116">
        <v>15</v>
      </c>
      <c r="G648" s="69">
        <v>1392.4</v>
      </c>
      <c r="H648" s="69">
        <v>58.800000000000004</v>
      </c>
      <c r="I648" s="80">
        <v>0.36318586613042225</v>
      </c>
      <c r="J648" s="69">
        <v>505.7</v>
      </c>
      <c r="K648" s="80">
        <v>0</v>
      </c>
      <c r="L648" s="69">
        <v>0</v>
      </c>
      <c r="M648" s="80">
        <v>0</v>
      </c>
      <c r="N648" s="69">
        <v>0</v>
      </c>
      <c r="O648" s="69">
        <v>0</v>
      </c>
      <c r="P648" s="69">
        <v>0</v>
      </c>
      <c r="Q648" s="69">
        <v>37.9</v>
      </c>
      <c r="R648" s="69">
        <v>4.2</v>
      </c>
      <c r="S648" s="69">
        <v>193.14761916666666</v>
      </c>
      <c r="T648" s="80">
        <v>0.22850576702097097</v>
      </c>
      <c r="U648" s="69">
        <v>318.17142999999999</v>
      </c>
      <c r="V648" s="80">
        <v>0</v>
      </c>
      <c r="W648" s="69">
        <v>0</v>
      </c>
      <c r="X648" s="69">
        <v>0</v>
      </c>
      <c r="Y648" s="69">
        <v>0</v>
      </c>
      <c r="Z648" s="69">
        <v>0</v>
      </c>
      <c r="AA648" s="60">
        <f>G648+H648+J648+L648+N648+O648+P648+Q648+R648+S648+U648+W648+X648+Y648+Z648</f>
        <v>2510.3190491666669</v>
      </c>
      <c r="AB648" s="143">
        <v>178</v>
      </c>
      <c r="AC648" s="69">
        <f>AB648+X648+W648+U648</f>
        <v>496.17142999999999</v>
      </c>
      <c r="AD648" s="238">
        <f t="shared" si="228"/>
        <v>0.35634259551852915</v>
      </c>
      <c r="AE648" s="69">
        <f>G648+H648+J648+L648+N648+P648+Q648+R648+S648+Y648+Z648</f>
        <v>2192.147619166667</v>
      </c>
      <c r="AF648" s="277">
        <f t="shared" si="226"/>
        <v>0.4</v>
      </c>
      <c r="AG648" s="278">
        <f>G648*AF648</f>
        <v>556.96</v>
      </c>
      <c r="AH648" s="225">
        <f>IF((AA648+AB648)-(AE648+AG648)&gt;0,0,(AA648+AB648)-(AE648+AG648))</f>
        <v>-60.788570000000163</v>
      </c>
      <c r="AI648" s="238">
        <f t="shared" si="229"/>
        <v>0.40000000000000008</v>
      </c>
      <c r="AJ648" s="69">
        <f t="shared" si="230"/>
        <v>556.96000000000015</v>
      </c>
      <c r="AK648" s="69"/>
      <c r="AL648" s="186"/>
    </row>
    <row r="649" spans="2:38" s="1" customFormat="1" ht="15.75" x14ac:dyDescent="0.25">
      <c r="B649" s="682" t="s">
        <v>490</v>
      </c>
      <c r="C649" s="21" t="s">
        <v>124</v>
      </c>
      <c r="D649" s="125">
        <f t="shared" ref="D649:AA649" si="252">SUM(D650:D652)</f>
        <v>10</v>
      </c>
      <c r="E649" s="125">
        <f t="shared" si="252"/>
        <v>56</v>
      </c>
      <c r="F649" s="125">
        <f t="shared" si="252"/>
        <v>51</v>
      </c>
      <c r="G649" s="57">
        <f t="shared" si="252"/>
        <v>4812.8</v>
      </c>
      <c r="H649" s="57">
        <f t="shared" si="252"/>
        <v>172.8</v>
      </c>
      <c r="I649" s="82">
        <f>J649/G649</f>
        <v>0.29047539893617019</v>
      </c>
      <c r="J649" s="57">
        <f t="shared" si="252"/>
        <v>1398</v>
      </c>
      <c r="K649" s="82">
        <f>L649/G649</f>
        <v>0</v>
      </c>
      <c r="L649" s="57">
        <f t="shared" si="252"/>
        <v>0</v>
      </c>
      <c r="M649" s="82">
        <f t="shared" si="252"/>
        <v>0</v>
      </c>
      <c r="N649" s="57">
        <f t="shared" si="252"/>
        <v>0</v>
      </c>
      <c r="O649" s="57">
        <f t="shared" si="252"/>
        <v>0</v>
      </c>
      <c r="P649" s="57">
        <f t="shared" si="252"/>
        <v>0</v>
      </c>
      <c r="Q649" s="57">
        <f t="shared" si="252"/>
        <v>75.8</v>
      </c>
      <c r="R649" s="57">
        <f t="shared" si="252"/>
        <v>8.5</v>
      </c>
      <c r="S649" s="57">
        <f t="shared" si="252"/>
        <v>631.94520499999999</v>
      </c>
      <c r="T649" s="82">
        <f>U649/G649</f>
        <v>0.23153724650930846</v>
      </c>
      <c r="U649" s="57">
        <f t="shared" si="252"/>
        <v>1114.3424599999998</v>
      </c>
      <c r="V649" s="82">
        <f>W649/G649</f>
        <v>0</v>
      </c>
      <c r="W649" s="57">
        <f t="shared" si="252"/>
        <v>0</v>
      </c>
      <c r="X649" s="57">
        <f t="shared" si="252"/>
        <v>0</v>
      </c>
      <c r="Y649" s="57">
        <f t="shared" si="252"/>
        <v>0</v>
      </c>
      <c r="Z649" s="57">
        <f t="shared" si="252"/>
        <v>0</v>
      </c>
      <c r="AA649" s="57">
        <f t="shared" si="252"/>
        <v>8214.1876649999995</v>
      </c>
      <c r="AB649" s="141">
        <f>SUM(AB650:AB652)</f>
        <v>582.4</v>
      </c>
      <c r="AC649" s="141">
        <f>SUM(AC650:AC652)</f>
        <v>1696.7424599999999</v>
      </c>
      <c r="AD649" s="233">
        <f t="shared" si="228"/>
        <v>0.3525478848071808</v>
      </c>
      <c r="AE649" s="141">
        <f>SUM(AE650:AE652)</f>
        <v>7099.8452050000014</v>
      </c>
      <c r="AF649" s="269">
        <f t="shared" si="226"/>
        <v>0.4</v>
      </c>
      <c r="AG649" s="270">
        <f>SUM(AG650:AG652)</f>
        <v>1925.1200000000003</v>
      </c>
      <c r="AH649" s="141">
        <f>SUM(AH650:AH652)</f>
        <v>-228.37754000000086</v>
      </c>
      <c r="AI649" s="233">
        <f t="shared" si="229"/>
        <v>0.40000000000000013</v>
      </c>
      <c r="AJ649" s="57">
        <f t="shared" si="230"/>
        <v>1925.1200000000008</v>
      </c>
      <c r="AK649" s="57"/>
      <c r="AL649" s="79"/>
    </row>
    <row r="650" spans="2:38" s="1" customFormat="1" ht="15.75" x14ac:dyDescent="0.25">
      <c r="B650" s="682"/>
      <c r="C650" s="15" t="s">
        <v>948</v>
      </c>
      <c r="D650" s="116">
        <v>5</v>
      </c>
      <c r="E650" s="116">
        <v>21</v>
      </c>
      <c r="F650" s="116">
        <v>19</v>
      </c>
      <c r="G650" s="69">
        <v>1789.1</v>
      </c>
      <c r="H650" s="69">
        <v>48</v>
      </c>
      <c r="I650" s="80">
        <v>0.21474484377620037</v>
      </c>
      <c r="J650" s="69">
        <v>384.20000000000005</v>
      </c>
      <c r="K650" s="80">
        <v>0</v>
      </c>
      <c r="L650" s="69">
        <v>0</v>
      </c>
      <c r="M650" s="80">
        <v>0</v>
      </c>
      <c r="N650" s="69">
        <v>0</v>
      </c>
      <c r="O650" s="69">
        <v>0</v>
      </c>
      <c r="P650" s="69">
        <v>0</v>
      </c>
      <c r="Q650" s="69">
        <v>0</v>
      </c>
      <c r="R650" s="69">
        <v>0</v>
      </c>
      <c r="S650" s="69">
        <v>220.24923916666665</v>
      </c>
      <c r="T650" s="80">
        <v>0.23570000000000002</v>
      </c>
      <c r="U650" s="69">
        <v>421.69087000000002</v>
      </c>
      <c r="V650" s="80">
        <v>0</v>
      </c>
      <c r="W650" s="69">
        <v>0</v>
      </c>
      <c r="X650" s="69">
        <v>0</v>
      </c>
      <c r="Y650" s="69">
        <v>0</v>
      </c>
      <c r="Z650" s="69">
        <v>0</v>
      </c>
      <c r="AA650" s="60">
        <f>G650+H650+J650+L650+N650+O650+P650+Q650+R650+S650+U650+W650+X650+Y650+Z650</f>
        <v>2863.2401091666666</v>
      </c>
      <c r="AB650" s="143">
        <v>203</v>
      </c>
      <c r="AC650" s="69">
        <f>AB650+X650+W650+U650</f>
        <v>624.69087000000002</v>
      </c>
      <c r="AD650" s="238">
        <f t="shared" si="228"/>
        <v>0.3491648706053323</v>
      </c>
      <c r="AE650" s="69">
        <f>G650+H650+J650+L650+N650+P650+Q650+R650+S650+Y650+Z650</f>
        <v>2441.5492391666667</v>
      </c>
      <c r="AF650" s="277">
        <f t="shared" si="226"/>
        <v>0.4</v>
      </c>
      <c r="AG650" s="278">
        <f>G650*AF650</f>
        <v>715.64</v>
      </c>
      <c r="AH650" s="225">
        <f>IF((AA650+AB650)-(AE650+AG650)&gt;0,0,(AA650+AB650)-(AE650+AG650))</f>
        <v>-90.949129999999968</v>
      </c>
      <c r="AI650" s="238">
        <f t="shared" si="229"/>
        <v>0.4</v>
      </c>
      <c r="AJ650" s="69">
        <f t="shared" si="230"/>
        <v>715.64</v>
      </c>
      <c r="AK650" s="69"/>
      <c r="AL650" s="186"/>
    </row>
    <row r="651" spans="2:38" s="1" customFormat="1" ht="15.75" x14ac:dyDescent="0.25">
      <c r="B651" s="682"/>
      <c r="C651" s="15" t="s">
        <v>949</v>
      </c>
      <c r="D651" s="116">
        <v>3</v>
      </c>
      <c r="E651" s="116">
        <v>17</v>
      </c>
      <c r="F651" s="116">
        <v>17</v>
      </c>
      <c r="G651" s="69">
        <v>1577.9000000000003</v>
      </c>
      <c r="H651" s="69">
        <v>70.800000000000011</v>
      </c>
      <c r="I651" s="80">
        <v>0.35090943659293994</v>
      </c>
      <c r="J651" s="69">
        <v>553.70000000000005</v>
      </c>
      <c r="K651" s="80">
        <v>0</v>
      </c>
      <c r="L651" s="69">
        <v>0</v>
      </c>
      <c r="M651" s="80">
        <v>0</v>
      </c>
      <c r="N651" s="69">
        <v>0</v>
      </c>
      <c r="O651" s="69">
        <v>0</v>
      </c>
      <c r="P651" s="69">
        <v>0</v>
      </c>
      <c r="Q651" s="69">
        <v>37.9</v>
      </c>
      <c r="R651" s="69">
        <v>4.2</v>
      </c>
      <c r="S651" s="69">
        <v>217.2494816666667</v>
      </c>
      <c r="T651" s="80">
        <v>0.22935153051524174</v>
      </c>
      <c r="U651" s="69">
        <v>361.89377999999999</v>
      </c>
      <c r="V651" s="80">
        <v>0</v>
      </c>
      <c r="W651" s="69">
        <v>0</v>
      </c>
      <c r="X651" s="69">
        <v>0</v>
      </c>
      <c r="Y651" s="69">
        <v>0</v>
      </c>
      <c r="Z651" s="69">
        <v>0</v>
      </c>
      <c r="AA651" s="60">
        <f>G651+H651+J651+L651+N651+O651+P651+Q651+R651+S651+U651+W651+X651+Y651+Z651</f>
        <v>2823.6432616666671</v>
      </c>
      <c r="AB651" s="143">
        <v>200.2</v>
      </c>
      <c r="AC651" s="69">
        <f>AB651+X651+W651+U651</f>
        <v>562.09377999999992</v>
      </c>
      <c r="AD651" s="238">
        <f t="shared" si="228"/>
        <v>0.35622902592052719</v>
      </c>
      <c r="AE651" s="69">
        <f>G651+H651+J651+L651+N651+P651+Q651+R651+S651+Y651+Z651</f>
        <v>2461.7494816666672</v>
      </c>
      <c r="AF651" s="277">
        <f t="shared" ref="AF651:AF714" si="253">$AF$1</f>
        <v>0.4</v>
      </c>
      <c r="AG651" s="278">
        <f>G651*AF651</f>
        <v>631.1600000000002</v>
      </c>
      <c r="AH651" s="225">
        <f>IF((AA651+AB651)-(AE651+AG651)&gt;0,0,(AA651+AB651)-(AE651+AG651))</f>
        <v>-69.066220000000612</v>
      </c>
      <c r="AI651" s="238">
        <f t="shared" si="229"/>
        <v>0.40000000000000024</v>
      </c>
      <c r="AJ651" s="69">
        <f t="shared" si="230"/>
        <v>631.16000000000054</v>
      </c>
      <c r="AK651" s="69"/>
      <c r="AL651" s="186"/>
    </row>
    <row r="652" spans="2:38" s="1" customFormat="1" ht="15.75" x14ac:dyDescent="0.25">
      <c r="B652" s="682"/>
      <c r="C652" s="15" t="s">
        <v>950</v>
      </c>
      <c r="D652" s="116">
        <v>2</v>
      </c>
      <c r="E652" s="116">
        <v>18</v>
      </c>
      <c r="F652" s="116">
        <v>15</v>
      </c>
      <c r="G652" s="69">
        <v>1445.8000000000002</v>
      </c>
      <c r="H652" s="69">
        <v>54</v>
      </c>
      <c r="I652" s="80">
        <v>0.3182321206252593</v>
      </c>
      <c r="J652" s="69">
        <v>460.09999999999997</v>
      </c>
      <c r="K652" s="80">
        <v>0</v>
      </c>
      <c r="L652" s="69">
        <v>0</v>
      </c>
      <c r="M652" s="80">
        <v>0</v>
      </c>
      <c r="N652" s="69">
        <v>0</v>
      </c>
      <c r="O652" s="69">
        <v>0</v>
      </c>
      <c r="P652" s="69">
        <v>0</v>
      </c>
      <c r="Q652" s="69">
        <v>37.9</v>
      </c>
      <c r="R652" s="69">
        <v>4.3</v>
      </c>
      <c r="S652" s="69">
        <v>194.44648416666664</v>
      </c>
      <c r="T652" s="80">
        <v>0.22877148291603258</v>
      </c>
      <c r="U652" s="69">
        <v>330.75780999999995</v>
      </c>
      <c r="V652" s="80">
        <v>0</v>
      </c>
      <c r="W652" s="69">
        <v>0</v>
      </c>
      <c r="X652" s="69">
        <v>0</v>
      </c>
      <c r="Y652" s="69">
        <v>0</v>
      </c>
      <c r="Z652" s="69">
        <v>0</v>
      </c>
      <c r="AA652" s="60">
        <f>G652+H652+J652+L652+N652+O652+P652+Q652+R652+S652+U652+W652+X652+Y652+Z652</f>
        <v>2527.3042941666668</v>
      </c>
      <c r="AB652" s="143">
        <v>179.2</v>
      </c>
      <c r="AC652" s="69">
        <f>AB652+X652+W652+U652</f>
        <v>509.95780999999994</v>
      </c>
      <c r="AD652" s="238">
        <f t="shared" si="228"/>
        <v>0.35271670355512508</v>
      </c>
      <c r="AE652" s="69">
        <f>G652+H652+J652+L652+N652+P652+Q652+R652+S652+Y652+Z652</f>
        <v>2196.5464841666667</v>
      </c>
      <c r="AF652" s="277">
        <f t="shared" si="253"/>
        <v>0.4</v>
      </c>
      <c r="AG652" s="278">
        <f>G652*AF652</f>
        <v>578.32000000000005</v>
      </c>
      <c r="AH652" s="225">
        <f>IF((AA652+AB652)-(AE652+AG652)&gt;0,0,(AA652+AB652)-(AE652+AG652))</f>
        <v>-68.362190000000282</v>
      </c>
      <c r="AI652" s="238">
        <f t="shared" si="229"/>
        <v>0.40000000000000008</v>
      </c>
      <c r="AJ652" s="69">
        <f t="shared" si="230"/>
        <v>578.32000000000016</v>
      </c>
      <c r="AK652" s="69"/>
      <c r="AL652" s="186"/>
    </row>
    <row r="653" spans="2:38" s="1" customFormat="1" ht="15.75" x14ac:dyDescent="0.25">
      <c r="B653" s="682" t="s">
        <v>491</v>
      </c>
      <c r="C653" s="21" t="s">
        <v>124</v>
      </c>
      <c r="D653" s="125">
        <f t="shared" ref="D653:AA653" si="254">SUM(D654:D655)</f>
        <v>6</v>
      </c>
      <c r="E653" s="125">
        <f t="shared" si="254"/>
        <v>42</v>
      </c>
      <c r="F653" s="125">
        <f t="shared" si="254"/>
        <v>40</v>
      </c>
      <c r="G653" s="57">
        <f t="shared" si="254"/>
        <v>3758.6000000000004</v>
      </c>
      <c r="H653" s="57">
        <f t="shared" si="254"/>
        <v>118.80000000000001</v>
      </c>
      <c r="I653" s="82">
        <f>J653/G653</f>
        <v>0.25879316766881283</v>
      </c>
      <c r="J653" s="57">
        <f t="shared" si="254"/>
        <v>972.7</v>
      </c>
      <c r="K653" s="82">
        <f>L653/G653</f>
        <v>0</v>
      </c>
      <c r="L653" s="57">
        <f t="shared" si="254"/>
        <v>0</v>
      </c>
      <c r="M653" s="82">
        <f t="shared" si="254"/>
        <v>0</v>
      </c>
      <c r="N653" s="57">
        <f t="shared" si="254"/>
        <v>0</v>
      </c>
      <c r="O653" s="57">
        <f t="shared" si="254"/>
        <v>0</v>
      </c>
      <c r="P653" s="57">
        <f t="shared" si="254"/>
        <v>0</v>
      </c>
      <c r="Q653" s="57">
        <f t="shared" si="254"/>
        <v>113.69999999999999</v>
      </c>
      <c r="R653" s="57">
        <f t="shared" si="254"/>
        <v>12.7</v>
      </c>
      <c r="S653" s="57">
        <f t="shared" si="254"/>
        <v>486.07085583333333</v>
      </c>
      <c r="T653" s="82">
        <f>U653/G653</f>
        <v>0.22770453626350234</v>
      </c>
      <c r="U653" s="57">
        <f t="shared" si="254"/>
        <v>855.85027000000002</v>
      </c>
      <c r="V653" s="82">
        <f>W653/G653</f>
        <v>0</v>
      </c>
      <c r="W653" s="57">
        <f t="shared" si="254"/>
        <v>0</v>
      </c>
      <c r="X653" s="57">
        <f t="shared" si="254"/>
        <v>0</v>
      </c>
      <c r="Y653" s="57">
        <f t="shared" si="254"/>
        <v>0</v>
      </c>
      <c r="Z653" s="57">
        <f t="shared" si="254"/>
        <v>0</v>
      </c>
      <c r="AA653" s="57">
        <f t="shared" si="254"/>
        <v>6318.4211258333326</v>
      </c>
      <c r="AB653" s="141">
        <f>SUM(AB654:AB655)</f>
        <v>448</v>
      </c>
      <c r="AC653" s="141">
        <f>SUM(AC654:AC655)</f>
        <v>1303.8502699999999</v>
      </c>
      <c r="AD653" s="233">
        <f t="shared" si="228"/>
        <v>0.34689785292396097</v>
      </c>
      <c r="AE653" s="141">
        <f>SUM(AE654:AE655)</f>
        <v>5462.5708558333336</v>
      </c>
      <c r="AF653" s="269">
        <f t="shared" si="253"/>
        <v>0.4</v>
      </c>
      <c r="AG653" s="270">
        <f>SUM(AG654:AG655)</f>
        <v>1503.44</v>
      </c>
      <c r="AH653" s="141">
        <f>SUM(AH654:AH655)</f>
        <v>-199.58973000000015</v>
      </c>
      <c r="AI653" s="233">
        <f t="shared" si="229"/>
        <v>0.39999999999999997</v>
      </c>
      <c r="AJ653" s="57">
        <f t="shared" si="230"/>
        <v>1503.44</v>
      </c>
      <c r="AK653" s="57"/>
      <c r="AL653" s="79"/>
    </row>
    <row r="654" spans="2:38" s="1" customFormat="1" ht="15.75" x14ac:dyDescent="0.25">
      <c r="B654" s="682"/>
      <c r="C654" s="15" t="s">
        <v>951</v>
      </c>
      <c r="D654" s="116">
        <v>3</v>
      </c>
      <c r="E654" s="116">
        <v>24</v>
      </c>
      <c r="F654" s="116">
        <v>24</v>
      </c>
      <c r="G654" s="69">
        <v>2181.4</v>
      </c>
      <c r="H654" s="69">
        <v>60</v>
      </c>
      <c r="I654" s="80">
        <v>0.21706243696708535</v>
      </c>
      <c r="J654" s="69">
        <v>473.5</v>
      </c>
      <c r="K654" s="80">
        <v>0</v>
      </c>
      <c r="L654" s="69">
        <v>0</v>
      </c>
      <c r="M654" s="80">
        <v>0</v>
      </c>
      <c r="N654" s="69">
        <v>0</v>
      </c>
      <c r="O654" s="69">
        <v>0</v>
      </c>
      <c r="P654" s="69">
        <v>0</v>
      </c>
      <c r="Q654" s="69">
        <v>75.8</v>
      </c>
      <c r="R654" s="69">
        <v>8.5</v>
      </c>
      <c r="S654" s="69">
        <v>274.43512333333337</v>
      </c>
      <c r="T654" s="80">
        <v>0.22651576052076647</v>
      </c>
      <c r="U654" s="69">
        <v>494.12148000000002</v>
      </c>
      <c r="V654" s="80">
        <v>0</v>
      </c>
      <c r="W654" s="69">
        <v>0</v>
      </c>
      <c r="X654" s="69">
        <v>0</v>
      </c>
      <c r="Y654" s="69">
        <v>0</v>
      </c>
      <c r="Z654" s="69">
        <v>0</v>
      </c>
      <c r="AA654" s="60">
        <f>G654+H654+J654+L654+N654+O654+P654+Q654+R654+S654+U654+W654+X654+Y654+Z654</f>
        <v>3567.7566033333333</v>
      </c>
      <c r="AB654" s="143">
        <v>253</v>
      </c>
      <c r="AC654" s="69">
        <f>AB654+X654+W654+U654</f>
        <v>747.12148000000002</v>
      </c>
      <c r="AD654" s="238">
        <f t="shared" si="228"/>
        <v>0.34249632346199688</v>
      </c>
      <c r="AE654" s="69">
        <f>G654+H654+J654+L654+N654+P654+Q654+R654+S654+Y654+Z654</f>
        <v>3073.6351233333335</v>
      </c>
      <c r="AF654" s="277">
        <f t="shared" si="253"/>
        <v>0.4</v>
      </c>
      <c r="AG654" s="278">
        <f>G654*AF654</f>
        <v>872.56000000000006</v>
      </c>
      <c r="AH654" s="225">
        <f>IF((AA654+AB654)-(AE654+AG654)&gt;0,0,(AA654+AB654)-(AE654+AG654))</f>
        <v>-125.43852000000015</v>
      </c>
      <c r="AI654" s="238">
        <f t="shared" si="229"/>
        <v>0.40000000000000008</v>
      </c>
      <c r="AJ654" s="69">
        <f t="shared" si="230"/>
        <v>872.56000000000017</v>
      </c>
      <c r="AK654" s="69"/>
      <c r="AL654" s="186"/>
    </row>
    <row r="655" spans="2:38" s="1" customFormat="1" ht="15.75" x14ac:dyDescent="0.25">
      <c r="B655" s="682"/>
      <c r="C655" s="15" t="s">
        <v>952</v>
      </c>
      <c r="D655" s="116">
        <v>3</v>
      </c>
      <c r="E655" s="116">
        <v>18</v>
      </c>
      <c r="F655" s="116">
        <v>16</v>
      </c>
      <c r="G655" s="69">
        <v>1577.2</v>
      </c>
      <c r="H655" s="69">
        <v>58.800000000000004</v>
      </c>
      <c r="I655" s="80">
        <v>0.31651027136697946</v>
      </c>
      <c r="J655" s="69">
        <v>499.20000000000005</v>
      </c>
      <c r="K655" s="80">
        <v>0</v>
      </c>
      <c r="L655" s="69">
        <v>0</v>
      </c>
      <c r="M655" s="80">
        <v>0</v>
      </c>
      <c r="N655" s="69">
        <v>0</v>
      </c>
      <c r="O655" s="69">
        <v>0</v>
      </c>
      <c r="P655" s="69">
        <v>0</v>
      </c>
      <c r="Q655" s="69">
        <v>37.9</v>
      </c>
      <c r="R655" s="69">
        <v>4.2</v>
      </c>
      <c r="S655" s="69">
        <v>211.63573249999999</v>
      </c>
      <c r="T655" s="80">
        <v>0.22934871290895256</v>
      </c>
      <c r="U655" s="69">
        <v>361.72879</v>
      </c>
      <c r="V655" s="80">
        <v>0</v>
      </c>
      <c r="W655" s="69">
        <v>0</v>
      </c>
      <c r="X655" s="69">
        <v>0</v>
      </c>
      <c r="Y655" s="69">
        <v>0</v>
      </c>
      <c r="Z655" s="69">
        <v>0</v>
      </c>
      <c r="AA655" s="60">
        <f>G655+H655+J655+L655+N655+O655+P655+Q655+R655+S655+U655+W655+X655+Y655+Z655</f>
        <v>2750.6645224999997</v>
      </c>
      <c r="AB655" s="143">
        <v>195</v>
      </c>
      <c r="AC655" s="69">
        <f>AB655+X655+W655+U655</f>
        <v>556.72879</v>
      </c>
      <c r="AD655" s="238">
        <f t="shared" ref="AD655:AD718" si="255">(AB655+X655+W655+U655)/G655</f>
        <v>0.35298553766167889</v>
      </c>
      <c r="AE655" s="69">
        <f>G655+H655+J655+L655+N655+P655+Q655+R655+S655+Y655+Z655</f>
        <v>2388.9357324999996</v>
      </c>
      <c r="AF655" s="277">
        <f t="shared" si="253"/>
        <v>0.4</v>
      </c>
      <c r="AG655" s="278">
        <f>G655*AF655</f>
        <v>630.88000000000011</v>
      </c>
      <c r="AH655" s="225">
        <f>IF((AA655+AB655)-(AE655+AG655)&gt;0,0,(AA655+AB655)-(AE655+AG655))</f>
        <v>-74.151209999999992</v>
      </c>
      <c r="AI655" s="238">
        <f t="shared" si="229"/>
        <v>0.39999999999999997</v>
      </c>
      <c r="AJ655" s="69">
        <f t="shared" si="230"/>
        <v>630.88</v>
      </c>
      <c r="AK655" s="69"/>
      <c r="AL655" s="186"/>
    </row>
    <row r="656" spans="2:38" s="1" customFormat="1" ht="15.75" x14ac:dyDescent="0.25">
      <c r="B656" s="682" t="s">
        <v>492</v>
      </c>
      <c r="C656" s="21" t="s">
        <v>124</v>
      </c>
      <c r="D656" s="125">
        <f t="shared" ref="D656:AA656" si="256">SUM(D657:D658)</f>
        <v>6</v>
      </c>
      <c r="E656" s="125">
        <f t="shared" si="256"/>
        <v>37</v>
      </c>
      <c r="F656" s="125">
        <f t="shared" si="256"/>
        <v>37</v>
      </c>
      <c r="G656" s="57">
        <f t="shared" si="256"/>
        <v>3462.9</v>
      </c>
      <c r="H656" s="57">
        <f t="shared" si="256"/>
        <v>128.4</v>
      </c>
      <c r="I656" s="82">
        <f>J656/G656</f>
        <v>0.29524387074417396</v>
      </c>
      <c r="J656" s="57">
        <f t="shared" si="256"/>
        <v>1022.4</v>
      </c>
      <c r="K656" s="82">
        <f>L656/G656</f>
        <v>0</v>
      </c>
      <c r="L656" s="57">
        <f t="shared" si="256"/>
        <v>0</v>
      </c>
      <c r="M656" s="82">
        <f t="shared" si="256"/>
        <v>0</v>
      </c>
      <c r="N656" s="57">
        <f t="shared" si="256"/>
        <v>0</v>
      </c>
      <c r="O656" s="57">
        <f t="shared" si="256"/>
        <v>0</v>
      </c>
      <c r="P656" s="57">
        <f t="shared" si="256"/>
        <v>0</v>
      </c>
      <c r="Q656" s="57">
        <f t="shared" si="256"/>
        <v>113.69999999999999</v>
      </c>
      <c r="R656" s="57">
        <f t="shared" si="256"/>
        <v>8.4</v>
      </c>
      <c r="S656" s="57">
        <f t="shared" si="256"/>
        <v>460.26281500000005</v>
      </c>
      <c r="T656" s="82">
        <f>U656/G656</f>
        <v>0.22702179675994108</v>
      </c>
      <c r="U656" s="57">
        <f t="shared" si="256"/>
        <v>786.15377999999998</v>
      </c>
      <c r="V656" s="82">
        <f>W656/G656</f>
        <v>0</v>
      </c>
      <c r="W656" s="57">
        <f t="shared" si="256"/>
        <v>0</v>
      </c>
      <c r="X656" s="57">
        <f t="shared" si="256"/>
        <v>0</v>
      </c>
      <c r="Y656" s="57">
        <f t="shared" si="256"/>
        <v>0</v>
      </c>
      <c r="Z656" s="57">
        <f t="shared" si="256"/>
        <v>0</v>
      </c>
      <c r="AA656" s="57">
        <f t="shared" si="256"/>
        <v>5982.2165949999999</v>
      </c>
      <c r="AB656" s="141">
        <f>SUM(AB657:AB658)</f>
        <v>424.20000000000005</v>
      </c>
      <c r="AC656" s="141">
        <f>SUM(AC657:AC658)</f>
        <v>1210.3537799999999</v>
      </c>
      <c r="AD656" s="233">
        <f t="shared" si="255"/>
        <v>0.3495202806895954</v>
      </c>
      <c r="AE656" s="141">
        <f>SUM(AE657:AE658)</f>
        <v>5196.0628150000002</v>
      </c>
      <c r="AF656" s="269">
        <f t="shared" si="253"/>
        <v>0.4</v>
      </c>
      <c r="AG656" s="270">
        <f>SUM(AG657:AG658)</f>
        <v>1385.16</v>
      </c>
      <c r="AH656" s="141">
        <f>SUM(AH657:AH658)</f>
        <v>-174.80621999999994</v>
      </c>
      <c r="AI656" s="233">
        <f t="shared" ref="AI656:AI719" si="257">AJ656/G656</f>
        <v>0.39999999999999997</v>
      </c>
      <c r="AJ656" s="57">
        <f t="shared" ref="AJ656:AJ719" si="258">AC656+AH656*-1</f>
        <v>1385.1599999999999</v>
      </c>
      <c r="AK656" s="57"/>
      <c r="AL656" s="79"/>
    </row>
    <row r="657" spans="2:38" s="1" customFormat="1" ht="15.75" x14ac:dyDescent="0.25">
      <c r="B657" s="682"/>
      <c r="C657" s="15" t="s">
        <v>953</v>
      </c>
      <c r="D657" s="116">
        <v>3</v>
      </c>
      <c r="E657" s="116">
        <v>15</v>
      </c>
      <c r="F657" s="116">
        <v>15</v>
      </c>
      <c r="G657" s="69">
        <v>1342.6999999999998</v>
      </c>
      <c r="H657" s="69">
        <v>55.2</v>
      </c>
      <c r="I657" s="80">
        <v>0.30312057793997171</v>
      </c>
      <c r="J657" s="69">
        <v>407</v>
      </c>
      <c r="K657" s="80">
        <v>0</v>
      </c>
      <c r="L657" s="69">
        <v>0</v>
      </c>
      <c r="M657" s="80">
        <v>0</v>
      </c>
      <c r="N657" s="69">
        <v>0</v>
      </c>
      <c r="O657" s="69">
        <v>0</v>
      </c>
      <c r="P657" s="69">
        <v>0</v>
      </c>
      <c r="Q657" s="69">
        <v>37.9</v>
      </c>
      <c r="R657" s="69">
        <v>4.2</v>
      </c>
      <c r="S657" s="69">
        <v>179.50476166666667</v>
      </c>
      <c r="T657" s="80">
        <v>0.22823947270425265</v>
      </c>
      <c r="U657" s="69">
        <v>306.45713999999998</v>
      </c>
      <c r="V657" s="80">
        <v>0</v>
      </c>
      <c r="W657" s="69">
        <v>0</v>
      </c>
      <c r="X657" s="69">
        <v>0</v>
      </c>
      <c r="Y657" s="69">
        <v>0</v>
      </c>
      <c r="Z657" s="69">
        <v>0</v>
      </c>
      <c r="AA657" s="60">
        <f>G657+H657+J657+L657+N657+O657+P657+Q657+R657+S657+U657+W657+X657+Y657+Z657</f>
        <v>2332.9619016666666</v>
      </c>
      <c r="AB657" s="143">
        <v>165.4</v>
      </c>
      <c r="AC657" s="69">
        <f>AB657+X657+W657+U657</f>
        <v>471.85713999999996</v>
      </c>
      <c r="AD657" s="238">
        <f t="shared" si="255"/>
        <v>0.35142410069263424</v>
      </c>
      <c r="AE657" s="69">
        <f>G657+H657+J657+L657+N657+P657+Q657+R657+S657+Y657+Z657</f>
        <v>2026.5047616666666</v>
      </c>
      <c r="AF657" s="277">
        <f t="shared" si="253"/>
        <v>0.4</v>
      </c>
      <c r="AG657" s="278">
        <f>G657*AF657</f>
        <v>537.07999999999993</v>
      </c>
      <c r="AH657" s="225">
        <f>IF((AA657+AB657)-(AE657+AG657)&gt;0,0,(AA657+AB657)-(AE657+AG657))</f>
        <v>-65.222859999999855</v>
      </c>
      <c r="AI657" s="238">
        <f t="shared" si="257"/>
        <v>0.39999999999999991</v>
      </c>
      <c r="AJ657" s="69">
        <f t="shared" si="258"/>
        <v>537.07999999999981</v>
      </c>
      <c r="AK657" s="69"/>
      <c r="AL657" s="186"/>
    </row>
    <row r="658" spans="2:38" s="1" customFormat="1" ht="15.75" x14ac:dyDescent="0.25">
      <c r="B658" s="682"/>
      <c r="C658" s="15" t="s">
        <v>954</v>
      </c>
      <c r="D658" s="116">
        <v>3</v>
      </c>
      <c r="E658" s="116">
        <v>22</v>
      </c>
      <c r="F658" s="116">
        <v>22</v>
      </c>
      <c r="G658" s="69">
        <v>2120.2000000000003</v>
      </c>
      <c r="H658" s="69">
        <v>73.2</v>
      </c>
      <c r="I658" s="80">
        <v>0.29025563626073009</v>
      </c>
      <c r="J658" s="69">
        <v>615.4</v>
      </c>
      <c r="K658" s="80">
        <v>0</v>
      </c>
      <c r="L658" s="69">
        <v>0</v>
      </c>
      <c r="M658" s="80">
        <v>0</v>
      </c>
      <c r="N658" s="69">
        <v>0</v>
      </c>
      <c r="O658" s="69">
        <v>0</v>
      </c>
      <c r="P658" s="69">
        <v>0</v>
      </c>
      <c r="Q658" s="69">
        <v>75.8</v>
      </c>
      <c r="R658" s="69">
        <v>4.2</v>
      </c>
      <c r="S658" s="69">
        <v>280.75805333333335</v>
      </c>
      <c r="T658" s="80">
        <v>0.22625065559852842</v>
      </c>
      <c r="U658" s="69">
        <v>479.69664</v>
      </c>
      <c r="V658" s="80">
        <v>0</v>
      </c>
      <c r="W658" s="69">
        <v>0</v>
      </c>
      <c r="X658" s="69">
        <v>0</v>
      </c>
      <c r="Y658" s="69">
        <v>0</v>
      </c>
      <c r="Z658" s="69">
        <v>0</v>
      </c>
      <c r="AA658" s="60">
        <f>G658+H658+J658+L658+N658+O658+P658+Q658+R658+S658+U658+W658+X658+Y658+Z658</f>
        <v>3649.2546933333338</v>
      </c>
      <c r="AB658" s="143">
        <v>258.8</v>
      </c>
      <c r="AC658" s="69">
        <f>AB658+X658+W658+U658</f>
        <v>738.49664000000007</v>
      </c>
      <c r="AD658" s="238">
        <f t="shared" si="255"/>
        <v>0.3483146118290727</v>
      </c>
      <c r="AE658" s="69">
        <f>G658+H658+J658+L658+N658+P658+Q658+R658+S658+Y658+Z658</f>
        <v>3169.5580533333336</v>
      </c>
      <c r="AF658" s="277">
        <f t="shared" si="253"/>
        <v>0.4</v>
      </c>
      <c r="AG658" s="278">
        <f>G658*AF658</f>
        <v>848.08000000000015</v>
      </c>
      <c r="AH658" s="225">
        <f>IF((AA658+AB658)-(AE658+AG658)&gt;0,0,(AA658+AB658)-(AE658+AG658))</f>
        <v>-109.58336000000008</v>
      </c>
      <c r="AI658" s="238">
        <f t="shared" si="257"/>
        <v>0.4</v>
      </c>
      <c r="AJ658" s="69">
        <f t="shared" si="258"/>
        <v>848.08000000000015</v>
      </c>
      <c r="AK658" s="69"/>
      <c r="AL658" s="186"/>
    </row>
    <row r="659" spans="2:38" s="1" customFormat="1" ht="15.75" x14ac:dyDescent="0.25">
      <c r="B659" s="682" t="s">
        <v>493</v>
      </c>
      <c r="C659" s="21" t="s">
        <v>124</v>
      </c>
      <c r="D659" s="125">
        <f t="shared" ref="D659:AA659" si="259">SUM(D660:D662)</f>
        <v>8</v>
      </c>
      <c r="E659" s="125">
        <f t="shared" si="259"/>
        <v>50</v>
      </c>
      <c r="F659" s="125">
        <f t="shared" si="259"/>
        <v>48</v>
      </c>
      <c r="G659" s="57">
        <f t="shared" si="259"/>
        <v>4357.1000000000004</v>
      </c>
      <c r="H659" s="57">
        <f t="shared" si="259"/>
        <v>170.4</v>
      </c>
      <c r="I659" s="82">
        <f>J659/G659</f>
        <v>0.28096669803309537</v>
      </c>
      <c r="J659" s="57">
        <f t="shared" si="259"/>
        <v>1224.2</v>
      </c>
      <c r="K659" s="82">
        <f>L659/G659</f>
        <v>0</v>
      </c>
      <c r="L659" s="57">
        <f t="shared" si="259"/>
        <v>0</v>
      </c>
      <c r="M659" s="82">
        <f t="shared" si="259"/>
        <v>0</v>
      </c>
      <c r="N659" s="57">
        <f t="shared" si="259"/>
        <v>0</v>
      </c>
      <c r="O659" s="57">
        <f t="shared" si="259"/>
        <v>0</v>
      </c>
      <c r="P659" s="57">
        <f t="shared" si="259"/>
        <v>0</v>
      </c>
      <c r="Q659" s="57">
        <f t="shared" si="259"/>
        <v>75.8</v>
      </c>
      <c r="R659" s="57">
        <f t="shared" si="259"/>
        <v>8.5</v>
      </c>
      <c r="S659" s="57">
        <f t="shared" si="259"/>
        <v>570.33616416666666</v>
      </c>
      <c r="T659" s="82">
        <f>U659/G659</f>
        <v>0.23110187280530628</v>
      </c>
      <c r="U659" s="57">
        <f t="shared" si="259"/>
        <v>1006.93397</v>
      </c>
      <c r="V659" s="82">
        <f>W659/G659</f>
        <v>0</v>
      </c>
      <c r="W659" s="57">
        <f t="shared" si="259"/>
        <v>0</v>
      </c>
      <c r="X659" s="57">
        <f t="shared" si="259"/>
        <v>0</v>
      </c>
      <c r="Y659" s="57">
        <f t="shared" si="259"/>
        <v>0</v>
      </c>
      <c r="Z659" s="57">
        <f t="shared" si="259"/>
        <v>0</v>
      </c>
      <c r="AA659" s="57">
        <f t="shared" si="259"/>
        <v>7413.2701341666661</v>
      </c>
      <c r="AB659" s="141">
        <f>SUM(AB660:AB662)</f>
        <v>525.70000000000005</v>
      </c>
      <c r="AC659" s="141">
        <f>SUM(AC660:AC662)</f>
        <v>1532.6339699999999</v>
      </c>
      <c r="AD659" s="233">
        <f t="shared" si="255"/>
        <v>0.35175551857887127</v>
      </c>
      <c r="AE659" s="141">
        <f>SUM(AE660:AE662)</f>
        <v>6406.336164166667</v>
      </c>
      <c r="AF659" s="269">
        <f t="shared" si="253"/>
        <v>0.4</v>
      </c>
      <c r="AG659" s="270">
        <f>SUM(AG660:AG662)</f>
        <v>1742.8400000000001</v>
      </c>
      <c r="AH659" s="141">
        <f>SUM(AH660:AH662)</f>
        <v>-210.20603000000074</v>
      </c>
      <c r="AI659" s="233">
        <f t="shared" si="257"/>
        <v>0.40000000000000008</v>
      </c>
      <c r="AJ659" s="57">
        <f t="shared" si="258"/>
        <v>1742.8400000000006</v>
      </c>
      <c r="AK659" s="57"/>
      <c r="AL659" s="79"/>
    </row>
    <row r="660" spans="2:38" s="1" customFormat="1" ht="15.75" x14ac:dyDescent="0.25">
      <c r="B660" s="682"/>
      <c r="C660" s="15" t="s">
        <v>955</v>
      </c>
      <c r="D660" s="116">
        <v>3</v>
      </c>
      <c r="E660" s="116">
        <v>15</v>
      </c>
      <c r="F660" s="116">
        <v>15</v>
      </c>
      <c r="G660" s="69">
        <v>1459.8000000000002</v>
      </c>
      <c r="H660" s="69">
        <v>51.6</v>
      </c>
      <c r="I660" s="80">
        <v>0.25695300726126863</v>
      </c>
      <c r="J660" s="69">
        <v>375.1</v>
      </c>
      <c r="K660" s="80">
        <v>0</v>
      </c>
      <c r="L660" s="69">
        <v>0</v>
      </c>
      <c r="M660" s="80">
        <v>0</v>
      </c>
      <c r="N660" s="69">
        <v>0</v>
      </c>
      <c r="O660" s="69">
        <v>0</v>
      </c>
      <c r="P660" s="69">
        <v>0</v>
      </c>
      <c r="Q660" s="69">
        <v>0</v>
      </c>
      <c r="R660" s="69">
        <v>0</v>
      </c>
      <c r="S660" s="69">
        <v>185.88123833333333</v>
      </c>
      <c r="T660" s="80">
        <v>0.23569999999999994</v>
      </c>
      <c r="U660" s="69">
        <v>344.07485999999994</v>
      </c>
      <c r="V660" s="80">
        <v>0</v>
      </c>
      <c r="W660" s="69">
        <v>0</v>
      </c>
      <c r="X660" s="69">
        <v>0</v>
      </c>
      <c r="Y660" s="69">
        <v>0</v>
      </c>
      <c r="Z660" s="69">
        <v>0</v>
      </c>
      <c r="AA660" s="60">
        <f>G660+H660+J660+L660+N660+O660+P660+Q660+R660+S660+U660+W660+X660+Y660+Z660</f>
        <v>2416.4560983333331</v>
      </c>
      <c r="AB660" s="143">
        <v>171.4</v>
      </c>
      <c r="AC660" s="69">
        <f>AB660+X660+W660+U660</f>
        <v>515.47485999999992</v>
      </c>
      <c r="AD660" s="238">
        <f t="shared" si="255"/>
        <v>0.35311334429373875</v>
      </c>
      <c r="AE660" s="69">
        <f>G660+H660+J660+L660+N660+P660+Q660+R660+S660+Y660+Z660</f>
        <v>2072.3812383333334</v>
      </c>
      <c r="AF660" s="277">
        <f t="shared" si="253"/>
        <v>0.4</v>
      </c>
      <c r="AG660" s="278">
        <f>G660*AF660</f>
        <v>583.92000000000007</v>
      </c>
      <c r="AH660" s="225">
        <f>IF((AA660+AB660)-(AE660+AG660)&gt;0,0,(AA660+AB660)-(AE660+AG660))</f>
        <v>-68.445140000000265</v>
      </c>
      <c r="AI660" s="238">
        <f t="shared" si="257"/>
        <v>0.40000000000000008</v>
      </c>
      <c r="AJ660" s="69">
        <f t="shared" si="258"/>
        <v>583.92000000000019</v>
      </c>
      <c r="AK660" s="69"/>
      <c r="AL660" s="186"/>
    </row>
    <row r="661" spans="2:38" s="1" customFormat="1" ht="15.75" x14ac:dyDescent="0.25">
      <c r="B661" s="682"/>
      <c r="C661" s="15" t="s">
        <v>956</v>
      </c>
      <c r="D661" s="116">
        <v>3</v>
      </c>
      <c r="E661" s="116">
        <v>18</v>
      </c>
      <c r="F661" s="116">
        <v>18</v>
      </c>
      <c r="G661" s="69">
        <v>1642.8000000000002</v>
      </c>
      <c r="H661" s="69">
        <v>67.2</v>
      </c>
      <c r="I661" s="80">
        <v>0.31172388604821033</v>
      </c>
      <c r="J661" s="69">
        <v>512.1</v>
      </c>
      <c r="K661" s="80">
        <v>0</v>
      </c>
      <c r="L661" s="69">
        <v>0</v>
      </c>
      <c r="M661" s="80">
        <v>0</v>
      </c>
      <c r="N661" s="69">
        <v>0</v>
      </c>
      <c r="O661" s="69">
        <v>0</v>
      </c>
      <c r="P661" s="69">
        <v>0</v>
      </c>
      <c r="Q661" s="69">
        <v>37.9</v>
      </c>
      <c r="R661" s="69">
        <v>4.2</v>
      </c>
      <c r="S661" s="69">
        <v>220.16589249999998</v>
      </c>
      <c r="T661" s="80">
        <v>0.22960233138543948</v>
      </c>
      <c r="U661" s="69">
        <v>377.19071000000002</v>
      </c>
      <c r="V661" s="80">
        <v>0</v>
      </c>
      <c r="W661" s="69">
        <v>0</v>
      </c>
      <c r="X661" s="69">
        <v>0</v>
      </c>
      <c r="Y661" s="69">
        <v>0</v>
      </c>
      <c r="Z661" s="69">
        <v>0</v>
      </c>
      <c r="AA661" s="60">
        <f>G661+H661+J661+L661+N661+O661+P661+Q661+R661+S661+U661+W661+X661+Y661+Z661</f>
        <v>2861.5566025000003</v>
      </c>
      <c r="AB661" s="143">
        <v>202.9</v>
      </c>
      <c r="AC661" s="69">
        <f>AB661+X661+W661+U661</f>
        <v>580.09071000000006</v>
      </c>
      <c r="AD661" s="238">
        <f t="shared" si="255"/>
        <v>0.35311097516435352</v>
      </c>
      <c r="AE661" s="69">
        <f>G661+H661+J661+L661+N661+P661+Q661+R661+S661+Y661+Z661</f>
        <v>2484.3658925000004</v>
      </c>
      <c r="AF661" s="277">
        <f t="shared" si="253"/>
        <v>0.4</v>
      </c>
      <c r="AG661" s="278">
        <f>G661*AF661</f>
        <v>657.12000000000012</v>
      </c>
      <c r="AH661" s="225">
        <f>IF((AA661+AB661)-(AE661+AG661)&gt;0,0,(AA661+AB661)-(AE661+AG661))</f>
        <v>-77.029290000000401</v>
      </c>
      <c r="AI661" s="238">
        <f t="shared" si="257"/>
        <v>0.40000000000000024</v>
      </c>
      <c r="AJ661" s="69">
        <f t="shared" si="258"/>
        <v>657.12000000000046</v>
      </c>
      <c r="AK661" s="69"/>
      <c r="AL661" s="186"/>
    </row>
    <row r="662" spans="2:38" s="1" customFormat="1" ht="15.75" x14ac:dyDescent="0.25">
      <c r="B662" s="682"/>
      <c r="C662" s="15" t="s">
        <v>957</v>
      </c>
      <c r="D662" s="116">
        <v>2</v>
      </c>
      <c r="E662" s="116">
        <v>17</v>
      </c>
      <c r="F662" s="116">
        <v>15</v>
      </c>
      <c r="G662" s="69">
        <v>1254.5</v>
      </c>
      <c r="H662" s="69">
        <v>51.599999999999994</v>
      </c>
      <c r="I662" s="80">
        <v>0.26863292148266243</v>
      </c>
      <c r="J662" s="69">
        <v>337</v>
      </c>
      <c r="K662" s="80">
        <v>0</v>
      </c>
      <c r="L662" s="69">
        <v>0</v>
      </c>
      <c r="M662" s="80">
        <v>0</v>
      </c>
      <c r="N662" s="69">
        <v>0</v>
      </c>
      <c r="O662" s="69">
        <v>0</v>
      </c>
      <c r="P662" s="69">
        <v>0</v>
      </c>
      <c r="Q662" s="69">
        <v>37.9</v>
      </c>
      <c r="R662" s="69">
        <v>4.3</v>
      </c>
      <c r="S662" s="69">
        <v>164.28903333333335</v>
      </c>
      <c r="T662" s="80">
        <v>0.22771494619370269</v>
      </c>
      <c r="U662" s="69">
        <v>285.66840000000002</v>
      </c>
      <c r="V662" s="80">
        <v>0</v>
      </c>
      <c r="W662" s="69">
        <v>0</v>
      </c>
      <c r="X662" s="69">
        <v>0</v>
      </c>
      <c r="Y662" s="69">
        <v>0</v>
      </c>
      <c r="Z662" s="69">
        <v>0</v>
      </c>
      <c r="AA662" s="60">
        <f>G662+H662+J662+L662+N662+O662+P662+Q662+R662+S662+U662+W662+X662+Y662+Z662</f>
        <v>2135.2574333333332</v>
      </c>
      <c r="AB662" s="143">
        <v>151.4</v>
      </c>
      <c r="AC662" s="69">
        <f>AB662+X662+W662+U662</f>
        <v>437.0684</v>
      </c>
      <c r="AD662" s="238">
        <f t="shared" si="255"/>
        <v>0.34840047827819848</v>
      </c>
      <c r="AE662" s="69">
        <f>G662+H662+J662+L662+N662+P662+Q662+R662+S662+Y662+Z662</f>
        <v>1849.5890333333332</v>
      </c>
      <c r="AF662" s="277">
        <f t="shared" si="253"/>
        <v>0.4</v>
      </c>
      <c r="AG662" s="278">
        <f>G662*AF662</f>
        <v>501.8</v>
      </c>
      <c r="AH662" s="225">
        <f>IF((AA662+AB662)-(AE662+AG662)&gt;0,0,(AA662+AB662)-(AE662+AG662))</f>
        <v>-64.731600000000071</v>
      </c>
      <c r="AI662" s="238">
        <f t="shared" si="257"/>
        <v>0.40000000000000008</v>
      </c>
      <c r="AJ662" s="69">
        <f t="shared" si="258"/>
        <v>501.80000000000007</v>
      </c>
      <c r="AK662" s="69"/>
      <c r="AL662" s="186"/>
    </row>
    <row r="663" spans="2:38" s="1" customFormat="1" ht="15.75" x14ac:dyDescent="0.25">
      <c r="B663" s="682" t="s">
        <v>494</v>
      </c>
      <c r="C663" s="21" t="s">
        <v>124</v>
      </c>
      <c r="D663" s="125">
        <f>D664+D665</f>
        <v>8</v>
      </c>
      <c r="E663" s="125">
        <f>E664+E665</f>
        <v>40</v>
      </c>
      <c r="F663" s="125">
        <f t="shared" ref="F663:AA663" si="260">F664+F665</f>
        <v>38</v>
      </c>
      <c r="G663" s="57">
        <f t="shared" si="260"/>
        <v>3747.1000000000004</v>
      </c>
      <c r="H663" s="57">
        <f t="shared" si="260"/>
        <v>136.80000000000001</v>
      </c>
      <c r="I663" s="82">
        <f>J663/G663</f>
        <v>0.2918523658295748</v>
      </c>
      <c r="J663" s="57">
        <f t="shared" si="260"/>
        <v>1093.5999999999999</v>
      </c>
      <c r="K663" s="82">
        <f>L663/G663</f>
        <v>0</v>
      </c>
      <c r="L663" s="57">
        <f t="shared" si="260"/>
        <v>0</v>
      </c>
      <c r="M663" s="82">
        <f t="shared" si="260"/>
        <v>0</v>
      </c>
      <c r="N663" s="57">
        <f t="shared" si="260"/>
        <v>0</v>
      </c>
      <c r="O663" s="57">
        <f t="shared" si="260"/>
        <v>0</v>
      </c>
      <c r="P663" s="57">
        <f t="shared" si="260"/>
        <v>0</v>
      </c>
      <c r="Q663" s="57">
        <f t="shared" si="260"/>
        <v>75.8</v>
      </c>
      <c r="R663" s="57">
        <f t="shared" si="260"/>
        <v>8.4</v>
      </c>
      <c r="S663" s="57">
        <f t="shared" si="260"/>
        <v>485.55889083333341</v>
      </c>
      <c r="T663" s="82">
        <f>U663/G663</f>
        <v>0.22529601291665552</v>
      </c>
      <c r="U663" s="57">
        <f t="shared" si="260"/>
        <v>844.20668999999998</v>
      </c>
      <c r="V663" s="82">
        <f>W663/G663</f>
        <v>0</v>
      </c>
      <c r="W663" s="57">
        <f t="shared" si="260"/>
        <v>0</v>
      </c>
      <c r="X663" s="57">
        <f t="shared" si="260"/>
        <v>0</v>
      </c>
      <c r="Y663" s="57">
        <f t="shared" si="260"/>
        <v>0</v>
      </c>
      <c r="Z663" s="57">
        <f t="shared" si="260"/>
        <v>0</v>
      </c>
      <c r="AA663" s="57">
        <f t="shared" si="260"/>
        <v>6391.4655808333337</v>
      </c>
      <c r="AB663" s="141">
        <f>SUM(AB664:AB665)</f>
        <v>447.5</v>
      </c>
      <c r="AC663" s="141">
        <f>SUM(AC664:AC665)</f>
        <v>1291.70669</v>
      </c>
      <c r="AD663" s="233">
        <f t="shared" si="255"/>
        <v>0.34472170211630326</v>
      </c>
      <c r="AE663" s="141">
        <f>SUM(AE664:AE665)</f>
        <v>5547.2588908333337</v>
      </c>
      <c r="AF663" s="269">
        <f t="shared" si="253"/>
        <v>0.4</v>
      </c>
      <c r="AG663" s="270">
        <f>SUM(AG664:AG665)</f>
        <v>1498.8400000000001</v>
      </c>
      <c r="AH663" s="141">
        <f>SUM(AH664:AH665)</f>
        <v>-207.13331000000017</v>
      </c>
      <c r="AI663" s="233">
        <f t="shared" si="257"/>
        <v>0.4</v>
      </c>
      <c r="AJ663" s="57">
        <f t="shared" si="258"/>
        <v>1498.8400000000001</v>
      </c>
      <c r="AK663" s="57"/>
      <c r="AL663" s="79"/>
    </row>
    <row r="664" spans="2:38" s="1" customFormat="1" ht="15.75" x14ac:dyDescent="0.25">
      <c r="B664" s="682"/>
      <c r="C664" s="15" t="s">
        <v>958</v>
      </c>
      <c r="D664" s="116">
        <v>5</v>
      </c>
      <c r="E664" s="116">
        <v>22</v>
      </c>
      <c r="F664" s="116">
        <v>22</v>
      </c>
      <c r="G664" s="69">
        <v>2074.6000000000004</v>
      </c>
      <c r="H664" s="69">
        <v>84</v>
      </c>
      <c r="I664" s="80">
        <v>0.2889713679745492</v>
      </c>
      <c r="J664" s="69">
        <v>599.49999999999989</v>
      </c>
      <c r="K664" s="80">
        <v>0</v>
      </c>
      <c r="L664" s="69">
        <v>0</v>
      </c>
      <c r="M664" s="80">
        <v>0</v>
      </c>
      <c r="N664" s="69">
        <v>0</v>
      </c>
      <c r="O664" s="69">
        <v>0</v>
      </c>
      <c r="P664" s="69">
        <v>0</v>
      </c>
      <c r="Q664" s="69">
        <v>37.9</v>
      </c>
      <c r="R664" s="69">
        <v>4.2</v>
      </c>
      <c r="S664" s="69">
        <v>273.31383083333338</v>
      </c>
      <c r="T664" s="80">
        <v>0.23087147883929429</v>
      </c>
      <c r="U664" s="69">
        <v>478.96597000000003</v>
      </c>
      <c r="V664" s="80">
        <v>0</v>
      </c>
      <c r="W664" s="69">
        <v>0</v>
      </c>
      <c r="X664" s="69">
        <v>0</v>
      </c>
      <c r="Y664" s="69">
        <v>0</v>
      </c>
      <c r="Z664" s="69">
        <v>0</v>
      </c>
      <c r="AA664" s="60">
        <f>G664+H664+J664+L664+N664+O664+P664+Q664+R664+S664+U664+W664+X664+Y664+Z664</f>
        <v>3552.4798008333337</v>
      </c>
      <c r="AB664" s="143">
        <v>251.9</v>
      </c>
      <c r="AC664" s="69">
        <f>AB664+X664+W664+U664</f>
        <v>730.86597000000006</v>
      </c>
      <c r="AD664" s="238">
        <f t="shared" si="255"/>
        <v>0.35229247565795813</v>
      </c>
      <c r="AE664" s="69">
        <f>G664+H664+J664+L664+N664+P664+Q664+R664+S664+Y664+Z664</f>
        <v>3073.5138308333335</v>
      </c>
      <c r="AF664" s="277">
        <f t="shared" si="253"/>
        <v>0.4</v>
      </c>
      <c r="AG664" s="278">
        <f>G664*AF664</f>
        <v>829.84000000000015</v>
      </c>
      <c r="AH664" s="225">
        <f>IF((AA664+AB664)-(AE664+AG664)&gt;0,0,(AA664+AB664)-(AE664+AG664))</f>
        <v>-98.974029999999857</v>
      </c>
      <c r="AI664" s="238">
        <f t="shared" si="257"/>
        <v>0.39999999999999991</v>
      </c>
      <c r="AJ664" s="69">
        <f t="shared" si="258"/>
        <v>829.83999999999992</v>
      </c>
      <c r="AK664" s="69"/>
      <c r="AL664" s="186"/>
    </row>
    <row r="665" spans="2:38" s="1" customFormat="1" ht="15.75" x14ac:dyDescent="0.25">
      <c r="B665" s="682"/>
      <c r="C665" s="15" t="s">
        <v>959</v>
      </c>
      <c r="D665" s="116">
        <v>3</v>
      </c>
      <c r="E665" s="116">
        <v>18</v>
      </c>
      <c r="F665" s="116">
        <v>16</v>
      </c>
      <c r="G665" s="69">
        <v>1672.5000000000002</v>
      </c>
      <c r="H665" s="69">
        <v>52.800000000000004</v>
      </c>
      <c r="I665" s="80">
        <v>0.29542600896860982</v>
      </c>
      <c r="J665" s="69">
        <v>494.1</v>
      </c>
      <c r="K665" s="80">
        <v>0</v>
      </c>
      <c r="L665" s="69">
        <v>0</v>
      </c>
      <c r="M665" s="80">
        <v>0</v>
      </c>
      <c r="N665" s="69">
        <v>0</v>
      </c>
      <c r="O665" s="69">
        <v>0</v>
      </c>
      <c r="P665" s="69">
        <v>0</v>
      </c>
      <c r="Q665" s="69">
        <v>37.9</v>
      </c>
      <c r="R665" s="69">
        <v>4.2</v>
      </c>
      <c r="S665" s="69">
        <v>212.24506</v>
      </c>
      <c r="T665" s="80">
        <v>0.21838010164424512</v>
      </c>
      <c r="U665" s="69">
        <v>365.24072000000001</v>
      </c>
      <c r="V665" s="80">
        <v>0</v>
      </c>
      <c r="W665" s="69">
        <v>0</v>
      </c>
      <c r="X665" s="69">
        <v>0</v>
      </c>
      <c r="Y665" s="69">
        <v>0</v>
      </c>
      <c r="Z665" s="69">
        <v>0</v>
      </c>
      <c r="AA665" s="60">
        <f>G665+H665+J665+L665+N665+O665+P665+Q665+R665+S665+U665+W665+X665+Y665+Z665</f>
        <v>2838.98578</v>
      </c>
      <c r="AB665" s="143">
        <v>195.6</v>
      </c>
      <c r="AC665" s="69">
        <f>AB665+X665+W665+U665</f>
        <v>560.84072000000003</v>
      </c>
      <c r="AD665" s="238">
        <f t="shared" si="255"/>
        <v>0.33533077428998503</v>
      </c>
      <c r="AE665" s="69">
        <f>G665+H665+J665+L665+N665+P665+Q665+R665+S665+Y665+Z665</f>
        <v>2473.7450600000002</v>
      </c>
      <c r="AF665" s="277">
        <f t="shared" si="253"/>
        <v>0.4</v>
      </c>
      <c r="AG665" s="278">
        <f>G665*AF665</f>
        <v>669.00000000000011</v>
      </c>
      <c r="AH665" s="225">
        <f>IF((AA665+AB665)-(AE665+AG665)&gt;0,0,(AA665+AB665)-(AE665+AG665))</f>
        <v>-108.15928000000031</v>
      </c>
      <c r="AI665" s="238">
        <f t="shared" si="257"/>
        <v>0.40000000000000013</v>
      </c>
      <c r="AJ665" s="69">
        <f t="shared" si="258"/>
        <v>669.00000000000034</v>
      </c>
      <c r="AK665" s="69"/>
      <c r="AL665" s="186"/>
    </row>
    <row r="666" spans="2:38" s="1" customFormat="1" ht="15.75" x14ac:dyDescent="0.25">
      <c r="B666" s="682" t="s">
        <v>495</v>
      </c>
      <c r="C666" s="26" t="s">
        <v>124</v>
      </c>
      <c r="D666" s="125">
        <f t="shared" ref="D666:AA666" si="261">SUM(D667:D669)</f>
        <v>22</v>
      </c>
      <c r="E666" s="125">
        <f t="shared" si="261"/>
        <v>121</v>
      </c>
      <c r="F666" s="125">
        <f t="shared" si="261"/>
        <v>103</v>
      </c>
      <c r="G666" s="57">
        <f t="shared" si="261"/>
        <v>9603.1999999999989</v>
      </c>
      <c r="H666" s="57">
        <f t="shared" si="261"/>
        <v>244.8</v>
      </c>
      <c r="I666" s="82">
        <f>J666/G666</f>
        <v>0.22771576141286243</v>
      </c>
      <c r="J666" s="57">
        <f t="shared" si="261"/>
        <v>2186.8000000000002</v>
      </c>
      <c r="K666" s="82">
        <f>L666/G666</f>
        <v>0</v>
      </c>
      <c r="L666" s="57">
        <f t="shared" si="261"/>
        <v>0</v>
      </c>
      <c r="M666" s="82">
        <f t="shared" si="261"/>
        <v>0</v>
      </c>
      <c r="N666" s="57">
        <f t="shared" si="261"/>
        <v>0</v>
      </c>
      <c r="O666" s="57">
        <f t="shared" si="261"/>
        <v>0</v>
      </c>
      <c r="P666" s="57">
        <f t="shared" si="261"/>
        <v>0</v>
      </c>
      <c r="Q666" s="57">
        <f t="shared" si="261"/>
        <v>189.5</v>
      </c>
      <c r="R666" s="57">
        <f t="shared" si="261"/>
        <v>21.099999999999998</v>
      </c>
      <c r="S666" s="57">
        <f t="shared" si="261"/>
        <v>1205.0726666666667</v>
      </c>
      <c r="T666" s="82">
        <f>U666/G666</f>
        <v>0.23052440853048986</v>
      </c>
      <c r="U666" s="57">
        <f t="shared" si="261"/>
        <v>2213.7719999999999</v>
      </c>
      <c r="V666" s="82">
        <f>W666/G666</f>
        <v>0</v>
      </c>
      <c r="W666" s="57">
        <f t="shared" si="261"/>
        <v>0</v>
      </c>
      <c r="X666" s="57">
        <f t="shared" si="261"/>
        <v>0</v>
      </c>
      <c r="Y666" s="57">
        <f t="shared" si="261"/>
        <v>0</v>
      </c>
      <c r="Z666" s="57">
        <f t="shared" si="261"/>
        <v>0</v>
      </c>
      <c r="AA666" s="57">
        <f t="shared" si="261"/>
        <v>15664.244666666667</v>
      </c>
      <c r="AB666" s="141">
        <f>SUM(AB667:AB669)</f>
        <v>1110.7</v>
      </c>
      <c r="AC666" s="141">
        <f>SUM(AC667:AC669)</f>
        <v>3324.4720000000002</v>
      </c>
      <c r="AD666" s="233">
        <f t="shared" si="255"/>
        <v>0.34618377207597467</v>
      </c>
      <c r="AE666" s="141">
        <f>SUM(AE667:AE669)</f>
        <v>13450.472666666667</v>
      </c>
      <c r="AF666" s="269">
        <f t="shared" si="253"/>
        <v>0.4</v>
      </c>
      <c r="AG666" s="270">
        <f>SUM(AG667:AG669)</f>
        <v>3841.28</v>
      </c>
      <c r="AH666" s="141">
        <f>SUM(AH667:AH669)</f>
        <v>-516.80800000000045</v>
      </c>
      <c r="AI666" s="233">
        <f t="shared" si="257"/>
        <v>0.40000000000000013</v>
      </c>
      <c r="AJ666" s="57">
        <f t="shared" si="258"/>
        <v>3841.2800000000007</v>
      </c>
      <c r="AK666" s="57"/>
      <c r="AL666" s="79"/>
    </row>
    <row r="667" spans="2:38" s="1" customFormat="1" ht="15.75" x14ac:dyDescent="0.25">
      <c r="B667" s="682"/>
      <c r="C667" s="15" t="s">
        <v>960</v>
      </c>
      <c r="D667" s="116">
        <v>12</v>
      </c>
      <c r="E667" s="116">
        <v>57</v>
      </c>
      <c r="F667" s="116">
        <v>46</v>
      </c>
      <c r="G667" s="69">
        <v>4199.3999999999996</v>
      </c>
      <c r="H667" s="69">
        <v>99.6</v>
      </c>
      <c r="I667" s="80">
        <v>0.21169690908224986</v>
      </c>
      <c r="J667" s="69">
        <v>889</v>
      </c>
      <c r="K667" s="80">
        <v>0</v>
      </c>
      <c r="L667" s="69">
        <v>0</v>
      </c>
      <c r="M667" s="80">
        <v>0</v>
      </c>
      <c r="N667" s="69">
        <v>0</v>
      </c>
      <c r="O667" s="69">
        <v>0</v>
      </c>
      <c r="P667" s="69">
        <v>0</v>
      </c>
      <c r="Q667" s="69">
        <v>113.7</v>
      </c>
      <c r="R667" s="69">
        <v>12.7</v>
      </c>
      <c r="S667" s="69">
        <v>522.91923666666662</v>
      </c>
      <c r="T667" s="80">
        <v>0.22863524312997097</v>
      </c>
      <c r="U667" s="69">
        <v>960.13084000000003</v>
      </c>
      <c r="V667" s="80">
        <v>0</v>
      </c>
      <c r="W667" s="69">
        <v>0</v>
      </c>
      <c r="X667" s="69">
        <v>0</v>
      </c>
      <c r="Y667" s="69">
        <v>0</v>
      </c>
      <c r="Z667" s="69">
        <v>0</v>
      </c>
      <c r="AA667" s="60">
        <f>G667+H667+J667+L667+N667+O667+P667+Q667+R667+S667+U667+W667+X667+Y667+Z667</f>
        <v>6797.4500766666661</v>
      </c>
      <c r="AB667" s="143">
        <v>482</v>
      </c>
      <c r="AC667" s="69">
        <f>AB667+X667+W667+U667</f>
        <v>1442.13084</v>
      </c>
      <c r="AD667" s="238">
        <f t="shared" si="255"/>
        <v>0.34341354479211322</v>
      </c>
      <c r="AE667" s="69">
        <f>G667+H667+J667+L667+N667+P667+Q667+R667+S667+Y667+Z667</f>
        <v>5837.3192366666663</v>
      </c>
      <c r="AF667" s="277">
        <f t="shared" si="253"/>
        <v>0.4</v>
      </c>
      <c r="AG667" s="278">
        <f>G667*AF667</f>
        <v>1679.76</v>
      </c>
      <c r="AH667" s="225">
        <f>IF((AA667+AB667)-(AE667+AG667)&gt;0,0,(AA667+AB667)-(AE667+AG667))</f>
        <v>-237.62916000000041</v>
      </c>
      <c r="AI667" s="238">
        <f t="shared" si="257"/>
        <v>0.40000000000000013</v>
      </c>
      <c r="AJ667" s="69">
        <f t="shared" si="258"/>
        <v>1679.7600000000004</v>
      </c>
      <c r="AK667" s="69"/>
      <c r="AL667" s="186"/>
    </row>
    <row r="668" spans="2:38" s="1" customFormat="1" ht="15.75" x14ac:dyDescent="0.25">
      <c r="B668" s="682"/>
      <c r="C668" s="15" t="s">
        <v>496</v>
      </c>
      <c r="D668" s="116">
        <v>6</v>
      </c>
      <c r="E668" s="116">
        <v>39</v>
      </c>
      <c r="F668" s="116">
        <v>33</v>
      </c>
      <c r="G668" s="69">
        <v>3132.0999999999995</v>
      </c>
      <c r="H668" s="69">
        <v>86.399999999999991</v>
      </c>
      <c r="I668" s="80">
        <v>0.2564094377574152</v>
      </c>
      <c r="J668" s="69">
        <v>803.1</v>
      </c>
      <c r="K668" s="80">
        <v>0</v>
      </c>
      <c r="L668" s="69">
        <v>0</v>
      </c>
      <c r="M668" s="80">
        <v>0</v>
      </c>
      <c r="N668" s="69">
        <v>0</v>
      </c>
      <c r="O668" s="69">
        <v>0</v>
      </c>
      <c r="P668" s="69">
        <v>0</v>
      </c>
      <c r="Q668" s="69">
        <v>37.9</v>
      </c>
      <c r="R668" s="69">
        <v>4.2</v>
      </c>
      <c r="S668" s="69">
        <v>399.37656000000004</v>
      </c>
      <c r="T668" s="80">
        <v>0.23250174643210628</v>
      </c>
      <c r="U668" s="69">
        <v>728.21871999999996</v>
      </c>
      <c r="V668" s="80">
        <v>0</v>
      </c>
      <c r="W668" s="69">
        <v>0</v>
      </c>
      <c r="X668" s="69">
        <v>0</v>
      </c>
      <c r="Y668" s="69">
        <v>0</v>
      </c>
      <c r="Z668" s="69">
        <v>0</v>
      </c>
      <c r="AA668" s="60">
        <f>G668+H668+J668+L668+N668+O668+P668+Q668+R668+S668+U668+W668+X668+Y668+Z668</f>
        <v>5191.2952799999994</v>
      </c>
      <c r="AB668" s="143">
        <v>368.1</v>
      </c>
      <c r="AC668" s="69">
        <f>AB668+X668+W668+U668</f>
        <v>1096.31872</v>
      </c>
      <c r="AD668" s="238">
        <f t="shared" si="255"/>
        <v>0.35002672967018938</v>
      </c>
      <c r="AE668" s="69">
        <f>G668+H668+J668+L668+N668+P668+Q668+R668+S668+Y668+Z668</f>
        <v>4463.0765599999995</v>
      </c>
      <c r="AF668" s="277">
        <f t="shared" si="253"/>
        <v>0.4</v>
      </c>
      <c r="AG668" s="278">
        <f>G668*AF668</f>
        <v>1252.8399999999999</v>
      </c>
      <c r="AH668" s="225">
        <f>IF((AA668+AB668)-(AE668+AG668)&gt;0,0,(AA668+AB668)-(AE668+AG668))</f>
        <v>-156.52127999999993</v>
      </c>
      <c r="AI668" s="238">
        <f t="shared" si="257"/>
        <v>0.4</v>
      </c>
      <c r="AJ668" s="69">
        <f t="shared" si="258"/>
        <v>1252.8399999999999</v>
      </c>
      <c r="AK668" s="69"/>
      <c r="AL668" s="186"/>
    </row>
    <row r="669" spans="2:38" s="1" customFormat="1" ht="15.75" x14ac:dyDescent="0.25">
      <c r="B669" s="682"/>
      <c r="C669" s="15" t="s">
        <v>961</v>
      </c>
      <c r="D669" s="116">
        <v>4</v>
      </c>
      <c r="E669" s="116">
        <v>25</v>
      </c>
      <c r="F669" s="116">
        <v>24</v>
      </c>
      <c r="G669" s="69">
        <v>2271.7000000000003</v>
      </c>
      <c r="H669" s="69">
        <v>58.8</v>
      </c>
      <c r="I669" s="80">
        <v>0.2177664304265528</v>
      </c>
      <c r="J669" s="69">
        <v>494.70000000000005</v>
      </c>
      <c r="K669" s="80">
        <v>0</v>
      </c>
      <c r="L669" s="69">
        <v>0</v>
      </c>
      <c r="M669" s="80">
        <v>0</v>
      </c>
      <c r="N669" s="69">
        <v>0</v>
      </c>
      <c r="O669" s="69">
        <v>0</v>
      </c>
      <c r="P669" s="69">
        <v>0</v>
      </c>
      <c r="Q669" s="69">
        <v>37.9</v>
      </c>
      <c r="R669" s="69">
        <v>4.2</v>
      </c>
      <c r="S669" s="69">
        <v>282.77687000000003</v>
      </c>
      <c r="T669" s="80">
        <v>0.23129041686842453</v>
      </c>
      <c r="U669" s="69">
        <v>525.42244000000005</v>
      </c>
      <c r="V669" s="80">
        <v>0</v>
      </c>
      <c r="W669" s="69">
        <v>0</v>
      </c>
      <c r="X669" s="69">
        <v>0</v>
      </c>
      <c r="Y669" s="69">
        <v>0</v>
      </c>
      <c r="Z669" s="69">
        <v>0</v>
      </c>
      <c r="AA669" s="60">
        <f>G669+H669+J669+L669+N669+O669+P669+Q669+R669+S669+U669+W669+X669+Y669+Z669</f>
        <v>3675.4993100000011</v>
      </c>
      <c r="AB669" s="143">
        <v>260.60000000000002</v>
      </c>
      <c r="AC669" s="69">
        <f>AB669+X669+W669+U669</f>
        <v>786.02244000000007</v>
      </c>
      <c r="AD669" s="238">
        <f t="shared" si="255"/>
        <v>0.34600626843333188</v>
      </c>
      <c r="AE669" s="69">
        <f>G669+H669+J669+L669+N669+P669+Q669+R669+S669+Y669+Z669</f>
        <v>3150.0768700000008</v>
      </c>
      <c r="AF669" s="277">
        <f t="shared" si="253"/>
        <v>0.4</v>
      </c>
      <c r="AG669" s="278">
        <f>G669*AF669</f>
        <v>908.68000000000018</v>
      </c>
      <c r="AH669" s="225">
        <f>IF((AA669+AB669)-(AE669+AG669)&gt;0,0,(AA669+AB669)-(AE669+AG669))</f>
        <v>-122.6575600000001</v>
      </c>
      <c r="AI669" s="238">
        <f t="shared" si="257"/>
        <v>0.4</v>
      </c>
      <c r="AJ669" s="69">
        <f t="shared" si="258"/>
        <v>908.68000000000018</v>
      </c>
      <c r="AK669" s="69"/>
      <c r="AL669" s="186"/>
    </row>
    <row r="670" spans="2:38" s="1" customFormat="1" ht="15.75" x14ac:dyDescent="0.25">
      <c r="B670" s="682" t="s">
        <v>497</v>
      </c>
      <c r="C670" s="26" t="s">
        <v>124</v>
      </c>
      <c r="D670" s="125">
        <f t="shared" ref="D670:AA670" si="262">SUM(D671:D673)</f>
        <v>13</v>
      </c>
      <c r="E670" s="125">
        <f t="shared" si="262"/>
        <v>72</v>
      </c>
      <c r="F670" s="125">
        <f t="shared" si="262"/>
        <v>69</v>
      </c>
      <c r="G670" s="57">
        <f t="shared" si="262"/>
        <v>6613.2</v>
      </c>
      <c r="H670" s="57">
        <f t="shared" si="262"/>
        <v>247.20000000000005</v>
      </c>
      <c r="I670" s="82">
        <f>J670/G670</f>
        <v>0.32401862940785098</v>
      </c>
      <c r="J670" s="57">
        <f t="shared" si="262"/>
        <v>2142.8000000000002</v>
      </c>
      <c r="K670" s="82">
        <f>L670/G670</f>
        <v>0</v>
      </c>
      <c r="L670" s="57">
        <f t="shared" si="262"/>
        <v>0</v>
      </c>
      <c r="M670" s="82">
        <f t="shared" si="262"/>
        <v>0</v>
      </c>
      <c r="N670" s="57">
        <f t="shared" si="262"/>
        <v>0</v>
      </c>
      <c r="O670" s="57">
        <f t="shared" si="262"/>
        <v>0</v>
      </c>
      <c r="P670" s="57">
        <f t="shared" si="262"/>
        <v>0</v>
      </c>
      <c r="Q670" s="57">
        <f t="shared" si="262"/>
        <v>113.69999999999999</v>
      </c>
      <c r="R670" s="57">
        <f t="shared" si="262"/>
        <v>12.600000000000001</v>
      </c>
      <c r="S670" s="57">
        <f t="shared" si="262"/>
        <v>888.23162416666662</v>
      </c>
      <c r="T670" s="82">
        <f>U670/G670</f>
        <v>0.23115579295953548</v>
      </c>
      <c r="U670" s="57">
        <f t="shared" si="262"/>
        <v>1528.67949</v>
      </c>
      <c r="V670" s="82">
        <f>W670/G670</f>
        <v>0</v>
      </c>
      <c r="W670" s="57">
        <f t="shared" si="262"/>
        <v>0</v>
      </c>
      <c r="X670" s="57">
        <f t="shared" si="262"/>
        <v>0</v>
      </c>
      <c r="Y670" s="57">
        <f t="shared" si="262"/>
        <v>0</v>
      </c>
      <c r="Z670" s="57">
        <f t="shared" si="262"/>
        <v>0</v>
      </c>
      <c r="AA670" s="57">
        <f t="shared" si="262"/>
        <v>11546.411114166665</v>
      </c>
      <c r="AB670" s="141">
        <f>SUM(AB671:AB673)</f>
        <v>818.9</v>
      </c>
      <c r="AC670" s="141">
        <f>SUM(AC671:AC673)</f>
        <v>2347.5794900000001</v>
      </c>
      <c r="AD670" s="233">
        <f t="shared" si="255"/>
        <v>0.35498389433254707</v>
      </c>
      <c r="AE670" s="141">
        <f>SUM(AE671:AE673)</f>
        <v>10017.731624166667</v>
      </c>
      <c r="AF670" s="269">
        <f t="shared" si="253"/>
        <v>0.4</v>
      </c>
      <c r="AG670" s="270">
        <f>SUM(AG671:AG673)</f>
        <v>2645.28</v>
      </c>
      <c r="AH670" s="141">
        <f>SUM(AH671:AH673)</f>
        <v>-297.70051000000103</v>
      </c>
      <c r="AI670" s="233">
        <f t="shared" si="257"/>
        <v>0.40000000000000019</v>
      </c>
      <c r="AJ670" s="57">
        <f t="shared" si="258"/>
        <v>2645.2800000000011</v>
      </c>
      <c r="AK670" s="57"/>
      <c r="AL670" s="79"/>
    </row>
    <row r="671" spans="2:38" s="1" customFormat="1" ht="15.75" x14ac:dyDescent="0.25">
      <c r="B671" s="682"/>
      <c r="C671" s="15" t="s">
        <v>962</v>
      </c>
      <c r="D671" s="116">
        <v>7</v>
      </c>
      <c r="E671" s="116">
        <v>36</v>
      </c>
      <c r="F671" s="116">
        <v>35</v>
      </c>
      <c r="G671" s="69">
        <v>3458.7</v>
      </c>
      <c r="H671" s="69">
        <v>129.60000000000002</v>
      </c>
      <c r="I671" s="80">
        <v>0.31766270564084775</v>
      </c>
      <c r="J671" s="69">
        <v>1098.7</v>
      </c>
      <c r="K671" s="80">
        <v>0</v>
      </c>
      <c r="L671" s="69">
        <v>0</v>
      </c>
      <c r="M671" s="80">
        <v>0</v>
      </c>
      <c r="N671" s="69">
        <v>0</v>
      </c>
      <c r="O671" s="69">
        <v>0</v>
      </c>
      <c r="P671" s="69">
        <v>0</v>
      </c>
      <c r="Q671" s="69">
        <v>37.9</v>
      </c>
      <c r="R671" s="69">
        <v>4.2</v>
      </c>
      <c r="S671" s="69">
        <v>461.14152833333327</v>
      </c>
      <c r="T671" s="80">
        <v>0.23280375285511901</v>
      </c>
      <c r="U671" s="69">
        <v>805.19834000000003</v>
      </c>
      <c r="V671" s="80">
        <v>0</v>
      </c>
      <c r="W671" s="69">
        <v>0</v>
      </c>
      <c r="X671" s="69">
        <v>0</v>
      </c>
      <c r="Y671" s="69">
        <v>0</v>
      </c>
      <c r="Z671" s="69">
        <v>0</v>
      </c>
      <c r="AA671" s="60">
        <f>G671+H671+J671+L671+N671+O671+P671+Q671+R671+S671+U671+W671+X671+Y671+Z671</f>
        <v>5995.4398683333329</v>
      </c>
      <c r="AB671" s="143">
        <v>425.2</v>
      </c>
      <c r="AC671" s="69">
        <f>AB671+X671+W671+U671</f>
        <v>1230.39834</v>
      </c>
      <c r="AD671" s="238">
        <f t="shared" si="255"/>
        <v>0.35574011622864082</v>
      </c>
      <c r="AE671" s="69">
        <f>G671+H671+J671+L671+N671+P671+Q671+R671+S671+Y671+Z671</f>
        <v>5190.241528333333</v>
      </c>
      <c r="AF671" s="277">
        <f t="shared" si="253"/>
        <v>0.4</v>
      </c>
      <c r="AG671" s="278">
        <f>G671*AF671</f>
        <v>1383.48</v>
      </c>
      <c r="AH671" s="225">
        <f>IF((AA671+AB671)-(AE671+AG671)&gt;0,0,(AA671+AB671)-(AE671+AG671))</f>
        <v>-153.08166000000074</v>
      </c>
      <c r="AI671" s="238">
        <f t="shared" si="257"/>
        <v>0.40000000000000024</v>
      </c>
      <c r="AJ671" s="69">
        <f t="shared" si="258"/>
        <v>1383.4800000000007</v>
      </c>
      <c r="AK671" s="69"/>
      <c r="AL671" s="186"/>
    </row>
    <row r="672" spans="2:38" s="1" customFormat="1" ht="15.75" x14ac:dyDescent="0.25">
      <c r="B672" s="682"/>
      <c r="C672" s="15" t="s">
        <v>963</v>
      </c>
      <c r="D672" s="116">
        <v>3</v>
      </c>
      <c r="E672" s="116">
        <v>20</v>
      </c>
      <c r="F672" s="116">
        <v>19</v>
      </c>
      <c r="G672" s="69">
        <v>1795.0000000000002</v>
      </c>
      <c r="H672" s="69">
        <v>56.4</v>
      </c>
      <c r="I672" s="80">
        <v>0.30735376044568241</v>
      </c>
      <c r="J672" s="69">
        <v>551.70000000000005</v>
      </c>
      <c r="K672" s="80">
        <v>0</v>
      </c>
      <c r="L672" s="69">
        <v>0</v>
      </c>
      <c r="M672" s="80">
        <v>0</v>
      </c>
      <c r="N672" s="69">
        <v>0</v>
      </c>
      <c r="O672" s="69">
        <v>0</v>
      </c>
      <c r="P672" s="69">
        <v>0</v>
      </c>
      <c r="Q672" s="69">
        <v>37.9</v>
      </c>
      <c r="R672" s="69">
        <v>4.2</v>
      </c>
      <c r="S672" s="69">
        <v>238.23868749999997</v>
      </c>
      <c r="T672" s="80">
        <v>0.23011935933147631</v>
      </c>
      <c r="U672" s="69">
        <v>413.06425000000002</v>
      </c>
      <c r="V672" s="80">
        <v>0</v>
      </c>
      <c r="W672" s="69">
        <v>0</v>
      </c>
      <c r="X672" s="69">
        <v>0</v>
      </c>
      <c r="Y672" s="69">
        <v>0</v>
      </c>
      <c r="Z672" s="69">
        <v>0</v>
      </c>
      <c r="AA672" s="60">
        <f>G672+H672+J672+L672+N672+O672+P672+Q672+R672+S672+U672+W672+X672+Y672+Z672</f>
        <v>3096.5029374999999</v>
      </c>
      <c r="AB672" s="143">
        <v>219.6</v>
      </c>
      <c r="AC672" s="69">
        <f>AB672+X672+W672+U672</f>
        <v>632.66425000000004</v>
      </c>
      <c r="AD672" s="238">
        <f t="shared" si="255"/>
        <v>0.3524591922005571</v>
      </c>
      <c r="AE672" s="69">
        <f>G672+H672+J672+L672+N672+P672+Q672+R672+S672+Y672+Z672</f>
        <v>2683.4386875</v>
      </c>
      <c r="AF672" s="277">
        <f t="shared" si="253"/>
        <v>0.4</v>
      </c>
      <c r="AG672" s="278">
        <f>G672*AF672</f>
        <v>718.00000000000011</v>
      </c>
      <c r="AH672" s="225">
        <f>IF((AA672+AB672)-(AE672+AG672)&gt;0,0,(AA672+AB672)-(AE672+AG672))</f>
        <v>-85.335750000000189</v>
      </c>
      <c r="AI672" s="238">
        <f t="shared" si="257"/>
        <v>0.40000000000000008</v>
      </c>
      <c r="AJ672" s="69">
        <f t="shared" si="258"/>
        <v>718.00000000000023</v>
      </c>
      <c r="AK672" s="69"/>
      <c r="AL672" s="186"/>
    </row>
    <row r="673" spans="2:38" s="1" customFormat="1" ht="15.75" x14ac:dyDescent="0.25">
      <c r="B673" s="682"/>
      <c r="C673" s="15" t="s">
        <v>964</v>
      </c>
      <c r="D673" s="116">
        <v>3</v>
      </c>
      <c r="E673" s="116">
        <v>16</v>
      </c>
      <c r="F673" s="116">
        <v>15</v>
      </c>
      <c r="G673" s="69">
        <v>1359.5</v>
      </c>
      <c r="H673" s="69">
        <v>61.2</v>
      </c>
      <c r="I673" s="80">
        <v>0.36219198234645084</v>
      </c>
      <c r="J673" s="69">
        <v>492.39999999999992</v>
      </c>
      <c r="K673" s="80">
        <v>0</v>
      </c>
      <c r="L673" s="69">
        <v>0</v>
      </c>
      <c r="M673" s="80">
        <v>0</v>
      </c>
      <c r="N673" s="69">
        <v>0</v>
      </c>
      <c r="O673" s="69">
        <v>0</v>
      </c>
      <c r="P673" s="69">
        <v>0</v>
      </c>
      <c r="Q673" s="69">
        <v>37.9</v>
      </c>
      <c r="R673" s="69">
        <v>4.2</v>
      </c>
      <c r="S673" s="69">
        <v>188.85140833333335</v>
      </c>
      <c r="T673" s="80">
        <v>0.2283316660536962</v>
      </c>
      <c r="U673" s="69">
        <v>310.4169</v>
      </c>
      <c r="V673" s="80">
        <v>0</v>
      </c>
      <c r="W673" s="69">
        <v>0</v>
      </c>
      <c r="X673" s="69">
        <v>0</v>
      </c>
      <c r="Y673" s="69">
        <v>0</v>
      </c>
      <c r="Z673" s="69">
        <v>0</v>
      </c>
      <c r="AA673" s="60">
        <f>G673+H673+J673+L673+N673+O673+P673+Q673+R673+S673+U673+W673+X673+Y673+Z673</f>
        <v>2454.4683083333334</v>
      </c>
      <c r="AB673" s="143">
        <v>174.1</v>
      </c>
      <c r="AC673" s="69">
        <f>AB673+X673+W673+U673</f>
        <v>484.51689999999996</v>
      </c>
      <c r="AD673" s="238">
        <f t="shared" si="255"/>
        <v>0.35639345347554247</v>
      </c>
      <c r="AE673" s="69">
        <f>G673+H673+J673+L673+N673+P673+Q673+R673+S673+Y673+Z673</f>
        <v>2144.0514083333333</v>
      </c>
      <c r="AF673" s="277">
        <f t="shared" si="253"/>
        <v>0.4</v>
      </c>
      <c r="AG673" s="278">
        <f>G673*AF673</f>
        <v>543.80000000000007</v>
      </c>
      <c r="AH673" s="225">
        <f>IF((AA673+AB673)-(AE673+AG673)&gt;0,0,(AA673+AB673)-(AE673+AG673))</f>
        <v>-59.283100000000104</v>
      </c>
      <c r="AI673" s="238">
        <f t="shared" si="257"/>
        <v>0.40000000000000008</v>
      </c>
      <c r="AJ673" s="69">
        <f t="shared" si="258"/>
        <v>543.80000000000007</v>
      </c>
      <c r="AK673" s="69"/>
      <c r="AL673" s="186"/>
    </row>
    <row r="674" spans="2:38" s="1" customFormat="1" ht="15.75" x14ac:dyDescent="0.25">
      <c r="B674" s="682" t="s">
        <v>498</v>
      </c>
      <c r="C674" s="26" t="s">
        <v>124</v>
      </c>
      <c r="D674" s="125">
        <f t="shared" ref="D674:AA674" si="263">SUM(D675:D677)</f>
        <v>12</v>
      </c>
      <c r="E674" s="125">
        <f t="shared" si="263"/>
        <v>65</v>
      </c>
      <c r="F674" s="125">
        <f t="shared" si="263"/>
        <v>60</v>
      </c>
      <c r="G674" s="57">
        <f t="shared" si="263"/>
        <v>5681.5</v>
      </c>
      <c r="H674" s="57">
        <f t="shared" si="263"/>
        <v>211.2</v>
      </c>
      <c r="I674" s="82">
        <f>J674/G674</f>
        <v>0.31308633283463871</v>
      </c>
      <c r="J674" s="57">
        <f t="shared" si="263"/>
        <v>1778.8</v>
      </c>
      <c r="K674" s="82">
        <f>L674/G674</f>
        <v>0</v>
      </c>
      <c r="L674" s="57">
        <f t="shared" si="263"/>
        <v>0</v>
      </c>
      <c r="M674" s="82">
        <f t="shared" si="263"/>
        <v>0</v>
      </c>
      <c r="N674" s="57">
        <f t="shared" si="263"/>
        <v>0</v>
      </c>
      <c r="O674" s="57">
        <f t="shared" si="263"/>
        <v>0</v>
      </c>
      <c r="P674" s="57">
        <f t="shared" si="263"/>
        <v>0</v>
      </c>
      <c r="Q674" s="57">
        <f t="shared" si="263"/>
        <v>189.5</v>
      </c>
      <c r="R674" s="57">
        <f t="shared" si="263"/>
        <v>16.899999999999999</v>
      </c>
      <c r="S674" s="57">
        <f t="shared" si="263"/>
        <v>764.00360833333332</v>
      </c>
      <c r="T674" s="82">
        <f>U674/G674</f>
        <v>0.22688432632227401</v>
      </c>
      <c r="U674" s="57">
        <f t="shared" si="263"/>
        <v>1289.0432999999998</v>
      </c>
      <c r="V674" s="82">
        <f>W674/G674</f>
        <v>0</v>
      </c>
      <c r="W674" s="57">
        <f t="shared" si="263"/>
        <v>0</v>
      </c>
      <c r="X674" s="57">
        <f t="shared" si="263"/>
        <v>0</v>
      </c>
      <c r="Y674" s="57">
        <f t="shared" si="263"/>
        <v>0</v>
      </c>
      <c r="Z674" s="57">
        <f t="shared" si="263"/>
        <v>0</v>
      </c>
      <c r="AA674" s="57">
        <f t="shared" si="263"/>
        <v>9930.9469083333315</v>
      </c>
      <c r="AB674" s="141">
        <f>SUM(AB675:AB677)</f>
        <v>704.30000000000007</v>
      </c>
      <c r="AC674" s="141">
        <f>SUM(AC675:AC677)</f>
        <v>1993.3433</v>
      </c>
      <c r="AD674" s="233">
        <f t="shared" si="255"/>
        <v>0.35084806829182436</v>
      </c>
      <c r="AE674" s="141">
        <f>SUM(AE675:AE677)</f>
        <v>8641.903608333334</v>
      </c>
      <c r="AF674" s="269">
        <f t="shared" si="253"/>
        <v>0.4</v>
      </c>
      <c r="AG674" s="270">
        <f>SUM(AG675:AG677)</f>
        <v>2272.6000000000004</v>
      </c>
      <c r="AH674" s="141">
        <f>SUM(AH675:AH677)</f>
        <v>-279.25669999999946</v>
      </c>
      <c r="AI674" s="233">
        <f t="shared" si="257"/>
        <v>0.39999999999999991</v>
      </c>
      <c r="AJ674" s="57">
        <f t="shared" si="258"/>
        <v>2272.5999999999995</v>
      </c>
      <c r="AK674" s="57"/>
      <c r="AL674" s="79"/>
    </row>
    <row r="675" spans="2:38" s="1" customFormat="1" ht="15.75" x14ac:dyDescent="0.25">
      <c r="B675" s="682"/>
      <c r="C675" s="15" t="s">
        <v>965</v>
      </c>
      <c r="D675" s="116">
        <v>7</v>
      </c>
      <c r="E675" s="116">
        <v>32</v>
      </c>
      <c r="F675" s="116">
        <v>30</v>
      </c>
      <c r="G675" s="69">
        <v>2738.7</v>
      </c>
      <c r="H675" s="69">
        <v>97.2</v>
      </c>
      <c r="I675" s="80">
        <v>0.29488443422061567</v>
      </c>
      <c r="J675" s="69">
        <v>807.6</v>
      </c>
      <c r="K675" s="80">
        <v>0</v>
      </c>
      <c r="L675" s="69">
        <v>0</v>
      </c>
      <c r="M675" s="80">
        <v>0</v>
      </c>
      <c r="N675" s="69">
        <v>0</v>
      </c>
      <c r="O675" s="69">
        <v>0</v>
      </c>
      <c r="P675" s="69">
        <v>0</v>
      </c>
      <c r="Q675" s="69">
        <v>113.7</v>
      </c>
      <c r="R675" s="69">
        <v>8.5</v>
      </c>
      <c r="S675" s="69">
        <v>365.08832000000001</v>
      </c>
      <c r="T675" s="80">
        <v>0.22472700186219741</v>
      </c>
      <c r="U675" s="69">
        <v>615.45983999999999</v>
      </c>
      <c r="V675" s="80">
        <v>0</v>
      </c>
      <c r="W675" s="69">
        <v>0</v>
      </c>
      <c r="X675" s="69">
        <v>0</v>
      </c>
      <c r="Y675" s="69">
        <v>0</v>
      </c>
      <c r="Z675" s="69">
        <v>0</v>
      </c>
      <c r="AA675" s="60">
        <f>G675+H675+J675+L675+N675+O675+P675+Q675+R675+S675+U675+W675+X675+Y675+Z675</f>
        <v>4746.2481599999992</v>
      </c>
      <c r="AB675" s="143">
        <v>336.6</v>
      </c>
      <c r="AC675" s="69">
        <f>AB675+X675+W675+U675</f>
        <v>952.05984000000001</v>
      </c>
      <c r="AD675" s="238">
        <f t="shared" si="255"/>
        <v>0.34763202979515834</v>
      </c>
      <c r="AE675" s="69">
        <f>G675+H675+J675+L675+N675+P675+Q675+R675+S675+Y675+Z675</f>
        <v>4130.7883199999997</v>
      </c>
      <c r="AF675" s="277">
        <f t="shared" si="253"/>
        <v>0.4</v>
      </c>
      <c r="AG675" s="278">
        <f>G675*AF675</f>
        <v>1095.48</v>
      </c>
      <c r="AH675" s="225">
        <f>IF((AA675+AB675)-(AE675+AG675)&gt;0,0,(AA675+AB675)-(AE675+AG675))</f>
        <v>-143.42015999999967</v>
      </c>
      <c r="AI675" s="238">
        <f t="shared" si="257"/>
        <v>0.39999999999999986</v>
      </c>
      <c r="AJ675" s="69">
        <f t="shared" si="258"/>
        <v>1095.4799999999996</v>
      </c>
      <c r="AK675" s="69"/>
      <c r="AL675" s="186"/>
    </row>
    <row r="676" spans="2:38" s="1" customFormat="1" ht="15.75" x14ac:dyDescent="0.25">
      <c r="B676" s="682"/>
      <c r="C676" s="15" t="s">
        <v>966</v>
      </c>
      <c r="D676" s="116">
        <v>2</v>
      </c>
      <c r="E676" s="116">
        <v>17</v>
      </c>
      <c r="F676" s="116">
        <v>15</v>
      </c>
      <c r="G676" s="69">
        <v>1495.5</v>
      </c>
      <c r="H676" s="69">
        <v>54</v>
      </c>
      <c r="I676" s="80">
        <v>0.30217318622534267</v>
      </c>
      <c r="J676" s="69">
        <v>451.9</v>
      </c>
      <c r="K676" s="80">
        <v>0</v>
      </c>
      <c r="L676" s="69">
        <v>0</v>
      </c>
      <c r="M676" s="80">
        <v>0</v>
      </c>
      <c r="N676" s="69">
        <v>0</v>
      </c>
      <c r="O676" s="69">
        <v>0</v>
      </c>
      <c r="P676" s="69">
        <v>0</v>
      </c>
      <c r="Q676" s="69">
        <v>37.9</v>
      </c>
      <c r="R676" s="69">
        <v>4.2</v>
      </c>
      <c r="S676" s="69">
        <v>198.88100833333334</v>
      </c>
      <c r="T676" s="80">
        <v>0.22900173854898023</v>
      </c>
      <c r="U676" s="69">
        <v>342.47209999999995</v>
      </c>
      <c r="V676" s="80">
        <v>0</v>
      </c>
      <c r="W676" s="69">
        <v>0</v>
      </c>
      <c r="X676" s="69">
        <v>0</v>
      </c>
      <c r="Y676" s="69">
        <v>0</v>
      </c>
      <c r="Z676" s="69">
        <v>0</v>
      </c>
      <c r="AA676" s="60">
        <f>G676+H676+J676+L676+N676+O676+P676+Q676+R676+S676+U676+W676+X676+Y676+Z676</f>
        <v>2584.8531083333337</v>
      </c>
      <c r="AB676" s="143">
        <v>183.3</v>
      </c>
      <c r="AC676" s="69">
        <f>AB676+X676+W676+U676</f>
        <v>525.77209999999991</v>
      </c>
      <c r="AD676" s="238">
        <f t="shared" si="255"/>
        <v>0.35156944165830822</v>
      </c>
      <c r="AE676" s="69">
        <f>G676+H676+J676+L676+N676+P676+Q676+R676+S676+Y676+Z676</f>
        <v>2242.3810083333337</v>
      </c>
      <c r="AF676" s="277">
        <f t="shared" si="253"/>
        <v>0.4</v>
      </c>
      <c r="AG676" s="278">
        <f>G676*AF676</f>
        <v>598.20000000000005</v>
      </c>
      <c r="AH676" s="225">
        <f>IF((AA676+AB676)-(AE676+AG676)&gt;0,0,(AA676+AB676)-(AE676+AG676))</f>
        <v>-72.427899999999681</v>
      </c>
      <c r="AI676" s="238">
        <f t="shared" si="257"/>
        <v>0.39999999999999974</v>
      </c>
      <c r="AJ676" s="69">
        <f t="shared" si="258"/>
        <v>598.19999999999959</v>
      </c>
      <c r="AK676" s="69"/>
      <c r="AL676" s="186"/>
    </row>
    <row r="677" spans="2:38" s="1" customFormat="1" ht="15.75" x14ac:dyDescent="0.25">
      <c r="B677" s="682"/>
      <c r="C677" s="15" t="s">
        <v>967</v>
      </c>
      <c r="D677" s="116">
        <v>3</v>
      </c>
      <c r="E677" s="116">
        <v>16</v>
      </c>
      <c r="F677" s="116">
        <v>15</v>
      </c>
      <c r="G677" s="69">
        <v>1447.3000000000002</v>
      </c>
      <c r="H677" s="69">
        <v>60</v>
      </c>
      <c r="I677" s="80">
        <v>0.35880605264976156</v>
      </c>
      <c r="J677" s="69">
        <v>519.29999999999995</v>
      </c>
      <c r="K677" s="80">
        <v>0</v>
      </c>
      <c r="L677" s="69">
        <v>0</v>
      </c>
      <c r="M677" s="80">
        <v>0</v>
      </c>
      <c r="N677" s="69">
        <v>0</v>
      </c>
      <c r="O677" s="69">
        <v>0</v>
      </c>
      <c r="P677" s="69">
        <v>0</v>
      </c>
      <c r="Q677" s="69">
        <v>37.9</v>
      </c>
      <c r="R677" s="69">
        <v>4.2</v>
      </c>
      <c r="S677" s="69">
        <v>200.03428</v>
      </c>
      <c r="T677" s="80">
        <v>0.2287786637186485</v>
      </c>
      <c r="U677" s="69">
        <v>331.11135999999999</v>
      </c>
      <c r="V677" s="80">
        <v>0</v>
      </c>
      <c r="W677" s="69">
        <v>0</v>
      </c>
      <c r="X677" s="69">
        <v>0</v>
      </c>
      <c r="Y677" s="69">
        <v>0</v>
      </c>
      <c r="Z677" s="69">
        <v>0</v>
      </c>
      <c r="AA677" s="60">
        <f>G677+H677+J677+L677+N677+O677+P677+Q677+R677+S677+U677+W677+X677+Y677+Z677</f>
        <v>2599.8456399999995</v>
      </c>
      <c r="AB677" s="143">
        <v>184.4</v>
      </c>
      <c r="AC677" s="69">
        <f>AB677+X677+W677+U677</f>
        <v>515.51135999999997</v>
      </c>
      <c r="AD677" s="238">
        <f t="shared" si="255"/>
        <v>0.35618832308436393</v>
      </c>
      <c r="AE677" s="69">
        <f>G677+H677+J677+L677+N677+P677+Q677+R677+S677+Y677+Z677</f>
        <v>2268.7342799999997</v>
      </c>
      <c r="AF677" s="277">
        <f t="shared" si="253"/>
        <v>0.4</v>
      </c>
      <c r="AG677" s="278">
        <f>G677*AF677</f>
        <v>578.92000000000007</v>
      </c>
      <c r="AH677" s="225">
        <f>IF((AA677+AB677)-(AE677+AG677)&gt;0,0,(AA677+AB677)-(AE677+AG677))</f>
        <v>-63.408640000000105</v>
      </c>
      <c r="AI677" s="238">
        <f t="shared" si="257"/>
        <v>0.4</v>
      </c>
      <c r="AJ677" s="69">
        <f t="shared" si="258"/>
        <v>578.92000000000007</v>
      </c>
      <c r="AK677" s="69"/>
      <c r="AL677" s="186"/>
    </row>
    <row r="678" spans="2:38" ht="15.75" x14ac:dyDescent="0.25">
      <c r="B678" s="682" t="s">
        <v>499</v>
      </c>
      <c r="C678" s="26" t="s">
        <v>124</v>
      </c>
      <c r="D678" s="126">
        <f t="shared" ref="D678:AA678" si="264">SUM(D679:D681)</f>
        <v>45</v>
      </c>
      <c r="E678" s="126">
        <f t="shared" si="264"/>
        <v>148</v>
      </c>
      <c r="F678" s="126">
        <f t="shared" si="264"/>
        <v>142</v>
      </c>
      <c r="G678" s="128">
        <f t="shared" si="264"/>
        <v>14068.54</v>
      </c>
      <c r="H678" s="128">
        <f t="shared" si="264"/>
        <v>308.39999999999998</v>
      </c>
      <c r="I678" s="82">
        <f>J678/G678</f>
        <v>0.18883978010511396</v>
      </c>
      <c r="J678" s="128">
        <f t="shared" si="264"/>
        <v>2656.7000000000003</v>
      </c>
      <c r="K678" s="82">
        <f>L678/G678</f>
        <v>7.228895109229529E-3</v>
      </c>
      <c r="L678" s="128">
        <f t="shared" si="264"/>
        <v>101.7</v>
      </c>
      <c r="M678" s="83">
        <f t="shared" si="264"/>
        <v>0</v>
      </c>
      <c r="N678" s="128">
        <f t="shared" si="264"/>
        <v>0</v>
      </c>
      <c r="O678" s="128">
        <f t="shared" si="264"/>
        <v>0</v>
      </c>
      <c r="P678" s="128">
        <f t="shared" si="264"/>
        <v>0</v>
      </c>
      <c r="Q678" s="128">
        <f t="shared" si="264"/>
        <v>189.5</v>
      </c>
      <c r="R678" s="128">
        <f t="shared" si="264"/>
        <v>12.7</v>
      </c>
      <c r="S678" s="128">
        <f t="shared" si="264"/>
        <v>1708.5173856666665</v>
      </c>
      <c r="T678" s="82">
        <f>U678/G678</f>
        <v>0.23213984023928563</v>
      </c>
      <c r="U678" s="128">
        <f t="shared" si="264"/>
        <v>3265.8686279999997</v>
      </c>
      <c r="V678" s="82">
        <f>W678/G678</f>
        <v>0</v>
      </c>
      <c r="W678" s="128">
        <f t="shared" si="264"/>
        <v>0</v>
      </c>
      <c r="X678" s="128">
        <f t="shared" si="264"/>
        <v>0</v>
      </c>
      <c r="Y678" s="128">
        <f t="shared" si="264"/>
        <v>0</v>
      </c>
      <c r="Z678" s="128">
        <f t="shared" si="264"/>
        <v>0</v>
      </c>
      <c r="AA678" s="128">
        <f t="shared" si="264"/>
        <v>22311.926013666663</v>
      </c>
      <c r="AB678" s="148">
        <f>SUM(AB679:AB681)</f>
        <v>1582.2</v>
      </c>
      <c r="AC678" s="148">
        <f>SUM(AC679:AC681)</f>
        <v>4848.068628</v>
      </c>
      <c r="AD678" s="235">
        <f t="shared" si="255"/>
        <v>0.34460353583243175</v>
      </c>
      <c r="AE678" s="148">
        <f>SUM(AE679:AE681)</f>
        <v>19046.057385666667</v>
      </c>
      <c r="AF678" s="273">
        <f t="shared" si="253"/>
        <v>0.4</v>
      </c>
      <c r="AG678" s="274">
        <f>SUM(AG679:AG681)</f>
        <v>5627.4160000000002</v>
      </c>
      <c r="AH678" s="148">
        <f>SUM(AH679:AH681)</f>
        <v>-779.34737200000018</v>
      </c>
      <c r="AI678" s="235">
        <f t="shared" si="257"/>
        <v>0.39999999999999997</v>
      </c>
      <c r="AJ678" s="128">
        <f t="shared" si="258"/>
        <v>5627.4160000000002</v>
      </c>
      <c r="AK678" s="128"/>
      <c r="AL678" s="200"/>
    </row>
    <row r="679" spans="2:38" ht="19.5" customHeight="1" x14ac:dyDescent="0.25">
      <c r="B679" s="682"/>
      <c r="C679" s="15" t="s">
        <v>968</v>
      </c>
      <c r="D679" s="116">
        <v>21</v>
      </c>
      <c r="E679" s="116">
        <v>58</v>
      </c>
      <c r="F679" s="116">
        <v>58</v>
      </c>
      <c r="G679" s="69">
        <v>5878.6399999999994</v>
      </c>
      <c r="H679" s="69">
        <v>103.19999999999999</v>
      </c>
      <c r="I679" s="80">
        <v>0.17185947770232574</v>
      </c>
      <c r="J679" s="69">
        <v>1010.3000000000001</v>
      </c>
      <c r="K679" s="80">
        <v>0</v>
      </c>
      <c r="L679" s="69">
        <v>0</v>
      </c>
      <c r="M679" s="80">
        <v>0</v>
      </c>
      <c r="N679" s="69">
        <v>0</v>
      </c>
      <c r="O679" s="69">
        <v>0</v>
      </c>
      <c r="P679" s="69">
        <v>0</v>
      </c>
      <c r="Q679" s="69">
        <v>113.7</v>
      </c>
      <c r="R679" s="69">
        <v>8.5</v>
      </c>
      <c r="S679" s="69">
        <v>705.81530816666668</v>
      </c>
      <c r="T679" s="80">
        <v>0.23058797579031887</v>
      </c>
      <c r="U679" s="69">
        <v>1355.5436979999999</v>
      </c>
      <c r="V679" s="80">
        <v>0</v>
      </c>
      <c r="W679" s="69">
        <v>0</v>
      </c>
      <c r="X679" s="69">
        <v>0</v>
      </c>
      <c r="Y679" s="69">
        <v>0</v>
      </c>
      <c r="Z679" s="69">
        <v>0</v>
      </c>
      <c r="AA679" s="60">
        <f>G679+H679+J679+L679+N679+O679+P679+Q679+R679+S679+U679+W679+X679+Y679+Z679</f>
        <v>9175.6990061666656</v>
      </c>
      <c r="AB679" s="143">
        <v>650.70000000000005</v>
      </c>
      <c r="AC679" s="69">
        <f>AB679+X679+W679+U679</f>
        <v>2006.243698</v>
      </c>
      <c r="AD679" s="238">
        <f t="shared" si="255"/>
        <v>0.34127684260305108</v>
      </c>
      <c r="AE679" s="69">
        <f>G679+H679+J679+L679+N679+P679+Q679+R679+S679+Y679+Z679</f>
        <v>7820.1553081666661</v>
      </c>
      <c r="AF679" s="277">
        <f t="shared" si="253"/>
        <v>0.4</v>
      </c>
      <c r="AG679" s="278">
        <f>G679*AF679</f>
        <v>2351.4559999999997</v>
      </c>
      <c r="AH679" s="225">
        <f>IF((AA679+AB679)-(AE679+AG679)&gt;0,0,(AA679+AB679)-(AE679+AG679))</f>
        <v>-345.21230199999991</v>
      </c>
      <c r="AI679" s="238">
        <f t="shared" si="257"/>
        <v>0.40000000000000008</v>
      </c>
      <c r="AJ679" s="69">
        <f t="shared" si="258"/>
        <v>2351.4560000000001</v>
      </c>
      <c r="AK679" s="69"/>
      <c r="AL679" s="186"/>
    </row>
    <row r="680" spans="2:38" s="1" customFormat="1" ht="15.75" x14ac:dyDescent="0.25">
      <c r="B680" s="682"/>
      <c r="C680" s="15" t="s">
        <v>969</v>
      </c>
      <c r="D680" s="116">
        <v>11</v>
      </c>
      <c r="E680" s="116">
        <v>41</v>
      </c>
      <c r="F680" s="116">
        <v>38</v>
      </c>
      <c r="G680" s="69">
        <v>3782.6000000000004</v>
      </c>
      <c r="H680" s="69">
        <v>106.8</v>
      </c>
      <c r="I680" s="80">
        <v>0.18386823877756039</v>
      </c>
      <c r="J680" s="69">
        <v>695.5</v>
      </c>
      <c r="K680" s="80">
        <v>0</v>
      </c>
      <c r="L680" s="69">
        <v>0</v>
      </c>
      <c r="M680" s="80">
        <v>0</v>
      </c>
      <c r="N680" s="69">
        <v>0</v>
      </c>
      <c r="O680" s="69">
        <v>0</v>
      </c>
      <c r="P680" s="69">
        <v>0</v>
      </c>
      <c r="Q680" s="69">
        <v>37.9</v>
      </c>
      <c r="R680" s="69">
        <v>4.2</v>
      </c>
      <c r="S680" s="69">
        <v>459.09513083333337</v>
      </c>
      <c r="T680" s="80">
        <v>0.23305175540633424</v>
      </c>
      <c r="U680" s="69">
        <v>881.54156999999998</v>
      </c>
      <c r="V680" s="80">
        <v>0</v>
      </c>
      <c r="W680" s="69">
        <v>0</v>
      </c>
      <c r="X680" s="69">
        <v>0</v>
      </c>
      <c r="Y680" s="69">
        <v>0</v>
      </c>
      <c r="Z680" s="69">
        <v>0</v>
      </c>
      <c r="AA680" s="60">
        <f>G680+H680+J680+L680+N680+O680+P680+Q680+R680+S680+U680+W680+X680+Y680+Z680</f>
        <v>5967.6367008333336</v>
      </c>
      <c r="AB680" s="143">
        <v>423.2</v>
      </c>
      <c r="AC680" s="69">
        <f>AB680+X680+W680+U680</f>
        <v>1304.7415699999999</v>
      </c>
      <c r="AD680" s="238">
        <f t="shared" si="255"/>
        <v>0.34493247237349967</v>
      </c>
      <c r="AE680" s="69">
        <f>G680+H680+J680+L680+N680+P680+Q680+R680+S680+Y680+Z680</f>
        <v>5086.0951308333333</v>
      </c>
      <c r="AF680" s="277">
        <f t="shared" si="253"/>
        <v>0.4</v>
      </c>
      <c r="AG680" s="278">
        <f>G680*AF680</f>
        <v>1513.0400000000002</v>
      </c>
      <c r="AH680" s="225">
        <f>IF((AA680+AB680)-(AE680+AG680)&gt;0,0,(AA680+AB680)-(AE680+AG680))</f>
        <v>-208.29842999999983</v>
      </c>
      <c r="AI680" s="238">
        <f t="shared" si="257"/>
        <v>0.39999999999999991</v>
      </c>
      <c r="AJ680" s="69">
        <f t="shared" si="258"/>
        <v>1513.0399999999997</v>
      </c>
      <c r="AK680" s="69"/>
      <c r="AL680" s="186"/>
    </row>
    <row r="681" spans="2:38" s="1" customFormat="1" ht="15.75" x14ac:dyDescent="0.25">
      <c r="B681" s="682"/>
      <c r="C681" s="15" t="s">
        <v>970</v>
      </c>
      <c r="D681" s="116">
        <v>13</v>
      </c>
      <c r="E681" s="116">
        <v>49</v>
      </c>
      <c r="F681" s="116">
        <v>46</v>
      </c>
      <c r="G681" s="69">
        <v>4407.3</v>
      </c>
      <c r="H681" s="69">
        <v>98.4</v>
      </c>
      <c r="I681" s="80">
        <v>0.21575567807954982</v>
      </c>
      <c r="J681" s="69">
        <v>950.9</v>
      </c>
      <c r="K681" s="80">
        <v>2.307535225648356E-2</v>
      </c>
      <c r="L681" s="69">
        <v>101.7</v>
      </c>
      <c r="M681" s="80">
        <v>0</v>
      </c>
      <c r="N681" s="69">
        <v>0</v>
      </c>
      <c r="O681" s="69">
        <v>0</v>
      </c>
      <c r="P681" s="69">
        <v>0</v>
      </c>
      <c r="Q681" s="69">
        <v>37.9</v>
      </c>
      <c r="R681" s="69">
        <v>0</v>
      </c>
      <c r="S681" s="69">
        <v>543.60694666666666</v>
      </c>
      <c r="T681" s="80">
        <v>0.23342712318199349</v>
      </c>
      <c r="U681" s="69">
        <v>1028.7833599999999</v>
      </c>
      <c r="V681" s="80">
        <v>0</v>
      </c>
      <c r="W681" s="69">
        <v>0</v>
      </c>
      <c r="X681" s="69">
        <v>0</v>
      </c>
      <c r="Y681" s="69">
        <v>0</v>
      </c>
      <c r="Z681" s="69">
        <v>0</v>
      </c>
      <c r="AA681" s="60">
        <f>G681+H681+J681+L681+N681+O681+P681+Q681+R681+S681+U681+W681+X681+Y681+Z681</f>
        <v>7168.5903066666651</v>
      </c>
      <c r="AB681" s="143">
        <v>508.3</v>
      </c>
      <c r="AC681" s="69">
        <f>AB681+X681+W681+U681</f>
        <v>1537.0833599999999</v>
      </c>
      <c r="AD681" s="238">
        <f t="shared" si="255"/>
        <v>0.3487585052072697</v>
      </c>
      <c r="AE681" s="69">
        <f>G681+H681+J681+L681+N681+P681+Q681+R681+S681+Y681+Z681</f>
        <v>6139.8069466666657</v>
      </c>
      <c r="AF681" s="277">
        <f t="shared" si="253"/>
        <v>0.4</v>
      </c>
      <c r="AG681" s="278">
        <f>G681*AF681</f>
        <v>1762.92</v>
      </c>
      <c r="AH681" s="225">
        <f>IF((AA681+AB681)-(AE681+AG681)&gt;0,0,(AA681+AB681)-(AE681+AG681))</f>
        <v>-225.83664000000044</v>
      </c>
      <c r="AI681" s="238">
        <f t="shared" si="257"/>
        <v>0.40000000000000008</v>
      </c>
      <c r="AJ681" s="69">
        <f t="shared" si="258"/>
        <v>1762.9200000000003</v>
      </c>
      <c r="AK681" s="69"/>
      <c r="AL681" s="186"/>
    </row>
    <row r="682" spans="2:38" s="1" customFormat="1" ht="15.75" x14ac:dyDescent="0.25">
      <c r="B682" s="682" t="s">
        <v>500</v>
      </c>
      <c r="C682" s="26" t="s">
        <v>124</v>
      </c>
      <c r="D682" s="125">
        <f t="shared" ref="D682:AA682" si="265">SUM(D683:D685)</f>
        <v>8</v>
      </c>
      <c r="E682" s="125">
        <f t="shared" si="265"/>
        <v>50</v>
      </c>
      <c r="F682" s="125">
        <f t="shared" si="265"/>
        <v>47</v>
      </c>
      <c r="G682" s="57">
        <f t="shared" si="265"/>
        <v>4637.3000000000011</v>
      </c>
      <c r="H682" s="57">
        <f t="shared" si="265"/>
        <v>166.8</v>
      </c>
      <c r="I682" s="82">
        <f>J682/G682</f>
        <v>0.29346818191620117</v>
      </c>
      <c r="J682" s="57">
        <f t="shared" si="265"/>
        <v>1360.8999999999999</v>
      </c>
      <c r="K682" s="82">
        <f>L682/G682</f>
        <v>0</v>
      </c>
      <c r="L682" s="57">
        <f t="shared" si="265"/>
        <v>0</v>
      </c>
      <c r="M682" s="82">
        <f t="shared" si="265"/>
        <v>0</v>
      </c>
      <c r="N682" s="57">
        <f t="shared" si="265"/>
        <v>0</v>
      </c>
      <c r="O682" s="57">
        <f t="shared" si="265"/>
        <v>0</v>
      </c>
      <c r="P682" s="57">
        <f t="shared" si="265"/>
        <v>0</v>
      </c>
      <c r="Q682" s="57">
        <f t="shared" si="265"/>
        <v>113.69999999999999</v>
      </c>
      <c r="R682" s="57">
        <f t="shared" si="265"/>
        <v>12.7</v>
      </c>
      <c r="S682" s="57">
        <f t="shared" si="265"/>
        <v>596.45690583333339</v>
      </c>
      <c r="T682" s="82">
        <f>U682/G682</f>
        <v>0.22105166152718175</v>
      </c>
      <c r="U682" s="57">
        <f t="shared" si="265"/>
        <v>1025.0828700000002</v>
      </c>
      <c r="V682" s="82">
        <f>W682/G682</f>
        <v>0</v>
      </c>
      <c r="W682" s="57">
        <f t="shared" si="265"/>
        <v>0</v>
      </c>
      <c r="X682" s="57">
        <f t="shared" si="265"/>
        <v>0</v>
      </c>
      <c r="Y682" s="57">
        <f t="shared" si="265"/>
        <v>0</v>
      </c>
      <c r="Z682" s="57">
        <f t="shared" si="265"/>
        <v>0</v>
      </c>
      <c r="AA682" s="57">
        <f t="shared" si="265"/>
        <v>7912.9397758333344</v>
      </c>
      <c r="AB682" s="141">
        <f>SUM(AB683:AB685)</f>
        <v>549.79999999999995</v>
      </c>
      <c r="AC682" s="141">
        <f>SUM(AC683:AC685)</f>
        <v>1574.8828700000001</v>
      </c>
      <c r="AD682" s="233">
        <f t="shared" si="255"/>
        <v>0.33961203070752372</v>
      </c>
      <c r="AE682" s="141">
        <f>SUM(AE683:AE685)</f>
        <v>6887.8569058333342</v>
      </c>
      <c r="AF682" s="269">
        <f t="shared" si="253"/>
        <v>0.4</v>
      </c>
      <c r="AG682" s="270">
        <f>SUM(AG683:AG685)</f>
        <v>1854.9200000000003</v>
      </c>
      <c r="AH682" s="141">
        <f>SUM(AH683:AH685)</f>
        <v>-280.03712999999971</v>
      </c>
      <c r="AI682" s="233">
        <f t="shared" si="257"/>
        <v>0.39999999999999986</v>
      </c>
      <c r="AJ682" s="57">
        <f t="shared" si="258"/>
        <v>1854.9199999999998</v>
      </c>
      <c r="AK682" s="57"/>
      <c r="AL682" s="79"/>
    </row>
    <row r="683" spans="2:38" s="1" customFormat="1" ht="15.75" x14ac:dyDescent="0.25">
      <c r="B683" s="682"/>
      <c r="C683" s="15" t="s">
        <v>971</v>
      </c>
      <c r="D683" s="116">
        <v>3</v>
      </c>
      <c r="E683" s="116">
        <v>18</v>
      </c>
      <c r="F683" s="116">
        <v>17</v>
      </c>
      <c r="G683" s="69">
        <v>1743.9000000000003</v>
      </c>
      <c r="H683" s="69">
        <v>61.199999999999996</v>
      </c>
      <c r="I683" s="80">
        <v>0.29049830838924245</v>
      </c>
      <c r="J683" s="69">
        <v>506.59999999999997</v>
      </c>
      <c r="K683" s="80">
        <v>0</v>
      </c>
      <c r="L683" s="69">
        <v>0</v>
      </c>
      <c r="M683" s="80">
        <v>0</v>
      </c>
      <c r="N683" s="69">
        <v>0</v>
      </c>
      <c r="O683" s="69">
        <v>0</v>
      </c>
      <c r="P683" s="69">
        <v>0</v>
      </c>
      <c r="Q683" s="69">
        <v>37.9</v>
      </c>
      <c r="R683" s="69">
        <v>4.2</v>
      </c>
      <c r="S683" s="69">
        <v>221.34943916666666</v>
      </c>
      <c r="T683" s="80">
        <v>0.21910274098285448</v>
      </c>
      <c r="U683" s="69">
        <v>382.09327000000002</v>
      </c>
      <c r="V683" s="80">
        <v>0</v>
      </c>
      <c r="W683" s="69">
        <v>0</v>
      </c>
      <c r="X683" s="69">
        <v>0</v>
      </c>
      <c r="Y683" s="69">
        <v>0</v>
      </c>
      <c r="Z683" s="69">
        <v>0</v>
      </c>
      <c r="AA683" s="60">
        <f>G683+H683+J683+L683+N683+O683+P683+Q683+R683+S683+U683+W683+X683+Y683+Z683</f>
        <v>2957.2427091666668</v>
      </c>
      <c r="AB683" s="143">
        <v>204</v>
      </c>
      <c r="AC683" s="69">
        <f>AB683+X683+W683+U683</f>
        <v>586.09327000000008</v>
      </c>
      <c r="AD683" s="238">
        <f t="shared" si="255"/>
        <v>0.33608192556912664</v>
      </c>
      <c r="AE683" s="69">
        <f>G683+H683+J683+L683+N683+P683+Q683+R683+S683+Y683+Z683</f>
        <v>2575.149439166667</v>
      </c>
      <c r="AF683" s="277">
        <f t="shared" si="253"/>
        <v>0.4</v>
      </c>
      <c r="AG683" s="278">
        <f>G683*AF683</f>
        <v>697.56000000000017</v>
      </c>
      <c r="AH683" s="225">
        <f>IF((AA683+AB683)-(AE683+AG683)&gt;0,0,(AA683+AB683)-(AE683+AG683))</f>
        <v>-111.4667300000001</v>
      </c>
      <c r="AI683" s="238">
        <f t="shared" si="257"/>
        <v>0.4</v>
      </c>
      <c r="AJ683" s="69">
        <f t="shared" si="258"/>
        <v>697.56000000000017</v>
      </c>
      <c r="AK683" s="69"/>
      <c r="AL683" s="186"/>
    </row>
    <row r="684" spans="2:38" s="1" customFormat="1" ht="15.75" x14ac:dyDescent="0.25">
      <c r="B684" s="682"/>
      <c r="C684" s="15" t="s">
        <v>972</v>
      </c>
      <c r="D684" s="116">
        <v>2</v>
      </c>
      <c r="E684" s="116">
        <v>15</v>
      </c>
      <c r="F684" s="116">
        <v>13</v>
      </c>
      <c r="G684" s="69">
        <v>1307.3000000000002</v>
      </c>
      <c r="H684" s="69">
        <v>46.800000000000004</v>
      </c>
      <c r="I684" s="80">
        <v>0.32777480302914397</v>
      </c>
      <c r="J684" s="69">
        <v>428.5</v>
      </c>
      <c r="K684" s="80">
        <v>0</v>
      </c>
      <c r="L684" s="69">
        <v>0</v>
      </c>
      <c r="M684" s="80">
        <v>0</v>
      </c>
      <c r="N684" s="69">
        <v>0</v>
      </c>
      <c r="O684" s="69">
        <v>0</v>
      </c>
      <c r="P684" s="69">
        <v>0</v>
      </c>
      <c r="Q684" s="69">
        <v>37.9</v>
      </c>
      <c r="R684" s="69">
        <v>4.3</v>
      </c>
      <c r="S684" s="69">
        <v>168.67192333333332</v>
      </c>
      <c r="T684" s="80">
        <v>0.2135417119253423</v>
      </c>
      <c r="U684" s="69">
        <v>279.16308000000004</v>
      </c>
      <c r="V684" s="80">
        <v>0</v>
      </c>
      <c r="W684" s="69">
        <v>0</v>
      </c>
      <c r="X684" s="69">
        <v>0</v>
      </c>
      <c r="Y684" s="69">
        <v>0</v>
      </c>
      <c r="Z684" s="69">
        <v>0</v>
      </c>
      <c r="AA684" s="60">
        <f>G684+H684+J684+L684+N684+O684+P684+Q684+R684+S684+U684+W684+X684+Y684+Z684</f>
        <v>2272.6350033333338</v>
      </c>
      <c r="AB684" s="143">
        <v>155.5</v>
      </c>
      <c r="AC684" s="69">
        <f>AB684+X684+W684+U684</f>
        <v>434.66308000000004</v>
      </c>
      <c r="AD684" s="238">
        <f t="shared" si="255"/>
        <v>0.3324891608659068</v>
      </c>
      <c r="AE684" s="69">
        <f>G684+H684+J684+L684+N684+P684+Q684+R684+S684+Y684+Z684</f>
        <v>1993.4719233333335</v>
      </c>
      <c r="AF684" s="277">
        <f t="shared" si="253"/>
        <v>0.4</v>
      </c>
      <c r="AG684" s="278">
        <f>G684*AF684</f>
        <v>522.92000000000007</v>
      </c>
      <c r="AH684" s="225">
        <f>IF((AA684+AB684)-(AE684+AG684)&gt;0,0,(AA684+AB684)-(AE684+AG684))</f>
        <v>-88.256919999999809</v>
      </c>
      <c r="AI684" s="238">
        <f t="shared" si="257"/>
        <v>0.3999999999999998</v>
      </c>
      <c r="AJ684" s="69">
        <f t="shared" si="258"/>
        <v>522.91999999999985</v>
      </c>
      <c r="AK684" s="69"/>
      <c r="AL684" s="186"/>
    </row>
    <row r="685" spans="2:38" s="1" customFormat="1" ht="15.75" x14ac:dyDescent="0.25">
      <c r="B685" s="682"/>
      <c r="C685" s="15" t="s">
        <v>973</v>
      </c>
      <c r="D685" s="116">
        <v>3</v>
      </c>
      <c r="E685" s="116">
        <v>17</v>
      </c>
      <c r="F685" s="116">
        <v>17</v>
      </c>
      <c r="G685" s="69">
        <v>1586.1000000000001</v>
      </c>
      <c r="H685" s="69">
        <v>58.8</v>
      </c>
      <c r="I685" s="80">
        <v>0.26845722211714268</v>
      </c>
      <c r="J685" s="69">
        <v>425.8</v>
      </c>
      <c r="K685" s="80">
        <v>0</v>
      </c>
      <c r="L685" s="69">
        <v>0</v>
      </c>
      <c r="M685" s="80">
        <v>0</v>
      </c>
      <c r="N685" s="69">
        <v>0</v>
      </c>
      <c r="O685" s="69">
        <v>0</v>
      </c>
      <c r="P685" s="69">
        <v>0</v>
      </c>
      <c r="Q685" s="69">
        <v>37.9</v>
      </c>
      <c r="R685" s="69">
        <v>4.2</v>
      </c>
      <c r="S685" s="69">
        <v>206.43554333333333</v>
      </c>
      <c r="T685" s="80">
        <v>0.22938435155412645</v>
      </c>
      <c r="U685" s="69">
        <v>363.82652000000002</v>
      </c>
      <c r="V685" s="80">
        <v>0</v>
      </c>
      <c r="W685" s="69">
        <v>0</v>
      </c>
      <c r="X685" s="69">
        <v>0</v>
      </c>
      <c r="Y685" s="69">
        <v>0</v>
      </c>
      <c r="Z685" s="69">
        <v>0</v>
      </c>
      <c r="AA685" s="60">
        <f>G685+H685+J685+L685+N685+O685+P685+Q685+R685+S685+U685+W685+X685+Y685+Z685</f>
        <v>2683.0620633333338</v>
      </c>
      <c r="AB685" s="143">
        <v>190.3</v>
      </c>
      <c r="AC685" s="69">
        <f>AB685+X685+W685+U685</f>
        <v>554.12652000000003</v>
      </c>
      <c r="AD685" s="238">
        <f t="shared" si="255"/>
        <v>0.34936417628144506</v>
      </c>
      <c r="AE685" s="69">
        <f>G685+H685+J685+L685+N685+P685+Q685+R685+S685+Y685+Z685</f>
        <v>2319.2355433333337</v>
      </c>
      <c r="AF685" s="277">
        <f t="shared" si="253"/>
        <v>0.4</v>
      </c>
      <c r="AG685" s="278">
        <f>G685*AF685</f>
        <v>634.44000000000005</v>
      </c>
      <c r="AH685" s="225">
        <f>IF((AA685+AB685)-(AE685+AG685)&gt;0,0,(AA685+AB685)-(AE685+AG685))</f>
        <v>-80.313479999999799</v>
      </c>
      <c r="AI685" s="238">
        <f t="shared" si="257"/>
        <v>0.39999999999999986</v>
      </c>
      <c r="AJ685" s="69">
        <f t="shared" si="258"/>
        <v>634.43999999999983</v>
      </c>
      <c r="AK685" s="69"/>
      <c r="AL685" s="186"/>
    </row>
    <row r="686" spans="2:38" s="1" customFormat="1" ht="15.75" x14ac:dyDescent="0.25">
      <c r="B686" s="682" t="s">
        <v>501</v>
      </c>
      <c r="C686" s="26" t="s">
        <v>124</v>
      </c>
      <c r="D686" s="125">
        <f t="shared" ref="D686:AA686" si="266">SUM(D687:D688)</f>
        <v>12</v>
      </c>
      <c r="E686" s="125">
        <f t="shared" si="266"/>
        <v>52</v>
      </c>
      <c r="F686" s="125">
        <f t="shared" si="266"/>
        <v>48</v>
      </c>
      <c r="G686" s="57">
        <f t="shared" si="266"/>
        <v>4713.9000000000005</v>
      </c>
      <c r="H686" s="57">
        <f t="shared" si="266"/>
        <v>122.4</v>
      </c>
      <c r="I686" s="82">
        <f>J686/G686</f>
        <v>0.25569061711109697</v>
      </c>
      <c r="J686" s="57">
        <f t="shared" si="266"/>
        <v>1205.3000000000002</v>
      </c>
      <c r="K686" s="82">
        <f>L686/G686</f>
        <v>0</v>
      </c>
      <c r="L686" s="57">
        <f t="shared" si="266"/>
        <v>0</v>
      </c>
      <c r="M686" s="82">
        <f t="shared" si="266"/>
        <v>0</v>
      </c>
      <c r="N686" s="57">
        <f t="shared" si="266"/>
        <v>0</v>
      </c>
      <c r="O686" s="57">
        <f t="shared" si="266"/>
        <v>0</v>
      </c>
      <c r="P686" s="57">
        <f t="shared" si="266"/>
        <v>0</v>
      </c>
      <c r="Q686" s="57">
        <f t="shared" si="266"/>
        <v>189.5</v>
      </c>
      <c r="R686" s="57">
        <f t="shared" si="266"/>
        <v>12.7</v>
      </c>
      <c r="S686" s="57">
        <f t="shared" si="266"/>
        <v>600.49414166666668</v>
      </c>
      <c r="T686" s="82">
        <f>U686/G686</f>
        <v>0.22105468932306582</v>
      </c>
      <c r="U686" s="57">
        <f t="shared" si="266"/>
        <v>1042.0297</v>
      </c>
      <c r="V686" s="82">
        <f>W686/G686</f>
        <v>0</v>
      </c>
      <c r="W686" s="57">
        <f t="shared" si="266"/>
        <v>0</v>
      </c>
      <c r="X686" s="57">
        <f t="shared" si="266"/>
        <v>0</v>
      </c>
      <c r="Y686" s="57">
        <f t="shared" si="266"/>
        <v>0</v>
      </c>
      <c r="Z686" s="57">
        <f t="shared" si="266"/>
        <v>0</v>
      </c>
      <c r="AA686" s="57">
        <f t="shared" si="266"/>
        <v>7886.3238416666682</v>
      </c>
      <c r="AB686" s="141">
        <f>SUM(AB687:AB688)</f>
        <v>553.59999999999991</v>
      </c>
      <c r="AC686" s="141">
        <f>SUM(AC687:AC688)</f>
        <v>1595.6297</v>
      </c>
      <c r="AD686" s="233">
        <f t="shared" si="255"/>
        <v>0.33849460107342111</v>
      </c>
      <c r="AE686" s="141">
        <f>SUM(AE687:AE688)</f>
        <v>6844.2941416666681</v>
      </c>
      <c r="AF686" s="269">
        <f t="shared" si="253"/>
        <v>0.4</v>
      </c>
      <c r="AG686" s="270">
        <f>SUM(AG687:AG688)</f>
        <v>1885.5600000000002</v>
      </c>
      <c r="AH686" s="141">
        <f>SUM(AH687:AH688)</f>
        <v>-289.93029999999999</v>
      </c>
      <c r="AI686" s="233">
        <f t="shared" si="257"/>
        <v>0.39999999999999997</v>
      </c>
      <c r="AJ686" s="57">
        <f t="shared" si="258"/>
        <v>1885.56</v>
      </c>
      <c r="AK686" s="57"/>
      <c r="AL686" s="79"/>
    </row>
    <row r="687" spans="2:38" s="1" customFormat="1" ht="15.75" x14ac:dyDescent="0.25">
      <c r="B687" s="682"/>
      <c r="C687" s="15" t="s">
        <v>974</v>
      </c>
      <c r="D687" s="116">
        <v>9</v>
      </c>
      <c r="E687" s="116">
        <v>36</v>
      </c>
      <c r="F687" s="116">
        <v>32</v>
      </c>
      <c r="G687" s="69">
        <v>3115.3</v>
      </c>
      <c r="H687" s="69">
        <v>76.800000000000011</v>
      </c>
      <c r="I687" s="80">
        <v>0.2638911180303663</v>
      </c>
      <c r="J687" s="69">
        <v>822.10000000000014</v>
      </c>
      <c r="K687" s="80">
        <v>0</v>
      </c>
      <c r="L687" s="69">
        <v>0</v>
      </c>
      <c r="M687" s="80">
        <v>0</v>
      </c>
      <c r="N687" s="69">
        <v>0</v>
      </c>
      <c r="O687" s="69">
        <v>0</v>
      </c>
      <c r="P687" s="69">
        <v>0</v>
      </c>
      <c r="Q687" s="69">
        <v>151.6</v>
      </c>
      <c r="R687" s="69">
        <v>8.5</v>
      </c>
      <c r="S687" s="69">
        <v>397.42141083333337</v>
      </c>
      <c r="T687" s="80">
        <v>0.21675502519821524</v>
      </c>
      <c r="U687" s="69">
        <v>675.25693000000001</v>
      </c>
      <c r="V687" s="80">
        <v>0</v>
      </c>
      <c r="W687" s="69">
        <v>0</v>
      </c>
      <c r="X687" s="69">
        <v>0</v>
      </c>
      <c r="Y687" s="69">
        <v>0</v>
      </c>
      <c r="Z687" s="69">
        <v>0</v>
      </c>
      <c r="AA687" s="60">
        <f>G687+H687+J687+L687+N687+O687+P687+Q687+R687+S687+U687+W687+X687+Y687+Z687</f>
        <v>5246.9783408333351</v>
      </c>
      <c r="AB687" s="143">
        <v>366.4</v>
      </c>
      <c r="AC687" s="69">
        <f>AB687+X687+W687+U687</f>
        <v>1041.6569300000001</v>
      </c>
      <c r="AD687" s="238">
        <f t="shared" si="255"/>
        <v>0.33436809617051327</v>
      </c>
      <c r="AE687" s="69">
        <f>G687+H687+J687+L687+N687+P687+Q687+R687+S687+Y687+Z687</f>
        <v>4571.7214108333346</v>
      </c>
      <c r="AF687" s="277">
        <f t="shared" si="253"/>
        <v>0.4</v>
      </c>
      <c r="AG687" s="278">
        <f>G687*AF687</f>
        <v>1246.1200000000001</v>
      </c>
      <c r="AH687" s="225">
        <f>IF((AA687+AB687)-(AE687+AG687)&gt;0,0,(AA687+AB687)-(AE687+AG687))</f>
        <v>-204.46306999999979</v>
      </c>
      <c r="AI687" s="238">
        <f t="shared" si="257"/>
        <v>0.39999999999999997</v>
      </c>
      <c r="AJ687" s="69">
        <f t="shared" si="258"/>
        <v>1246.1199999999999</v>
      </c>
      <c r="AK687" s="69"/>
      <c r="AL687" s="186"/>
    </row>
    <row r="688" spans="2:38" s="1" customFormat="1" ht="15.75" x14ac:dyDescent="0.25">
      <c r="B688" s="682"/>
      <c r="C688" s="15" t="s">
        <v>975</v>
      </c>
      <c r="D688" s="116">
        <v>3</v>
      </c>
      <c r="E688" s="116">
        <v>16</v>
      </c>
      <c r="F688" s="116">
        <v>16</v>
      </c>
      <c r="G688" s="69">
        <v>1598.6000000000001</v>
      </c>
      <c r="H688" s="69">
        <v>45.599999999999994</v>
      </c>
      <c r="I688" s="80">
        <v>0.23970974602777428</v>
      </c>
      <c r="J688" s="69">
        <v>383.2</v>
      </c>
      <c r="K688" s="80">
        <v>0</v>
      </c>
      <c r="L688" s="69">
        <v>0</v>
      </c>
      <c r="M688" s="80">
        <v>0</v>
      </c>
      <c r="N688" s="69">
        <v>0</v>
      </c>
      <c r="O688" s="69">
        <v>0</v>
      </c>
      <c r="P688" s="69">
        <v>0</v>
      </c>
      <c r="Q688" s="69">
        <v>37.9</v>
      </c>
      <c r="R688" s="69">
        <v>4.2</v>
      </c>
      <c r="S688" s="69">
        <v>203.07273083333331</v>
      </c>
      <c r="T688" s="80">
        <v>0.22943373576879766</v>
      </c>
      <c r="U688" s="69">
        <v>366.77276999999998</v>
      </c>
      <c r="V688" s="80">
        <v>0</v>
      </c>
      <c r="W688" s="69">
        <v>0</v>
      </c>
      <c r="X688" s="69">
        <v>0</v>
      </c>
      <c r="Y688" s="69">
        <v>0</v>
      </c>
      <c r="Z688" s="69">
        <v>0</v>
      </c>
      <c r="AA688" s="60">
        <f>G688+H688+J688+L688+N688+O688+P688+Q688+R688+S688+U688+W688+X688+Y688+Z688</f>
        <v>2639.3455008333335</v>
      </c>
      <c r="AB688" s="143">
        <v>187.2</v>
      </c>
      <c r="AC688" s="69">
        <f>AB688+X688+W688+U688</f>
        <v>553.97276999999997</v>
      </c>
      <c r="AD688" s="238">
        <f t="shared" si="255"/>
        <v>0.34653620042537214</v>
      </c>
      <c r="AE688" s="69">
        <f>G688+H688+J688+L688+N688+P688+Q688+R688+S688+Y688+Z688</f>
        <v>2272.5727308333335</v>
      </c>
      <c r="AF688" s="277">
        <f t="shared" si="253"/>
        <v>0.4</v>
      </c>
      <c r="AG688" s="278">
        <f>G688*AF688</f>
        <v>639.44000000000005</v>
      </c>
      <c r="AH688" s="225">
        <f>IF((AA688+AB688)-(AE688+AG688)&gt;0,0,(AA688+AB688)-(AE688+AG688))</f>
        <v>-85.4672300000002</v>
      </c>
      <c r="AI688" s="238">
        <f t="shared" si="257"/>
        <v>0.40000000000000008</v>
      </c>
      <c r="AJ688" s="69">
        <f t="shared" si="258"/>
        <v>639.44000000000017</v>
      </c>
      <c r="AK688" s="69"/>
      <c r="AL688" s="186"/>
    </row>
    <row r="689" spans="2:38" ht="38.25" customHeight="1" x14ac:dyDescent="0.25">
      <c r="B689" s="663" t="s">
        <v>502</v>
      </c>
      <c r="C689" s="664"/>
      <c r="D689" s="123">
        <f t="shared" ref="D689:AA689" si="267">D691</f>
        <v>88</v>
      </c>
      <c r="E689" s="123">
        <f t="shared" si="267"/>
        <v>430</v>
      </c>
      <c r="F689" s="123">
        <f t="shared" si="267"/>
        <v>403</v>
      </c>
      <c r="G689" s="130">
        <f t="shared" si="267"/>
        <v>37842.700000000004</v>
      </c>
      <c r="H689" s="130">
        <f t="shared" si="267"/>
        <v>1340.4</v>
      </c>
      <c r="I689" s="87">
        <f>J689/G689</f>
        <v>0.30021377967216928</v>
      </c>
      <c r="J689" s="130">
        <f t="shared" si="267"/>
        <v>11360.900000000001</v>
      </c>
      <c r="K689" s="87">
        <f>L689/G689</f>
        <v>4.3601540059245238E-4</v>
      </c>
      <c r="L689" s="130">
        <f t="shared" si="267"/>
        <v>16.5</v>
      </c>
      <c r="M689" s="87">
        <f>N689/G689</f>
        <v>0</v>
      </c>
      <c r="N689" s="130">
        <f t="shared" si="267"/>
        <v>0</v>
      </c>
      <c r="O689" s="130">
        <f t="shared" si="267"/>
        <v>0</v>
      </c>
      <c r="P689" s="130">
        <f t="shared" si="267"/>
        <v>35.9</v>
      </c>
      <c r="Q689" s="130">
        <f t="shared" si="267"/>
        <v>1592</v>
      </c>
      <c r="R689" s="130">
        <f t="shared" si="267"/>
        <v>122.19999999999999</v>
      </c>
      <c r="S689" s="130">
        <f t="shared" si="267"/>
        <v>4895.2</v>
      </c>
      <c r="T689" s="87">
        <f>U689/G689</f>
        <v>0</v>
      </c>
      <c r="U689" s="130">
        <f t="shared" si="267"/>
        <v>0</v>
      </c>
      <c r="V689" s="87">
        <f>W689/G689</f>
        <v>0.169974658256414</v>
      </c>
      <c r="W689" s="130">
        <f t="shared" si="267"/>
        <v>6432.2999999999993</v>
      </c>
      <c r="X689" s="130">
        <f t="shared" si="267"/>
        <v>0</v>
      </c>
      <c r="Y689" s="130">
        <f t="shared" si="267"/>
        <v>49.6</v>
      </c>
      <c r="Z689" s="130">
        <f t="shared" si="267"/>
        <v>95.800000000000011</v>
      </c>
      <c r="AA689" s="130">
        <f t="shared" si="267"/>
        <v>63783.5</v>
      </c>
      <c r="AB689" s="133">
        <f>AB691+AB690</f>
        <v>6148.5</v>
      </c>
      <c r="AC689" s="133">
        <f>AC691+AC690</f>
        <v>12580.800000000001</v>
      </c>
      <c r="AD689" s="231">
        <f t="shared" si="255"/>
        <v>0.33244985162263785</v>
      </c>
      <c r="AE689" s="133">
        <f>AE691+AE690</f>
        <v>59641.000000000007</v>
      </c>
      <c r="AF689" s="265">
        <f t="shared" si="253"/>
        <v>0.4</v>
      </c>
      <c r="AG689" s="266">
        <f>AG691+AG690</f>
        <v>15786.600000000002</v>
      </c>
      <c r="AH689" s="133">
        <f>AH691+AH690</f>
        <v>-3205.800000000002</v>
      </c>
      <c r="AI689" s="231">
        <f t="shared" si="257"/>
        <v>0.41716368018138239</v>
      </c>
      <c r="AJ689" s="130">
        <f t="shared" si="258"/>
        <v>15786.600000000002</v>
      </c>
      <c r="AK689" s="130"/>
      <c r="AL689" s="199"/>
    </row>
    <row r="690" spans="2:38" ht="18.75" x14ac:dyDescent="0.25">
      <c r="B690" s="306" t="s">
        <v>832</v>
      </c>
      <c r="C690" s="207"/>
      <c r="D690" s="124"/>
      <c r="E690" s="124">
        <v>15</v>
      </c>
      <c r="F690" s="124">
        <v>12</v>
      </c>
      <c r="G690" s="134">
        <v>1623.8</v>
      </c>
      <c r="H690" s="134">
        <v>58.8</v>
      </c>
      <c r="I690" s="93">
        <v>0.26949131666461384</v>
      </c>
      <c r="J690" s="134">
        <v>437.59999999999997</v>
      </c>
      <c r="K690" s="93">
        <v>0</v>
      </c>
      <c r="L690" s="134">
        <v>0</v>
      </c>
      <c r="M690" s="93">
        <v>0</v>
      </c>
      <c r="N690" s="134">
        <v>0</v>
      </c>
      <c r="O690" s="134">
        <v>0</v>
      </c>
      <c r="P690" s="134">
        <v>0</v>
      </c>
      <c r="Q690" s="134">
        <v>0</v>
      </c>
      <c r="R690" s="134">
        <v>0</v>
      </c>
      <c r="S690" s="134">
        <v>169.6</v>
      </c>
      <c r="T690" s="93">
        <v>0</v>
      </c>
      <c r="U690" s="134">
        <v>0</v>
      </c>
      <c r="V690" s="93">
        <v>0</v>
      </c>
      <c r="W690" s="134">
        <v>0</v>
      </c>
      <c r="X690" s="309">
        <v>0</v>
      </c>
      <c r="Y690" s="309">
        <v>0</v>
      </c>
      <c r="Z690" s="309">
        <v>0</v>
      </c>
      <c r="AA690" s="309">
        <v>2289.7999999999997</v>
      </c>
      <c r="AB690" s="146">
        <v>381.7</v>
      </c>
      <c r="AC690" s="309">
        <f>AB690+X690+W690+U690</f>
        <v>381.7</v>
      </c>
      <c r="AD690" s="310">
        <f t="shared" si="255"/>
        <v>0.23506589481463233</v>
      </c>
      <c r="AE690" s="309">
        <f>G690+H690+J690+L690+N690+P690+Q690+R690+S690+Y690+Z690</f>
        <v>2289.7999999999997</v>
      </c>
      <c r="AF690" s="311">
        <f t="shared" si="253"/>
        <v>0.4</v>
      </c>
      <c r="AG690" s="312">
        <f>G690*AF690</f>
        <v>649.52</v>
      </c>
      <c r="AH690" s="225">
        <f>IF((AA690+AB690)-(AE690+AG690)&gt;0,0,(AA690+AB690)-(AE690+AG690))</f>
        <v>-267.82000000000016</v>
      </c>
      <c r="AI690" s="310">
        <f t="shared" si="257"/>
        <v>0.40000000000000013</v>
      </c>
      <c r="AJ690" s="309">
        <f t="shared" si="258"/>
        <v>649.52000000000021</v>
      </c>
      <c r="AK690" s="134"/>
      <c r="AL690" s="184"/>
    </row>
    <row r="691" spans="2:38" ht="18.75" customHeight="1" x14ac:dyDescent="0.3">
      <c r="B691" s="10" t="s">
        <v>710</v>
      </c>
      <c r="C691" s="18"/>
      <c r="D691" s="154">
        <f>D692+D695+D698+D703+D706+D709+D712+D715</f>
        <v>88</v>
      </c>
      <c r="E691" s="154">
        <f>E692+E695+E698+E703+E706+E709+E712+E715</f>
        <v>430</v>
      </c>
      <c r="F691" s="154">
        <f>F692+F695+F698+F703+F706+F709+F712+F715</f>
        <v>403</v>
      </c>
      <c r="G691" s="65">
        <f>G692+G695+G698+G703+G706+G709+G712+G715</f>
        <v>37842.700000000004</v>
      </c>
      <c r="H691" s="65">
        <f>H692+H695+H698+H703+H706+H709+H712+H715</f>
        <v>1340.4</v>
      </c>
      <c r="I691" s="94">
        <f>J691/G691</f>
        <v>0.30021377967216928</v>
      </c>
      <c r="J691" s="65">
        <f>J692+J695+J698+J703+J706+J709+J712+J715</f>
        <v>11360.900000000001</v>
      </c>
      <c r="K691" s="94">
        <f>L691/G691</f>
        <v>4.3601540059245238E-4</v>
      </c>
      <c r="L691" s="65">
        <f>L692+L695+L698+L703+L706+L709+L712+L715</f>
        <v>16.5</v>
      </c>
      <c r="M691" s="94">
        <f>N691/G691</f>
        <v>0</v>
      </c>
      <c r="N691" s="65">
        <f t="shared" ref="N691:S691" si="268">N692+N695+N698+N703+N706+N709+N712+N715</f>
        <v>0</v>
      </c>
      <c r="O691" s="65">
        <f t="shared" si="268"/>
        <v>0</v>
      </c>
      <c r="P691" s="65">
        <f t="shared" si="268"/>
        <v>35.9</v>
      </c>
      <c r="Q691" s="65">
        <f t="shared" si="268"/>
        <v>1592</v>
      </c>
      <c r="R691" s="65">
        <f t="shared" si="268"/>
        <v>122.19999999999999</v>
      </c>
      <c r="S691" s="65">
        <f t="shared" si="268"/>
        <v>4895.2</v>
      </c>
      <c r="T691" s="94">
        <f>U691/G691</f>
        <v>0</v>
      </c>
      <c r="U691" s="65">
        <f>U692+U695+U698+U703+U706+U709+U712+U715</f>
        <v>0</v>
      </c>
      <c r="V691" s="94">
        <f>W691/G691</f>
        <v>0.169974658256414</v>
      </c>
      <c r="W691" s="65">
        <f t="shared" ref="W691:AC691" si="269">W692+W695+W698+W703+W706+W709+W712+W715</f>
        <v>6432.2999999999993</v>
      </c>
      <c r="X691" s="65">
        <f t="shared" si="269"/>
        <v>0</v>
      </c>
      <c r="Y691" s="65">
        <f t="shared" si="269"/>
        <v>49.6</v>
      </c>
      <c r="Z691" s="65">
        <f t="shared" si="269"/>
        <v>95.800000000000011</v>
      </c>
      <c r="AA691" s="65">
        <f t="shared" si="269"/>
        <v>63783.5</v>
      </c>
      <c r="AB691" s="62">
        <f t="shared" si="269"/>
        <v>5766.8</v>
      </c>
      <c r="AC691" s="62">
        <f t="shared" si="269"/>
        <v>12199.1</v>
      </c>
      <c r="AD691" s="232">
        <f t="shared" si="255"/>
        <v>0.32236336202226579</v>
      </c>
      <c r="AE691" s="62">
        <f>AE692+AE695+AE698+AE703+AE706+AE709+AE712+AE715</f>
        <v>57351.200000000004</v>
      </c>
      <c r="AF691" s="267">
        <f t="shared" si="253"/>
        <v>0.4</v>
      </c>
      <c r="AG691" s="268">
        <f>AG692+AG695+AG698+AG703+AG706+AG709+AG712+AG715</f>
        <v>15137.080000000002</v>
      </c>
      <c r="AH691" s="62">
        <f>AH692+AH695+AH698+AH703+AH706+AH709+AH712+AH715</f>
        <v>-2937.9800000000018</v>
      </c>
      <c r="AI691" s="232">
        <f t="shared" si="257"/>
        <v>0.4</v>
      </c>
      <c r="AJ691" s="65">
        <f t="shared" si="258"/>
        <v>15137.080000000002</v>
      </c>
      <c r="AK691" s="65"/>
      <c r="AL691" s="79"/>
    </row>
    <row r="692" spans="2:38" s="1" customFormat="1" ht="15.75" x14ac:dyDescent="0.25">
      <c r="B692" s="667" t="s">
        <v>503</v>
      </c>
      <c r="C692" s="26" t="s">
        <v>124</v>
      </c>
      <c r="D692" s="125">
        <f t="shared" ref="D692:AA692" si="270">D693+D694</f>
        <v>9</v>
      </c>
      <c r="E692" s="125">
        <f t="shared" si="270"/>
        <v>42</v>
      </c>
      <c r="F692" s="125">
        <f t="shared" si="270"/>
        <v>38</v>
      </c>
      <c r="G692" s="57">
        <f t="shared" si="270"/>
        <v>3567.4</v>
      </c>
      <c r="H692" s="57">
        <f t="shared" si="270"/>
        <v>138</v>
      </c>
      <c r="I692" s="82">
        <f>J692/G692</f>
        <v>0.30831978471716098</v>
      </c>
      <c r="J692" s="57">
        <f t="shared" si="270"/>
        <v>1099.9000000000001</v>
      </c>
      <c r="K692" s="82">
        <f>L692/G692</f>
        <v>0</v>
      </c>
      <c r="L692" s="57">
        <f t="shared" si="270"/>
        <v>0</v>
      </c>
      <c r="M692" s="82">
        <f t="shared" si="270"/>
        <v>0</v>
      </c>
      <c r="N692" s="57">
        <f t="shared" si="270"/>
        <v>0</v>
      </c>
      <c r="O692" s="57">
        <f t="shared" si="270"/>
        <v>0</v>
      </c>
      <c r="P692" s="57">
        <f t="shared" si="270"/>
        <v>0</v>
      </c>
      <c r="Q692" s="57">
        <f t="shared" si="270"/>
        <v>116</v>
      </c>
      <c r="R692" s="57">
        <f t="shared" si="270"/>
        <v>12.7</v>
      </c>
      <c r="S692" s="57">
        <f t="shared" si="270"/>
        <v>461.79999999999995</v>
      </c>
      <c r="T692" s="82">
        <f>U692/G692</f>
        <v>0</v>
      </c>
      <c r="U692" s="57">
        <f t="shared" si="270"/>
        <v>0</v>
      </c>
      <c r="V692" s="82">
        <f>W692/G692</f>
        <v>0.17001177328026013</v>
      </c>
      <c r="W692" s="57">
        <f t="shared" si="270"/>
        <v>606.5</v>
      </c>
      <c r="X692" s="57">
        <f t="shared" si="270"/>
        <v>0</v>
      </c>
      <c r="Y692" s="57">
        <f t="shared" si="270"/>
        <v>0</v>
      </c>
      <c r="Z692" s="57">
        <f t="shared" si="270"/>
        <v>0</v>
      </c>
      <c r="AA692" s="57">
        <f t="shared" si="270"/>
        <v>6002.2999999999993</v>
      </c>
      <c r="AB692" s="141">
        <f>AB693+AB694</f>
        <v>542.70000000000005</v>
      </c>
      <c r="AC692" s="141">
        <f>AC693+AC694</f>
        <v>1149.2</v>
      </c>
      <c r="AD692" s="233">
        <f t="shared" si="255"/>
        <v>0.32213937321298425</v>
      </c>
      <c r="AE692" s="141">
        <f>AE693+AE694</f>
        <v>5395.7999999999993</v>
      </c>
      <c r="AF692" s="269">
        <f t="shared" si="253"/>
        <v>0.4</v>
      </c>
      <c r="AG692" s="270">
        <f>AG693+AG694</f>
        <v>1426.96</v>
      </c>
      <c r="AH692" s="141">
        <f>AH693+AH694</f>
        <v>-277.76000000000022</v>
      </c>
      <c r="AI692" s="233">
        <f t="shared" si="257"/>
        <v>0.40000000000000008</v>
      </c>
      <c r="AJ692" s="57">
        <f t="shared" si="258"/>
        <v>1426.9600000000003</v>
      </c>
      <c r="AK692" s="57"/>
      <c r="AL692" s="79"/>
    </row>
    <row r="693" spans="2:38" s="1" customFormat="1" ht="15.75" x14ac:dyDescent="0.25">
      <c r="B693" s="667"/>
      <c r="C693" s="15" t="s">
        <v>504</v>
      </c>
      <c r="D693" s="116">
        <v>3</v>
      </c>
      <c r="E693" s="116">
        <v>19</v>
      </c>
      <c r="F693" s="116">
        <v>18</v>
      </c>
      <c r="G693" s="69">
        <v>1707.4</v>
      </c>
      <c r="H693" s="69">
        <v>67.2</v>
      </c>
      <c r="I693" s="80">
        <v>0.3189059388543985</v>
      </c>
      <c r="J693" s="69">
        <v>544.5</v>
      </c>
      <c r="K693" s="80">
        <v>0</v>
      </c>
      <c r="L693" s="69">
        <v>0</v>
      </c>
      <c r="M693" s="80">
        <v>0</v>
      </c>
      <c r="N693" s="69">
        <v>0</v>
      </c>
      <c r="O693" s="69">
        <v>0</v>
      </c>
      <c r="P693" s="69">
        <v>0</v>
      </c>
      <c r="Q693" s="69">
        <v>78.099999999999994</v>
      </c>
      <c r="R693" s="69">
        <v>8.5</v>
      </c>
      <c r="S693" s="69">
        <v>224.70000000000002</v>
      </c>
      <c r="T693" s="80">
        <v>0</v>
      </c>
      <c r="U693" s="69">
        <v>0</v>
      </c>
      <c r="V693" s="80">
        <v>0.17002459880520088</v>
      </c>
      <c r="W693" s="69">
        <v>290.3</v>
      </c>
      <c r="X693" s="69">
        <v>0</v>
      </c>
      <c r="Y693" s="69">
        <v>0</v>
      </c>
      <c r="Z693" s="69">
        <v>0</v>
      </c>
      <c r="AA693" s="60">
        <f>G693+H693+J693+L693+N693+O693+P693+Q693+R693+S693+U693+W693+X693+Y693+Z693</f>
        <v>2920.7000000000003</v>
      </c>
      <c r="AB693" s="143">
        <v>264.10000000000002</v>
      </c>
      <c r="AC693" s="69">
        <f>AB693+X693+W693+U693</f>
        <v>554.40000000000009</v>
      </c>
      <c r="AD693" s="238">
        <f t="shared" si="255"/>
        <v>0.32470422865175125</v>
      </c>
      <c r="AE693" s="69">
        <f>G693+H693+J693+L693+N693+P693+Q693+R693+S693+Y693+Z693</f>
        <v>2630.4</v>
      </c>
      <c r="AF693" s="277">
        <f t="shared" si="253"/>
        <v>0.4</v>
      </c>
      <c r="AG693" s="278">
        <f>G693*AF693</f>
        <v>682.96</v>
      </c>
      <c r="AH693" s="225">
        <f>IF((AA693+AB693)-(AE693+AG693)&gt;0,0,(AA693+AB693)-(AE693+AG693))</f>
        <v>-128.55999999999995</v>
      </c>
      <c r="AI693" s="238">
        <f t="shared" si="257"/>
        <v>0.4</v>
      </c>
      <c r="AJ693" s="69">
        <f t="shared" si="258"/>
        <v>682.96</v>
      </c>
      <c r="AK693" s="69"/>
      <c r="AL693" s="186"/>
    </row>
    <row r="694" spans="2:38" s="1" customFormat="1" ht="15.75" customHeight="1" x14ac:dyDescent="0.25">
      <c r="B694" s="667"/>
      <c r="C694" s="15" t="s">
        <v>505</v>
      </c>
      <c r="D694" s="116">
        <v>6</v>
      </c>
      <c r="E694" s="116">
        <v>23</v>
      </c>
      <c r="F694" s="116">
        <v>20</v>
      </c>
      <c r="G694" s="69">
        <v>1860</v>
      </c>
      <c r="H694" s="69">
        <v>70.8</v>
      </c>
      <c r="I694" s="80">
        <v>0.29860215053763439</v>
      </c>
      <c r="J694" s="69">
        <v>555.4</v>
      </c>
      <c r="K694" s="80">
        <v>0</v>
      </c>
      <c r="L694" s="69">
        <v>0</v>
      </c>
      <c r="M694" s="80">
        <v>0</v>
      </c>
      <c r="N694" s="69">
        <v>0</v>
      </c>
      <c r="O694" s="69">
        <v>0</v>
      </c>
      <c r="P694" s="69">
        <v>0</v>
      </c>
      <c r="Q694" s="69">
        <v>37.9</v>
      </c>
      <c r="R694" s="69">
        <v>4.2</v>
      </c>
      <c r="S694" s="69">
        <v>237.09999999999997</v>
      </c>
      <c r="T694" s="80">
        <v>0</v>
      </c>
      <c r="U694" s="69">
        <v>0</v>
      </c>
      <c r="V694" s="80">
        <v>0.16999999999999998</v>
      </c>
      <c r="W694" s="69">
        <v>316.2</v>
      </c>
      <c r="X694" s="69">
        <v>0</v>
      </c>
      <c r="Y694" s="69">
        <v>0</v>
      </c>
      <c r="Z694" s="69">
        <v>0</v>
      </c>
      <c r="AA694" s="60">
        <f>G694+H694+J694+L694+N694+O694+P694+Q694+R694+S694+U694+W694+X694+Y694+Z694</f>
        <v>3081.5999999999995</v>
      </c>
      <c r="AB694" s="143">
        <v>278.60000000000002</v>
      </c>
      <c r="AC694" s="69">
        <f>AB694+X694+W694+U694</f>
        <v>594.79999999999995</v>
      </c>
      <c r="AD694" s="238">
        <f t="shared" si="255"/>
        <v>0.31978494623655912</v>
      </c>
      <c r="AE694" s="69">
        <f>G694+H694+J694+L694+N694+P694+Q694+R694+S694+Y694+Z694</f>
        <v>2765.3999999999996</v>
      </c>
      <c r="AF694" s="277">
        <f t="shared" si="253"/>
        <v>0.4</v>
      </c>
      <c r="AG694" s="278">
        <f>G694*AF694</f>
        <v>744</v>
      </c>
      <c r="AH694" s="225">
        <f>IF((AA694+AB694)-(AE694+AG694)&gt;0,0,(AA694+AB694)-(AE694+AG694))</f>
        <v>-149.20000000000027</v>
      </c>
      <c r="AI694" s="238">
        <f t="shared" si="257"/>
        <v>0.40000000000000013</v>
      </c>
      <c r="AJ694" s="69">
        <f t="shared" si="258"/>
        <v>744.00000000000023</v>
      </c>
      <c r="AK694" s="69"/>
      <c r="AL694" s="186"/>
    </row>
    <row r="695" spans="2:38" s="1" customFormat="1" ht="22.5" customHeight="1" x14ac:dyDescent="0.25">
      <c r="B695" s="667" t="s">
        <v>506</v>
      </c>
      <c r="C695" s="26" t="s">
        <v>124</v>
      </c>
      <c r="D695" s="125">
        <f t="shared" ref="D695:AA695" si="271">D696+D697</f>
        <v>7</v>
      </c>
      <c r="E695" s="125">
        <f t="shared" si="271"/>
        <v>30</v>
      </c>
      <c r="F695" s="125">
        <f t="shared" si="271"/>
        <v>27</v>
      </c>
      <c r="G695" s="57">
        <f t="shared" si="271"/>
        <v>2651.6000000000004</v>
      </c>
      <c r="H695" s="57">
        <f t="shared" si="271"/>
        <v>93.6</v>
      </c>
      <c r="I695" s="82">
        <f>J695/G695</f>
        <v>0.30958666465530243</v>
      </c>
      <c r="J695" s="57">
        <f t="shared" si="271"/>
        <v>820.90000000000009</v>
      </c>
      <c r="K695" s="82">
        <f>L695/G695</f>
        <v>0</v>
      </c>
      <c r="L695" s="57">
        <f t="shared" si="271"/>
        <v>0</v>
      </c>
      <c r="M695" s="82">
        <f t="shared" si="271"/>
        <v>0</v>
      </c>
      <c r="N695" s="57">
        <f t="shared" si="271"/>
        <v>0</v>
      </c>
      <c r="O695" s="57">
        <f t="shared" si="271"/>
        <v>0</v>
      </c>
      <c r="P695" s="57">
        <f t="shared" si="271"/>
        <v>11.7</v>
      </c>
      <c r="Q695" s="57">
        <f t="shared" si="271"/>
        <v>145.5</v>
      </c>
      <c r="R695" s="57">
        <f t="shared" si="271"/>
        <v>12.600000000000001</v>
      </c>
      <c r="S695" s="57">
        <f t="shared" si="271"/>
        <v>348.9</v>
      </c>
      <c r="T695" s="82">
        <f>U695/G695</f>
        <v>0</v>
      </c>
      <c r="U695" s="57">
        <f t="shared" si="271"/>
        <v>0</v>
      </c>
      <c r="V695" s="82">
        <f>W695/G695</f>
        <v>0.16997284658319506</v>
      </c>
      <c r="W695" s="57">
        <f t="shared" si="271"/>
        <v>450.70000000000005</v>
      </c>
      <c r="X695" s="57">
        <f t="shared" si="271"/>
        <v>0</v>
      </c>
      <c r="Y695" s="57">
        <f t="shared" si="271"/>
        <v>0</v>
      </c>
      <c r="Z695" s="57">
        <f t="shared" si="271"/>
        <v>0</v>
      </c>
      <c r="AA695" s="57">
        <f t="shared" si="271"/>
        <v>4535.5</v>
      </c>
      <c r="AB695" s="141">
        <f>AB696+AB697</f>
        <v>410</v>
      </c>
      <c r="AC695" s="141">
        <f>AC696+AC697</f>
        <v>860.7</v>
      </c>
      <c r="AD695" s="233">
        <f t="shared" si="255"/>
        <v>0.32459647005581532</v>
      </c>
      <c r="AE695" s="141">
        <f>AE696+AE697</f>
        <v>4084.8</v>
      </c>
      <c r="AF695" s="269">
        <f t="shared" si="253"/>
        <v>0.4</v>
      </c>
      <c r="AG695" s="270">
        <f>AG696+AG697</f>
        <v>1060.6400000000001</v>
      </c>
      <c r="AH695" s="141">
        <f>AH696+AH697</f>
        <v>-199.94000000000005</v>
      </c>
      <c r="AI695" s="233">
        <f t="shared" si="257"/>
        <v>0.39999999999999997</v>
      </c>
      <c r="AJ695" s="57">
        <f t="shared" si="258"/>
        <v>1060.6400000000001</v>
      </c>
      <c r="AK695" s="57"/>
      <c r="AL695" s="79"/>
    </row>
    <row r="696" spans="2:38" s="1" customFormat="1" ht="12.75" customHeight="1" x14ac:dyDescent="0.25">
      <c r="B696" s="667"/>
      <c r="C696" s="15" t="s">
        <v>507</v>
      </c>
      <c r="D696" s="116">
        <v>3</v>
      </c>
      <c r="E696" s="116">
        <v>13</v>
      </c>
      <c r="F696" s="116">
        <v>12</v>
      </c>
      <c r="G696" s="69">
        <v>1139.3</v>
      </c>
      <c r="H696" s="69">
        <v>40.799999999999997</v>
      </c>
      <c r="I696" s="80">
        <v>0.29737558149741072</v>
      </c>
      <c r="J696" s="69">
        <v>338.8</v>
      </c>
      <c r="K696" s="80">
        <v>0</v>
      </c>
      <c r="L696" s="69">
        <v>0</v>
      </c>
      <c r="M696" s="80">
        <v>0</v>
      </c>
      <c r="N696" s="69">
        <v>0</v>
      </c>
      <c r="O696" s="69">
        <v>0</v>
      </c>
      <c r="P696" s="69">
        <v>11.7</v>
      </c>
      <c r="Q696" s="69">
        <v>60.599999999999994</v>
      </c>
      <c r="R696" s="69">
        <v>4.2</v>
      </c>
      <c r="S696" s="69">
        <v>149.09999999999997</v>
      </c>
      <c r="T696" s="80">
        <v>0</v>
      </c>
      <c r="U696" s="69">
        <v>0</v>
      </c>
      <c r="V696" s="80">
        <v>0.16992890371280611</v>
      </c>
      <c r="W696" s="69">
        <v>193.6</v>
      </c>
      <c r="X696" s="69">
        <v>0</v>
      </c>
      <c r="Y696" s="69">
        <v>0</v>
      </c>
      <c r="Z696" s="69">
        <v>0</v>
      </c>
      <c r="AA696" s="60">
        <f>G696+H696+J696+L696+N696+O696+P696+Q696+R696+S696+U696+W696+X696+Y696+Z696</f>
        <v>1938.0999999999997</v>
      </c>
      <c r="AB696" s="143">
        <v>175.2</v>
      </c>
      <c r="AC696" s="69">
        <f>AB696+X696+W696+U696</f>
        <v>368.79999999999995</v>
      </c>
      <c r="AD696" s="238">
        <f t="shared" si="255"/>
        <v>0.32370753971737026</v>
      </c>
      <c r="AE696" s="69">
        <f>G696+H696+J696+L696+N696+P696+Q696+R696+S696+Y696+Z696</f>
        <v>1744.4999999999998</v>
      </c>
      <c r="AF696" s="277">
        <f t="shared" si="253"/>
        <v>0.4</v>
      </c>
      <c r="AG696" s="278">
        <f>G696*AF696</f>
        <v>455.72</v>
      </c>
      <c r="AH696" s="225">
        <f>IF((AA696+AB696)-(AE696+AG696)&gt;0,0,(AA696+AB696)-(AE696+AG696))</f>
        <v>-86.920000000000073</v>
      </c>
      <c r="AI696" s="238">
        <f t="shared" si="257"/>
        <v>0.4</v>
      </c>
      <c r="AJ696" s="69">
        <f t="shared" si="258"/>
        <v>455.72</v>
      </c>
      <c r="AK696" s="69"/>
      <c r="AL696" s="186"/>
    </row>
    <row r="697" spans="2:38" s="1" customFormat="1" ht="15" customHeight="1" x14ac:dyDescent="0.25">
      <c r="B697" s="667"/>
      <c r="C697" s="15" t="s">
        <v>508</v>
      </c>
      <c r="D697" s="116">
        <v>4</v>
      </c>
      <c r="E697" s="116">
        <v>17</v>
      </c>
      <c r="F697" s="116">
        <v>15</v>
      </c>
      <c r="G697" s="69">
        <v>1512.3000000000002</v>
      </c>
      <c r="H697" s="69">
        <v>52.8</v>
      </c>
      <c r="I697" s="80">
        <v>0.31878595516762542</v>
      </c>
      <c r="J697" s="69">
        <v>482.1</v>
      </c>
      <c r="K697" s="80">
        <v>0</v>
      </c>
      <c r="L697" s="69">
        <v>0</v>
      </c>
      <c r="M697" s="80">
        <v>0</v>
      </c>
      <c r="N697" s="69">
        <v>0</v>
      </c>
      <c r="O697" s="69">
        <v>0</v>
      </c>
      <c r="P697" s="69">
        <v>0</v>
      </c>
      <c r="Q697" s="69">
        <v>84.899999999999991</v>
      </c>
      <c r="R697" s="69">
        <v>8.4</v>
      </c>
      <c r="S697" s="69">
        <v>199.8</v>
      </c>
      <c r="T697" s="80">
        <v>0</v>
      </c>
      <c r="U697" s="69">
        <v>0</v>
      </c>
      <c r="V697" s="80">
        <v>0.17000595120015868</v>
      </c>
      <c r="W697" s="69">
        <v>257.10000000000002</v>
      </c>
      <c r="X697" s="69">
        <v>0</v>
      </c>
      <c r="Y697" s="69">
        <v>0</v>
      </c>
      <c r="Z697" s="69">
        <v>0</v>
      </c>
      <c r="AA697" s="60">
        <f>G697+H697+J697+L697+N697+O697+P697+Q697+R697+S697+U697+W697+X697+Y697+Z697</f>
        <v>2597.4000000000005</v>
      </c>
      <c r="AB697" s="143">
        <v>234.8</v>
      </c>
      <c r="AC697" s="69">
        <f>AB697+X697+W697+U697</f>
        <v>491.90000000000003</v>
      </c>
      <c r="AD697" s="238">
        <f t="shared" si="255"/>
        <v>0.32526615089598621</v>
      </c>
      <c r="AE697" s="69">
        <f>G697+H697+J697+L697+N697+P697+Q697+R697+S697+Y697+Z697</f>
        <v>2340.3000000000006</v>
      </c>
      <c r="AF697" s="277">
        <f t="shared" si="253"/>
        <v>0.4</v>
      </c>
      <c r="AG697" s="278">
        <f>G697*AF697</f>
        <v>604.92000000000007</v>
      </c>
      <c r="AH697" s="225">
        <f>IF((AA697+AB697)-(AE697+AG697)&gt;0,0,(AA697+AB697)-(AE697+AG697))</f>
        <v>-113.01999999999998</v>
      </c>
      <c r="AI697" s="238">
        <f t="shared" si="257"/>
        <v>0.4</v>
      </c>
      <c r="AJ697" s="69">
        <f t="shared" si="258"/>
        <v>604.92000000000007</v>
      </c>
      <c r="AK697" s="69"/>
      <c r="AL697" s="186"/>
    </row>
    <row r="698" spans="2:38" ht="15.75" x14ac:dyDescent="0.25">
      <c r="B698" s="667" t="s">
        <v>509</v>
      </c>
      <c r="C698" s="26" t="s">
        <v>124</v>
      </c>
      <c r="D698" s="126">
        <f t="shared" ref="D698:AA698" si="272">D699+D700+D701+D702</f>
        <v>13</v>
      </c>
      <c r="E698" s="126">
        <f>E699+E700+E701+E702</f>
        <v>80</v>
      </c>
      <c r="F698" s="126">
        <f t="shared" si="272"/>
        <v>77</v>
      </c>
      <c r="G698" s="128">
        <f t="shared" si="272"/>
        <v>7259.8</v>
      </c>
      <c r="H698" s="128">
        <f t="shared" si="272"/>
        <v>288</v>
      </c>
      <c r="I698" s="82">
        <f>J698/G698</f>
        <v>0.3094300118460564</v>
      </c>
      <c r="J698" s="128">
        <f t="shared" si="272"/>
        <v>2246.4</v>
      </c>
      <c r="K698" s="82">
        <f>L698/G698</f>
        <v>0</v>
      </c>
      <c r="L698" s="128">
        <f t="shared" si="272"/>
        <v>0</v>
      </c>
      <c r="M698" s="83">
        <f t="shared" si="272"/>
        <v>0</v>
      </c>
      <c r="N698" s="128">
        <f t="shared" si="272"/>
        <v>0</v>
      </c>
      <c r="O698" s="128">
        <f t="shared" si="272"/>
        <v>0</v>
      </c>
      <c r="P698" s="128">
        <f t="shared" si="272"/>
        <v>0</v>
      </c>
      <c r="Q698" s="128">
        <f t="shared" si="272"/>
        <v>326</v>
      </c>
      <c r="R698" s="128">
        <f t="shared" si="272"/>
        <v>25.299999999999997</v>
      </c>
      <c r="S698" s="128">
        <f t="shared" si="272"/>
        <v>948.7</v>
      </c>
      <c r="T698" s="82">
        <f>U698/G698</f>
        <v>0</v>
      </c>
      <c r="U698" s="128">
        <f t="shared" si="272"/>
        <v>0</v>
      </c>
      <c r="V698" s="82">
        <f>W698/G698</f>
        <v>0.16994958538802721</v>
      </c>
      <c r="W698" s="128">
        <f t="shared" si="272"/>
        <v>1233.8</v>
      </c>
      <c r="X698" s="128">
        <f t="shared" si="272"/>
        <v>0</v>
      </c>
      <c r="Y698" s="128">
        <f t="shared" si="272"/>
        <v>0</v>
      </c>
      <c r="Z698" s="128">
        <f t="shared" si="272"/>
        <v>25.700000000000003</v>
      </c>
      <c r="AA698" s="128">
        <f t="shared" si="272"/>
        <v>12353.7</v>
      </c>
      <c r="AB698" s="148">
        <f>AB699+AB700+AB701+AB702</f>
        <v>1116.9000000000001</v>
      </c>
      <c r="AC698" s="148">
        <f>AC699+AC700+AC701+AC702</f>
        <v>2350.6999999999998</v>
      </c>
      <c r="AD698" s="235">
        <f t="shared" si="255"/>
        <v>0.32379679880988455</v>
      </c>
      <c r="AE698" s="148">
        <f>AE699+AE700+AE701+AE702</f>
        <v>11119.900000000001</v>
      </c>
      <c r="AF698" s="273">
        <f t="shared" si="253"/>
        <v>0.4</v>
      </c>
      <c r="AG698" s="274">
        <f>AG699+AG700+AG701+AG702</f>
        <v>2903.92</v>
      </c>
      <c r="AH698" s="148">
        <f>AH699+AH700+AH701+AH702</f>
        <v>-553.22000000000116</v>
      </c>
      <c r="AI698" s="235">
        <f t="shared" si="257"/>
        <v>0.40000000000000013</v>
      </c>
      <c r="AJ698" s="128">
        <f t="shared" si="258"/>
        <v>2903.920000000001</v>
      </c>
      <c r="AK698" s="128"/>
      <c r="AL698" s="200"/>
    </row>
    <row r="699" spans="2:38" s="1" customFormat="1" ht="15.75" x14ac:dyDescent="0.25">
      <c r="B699" s="667"/>
      <c r="C699" s="15" t="s">
        <v>510</v>
      </c>
      <c r="D699" s="116">
        <v>3</v>
      </c>
      <c r="E699" s="116">
        <v>13</v>
      </c>
      <c r="F699" s="116">
        <v>13</v>
      </c>
      <c r="G699" s="69">
        <v>1317.7</v>
      </c>
      <c r="H699" s="69">
        <v>42</v>
      </c>
      <c r="I699" s="80">
        <v>0.30105486833118306</v>
      </c>
      <c r="J699" s="69">
        <v>396.69999999999993</v>
      </c>
      <c r="K699" s="80">
        <v>0</v>
      </c>
      <c r="L699" s="69">
        <v>0</v>
      </c>
      <c r="M699" s="80">
        <v>0</v>
      </c>
      <c r="N699" s="69">
        <v>0</v>
      </c>
      <c r="O699" s="69">
        <v>0</v>
      </c>
      <c r="P699" s="69">
        <v>0</v>
      </c>
      <c r="Q699" s="69">
        <v>49.599999999999994</v>
      </c>
      <c r="R699" s="69">
        <v>4.2</v>
      </c>
      <c r="S699" s="69">
        <v>169.6</v>
      </c>
      <c r="T699" s="80">
        <v>0</v>
      </c>
      <c r="U699" s="69">
        <v>0</v>
      </c>
      <c r="V699" s="80">
        <v>0.16991728010928131</v>
      </c>
      <c r="W699" s="69">
        <v>223.89999999999998</v>
      </c>
      <c r="X699" s="69">
        <v>0</v>
      </c>
      <c r="Y699" s="69">
        <v>0</v>
      </c>
      <c r="Z699" s="69">
        <v>0</v>
      </c>
      <c r="AA699" s="60">
        <f>G699+H699+J699+L699+N699+O699+P699+Q699+R699+S699+U699+W699+X699+Y699+Z699</f>
        <v>2203.6999999999998</v>
      </c>
      <c r="AB699" s="143">
        <v>199.2</v>
      </c>
      <c r="AC699" s="69">
        <f>AB699+X699+W699+U699</f>
        <v>423.09999999999997</v>
      </c>
      <c r="AD699" s="238">
        <f t="shared" si="255"/>
        <v>0.32108977764286251</v>
      </c>
      <c r="AE699" s="69">
        <f>G699+H699+J699+L699+N699+P699+Q699+R699+S699+Y699+Z699</f>
        <v>1979.8</v>
      </c>
      <c r="AF699" s="277">
        <f t="shared" si="253"/>
        <v>0.4</v>
      </c>
      <c r="AG699" s="278">
        <f>G699*AF699</f>
        <v>527.08000000000004</v>
      </c>
      <c r="AH699" s="225">
        <f>IF((AA699+AB699)-(AE699+AG699)&gt;0,0,(AA699+AB699)-(AE699+AG699))</f>
        <v>-103.98000000000047</v>
      </c>
      <c r="AI699" s="238">
        <f t="shared" si="257"/>
        <v>0.4000000000000003</v>
      </c>
      <c r="AJ699" s="69">
        <f t="shared" si="258"/>
        <v>527.08000000000038</v>
      </c>
      <c r="AK699" s="69"/>
      <c r="AL699" s="186"/>
    </row>
    <row r="700" spans="2:38" ht="15.75" customHeight="1" x14ac:dyDescent="0.25">
      <c r="B700" s="667"/>
      <c r="C700" s="15" t="s">
        <v>511</v>
      </c>
      <c r="D700" s="116">
        <v>3</v>
      </c>
      <c r="E700" s="116">
        <v>35</v>
      </c>
      <c r="F700" s="116">
        <v>34</v>
      </c>
      <c r="G700" s="69">
        <v>2960.1</v>
      </c>
      <c r="H700" s="69">
        <v>120</v>
      </c>
      <c r="I700" s="80">
        <v>0.313570487483531</v>
      </c>
      <c r="J700" s="69">
        <v>928.2</v>
      </c>
      <c r="K700" s="80">
        <v>0</v>
      </c>
      <c r="L700" s="69">
        <v>0</v>
      </c>
      <c r="M700" s="80">
        <v>0</v>
      </c>
      <c r="N700" s="69">
        <v>0</v>
      </c>
      <c r="O700" s="69">
        <v>0</v>
      </c>
      <c r="P700" s="69">
        <v>0</v>
      </c>
      <c r="Q700" s="69">
        <v>174.29999999999998</v>
      </c>
      <c r="R700" s="69">
        <v>12.7</v>
      </c>
      <c r="S700" s="69">
        <v>391.6</v>
      </c>
      <c r="T700" s="80">
        <v>0</v>
      </c>
      <c r="U700" s="69">
        <v>0</v>
      </c>
      <c r="V700" s="80">
        <v>0.16999425695077866</v>
      </c>
      <c r="W700" s="69">
        <v>503.19999999999993</v>
      </c>
      <c r="X700" s="69">
        <v>0</v>
      </c>
      <c r="Y700" s="69">
        <v>0</v>
      </c>
      <c r="Z700" s="69">
        <v>25.700000000000003</v>
      </c>
      <c r="AA700" s="60">
        <f>G700+H700+J700+L700+N700+O700+P700+Q700+R700+S700+U700+W700+X700+Y700+Z700</f>
        <v>5115.8</v>
      </c>
      <c r="AB700" s="143">
        <v>462.5</v>
      </c>
      <c r="AC700" s="69">
        <f>AB700+X700+W700+U700</f>
        <v>965.69999999999993</v>
      </c>
      <c r="AD700" s="238">
        <f t="shared" si="255"/>
        <v>0.32623897841289146</v>
      </c>
      <c r="AE700" s="69">
        <f>G700+H700+J700+L700+N700+P700+Q700+R700+S700+Y700+Z700</f>
        <v>4612.6000000000004</v>
      </c>
      <c r="AF700" s="277">
        <f t="shared" si="253"/>
        <v>0.4</v>
      </c>
      <c r="AG700" s="278">
        <f>G700*AF700</f>
        <v>1184.04</v>
      </c>
      <c r="AH700" s="225">
        <f>IF((AA700+AB700)-(AE700+AG700)&gt;0,0,(AA700+AB700)-(AE700+AG700))</f>
        <v>-218.34000000000015</v>
      </c>
      <c r="AI700" s="238">
        <f t="shared" si="257"/>
        <v>0.4</v>
      </c>
      <c r="AJ700" s="69">
        <f t="shared" si="258"/>
        <v>1184.04</v>
      </c>
      <c r="AK700" s="69"/>
      <c r="AL700" s="186"/>
    </row>
    <row r="701" spans="2:38" s="1" customFormat="1" ht="15.75" x14ac:dyDescent="0.25">
      <c r="B701" s="667"/>
      <c r="C701" s="15" t="s">
        <v>512</v>
      </c>
      <c r="D701" s="116">
        <v>4</v>
      </c>
      <c r="E701" s="116">
        <v>16</v>
      </c>
      <c r="F701" s="116">
        <v>15</v>
      </c>
      <c r="G701" s="69">
        <v>1534.3000000000002</v>
      </c>
      <c r="H701" s="69">
        <v>55.2</v>
      </c>
      <c r="I701" s="80">
        <v>0.30085380955484586</v>
      </c>
      <c r="J701" s="69">
        <v>461.6</v>
      </c>
      <c r="K701" s="80">
        <v>0</v>
      </c>
      <c r="L701" s="69">
        <v>0</v>
      </c>
      <c r="M701" s="80">
        <v>0</v>
      </c>
      <c r="N701" s="69">
        <v>0</v>
      </c>
      <c r="O701" s="69">
        <v>0</v>
      </c>
      <c r="P701" s="69">
        <v>0</v>
      </c>
      <c r="Q701" s="69">
        <v>53.099999999999994</v>
      </c>
      <c r="R701" s="69">
        <v>4.2</v>
      </c>
      <c r="S701" s="69">
        <v>197.5</v>
      </c>
      <c r="T701" s="80">
        <v>0</v>
      </c>
      <c r="U701" s="69">
        <v>0</v>
      </c>
      <c r="V701" s="80">
        <v>0.16991461904451538</v>
      </c>
      <c r="W701" s="69">
        <v>260.7</v>
      </c>
      <c r="X701" s="69">
        <v>0</v>
      </c>
      <c r="Y701" s="69">
        <v>0</v>
      </c>
      <c r="Z701" s="69">
        <v>0</v>
      </c>
      <c r="AA701" s="60">
        <f>G701+H701+J701+L701+N701+O701+P701+Q701+R701+S701+U701+W701+X701+Y701+Z701</f>
        <v>2566.6</v>
      </c>
      <c r="AB701" s="143">
        <v>232.1</v>
      </c>
      <c r="AC701" s="69">
        <f>AB701+X701+W701+U701</f>
        <v>492.79999999999995</v>
      </c>
      <c r="AD701" s="238">
        <f t="shared" si="255"/>
        <v>0.32118881574659447</v>
      </c>
      <c r="AE701" s="69">
        <f>G701+H701+J701+L701+N701+P701+Q701+R701+S701+Y701+Z701</f>
        <v>2305.9</v>
      </c>
      <c r="AF701" s="277">
        <f t="shared" si="253"/>
        <v>0.4</v>
      </c>
      <c r="AG701" s="278">
        <f>G701*AF701</f>
        <v>613.72000000000014</v>
      </c>
      <c r="AH701" s="225">
        <f>IF((AA701+AB701)-(AE701+AG701)&gt;0,0,(AA701+AB701)-(AE701+AG701))</f>
        <v>-120.92000000000053</v>
      </c>
      <c r="AI701" s="238">
        <f t="shared" si="257"/>
        <v>0.40000000000000024</v>
      </c>
      <c r="AJ701" s="69">
        <f t="shared" si="258"/>
        <v>613.72000000000048</v>
      </c>
      <c r="AK701" s="69"/>
      <c r="AL701" s="186"/>
    </row>
    <row r="702" spans="2:38" ht="13.5" customHeight="1" x14ac:dyDescent="0.25">
      <c r="B702" s="667"/>
      <c r="C702" s="15" t="s">
        <v>513</v>
      </c>
      <c r="D702" s="116">
        <v>3</v>
      </c>
      <c r="E702" s="116">
        <v>16</v>
      </c>
      <c r="F702" s="116">
        <v>15</v>
      </c>
      <c r="G702" s="69">
        <v>1447.7</v>
      </c>
      <c r="H702" s="69">
        <v>70.8</v>
      </c>
      <c r="I702" s="80">
        <v>0.3176763141534848</v>
      </c>
      <c r="J702" s="69">
        <v>459.9</v>
      </c>
      <c r="K702" s="80">
        <v>0</v>
      </c>
      <c r="L702" s="69">
        <v>0</v>
      </c>
      <c r="M702" s="80">
        <v>0</v>
      </c>
      <c r="N702" s="69">
        <v>0</v>
      </c>
      <c r="O702" s="69">
        <v>0</v>
      </c>
      <c r="P702" s="69">
        <v>0</v>
      </c>
      <c r="Q702" s="69">
        <v>49</v>
      </c>
      <c r="R702" s="69">
        <v>4.2</v>
      </c>
      <c r="S702" s="69">
        <v>190</v>
      </c>
      <c r="T702" s="80">
        <v>0</v>
      </c>
      <c r="U702" s="69">
        <v>0</v>
      </c>
      <c r="V702" s="80">
        <v>0.16992470815776747</v>
      </c>
      <c r="W702" s="69">
        <v>245.99999999999997</v>
      </c>
      <c r="X702" s="69">
        <v>0</v>
      </c>
      <c r="Y702" s="69">
        <v>0</v>
      </c>
      <c r="Z702" s="69">
        <v>0</v>
      </c>
      <c r="AA702" s="60">
        <f>G702+H702+J702+L702+N702+O702+P702+Q702+R702+S702+U702+W702+X702+Y702+Z702</f>
        <v>2467.6000000000004</v>
      </c>
      <c r="AB702" s="143">
        <v>223.1</v>
      </c>
      <c r="AC702" s="69">
        <f>AB702+X702+W702+U702</f>
        <v>469.09999999999997</v>
      </c>
      <c r="AD702" s="238">
        <f t="shared" si="255"/>
        <v>0.32403122193824685</v>
      </c>
      <c r="AE702" s="69">
        <f>G702+H702+J702+L702+N702+P702+Q702+R702+S702+Y702+Z702</f>
        <v>2221.6000000000004</v>
      </c>
      <c r="AF702" s="277">
        <f t="shared" si="253"/>
        <v>0.4</v>
      </c>
      <c r="AG702" s="278">
        <f>G702*AF702</f>
        <v>579.08000000000004</v>
      </c>
      <c r="AH702" s="225">
        <f>IF((AA702+AB702)-(AE702+AG702)&gt;0,0,(AA702+AB702)-(AE702+AG702))</f>
        <v>-109.98000000000002</v>
      </c>
      <c r="AI702" s="238">
        <f t="shared" si="257"/>
        <v>0.39999999999999991</v>
      </c>
      <c r="AJ702" s="69">
        <f t="shared" si="258"/>
        <v>579.07999999999993</v>
      </c>
      <c r="AK702" s="69"/>
      <c r="AL702" s="186"/>
    </row>
    <row r="703" spans="2:38" s="1" customFormat="1" ht="15.75" x14ac:dyDescent="0.25">
      <c r="B703" s="667" t="s">
        <v>514</v>
      </c>
      <c r="C703" s="26" t="s">
        <v>124</v>
      </c>
      <c r="D703" s="125">
        <f t="shared" ref="D703:AA703" si="273">D704+D705</f>
        <v>6</v>
      </c>
      <c r="E703" s="125">
        <f t="shared" si="273"/>
        <v>29</v>
      </c>
      <c r="F703" s="125">
        <f t="shared" si="273"/>
        <v>28</v>
      </c>
      <c r="G703" s="57">
        <f t="shared" si="273"/>
        <v>2748.1000000000004</v>
      </c>
      <c r="H703" s="57">
        <f t="shared" si="273"/>
        <v>108</v>
      </c>
      <c r="I703" s="82">
        <f>J703/G703</f>
        <v>0.31934791310359883</v>
      </c>
      <c r="J703" s="57">
        <f t="shared" si="273"/>
        <v>877.6</v>
      </c>
      <c r="K703" s="82">
        <f>L703/G703</f>
        <v>0</v>
      </c>
      <c r="L703" s="57">
        <f t="shared" si="273"/>
        <v>0</v>
      </c>
      <c r="M703" s="82">
        <f t="shared" si="273"/>
        <v>0</v>
      </c>
      <c r="N703" s="57">
        <f t="shared" si="273"/>
        <v>0</v>
      </c>
      <c r="O703" s="57">
        <f t="shared" si="273"/>
        <v>0</v>
      </c>
      <c r="P703" s="57">
        <f t="shared" si="273"/>
        <v>0</v>
      </c>
      <c r="Q703" s="57">
        <f t="shared" si="273"/>
        <v>86</v>
      </c>
      <c r="R703" s="57">
        <f t="shared" si="273"/>
        <v>8.4</v>
      </c>
      <c r="S703" s="57">
        <f t="shared" si="273"/>
        <v>358.19999999999993</v>
      </c>
      <c r="T703" s="82">
        <f>U703/G703</f>
        <v>0</v>
      </c>
      <c r="U703" s="57">
        <f t="shared" si="273"/>
        <v>0</v>
      </c>
      <c r="V703" s="82">
        <f>W703/G703</f>
        <v>0.16993559186346929</v>
      </c>
      <c r="W703" s="57">
        <f t="shared" si="273"/>
        <v>467</v>
      </c>
      <c r="X703" s="57">
        <f t="shared" si="273"/>
        <v>0</v>
      </c>
      <c r="Y703" s="57">
        <f t="shared" si="273"/>
        <v>0</v>
      </c>
      <c r="Z703" s="57">
        <f t="shared" si="273"/>
        <v>0</v>
      </c>
      <c r="AA703" s="57">
        <f t="shared" si="273"/>
        <v>4653.3</v>
      </c>
      <c r="AB703" s="141">
        <f>AB704+AB705</f>
        <v>420.70000000000005</v>
      </c>
      <c r="AC703" s="141">
        <f>AC704+AC705</f>
        <v>887.7</v>
      </c>
      <c r="AD703" s="233">
        <f t="shared" si="255"/>
        <v>0.32302317965139549</v>
      </c>
      <c r="AE703" s="141">
        <f>AE704+AE705</f>
        <v>4186.3</v>
      </c>
      <c r="AF703" s="269">
        <f t="shared" si="253"/>
        <v>0.4</v>
      </c>
      <c r="AG703" s="270">
        <f>AG704+AG705</f>
        <v>1099.2400000000002</v>
      </c>
      <c r="AH703" s="141">
        <f>AH704+AH705</f>
        <v>-211.53999999999951</v>
      </c>
      <c r="AI703" s="233">
        <f t="shared" si="257"/>
        <v>0.3999999999999998</v>
      </c>
      <c r="AJ703" s="57">
        <f t="shared" si="258"/>
        <v>1099.2399999999996</v>
      </c>
      <c r="AK703" s="57"/>
      <c r="AL703" s="79"/>
    </row>
    <row r="704" spans="2:38" s="1" customFormat="1" ht="15.75" x14ac:dyDescent="0.25">
      <c r="B704" s="667"/>
      <c r="C704" s="15" t="s">
        <v>515</v>
      </c>
      <c r="D704" s="116">
        <v>2</v>
      </c>
      <c r="E704" s="116">
        <v>14</v>
      </c>
      <c r="F704" s="116">
        <v>13</v>
      </c>
      <c r="G704" s="69">
        <v>1212.7</v>
      </c>
      <c r="H704" s="69">
        <v>51.6</v>
      </c>
      <c r="I704" s="80">
        <v>0.32695637832934771</v>
      </c>
      <c r="J704" s="69">
        <v>396.5</v>
      </c>
      <c r="K704" s="80">
        <v>0</v>
      </c>
      <c r="L704" s="69">
        <v>0</v>
      </c>
      <c r="M704" s="80">
        <v>0</v>
      </c>
      <c r="N704" s="69">
        <v>0</v>
      </c>
      <c r="O704" s="69">
        <v>0</v>
      </c>
      <c r="P704" s="69">
        <v>0</v>
      </c>
      <c r="Q704" s="69">
        <v>42.199999999999996</v>
      </c>
      <c r="R704" s="69">
        <v>4.2</v>
      </c>
      <c r="S704" s="69">
        <v>159.59999999999997</v>
      </c>
      <c r="T704" s="80">
        <v>0</v>
      </c>
      <c r="U704" s="69">
        <v>0</v>
      </c>
      <c r="V704" s="80">
        <v>0.16995134823121957</v>
      </c>
      <c r="W704" s="69">
        <v>206.1</v>
      </c>
      <c r="X704" s="69">
        <v>0</v>
      </c>
      <c r="Y704" s="69">
        <v>0</v>
      </c>
      <c r="Z704" s="69">
        <v>0</v>
      </c>
      <c r="AA704" s="60">
        <f>G704+H704+J704+L704+N704+O704+P704+Q704+R704+S704+U704+W704+X704+Y704+Z704</f>
        <v>2072.9</v>
      </c>
      <c r="AB704" s="143">
        <v>187.4</v>
      </c>
      <c r="AC704" s="69">
        <f>AB704+X704+W704+U704</f>
        <v>393.5</v>
      </c>
      <c r="AD704" s="238">
        <f t="shared" si="255"/>
        <v>0.32448255957780159</v>
      </c>
      <c r="AE704" s="69">
        <f>G704+H704+J704+L704+N704+P704+Q704+R704+S704+Y704+Z704</f>
        <v>1866.8</v>
      </c>
      <c r="AF704" s="277">
        <f t="shared" si="253"/>
        <v>0.4</v>
      </c>
      <c r="AG704" s="278">
        <f>G704*AF704</f>
        <v>485.08000000000004</v>
      </c>
      <c r="AH704" s="225">
        <f>IF((AA704+AB704)-(AE704+AG704)&gt;0,0,(AA704+AB704)-(AE704+AG704))</f>
        <v>-91.579999999999927</v>
      </c>
      <c r="AI704" s="238">
        <f t="shared" si="257"/>
        <v>0.39999999999999991</v>
      </c>
      <c r="AJ704" s="69">
        <f t="shared" si="258"/>
        <v>485.07999999999993</v>
      </c>
      <c r="AK704" s="69"/>
      <c r="AL704" s="186"/>
    </row>
    <row r="705" spans="2:38" s="1" customFormat="1" ht="15.75" customHeight="1" x14ac:dyDescent="0.25">
      <c r="B705" s="667"/>
      <c r="C705" s="15" t="s">
        <v>516</v>
      </c>
      <c r="D705" s="116">
        <v>4</v>
      </c>
      <c r="E705" s="116">
        <v>15</v>
      </c>
      <c r="F705" s="116">
        <v>15</v>
      </c>
      <c r="G705" s="69">
        <v>1535.4</v>
      </c>
      <c r="H705" s="69">
        <v>56.4</v>
      </c>
      <c r="I705" s="80">
        <v>0.3133385437019669</v>
      </c>
      <c r="J705" s="69">
        <v>481.1</v>
      </c>
      <c r="K705" s="80">
        <v>0</v>
      </c>
      <c r="L705" s="69">
        <v>0</v>
      </c>
      <c r="M705" s="80">
        <v>0</v>
      </c>
      <c r="N705" s="69">
        <v>0</v>
      </c>
      <c r="O705" s="69">
        <v>0</v>
      </c>
      <c r="P705" s="69">
        <v>0</v>
      </c>
      <c r="Q705" s="69">
        <v>43.8</v>
      </c>
      <c r="R705" s="69">
        <v>4.2</v>
      </c>
      <c r="S705" s="69">
        <v>198.59999999999997</v>
      </c>
      <c r="T705" s="80">
        <v>0</v>
      </c>
      <c r="U705" s="69">
        <v>0</v>
      </c>
      <c r="V705" s="80">
        <v>0.16992314706265466</v>
      </c>
      <c r="W705" s="69">
        <v>260.89999999999998</v>
      </c>
      <c r="X705" s="69">
        <v>0</v>
      </c>
      <c r="Y705" s="69">
        <v>0</v>
      </c>
      <c r="Z705" s="69">
        <v>0</v>
      </c>
      <c r="AA705" s="60">
        <f>G705+H705+J705+L705+N705+O705+P705+Q705+R705+S705+U705+W705+X705+Y705+Z705</f>
        <v>2580.4</v>
      </c>
      <c r="AB705" s="143">
        <v>233.3</v>
      </c>
      <c r="AC705" s="69">
        <f>AB705+X705+W705+U705</f>
        <v>494.2</v>
      </c>
      <c r="AD705" s="238">
        <f t="shared" si="255"/>
        <v>0.32187052233945551</v>
      </c>
      <c r="AE705" s="69">
        <f>G705+H705+J705+L705+N705+P705+Q705+R705+S705+Y705+Z705</f>
        <v>2319.5</v>
      </c>
      <c r="AF705" s="277">
        <f t="shared" si="253"/>
        <v>0.4</v>
      </c>
      <c r="AG705" s="278">
        <f>G705*AF705</f>
        <v>614.16000000000008</v>
      </c>
      <c r="AH705" s="225">
        <f>IF((AA705+AB705)-(AE705+AG705)&gt;0,0,(AA705+AB705)-(AE705+AG705))</f>
        <v>-119.95999999999958</v>
      </c>
      <c r="AI705" s="238">
        <f t="shared" si="257"/>
        <v>0.39999999999999974</v>
      </c>
      <c r="AJ705" s="69">
        <f t="shared" si="258"/>
        <v>614.15999999999963</v>
      </c>
      <c r="AK705" s="69"/>
      <c r="AL705" s="186"/>
    </row>
    <row r="706" spans="2:38" ht="15.75" x14ac:dyDescent="0.25">
      <c r="B706" s="667" t="s">
        <v>517</v>
      </c>
      <c r="C706" s="26" t="s">
        <v>124</v>
      </c>
      <c r="D706" s="126">
        <f>D707+D708</f>
        <v>9</v>
      </c>
      <c r="E706" s="126">
        <f t="shared" ref="E706:Z706" si="274">E707+E708</f>
        <v>47</v>
      </c>
      <c r="F706" s="126">
        <f t="shared" si="274"/>
        <v>41</v>
      </c>
      <c r="G706" s="128">
        <f t="shared" si="274"/>
        <v>3733.1000000000004</v>
      </c>
      <c r="H706" s="128">
        <f t="shared" si="274"/>
        <v>104.39999999999999</v>
      </c>
      <c r="I706" s="82">
        <f>J706/G706</f>
        <v>0.30773351905922691</v>
      </c>
      <c r="J706" s="128">
        <f t="shared" si="274"/>
        <v>1148.8000000000002</v>
      </c>
      <c r="K706" s="82">
        <f>L706/G706</f>
        <v>0</v>
      </c>
      <c r="L706" s="128">
        <f t="shared" si="274"/>
        <v>0</v>
      </c>
      <c r="M706" s="83">
        <f t="shared" si="274"/>
        <v>0</v>
      </c>
      <c r="N706" s="128">
        <f t="shared" si="274"/>
        <v>0</v>
      </c>
      <c r="O706" s="128">
        <f t="shared" si="274"/>
        <v>0</v>
      </c>
      <c r="P706" s="128">
        <f t="shared" si="274"/>
        <v>11.2</v>
      </c>
      <c r="Q706" s="128">
        <f t="shared" si="274"/>
        <v>130.19999999999999</v>
      </c>
      <c r="R706" s="128">
        <f t="shared" si="274"/>
        <v>12.600000000000001</v>
      </c>
      <c r="S706" s="128">
        <f t="shared" si="274"/>
        <v>481.4</v>
      </c>
      <c r="T706" s="82">
        <f>U706/G706</f>
        <v>0</v>
      </c>
      <c r="U706" s="128">
        <f t="shared" si="274"/>
        <v>0</v>
      </c>
      <c r="V706" s="82">
        <f>W706/G706</f>
        <v>0.16999276740510566</v>
      </c>
      <c r="W706" s="128">
        <f t="shared" si="274"/>
        <v>634.6</v>
      </c>
      <c r="X706" s="128">
        <f t="shared" si="274"/>
        <v>0</v>
      </c>
      <c r="Y706" s="128">
        <f t="shared" si="274"/>
        <v>49.6</v>
      </c>
      <c r="Z706" s="128">
        <f t="shared" si="274"/>
        <v>25.9</v>
      </c>
      <c r="AA706" s="128">
        <f>AA707+AA708</f>
        <v>6331.7999999999993</v>
      </c>
      <c r="AB706" s="148">
        <f>AB707+AB708</f>
        <v>572.6</v>
      </c>
      <c r="AC706" s="148">
        <f>AC707+AC708</f>
        <v>1207.1999999999998</v>
      </c>
      <c r="AD706" s="235">
        <f t="shared" si="255"/>
        <v>0.3233773539417642</v>
      </c>
      <c r="AE706" s="148">
        <f>AE707+AE708</f>
        <v>5697.2</v>
      </c>
      <c r="AF706" s="273">
        <f t="shared" si="253"/>
        <v>0.4</v>
      </c>
      <c r="AG706" s="274">
        <f>AG707+AG708</f>
        <v>1493.2400000000002</v>
      </c>
      <c r="AH706" s="148">
        <f>AH707+AH708</f>
        <v>-286.04000000000042</v>
      </c>
      <c r="AI706" s="235">
        <f t="shared" si="257"/>
        <v>0.4</v>
      </c>
      <c r="AJ706" s="128">
        <f t="shared" si="258"/>
        <v>1493.2400000000002</v>
      </c>
      <c r="AK706" s="128"/>
      <c r="AL706" s="200"/>
    </row>
    <row r="707" spans="2:38" ht="15.75" x14ac:dyDescent="0.25">
      <c r="B707" s="667"/>
      <c r="C707" s="15" t="s">
        <v>518</v>
      </c>
      <c r="D707" s="116">
        <v>6</v>
      </c>
      <c r="E707" s="116">
        <v>27</v>
      </c>
      <c r="F707" s="116">
        <v>23</v>
      </c>
      <c r="G707" s="69">
        <v>2227.9</v>
      </c>
      <c r="H707" s="69">
        <v>45.599999999999994</v>
      </c>
      <c r="I707" s="80">
        <v>0.2919341083531577</v>
      </c>
      <c r="J707" s="69">
        <v>650.40000000000009</v>
      </c>
      <c r="K707" s="80">
        <v>0</v>
      </c>
      <c r="L707" s="69">
        <v>0</v>
      </c>
      <c r="M707" s="80">
        <v>0</v>
      </c>
      <c r="N707" s="69">
        <v>0</v>
      </c>
      <c r="O707" s="69">
        <v>0</v>
      </c>
      <c r="P707" s="69">
        <v>0</v>
      </c>
      <c r="Q707" s="69">
        <v>54.4</v>
      </c>
      <c r="R707" s="69">
        <v>4.2</v>
      </c>
      <c r="S707" s="69">
        <v>280.2</v>
      </c>
      <c r="T707" s="80">
        <v>0</v>
      </c>
      <c r="U707" s="69">
        <v>0</v>
      </c>
      <c r="V707" s="80">
        <v>0.16998069931325463</v>
      </c>
      <c r="W707" s="69">
        <v>378.7</v>
      </c>
      <c r="X707" s="69">
        <v>0</v>
      </c>
      <c r="Y707" s="69">
        <v>0</v>
      </c>
      <c r="Z707" s="69">
        <v>8.6</v>
      </c>
      <c r="AA707" s="60">
        <f>G707+H707+J707+L707+N707+O707+P707+Q707+R707+S707+U707+W707+X707+Y707+Z707</f>
        <v>3649.9999999999995</v>
      </c>
      <c r="AB707" s="143">
        <v>330.1</v>
      </c>
      <c r="AC707" s="69">
        <f>AB707+X707+W707+U707</f>
        <v>708.8</v>
      </c>
      <c r="AD707" s="238">
        <f t="shared" si="255"/>
        <v>0.31814713407244488</v>
      </c>
      <c r="AE707" s="69">
        <f>G707+H707+J707+L707+N707+P707+Q707+R707+S707+Y707+Z707</f>
        <v>3271.2999999999997</v>
      </c>
      <c r="AF707" s="277">
        <f t="shared" si="253"/>
        <v>0.4</v>
      </c>
      <c r="AG707" s="278">
        <f>G707*AF707</f>
        <v>891.16000000000008</v>
      </c>
      <c r="AH707" s="225">
        <f>IF((AA707+AB707)-(AE707+AG707)&gt;0,0,(AA707+AB707)-(AE707+AG707))</f>
        <v>-182.36000000000058</v>
      </c>
      <c r="AI707" s="238">
        <f t="shared" si="257"/>
        <v>0.40000000000000024</v>
      </c>
      <c r="AJ707" s="69">
        <f t="shared" si="258"/>
        <v>891.16000000000054</v>
      </c>
      <c r="AK707" s="69"/>
      <c r="AL707" s="186"/>
    </row>
    <row r="708" spans="2:38" s="1" customFormat="1" ht="15.75" customHeight="1" x14ac:dyDescent="0.25">
      <c r="B708" s="667"/>
      <c r="C708" s="15" t="s">
        <v>519</v>
      </c>
      <c r="D708" s="116">
        <v>3</v>
      </c>
      <c r="E708" s="116">
        <v>20</v>
      </c>
      <c r="F708" s="116">
        <v>18</v>
      </c>
      <c r="G708" s="69">
        <v>1505.2</v>
      </c>
      <c r="H708" s="69">
        <v>58.8</v>
      </c>
      <c r="I708" s="80">
        <v>0.33111878820090351</v>
      </c>
      <c r="J708" s="69">
        <v>498.4</v>
      </c>
      <c r="K708" s="80">
        <v>0</v>
      </c>
      <c r="L708" s="69">
        <v>0</v>
      </c>
      <c r="M708" s="80">
        <v>0</v>
      </c>
      <c r="N708" s="69">
        <v>0</v>
      </c>
      <c r="O708" s="69">
        <v>0</v>
      </c>
      <c r="P708" s="69">
        <v>11.2</v>
      </c>
      <c r="Q708" s="69">
        <v>75.8</v>
      </c>
      <c r="R708" s="69">
        <v>8.4</v>
      </c>
      <c r="S708" s="69">
        <v>201.20000000000002</v>
      </c>
      <c r="T708" s="80">
        <v>0</v>
      </c>
      <c r="U708" s="69">
        <v>0</v>
      </c>
      <c r="V708" s="80">
        <v>0.17001062981663567</v>
      </c>
      <c r="W708" s="69">
        <v>255.9</v>
      </c>
      <c r="X708" s="69">
        <v>0</v>
      </c>
      <c r="Y708" s="69">
        <v>49.6</v>
      </c>
      <c r="Z708" s="69">
        <v>17.3</v>
      </c>
      <c r="AA708" s="60">
        <f>G708+H708+J708+L708+N708+O708+P708+Q708+R708+S708+U708+W708+X708+Y708+Z708</f>
        <v>2681.8</v>
      </c>
      <c r="AB708" s="143">
        <v>242.5</v>
      </c>
      <c r="AC708" s="69">
        <f>AB708+X708+W708+U708</f>
        <v>498.4</v>
      </c>
      <c r="AD708" s="238">
        <f t="shared" si="255"/>
        <v>0.33111878820090351</v>
      </c>
      <c r="AE708" s="69">
        <f>G708+H708+J708+L708+N708+P708+Q708+R708+S708+Y708+Z708</f>
        <v>2425.9</v>
      </c>
      <c r="AF708" s="277">
        <f t="shared" si="253"/>
        <v>0.4</v>
      </c>
      <c r="AG708" s="278">
        <f>G708*AF708</f>
        <v>602.08000000000004</v>
      </c>
      <c r="AH708" s="225">
        <f>IF((AA708+AB708)-(AE708+AG708)&gt;0,0,(AA708+AB708)-(AE708+AG708))</f>
        <v>-103.67999999999984</v>
      </c>
      <c r="AI708" s="238">
        <f t="shared" si="257"/>
        <v>0.39999999999999986</v>
      </c>
      <c r="AJ708" s="69">
        <f t="shared" si="258"/>
        <v>602.07999999999981</v>
      </c>
      <c r="AK708" s="69"/>
      <c r="AL708" s="186"/>
    </row>
    <row r="709" spans="2:38" s="1" customFormat="1" ht="15.75" x14ac:dyDescent="0.25">
      <c r="B709" s="667" t="s">
        <v>520</v>
      </c>
      <c r="C709" s="26" t="s">
        <v>124</v>
      </c>
      <c r="D709" s="125">
        <f t="shared" ref="D709:AA709" si="275">D710+D711</f>
        <v>7</v>
      </c>
      <c r="E709" s="125">
        <f t="shared" si="275"/>
        <v>38</v>
      </c>
      <c r="F709" s="125">
        <f t="shared" si="275"/>
        <v>36</v>
      </c>
      <c r="G709" s="57">
        <f t="shared" si="275"/>
        <v>3545.0000000000005</v>
      </c>
      <c r="H709" s="57">
        <f t="shared" si="275"/>
        <v>151.19999999999999</v>
      </c>
      <c r="I709" s="82">
        <f>J709/G709</f>
        <v>0.3311988716502115</v>
      </c>
      <c r="J709" s="57">
        <f t="shared" si="275"/>
        <v>1174.0999999999999</v>
      </c>
      <c r="K709" s="82">
        <f>L709/G709</f>
        <v>0</v>
      </c>
      <c r="L709" s="57">
        <f t="shared" si="275"/>
        <v>0</v>
      </c>
      <c r="M709" s="82">
        <f t="shared" si="275"/>
        <v>0</v>
      </c>
      <c r="N709" s="57">
        <f t="shared" si="275"/>
        <v>0</v>
      </c>
      <c r="O709" s="57">
        <f t="shared" si="275"/>
        <v>0</v>
      </c>
      <c r="P709" s="57">
        <f t="shared" si="275"/>
        <v>0</v>
      </c>
      <c r="Q709" s="57">
        <f t="shared" si="275"/>
        <v>90.8</v>
      </c>
      <c r="R709" s="57">
        <f t="shared" si="275"/>
        <v>8.4</v>
      </c>
      <c r="S709" s="57">
        <f t="shared" si="275"/>
        <v>464.5</v>
      </c>
      <c r="T709" s="82">
        <f>U709/G709</f>
        <v>0</v>
      </c>
      <c r="U709" s="57">
        <f t="shared" si="275"/>
        <v>0</v>
      </c>
      <c r="V709" s="82">
        <f>W709/G709</f>
        <v>0.1699576868829337</v>
      </c>
      <c r="W709" s="57">
        <f t="shared" si="275"/>
        <v>602.5</v>
      </c>
      <c r="X709" s="57">
        <f t="shared" si="275"/>
        <v>0</v>
      </c>
      <c r="Y709" s="57">
        <f t="shared" si="275"/>
        <v>0</v>
      </c>
      <c r="Z709" s="57">
        <f t="shared" si="275"/>
        <v>0</v>
      </c>
      <c r="AA709" s="57">
        <f t="shared" si="275"/>
        <v>6036.5</v>
      </c>
      <c r="AB709" s="141">
        <f>AB710+AB711</f>
        <v>545.79999999999995</v>
      </c>
      <c r="AC709" s="141">
        <f>AC710+AC711</f>
        <v>1148.3</v>
      </c>
      <c r="AD709" s="233">
        <f t="shared" si="255"/>
        <v>0.32392101551480956</v>
      </c>
      <c r="AE709" s="141">
        <f>AE710+AE711</f>
        <v>5434</v>
      </c>
      <c r="AF709" s="269">
        <f t="shared" si="253"/>
        <v>0.4</v>
      </c>
      <c r="AG709" s="270">
        <f>AG710+AG711</f>
        <v>1418.0000000000002</v>
      </c>
      <c r="AH709" s="141">
        <f>AH710+AH711</f>
        <v>-269.69999999999982</v>
      </c>
      <c r="AI709" s="233">
        <f t="shared" si="257"/>
        <v>0.39999999999999991</v>
      </c>
      <c r="AJ709" s="57">
        <f t="shared" si="258"/>
        <v>1417.9999999999998</v>
      </c>
      <c r="AK709" s="57"/>
      <c r="AL709" s="79"/>
    </row>
    <row r="710" spans="2:38" s="1" customFormat="1" ht="15.75" x14ac:dyDescent="0.25">
      <c r="B710" s="667"/>
      <c r="C710" s="15" t="s">
        <v>521</v>
      </c>
      <c r="D710" s="116">
        <v>3</v>
      </c>
      <c r="E710" s="116">
        <v>19</v>
      </c>
      <c r="F710" s="116">
        <v>17</v>
      </c>
      <c r="G710" s="69">
        <v>1663.7000000000003</v>
      </c>
      <c r="H710" s="69">
        <v>74.399999999999991</v>
      </c>
      <c r="I710" s="80">
        <v>0.35619402536514988</v>
      </c>
      <c r="J710" s="69">
        <v>592.59999999999991</v>
      </c>
      <c r="K710" s="80">
        <v>0</v>
      </c>
      <c r="L710" s="69">
        <v>0</v>
      </c>
      <c r="M710" s="80">
        <v>0</v>
      </c>
      <c r="N710" s="69">
        <v>0</v>
      </c>
      <c r="O710" s="69">
        <v>0</v>
      </c>
      <c r="P710" s="69">
        <v>0</v>
      </c>
      <c r="Q710" s="69">
        <v>41.9</v>
      </c>
      <c r="R710" s="69">
        <v>4.2</v>
      </c>
      <c r="S710" s="69">
        <v>221.7</v>
      </c>
      <c r="T710" s="80">
        <v>0</v>
      </c>
      <c r="U710" s="69">
        <v>0</v>
      </c>
      <c r="V710" s="80">
        <v>0.1699825689727715</v>
      </c>
      <c r="W710" s="69">
        <v>282.8</v>
      </c>
      <c r="X710" s="69">
        <v>0</v>
      </c>
      <c r="Y710" s="69">
        <v>0</v>
      </c>
      <c r="Z710" s="69">
        <v>0</v>
      </c>
      <c r="AA710" s="60">
        <f>G710+H710+J710+L710+N710+O710+P710+Q710+R710+S710+U710+W710+X710+Y710+Z710</f>
        <v>2881.3</v>
      </c>
      <c r="AB710" s="143">
        <v>260.5</v>
      </c>
      <c r="AC710" s="69">
        <f>AB710+X710+W710+U710</f>
        <v>543.29999999999995</v>
      </c>
      <c r="AD710" s="238">
        <f t="shared" si="255"/>
        <v>0.32656127907675653</v>
      </c>
      <c r="AE710" s="69">
        <f>G710+H710+J710+L710+N710+P710+Q710+R710+S710+Y710+Z710</f>
        <v>2598.5</v>
      </c>
      <c r="AF710" s="277">
        <f t="shared" si="253"/>
        <v>0.4</v>
      </c>
      <c r="AG710" s="278">
        <f>G710*AF710</f>
        <v>665.48000000000013</v>
      </c>
      <c r="AH710" s="225">
        <f>IF((AA710+AB710)-(AE710+AG710)&gt;0,0,(AA710+AB710)-(AE710+AG710))</f>
        <v>-122.17999999999984</v>
      </c>
      <c r="AI710" s="238">
        <f t="shared" si="257"/>
        <v>0.3999999999999998</v>
      </c>
      <c r="AJ710" s="69">
        <f t="shared" si="258"/>
        <v>665.47999999999979</v>
      </c>
      <c r="AK710" s="69"/>
      <c r="AL710" s="186"/>
    </row>
    <row r="711" spans="2:38" s="1" customFormat="1" ht="15.75" customHeight="1" x14ac:dyDescent="0.25">
      <c r="B711" s="667"/>
      <c r="C711" s="15" t="s">
        <v>522</v>
      </c>
      <c r="D711" s="116">
        <v>4</v>
      </c>
      <c r="E711" s="116">
        <v>19</v>
      </c>
      <c r="F711" s="116">
        <v>19</v>
      </c>
      <c r="G711" s="69">
        <v>1881.3000000000002</v>
      </c>
      <c r="H711" s="69">
        <v>76.800000000000011</v>
      </c>
      <c r="I711" s="80">
        <v>0.30909477488970388</v>
      </c>
      <c r="J711" s="69">
        <v>581.5</v>
      </c>
      <c r="K711" s="80">
        <v>0</v>
      </c>
      <c r="L711" s="69">
        <v>0</v>
      </c>
      <c r="M711" s="80">
        <v>0</v>
      </c>
      <c r="N711" s="69">
        <v>0</v>
      </c>
      <c r="O711" s="69">
        <v>0</v>
      </c>
      <c r="P711" s="69">
        <v>0</v>
      </c>
      <c r="Q711" s="69">
        <v>48.9</v>
      </c>
      <c r="R711" s="69">
        <v>4.2</v>
      </c>
      <c r="S711" s="69">
        <v>242.79999999999998</v>
      </c>
      <c r="T711" s="80">
        <v>0</v>
      </c>
      <c r="U711" s="69">
        <v>0</v>
      </c>
      <c r="V711" s="80">
        <v>0.16993568277255086</v>
      </c>
      <c r="W711" s="69">
        <v>319.7</v>
      </c>
      <c r="X711" s="69">
        <v>0</v>
      </c>
      <c r="Y711" s="69">
        <v>0</v>
      </c>
      <c r="Z711" s="69">
        <v>0</v>
      </c>
      <c r="AA711" s="60">
        <f>G711+H711+J711+L711+N711+O711+P711+Q711+R711+S711+U711+W711+X711+Y711+Z711</f>
        <v>3155.2000000000003</v>
      </c>
      <c r="AB711" s="143">
        <v>285.3</v>
      </c>
      <c r="AC711" s="69">
        <f>AB711+X711+W711+U711</f>
        <v>605</v>
      </c>
      <c r="AD711" s="238">
        <f t="shared" si="255"/>
        <v>0.32158613724552171</v>
      </c>
      <c r="AE711" s="69">
        <f>G711+H711+J711+L711+N711+P711+Q711+R711+S711+Y711+Z711</f>
        <v>2835.5000000000005</v>
      </c>
      <c r="AF711" s="277">
        <f t="shared" si="253"/>
        <v>0.4</v>
      </c>
      <c r="AG711" s="278">
        <f>G711*AF711</f>
        <v>752.5200000000001</v>
      </c>
      <c r="AH711" s="225">
        <f>IF((AA711+AB711)-(AE711+AG711)&gt;0,0,(AA711+AB711)-(AE711+AG711))</f>
        <v>-147.51999999999998</v>
      </c>
      <c r="AI711" s="238">
        <f t="shared" si="257"/>
        <v>0.39999999999999997</v>
      </c>
      <c r="AJ711" s="69">
        <f t="shared" si="258"/>
        <v>752.52</v>
      </c>
      <c r="AK711" s="69"/>
      <c r="AL711" s="186"/>
    </row>
    <row r="712" spans="2:38" s="1" customFormat="1" ht="15.75" x14ac:dyDescent="0.25">
      <c r="B712" s="667" t="s">
        <v>523</v>
      </c>
      <c r="C712" s="26" t="s">
        <v>124</v>
      </c>
      <c r="D712" s="125">
        <f>D713+D714</f>
        <v>29</v>
      </c>
      <c r="E712" s="125">
        <f t="shared" ref="E712:Z712" si="276">E713+E714</f>
        <v>119</v>
      </c>
      <c r="F712" s="125">
        <f t="shared" si="276"/>
        <v>116</v>
      </c>
      <c r="G712" s="57">
        <f t="shared" si="276"/>
        <v>10645.9</v>
      </c>
      <c r="H712" s="57">
        <f t="shared" si="276"/>
        <v>291.60000000000002</v>
      </c>
      <c r="I712" s="82">
        <f>J712/G712</f>
        <v>0.25831540780957929</v>
      </c>
      <c r="J712" s="57">
        <f t="shared" si="276"/>
        <v>2750</v>
      </c>
      <c r="K712" s="82">
        <f>L712/G712</f>
        <v>1.5498924468574757E-3</v>
      </c>
      <c r="L712" s="57">
        <f t="shared" si="276"/>
        <v>16.5</v>
      </c>
      <c r="M712" s="82">
        <f t="shared" si="276"/>
        <v>0</v>
      </c>
      <c r="N712" s="57">
        <f t="shared" si="276"/>
        <v>0</v>
      </c>
      <c r="O712" s="57">
        <f t="shared" si="276"/>
        <v>0</v>
      </c>
      <c r="P712" s="57">
        <f t="shared" si="276"/>
        <v>13</v>
      </c>
      <c r="Q712" s="57">
        <f t="shared" si="276"/>
        <v>530.5</v>
      </c>
      <c r="R712" s="57">
        <f t="shared" si="276"/>
        <v>29.6</v>
      </c>
      <c r="S712" s="57">
        <f t="shared" si="276"/>
        <v>1339.1999999999998</v>
      </c>
      <c r="T712" s="82">
        <f>U712/G712</f>
        <v>0</v>
      </c>
      <c r="U712" s="57">
        <f t="shared" si="276"/>
        <v>0</v>
      </c>
      <c r="V712" s="82">
        <f>W712/G712</f>
        <v>0.1699997182013733</v>
      </c>
      <c r="W712" s="57">
        <f t="shared" si="276"/>
        <v>1809.8</v>
      </c>
      <c r="X712" s="57">
        <f t="shared" si="276"/>
        <v>0</v>
      </c>
      <c r="Y712" s="57">
        <f t="shared" si="276"/>
        <v>0</v>
      </c>
      <c r="Z712" s="57">
        <f t="shared" si="276"/>
        <v>0</v>
      </c>
      <c r="AA712" s="57">
        <f>AA713+AA714</f>
        <v>17426.100000000002</v>
      </c>
      <c r="AB712" s="141">
        <f>AB713+AB714</f>
        <v>1575.5</v>
      </c>
      <c r="AC712" s="141">
        <f>AC713+AC714</f>
        <v>3385.3</v>
      </c>
      <c r="AD712" s="233">
        <f t="shared" si="255"/>
        <v>0.31799096365737045</v>
      </c>
      <c r="AE712" s="141">
        <f>AE713+AE714</f>
        <v>15616.300000000003</v>
      </c>
      <c r="AF712" s="269">
        <f t="shared" si="253"/>
        <v>0.4</v>
      </c>
      <c r="AG712" s="270">
        <f>AG713+AG714</f>
        <v>4258.3600000000006</v>
      </c>
      <c r="AH712" s="141">
        <f>AH713+AH714</f>
        <v>-873.0600000000004</v>
      </c>
      <c r="AI712" s="233">
        <f t="shared" si="257"/>
        <v>0.40000000000000008</v>
      </c>
      <c r="AJ712" s="57">
        <f t="shared" si="258"/>
        <v>4258.3600000000006</v>
      </c>
      <c r="AK712" s="57"/>
      <c r="AL712" s="79"/>
    </row>
    <row r="713" spans="2:38" s="1" customFormat="1" ht="15.75" x14ac:dyDescent="0.25">
      <c r="B713" s="667"/>
      <c r="C713" s="15" t="s">
        <v>524</v>
      </c>
      <c r="D713" s="116">
        <v>20</v>
      </c>
      <c r="E713" s="116">
        <v>83</v>
      </c>
      <c r="F713" s="116">
        <v>81</v>
      </c>
      <c r="G713" s="69">
        <v>7501.6</v>
      </c>
      <c r="H713" s="69">
        <v>184.8</v>
      </c>
      <c r="I713" s="80">
        <v>0.2495201023781593</v>
      </c>
      <c r="J713" s="69">
        <v>1871.8</v>
      </c>
      <c r="K713" s="80">
        <v>2.1995307667697556E-3</v>
      </c>
      <c r="L713" s="69">
        <v>16.5</v>
      </c>
      <c r="M713" s="80">
        <v>0</v>
      </c>
      <c r="N713" s="69">
        <v>0</v>
      </c>
      <c r="O713" s="69">
        <v>0</v>
      </c>
      <c r="P713" s="69">
        <v>0</v>
      </c>
      <c r="Q713" s="69">
        <v>404.1</v>
      </c>
      <c r="R713" s="69">
        <v>21.2</v>
      </c>
      <c r="S713" s="69">
        <v>938.19999999999993</v>
      </c>
      <c r="T713" s="80">
        <v>0</v>
      </c>
      <c r="U713" s="69">
        <v>0</v>
      </c>
      <c r="V713" s="80">
        <v>0.1699770715580676</v>
      </c>
      <c r="W713" s="69">
        <v>1275.0999999999999</v>
      </c>
      <c r="X713" s="69">
        <v>0</v>
      </c>
      <c r="Y713" s="69">
        <v>0</v>
      </c>
      <c r="Z713" s="69">
        <v>0</v>
      </c>
      <c r="AA713" s="60">
        <f>G713+H713+J713+L713+N713+O713+P713+Q713+R713+S713+U713+W713+X713+Y713+Z713</f>
        <v>12213.300000000003</v>
      </c>
      <c r="AB713" s="143">
        <v>1104.2</v>
      </c>
      <c r="AC713" s="69">
        <f>AB713+X713+W713+U713</f>
        <v>2379.3000000000002</v>
      </c>
      <c r="AD713" s="238">
        <f t="shared" si="255"/>
        <v>0.31717233656819882</v>
      </c>
      <c r="AE713" s="69">
        <f>G713+H713+J713+L713+N713+P713+Q713+R713+S713+Y713+Z713</f>
        <v>10938.200000000003</v>
      </c>
      <c r="AF713" s="277">
        <f t="shared" si="253"/>
        <v>0.4</v>
      </c>
      <c r="AG713" s="278">
        <f>G713*AF713</f>
        <v>3000.6400000000003</v>
      </c>
      <c r="AH713" s="225">
        <f>IF((AA713+AB713)-(AE713+AG713)&gt;0,0,(AA713+AB713)-(AE713+AG713))</f>
        <v>-621.34000000000015</v>
      </c>
      <c r="AI713" s="238">
        <f t="shared" si="257"/>
        <v>0.4</v>
      </c>
      <c r="AJ713" s="69">
        <f t="shared" si="258"/>
        <v>3000.6400000000003</v>
      </c>
      <c r="AK713" s="69"/>
      <c r="AL713" s="186"/>
    </row>
    <row r="714" spans="2:38" s="1" customFormat="1" ht="15.75" customHeight="1" x14ac:dyDescent="0.25">
      <c r="B714" s="667"/>
      <c r="C714" s="15" t="s">
        <v>525</v>
      </c>
      <c r="D714" s="116">
        <v>9</v>
      </c>
      <c r="E714" s="116">
        <v>36</v>
      </c>
      <c r="F714" s="116">
        <v>35</v>
      </c>
      <c r="G714" s="69">
        <v>3144.2999999999997</v>
      </c>
      <c r="H714" s="69">
        <v>106.80000000000001</v>
      </c>
      <c r="I714" s="80">
        <v>0.27929904907292563</v>
      </c>
      <c r="J714" s="69">
        <v>878.19999999999993</v>
      </c>
      <c r="K714" s="80">
        <v>0</v>
      </c>
      <c r="L714" s="69">
        <v>0</v>
      </c>
      <c r="M714" s="80">
        <v>0</v>
      </c>
      <c r="N714" s="69">
        <v>0</v>
      </c>
      <c r="O714" s="69">
        <v>0</v>
      </c>
      <c r="P714" s="69">
        <v>13</v>
      </c>
      <c r="Q714" s="69">
        <v>126.39999999999999</v>
      </c>
      <c r="R714" s="69">
        <v>8.4</v>
      </c>
      <c r="S714" s="69">
        <v>401</v>
      </c>
      <c r="T714" s="80">
        <v>0</v>
      </c>
      <c r="U714" s="69">
        <v>0</v>
      </c>
      <c r="V714" s="80">
        <v>0.17005374805203069</v>
      </c>
      <c r="W714" s="69">
        <v>534.70000000000005</v>
      </c>
      <c r="X714" s="69">
        <v>0</v>
      </c>
      <c r="Y714" s="69">
        <v>0</v>
      </c>
      <c r="Z714" s="69">
        <v>0</v>
      </c>
      <c r="AA714" s="60">
        <f>G714+H714+J714+L714+N714+O714+P714+Q714+R714+S714+U714+W714+X714+Y714+Z714</f>
        <v>5212.7999999999993</v>
      </c>
      <c r="AB714" s="143">
        <v>471.3</v>
      </c>
      <c r="AC714" s="69">
        <f>AB714+X714+W714+U714</f>
        <v>1006</v>
      </c>
      <c r="AD714" s="238">
        <f t="shared" si="255"/>
        <v>0.31994402569729352</v>
      </c>
      <c r="AE714" s="69">
        <f>G714+H714+J714+L714+N714+P714+Q714+R714+S714+Y714+Z714</f>
        <v>4678.0999999999995</v>
      </c>
      <c r="AF714" s="277">
        <f t="shared" si="253"/>
        <v>0.4</v>
      </c>
      <c r="AG714" s="278">
        <f>G714*AF714</f>
        <v>1257.72</v>
      </c>
      <c r="AH714" s="225">
        <f>IF((AA714+AB714)-(AE714+AG714)&gt;0,0,(AA714+AB714)-(AE714+AG714))</f>
        <v>-251.72000000000025</v>
      </c>
      <c r="AI714" s="238">
        <f t="shared" si="257"/>
        <v>0.40000000000000013</v>
      </c>
      <c r="AJ714" s="69">
        <f t="shared" si="258"/>
        <v>1257.7200000000003</v>
      </c>
      <c r="AK714" s="69"/>
      <c r="AL714" s="186"/>
    </row>
    <row r="715" spans="2:38" s="1" customFormat="1" ht="15.75" x14ac:dyDescent="0.25">
      <c r="B715" s="667" t="s">
        <v>526</v>
      </c>
      <c r="C715" s="26" t="s">
        <v>124</v>
      </c>
      <c r="D715" s="125">
        <f t="shared" ref="D715:AA715" si="277">D716+D717</f>
        <v>8</v>
      </c>
      <c r="E715" s="125">
        <f t="shared" si="277"/>
        <v>45</v>
      </c>
      <c r="F715" s="125">
        <f t="shared" si="277"/>
        <v>40</v>
      </c>
      <c r="G715" s="57">
        <f t="shared" si="277"/>
        <v>3691.8</v>
      </c>
      <c r="H715" s="57">
        <f t="shared" si="277"/>
        <v>165.6</v>
      </c>
      <c r="I715" s="82">
        <f>J715/G715</f>
        <v>0.33674630261660976</v>
      </c>
      <c r="J715" s="57">
        <f t="shared" si="277"/>
        <v>1243.2</v>
      </c>
      <c r="K715" s="82">
        <f>L715/G715</f>
        <v>0</v>
      </c>
      <c r="L715" s="57">
        <f t="shared" si="277"/>
        <v>0</v>
      </c>
      <c r="M715" s="82">
        <f t="shared" si="277"/>
        <v>0</v>
      </c>
      <c r="N715" s="57">
        <f t="shared" si="277"/>
        <v>0</v>
      </c>
      <c r="O715" s="57">
        <f t="shared" si="277"/>
        <v>0</v>
      </c>
      <c r="P715" s="57">
        <f t="shared" si="277"/>
        <v>0</v>
      </c>
      <c r="Q715" s="57">
        <f t="shared" si="277"/>
        <v>167</v>
      </c>
      <c r="R715" s="57">
        <f t="shared" si="277"/>
        <v>12.600000000000001</v>
      </c>
      <c r="S715" s="57">
        <f t="shared" si="277"/>
        <v>492.50000000000006</v>
      </c>
      <c r="T715" s="82">
        <f>U715/G715</f>
        <v>0</v>
      </c>
      <c r="U715" s="57">
        <f t="shared" si="277"/>
        <v>0</v>
      </c>
      <c r="V715" s="82">
        <f>W715/G715</f>
        <v>0.16994420066092419</v>
      </c>
      <c r="W715" s="57">
        <f t="shared" si="277"/>
        <v>627.4</v>
      </c>
      <c r="X715" s="57">
        <f t="shared" si="277"/>
        <v>0</v>
      </c>
      <c r="Y715" s="57">
        <f t="shared" si="277"/>
        <v>0</v>
      </c>
      <c r="Z715" s="57">
        <f t="shared" si="277"/>
        <v>44.2</v>
      </c>
      <c r="AA715" s="57">
        <f t="shared" si="277"/>
        <v>6444.3</v>
      </c>
      <c r="AB715" s="141">
        <f>AB716+AB717</f>
        <v>582.6</v>
      </c>
      <c r="AC715" s="141">
        <f>AC716+AC717</f>
        <v>1210</v>
      </c>
      <c r="AD715" s="233">
        <f t="shared" si="255"/>
        <v>0.32775339942575438</v>
      </c>
      <c r="AE715" s="141">
        <f>AE716+AE717</f>
        <v>5816.9</v>
      </c>
      <c r="AF715" s="269">
        <f t="shared" ref="AF715:AF778" si="278">$AF$1</f>
        <v>0.4</v>
      </c>
      <c r="AG715" s="270">
        <f>AG716+AG717</f>
        <v>1476.7200000000003</v>
      </c>
      <c r="AH715" s="141">
        <f>AH716+AH717</f>
        <v>-266.72000000000025</v>
      </c>
      <c r="AI715" s="233">
        <f t="shared" si="257"/>
        <v>0.4</v>
      </c>
      <c r="AJ715" s="57">
        <f t="shared" si="258"/>
        <v>1476.7200000000003</v>
      </c>
      <c r="AK715" s="57"/>
      <c r="AL715" s="79"/>
    </row>
    <row r="716" spans="2:38" s="1" customFormat="1" ht="15.75" x14ac:dyDescent="0.25">
      <c r="B716" s="667"/>
      <c r="C716" s="15" t="s">
        <v>527</v>
      </c>
      <c r="D716" s="116">
        <v>3</v>
      </c>
      <c r="E716" s="116">
        <v>16</v>
      </c>
      <c r="F716" s="116">
        <v>15</v>
      </c>
      <c r="G716" s="69">
        <v>1445.9</v>
      </c>
      <c r="H716" s="69">
        <v>68.400000000000006</v>
      </c>
      <c r="I716" s="80">
        <v>0.38550383843972608</v>
      </c>
      <c r="J716" s="69">
        <v>557.4</v>
      </c>
      <c r="K716" s="80">
        <v>0</v>
      </c>
      <c r="L716" s="69">
        <v>0</v>
      </c>
      <c r="M716" s="80">
        <v>0</v>
      </c>
      <c r="N716" s="69">
        <v>0</v>
      </c>
      <c r="O716" s="69">
        <v>0</v>
      </c>
      <c r="P716" s="69">
        <v>0</v>
      </c>
      <c r="Q716" s="69">
        <v>45</v>
      </c>
      <c r="R716" s="69">
        <v>4.2</v>
      </c>
      <c r="S716" s="69">
        <v>197.39999999999998</v>
      </c>
      <c r="T716" s="80">
        <v>0</v>
      </c>
      <c r="U716" s="69">
        <v>0</v>
      </c>
      <c r="V716" s="80">
        <v>0.16985960301542291</v>
      </c>
      <c r="W716" s="69">
        <v>245.6</v>
      </c>
      <c r="X716" s="69">
        <v>0</v>
      </c>
      <c r="Y716" s="69">
        <v>0</v>
      </c>
      <c r="Z716" s="69">
        <v>22.1</v>
      </c>
      <c r="AA716" s="60">
        <f>G716+H716+J716+L716+N716+O716+P716+Q716+R716+S716+U716+W716+X716+Y716+Z716</f>
        <v>2586</v>
      </c>
      <c r="AB716" s="143">
        <v>233.8</v>
      </c>
      <c r="AC716" s="69">
        <f>AB716+X716+W716+U716</f>
        <v>479.4</v>
      </c>
      <c r="AD716" s="238">
        <f t="shared" si="255"/>
        <v>0.3315581990455771</v>
      </c>
      <c r="AE716" s="69">
        <f>G716+H716+J716+L716+N716+P716+Q716+R716+S716+Y716+Z716</f>
        <v>2340.4</v>
      </c>
      <c r="AF716" s="277">
        <f t="shared" si="278"/>
        <v>0.4</v>
      </c>
      <c r="AG716" s="278">
        <f>G716*AF716</f>
        <v>578.36</v>
      </c>
      <c r="AH716" s="225">
        <f>IF((AA716+AB716)-(AE716+AG716)&gt;0,0,(AA716+AB716)-(AE716+AG716))</f>
        <v>-98.960000000000036</v>
      </c>
      <c r="AI716" s="238">
        <f t="shared" si="257"/>
        <v>0.39999999999999997</v>
      </c>
      <c r="AJ716" s="69">
        <f t="shared" si="258"/>
        <v>578.36</v>
      </c>
      <c r="AK716" s="69"/>
      <c r="AL716" s="186"/>
    </row>
    <row r="717" spans="2:38" s="1" customFormat="1" ht="15.75" x14ac:dyDescent="0.25">
      <c r="B717" s="667"/>
      <c r="C717" s="15" t="s">
        <v>528</v>
      </c>
      <c r="D717" s="116">
        <v>5</v>
      </c>
      <c r="E717" s="116">
        <v>29</v>
      </c>
      <c r="F717" s="116">
        <v>25</v>
      </c>
      <c r="G717" s="69">
        <v>2245.9</v>
      </c>
      <c r="H717" s="69">
        <v>97.199999999999989</v>
      </c>
      <c r="I717" s="80">
        <v>0.3053564272674652</v>
      </c>
      <c r="J717" s="69">
        <v>685.80000000000007</v>
      </c>
      <c r="K717" s="80">
        <v>0</v>
      </c>
      <c r="L717" s="69">
        <v>0</v>
      </c>
      <c r="M717" s="80">
        <v>0</v>
      </c>
      <c r="N717" s="69">
        <v>0</v>
      </c>
      <c r="O717" s="69">
        <v>0</v>
      </c>
      <c r="P717" s="69">
        <v>0</v>
      </c>
      <c r="Q717" s="69">
        <v>122</v>
      </c>
      <c r="R717" s="69">
        <v>8.4</v>
      </c>
      <c r="S717" s="69">
        <v>295.10000000000008</v>
      </c>
      <c r="T717" s="80">
        <v>0</v>
      </c>
      <c r="U717" s="69">
        <v>0</v>
      </c>
      <c r="V717" s="80">
        <v>0.16999866423260163</v>
      </c>
      <c r="W717" s="69">
        <v>381.8</v>
      </c>
      <c r="X717" s="69">
        <v>0</v>
      </c>
      <c r="Y717" s="69">
        <v>0</v>
      </c>
      <c r="Z717" s="69">
        <v>22.1</v>
      </c>
      <c r="AA717" s="60">
        <f>G717+H717+J717+L717+N717+O717+P717+Q717+R717+S717+U717+W717+X717+Y717+Z717</f>
        <v>3858.3</v>
      </c>
      <c r="AB717" s="143">
        <v>348.8</v>
      </c>
      <c r="AC717" s="69">
        <f>AB717+X717+W717+U717</f>
        <v>730.6</v>
      </c>
      <c r="AD717" s="238">
        <f t="shared" si="255"/>
        <v>0.32530388708312924</v>
      </c>
      <c r="AE717" s="69">
        <f>G717+H717+J717+L717+N717+P717+Q717+R717+S717+Y717+Z717</f>
        <v>3476.5</v>
      </c>
      <c r="AF717" s="277">
        <f t="shared" si="278"/>
        <v>0.4</v>
      </c>
      <c r="AG717" s="278">
        <f>G717*AF717</f>
        <v>898.36000000000013</v>
      </c>
      <c r="AH717" s="225">
        <f>IF((AA717+AB717)-(AE717+AG717)&gt;0,0,(AA717+AB717)-(AE717+AG717))</f>
        <v>-167.76000000000022</v>
      </c>
      <c r="AI717" s="238">
        <f t="shared" si="257"/>
        <v>0.40000000000000008</v>
      </c>
      <c r="AJ717" s="69">
        <f t="shared" si="258"/>
        <v>898.36000000000024</v>
      </c>
      <c r="AK717" s="69"/>
      <c r="AL717" s="186"/>
    </row>
    <row r="718" spans="2:38" ht="32.25" customHeight="1" x14ac:dyDescent="0.25">
      <c r="B718" s="663" t="s">
        <v>529</v>
      </c>
      <c r="C718" s="664"/>
      <c r="D718" s="117">
        <f t="shared" ref="D718:AA718" si="279">D720</f>
        <v>90</v>
      </c>
      <c r="E718" s="117">
        <f t="shared" si="279"/>
        <v>572</v>
      </c>
      <c r="F718" s="117">
        <f t="shared" si="279"/>
        <v>525</v>
      </c>
      <c r="G718" s="132">
        <f t="shared" si="279"/>
        <v>48701.063999999998</v>
      </c>
      <c r="H718" s="132">
        <f t="shared" si="279"/>
        <v>1757.3220000000001</v>
      </c>
      <c r="I718" s="87">
        <f>J718/G718</f>
        <v>0.30043951401143926</v>
      </c>
      <c r="J718" s="132">
        <f t="shared" si="279"/>
        <v>14631.724</v>
      </c>
      <c r="K718" s="87">
        <f>L718/G718</f>
        <v>1.6816881043913128E-3</v>
      </c>
      <c r="L718" s="132">
        <f t="shared" si="279"/>
        <v>81.900000000000006</v>
      </c>
      <c r="M718" s="87">
        <f>N718/G718</f>
        <v>0</v>
      </c>
      <c r="N718" s="132">
        <f t="shared" si="279"/>
        <v>0</v>
      </c>
      <c r="O718" s="132">
        <f t="shared" si="279"/>
        <v>0</v>
      </c>
      <c r="P718" s="132">
        <f t="shared" si="279"/>
        <v>0</v>
      </c>
      <c r="Q718" s="132">
        <f t="shared" si="279"/>
        <v>1517.5197599999999</v>
      </c>
      <c r="R718" s="132">
        <f t="shared" si="279"/>
        <v>80.400000000000006</v>
      </c>
      <c r="S718" s="132">
        <f t="shared" si="279"/>
        <v>6523.4955128000001</v>
      </c>
      <c r="T718" s="87">
        <f>U718/G718</f>
        <v>0</v>
      </c>
      <c r="U718" s="132">
        <f t="shared" si="279"/>
        <v>0</v>
      </c>
      <c r="V718" s="87">
        <f>W718/G718</f>
        <v>0.20006916205362577</v>
      </c>
      <c r="W718" s="132">
        <f t="shared" si="279"/>
        <v>9743.5810655999994</v>
      </c>
      <c r="X718" s="132">
        <f t="shared" si="279"/>
        <v>0</v>
      </c>
      <c r="Y718" s="132">
        <f t="shared" si="279"/>
        <v>8.8000000000000007</v>
      </c>
      <c r="Z718" s="132">
        <f t="shared" si="279"/>
        <v>13.6</v>
      </c>
      <c r="AA718" s="132">
        <f t="shared" si="279"/>
        <v>83059.406338400004</v>
      </c>
      <c r="AB718" s="129">
        <f>AB720+AB719</f>
        <v>10011.300000000001</v>
      </c>
      <c r="AC718" s="129">
        <f>AC720+AC719</f>
        <v>19754.881065600002</v>
      </c>
      <c r="AD718" s="226">
        <f t="shared" si="255"/>
        <v>0.4056355127189829</v>
      </c>
      <c r="AE718" s="129">
        <f>AE720+AE719</f>
        <v>76184.425272799999</v>
      </c>
      <c r="AF718" s="258">
        <f t="shared" si="278"/>
        <v>0.4</v>
      </c>
      <c r="AG718" s="255">
        <f>AG720+AG719</f>
        <v>20168.945600000003</v>
      </c>
      <c r="AH718" s="129">
        <f>AH720+AH719</f>
        <v>-2477.7945680000025</v>
      </c>
      <c r="AI718" s="226">
        <f t="shared" si="257"/>
        <v>0.45651313970470964</v>
      </c>
      <c r="AJ718" s="132">
        <f t="shared" si="258"/>
        <v>22232.675633600003</v>
      </c>
      <c r="AK718" s="132"/>
      <c r="AL718" s="196"/>
    </row>
    <row r="719" spans="2:38" ht="32.25" customHeight="1" x14ac:dyDescent="0.25">
      <c r="B719" s="306" t="s">
        <v>833</v>
      </c>
      <c r="C719" s="207"/>
      <c r="D719" s="124"/>
      <c r="E719" s="124">
        <v>16</v>
      </c>
      <c r="F719" s="124">
        <v>16</v>
      </c>
      <c r="G719" s="134">
        <v>1721.3</v>
      </c>
      <c r="H719" s="134">
        <v>111.6</v>
      </c>
      <c r="I719" s="93">
        <v>0.47347934700517053</v>
      </c>
      <c r="J719" s="134">
        <v>815</v>
      </c>
      <c r="K719" s="93">
        <v>0</v>
      </c>
      <c r="L719" s="134">
        <v>0</v>
      </c>
      <c r="M719" s="93">
        <v>0</v>
      </c>
      <c r="N719" s="134">
        <v>0</v>
      </c>
      <c r="O719" s="134">
        <v>0</v>
      </c>
      <c r="P719" s="134">
        <v>0</v>
      </c>
      <c r="Q719" s="134">
        <v>0</v>
      </c>
      <c r="R719" s="134">
        <v>0</v>
      </c>
      <c r="S719" s="134">
        <v>220.7</v>
      </c>
      <c r="T719" s="93">
        <v>0</v>
      </c>
      <c r="U719" s="134">
        <v>0</v>
      </c>
      <c r="V719" s="93">
        <v>0</v>
      </c>
      <c r="W719" s="134">
        <v>0</v>
      </c>
      <c r="X719" s="309">
        <v>0</v>
      </c>
      <c r="Y719" s="309">
        <v>0</v>
      </c>
      <c r="Z719" s="309">
        <v>0</v>
      </c>
      <c r="AA719" s="309">
        <v>2868.5999999999995</v>
      </c>
      <c r="AB719" s="146">
        <v>256.60000000000002</v>
      </c>
      <c r="AC719" s="309">
        <f>AB719+X719+W719+U719</f>
        <v>256.60000000000002</v>
      </c>
      <c r="AD719" s="310">
        <f t="shared" ref="AD719:AD782" si="280">(AB719+X719+W719+U719)/G719</f>
        <v>0.14907337477487947</v>
      </c>
      <c r="AE719" s="309">
        <f>G719+H719+J719+L719+N719+P719+Q719+R719+S719+Y719+Z719</f>
        <v>2868.5999999999995</v>
      </c>
      <c r="AF719" s="311">
        <f t="shared" si="278"/>
        <v>0.4</v>
      </c>
      <c r="AG719" s="312">
        <f>G719*AF719</f>
        <v>688.52</v>
      </c>
      <c r="AH719" s="225">
        <f>IF((AA719+AB719)-(AE719+AG719)&gt;0,0,(AA719+AB719)-(AE719+AG719))</f>
        <v>-431.92000000000007</v>
      </c>
      <c r="AI719" s="310">
        <f t="shared" si="257"/>
        <v>0.40000000000000008</v>
      </c>
      <c r="AJ719" s="309">
        <f t="shared" si="258"/>
        <v>688.5200000000001</v>
      </c>
      <c r="AK719" s="134"/>
      <c r="AL719" s="184"/>
    </row>
    <row r="720" spans="2:38" ht="18" customHeight="1" x14ac:dyDescent="0.3">
      <c r="B720" s="10" t="s">
        <v>710</v>
      </c>
      <c r="C720" s="23"/>
      <c r="D720" s="155">
        <f>D721+D725+D728+D732+D736+D741+D745</f>
        <v>90</v>
      </c>
      <c r="E720" s="155">
        <f>E721+E725+E728+E732+E736+E741+E745</f>
        <v>572</v>
      </c>
      <c r="F720" s="155">
        <f>F721+F725+F728+F732+F736+F741+F745</f>
        <v>525</v>
      </c>
      <c r="G720" s="66">
        <f>G721+G725+G728+G732+G736+G741+G745</f>
        <v>48701.063999999998</v>
      </c>
      <c r="H720" s="66">
        <f>H721+H725+H728+H732+H736+H741+H745</f>
        <v>1757.3220000000001</v>
      </c>
      <c r="I720" s="94">
        <f>J720/G720</f>
        <v>0.30043951401143926</v>
      </c>
      <c r="J720" s="66">
        <f>J721+J725+J728+J732+J736+J741+J745</f>
        <v>14631.724</v>
      </c>
      <c r="K720" s="94">
        <f>L720/G720</f>
        <v>1.6816881043913128E-3</v>
      </c>
      <c r="L720" s="66">
        <f>L721+L725+L728+L732+L736+L741+L745</f>
        <v>81.900000000000006</v>
      </c>
      <c r="M720" s="94">
        <f>N720/G720</f>
        <v>0</v>
      </c>
      <c r="N720" s="66">
        <f t="shared" ref="N720:S720" si="281">N721+N725+N728+N732+N736+N741+N745</f>
        <v>0</v>
      </c>
      <c r="O720" s="66">
        <f t="shared" si="281"/>
        <v>0</v>
      </c>
      <c r="P720" s="66">
        <f t="shared" si="281"/>
        <v>0</v>
      </c>
      <c r="Q720" s="66">
        <f t="shared" si="281"/>
        <v>1517.5197599999999</v>
      </c>
      <c r="R720" s="66">
        <f t="shared" si="281"/>
        <v>80.400000000000006</v>
      </c>
      <c r="S720" s="66">
        <f t="shared" si="281"/>
        <v>6523.4955128000001</v>
      </c>
      <c r="T720" s="94">
        <f>U720/G720</f>
        <v>0</v>
      </c>
      <c r="U720" s="66">
        <f>U721+U725+U728+U732+U736+U741+U745</f>
        <v>0</v>
      </c>
      <c r="V720" s="94">
        <f>W720/G720</f>
        <v>0.20006916205362577</v>
      </c>
      <c r="W720" s="66">
        <f t="shared" ref="W720:AC720" si="282">W721+W725+W728+W732+W736+W741+W745</f>
        <v>9743.5810655999994</v>
      </c>
      <c r="X720" s="66">
        <f t="shared" si="282"/>
        <v>0</v>
      </c>
      <c r="Y720" s="66">
        <f t="shared" si="282"/>
        <v>8.8000000000000007</v>
      </c>
      <c r="Z720" s="66">
        <f t="shared" si="282"/>
        <v>13.6</v>
      </c>
      <c r="AA720" s="66">
        <f t="shared" si="282"/>
        <v>83059.406338400004</v>
      </c>
      <c r="AB720" s="63">
        <f t="shared" si="282"/>
        <v>9754.7000000000007</v>
      </c>
      <c r="AC720" s="63">
        <f t="shared" si="282"/>
        <v>19498.281065600004</v>
      </c>
      <c r="AD720" s="245">
        <f t="shared" si="280"/>
        <v>0.40036663399386924</v>
      </c>
      <c r="AE720" s="63">
        <f>AE721+AE725+AE728+AE732+AE736+AE741+AE745</f>
        <v>73315.825272799993</v>
      </c>
      <c r="AF720" s="292">
        <f t="shared" si="278"/>
        <v>0.4</v>
      </c>
      <c r="AG720" s="293">
        <f>AG721+AG725+AG728+AG732+AG736+AG741+AG745</f>
        <v>19480.425600000002</v>
      </c>
      <c r="AH720" s="63">
        <f>AH721+AH725+AH728+AH732+AH736+AH741+AH745</f>
        <v>-2045.8745680000025</v>
      </c>
      <c r="AI720" s="245">
        <f t="shared" ref="AI720:AI783" si="283">AJ720/G720</f>
        <v>0.44237546090574137</v>
      </c>
      <c r="AJ720" s="66">
        <f t="shared" ref="AJ720:AJ783" si="284">AC720+AH720*-1</f>
        <v>21544.155633600007</v>
      </c>
      <c r="AK720" s="66"/>
      <c r="AL720" s="188"/>
    </row>
    <row r="721" spans="2:38" s="1" customFormat="1" ht="19.5" customHeight="1" x14ac:dyDescent="0.25">
      <c r="B721" s="675" t="s">
        <v>530</v>
      </c>
      <c r="C721" s="26" t="s">
        <v>124</v>
      </c>
      <c r="D721" s="125">
        <f t="shared" ref="D721:AA721" si="285">SUM(D722:D724)</f>
        <v>9</v>
      </c>
      <c r="E721" s="125">
        <f t="shared" si="285"/>
        <v>68</v>
      </c>
      <c r="F721" s="125">
        <f t="shared" si="285"/>
        <v>58</v>
      </c>
      <c r="G721" s="57">
        <f t="shared" si="285"/>
        <v>5165.9800000000005</v>
      </c>
      <c r="H721" s="57">
        <f t="shared" si="285"/>
        <v>183.29500000000002</v>
      </c>
      <c r="I721" s="82">
        <f>J721/G721</f>
        <v>0.29150325785233389</v>
      </c>
      <c r="J721" s="57">
        <f t="shared" si="285"/>
        <v>1505.8999999999999</v>
      </c>
      <c r="K721" s="82">
        <f>L721/G721</f>
        <v>0</v>
      </c>
      <c r="L721" s="57">
        <f t="shared" si="285"/>
        <v>0</v>
      </c>
      <c r="M721" s="82">
        <f t="shared" si="285"/>
        <v>0</v>
      </c>
      <c r="N721" s="57">
        <f t="shared" si="285"/>
        <v>0</v>
      </c>
      <c r="O721" s="57">
        <f t="shared" si="285"/>
        <v>0</v>
      </c>
      <c r="P721" s="57">
        <f t="shared" si="285"/>
        <v>0</v>
      </c>
      <c r="Q721" s="57">
        <f t="shared" si="285"/>
        <v>203.29999999999998</v>
      </c>
      <c r="R721" s="57">
        <f t="shared" si="285"/>
        <v>12.7</v>
      </c>
      <c r="S721" s="57">
        <f t="shared" si="285"/>
        <v>610.6473933333333</v>
      </c>
      <c r="T721" s="82">
        <f>U721/G721</f>
        <v>0</v>
      </c>
      <c r="U721" s="57">
        <f t="shared" si="285"/>
        <v>0</v>
      </c>
      <c r="V721" s="82">
        <f>W721/G721</f>
        <v>0.20039999999999999</v>
      </c>
      <c r="W721" s="57">
        <f t="shared" si="285"/>
        <v>1035.2623920000001</v>
      </c>
      <c r="X721" s="57">
        <f t="shared" si="285"/>
        <v>0</v>
      </c>
      <c r="Y721" s="57">
        <f t="shared" si="285"/>
        <v>0</v>
      </c>
      <c r="Z721" s="57">
        <f t="shared" si="285"/>
        <v>0</v>
      </c>
      <c r="AA721" s="57">
        <f t="shared" si="285"/>
        <v>8717.0847853333325</v>
      </c>
      <c r="AB721" s="141">
        <f>SUM(AB722:AB724)</f>
        <v>1171.5</v>
      </c>
      <c r="AC721" s="141">
        <f>SUM(AC722:AC724)</f>
        <v>2206.7623919999996</v>
      </c>
      <c r="AD721" s="233">
        <f t="shared" si="280"/>
        <v>0.42717207422405812</v>
      </c>
      <c r="AE721" s="141">
        <f>SUM(AE722:AE724)</f>
        <v>7681.8223933333338</v>
      </c>
      <c r="AF721" s="269">
        <f t="shared" si="278"/>
        <v>0.4</v>
      </c>
      <c r="AG721" s="270">
        <f>SUM(AG722:AG724)</f>
        <v>2066.3920000000003</v>
      </c>
      <c r="AH721" s="141">
        <f>SUM(AH722:AH724)</f>
        <v>-179.83992800000033</v>
      </c>
      <c r="AI721" s="233">
        <f t="shared" si="283"/>
        <v>0.46198442889829222</v>
      </c>
      <c r="AJ721" s="57">
        <f t="shared" si="284"/>
        <v>2386.60232</v>
      </c>
      <c r="AK721" s="57"/>
      <c r="AL721" s="79"/>
    </row>
    <row r="722" spans="2:38" s="1" customFormat="1" ht="20.25" customHeight="1" x14ac:dyDescent="0.25">
      <c r="B722" s="675"/>
      <c r="C722" s="15" t="s">
        <v>749</v>
      </c>
      <c r="D722" s="116">
        <v>4</v>
      </c>
      <c r="E722" s="116">
        <v>31</v>
      </c>
      <c r="F722" s="116">
        <v>24</v>
      </c>
      <c r="G722" s="69">
        <v>2175.8000000000002</v>
      </c>
      <c r="H722" s="69">
        <v>64.400000000000006</v>
      </c>
      <c r="I722" s="80">
        <v>0.28725066642154606</v>
      </c>
      <c r="J722" s="69">
        <v>625</v>
      </c>
      <c r="K722" s="80">
        <v>0</v>
      </c>
      <c r="L722" s="69">
        <v>0</v>
      </c>
      <c r="M722" s="80">
        <v>0</v>
      </c>
      <c r="N722" s="69">
        <v>0</v>
      </c>
      <c r="O722" s="69">
        <v>0</v>
      </c>
      <c r="P722" s="69">
        <v>0</v>
      </c>
      <c r="Q722" s="69">
        <v>101.6</v>
      </c>
      <c r="R722" s="69">
        <v>8.5</v>
      </c>
      <c r="S722" s="69">
        <v>197.87361000000001</v>
      </c>
      <c r="T722" s="80">
        <v>0</v>
      </c>
      <c r="U722" s="69">
        <v>0</v>
      </c>
      <c r="V722" s="80">
        <v>0.20039999999999997</v>
      </c>
      <c r="W722" s="69">
        <v>436.03031999999996</v>
      </c>
      <c r="X722" s="69">
        <v>0</v>
      </c>
      <c r="Y722" s="69">
        <v>0</v>
      </c>
      <c r="Z722" s="69">
        <v>0</v>
      </c>
      <c r="AA722" s="60">
        <f>G722+H722+J722+L722+N722+O722+P722+Q722+R722+S722+U722+W722+X722+Y722+Z722</f>
        <v>3609.2039300000001</v>
      </c>
      <c r="AB722" s="143">
        <v>754.5</v>
      </c>
      <c r="AC722" s="69">
        <f>AB722+X722+W722+U722</f>
        <v>1190.5303199999998</v>
      </c>
      <c r="AD722" s="238">
        <f t="shared" si="280"/>
        <v>0.54716900450409034</v>
      </c>
      <c r="AE722" s="69">
        <f>G722+H722+J722+L722+N722+P722+Q722+R722+S722+Y722+Z722</f>
        <v>3173.1736100000003</v>
      </c>
      <c r="AF722" s="277">
        <f t="shared" si="278"/>
        <v>0.4</v>
      </c>
      <c r="AG722" s="278">
        <f>G722*AF722</f>
        <v>870.32000000000016</v>
      </c>
      <c r="AH722" s="225">
        <f>IF((AA722+AB722)-(AE722+AG722)&gt;0,0,(AA722+AB722)-(AE722+AG722))</f>
        <v>0</v>
      </c>
      <c r="AI722" s="238">
        <f t="shared" si="283"/>
        <v>0.54716900450409034</v>
      </c>
      <c r="AJ722" s="69">
        <f t="shared" si="284"/>
        <v>1190.5303199999998</v>
      </c>
      <c r="AK722" s="69"/>
      <c r="AL722" s="186"/>
    </row>
    <row r="723" spans="2:38" s="1" customFormat="1" ht="15" customHeight="1" x14ac:dyDescent="0.25">
      <c r="B723" s="675"/>
      <c r="C723" s="15" t="s">
        <v>750</v>
      </c>
      <c r="D723" s="116">
        <v>3</v>
      </c>
      <c r="E723" s="116">
        <v>19</v>
      </c>
      <c r="F723" s="116">
        <v>19</v>
      </c>
      <c r="G723" s="69">
        <v>1651.9</v>
      </c>
      <c r="H723" s="69">
        <v>62.495000000000005</v>
      </c>
      <c r="I723" s="80">
        <v>0.30371087838246863</v>
      </c>
      <c r="J723" s="69">
        <v>501.69999999999993</v>
      </c>
      <c r="K723" s="80">
        <v>0</v>
      </c>
      <c r="L723" s="69">
        <v>0</v>
      </c>
      <c r="M723" s="80">
        <v>0</v>
      </c>
      <c r="N723" s="69">
        <v>0</v>
      </c>
      <c r="O723" s="69">
        <v>0</v>
      </c>
      <c r="P723" s="69">
        <v>0</v>
      </c>
      <c r="Q723" s="69">
        <v>58.8</v>
      </c>
      <c r="R723" s="69">
        <v>4.2</v>
      </c>
      <c r="S723" s="69">
        <v>230.72662666666668</v>
      </c>
      <c r="T723" s="80">
        <v>0</v>
      </c>
      <c r="U723" s="69">
        <v>0</v>
      </c>
      <c r="V723" s="80">
        <v>0.20039999999999997</v>
      </c>
      <c r="W723" s="69">
        <v>331.04075999999998</v>
      </c>
      <c r="X723" s="69">
        <v>0</v>
      </c>
      <c r="Y723" s="69">
        <v>0</v>
      </c>
      <c r="Z723" s="69">
        <v>0</v>
      </c>
      <c r="AA723" s="60">
        <f>G723+H723+J723+L723+N723+O723+P723+Q723+R723+S723+U723+W723+X723+Y723+Z723</f>
        <v>2840.8623866666662</v>
      </c>
      <c r="AB723" s="143">
        <v>231.9</v>
      </c>
      <c r="AC723" s="69">
        <f>AB723+X723+W723+U723</f>
        <v>562.94075999999995</v>
      </c>
      <c r="AD723" s="238">
        <f t="shared" si="280"/>
        <v>0.34078380047218348</v>
      </c>
      <c r="AE723" s="69">
        <f>G723+H723+J723+L723+N723+P723+Q723+R723+S723+Y723+Z723</f>
        <v>2509.8216266666664</v>
      </c>
      <c r="AF723" s="277">
        <f t="shared" si="278"/>
        <v>0.4</v>
      </c>
      <c r="AG723" s="278">
        <f>G723*AF723</f>
        <v>660.7600000000001</v>
      </c>
      <c r="AH723" s="225">
        <f>IF((AA723+AB723)-(AE723+AG723)&gt;0,0,(AA723+AB723)-(AE723+AG723))</f>
        <v>-97.819240000000264</v>
      </c>
      <c r="AI723" s="238">
        <f t="shared" si="283"/>
        <v>0.40000000000000013</v>
      </c>
      <c r="AJ723" s="69">
        <f t="shared" si="284"/>
        <v>660.76000000000022</v>
      </c>
      <c r="AK723" s="69"/>
      <c r="AL723" s="186"/>
    </row>
    <row r="724" spans="2:38" s="1" customFormat="1" ht="17.25" customHeight="1" x14ac:dyDescent="0.25">
      <c r="B724" s="675"/>
      <c r="C724" s="15" t="s">
        <v>751</v>
      </c>
      <c r="D724" s="116">
        <v>2</v>
      </c>
      <c r="E724" s="116">
        <v>18</v>
      </c>
      <c r="F724" s="116">
        <v>15</v>
      </c>
      <c r="G724" s="69">
        <v>1338.28</v>
      </c>
      <c r="H724" s="69">
        <v>56.4</v>
      </c>
      <c r="I724" s="80">
        <v>0.28334877604088832</v>
      </c>
      <c r="J724" s="69">
        <v>379.20000000000005</v>
      </c>
      <c r="K724" s="80">
        <v>0</v>
      </c>
      <c r="L724" s="69">
        <v>0</v>
      </c>
      <c r="M724" s="80">
        <v>0</v>
      </c>
      <c r="N724" s="69">
        <v>0</v>
      </c>
      <c r="O724" s="69">
        <v>0</v>
      </c>
      <c r="P724" s="69">
        <v>0</v>
      </c>
      <c r="Q724" s="69">
        <v>42.9</v>
      </c>
      <c r="R724" s="69">
        <v>0</v>
      </c>
      <c r="S724" s="69">
        <v>182.04715666666667</v>
      </c>
      <c r="T724" s="80">
        <v>0</v>
      </c>
      <c r="U724" s="69">
        <v>0</v>
      </c>
      <c r="V724" s="80">
        <v>0.20040000000000002</v>
      </c>
      <c r="W724" s="69">
        <v>268.19131200000004</v>
      </c>
      <c r="X724" s="69">
        <v>0</v>
      </c>
      <c r="Y724" s="69">
        <v>0</v>
      </c>
      <c r="Z724" s="69">
        <v>0</v>
      </c>
      <c r="AA724" s="60">
        <f>G724+H724+J724+L724+N724+O724+P724+Q724+R724+S724+U724+W724+X724+Y724+Z724</f>
        <v>2267.0184686666671</v>
      </c>
      <c r="AB724" s="143">
        <v>185.1</v>
      </c>
      <c r="AC724" s="69">
        <f>AB724+X724+W724+U724</f>
        <v>453.29131200000006</v>
      </c>
      <c r="AD724" s="238">
        <f t="shared" si="280"/>
        <v>0.33871186298831341</v>
      </c>
      <c r="AE724" s="69">
        <f>G724+H724+J724+L724+N724+P724+Q724+R724+S724+Y724+Z724</f>
        <v>1998.827156666667</v>
      </c>
      <c r="AF724" s="277">
        <f t="shared" si="278"/>
        <v>0.4</v>
      </c>
      <c r="AG724" s="278">
        <f>G724*AF724</f>
        <v>535.31200000000001</v>
      </c>
      <c r="AH724" s="225">
        <f>IF((AA724+AB724)-(AE724+AG724)&gt;0,0,(AA724+AB724)-(AE724+AG724))</f>
        <v>-82.020688000000064</v>
      </c>
      <c r="AI724" s="238">
        <f t="shared" si="283"/>
        <v>0.40000000000000008</v>
      </c>
      <c r="AJ724" s="69">
        <f t="shared" si="284"/>
        <v>535.31200000000013</v>
      </c>
      <c r="AK724" s="69"/>
      <c r="AL724" s="186"/>
    </row>
    <row r="725" spans="2:38" s="1" customFormat="1" ht="11.25" customHeight="1" x14ac:dyDescent="0.25">
      <c r="B725" s="675" t="s">
        <v>531</v>
      </c>
      <c r="C725" s="26" t="s">
        <v>124</v>
      </c>
      <c r="D725" s="125">
        <f t="shared" ref="D725:AA725" si="286">SUM(D726:D727)</f>
        <v>9</v>
      </c>
      <c r="E725" s="125">
        <f t="shared" si="286"/>
        <v>68</v>
      </c>
      <c r="F725" s="125">
        <f t="shared" si="286"/>
        <v>60</v>
      </c>
      <c r="G725" s="57">
        <f t="shared" si="286"/>
        <v>5590.2000000000007</v>
      </c>
      <c r="H725" s="57">
        <f t="shared" si="286"/>
        <v>219.60000000000002</v>
      </c>
      <c r="I725" s="82">
        <f>J725/G725</f>
        <v>0.34798397195091407</v>
      </c>
      <c r="J725" s="57">
        <f t="shared" si="286"/>
        <v>1945.3000000000002</v>
      </c>
      <c r="K725" s="82">
        <f>L725/G725</f>
        <v>0</v>
      </c>
      <c r="L725" s="57">
        <f t="shared" si="286"/>
        <v>0</v>
      </c>
      <c r="M725" s="82">
        <f t="shared" si="286"/>
        <v>0</v>
      </c>
      <c r="N725" s="57">
        <f t="shared" si="286"/>
        <v>0</v>
      </c>
      <c r="O725" s="57">
        <f t="shared" si="286"/>
        <v>0</v>
      </c>
      <c r="P725" s="57">
        <f t="shared" si="286"/>
        <v>0</v>
      </c>
      <c r="Q725" s="57">
        <f t="shared" si="286"/>
        <v>142.5</v>
      </c>
      <c r="R725" s="57">
        <f t="shared" si="286"/>
        <v>12.7</v>
      </c>
      <c r="S725" s="57">
        <f t="shared" si="286"/>
        <v>775.0607266666666</v>
      </c>
      <c r="T725" s="82">
        <f>U725/G725</f>
        <v>0</v>
      </c>
      <c r="U725" s="57">
        <f t="shared" si="286"/>
        <v>0</v>
      </c>
      <c r="V725" s="82">
        <f>W725/G725</f>
        <v>0.20039999999999999</v>
      </c>
      <c r="W725" s="57">
        <f t="shared" si="286"/>
        <v>1120.2760800000001</v>
      </c>
      <c r="X725" s="57">
        <f t="shared" si="286"/>
        <v>0</v>
      </c>
      <c r="Y725" s="57">
        <f t="shared" si="286"/>
        <v>0</v>
      </c>
      <c r="Z725" s="57">
        <f t="shared" si="286"/>
        <v>0</v>
      </c>
      <c r="AA725" s="57">
        <f t="shared" si="286"/>
        <v>9805.6368066666655</v>
      </c>
      <c r="AB725" s="141">
        <f>SUM(AB726:AB727)</f>
        <v>800.5</v>
      </c>
      <c r="AC725" s="141">
        <f>SUM(AC726:AC727)</f>
        <v>1920.7760800000001</v>
      </c>
      <c r="AD725" s="233">
        <f t="shared" si="280"/>
        <v>0.34359702336231257</v>
      </c>
      <c r="AE725" s="141">
        <f>SUM(AE726:AE727)</f>
        <v>8685.3607266666659</v>
      </c>
      <c r="AF725" s="269">
        <f t="shared" si="278"/>
        <v>0.4</v>
      </c>
      <c r="AG725" s="270">
        <f>SUM(AG726:AG727)</f>
        <v>2236.0800000000004</v>
      </c>
      <c r="AH725" s="141">
        <f>SUM(AH726:AH727)</f>
        <v>-315.30392000000029</v>
      </c>
      <c r="AI725" s="233">
        <f t="shared" si="283"/>
        <v>0.4</v>
      </c>
      <c r="AJ725" s="57">
        <f t="shared" si="284"/>
        <v>2236.0800000000004</v>
      </c>
      <c r="AK725" s="57"/>
      <c r="AL725" s="79"/>
    </row>
    <row r="726" spans="2:38" s="1" customFormat="1" ht="17.25" customHeight="1" x14ac:dyDescent="0.25">
      <c r="B726" s="675"/>
      <c r="C726" s="15" t="s">
        <v>752</v>
      </c>
      <c r="D726" s="116">
        <v>1</v>
      </c>
      <c r="E726" s="116">
        <v>18</v>
      </c>
      <c r="F726" s="116">
        <v>16</v>
      </c>
      <c r="G726" s="69">
        <v>1529.1000000000001</v>
      </c>
      <c r="H726" s="69">
        <v>70.8</v>
      </c>
      <c r="I726" s="80">
        <v>0.39147210777581581</v>
      </c>
      <c r="J726" s="69">
        <v>598.6</v>
      </c>
      <c r="K726" s="80">
        <v>0</v>
      </c>
      <c r="L726" s="69">
        <v>0</v>
      </c>
      <c r="M726" s="80">
        <v>0</v>
      </c>
      <c r="N726" s="69">
        <v>0</v>
      </c>
      <c r="O726" s="69">
        <v>0</v>
      </c>
      <c r="P726" s="69">
        <v>0</v>
      </c>
      <c r="Q726" s="69">
        <v>27.1</v>
      </c>
      <c r="R726" s="69">
        <v>0</v>
      </c>
      <c r="S726" s="69">
        <v>222.2</v>
      </c>
      <c r="T726" s="80">
        <v>0</v>
      </c>
      <c r="U726" s="69">
        <v>0</v>
      </c>
      <c r="V726" s="80">
        <v>0.20039999999999999</v>
      </c>
      <c r="W726" s="69">
        <v>306.43164000000002</v>
      </c>
      <c r="X726" s="69">
        <v>0</v>
      </c>
      <c r="Y726" s="69">
        <v>0</v>
      </c>
      <c r="Z726" s="69">
        <v>0</v>
      </c>
      <c r="AA726" s="60">
        <f>G726+H726+J726+L726+N726+O726+P726+Q726+R726+S726+U726+W726+X726+Y726+Z726</f>
        <v>2754.23164</v>
      </c>
      <c r="AB726" s="143">
        <v>224.8</v>
      </c>
      <c r="AC726" s="69">
        <f>AB726+X726+W726+U726</f>
        <v>531.23163999999997</v>
      </c>
      <c r="AD726" s="238">
        <f t="shared" si="280"/>
        <v>0.34741458374207046</v>
      </c>
      <c r="AE726" s="69">
        <f>G726+H726+J726+L726+N726+P726+Q726+R726+S726+Y726+Z726</f>
        <v>2447.7999999999997</v>
      </c>
      <c r="AF726" s="277">
        <f t="shared" si="278"/>
        <v>0.4</v>
      </c>
      <c r="AG726" s="278">
        <f>G726*AF726</f>
        <v>611.6400000000001</v>
      </c>
      <c r="AH726" s="225">
        <f>IF((AA726+AB726)-(AE726+AG726)&gt;0,0,(AA726+AB726)-(AE726+AG726))</f>
        <v>-80.408359999999448</v>
      </c>
      <c r="AI726" s="238">
        <f t="shared" si="283"/>
        <v>0.39999999999999958</v>
      </c>
      <c r="AJ726" s="69">
        <f t="shared" si="284"/>
        <v>611.63999999999942</v>
      </c>
      <c r="AK726" s="69"/>
      <c r="AL726" s="186"/>
    </row>
    <row r="727" spans="2:38" s="1" customFormat="1" ht="15" customHeight="1" x14ac:dyDescent="0.25">
      <c r="B727" s="675"/>
      <c r="C727" s="15" t="s">
        <v>753</v>
      </c>
      <c r="D727" s="116">
        <v>8</v>
      </c>
      <c r="E727" s="116">
        <v>50</v>
      </c>
      <c r="F727" s="116">
        <v>44</v>
      </c>
      <c r="G727" s="69">
        <v>4061.1000000000004</v>
      </c>
      <c r="H727" s="69">
        <v>148.80000000000001</v>
      </c>
      <c r="I727" s="80">
        <v>0.33160966240673712</v>
      </c>
      <c r="J727" s="69">
        <v>1346.7000000000003</v>
      </c>
      <c r="K727" s="80">
        <v>0</v>
      </c>
      <c r="L727" s="69">
        <v>0</v>
      </c>
      <c r="M727" s="80">
        <v>0</v>
      </c>
      <c r="N727" s="69">
        <v>0</v>
      </c>
      <c r="O727" s="69">
        <v>0</v>
      </c>
      <c r="P727" s="69">
        <v>0</v>
      </c>
      <c r="Q727" s="69">
        <v>115.4</v>
      </c>
      <c r="R727" s="69">
        <v>12.7</v>
      </c>
      <c r="S727" s="69">
        <v>552.86072666666666</v>
      </c>
      <c r="T727" s="80">
        <v>0</v>
      </c>
      <c r="U727" s="69">
        <v>0</v>
      </c>
      <c r="V727" s="80">
        <v>0.20039999999999997</v>
      </c>
      <c r="W727" s="69">
        <v>813.84443999999996</v>
      </c>
      <c r="X727" s="69">
        <v>0</v>
      </c>
      <c r="Y727" s="69">
        <v>0</v>
      </c>
      <c r="Z727" s="69">
        <v>0</v>
      </c>
      <c r="AA727" s="60">
        <f>G727+H727+J727+L727+N727+O727+P727+Q727+R727+S727+U727+W727+X727+Y727+Z727</f>
        <v>7051.4051666666664</v>
      </c>
      <c r="AB727" s="143">
        <v>575.70000000000005</v>
      </c>
      <c r="AC727" s="69">
        <f>AB727+X727+W727+U727</f>
        <v>1389.5444400000001</v>
      </c>
      <c r="AD727" s="238">
        <f t="shared" si="280"/>
        <v>0.34215962177735099</v>
      </c>
      <c r="AE727" s="69">
        <f>G727+H727+J727+L727+N727+P727+Q727+R727+S727+Y727+Z727</f>
        <v>6237.5607266666666</v>
      </c>
      <c r="AF727" s="277">
        <f t="shared" si="278"/>
        <v>0.4</v>
      </c>
      <c r="AG727" s="278">
        <f>G727*AF727</f>
        <v>1624.4400000000003</v>
      </c>
      <c r="AH727" s="225">
        <f>IF((AA727+AB727)-(AE727+AG727)&gt;0,0,(AA727+AB727)-(AE727+AG727))</f>
        <v>-234.89556000000084</v>
      </c>
      <c r="AI727" s="238">
        <f t="shared" si="283"/>
        <v>0.40000000000000019</v>
      </c>
      <c r="AJ727" s="69">
        <f t="shared" si="284"/>
        <v>1624.440000000001</v>
      </c>
      <c r="AK727" s="69"/>
      <c r="AL727" s="186"/>
    </row>
    <row r="728" spans="2:38" ht="16.5" customHeight="1" x14ac:dyDescent="0.25">
      <c r="B728" s="675" t="s">
        <v>532</v>
      </c>
      <c r="C728" s="26" t="s">
        <v>124</v>
      </c>
      <c r="D728" s="125">
        <f t="shared" ref="D728:AA728" si="287">SUM(D729:D731)</f>
        <v>11</v>
      </c>
      <c r="E728" s="125">
        <f t="shared" si="287"/>
        <v>80</v>
      </c>
      <c r="F728" s="125">
        <f t="shared" si="287"/>
        <v>70</v>
      </c>
      <c r="G728" s="57">
        <f t="shared" si="287"/>
        <v>6389.4840000000004</v>
      </c>
      <c r="H728" s="57">
        <f t="shared" si="287"/>
        <v>278</v>
      </c>
      <c r="I728" s="82">
        <f>J728/G728</f>
        <v>0.34901472481971935</v>
      </c>
      <c r="J728" s="57">
        <f t="shared" si="287"/>
        <v>2230.0239999999999</v>
      </c>
      <c r="K728" s="82">
        <f>L728/G728</f>
        <v>0</v>
      </c>
      <c r="L728" s="57">
        <f t="shared" si="287"/>
        <v>0</v>
      </c>
      <c r="M728" s="82">
        <f t="shared" si="287"/>
        <v>0</v>
      </c>
      <c r="N728" s="57">
        <f t="shared" si="287"/>
        <v>0</v>
      </c>
      <c r="O728" s="57">
        <f t="shared" si="287"/>
        <v>0</v>
      </c>
      <c r="P728" s="57">
        <f t="shared" si="287"/>
        <v>0</v>
      </c>
      <c r="Q728" s="57">
        <f t="shared" si="287"/>
        <v>168.20000000000002</v>
      </c>
      <c r="R728" s="57">
        <f t="shared" si="287"/>
        <v>12.7</v>
      </c>
      <c r="S728" s="57">
        <f t="shared" si="287"/>
        <v>899.04337280000004</v>
      </c>
      <c r="T728" s="82">
        <f>U728/G728</f>
        <v>0</v>
      </c>
      <c r="U728" s="57">
        <f t="shared" si="287"/>
        <v>0</v>
      </c>
      <c r="V728" s="82">
        <f>W728/G728</f>
        <v>0.20039999999999999</v>
      </c>
      <c r="W728" s="57">
        <f t="shared" si="287"/>
        <v>1280.4525936</v>
      </c>
      <c r="X728" s="57">
        <f t="shared" si="287"/>
        <v>0</v>
      </c>
      <c r="Y728" s="57">
        <f t="shared" si="287"/>
        <v>0</v>
      </c>
      <c r="Z728" s="57">
        <f t="shared" si="287"/>
        <v>0</v>
      </c>
      <c r="AA728" s="57">
        <f t="shared" si="287"/>
        <v>11257.903966399999</v>
      </c>
      <c r="AB728" s="141">
        <f>SUM(AB729:AB731)</f>
        <v>1838.8999999999999</v>
      </c>
      <c r="AC728" s="141">
        <f>SUM(AC729:AC731)</f>
        <v>3119.3525936000001</v>
      </c>
      <c r="AD728" s="233">
        <f t="shared" si="280"/>
        <v>0.48820101804777966</v>
      </c>
      <c r="AE728" s="141">
        <f>SUM(AE729:AE731)</f>
        <v>9977.4513728000002</v>
      </c>
      <c r="AF728" s="269">
        <f t="shared" si="278"/>
        <v>0.4</v>
      </c>
      <c r="AG728" s="270">
        <f>SUM(AG729:AG731)</f>
        <v>2555.7936</v>
      </c>
      <c r="AH728" s="141">
        <f>SUM(AH729:AH731)</f>
        <v>-100.50012000000015</v>
      </c>
      <c r="AI728" s="233">
        <f t="shared" si="283"/>
        <v>0.50393000649191699</v>
      </c>
      <c r="AJ728" s="57">
        <f t="shared" si="284"/>
        <v>3219.8527136000002</v>
      </c>
      <c r="AK728" s="57"/>
      <c r="AL728" s="79"/>
    </row>
    <row r="729" spans="2:38" s="1" customFormat="1" ht="16.5" customHeight="1" x14ac:dyDescent="0.25">
      <c r="B729" s="675"/>
      <c r="C729" s="15" t="s">
        <v>754</v>
      </c>
      <c r="D729" s="116">
        <v>3</v>
      </c>
      <c r="E729" s="116">
        <v>16</v>
      </c>
      <c r="F729" s="116">
        <v>16</v>
      </c>
      <c r="G729" s="69">
        <v>1498.28</v>
      </c>
      <c r="H729" s="69">
        <v>55.2</v>
      </c>
      <c r="I729" s="80">
        <v>0.32130175935072214</v>
      </c>
      <c r="J729" s="69">
        <v>481.4</v>
      </c>
      <c r="K729" s="80">
        <v>0</v>
      </c>
      <c r="L729" s="69">
        <v>0</v>
      </c>
      <c r="M729" s="80">
        <v>0</v>
      </c>
      <c r="N729" s="69">
        <v>0</v>
      </c>
      <c r="O729" s="69">
        <v>0</v>
      </c>
      <c r="P729" s="69">
        <v>0</v>
      </c>
      <c r="Q729" s="69">
        <v>43</v>
      </c>
      <c r="R729" s="69">
        <v>0</v>
      </c>
      <c r="S729" s="69">
        <v>210.18257666666665</v>
      </c>
      <c r="T729" s="80">
        <v>0</v>
      </c>
      <c r="U729" s="69">
        <v>0</v>
      </c>
      <c r="V729" s="80">
        <v>0.20040000000000005</v>
      </c>
      <c r="W729" s="69">
        <v>300.25531200000006</v>
      </c>
      <c r="X729" s="69">
        <v>0</v>
      </c>
      <c r="Y729" s="69">
        <v>0</v>
      </c>
      <c r="Z729" s="69">
        <v>0</v>
      </c>
      <c r="AA729" s="60">
        <f>G729+H729+J729+L729+N729+O729+P729+Q729+R729+S729+U729+W729+X729+Y729+Z729</f>
        <v>2588.3178886666669</v>
      </c>
      <c r="AB729" s="143">
        <v>516.9</v>
      </c>
      <c r="AC729" s="69">
        <f>AB729+X729+W729+U729</f>
        <v>817.15531200000009</v>
      </c>
      <c r="AD729" s="238">
        <f t="shared" si="280"/>
        <v>0.5453955949488748</v>
      </c>
      <c r="AE729" s="69">
        <f>G729+H729+J729+L729+N729+P729+Q729+R729+S729+Y729+Z729</f>
        <v>2288.0625766666667</v>
      </c>
      <c r="AF729" s="277">
        <f t="shared" si="278"/>
        <v>0.4</v>
      </c>
      <c r="AG729" s="278">
        <f>G729*AF729</f>
        <v>599.31200000000001</v>
      </c>
      <c r="AH729" s="225">
        <f>IF((AA729+AB729)-(AE729+AG729)&gt;0,0,(AA729+AB729)-(AE729+AG729))</f>
        <v>0</v>
      </c>
      <c r="AI729" s="238">
        <f t="shared" si="283"/>
        <v>0.5453955949488748</v>
      </c>
      <c r="AJ729" s="69">
        <f t="shared" si="284"/>
        <v>817.15531200000009</v>
      </c>
      <c r="AK729" s="69"/>
      <c r="AL729" s="186"/>
    </row>
    <row r="730" spans="2:38" ht="18" customHeight="1" x14ac:dyDescent="0.25">
      <c r="B730" s="675"/>
      <c r="C730" s="15" t="s">
        <v>755</v>
      </c>
      <c r="D730" s="116">
        <v>6</v>
      </c>
      <c r="E730" s="116">
        <v>41</v>
      </c>
      <c r="F730" s="116">
        <v>33</v>
      </c>
      <c r="G730" s="69">
        <v>3041.5039999999999</v>
      </c>
      <c r="H730" s="69">
        <v>139.19999999999999</v>
      </c>
      <c r="I730" s="80">
        <v>0.35827143413258705</v>
      </c>
      <c r="J730" s="69">
        <v>1089.684</v>
      </c>
      <c r="K730" s="80">
        <v>0</v>
      </c>
      <c r="L730" s="69">
        <v>0</v>
      </c>
      <c r="M730" s="80">
        <v>0</v>
      </c>
      <c r="N730" s="69">
        <v>0</v>
      </c>
      <c r="O730" s="69">
        <v>0</v>
      </c>
      <c r="P730" s="69">
        <v>0</v>
      </c>
      <c r="Q730" s="69">
        <v>64.7</v>
      </c>
      <c r="R730" s="69">
        <v>8.5</v>
      </c>
      <c r="S730" s="69">
        <v>425.10956613333332</v>
      </c>
      <c r="T730" s="80">
        <v>0</v>
      </c>
      <c r="U730" s="69">
        <v>0</v>
      </c>
      <c r="V730" s="80">
        <v>0.20039999999999999</v>
      </c>
      <c r="W730" s="69">
        <v>609.51740159999997</v>
      </c>
      <c r="X730" s="69">
        <v>0</v>
      </c>
      <c r="Y730" s="69">
        <v>0</v>
      </c>
      <c r="Z730" s="69">
        <v>0</v>
      </c>
      <c r="AA730" s="60">
        <f>G730+H730+J730+L730+N730+O730+P730+Q730+R730+S730+U730+W730+X730+Y730+Z730</f>
        <v>5378.2149677333327</v>
      </c>
      <c r="AB730" s="143">
        <v>1053.3</v>
      </c>
      <c r="AC730" s="69">
        <f>AB730+X730+W730+U730</f>
        <v>1662.8174015999998</v>
      </c>
      <c r="AD730" s="238">
        <f t="shared" si="280"/>
        <v>0.54670893137079546</v>
      </c>
      <c r="AE730" s="69">
        <f>G730+H730+J730+L730+N730+P730+Q730+R730+S730+Y730+Z730</f>
        <v>4768.6975661333327</v>
      </c>
      <c r="AF730" s="277">
        <f t="shared" si="278"/>
        <v>0.4</v>
      </c>
      <c r="AG730" s="278">
        <f>G730*AF730</f>
        <v>1216.6016</v>
      </c>
      <c r="AH730" s="225">
        <f>IF((AA730+AB730)-(AE730+AG730)&gt;0,0,(AA730+AB730)-(AE730+AG730))</f>
        <v>0</v>
      </c>
      <c r="AI730" s="238">
        <f t="shared" si="283"/>
        <v>0.54670893137079546</v>
      </c>
      <c r="AJ730" s="69">
        <f t="shared" si="284"/>
        <v>1662.8174015999998</v>
      </c>
      <c r="AK730" s="69"/>
      <c r="AL730" s="186"/>
    </row>
    <row r="731" spans="2:38" s="1" customFormat="1" ht="15.75" customHeight="1" x14ac:dyDescent="0.25">
      <c r="B731" s="675"/>
      <c r="C731" s="15" t="s">
        <v>805</v>
      </c>
      <c r="D731" s="116">
        <v>2</v>
      </c>
      <c r="E731" s="116">
        <v>23</v>
      </c>
      <c r="F731" s="116">
        <v>21</v>
      </c>
      <c r="G731" s="69">
        <v>1849.7000000000003</v>
      </c>
      <c r="H731" s="69">
        <v>83.6</v>
      </c>
      <c r="I731" s="80">
        <v>0.35624155268421903</v>
      </c>
      <c r="J731" s="69">
        <v>658.94</v>
      </c>
      <c r="K731" s="80">
        <v>0</v>
      </c>
      <c r="L731" s="69">
        <v>0</v>
      </c>
      <c r="M731" s="80">
        <v>0</v>
      </c>
      <c r="N731" s="69">
        <v>0</v>
      </c>
      <c r="O731" s="69">
        <v>0</v>
      </c>
      <c r="P731" s="69">
        <v>0</v>
      </c>
      <c r="Q731" s="69">
        <v>60.500000000000007</v>
      </c>
      <c r="R731" s="69">
        <v>4.2</v>
      </c>
      <c r="S731" s="69">
        <v>263.75123000000002</v>
      </c>
      <c r="T731" s="80">
        <v>0</v>
      </c>
      <c r="U731" s="69">
        <v>0</v>
      </c>
      <c r="V731" s="80">
        <v>0.20039999999999999</v>
      </c>
      <c r="W731" s="69">
        <v>370.67988000000003</v>
      </c>
      <c r="X731" s="69">
        <v>0</v>
      </c>
      <c r="Y731" s="69">
        <v>0</v>
      </c>
      <c r="Z731" s="69">
        <v>0</v>
      </c>
      <c r="AA731" s="60">
        <f>G731+H731+J731+L731+N731+O731+P731+Q731+R731+S731+U731+W731+X731+Y731+Z731</f>
        <v>3291.37111</v>
      </c>
      <c r="AB731" s="143">
        <v>268.7</v>
      </c>
      <c r="AC731" s="69">
        <f>AB731+X731+W731+U731</f>
        <v>639.37987999999996</v>
      </c>
      <c r="AD731" s="238">
        <f t="shared" si="280"/>
        <v>0.34566680002162503</v>
      </c>
      <c r="AE731" s="69">
        <f>G731+H731+J731+L731+N731+P731+Q731+R731+S731+Y731+Z731</f>
        <v>2920.6912299999999</v>
      </c>
      <c r="AF731" s="277">
        <f t="shared" si="278"/>
        <v>0.4</v>
      </c>
      <c r="AG731" s="278">
        <f>G731*AF731</f>
        <v>739.88000000000011</v>
      </c>
      <c r="AH731" s="225">
        <f>IF((AA731+AB731)-(AE731+AG731)&gt;0,0,(AA731+AB731)-(AE731+AG731))</f>
        <v>-100.50012000000015</v>
      </c>
      <c r="AI731" s="238">
        <f t="shared" si="283"/>
        <v>0.4</v>
      </c>
      <c r="AJ731" s="69">
        <f t="shared" si="284"/>
        <v>739.88000000000011</v>
      </c>
      <c r="AK731" s="69"/>
      <c r="AL731" s="186"/>
    </row>
    <row r="732" spans="2:38" s="1" customFormat="1" ht="9.75" customHeight="1" x14ac:dyDescent="0.25">
      <c r="B732" s="675" t="s">
        <v>533</v>
      </c>
      <c r="C732" s="26" t="s">
        <v>124</v>
      </c>
      <c r="D732" s="125">
        <f t="shared" ref="D732:AA732" si="288">SUM(D733:D735)</f>
        <v>11</v>
      </c>
      <c r="E732" s="125">
        <f t="shared" si="288"/>
        <v>72</v>
      </c>
      <c r="F732" s="125">
        <f t="shared" si="288"/>
        <v>70</v>
      </c>
      <c r="G732" s="57">
        <f t="shared" si="288"/>
        <v>6293.6</v>
      </c>
      <c r="H732" s="57">
        <f t="shared" si="288"/>
        <v>250.79999999999995</v>
      </c>
      <c r="I732" s="82">
        <f>J732/G732</f>
        <v>0.31900660988941143</v>
      </c>
      <c r="J732" s="57">
        <f t="shared" si="288"/>
        <v>2007.6999999999998</v>
      </c>
      <c r="K732" s="82">
        <f>L732/G732</f>
        <v>0</v>
      </c>
      <c r="L732" s="57">
        <f t="shared" si="288"/>
        <v>0</v>
      </c>
      <c r="M732" s="82">
        <f t="shared" si="288"/>
        <v>0</v>
      </c>
      <c r="N732" s="57">
        <f t="shared" si="288"/>
        <v>0</v>
      </c>
      <c r="O732" s="57">
        <f t="shared" si="288"/>
        <v>0</v>
      </c>
      <c r="P732" s="57">
        <f t="shared" si="288"/>
        <v>0</v>
      </c>
      <c r="Q732" s="57">
        <f t="shared" si="288"/>
        <v>171.083</v>
      </c>
      <c r="R732" s="57">
        <f t="shared" si="288"/>
        <v>2.1</v>
      </c>
      <c r="S732" s="57">
        <f t="shared" si="288"/>
        <v>853.97757999999999</v>
      </c>
      <c r="T732" s="82">
        <f>U732/G732</f>
        <v>0</v>
      </c>
      <c r="U732" s="57">
        <f t="shared" si="288"/>
        <v>0</v>
      </c>
      <c r="V732" s="82">
        <f>W732/G732</f>
        <v>0.19783991356298461</v>
      </c>
      <c r="W732" s="57">
        <f t="shared" si="288"/>
        <v>1245.12528</v>
      </c>
      <c r="X732" s="57">
        <f t="shared" si="288"/>
        <v>0</v>
      </c>
      <c r="Y732" s="57">
        <f t="shared" si="288"/>
        <v>0</v>
      </c>
      <c r="Z732" s="57">
        <f t="shared" si="288"/>
        <v>0</v>
      </c>
      <c r="AA732" s="57">
        <f t="shared" si="288"/>
        <v>10824.385859999999</v>
      </c>
      <c r="AB732" s="141">
        <f>SUM(AB733:AB735)</f>
        <v>883.69999999999993</v>
      </c>
      <c r="AC732" s="141">
        <f>SUM(AC733:AC735)</f>
        <v>2128.82528</v>
      </c>
      <c r="AD732" s="233">
        <f t="shared" si="280"/>
        <v>0.33825239608491164</v>
      </c>
      <c r="AE732" s="141">
        <f>SUM(AE733:AE735)</f>
        <v>9579.2605799999983</v>
      </c>
      <c r="AF732" s="269">
        <f t="shared" si="278"/>
        <v>0.4</v>
      </c>
      <c r="AG732" s="270">
        <f>SUM(AG733:AG735)</f>
        <v>2517.44</v>
      </c>
      <c r="AH732" s="141">
        <f>SUM(AH733:AH735)</f>
        <v>-388.61472000000049</v>
      </c>
      <c r="AI732" s="233">
        <f t="shared" si="283"/>
        <v>0.40000000000000008</v>
      </c>
      <c r="AJ732" s="57">
        <f t="shared" si="284"/>
        <v>2517.4400000000005</v>
      </c>
      <c r="AK732" s="57"/>
      <c r="AL732" s="79"/>
    </row>
    <row r="733" spans="2:38" s="1" customFormat="1" ht="15" customHeight="1" x14ac:dyDescent="0.25">
      <c r="B733" s="675"/>
      <c r="C733" s="15" t="s">
        <v>756</v>
      </c>
      <c r="D733" s="116">
        <v>5</v>
      </c>
      <c r="E733" s="116">
        <v>42</v>
      </c>
      <c r="F733" s="116">
        <v>40</v>
      </c>
      <c r="G733" s="69">
        <v>3566.3999999999996</v>
      </c>
      <c r="H733" s="69">
        <v>134.39999999999998</v>
      </c>
      <c r="I733" s="80">
        <v>0.31967810677433828</v>
      </c>
      <c r="J733" s="69">
        <v>1140.0999999999999</v>
      </c>
      <c r="K733" s="80">
        <v>0</v>
      </c>
      <c r="L733" s="69">
        <v>0</v>
      </c>
      <c r="M733" s="80">
        <v>0</v>
      </c>
      <c r="N733" s="69">
        <v>0</v>
      </c>
      <c r="O733" s="69">
        <v>0</v>
      </c>
      <c r="P733" s="69">
        <v>0</v>
      </c>
      <c r="Q733" s="69">
        <v>93.8</v>
      </c>
      <c r="R733" s="69">
        <v>0</v>
      </c>
      <c r="S733" s="69">
        <v>486.74853999999999</v>
      </c>
      <c r="T733" s="80">
        <v>0</v>
      </c>
      <c r="U733" s="69">
        <v>0</v>
      </c>
      <c r="V733" s="80">
        <v>0.20040000000000002</v>
      </c>
      <c r="W733" s="69">
        <v>714.70655999999997</v>
      </c>
      <c r="X733" s="69">
        <v>0</v>
      </c>
      <c r="Y733" s="69">
        <v>0</v>
      </c>
      <c r="Z733" s="69">
        <v>0</v>
      </c>
      <c r="AA733" s="60">
        <f>G733+H733+J733+L733+N733+O733+P733+Q733+R733+S733+U733+W733+X733+Y733+Z733</f>
        <v>6136.155099999999</v>
      </c>
      <c r="AB733" s="143">
        <v>500.9</v>
      </c>
      <c r="AC733" s="69">
        <f>AB733+X733+W733+U733</f>
        <v>1215.6065599999999</v>
      </c>
      <c r="AD733" s="238">
        <f t="shared" si="280"/>
        <v>0.34084975325257966</v>
      </c>
      <c r="AE733" s="69">
        <f>G733+H733+J733+L733+N733+P733+Q733+R733+S733+Y733+Z733</f>
        <v>5421.4485399999994</v>
      </c>
      <c r="AF733" s="277">
        <f t="shared" si="278"/>
        <v>0.4</v>
      </c>
      <c r="AG733" s="278">
        <f>G733*AF733</f>
        <v>1426.56</v>
      </c>
      <c r="AH733" s="225">
        <f>IF((AA733+AB733)-(AE733+AG733)&gt;0,0,(AA733+AB733)-(AE733+AG733))</f>
        <v>-210.95344000000023</v>
      </c>
      <c r="AI733" s="238">
        <f t="shared" si="283"/>
        <v>0.40000000000000008</v>
      </c>
      <c r="AJ733" s="69">
        <f t="shared" si="284"/>
        <v>1426.5600000000002</v>
      </c>
      <c r="AK733" s="69"/>
      <c r="AL733" s="186"/>
    </row>
    <row r="734" spans="2:38" s="1" customFormat="1" ht="15.75" customHeight="1" x14ac:dyDescent="0.25">
      <c r="B734" s="675"/>
      <c r="C734" s="15" t="s">
        <v>757</v>
      </c>
      <c r="D734" s="116">
        <v>3</v>
      </c>
      <c r="E734" s="116">
        <v>15</v>
      </c>
      <c r="F734" s="116">
        <v>15</v>
      </c>
      <c r="G734" s="69">
        <v>1353.3</v>
      </c>
      <c r="H734" s="69">
        <v>61.2</v>
      </c>
      <c r="I734" s="80">
        <v>0.32335771817039832</v>
      </c>
      <c r="J734" s="69">
        <v>437.6</v>
      </c>
      <c r="K734" s="80">
        <v>0</v>
      </c>
      <c r="L734" s="69">
        <v>0</v>
      </c>
      <c r="M734" s="80">
        <v>0</v>
      </c>
      <c r="N734" s="69">
        <v>0</v>
      </c>
      <c r="O734" s="69">
        <v>0</v>
      </c>
      <c r="P734" s="69">
        <v>0</v>
      </c>
      <c r="Q734" s="69">
        <v>29.8</v>
      </c>
      <c r="R734" s="69">
        <v>2.1</v>
      </c>
      <c r="S734" s="69">
        <v>186.52904000000001</v>
      </c>
      <c r="T734" s="80">
        <v>0</v>
      </c>
      <c r="U734" s="69">
        <v>0</v>
      </c>
      <c r="V734" s="80">
        <v>0.20040000000000002</v>
      </c>
      <c r="W734" s="69">
        <v>271.20132000000001</v>
      </c>
      <c r="X734" s="69">
        <v>0</v>
      </c>
      <c r="Y734" s="69">
        <v>0</v>
      </c>
      <c r="Z734" s="69">
        <v>0</v>
      </c>
      <c r="AA734" s="60">
        <f>G734+H734+J734+L734+N734+O734+P734+Q734+R734+S734+U734+W734+X734+Y734+Z734</f>
        <v>2341.73036</v>
      </c>
      <c r="AB734" s="143">
        <v>191.2</v>
      </c>
      <c r="AC734" s="69">
        <f>AB734+X734+W734+U734</f>
        <v>462.40132</v>
      </c>
      <c r="AD734" s="238">
        <f t="shared" si="280"/>
        <v>0.34168426808542085</v>
      </c>
      <c r="AE734" s="69">
        <f>G734+H734+J734+L734+N734+P734+Q734+R734+S734+Y734+Z734</f>
        <v>2070.5290399999999</v>
      </c>
      <c r="AF734" s="277">
        <f t="shared" si="278"/>
        <v>0.4</v>
      </c>
      <c r="AG734" s="278">
        <f>G734*AF734</f>
        <v>541.32000000000005</v>
      </c>
      <c r="AH734" s="225">
        <f>IF((AA734+AB734)-(AE734+AG734)&gt;0,0,(AA734+AB734)-(AE734+AG734))</f>
        <v>-78.918680000000222</v>
      </c>
      <c r="AI734" s="238">
        <f t="shared" si="283"/>
        <v>0.40000000000000013</v>
      </c>
      <c r="AJ734" s="69">
        <f t="shared" si="284"/>
        <v>541.32000000000016</v>
      </c>
      <c r="AK734" s="69"/>
      <c r="AL734" s="186"/>
    </row>
    <row r="735" spans="2:38" s="1" customFormat="1" ht="15.75" customHeight="1" x14ac:dyDescent="0.25">
      <c r="B735" s="675"/>
      <c r="C735" s="15" t="s">
        <v>758</v>
      </c>
      <c r="D735" s="116">
        <v>3</v>
      </c>
      <c r="E735" s="116">
        <v>15</v>
      </c>
      <c r="F735" s="116">
        <v>15</v>
      </c>
      <c r="G735" s="69">
        <v>1373.9</v>
      </c>
      <c r="H735" s="69">
        <v>55.2</v>
      </c>
      <c r="I735" s="80">
        <v>0.31297765485115364</v>
      </c>
      <c r="J735" s="69">
        <v>430</v>
      </c>
      <c r="K735" s="80">
        <v>0</v>
      </c>
      <c r="L735" s="69">
        <v>0</v>
      </c>
      <c r="M735" s="80">
        <v>0</v>
      </c>
      <c r="N735" s="69">
        <v>0</v>
      </c>
      <c r="O735" s="69">
        <v>0</v>
      </c>
      <c r="P735" s="69">
        <v>0</v>
      </c>
      <c r="Q735" s="69">
        <v>47.483000000000004</v>
      </c>
      <c r="R735" s="69">
        <v>0</v>
      </c>
      <c r="S735" s="69">
        <v>180.7</v>
      </c>
      <c r="T735" s="80">
        <v>0</v>
      </c>
      <c r="U735" s="69">
        <v>0</v>
      </c>
      <c r="V735" s="80">
        <v>0.18867268360142658</v>
      </c>
      <c r="W735" s="69">
        <v>259.2174</v>
      </c>
      <c r="X735" s="69">
        <v>0</v>
      </c>
      <c r="Y735" s="69">
        <v>0</v>
      </c>
      <c r="Z735" s="69">
        <v>0</v>
      </c>
      <c r="AA735" s="60">
        <f>G735+H735+J735+L735+N735+O735+P735+Q735+R735+S735+U735+W735+X735+Y735+Z735</f>
        <v>2346.5003999999999</v>
      </c>
      <c r="AB735" s="143">
        <v>191.6</v>
      </c>
      <c r="AC735" s="69">
        <f>AB735+X735+W735+U735</f>
        <v>450.81740000000002</v>
      </c>
      <c r="AD735" s="238">
        <f t="shared" si="280"/>
        <v>0.32812970376301043</v>
      </c>
      <c r="AE735" s="69">
        <f>G735+H735+J735+L735+N735+P735+Q735+R735+S735+Y735+Z735</f>
        <v>2087.2829999999999</v>
      </c>
      <c r="AF735" s="277">
        <f t="shared" si="278"/>
        <v>0.4</v>
      </c>
      <c r="AG735" s="278">
        <f>G735*AF735</f>
        <v>549.56000000000006</v>
      </c>
      <c r="AH735" s="225">
        <f>IF((AA735+AB735)-(AE735+AG735)&gt;0,0,(AA735+AB735)-(AE735+AG735))</f>
        <v>-98.742600000000039</v>
      </c>
      <c r="AI735" s="238">
        <f t="shared" si="283"/>
        <v>0.4</v>
      </c>
      <c r="AJ735" s="69">
        <f t="shared" si="284"/>
        <v>549.56000000000006</v>
      </c>
      <c r="AK735" s="69"/>
      <c r="AL735" s="186"/>
    </row>
    <row r="736" spans="2:38" s="1" customFormat="1" ht="10.5" customHeight="1" x14ac:dyDescent="0.25">
      <c r="B736" s="675" t="s">
        <v>534</v>
      </c>
      <c r="C736" s="26" t="s">
        <v>124</v>
      </c>
      <c r="D736" s="125">
        <f t="shared" ref="D736:AA736" si="289">SUM(D737:D740)</f>
        <v>14</v>
      </c>
      <c r="E736" s="125">
        <f t="shared" si="289"/>
        <v>88</v>
      </c>
      <c r="F736" s="125">
        <f t="shared" si="289"/>
        <v>82</v>
      </c>
      <c r="G736" s="57">
        <f t="shared" si="289"/>
        <v>7638.8</v>
      </c>
      <c r="H736" s="57">
        <f t="shared" si="289"/>
        <v>274.827</v>
      </c>
      <c r="I736" s="82">
        <f>J736/G736</f>
        <v>0.31840079593653448</v>
      </c>
      <c r="J736" s="57">
        <f t="shared" si="289"/>
        <v>2432.1999999999998</v>
      </c>
      <c r="K736" s="82">
        <f>L736/G736</f>
        <v>0</v>
      </c>
      <c r="L736" s="57">
        <f t="shared" si="289"/>
        <v>0</v>
      </c>
      <c r="M736" s="82">
        <f t="shared" si="289"/>
        <v>0</v>
      </c>
      <c r="N736" s="57">
        <f t="shared" si="289"/>
        <v>0</v>
      </c>
      <c r="O736" s="57">
        <f t="shared" si="289"/>
        <v>0</v>
      </c>
      <c r="P736" s="57">
        <f t="shared" si="289"/>
        <v>0</v>
      </c>
      <c r="Q736" s="57">
        <f t="shared" si="289"/>
        <v>305.63675999999998</v>
      </c>
      <c r="R736" s="57">
        <f t="shared" si="289"/>
        <v>19.100000000000001</v>
      </c>
      <c r="S736" s="57">
        <f t="shared" si="289"/>
        <v>1064.2085666666667</v>
      </c>
      <c r="T736" s="82">
        <f>U736/G736</f>
        <v>0</v>
      </c>
      <c r="U736" s="57">
        <f t="shared" si="289"/>
        <v>0</v>
      </c>
      <c r="V736" s="82">
        <f>W736/G736</f>
        <v>0.20040000000000002</v>
      </c>
      <c r="W736" s="57">
        <f t="shared" si="289"/>
        <v>1530.8155200000001</v>
      </c>
      <c r="X736" s="57">
        <f t="shared" si="289"/>
        <v>0</v>
      </c>
      <c r="Y736" s="57">
        <f t="shared" si="289"/>
        <v>8.8000000000000007</v>
      </c>
      <c r="Z736" s="57">
        <f t="shared" si="289"/>
        <v>13.6</v>
      </c>
      <c r="AA736" s="57">
        <f t="shared" si="289"/>
        <v>13287.987846666667</v>
      </c>
      <c r="AB736" s="141">
        <f>SUM(AB737:AB740)</f>
        <v>1758.1</v>
      </c>
      <c r="AC736" s="141">
        <f>SUM(AC737:AC740)</f>
        <v>3288.9155200000005</v>
      </c>
      <c r="AD736" s="233">
        <f t="shared" si="280"/>
        <v>0.43055395088233755</v>
      </c>
      <c r="AE736" s="141">
        <f>SUM(AE737:AE740)</f>
        <v>11757.172326666667</v>
      </c>
      <c r="AF736" s="269">
        <f t="shared" si="278"/>
        <v>0.4</v>
      </c>
      <c r="AG736" s="270">
        <f>SUM(AG737:AG740)</f>
        <v>3055.52</v>
      </c>
      <c r="AH736" s="141">
        <f>SUM(AH737:AH740)</f>
        <v>-227.78200000000061</v>
      </c>
      <c r="AI736" s="233">
        <f t="shared" si="283"/>
        <v>0.46037303241346822</v>
      </c>
      <c r="AJ736" s="57">
        <f t="shared" si="284"/>
        <v>3516.6975200000011</v>
      </c>
      <c r="AK736" s="57"/>
      <c r="AL736" s="79"/>
    </row>
    <row r="737" spans="2:38" s="1" customFormat="1" ht="15.75" customHeight="1" x14ac:dyDescent="0.25">
      <c r="B737" s="675"/>
      <c r="C737" s="15" t="s">
        <v>759</v>
      </c>
      <c r="D737" s="116">
        <v>4</v>
      </c>
      <c r="E737" s="116">
        <v>23</v>
      </c>
      <c r="F737" s="116">
        <v>21</v>
      </c>
      <c r="G737" s="69">
        <v>1978.5000000000002</v>
      </c>
      <c r="H737" s="69">
        <v>66</v>
      </c>
      <c r="I737" s="80">
        <v>0.28233510235026532</v>
      </c>
      <c r="J737" s="69">
        <v>558.6</v>
      </c>
      <c r="K737" s="80">
        <v>0</v>
      </c>
      <c r="L737" s="69">
        <v>0</v>
      </c>
      <c r="M737" s="80">
        <v>0</v>
      </c>
      <c r="N737" s="69">
        <v>0</v>
      </c>
      <c r="O737" s="69">
        <v>0</v>
      </c>
      <c r="P737" s="69">
        <v>0</v>
      </c>
      <c r="Q737" s="69">
        <v>68.400000000000006</v>
      </c>
      <c r="R737" s="69">
        <v>4.3</v>
      </c>
      <c r="S737" s="69">
        <v>271.60000000000002</v>
      </c>
      <c r="T737" s="80">
        <v>0</v>
      </c>
      <c r="U737" s="69">
        <v>0</v>
      </c>
      <c r="V737" s="80">
        <v>0.20039999999999997</v>
      </c>
      <c r="W737" s="69">
        <v>396.4914</v>
      </c>
      <c r="X737" s="69">
        <v>0</v>
      </c>
      <c r="Y737" s="69">
        <v>0</v>
      </c>
      <c r="Z737" s="69">
        <v>0</v>
      </c>
      <c r="AA737" s="60">
        <f>G737+H737+J737+L737+N737+O737+P737+Q737+R737+S737+U737+W737+X737+Y737+Z737</f>
        <v>3343.8914000000004</v>
      </c>
      <c r="AB737" s="143">
        <v>665.8</v>
      </c>
      <c r="AC737" s="69">
        <f>AB737+X737+W737+U737</f>
        <v>1062.2914000000001</v>
      </c>
      <c r="AD737" s="238">
        <f t="shared" si="280"/>
        <v>0.53691756381096789</v>
      </c>
      <c r="AE737" s="69">
        <f>G737+H737+J737+L737+N737+P737+Q737+R737+S737+Y737+Z737</f>
        <v>2947.4000000000005</v>
      </c>
      <c r="AF737" s="277">
        <f t="shared" si="278"/>
        <v>0.4</v>
      </c>
      <c r="AG737" s="278">
        <f>G737*AF737</f>
        <v>791.40000000000009</v>
      </c>
      <c r="AH737" s="225">
        <f>IF((AA737+AB737)-(AE737+AG737)&gt;0,0,(AA737+AB737)-(AE737+AG737))</f>
        <v>0</v>
      </c>
      <c r="AI737" s="238">
        <f t="shared" si="283"/>
        <v>0.53691756381096789</v>
      </c>
      <c r="AJ737" s="69">
        <f t="shared" si="284"/>
        <v>1062.2914000000001</v>
      </c>
      <c r="AK737" s="69"/>
      <c r="AL737" s="186"/>
    </row>
    <row r="738" spans="2:38" s="1" customFormat="1" ht="18" customHeight="1" x14ac:dyDescent="0.25">
      <c r="B738" s="675"/>
      <c r="C738" s="15" t="s">
        <v>760</v>
      </c>
      <c r="D738" s="116">
        <v>3</v>
      </c>
      <c r="E738" s="116">
        <v>18</v>
      </c>
      <c r="F738" s="116">
        <v>18</v>
      </c>
      <c r="G738" s="69">
        <v>1615.3</v>
      </c>
      <c r="H738" s="69">
        <v>58.8</v>
      </c>
      <c r="I738" s="80">
        <v>0.31282114777440723</v>
      </c>
      <c r="J738" s="69">
        <v>505.29999999999995</v>
      </c>
      <c r="K738" s="80">
        <v>0</v>
      </c>
      <c r="L738" s="69">
        <v>0</v>
      </c>
      <c r="M738" s="80">
        <v>0</v>
      </c>
      <c r="N738" s="69">
        <v>0</v>
      </c>
      <c r="O738" s="69">
        <v>0</v>
      </c>
      <c r="P738" s="69">
        <v>0</v>
      </c>
      <c r="Q738" s="69">
        <v>110.6</v>
      </c>
      <c r="R738" s="69">
        <v>4.2</v>
      </c>
      <c r="S738" s="69">
        <v>226.44762</v>
      </c>
      <c r="T738" s="80">
        <v>0</v>
      </c>
      <c r="U738" s="69">
        <v>0</v>
      </c>
      <c r="V738" s="80">
        <v>0.20040000000000005</v>
      </c>
      <c r="W738" s="69">
        <v>323.70612000000006</v>
      </c>
      <c r="X738" s="69">
        <v>0</v>
      </c>
      <c r="Y738" s="69">
        <v>0</v>
      </c>
      <c r="Z738" s="69">
        <v>0</v>
      </c>
      <c r="AA738" s="60">
        <f>G738+H738+J738+L738+N738+O738+P738+Q738+R738+S738+U738+W738+X738+Y738+Z738</f>
        <v>2844.3537399999996</v>
      </c>
      <c r="AB738" s="143">
        <v>512.70000000000005</v>
      </c>
      <c r="AC738" s="69">
        <f>AB738+X738+W738+U738</f>
        <v>836.4061200000001</v>
      </c>
      <c r="AD738" s="238">
        <f t="shared" si="280"/>
        <v>0.51780234012257798</v>
      </c>
      <c r="AE738" s="69">
        <f>G738+H738+J738+L738+N738+P738+Q738+R738+S738+Y738+Z738</f>
        <v>2520.6476199999993</v>
      </c>
      <c r="AF738" s="277">
        <f t="shared" si="278"/>
        <v>0.4</v>
      </c>
      <c r="AG738" s="278">
        <f>G738*AF738</f>
        <v>646.12</v>
      </c>
      <c r="AH738" s="225">
        <f>IF((AA738+AB738)-(AE738+AG738)&gt;0,0,(AA738+AB738)-(AE738+AG738))</f>
        <v>0</v>
      </c>
      <c r="AI738" s="238">
        <f t="shared" si="283"/>
        <v>0.51780234012257798</v>
      </c>
      <c r="AJ738" s="69">
        <f t="shared" si="284"/>
        <v>836.4061200000001</v>
      </c>
      <c r="AK738" s="69"/>
      <c r="AL738" s="186"/>
    </row>
    <row r="739" spans="2:38" s="1" customFormat="1" ht="17.25" customHeight="1" x14ac:dyDescent="0.25">
      <c r="B739" s="675"/>
      <c r="C739" s="15" t="s">
        <v>761</v>
      </c>
      <c r="D739" s="116">
        <v>4</v>
      </c>
      <c r="E739" s="116">
        <v>22</v>
      </c>
      <c r="F739" s="116">
        <v>20</v>
      </c>
      <c r="G739" s="69">
        <v>1919.2</v>
      </c>
      <c r="H739" s="69">
        <v>73.2</v>
      </c>
      <c r="I739" s="80">
        <v>0.35129220508545222</v>
      </c>
      <c r="J739" s="69">
        <v>674.19999999999993</v>
      </c>
      <c r="K739" s="80">
        <v>0</v>
      </c>
      <c r="L739" s="69">
        <v>0</v>
      </c>
      <c r="M739" s="80">
        <v>0</v>
      </c>
      <c r="N739" s="69">
        <v>0</v>
      </c>
      <c r="O739" s="69">
        <v>0</v>
      </c>
      <c r="P739" s="69">
        <v>0</v>
      </c>
      <c r="Q739" s="69">
        <v>43.1</v>
      </c>
      <c r="R739" s="69">
        <v>4.2</v>
      </c>
      <c r="S739" s="69">
        <v>269.90382</v>
      </c>
      <c r="T739" s="80">
        <v>0</v>
      </c>
      <c r="U739" s="69">
        <v>0</v>
      </c>
      <c r="V739" s="80">
        <v>0.20039999999999999</v>
      </c>
      <c r="W739" s="69">
        <v>384.60768000000002</v>
      </c>
      <c r="X739" s="69">
        <v>0</v>
      </c>
      <c r="Y739" s="69">
        <v>0</v>
      </c>
      <c r="Z739" s="69">
        <v>0</v>
      </c>
      <c r="AA739" s="60">
        <f>G739+H739+J739+L739+N739+O739+P739+Q739+R739+S739+U739+W739+X739+Y739+Z739</f>
        <v>3368.4114999999997</v>
      </c>
      <c r="AB739" s="143">
        <v>275</v>
      </c>
      <c r="AC739" s="69">
        <f>AB739+X739+W739+U739</f>
        <v>659.60768000000007</v>
      </c>
      <c r="AD739" s="238">
        <f t="shared" si="280"/>
        <v>0.34368887036265111</v>
      </c>
      <c r="AE739" s="69">
        <f>G739+H739+J739+L739+N739+P739+Q739+R739+S739+Y739+Z739</f>
        <v>2983.8038199999996</v>
      </c>
      <c r="AF739" s="277">
        <f t="shared" si="278"/>
        <v>0.4</v>
      </c>
      <c r="AG739" s="278">
        <f>G739*AF739</f>
        <v>767.68000000000006</v>
      </c>
      <c r="AH739" s="225">
        <f>IF((AA739+AB739)-(AE739+AG739)&gt;0,0,(AA739+AB739)-(AE739+AG739))</f>
        <v>-108.07231999999976</v>
      </c>
      <c r="AI739" s="238">
        <f t="shared" si="283"/>
        <v>0.39999999999999991</v>
      </c>
      <c r="AJ739" s="69">
        <f t="shared" si="284"/>
        <v>767.67999999999984</v>
      </c>
      <c r="AK739" s="69"/>
      <c r="AL739" s="186"/>
    </row>
    <row r="740" spans="2:38" s="1" customFormat="1" ht="14.25" customHeight="1" x14ac:dyDescent="0.25">
      <c r="B740" s="675"/>
      <c r="C740" s="15" t="s">
        <v>762</v>
      </c>
      <c r="D740" s="116">
        <v>3</v>
      </c>
      <c r="E740" s="116">
        <v>25</v>
      </c>
      <c r="F740" s="116">
        <v>23</v>
      </c>
      <c r="G740" s="69">
        <v>2125.8000000000002</v>
      </c>
      <c r="H740" s="69">
        <v>76.826999999999998</v>
      </c>
      <c r="I740" s="80">
        <v>0.3265123718129645</v>
      </c>
      <c r="J740" s="69">
        <v>694.1</v>
      </c>
      <c r="K740" s="80">
        <v>0</v>
      </c>
      <c r="L740" s="69">
        <v>0</v>
      </c>
      <c r="M740" s="80">
        <v>0</v>
      </c>
      <c r="N740" s="69">
        <v>0</v>
      </c>
      <c r="O740" s="69">
        <v>0</v>
      </c>
      <c r="P740" s="69">
        <v>0</v>
      </c>
      <c r="Q740" s="69">
        <v>83.536760000000001</v>
      </c>
      <c r="R740" s="69">
        <v>6.4</v>
      </c>
      <c r="S740" s="69">
        <v>296.25712666666669</v>
      </c>
      <c r="T740" s="80">
        <v>0</v>
      </c>
      <c r="U740" s="69">
        <v>0</v>
      </c>
      <c r="V740" s="80">
        <v>0.20039999999999997</v>
      </c>
      <c r="W740" s="69">
        <v>426.01031999999998</v>
      </c>
      <c r="X740" s="69">
        <v>0</v>
      </c>
      <c r="Y740" s="69">
        <v>8.8000000000000007</v>
      </c>
      <c r="Z740" s="69">
        <v>13.6</v>
      </c>
      <c r="AA740" s="60">
        <f>G740+H740+J740+L740+N740+O740+P740+Q740+R740+S740+U740+W740+X740+Y740+Z740</f>
        <v>3731.3312066666672</v>
      </c>
      <c r="AB740" s="143">
        <v>304.60000000000002</v>
      </c>
      <c r="AC740" s="69">
        <f>AB740+X740+W740+U740</f>
        <v>730.61032</v>
      </c>
      <c r="AD740" s="238">
        <f t="shared" si="280"/>
        <v>0.34368723304167842</v>
      </c>
      <c r="AE740" s="69">
        <f>G740+H740+J740+L740+N740+P740+Q740+R740+S740+Y740+Z740</f>
        <v>3305.3208866666673</v>
      </c>
      <c r="AF740" s="277">
        <f t="shared" si="278"/>
        <v>0.4</v>
      </c>
      <c r="AG740" s="278">
        <f>G740*AF740</f>
        <v>850.32000000000016</v>
      </c>
      <c r="AH740" s="225">
        <f>IF((AA740+AB740)-(AE740+AG740)&gt;0,0,(AA740+AB740)-(AE740+AG740))</f>
        <v>-119.70968000000084</v>
      </c>
      <c r="AI740" s="238">
        <f t="shared" si="283"/>
        <v>0.40000000000000036</v>
      </c>
      <c r="AJ740" s="69">
        <f t="shared" si="284"/>
        <v>850.32000000000085</v>
      </c>
      <c r="AK740" s="69"/>
      <c r="AL740" s="186"/>
    </row>
    <row r="741" spans="2:38" s="1" customFormat="1" ht="18" customHeight="1" x14ac:dyDescent="0.25">
      <c r="B741" s="675" t="s">
        <v>535</v>
      </c>
      <c r="C741" s="26" t="s">
        <v>124</v>
      </c>
      <c r="D741" s="125">
        <f t="shared" ref="D741:AA741" si="290">SUM(D742:D744)</f>
        <v>11</v>
      </c>
      <c r="E741" s="125">
        <f t="shared" si="290"/>
        <v>73</v>
      </c>
      <c r="F741" s="125">
        <f t="shared" si="290"/>
        <v>70</v>
      </c>
      <c r="G741" s="57">
        <f t="shared" si="290"/>
        <v>6470.2999999999993</v>
      </c>
      <c r="H741" s="57">
        <f t="shared" si="290"/>
        <v>230.40000000000003</v>
      </c>
      <c r="I741" s="82">
        <f>J741/G741</f>
        <v>0.28252167596556577</v>
      </c>
      <c r="J741" s="57">
        <f t="shared" si="290"/>
        <v>1828</v>
      </c>
      <c r="K741" s="82">
        <f>L741/G741</f>
        <v>0</v>
      </c>
      <c r="L741" s="57">
        <f t="shared" si="290"/>
        <v>0</v>
      </c>
      <c r="M741" s="82">
        <f t="shared" si="290"/>
        <v>0</v>
      </c>
      <c r="N741" s="57">
        <f t="shared" si="290"/>
        <v>0</v>
      </c>
      <c r="O741" s="57">
        <f t="shared" si="290"/>
        <v>0</v>
      </c>
      <c r="P741" s="57">
        <f t="shared" si="290"/>
        <v>0</v>
      </c>
      <c r="Q741" s="57">
        <f t="shared" si="290"/>
        <v>143.1</v>
      </c>
      <c r="R741" s="57">
        <f t="shared" si="290"/>
        <v>8.4</v>
      </c>
      <c r="S741" s="57">
        <f t="shared" si="290"/>
        <v>867.60283333333336</v>
      </c>
      <c r="T741" s="82">
        <f>U741/G741</f>
        <v>0</v>
      </c>
      <c r="U741" s="57">
        <f t="shared" si="290"/>
        <v>0</v>
      </c>
      <c r="V741" s="82">
        <f>W741/G741</f>
        <v>0.20039999999999999</v>
      </c>
      <c r="W741" s="57">
        <f t="shared" si="290"/>
        <v>1296.6481199999998</v>
      </c>
      <c r="X741" s="57">
        <f t="shared" si="290"/>
        <v>0</v>
      </c>
      <c r="Y741" s="57">
        <f t="shared" si="290"/>
        <v>0</v>
      </c>
      <c r="Z741" s="57">
        <f t="shared" si="290"/>
        <v>0</v>
      </c>
      <c r="AA741" s="57">
        <f t="shared" si="290"/>
        <v>10844.450953333333</v>
      </c>
      <c r="AB741" s="141">
        <f>SUM(AB742:AB744)</f>
        <v>1806.2</v>
      </c>
      <c r="AC741" s="141">
        <f>SUM(AC742:AC744)</f>
        <v>3102.8481200000001</v>
      </c>
      <c r="AD741" s="233">
        <f t="shared" si="280"/>
        <v>0.47955243497210331</v>
      </c>
      <c r="AE741" s="141">
        <f>SUM(AE742:AE744)</f>
        <v>9547.8028333333314</v>
      </c>
      <c r="AF741" s="269">
        <f t="shared" si="278"/>
        <v>0.4</v>
      </c>
      <c r="AG741" s="270">
        <f>SUM(AG742:AG744)</f>
        <v>2588.12</v>
      </c>
      <c r="AH741" s="141">
        <f>SUM(AH742:AH744)</f>
        <v>-103.55495999999994</v>
      </c>
      <c r="AI741" s="233">
        <f t="shared" si="283"/>
        <v>0.49555709627065214</v>
      </c>
      <c r="AJ741" s="57">
        <f t="shared" si="284"/>
        <v>3206.40308</v>
      </c>
      <c r="AK741" s="57"/>
      <c r="AL741" s="79"/>
    </row>
    <row r="742" spans="2:38" s="1" customFormat="1" ht="21.75" customHeight="1" x14ac:dyDescent="0.25">
      <c r="B742" s="675"/>
      <c r="C742" s="15" t="s">
        <v>763</v>
      </c>
      <c r="D742" s="116">
        <v>2</v>
      </c>
      <c r="E742" s="116">
        <v>14</v>
      </c>
      <c r="F742" s="116">
        <v>12</v>
      </c>
      <c r="G742" s="69">
        <v>1038.9999999999998</v>
      </c>
      <c r="H742" s="69">
        <v>40.799999999999997</v>
      </c>
      <c r="I742" s="80">
        <v>0.29884504331087591</v>
      </c>
      <c r="J742" s="69">
        <v>310.5</v>
      </c>
      <c r="K742" s="80">
        <v>0</v>
      </c>
      <c r="L742" s="69">
        <v>0</v>
      </c>
      <c r="M742" s="80">
        <v>0</v>
      </c>
      <c r="N742" s="69">
        <v>0</v>
      </c>
      <c r="O742" s="69">
        <v>0</v>
      </c>
      <c r="P742" s="69">
        <v>0</v>
      </c>
      <c r="Q742" s="69">
        <v>2.8</v>
      </c>
      <c r="R742" s="69">
        <v>0</v>
      </c>
      <c r="S742" s="69">
        <v>147</v>
      </c>
      <c r="T742" s="80">
        <v>0</v>
      </c>
      <c r="U742" s="69">
        <v>0</v>
      </c>
      <c r="V742" s="80">
        <v>0.20040000000000005</v>
      </c>
      <c r="W742" s="69">
        <v>208.21559999999999</v>
      </c>
      <c r="X742" s="69">
        <v>0</v>
      </c>
      <c r="Y742" s="69">
        <v>0</v>
      </c>
      <c r="Z742" s="69">
        <v>0</v>
      </c>
      <c r="AA742" s="60">
        <f>G742+H742+J742+L742+N742+O742+P742+Q742+R742+S742+U742+W742+X742+Y742+Z742</f>
        <v>1748.3155999999997</v>
      </c>
      <c r="AB742" s="143">
        <v>344.7</v>
      </c>
      <c r="AC742" s="69">
        <f>AB742+X742+W742+U742</f>
        <v>552.91560000000004</v>
      </c>
      <c r="AD742" s="238">
        <f t="shared" si="280"/>
        <v>0.53216130895091451</v>
      </c>
      <c r="AE742" s="69">
        <f>G742+H742+J742+L742+N742+P742+Q742+R742+S742+Y742+Z742</f>
        <v>1540.0999999999997</v>
      </c>
      <c r="AF742" s="277">
        <f t="shared" si="278"/>
        <v>0.4</v>
      </c>
      <c r="AG742" s="278">
        <f>G742*AF742</f>
        <v>415.59999999999991</v>
      </c>
      <c r="AH742" s="225">
        <f>IF((AA742+AB742)-(AE742+AG742)&gt;0,0,(AA742+AB742)-(AE742+AG742))</f>
        <v>0</v>
      </c>
      <c r="AI742" s="238">
        <f t="shared" si="283"/>
        <v>0.53216130895091451</v>
      </c>
      <c r="AJ742" s="69">
        <f t="shared" si="284"/>
        <v>552.91560000000004</v>
      </c>
      <c r="AK742" s="69"/>
      <c r="AL742" s="186"/>
    </row>
    <row r="743" spans="2:38" s="1" customFormat="1" ht="16.5" customHeight="1" x14ac:dyDescent="0.25">
      <c r="B743" s="675"/>
      <c r="C743" s="15" t="s">
        <v>806</v>
      </c>
      <c r="D743" s="116">
        <v>6</v>
      </c>
      <c r="E743" s="116">
        <v>41</v>
      </c>
      <c r="F743" s="116">
        <v>40</v>
      </c>
      <c r="G743" s="69">
        <v>3768.7000000000003</v>
      </c>
      <c r="H743" s="69">
        <v>124.80000000000001</v>
      </c>
      <c r="I743" s="80">
        <v>0.28325417252633533</v>
      </c>
      <c r="J743" s="69">
        <v>1067.5</v>
      </c>
      <c r="K743" s="80">
        <v>0</v>
      </c>
      <c r="L743" s="69">
        <v>0</v>
      </c>
      <c r="M743" s="80">
        <v>0</v>
      </c>
      <c r="N743" s="69">
        <v>0</v>
      </c>
      <c r="O743" s="69">
        <v>0</v>
      </c>
      <c r="P743" s="69">
        <v>0</v>
      </c>
      <c r="Q743" s="69">
        <v>83.1</v>
      </c>
      <c r="R743" s="69">
        <v>4.2</v>
      </c>
      <c r="S743" s="69">
        <v>496.05141666666668</v>
      </c>
      <c r="T743" s="80">
        <v>0</v>
      </c>
      <c r="U743" s="69">
        <v>0</v>
      </c>
      <c r="V743" s="80">
        <v>0.20039999999999999</v>
      </c>
      <c r="W743" s="69">
        <v>755.24748</v>
      </c>
      <c r="X743" s="69">
        <v>0</v>
      </c>
      <c r="Y743" s="69">
        <v>0</v>
      </c>
      <c r="Z743" s="69">
        <v>0</v>
      </c>
      <c r="AA743" s="60">
        <f>G743+H743+J743+L743+N743+O743+P743+Q743+R743+S743+U743+W743+X743+Y743+Z743</f>
        <v>6299.5988966666664</v>
      </c>
      <c r="AB743" s="143">
        <v>1233.2</v>
      </c>
      <c r="AC743" s="69">
        <f>AB743+X743+W743+U743</f>
        <v>1988.44748</v>
      </c>
      <c r="AD743" s="238">
        <f t="shared" si="280"/>
        <v>0.52762158834611406</v>
      </c>
      <c r="AE743" s="69">
        <f>G743+H743+J743+L743+N743+P743+Q743+R743+S743+Y743+Z743</f>
        <v>5544.3514166666664</v>
      </c>
      <c r="AF743" s="277">
        <f t="shared" si="278"/>
        <v>0.4</v>
      </c>
      <c r="AG743" s="278">
        <f>G743*AF743</f>
        <v>1507.4800000000002</v>
      </c>
      <c r="AH743" s="225">
        <f>IF((AA743+AB743)-(AE743+AG743)&gt;0,0,(AA743+AB743)-(AE743+AG743))</f>
        <v>0</v>
      </c>
      <c r="AI743" s="238">
        <f t="shared" si="283"/>
        <v>0.52762158834611406</v>
      </c>
      <c r="AJ743" s="69">
        <f t="shared" si="284"/>
        <v>1988.44748</v>
      </c>
      <c r="AK743" s="69"/>
      <c r="AL743" s="186"/>
    </row>
    <row r="744" spans="2:38" s="1" customFormat="1" ht="18" customHeight="1" x14ac:dyDescent="0.25">
      <c r="B744" s="675"/>
      <c r="C744" s="15" t="s">
        <v>727</v>
      </c>
      <c r="D744" s="116">
        <v>3</v>
      </c>
      <c r="E744" s="116">
        <v>18</v>
      </c>
      <c r="F744" s="116">
        <v>18</v>
      </c>
      <c r="G744" s="69">
        <v>1662.6</v>
      </c>
      <c r="H744" s="69">
        <v>64.800000000000011</v>
      </c>
      <c r="I744" s="80">
        <v>0.27066041140382535</v>
      </c>
      <c r="J744" s="69">
        <v>450</v>
      </c>
      <c r="K744" s="80">
        <v>0</v>
      </c>
      <c r="L744" s="69">
        <v>0</v>
      </c>
      <c r="M744" s="80">
        <v>0</v>
      </c>
      <c r="N744" s="69">
        <v>0</v>
      </c>
      <c r="O744" s="69">
        <v>0</v>
      </c>
      <c r="P744" s="69">
        <v>0</v>
      </c>
      <c r="Q744" s="69">
        <v>57.2</v>
      </c>
      <c r="R744" s="69">
        <v>4.2</v>
      </c>
      <c r="S744" s="69">
        <v>224.55141666666665</v>
      </c>
      <c r="T744" s="80">
        <v>0</v>
      </c>
      <c r="U744" s="69">
        <v>0</v>
      </c>
      <c r="V744" s="80">
        <v>0.20039999999999999</v>
      </c>
      <c r="W744" s="69">
        <v>333.18503999999996</v>
      </c>
      <c r="X744" s="69">
        <v>0</v>
      </c>
      <c r="Y744" s="69">
        <v>0</v>
      </c>
      <c r="Z744" s="69">
        <v>0</v>
      </c>
      <c r="AA744" s="60">
        <f>G744+H744+J744+L744+N744+O744+P744+Q744+R744+S744+U744+W744+X744+Y744+Z744</f>
        <v>2796.5364566666658</v>
      </c>
      <c r="AB744" s="143">
        <v>228.3</v>
      </c>
      <c r="AC744" s="69">
        <f>AB744+X744+W744+U744</f>
        <v>561.48504000000003</v>
      </c>
      <c r="AD744" s="238">
        <f t="shared" si="280"/>
        <v>0.33771504871887409</v>
      </c>
      <c r="AE744" s="69">
        <f>G744+H744+J744+L744+N744+P744+Q744+R744+S744+Y744+Z744</f>
        <v>2463.351416666666</v>
      </c>
      <c r="AF744" s="277">
        <f t="shared" si="278"/>
        <v>0.4</v>
      </c>
      <c r="AG744" s="278">
        <f>G744*AF744</f>
        <v>665.04</v>
      </c>
      <c r="AH744" s="225">
        <f>IF((AA744+AB744)-(AE744+AG744)&gt;0,0,(AA744+AB744)-(AE744+AG744))</f>
        <v>-103.55495999999994</v>
      </c>
      <c r="AI744" s="238">
        <f t="shared" si="283"/>
        <v>0.4</v>
      </c>
      <c r="AJ744" s="69">
        <f t="shared" si="284"/>
        <v>665.04</v>
      </c>
      <c r="AK744" s="69"/>
      <c r="AL744" s="186"/>
    </row>
    <row r="745" spans="2:38" s="1" customFormat="1" ht="15" customHeight="1" x14ac:dyDescent="0.25">
      <c r="B745" s="675" t="s">
        <v>536</v>
      </c>
      <c r="C745" s="26" t="s">
        <v>124</v>
      </c>
      <c r="D745" s="125">
        <f t="shared" ref="D745:AA745" si="291">SUM(D746:D747)</f>
        <v>25</v>
      </c>
      <c r="E745" s="125">
        <f t="shared" si="291"/>
        <v>123</v>
      </c>
      <c r="F745" s="125">
        <f t="shared" si="291"/>
        <v>115</v>
      </c>
      <c r="G745" s="57">
        <f t="shared" si="291"/>
        <v>11152.699999999999</v>
      </c>
      <c r="H745" s="57">
        <f t="shared" si="291"/>
        <v>320.39999999999998</v>
      </c>
      <c r="I745" s="82">
        <f>J745/G745</f>
        <v>0.240533682426677</v>
      </c>
      <c r="J745" s="57">
        <f t="shared" si="291"/>
        <v>2682.6000000000004</v>
      </c>
      <c r="K745" s="82">
        <f>L745/G745</f>
        <v>7.3435132299801854E-3</v>
      </c>
      <c r="L745" s="57">
        <f t="shared" si="291"/>
        <v>81.900000000000006</v>
      </c>
      <c r="M745" s="82">
        <f t="shared" si="291"/>
        <v>0</v>
      </c>
      <c r="N745" s="57">
        <f t="shared" si="291"/>
        <v>0</v>
      </c>
      <c r="O745" s="57">
        <f t="shared" si="291"/>
        <v>0</v>
      </c>
      <c r="P745" s="57">
        <f t="shared" si="291"/>
        <v>0</v>
      </c>
      <c r="Q745" s="57">
        <f t="shared" si="291"/>
        <v>383.70000000000005</v>
      </c>
      <c r="R745" s="57">
        <f t="shared" si="291"/>
        <v>12.7</v>
      </c>
      <c r="S745" s="57">
        <f t="shared" si="291"/>
        <v>1452.9550400000001</v>
      </c>
      <c r="T745" s="82">
        <f>U745/G745</f>
        <v>0</v>
      </c>
      <c r="U745" s="57">
        <f t="shared" si="291"/>
        <v>0</v>
      </c>
      <c r="V745" s="82">
        <f>W745/G745</f>
        <v>0.20040000000000002</v>
      </c>
      <c r="W745" s="57">
        <f t="shared" si="291"/>
        <v>2235.00108</v>
      </c>
      <c r="X745" s="57">
        <f t="shared" si="291"/>
        <v>0</v>
      </c>
      <c r="Y745" s="57">
        <f t="shared" si="291"/>
        <v>0</v>
      </c>
      <c r="Z745" s="57">
        <f t="shared" si="291"/>
        <v>0</v>
      </c>
      <c r="AA745" s="57">
        <f t="shared" si="291"/>
        <v>18321.956119999999</v>
      </c>
      <c r="AB745" s="141">
        <f>SUM(AB746:AB747)</f>
        <v>1495.8000000000002</v>
      </c>
      <c r="AC745" s="141">
        <f>SUM(AC746:AC747)</f>
        <v>3730.8010799999997</v>
      </c>
      <c r="AD745" s="233">
        <f t="shared" si="280"/>
        <v>0.33451998888161616</v>
      </c>
      <c r="AE745" s="141">
        <f>SUM(AE746:AE747)</f>
        <v>16086.955040000001</v>
      </c>
      <c r="AF745" s="269">
        <f t="shared" si="278"/>
        <v>0.4</v>
      </c>
      <c r="AG745" s="270">
        <f>SUM(AG746:AG747)</f>
        <v>4461.08</v>
      </c>
      <c r="AH745" s="141">
        <f>SUM(AH746:AH747)</f>
        <v>-730.27892000000065</v>
      </c>
      <c r="AI745" s="233">
        <f t="shared" si="283"/>
        <v>0.4</v>
      </c>
      <c r="AJ745" s="57">
        <f t="shared" si="284"/>
        <v>4461.08</v>
      </c>
      <c r="AK745" s="57"/>
      <c r="AL745" s="79"/>
    </row>
    <row r="746" spans="2:38" s="1" customFormat="1" ht="23.25" customHeight="1" x14ac:dyDescent="0.25">
      <c r="B746" s="675"/>
      <c r="C746" s="15" t="s">
        <v>976</v>
      </c>
      <c r="D746" s="116">
        <v>12</v>
      </c>
      <c r="E746" s="116">
        <v>59</v>
      </c>
      <c r="F746" s="116">
        <v>55</v>
      </c>
      <c r="G746" s="69">
        <v>5346.4</v>
      </c>
      <c r="H746" s="69">
        <v>147.6</v>
      </c>
      <c r="I746" s="80">
        <v>0.23367125542421069</v>
      </c>
      <c r="J746" s="69">
        <v>1249.3</v>
      </c>
      <c r="K746" s="80">
        <v>0</v>
      </c>
      <c r="L746" s="69">
        <v>0</v>
      </c>
      <c r="M746" s="80">
        <v>0</v>
      </c>
      <c r="N746" s="69">
        <v>0</v>
      </c>
      <c r="O746" s="69">
        <v>0</v>
      </c>
      <c r="P746" s="69">
        <v>0</v>
      </c>
      <c r="Q746" s="69">
        <v>226.5</v>
      </c>
      <c r="R746" s="69">
        <v>4.2</v>
      </c>
      <c r="S746" s="69">
        <v>696.44591666666668</v>
      </c>
      <c r="T746" s="80">
        <v>0</v>
      </c>
      <c r="U746" s="69">
        <v>0</v>
      </c>
      <c r="V746" s="80">
        <v>0.20039999999999999</v>
      </c>
      <c r="W746" s="69">
        <v>1071.4185599999998</v>
      </c>
      <c r="X746" s="69">
        <v>0</v>
      </c>
      <c r="Y746" s="69">
        <v>0</v>
      </c>
      <c r="Z746" s="69">
        <v>0</v>
      </c>
      <c r="AA746" s="60">
        <f>G746+H746+J746+L746+N746+O746+P746+Q746+R746+S746+U746+W746+X746+Y746+Z746</f>
        <v>8741.8644766666657</v>
      </c>
      <c r="AB746" s="143">
        <v>713.7</v>
      </c>
      <c r="AC746" s="69">
        <f>AB746+X746+W746+U746</f>
        <v>1785.1185599999999</v>
      </c>
      <c r="AD746" s="238">
        <f t="shared" si="280"/>
        <v>0.33389169534640134</v>
      </c>
      <c r="AE746" s="69">
        <f>G746+H746+J746+L746+N746+P746+Q746+R746+S746+Y746+Z746</f>
        <v>7670.4459166666666</v>
      </c>
      <c r="AF746" s="277">
        <f t="shared" si="278"/>
        <v>0.4</v>
      </c>
      <c r="AG746" s="278">
        <f>G746*AF746</f>
        <v>2138.56</v>
      </c>
      <c r="AH746" s="225">
        <f>IF((AA746+AB746)-(AE746+AG746)&gt;0,0,(AA746+AB746)-(AE746+AG746))</f>
        <v>-353.44144000000051</v>
      </c>
      <c r="AI746" s="238">
        <f t="shared" si="283"/>
        <v>0.40000000000000008</v>
      </c>
      <c r="AJ746" s="69">
        <f t="shared" si="284"/>
        <v>2138.5600000000004</v>
      </c>
      <c r="AK746" s="69"/>
      <c r="AL746" s="186"/>
    </row>
    <row r="747" spans="2:38" s="1" customFormat="1" ht="13.5" customHeight="1" x14ac:dyDescent="0.25">
      <c r="B747" s="675"/>
      <c r="C747" s="15" t="s">
        <v>1035</v>
      </c>
      <c r="D747" s="116">
        <v>13</v>
      </c>
      <c r="E747" s="116">
        <v>64</v>
      </c>
      <c r="F747" s="116">
        <v>60</v>
      </c>
      <c r="G747" s="69">
        <v>5806.2999999999993</v>
      </c>
      <c r="H747" s="69">
        <v>172.8</v>
      </c>
      <c r="I747" s="80">
        <v>0.24685255670564737</v>
      </c>
      <c r="J747" s="69">
        <v>1433.3000000000002</v>
      </c>
      <c r="K747" s="80">
        <v>1.4105368306839125E-2</v>
      </c>
      <c r="L747" s="69">
        <v>81.900000000000006</v>
      </c>
      <c r="M747" s="80">
        <v>0</v>
      </c>
      <c r="N747" s="69">
        <v>0</v>
      </c>
      <c r="O747" s="69">
        <v>0</v>
      </c>
      <c r="P747" s="69">
        <v>0</v>
      </c>
      <c r="Q747" s="69">
        <v>157.20000000000002</v>
      </c>
      <c r="R747" s="69">
        <v>8.5</v>
      </c>
      <c r="S747" s="69">
        <v>756.50912333333338</v>
      </c>
      <c r="T747" s="80">
        <v>0</v>
      </c>
      <c r="U747" s="69">
        <v>0</v>
      </c>
      <c r="V747" s="80">
        <v>0.20040000000000002</v>
      </c>
      <c r="W747" s="69">
        <v>1163.5825199999999</v>
      </c>
      <c r="X747" s="69">
        <v>0</v>
      </c>
      <c r="Y747" s="69">
        <v>0</v>
      </c>
      <c r="Z747" s="69">
        <v>0</v>
      </c>
      <c r="AA747" s="60">
        <f>G747+H747+J747+L747+N747+O747+P747+Q747+R747+S747+U747+W747+X747+Y747+Z747</f>
        <v>9580.0916433333332</v>
      </c>
      <c r="AB747" s="143">
        <v>782.1</v>
      </c>
      <c r="AC747" s="69">
        <f>AB747+X747+W747+U747</f>
        <v>1945.6825199999998</v>
      </c>
      <c r="AD747" s="238">
        <f t="shared" si="280"/>
        <v>0.33509851712794725</v>
      </c>
      <c r="AE747" s="69">
        <f>G747+H747+J747+L747+N747+P747+Q747+R747+S747+Y747+Z747</f>
        <v>8416.5091233333333</v>
      </c>
      <c r="AF747" s="277">
        <f t="shared" si="278"/>
        <v>0.4</v>
      </c>
      <c r="AG747" s="278">
        <f>G747*AF747</f>
        <v>2322.52</v>
      </c>
      <c r="AH747" s="225">
        <f>IF((AA747+AB747)-(AE747+AG747)&gt;0,0,(AA747+AB747)-(AE747+AG747))</f>
        <v>-376.83748000000014</v>
      </c>
      <c r="AI747" s="238">
        <f t="shared" si="283"/>
        <v>0.4</v>
      </c>
      <c r="AJ747" s="69">
        <f t="shared" si="284"/>
        <v>2322.52</v>
      </c>
      <c r="AK747" s="69"/>
      <c r="AL747" s="186"/>
    </row>
    <row r="748" spans="2:38" ht="41.25" customHeight="1" x14ac:dyDescent="0.25">
      <c r="B748" s="663" t="s">
        <v>537</v>
      </c>
      <c r="C748" s="664"/>
      <c r="D748" s="117">
        <f t="shared" ref="D748:AA748" si="292">D750</f>
        <v>77</v>
      </c>
      <c r="E748" s="117">
        <f t="shared" si="292"/>
        <v>425</v>
      </c>
      <c r="F748" s="117">
        <f t="shared" si="292"/>
        <v>399</v>
      </c>
      <c r="G748" s="132">
        <f t="shared" si="292"/>
        <v>36296.226000000002</v>
      </c>
      <c r="H748" s="132">
        <f t="shared" si="292"/>
        <v>1376.8</v>
      </c>
      <c r="I748" s="87">
        <f>J748/G748</f>
        <v>0.31577387687634523</v>
      </c>
      <c r="J748" s="132">
        <f t="shared" si="292"/>
        <v>11461.400000000001</v>
      </c>
      <c r="K748" s="87">
        <f>L748/G748</f>
        <v>2.3749025587398533E-3</v>
      </c>
      <c r="L748" s="132">
        <f t="shared" si="292"/>
        <v>86.2</v>
      </c>
      <c r="M748" s="87">
        <f>N748/G748</f>
        <v>0</v>
      </c>
      <c r="N748" s="132">
        <f t="shared" si="292"/>
        <v>0</v>
      </c>
      <c r="O748" s="132">
        <f t="shared" si="292"/>
        <v>0</v>
      </c>
      <c r="P748" s="132">
        <f t="shared" si="292"/>
        <v>64.7</v>
      </c>
      <c r="Q748" s="132">
        <f t="shared" si="292"/>
        <v>1771.23</v>
      </c>
      <c r="R748" s="132">
        <f t="shared" si="292"/>
        <v>94.800000000000011</v>
      </c>
      <c r="S748" s="132">
        <f t="shared" si="292"/>
        <v>4789.6880000000001</v>
      </c>
      <c r="T748" s="87">
        <f>U748/G748</f>
        <v>0</v>
      </c>
      <c r="U748" s="132">
        <f t="shared" si="292"/>
        <v>0</v>
      </c>
      <c r="V748" s="87">
        <f>W748/G748</f>
        <v>0.17911779588324142</v>
      </c>
      <c r="W748" s="132">
        <f t="shared" si="292"/>
        <v>6501.3</v>
      </c>
      <c r="X748" s="132">
        <f t="shared" si="292"/>
        <v>0</v>
      </c>
      <c r="Y748" s="132">
        <f t="shared" si="292"/>
        <v>134.47999999999999</v>
      </c>
      <c r="Z748" s="132">
        <f t="shared" si="292"/>
        <v>0</v>
      </c>
      <c r="AA748" s="132">
        <f t="shared" si="292"/>
        <v>62576.824000000001</v>
      </c>
      <c r="AB748" s="129">
        <f>AB750+AB749</f>
        <v>5562.1</v>
      </c>
      <c r="AC748" s="129">
        <f>AC750+AC749</f>
        <v>12063.4</v>
      </c>
      <c r="AD748" s="226">
        <f t="shared" si="280"/>
        <v>0.33235962328425001</v>
      </c>
      <c r="AE748" s="129">
        <f>AE750+AE749</f>
        <v>58922.880666666671</v>
      </c>
      <c r="AF748" s="258">
        <f t="shared" si="278"/>
        <v>0.4</v>
      </c>
      <c r="AG748" s="255">
        <f>AG750+AG749</f>
        <v>15180.8984</v>
      </c>
      <c r="AH748" s="129">
        <f>AH750+AH749</f>
        <v>-3117.4984000000009</v>
      </c>
      <c r="AI748" s="226">
        <f t="shared" si="283"/>
        <v>0.41825005167203883</v>
      </c>
      <c r="AJ748" s="132">
        <f t="shared" si="284"/>
        <v>15180.8984</v>
      </c>
      <c r="AK748" s="132"/>
      <c r="AL748" s="196"/>
    </row>
    <row r="749" spans="2:38" ht="18.75" x14ac:dyDescent="0.25">
      <c r="B749" s="306" t="s">
        <v>834</v>
      </c>
      <c r="C749" s="207"/>
      <c r="D749" s="124"/>
      <c r="E749" s="124">
        <v>15</v>
      </c>
      <c r="F749" s="124">
        <v>15</v>
      </c>
      <c r="G749" s="134">
        <v>1656.02</v>
      </c>
      <c r="H749" s="134">
        <v>94.8</v>
      </c>
      <c r="I749" s="93">
        <v>0.47966811995024217</v>
      </c>
      <c r="J749" s="134">
        <v>794.34</v>
      </c>
      <c r="K749" s="93">
        <v>0</v>
      </c>
      <c r="L749" s="134">
        <v>0</v>
      </c>
      <c r="M749" s="93">
        <v>0</v>
      </c>
      <c r="N749" s="134">
        <v>0</v>
      </c>
      <c r="O749" s="134">
        <v>0</v>
      </c>
      <c r="P749" s="134">
        <v>0</v>
      </c>
      <c r="Q749" s="134">
        <v>0</v>
      </c>
      <c r="R749" s="134">
        <v>0</v>
      </c>
      <c r="S749" s="134">
        <v>212.09666666666664</v>
      </c>
      <c r="T749" s="93">
        <v>0</v>
      </c>
      <c r="U749" s="134">
        <v>0</v>
      </c>
      <c r="V749" s="93">
        <v>0</v>
      </c>
      <c r="W749" s="134">
        <v>0</v>
      </c>
      <c r="X749" s="309">
        <v>0</v>
      </c>
      <c r="Y749" s="309">
        <v>79</v>
      </c>
      <c r="Z749" s="309">
        <v>11.1</v>
      </c>
      <c r="AA749" s="309">
        <v>2847.3566666666666</v>
      </c>
      <c r="AB749" s="146">
        <v>493.5</v>
      </c>
      <c r="AC749" s="309">
        <f>AB749+X749+W749+U749</f>
        <v>493.5</v>
      </c>
      <c r="AD749" s="310">
        <f t="shared" si="280"/>
        <v>0.29800364729894568</v>
      </c>
      <c r="AE749" s="309">
        <f>G749+H749+J749+L749+N749+P749+Q749+R749+S749+Y749+Z749</f>
        <v>2847.3566666666666</v>
      </c>
      <c r="AF749" s="311">
        <f t="shared" si="278"/>
        <v>0.4</v>
      </c>
      <c r="AG749" s="312">
        <f>G749*AF749</f>
        <v>662.40800000000002</v>
      </c>
      <c r="AH749" s="225">
        <f>IF((AA749+AB749)-(AE749+AG749)&gt;0,0,(AA749+AB749)-(AE749+AG749))</f>
        <v>-168.9079999999999</v>
      </c>
      <c r="AI749" s="310">
        <f t="shared" si="283"/>
        <v>0.39999999999999997</v>
      </c>
      <c r="AJ749" s="309">
        <f t="shared" si="284"/>
        <v>662.4079999999999</v>
      </c>
      <c r="AK749" s="134"/>
      <c r="AL749" s="184"/>
    </row>
    <row r="750" spans="2:38" ht="18.75" customHeight="1" x14ac:dyDescent="0.3">
      <c r="B750" s="10" t="s">
        <v>710</v>
      </c>
      <c r="C750" s="23"/>
      <c r="D750" s="155">
        <f>D751+D756+D759+D763+D766+D769+D770</f>
        <v>77</v>
      </c>
      <c r="E750" s="155">
        <f t="shared" ref="E750:AA750" si="293">E751+E756+E759+E763+E766+E769+E770</f>
        <v>425</v>
      </c>
      <c r="F750" s="155">
        <f t="shared" si="293"/>
        <v>399</v>
      </c>
      <c r="G750" s="66">
        <f t="shared" si="293"/>
        <v>36296.226000000002</v>
      </c>
      <c r="H750" s="66">
        <f t="shared" si="293"/>
        <v>1376.8</v>
      </c>
      <c r="I750" s="94">
        <f>J750/G750</f>
        <v>0.31577387687634523</v>
      </c>
      <c r="J750" s="66">
        <f t="shared" si="293"/>
        <v>11461.400000000001</v>
      </c>
      <c r="K750" s="94">
        <f>L750/G750</f>
        <v>2.3749025587398533E-3</v>
      </c>
      <c r="L750" s="66">
        <f t="shared" si="293"/>
        <v>86.2</v>
      </c>
      <c r="M750" s="94">
        <f>N750/G750</f>
        <v>0</v>
      </c>
      <c r="N750" s="66">
        <f t="shared" si="293"/>
        <v>0</v>
      </c>
      <c r="O750" s="66">
        <f t="shared" si="293"/>
        <v>0</v>
      </c>
      <c r="P750" s="66">
        <f t="shared" si="293"/>
        <v>64.7</v>
      </c>
      <c r="Q750" s="66">
        <f t="shared" si="293"/>
        <v>1771.23</v>
      </c>
      <c r="R750" s="66">
        <f t="shared" si="293"/>
        <v>94.800000000000011</v>
      </c>
      <c r="S750" s="66">
        <f t="shared" si="293"/>
        <v>4789.6880000000001</v>
      </c>
      <c r="T750" s="94">
        <f>U750/G750</f>
        <v>0</v>
      </c>
      <c r="U750" s="66">
        <f t="shared" si="293"/>
        <v>0</v>
      </c>
      <c r="V750" s="94">
        <f>W750/G750</f>
        <v>0.17911779588324142</v>
      </c>
      <c r="W750" s="66">
        <f t="shared" si="293"/>
        <v>6501.3</v>
      </c>
      <c r="X750" s="66">
        <f t="shared" si="293"/>
        <v>0</v>
      </c>
      <c r="Y750" s="66">
        <f t="shared" si="293"/>
        <v>134.47999999999999</v>
      </c>
      <c r="Z750" s="66">
        <f t="shared" si="293"/>
        <v>0</v>
      </c>
      <c r="AA750" s="66">
        <f t="shared" si="293"/>
        <v>62576.824000000001</v>
      </c>
      <c r="AB750" s="63">
        <f>AB751+AB756+AB759+AB763+AB766+AB769+AB770</f>
        <v>5068.6000000000004</v>
      </c>
      <c r="AC750" s="63">
        <f>AC751+AC756+AC759+AC763+AC766+AC769+AC770</f>
        <v>11569.9</v>
      </c>
      <c r="AD750" s="245">
        <f t="shared" si="280"/>
        <v>0.3187631683800955</v>
      </c>
      <c r="AE750" s="63">
        <f>AE751+AE756+AE759+AE763+AE766+AE769+AE770</f>
        <v>56075.524000000005</v>
      </c>
      <c r="AF750" s="292">
        <f t="shared" si="278"/>
        <v>0.4</v>
      </c>
      <c r="AG750" s="293">
        <f>AG751+AG756+AG759+AG763+AG766+AG769+AG770</f>
        <v>14518.490400000001</v>
      </c>
      <c r="AH750" s="63">
        <f>AH751+AH756+AH759+AH763+AH766+AH769+AH770</f>
        <v>-2948.590400000001</v>
      </c>
      <c r="AI750" s="245">
        <f t="shared" si="283"/>
        <v>0.39999999999999997</v>
      </c>
      <c r="AJ750" s="66">
        <f t="shared" si="284"/>
        <v>14518.490400000001</v>
      </c>
      <c r="AK750" s="66"/>
      <c r="AL750" s="188"/>
    </row>
    <row r="751" spans="2:38" s="1" customFormat="1" ht="15.75" x14ac:dyDescent="0.25">
      <c r="B751" s="667" t="s">
        <v>538</v>
      </c>
      <c r="C751" s="26" t="s">
        <v>124</v>
      </c>
      <c r="D751" s="125">
        <f t="shared" ref="D751:AA751" si="294">SUM(D752:D755)</f>
        <v>12</v>
      </c>
      <c r="E751" s="125">
        <f t="shared" si="294"/>
        <v>75</v>
      </c>
      <c r="F751" s="125">
        <f t="shared" si="294"/>
        <v>67</v>
      </c>
      <c r="G751" s="57">
        <f t="shared" si="294"/>
        <v>6259.6280000000006</v>
      </c>
      <c r="H751" s="57">
        <f t="shared" si="294"/>
        <v>232.79999999999998</v>
      </c>
      <c r="I751" s="82">
        <f>J751/G751</f>
        <v>0.34780820841110682</v>
      </c>
      <c r="J751" s="57">
        <f t="shared" si="294"/>
        <v>2177.15</v>
      </c>
      <c r="K751" s="82">
        <f>L751/G751</f>
        <v>0</v>
      </c>
      <c r="L751" s="57">
        <f t="shared" si="294"/>
        <v>0</v>
      </c>
      <c r="M751" s="82">
        <f t="shared" si="294"/>
        <v>0</v>
      </c>
      <c r="N751" s="57">
        <f t="shared" si="294"/>
        <v>0</v>
      </c>
      <c r="O751" s="57">
        <f t="shared" si="294"/>
        <v>0</v>
      </c>
      <c r="P751" s="57">
        <f t="shared" si="294"/>
        <v>0</v>
      </c>
      <c r="Q751" s="57">
        <f t="shared" si="294"/>
        <v>280.90000000000003</v>
      </c>
      <c r="R751" s="57">
        <f t="shared" si="294"/>
        <v>21.099999999999998</v>
      </c>
      <c r="S751" s="57">
        <f t="shared" si="294"/>
        <v>841.5148333333334</v>
      </c>
      <c r="T751" s="82">
        <f>U751/G751</f>
        <v>0</v>
      </c>
      <c r="U751" s="57">
        <f t="shared" si="294"/>
        <v>0</v>
      </c>
      <c r="V751" s="82">
        <f>W751/G751</f>
        <v>0.17997874634083683</v>
      </c>
      <c r="W751" s="57">
        <f t="shared" si="294"/>
        <v>1126.5999999999999</v>
      </c>
      <c r="X751" s="57">
        <f t="shared" si="294"/>
        <v>0</v>
      </c>
      <c r="Y751" s="57">
        <f t="shared" si="294"/>
        <v>0</v>
      </c>
      <c r="Z751" s="57">
        <f t="shared" si="294"/>
        <v>0</v>
      </c>
      <c r="AA751" s="57">
        <f t="shared" si="294"/>
        <v>10939.692833333334</v>
      </c>
      <c r="AB751" s="141">
        <f>SUM(AB752:AB755)</f>
        <v>888.80000000000007</v>
      </c>
      <c r="AC751" s="141">
        <f>SUM(AC752:AC755)</f>
        <v>2015.4</v>
      </c>
      <c r="AD751" s="233">
        <f t="shared" si="280"/>
        <v>0.32196801471269537</v>
      </c>
      <c r="AE751" s="141">
        <f>SUM(AE752:AE755)</f>
        <v>9813.0928333333341</v>
      </c>
      <c r="AF751" s="269">
        <f t="shared" si="278"/>
        <v>0.4</v>
      </c>
      <c r="AG751" s="270">
        <f>SUM(AG752:AG755)</f>
        <v>2503.8512000000005</v>
      </c>
      <c r="AH751" s="141">
        <f>SUM(AH752:AH755)</f>
        <v>-488.45120000000043</v>
      </c>
      <c r="AI751" s="233">
        <f t="shared" si="283"/>
        <v>0.4</v>
      </c>
      <c r="AJ751" s="57">
        <f t="shared" si="284"/>
        <v>2503.8512000000005</v>
      </c>
      <c r="AK751" s="57"/>
      <c r="AL751" s="79"/>
    </row>
    <row r="752" spans="2:38" s="1" customFormat="1" ht="15.75" x14ac:dyDescent="0.25">
      <c r="B752" s="667"/>
      <c r="C752" s="15" t="s">
        <v>539</v>
      </c>
      <c r="D752" s="116">
        <v>5</v>
      </c>
      <c r="E752" s="116">
        <v>22</v>
      </c>
      <c r="F752" s="116">
        <v>21</v>
      </c>
      <c r="G752" s="69">
        <v>1965.0320000000002</v>
      </c>
      <c r="H752" s="69">
        <v>57.599999999999994</v>
      </c>
      <c r="I752" s="80">
        <v>0.34907828473022318</v>
      </c>
      <c r="J752" s="69">
        <v>685.94999999999993</v>
      </c>
      <c r="K752" s="80">
        <v>0</v>
      </c>
      <c r="L752" s="69">
        <v>0</v>
      </c>
      <c r="M752" s="80">
        <v>0</v>
      </c>
      <c r="N752" s="69">
        <v>0</v>
      </c>
      <c r="O752" s="69">
        <v>0</v>
      </c>
      <c r="P752" s="69">
        <v>0</v>
      </c>
      <c r="Q752" s="69">
        <v>129.30000000000001</v>
      </c>
      <c r="R752" s="69">
        <v>8.5</v>
      </c>
      <c r="S752" s="69">
        <v>266.66516666666666</v>
      </c>
      <c r="T752" s="80">
        <v>0</v>
      </c>
      <c r="U752" s="69">
        <v>0</v>
      </c>
      <c r="V752" s="80">
        <v>0.17994617899352272</v>
      </c>
      <c r="W752" s="69">
        <v>353.59999999999997</v>
      </c>
      <c r="X752" s="69">
        <v>0</v>
      </c>
      <c r="Y752" s="69">
        <v>0</v>
      </c>
      <c r="Z752" s="69">
        <v>0</v>
      </c>
      <c r="AA752" s="60">
        <f>G752+H752+J752+L752+N752+O752+P752+Q752+R752+S752+U752+W752+X752+Y752+Z752</f>
        <v>3466.6471666666666</v>
      </c>
      <c r="AB752" s="143">
        <v>281.7</v>
      </c>
      <c r="AC752" s="69">
        <f>AB752+X752+W752+U752</f>
        <v>635.29999999999995</v>
      </c>
      <c r="AD752" s="238">
        <f t="shared" si="280"/>
        <v>0.32330262306160912</v>
      </c>
      <c r="AE752" s="69">
        <f>G752+H752+J752+L752+N752+P752+Q752+R752+S752+Y752+Z752</f>
        <v>3113.0471666666667</v>
      </c>
      <c r="AF752" s="277">
        <f t="shared" si="278"/>
        <v>0.4</v>
      </c>
      <c r="AG752" s="278">
        <f>G752*AF752</f>
        <v>786.01280000000008</v>
      </c>
      <c r="AH752" s="225">
        <f>IF((AA752+AB752)-(AE752+AG752)&gt;0,0,(AA752+AB752)-(AE752+AG752))</f>
        <v>-150.71280000000024</v>
      </c>
      <c r="AI752" s="238">
        <f t="shared" si="283"/>
        <v>0.40000000000000008</v>
      </c>
      <c r="AJ752" s="69">
        <f t="shared" si="284"/>
        <v>786.0128000000002</v>
      </c>
      <c r="AK752" s="69"/>
      <c r="AL752" s="186"/>
    </row>
    <row r="753" spans="2:38" s="1" customFormat="1" ht="15.75" x14ac:dyDescent="0.25">
      <c r="B753" s="667"/>
      <c r="C753" s="15" t="s">
        <v>540</v>
      </c>
      <c r="D753" s="116">
        <v>3</v>
      </c>
      <c r="E753" s="116">
        <v>21</v>
      </c>
      <c r="F753" s="116">
        <v>19</v>
      </c>
      <c r="G753" s="69">
        <v>1771.172</v>
      </c>
      <c r="H753" s="69">
        <v>70.8</v>
      </c>
      <c r="I753" s="80">
        <v>0.36554891337487272</v>
      </c>
      <c r="J753" s="69">
        <v>647.45000000000005</v>
      </c>
      <c r="K753" s="80">
        <v>0</v>
      </c>
      <c r="L753" s="69">
        <v>0</v>
      </c>
      <c r="M753" s="80">
        <v>0</v>
      </c>
      <c r="N753" s="69">
        <v>0</v>
      </c>
      <c r="O753" s="69">
        <v>0</v>
      </c>
      <c r="P753" s="69">
        <v>0</v>
      </c>
      <c r="Q753" s="69">
        <v>75.8</v>
      </c>
      <c r="R753" s="69">
        <v>4.2</v>
      </c>
      <c r="S753" s="69">
        <v>240.68516666666665</v>
      </c>
      <c r="T753" s="80">
        <v>0</v>
      </c>
      <c r="U753" s="69">
        <v>0</v>
      </c>
      <c r="V753" s="80">
        <v>0.17999381200696488</v>
      </c>
      <c r="W753" s="69">
        <v>318.8</v>
      </c>
      <c r="X753" s="69">
        <v>0</v>
      </c>
      <c r="Y753" s="69">
        <v>0</v>
      </c>
      <c r="Z753" s="69">
        <v>0</v>
      </c>
      <c r="AA753" s="60">
        <f>G753+H753+J753+L753+N753+O753+P753+Q753+R753+S753+U753+W753+X753+Y753+Z753</f>
        <v>3128.9071666666669</v>
      </c>
      <c r="AB753" s="143">
        <v>254.2</v>
      </c>
      <c r="AC753" s="69">
        <f>AB753+X753+W753+U753</f>
        <v>573</v>
      </c>
      <c r="AD753" s="238">
        <f t="shared" si="280"/>
        <v>0.32351459937261878</v>
      </c>
      <c r="AE753" s="69">
        <f>G753+H753+J753+L753+N753+P753+Q753+R753+S753+Y753+Z753</f>
        <v>2810.1071666666667</v>
      </c>
      <c r="AF753" s="277">
        <f t="shared" si="278"/>
        <v>0.4</v>
      </c>
      <c r="AG753" s="278">
        <f>G753*AF753</f>
        <v>708.4688000000001</v>
      </c>
      <c r="AH753" s="225">
        <f>IF((AA753+AB753)-(AE753+AG753)&gt;0,0,(AA753+AB753)-(AE753+AG753))</f>
        <v>-135.4688000000001</v>
      </c>
      <c r="AI753" s="238">
        <f t="shared" si="283"/>
        <v>0.40000000000000008</v>
      </c>
      <c r="AJ753" s="69">
        <f t="shared" si="284"/>
        <v>708.4688000000001</v>
      </c>
      <c r="AK753" s="69"/>
      <c r="AL753" s="186"/>
    </row>
    <row r="754" spans="2:38" s="1" customFormat="1" ht="15.75" x14ac:dyDescent="0.25">
      <c r="B754" s="667"/>
      <c r="C754" s="15" t="s">
        <v>541</v>
      </c>
      <c r="D754" s="116">
        <v>3</v>
      </c>
      <c r="E754" s="116">
        <v>16</v>
      </c>
      <c r="F754" s="116">
        <v>14</v>
      </c>
      <c r="G754" s="69">
        <v>1381.5200000000002</v>
      </c>
      <c r="H754" s="69">
        <v>48</v>
      </c>
      <c r="I754" s="80">
        <v>0.32019080433146097</v>
      </c>
      <c r="J754" s="69">
        <v>442.35</v>
      </c>
      <c r="K754" s="80">
        <v>0</v>
      </c>
      <c r="L754" s="69">
        <v>0</v>
      </c>
      <c r="M754" s="80">
        <v>0</v>
      </c>
      <c r="N754" s="69">
        <v>0</v>
      </c>
      <c r="O754" s="69">
        <v>0</v>
      </c>
      <c r="P754" s="69">
        <v>0</v>
      </c>
      <c r="Q754" s="69">
        <v>37.9</v>
      </c>
      <c r="R754" s="69">
        <v>4.2</v>
      </c>
      <c r="S754" s="69">
        <v>180.21833333333336</v>
      </c>
      <c r="T754" s="80">
        <v>0</v>
      </c>
      <c r="U754" s="69">
        <v>0</v>
      </c>
      <c r="V754" s="80">
        <v>0.17998291736637903</v>
      </c>
      <c r="W754" s="69">
        <v>248.64999999999998</v>
      </c>
      <c r="X754" s="69">
        <v>0</v>
      </c>
      <c r="Y754" s="69">
        <v>0</v>
      </c>
      <c r="Z754" s="69">
        <v>0</v>
      </c>
      <c r="AA754" s="60">
        <f>G754+H754+J754+L754+N754+O754+P754+Q754+R754+S754+U754+W754+X754+Y754+Z754</f>
        <v>2342.838333333334</v>
      </c>
      <c r="AB754" s="143">
        <v>190.3</v>
      </c>
      <c r="AC754" s="69">
        <f>AB754+X754+W754+U754</f>
        <v>438.95</v>
      </c>
      <c r="AD754" s="238">
        <f t="shared" si="280"/>
        <v>0.31772974694539341</v>
      </c>
      <c r="AE754" s="69">
        <f>G754+H754+J754+L754+N754+P754+Q754+R754+S754+Y754+Z754</f>
        <v>2094.188333333334</v>
      </c>
      <c r="AF754" s="277">
        <f t="shared" si="278"/>
        <v>0.4</v>
      </c>
      <c r="AG754" s="278">
        <f>G754*AF754</f>
        <v>552.60800000000006</v>
      </c>
      <c r="AH754" s="225">
        <f>IF((AA754+AB754)-(AE754+AG754)&gt;0,0,(AA754+AB754)-(AE754+AG754))</f>
        <v>-113.6579999999999</v>
      </c>
      <c r="AI754" s="238">
        <f t="shared" si="283"/>
        <v>0.39999999999999991</v>
      </c>
      <c r="AJ754" s="69">
        <f t="shared" si="284"/>
        <v>552.60799999999995</v>
      </c>
      <c r="AK754" s="69"/>
      <c r="AL754" s="186"/>
    </row>
    <row r="755" spans="2:38" s="1" customFormat="1" ht="15.75" customHeight="1" x14ac:dyDescent="0.25">
      <c r="B755" s="667"/>
      <c r="C755" s="15" t="s">
        <v>542</v>
      </c>
      <c r="D755" s="116">
        <v>1</v>
      </c>
      <c r="E755" s="116">
        <v>16</v>
      </c>
      <c r="F755" s="116">
        <v>13</v>
      </c>
      <c r="G755" s="69">
        <v>1141.9040000000002</v>
      </c>
      <c r="H755" s="69">
        <v>56.4</v>
      </c>
      <c r="I755" s="80">
        <v>0.35151816615056947</v>
      </c>
      <c r="J755" s="69">
        <v>401.4</v>
      </c>
      <c r="K755" s="80">
        <v>0</v>
      </c>
      <c r="L755" s="69">
        <v>0</v>
      </c>
      <c r="M755" s="80">
        <v>0</v>
      </c>
      <c r="N755" s="69">
        <v>0</v>
      </c>
      <c r="O755" s="69">
        <v>0</v>
      </c>
      <c r="P755" s="69">
        <v>0</v>
      </c>
      <c r="Q755" s="69">
        <v>37.9</v>
      </c>
      <c r="R755" s="69">
        <v>4.2</v>
      </c>
      <c r="S755" s="69">
        <v>153.94616666666667</v>
      </c>
      <c r="T755" s="80">
        <v>0</v>
      </c>
      <c r="U755" s="69">
        <v>0</v>
      </c>
      <c r="V755" s="80">
        <v>0.18000637531701436</v>
      </c>
      <c r="W755" s="69">
        <v>205.55</v>
      </c>
      <c r="X755" s="69">
        <v>0</v>
      </c>
      <c r="Y755" s="69">
        <v>0</v>
      </c>
      <c r="Z755" s="69">
        <v>0</v>
      </c>
      <c r="AA755" s="60">
        <f>G755+H755+J755+L755+N755+O755+P755+Q755+R755+S755+U755+W755+X755+Y755+Z755</f>
        <v>2001.3001666666669</v>
      </c>
      <c r="AB755" s="143">
        <v>162.6</v>
      </c>
      <c r="AC755" s="69">
        <f>AB755+X755+W755+U755</f>
        <v>368.15</v>
      </c>
      <c r="AD755" s="238">
        <f t="shared" si="280"/>
        <v>0.32240013170984594</v>
      </c>
      <c r="AE755" s="69">
        <f>G755+H755+J755+L755+N755+P755+Q755+R755+S755+Y755+Z755</f>
        <v>1795.7501666666669</v>
      </c>
      <c r="AF755" s="277">
        <f t="shared" si="278"/>
        <v>0.4</v>
      </c>
      <c r="AG755" s="278">
        <f>G755*AF755</f>
        <v>456.7616000000001</v>
      </c>
      <c r="AH755" s="225">
        <f>IF((AA755+AB755)-(AE755+AG755)&gt;0,0,(AA755+AB755)-(AE755+AG755))</f>
        <v>-88.61160000000018</v>
      </c>
      <c r="AI755" s="238">
        <f t="shared" si="283"/>
        <v>0.40000000000000008</v>
      </c>
      <c r="AJ755" s="69">
        <f t="shared" si="284"/>
        <v>456.76160000000016</v>
      </c>
      <c r="AK755" s="69"/>
      <c r="AL755" s="186"/>
    </row>
    <row r="756" spans="2:38" s="1" customFormat="1" ht="15.75" x14ac:dyDescent="0.25">
      <c r="B756" s="667" t="s">
        <v>543</v>
      </c>
      <c r="C756" s="26" t="s">
        <v>124</v>
      </c>
      <c r="D756" s="125">
        <f t="shared" ref="D756:AA756" si="295">SUM(D757:D758)</f>
        <v>6</v>
      </c>
      <c r="E756" s="125">
        <f t="shared" si="295"/>
        <v>37</v>
      </c>
      <c r="F756" s="125">
        <f>SUM(F757:F758)</f>
        <v>35</v>
      </c>
      <c r="G756" s="57">
        <f t="shared" si="295"/>
        <v>3172.0299999999997</v>
      </c>
      <c r="H756" s="57">
        <f t="shared" si="295"/>
        <v>126.00000000000001</v>
      </c>
      <c r="I756" s="82">
        <f>J756/G756</f>
        <v>0.31846798422461331</v>
      </c>
      <c r="J756" s="57">
        <f t="shared" si="295"/>
        <v>1010.19</v>
      </c>
      <c r="K756" s="82">
        <f>L756/G756</f>
        <v>0</v>
      </c>
      <c r="L756" s="57">
        <f t="shared" si="295"/>
        <v>0</v>
      </c>
      <c r="M756" s="82">
        <f t="shared" si="295"/>
        <v>0</v>
      </c>
      <c r="N756" s="57">
        <f t="shared" si="295"/>
        <v>0</v>
      </c>
      <c r="O756" s="57">
        <f t="shared" si="295"/>
        <v>0</v>
      </c>
      <c r="P756" s="57">
        <f t="shared" si="295"/>
        <v>0</v>
      </c>
      <c r="Q756" s="57">
        <f t="shared" si="295"/>
        <v>157.19999999999999</v>
      </c>
      <c r="R756" s="57">
        <f t="shared" si="295"/>
        <v>8.4</v>
      </c>
      <c r="S756" s="57">
        <f t="shared" si="295"/>
        <v>420.39749999999998</v>
      </c>
      <c r="T756" s="82">
        <f>U756/G756</f>
        <v>0</v>
      </c>
      <c r="U756" s="57">
        <f t="shared" si="295"/>
        <v>0</v>
      </c>
      <c r="V756" s="82">
        <f>W756/G756</f>
        <v>0.17999514506483233</v>
      </c>
      <c r="W756" s="57">
        <f t="shared" si="295"/>
        <v>570.95000000000005</v>
      </c>
      <c r="X756" s="57">
        <f t="shared" si="295"/>
        <v>0</v>
      </c>
      <c r="Y756" s="57">
        <f t="shared" si="295"/>
        <v>0</v>
      </c>
      <c r="Z756" s="57">
        <f t="shared" si="295"/>
        <v>0</v>
      </c>
      <c r="AA756" s="57">
        <f t="shared" si="295"/>
        <v>5465.1674999999996</v>
      </c>
      <c r="AB756" s="141">
        <f>SUM(AB757:AB758)</f>
        <v>443.9</v>
      </c>
      <c r="AC756" s="141">
        <f>SUM(AC757:AC758)</f>
        <v>1014.85</v>
      </c>
      <c r="AD756" s="233">
        <f t="shared" si="280"/>
        <v>0.31993707499613816</v>
      </c>
      <c r="AE756" s="141">
        <f>SUM(AE757:AE758)</f>
        <v>4894.2174999999997</v>
      </c>
      <c r="AF756" s="269">
        <f t="shared" si="278"/>
        <v>0.4</v>
      </c>
      <c r="AG756" s="270">
        <f>SUM(AG757:AG758)</f>
        <v>1268.8120000000001</v>
      </c>
      <c r="AH756" s="141">
        <f>SUM(AH757:AH758)</f>
        <v>-253.96200000000044</v>
      </c>
      <c r="AI756" s="233">
        <f t="shared" si="283"/>
        <v>0.40000000000000013</v>
      </c>
      <c r="AJ756" s="57">
        <f t="shared" si="284"/>
        <v>1268.8120000000004</v>
      </c>
      <c r="AK756" s="57"/>
      <c r="AL756" s="79"/>
    </row>
    <row r="757" spans="2:38" s="1" customFormat="1" ht="15.75" x14ac:dyDescent="0.25">
      <c r="B757" s="667"/>
      <c r="C757" s="15" t="s">
        <v>544</v>
      </c>
      <c r="D757" s="116">
        <v>4</v>
      </c>
      <c r="E757" s="116">
        <v>21</v>
      </c>
      <c r="F757" s="116">
        <v>21</v>
      </c>
      <c r="G757" s="69">
        <v>1878.11</v>
      </c>
      <c r="H757" s="69">
        <v>74.400000000000006</v>
      </c>
      <c r="I757" s="80">
        <v>0.31622215951142374</v>
      </c>
      <c r="J757" s="69">
        <v>593.9</v>
      </c>
      <c r="K757" s="80">
        <v>0</v>
      </c>
      <c r="L757" s="69">
        <v>0</v>
      </c>
      <c r="M757" s="80">
        <v>0</v>
      </c>
      <c r="N757" s="69">
        <v>0</v>
      </c>
      <c r="O757" s="69">
        <v>0</v>
      </c>
      <c r="P757" s="69">
        <v>0</v>
      </c>
      <c r="Q757" s="69">
        <v>105</v>
      </c>
      <c r="R757" s="69">
        <v>4.2</v>
      </c>
      <c r="S757" s="69">
        <v>249.47583333333333</v>
      </c>
      <c r="T757" s="80">
        <v>0</v>
      </c>
      <c r="U757" s="69">
        <v>0</v>
      </c>
      <c r="V757" s="80">
        <v>0.18002140449707421</v>
      </c>
      <c r="W757" s="69">
        <v>338.1</v>
      </c>
      <c r="X757" s="69">
        <v>0</v>
      </c>
      <c r="Y757" s="69">
        <v>0</v>
      </c>
      <c r="Z757" s="69">
        <v>0</v>
      </c>
      <c r="AA757" s="60">
        <f>G757+H757+J757+L757+N757+O757+P757+Q757+R757+S757+U757+W757+X757+Y757+Z757</f>
        <v>3243.185833333333</v>
      </c>
      <c r="AB757" s="143">
        <v>263.39999999999998</v>
      </c>
      <c r="AC757" s="69">
        <f>AB757+X757+W757+U757</f>
        <v>601.5</v>
      </c>
      <c r="AD757" s="238">
        <f t="shared" si="280"/>
        <v>0.32026878084883209</v>
      </c>
      <c r="AE757" s="69">
        <f>G757+H757+J757+L757+N757+P757+Q757+R757+S757+Y757+Z757</f>
        <v>2905.0858333333331</v>
      </c>
      <c r="AF757" s="277">
        <f t="shared" si="278"/>
        <v>0.4</v>
      </c>
      <c r="AG757" s="278">
        <f>G757*AF757</f>
        <v>751.24400000000003</v>
      </c>
      <c r="AH757" s="225">
        <f>IF((AA757+AB757)-(AE757+AG757)&gt;0,0,(AA757+AB757)-(AE757+AG757))</f>
        <v>-149.74400000000014</v>
      </c>
      <c r="AI757" s="238">
        <f t="shared" si="283"/>
        <v>0.40000000000000008</v>
      </c>
      <c r="AJ757" s="69">
        <f t="shared" si="284"/>
        <v>751.24400000000014</v>
      </c>
      <c r="AK757" s="69"/>
      <c r="AL757" s="186"/>
    </row>
    <row r="758" spans="2:38" s="1" customFormat="1" ht="15.75" customHeight="1" x14ac:dyDescent="0.25">
      <c r="B758" s="667"/>
      <c r="C758" s="15" t="s">
        <v>545</v>
      </c>
      <c r="D758" s="116">
        <v>2</v>
      </c>
      <c r="E758" s="116">
        <v>16</v>
      </c>
      <c r="F758" s="116">
        <v>14</v>
      </c>
      <c r="G758" s="69">
        <v>1293.92</v>
      </c>
      <c r="H758" s="69">
        <v>51.600000000000009</v>
      </c>
      <c r="I758" s="80">
        <v>0.32172777296896254</v>
      </c>
      <c r="J758" s="69">
        <v>416.29</v>
      </c>
      <c r="K758" s="80">
        <v>0</v>
      </c>
      <c r="L758" s="69">
        <v>0</v>
      </c>
      <c r="M758" s="80">
        <v>0</v>
      </c>
      <c r="N758" s="69">
        <v>0</v>
      </c>
      <c r="O758" s="69">
        <v>0</v>
      </c>
      <c r="P758" s="69">
        <v>0</v>
      </c>
      <c r="Q758" s="69">
        <v>52.199999999999996</v>
      </c>
      <c r="R758" s="69">
        <v>4.2</v>
      </c>
      <c r="S758" s="69">
        <v>170.92166666666665</v>
      </c>
      <c r="T758" s="80">
        <v>0</v>
      </c>
      <c r="U758" s="69">
        <v>0</v>
      </c>
      <c r="V758" s="80">
        <v>0.17995702980091505</v>
      </c>
      <c r="W758" s="69">
        <v>232.85</v>
      </c>
      <c r="X758" s="69">
        <v>0</v>
      </c>
      <c r="Y758" s="69">
        <v>0</v>
      </c>
      <c r="Z758" s="69">
        <v>0</v>
      </c>
      <c r="AA758" s="60">
        <f>G758+H758+J758+L758+N758+O758+P758+Q758+R758+S758+U758+W758+X758+Y758+Z758</f>
        <v>2221.9816666666666</v>
      </c>
      <c r="AB758" s="143">
        <v>180.5</v>
      </c>
      <c r="AC758" s="69">
        <f>AB758+X758+W758+U758</f>
        <v>413.35</v>
      </c>
      <c r="AD758" s="238">
        <f t="shared" si="280"/>
        <v>0.31945560776554965</v>
      </c>
      <c r="AE758" s="69">
        <f>G758+H758+J758+L758+N758+P758+Q758+R758+S758+Y758+Z758</f>
        <v>1989.1316666666667</v>
      </c>
      <c r="AF758" s="277">
        <f t="shared" si="278"/>
        <v>0.4</v>
      </c>
      <c r="AG758" s="278">
        <f>G758*AF758</f>
        <v>517.5680000000001</v>
      </c>
      <c r="AH758" s="225">
        <f>IF((AA758+AB758)-(AE758+AG758)&gt;0,0,(AA758+AB758)-(AE758+AG758))</f>
        <v>-104.2180000000003</v>
      </c>
      <c r="AI758" s="238">
        <f t="shared" si="283"/>
        <v>0.40000000000000024</v>
      </c>
      <c r="AJ758" s="69">
        <f t="shared" si="284"/>
        <v>517.56800000000032</v>
      </c>
      <c r="AK758" s="69"/>
      <c r="AL758" s="186"/>
    </row>
    <row r="759" spans="2:38" s="1" customFormat="1" ht="15.75" x14ac:dyDescent="0.25">
      <c r="B759" s="667" t="s">
        <v>546</v>
      </c>
      <c r="C759" s="26" t="s">
        <v>124</v>
      </c>
      <c r="D759" s="125">
        <f t="shared" ref="D759:AA759" si="296">SUM(D760:D762)</f>
        <v>9</v>
      </c>
      <c r="E759" s="125">
        <f t="shared" si="296"/>
        <v>58</v>
      </c>
      <c r="F759" s="125">
        <f t="shared" si="296"/>
        <v>56</v>
      </c>
      <c r="G759" s="57">
        <f t="shared" si="296"/>
        <v>5054.0319999999992</v>
      </c>
      <c r="H759" s="57">
        <f t="shared" si="296"/>
        <v>236.4</v>
      </c>
      <c r="I759" s="82">
        <f>J759/G759</f>
        <v>0.37266681334823376</v>
      </c>
      <c r="J759" s="57">
        <f t="shared" si="296"/>
        <v>1883.4700000000003</v>
      </c>
      <c r="K759" s="82">
        <f>L759/G759</f>
        <v>0</v>
      </c>
      <c r="L759" s="57">
        <f t="shared" si="296"/>
        <v>0</v>
      </c>
      <c r="M759" s="82">
        <f t="shared" si="296"/>
        <v>0</v>
      </c>
      <c r="N759" s="57">
        <f t="shared" si="296"/>
        <v>0</v>
      </c>
      <c r="O759" s="57">
        <f t="shared" si="296"/>
        <v>0</v>
      </c>
      <c r="P759" s="57">
        <f t="shared" si="296"/>
        <v>0</v>
      </c>
      <c r="Q759" s="57">
        <f t="shared" si="296"/>
        <v>168.2</v>
      </c>
      <c r="R759" s="57">
        <f t="shared" si="296"/>
        <v>12.600000000000001</v>
      </c>
      <c r="S759" s="57">
        <f t="shared" si="296"/>
        <v>688.69600000000003</v>
      </c>
      <c r="T759" s="82">
        <f>U759/G759</f>
        <v>0</v>
      </c>
      <c r="U759" s="57">
        <f t="shared" si="296"/>
        <v>0</v>
      </c>
      <c r="V759" s="82">
        <f>W759/G759</f>
        <v>0.17998500998806496</v>
      </c>
      <c r="W759" s="57">
        <f t="shared" si="296"/>
        <v>909.64999999999986</v>
      </c>
      <c r="X759" s="57">
        <f t="shared" si="296"/>
        <v>0</v>
      </c>
      <c r="Y759" s="57">
        <f t="shared" si="296"/>
        <v>0</v>
      </c>
      <c r="Z759" s="57">
        <f t="shared" si="296"/>
        <v>0</v>
      </c>
      <c r="AA759" s="57">
        <f t="shared" si="296"/>
        <v>8953.0479999999989</v>
      </c>
      <c r="AB759" s="141">
        <f>SUM(AB760:AB762)</f>
        <v>727.2</v>
      </c>
      <c r="AC759" s="141">
        <f>SUM(AC760:AC762)</f>
        <v>1636.85</v>
      </c>
      <c r="AD759" s="233">
        <f t="shared" si="280"/>
        <v>0.32387012982901575</v>
      </c>
      <c r="AE759" s="141">
        <f>SUM(AE760:AE762)</f>
        <v>8043.3979999999992</v>
      </c>
      <c r="AF759" s="269">
        <f t="shared" si="278"/>
        <v>0.4</v>
      </c>
      <c r="AG759" s="270">
        <f>SUM(AG760:AG762)</f>
        <v>2021.6127999999999</v>
      </c>
      <c r="AH759" s="141">
        <f>SUM(AH760:AH762)</f>
        <v>-384.76280000000042</v>
      </c>
      <c r="AI759" s="233">
        <f t="shared" si="283"/>
        <v>0.40000000000000013</v>
      </c>
      <c r="AJ759" s="57">
        <f t="shared" si="284"/>
        <v>2021.6128000000003</v>
      </c>
      <c r="AK759" s="57"/>
      <c r="AL759" s="79"/>
    </row>
    <row r="760" spans="2:38" s="1" customFormat="1" ht="15.75" x14ac:dyDescent="0.25">
      <c r="B760" s="667"/>
      <c r="C760" s="15" t="s">
        <v>547</v>
      </c>
      <c r="D760" s="116">
        <v>4</v>
      </c>
      <c r="E760" s="116">
        <v>22</v>
      </c>
      <c r="F760" s="116">
        <v>21</v>
      </c>
      <c r="G760" s="69">
        <v>1923.8359999999998</v>
      </c>
      <c r="H760" s="69">
        <v>81.599999999999994</v>
      </c>
      <c r="I760" s="80">
        <v>0.34401581007944543</v>
      </c>
      <c r="J760" s="69">
        <v>661.82999999999993</v>
      </c>
      <c r="K760" s="80">
        <v>0</v>
      </c>
      <c r="L760" s="69">
        <v>0</v>
      </c>
      <c r="M760" s="80">
        <v>0</v>
      </c>
      <c r="N760" s="69">
        <v>0</v>
      </c>
      <c r="O760" s="69">
        <v>0</v>
      </c>
      <c r="P760" s="69">
        <v>0</v>
      </c>
      <c r="Q760" s="69">
        <v>50.9</v>
      </c>
      <c r="R760" s="69">
        <v>4.2</v>
      </c>
      <c r="S760" s="69">
        <v>255.72633333333334</v>
      </c>
      <c r="T760" s="80">
        <v>0</v>
      </c>
      <c r="U760" s="69">
        <v>0</v>
      </c>
      <c r="V760" s="80">
        <v>0.18003093818807842</v>
      </c>
      <c r="W760" s="69">
        <v>346.34999999999997</v>
      </c>
      <c r="X760" s="69">
        <v>0</v>
      </c>
      <c r="Y760" s="69">
        <v>0</v>
      </c>
      <c r="Z760" s="69">
        <v>0</v>
      </c>
      <c r="AA760" s="60">
        <f>G760+H760+J760+L760+N760+O760+P760+Q760+R760+S760+U760+W760+X760+Y760+Z760</f>
        <v>3324.442333333333</v>
      </c>
      <c r="AB760" s="143">
        <v>270</v>
      </c>
      <c r="AC760" s="69">
        <f>AB760+X760+W760+U760</f>
        <v>616.34999999999991</v>
      </c>
      <c r="AD760" s="238">
        <f t="shared" si="280"/>
        <v>0.32037554136631186</v>
      </c>
      <c r="AE760" s="69">
        <f>G760+H760+J760+L760+N760+P760+Q760+R760+S760+Y760+Z760</f>
        <v>2978.092333333333</v>
      </c>
      <c r="AF760" s="277">
        <f t="shared" si="278"/>
        <v>0.4</v>
      </c>
      <c r="AG760" s="278">
        <f>G760*AF760</f>
        <v>769.53440000000001</v>
      </c>
      <c r="AH760" s="225">
        <f>IF((AA760+AB760)-(AE760+AG760)&gt;0,0,(AA760+AB760)-(AE760+AG760))</f>
        <v>-153.1844000000001</v>
      </c>
      <c r="AI760" s="238">
        <f t="shared" si="283"/>
        <v>0.4</v>
      </c>
      <c r="AJ760" s="69">
        <f t="shared" si="284"/>
        <v>769.53440000000001</v>
      </c>
      <c r="AK760" s="69"/>
      <c r="AL760" s="186"/>
    </row>
    <row r="761" spans="2:38" s="1" customFormat="1" ht="15.75" x14ac:dyDescent="0.25">
      <c r="B761" s="667"/>
      <c r="C761" s="15" t="s">
        <v>548</v>
      </c>
      <c r="D761" s="116">
        <v>2</v>
      </c>
      <c r="E761" s="116">
        <v>18</v>
      </c>
      <c r="F761" s="116">
        <v>17</v>
      </c>
      <c r="G761" s="69">
        <v>1488.4479999999999</v>
      </c>
      <c r="H761" s="69">
        <v>79.2</v>
      </c>
      <c r="I761" s="80">
        <v>0.42980339252698124</v>
      </c>
      <c r="J761" s="69">
        <v>639.74000000000012</v>
      </c>
      <c r="K761" s="80">
        <v>0</v>
      </c>
      <c r="L761" s="69">
        <v>0</v>
      </c>
      <c r="M761" s="80">
        <v>0</v>
      </c>
      <c r="N761" s="69">
        <v>0</v>
      </c>
      <c r="O761" s="69">
        <v>0</v>
      </c>
      <c r="P761" s="69">
        <v>0</v>
      </c>
      <c r="Q761" s="69">
        <v>51.599999999999994</v>
      </c>
      <c r="R761" s="69">
        <v>4.2</v>
      </c>
      <c r="S761" s="69">
        <v>210.91983333333332</v>
      </c>
      <c r="T761" s="80">
        <v>0</v>
      </c>
      <c r="U761" s="69">
        <v>0</v>
      </c>
      <c r="V761" s="80">
        <v>0.1799525411704003</v>
      </c>
      <c r="W761" s="69">
        <v>267.84999999999997</v>
      </c>
      <c r="X761" s="69">
        <v>0</v>
      </c>
      <c r="Y761" s="69">
        <v>0</v>
      </c>
      <c r="Z761" s="69">
        <v>0</v>
      </c>
      <c r="AA761" s="60">
        <f>G761+H761+J761+L761+N761+O761+P761+Q761+R761+S761+U761+W761+X761+Y761+Z761</f>
        <v>2741.9578333333329</v>
      </c>
      <c r="AB761" s="143">
        <v>222.7</v>
      </c>
      <c r="AC761" s="69">
        <f>AB761+X761+W761+U761</f>
        <v>490.54999999999995</v>
      </c>
      <c r="AD761" s="238">
        <f t="shared" si="280"/>
        <v>0.32957147310487167</v>
      </c>
      <c r="AE761" s="69">
        <f>G761+H761+J761+L761+N761+P761+Q761+R761+S761+Y761+Z761</f>
        <v>2474.107833333333</v>
      </c>
      <c r="AF761" s="277">
        <f t="shared" si="278"/>
        <v>0.4</v>
      </c>
      <c r="AG761" s="278">
        <f>G761*AF761</f>
        <v>595.37919999999997</v>
      </c>
      <c r="AH761" s="225">
        <f>IF((AA761+AB761)-(AE761+AG761)&gt;0,0,(AA761+AB761)-(AE761+AG761))</f>
        <v>-104.82920000000013</v>
      </c>
      <c r="AI761" s="238">
        <f t="shared" si="283"/>
        <v>0.40000000000000008</v>
      </c>
      <c r="AJ761" s="69">
        <f t="shared" si="284"/>
        <v>595.37920000000008</v>
      </c>
      <c r="AK761" s="69"/>
      <c r="AL761" s="186"/>
    </row>
    <row r="762" spans="2:38" s="1" customFormat="1" ht="15.75" customHeight="1" x14ac:dyDescent="0.25">
      <c r="B762" s="667"/>
      <c r="C762" s="15" t="s">
        <v>549</v>
      </c>
      <c r="D762" s="116">
        <v>3</v>
      </c>
      <c r="E762" s="116">
        <v>18</v>
      </c>
      <c r="F762" s="116">
        <v>18</v>
      </c>
      <c r="G762" s="69">
        <v>1641.748</v>
      </c>
      <c r="H762" s="69">
        <v>75.599999999999994</v>
      </c>
      <c r="I762" s="80">
        <v>0.35443929275382091</v>
      </c>
      <c r="J762" s="69">
        <v>581.9</v>
      </c>
      <c r="K762" s="80">
        <v>0</v>
      </c>
      <c r="L762" s="69">
        <v>0</v>
      </c>
      <c r="M762" s="80">
        <v>0</v>
      </c>
      <c r="N762" s="69">
        <v>0</v>
      </c>
      <c r="O762" s="69">
        <v>0</v>
      </c>
      <c r="P762" s="69">
        <v>0</v>
      </c>
      <c r="Q762" s="69">
        <v>65.7</v>
      </c>
      <c r="R762" s="69">
        <v>4.2</v>
      </c>
      <c r="S762" s="69">
        <v>222.04983333333337</v>
      </c>
      <c r="T762" s="80">
        <v>0</v>
      </c>
      <c r="U762" s="69">
        <v>0</v>
      </c>
      <c r="V762" s="80">
        <v>0.17996062733135657</v>
      </c>
      <c r="W762" s="69">
        <v>295.45</v>
      </c>
      <c r="X762" s="69">
        <v>0</v>
      </c>
      <c r="Y762" s="69">
        <v>0</v>
      </c>
      <c r="Z762" s="69">
        <v>0</v>
      </c>
      <c r="AA762" s="60">
        <f>G762+H762+J762+L762+N762+O762+P762+Q762+R762+S762+U762+W762+X762+Y762+Z762</f>
        <v>2886.647833333333</v>
      </c>
      <c r="AB762" s="143">
        <v>234.5</v>
      </c>
      <c r="AC762" s="69">
        <f>AB762+X762+W762+U762</f>
        <v>529.95000000000005</v>
      </c>
      <c r="AD762" s="238">
        <f t="shared" si="280"/>
        <v>0.32279619040193747</v>
      </c>
      <c r="AE762" s="69">
        <f>G762+H762+J762+L762+N762+P762+Q762+R762+S762+Y762+Z762</f>
        <v>2591.1978333333332</v>
      </c>
      <c r="AF762" s="277">
        <f t="shared" si="278"/>
        <v>0.4</v>
      </c>
      <c r="AG762" s="278">
        <f>G762*AF762</f>
        <v>656.69920000000002</v>
      </c>
      <c r="AH762" s="225">
        <f>IF((AA762+AB762)-(AE762+AG762)&gt;0,0,(AA762+AB762)-(AE762+AG762))</f>
        <v>-126.7492000000002</v>
      </c>
      <c r="AI762" s="238">
        <f t="shared" si="283"/>
        <v>0.40000000000000013</v>
      </c>
      <c r="AJ762" s="69">
        <f t="shared" si="284"/>
        <v>656.69920000000025</v>
      </c>
      <c r="AK762" s="69"/>
      <c r="AL762" s="186"/>
    </row>
    <row r="763" spans="2:38" s="1" customFormat="1" ht="15.75" x14ac:dyDescent="0.25">
      <c r="B763" s="667" t="s">
        <v>550</v>
      </c>
      <c r="C763" s="26" t="s">
        <v>124</v>
      </c>
      <c r="D763" s="125">
        <f t="shared" ref="D763:AA763" si="297">SUM(D764:D765)</f>
        <v>9</v>
      </c>
      <c r="E763" s="125">
        <f t="shared" si="297"/>
        <v>40</v>
      </c>
      <c r="F763" s="125">
        <f t="shared" si="297"/>
        <v>40</v>
      </c>
      <c r="G763" s="57">
        <f t="shared" si="297"/>
        <v>3777.42</v>
      </c>
      <c r="H763" s="57">
        <f t="shared" si="297"/>
        <v>136.80000000000001</v>
      </c>
      <c r="I763" s="82">
        <f>J763/G763</f>
        <v>0.31481805041536293</v>
      </c>
      <c r="J763" s="57">
        <f t="shared" si="297"/>
        <v>1189.2000000000003</v>
      </c>
      <c r="K763" s="82">
        <f>L763/G763</f>
        <v>0</v>
      </c>
      <c r="L763" s="57">
        <f t="shared" si="297"/>
        <v>0</v>
      </c>
      <c r="M763" s="82">
        <f t="shared" si="297"/>
        <v>0</v>
      </c>
      <c r="N763" s="57">
        <f t="shared" si="297"/>
        <v>0</v>
      </c>
      <c r="O763" s="57">
        <f t="shared" si="297"/>
        <v>0</v>
      </c>
      <c r="P763" s="57">
        <f t="shared" si="297"/>
        <v>0</v>
      </c>
      <c r="Q763" s="57">
        <f t="shared" si="297"/>
        <v>228.10000000000002</v>
      </c>
      <c r="R763" s="57">
        <f t="shared" si="297"/>
        <v>10.5</v>
      </c>
      <c r="S763" s="57">
        <f t="shared" si="297"/>
        <v>501.82666666666671</v>
      </c>
      <c r="T763" s="82">
        <f>U763/G763</f>
        <v>0</v>
      </c>
      <c r="U763" s="57">
        <f t="shared" si="297"/>
        <v>0</v>
      </c>
      <c r="V763" s="82">
        <f>W763/G763</f>
        <v>0.17999057557804005</v>
      </c>
      <c r="W763" s="57">
        <f t="shared" si="297"/>
        <v>679.90000000000009</v>
      </c>
      <c r="X763" s="57">
        <f t="shared" si="297"/>
        <v>0</v>
      </c>
      <c r="Y763" s="57">
        <f t="shared" si="297"/>
        <v>0</v>
      </c>
      <c r="Z763" s="57">
        <f t="shared" si="297"/>
        <v>0</v>
      </c>
      <c r="AA763" s="57">
        <f t="shared" si="297"/>
        <v>6523.7466666666678</v>
      </c>
      <c r="AB763" s="141">
        <f>SUM(AB764:AB765)</f>
        <v>529.9</v>
      </c>
      <c r="AC763" s="141">
        <f>SUM(AC764:AC765)</f>
        <v>1209.8000000000002</v>
      </c>
      <c r="AD763" s="233">
        <f t="shared" si="280"/>
        <v>0.32027150806635218</v>
      </c>
      <c r="AE763" s="141">
        <f>SUM(AE764:AE765)</f>
        <v>5843.8466666666673</v>
      </c>
      <c r="AF763" s="269">
        <f t="shared" si="278"/>
        <v>0.4</v>
      </c>
      <c r="AG763" s="270">
        <f>SUM(AG764:AG765)</f>
        <v>1510.9680000000001</v>
      </c>
      <c r="AH763" s="141">
        <f>SUM(AH764:AH765)</f>
        <v>-301.16800000000057</v>
      </c>
      <c r="AI763" s="233">
        <f t="shared" si="283"/>
        <v>0.40000000000000019</v>
      </c>
      <c r="AJ763" s="57">
        <f t="shared" si="284"/>
        <v>1510.9680000000008</v>
      </c>
      <c r="AK763" s="57"/>
      <c r="AL763" s="79"/>
    </row>
    <row r="764" spans="2:38" s="1" customFormat="1" ht="15.75" x14ac:dyDescent="0.25">
      <c r="B764" s="667"/>
      <c r="C764" s="15" t="s">
        <v>551</v>
      </c>
      <c r="D764" s="116">
        <v>6</v>
      </c>
      <c r="E764" s="116">
        <v>23</v>
      </c>
      <c r="F764" s="116">
        <v>23</v>
      </c>
      <c r="G764" s="69">
        <v>2161.5219999999999</v>
      </c>
      <c r="H764" s="69">
        <v>73.2</v>
      </c>
      <c r="I764" s="80">
        <v>0.28905558213147964</v>
      </c>
      <c r="J764" s="69">
        <v>624.80000000000007</v>
      </c>
      <c r="K764" s="80">
        <v>0</v>
      </c>
      <c r="L764" s="69">
        <v>0</v>
      </c>
      <c r="M764" s="80">
        <v>0</v>
      </c>
      <c r="N764" s="69">
        <v>0</v>
      </c>
      <c r="O764" s="69">
        <v>0</v>
      </c>
      <c r="P764" s="69">
        <v>0</v>
      </c>
      <c r="Q764" s="69">
        <v>120.8</v>
      </c>
      <c r="R764" s="69">
        <v>6.3</v>
      </c>
      <c r="S764" s="69">
        <v>281.3101666666667</v>
      </c>
      <c r="T764" s="80">
        <v>0</v>
      </c>
      <c r="U764" s="69">
        <v>0</v>
      </c>
      <c r="V764" s="80">
        <v>0.18001204706683532</v>
      </c>
      <c r="W764" s="69">
        <v>389.1</v>
      </c>
      <c r="X764" s="69">
        <v>0</v>
      </c>
      <c r="Y764" s="69">
        <v>0</v>
      </c>
      <c r="Z764" s="69">
        <v>0</v>
      </c>
      <c r="AA764" s="60">
        <f>G764+H764+J764+L764+N764+O764+P764+Q764+R764+S764+U764+W764+X764+Y764+Z764</f>
        <v>3657.0321666666669</v>
      </c>
      <c r="AB764" s="143">
        <v>297</v>
      </c>
      <c r="AC764" s="69">
        <f>AB764+X764+W764+U764</f>
        <v>686.1</v>
      </c>
      <c r="AD764" s="238">
        <f t="shared" si="280"/>
        <v>0.31741522871384148</v>
      </c>
      <c r="AE764" s="69">
        <f>G764+H764+J764+L764+N764+P764+Q764+R764+S764+Y764+Z764</f>
        <v>3267.9321666666669</v>
      </c>
      <c r="AF764" s="277">
        <f t="shared" si="278"/>
        <v>0.4</v>
      </c>
      <c r="AG764" s="278">
        <f>G764*AF764</f>
        <v>864.60879999999997</v>
      </c>
      <c r="AH764" s="225">
        <f>IF((AA764+AB764)-(AE764+AG764)&gt;0,0,(AA764+AB764)-(AE764+AG764))</f>
        <v>-178.50880000000052</v>
      </c>
      <c r="AI764" s="238">
        <f t="shared" si="283"/>
        <v>0.40000000000000024</v>
      </c>
      <c r="AJ764" s="69">
        <f t="shared" si="284"/>
        <v>864.60880000000054</v>
      </c>
      <c r="AK764" s="69"/>
      <c r="AL764" s="186"/>
    </row>
    <row r="765" spans="2:38" s="1" customFormat="1" ht="15.75" customHeight="1" x14ac:dyDescent="0.25">
      <c r="B765" s="667"/>
      <c r="C765" s="15" t="s">
        <v>552</v>
      </c>
      <c r="D765" s="116">
        <v>3</v>
      </c>
      <c r="E765" s="116">
        <v>17</v>
      </c>
      <c r="F765" s="116">
        <v>17</v>
      </c>
      <c r="G765" s="69">
        <v>1615.8980000000001</v>
      </c>
      <c r="H765" s="69">
        <v>63.6</v>
      </c>
      <c r="I765" s="80">
        <v>0.3492794718478518</v>
      </c>
      <c r="J765" s="69">
        <v>564.40000000000009</v>
      </c>
      <c r="K765" s="80">
        <v>0</v>
      </c>
      <c r="L765" s="69">
        <v>0</v>
      </c>
      <c r="M765" s="80">
        <v>0</v>
      </c>
      <c r="N765" s="69">
        <v>0</v>
      </c>
      <c r="O765" s="69">
        <v>0</v>
      </c>
      <c r="P765" s="69">
        <v>0</v>
      </c>
      <c r="Q765" s="69">
        <v>107.30000000000001</v>
      </c>
      <c r="R765" s="69">
        <v>4.2</v>
      </c>
      <c r="S765" s="69">
        <v>220.51650000000001</v>
      </c>
      <c r="T765" s="80">
        <v>0</v>
      </c>
      <c r="U765" s="69">
        <v>0</v>
      </c>
      <c r="V765" s="80">
        <v>0.17996185402791512</v>
      </c>
      <c r="W765" s="69">
        <v>290.8</v>
      </c>
      <c r="X765" s="69">
        <v>0</v>
      </c>
      <c r="Y765" s="69">
        <v>0</v>
      </c>
      <c r="Z765" s="69">
        <v>0</v>
      </c>
      <c r="AA765" s="60">
        <f>G765+H765+J765+L765+N765+O765+P765+Q765+R765+S765+U765+W765+X765+Y765+Z765</f>
        <v>2866.7145000000005</v>
      </c>
      <c r="AB765" s="143">
        <v>232.9</v>
      </c>
      <c r="AC765" s="69">
        <f>AB765+X765+W765+U765</f>
        <v>523.70000000000005</v>
      </c>
      <c r="AD765" s="238">
        <f t="shared" si="280"/>
        <v>0.32409223849525154</v>
      </c>
      <c r="AE765" s="69">
        <f>G765+H765+J765+L765+N765+P765+Q765+R765+S765+Y765+Z765</f>
        <v>2575.9145000000003</v>
      </c>
      <c r="AF765" s="277">
        <f t="shared" si="278"/>
        <v>0.4</v>
      </c>
      <c r="AG765" s="278">
        <f>G765*AF765</f>
        <v>646.3592000000001</v>
      </c>
      <c r="AH765" s="225">
        <f>IF((AA765+AB765)-(AE765+AG765)&gt;0,0,(AA765+AB765)-(AE765+AG765))</f>
        <v>-122.65920000000006</v>
      </c>
      <c r="AI765" s="238">
        <f t="shared" si="283"/>
        <v>0.4</v>
      </c>
      <c r="AJ765" s="69">
        <f t="shared" si="284"/>
        <v>646.3592000000001</v>
      </c>
      <c r="AK765" s="69"/>
      <c r="AL765" s="186"/>
    </row>
    <row r="766" spans="2:38" s="1" customFormat="1" ht="15.75" x14ac:dyDescent="0.25">
      <c r="B766" s="667" t="s">
        <v>553</v>
      </c>
      <c r="C766" s="26" t="s">
        <v>124</v>
      </c>
      <c r="D766" s="125">
        <f t="shared" ref="D766:AA766" si="298">SUM(D767:D768)</f>
        <v>8</v>
      </c>
      <c r="E766" s="125">
        <f t="shared" si="298"/>
        <v>47</v>
      </c>
      <c r="F766" s="125">
        <f t="shared" si="298"/>
        <v>42</v>
      </c>
      <c r="G766" s="57">
        <f t="shared" si="298"/>
        <v>3802.6099999999997</v>
      </c>
      <c r="H766" s="57">
        <f t="shared" si="298"/>
        <v>154.80000000000001</v>
      </c>
      <c r="I766" s="82">
        <f>J766/G766</f>
        <v>0.31212772280091838</v>
      </c>
      <c r="J766" s="57">
        <f t="shared" si="298"/>
        <v>1186.9000000000001</v>
      </c>
      <c r="K766" s="82">
        <f>L766/G766</f>
        <v>0</v>
      </c>
      <c r="L766" s="57">
        <f t="shared" si="298"/>
        <v>0</v>
      </c>
      <c r="M766" s="82">
        <f t="shared" si="298"/>
        <v>0</v>
      </c>
      <c r="N766" s="57">
        <f t="shared" si="298"/>
        <v>0</v>
      </c>
      <c r="O766" s="57">
        <f t="shared" si="298"/>
        <v>0</v>
      </c>
      <c r="P766" s="57">
        <f t="shared" si="298"/>
        <v>0</v>
      </c>
      <c r="Q766" s="57">
        <f t="shared" si="298"/>
        <v>184.83</v>
      </c>
      <c r="R766" s="57">
        <f t="shared" si="298"/>
        <v>8.4</v>
      </c>
      <c r="S766" s="57">
        <f t="shared" si="298"/>
        <v>501.84083333333331</v>
      </c>
      <c r="T766" s="82">
        <f>U766/G766</f>
        <v>0</v>
      </c>
      <c r="U766" s="57">
        <f t="shared" si="298"/>
        <v>0</v>
      </c>
      <c r="V766" s="82">
        <f>W766/G766</f>
        <v>0.18002109077712414</v>
      </c>
      <c r="W766" s="57">
        <f t="shared" si="298"/>
        <v>684.55</v>
      </c>
      <c r="X766" s="57">
        <f t="shared" si="298"/>
        <v>0</v>
      </c>
      <c r="Y766" s="57">
        <f t="shared" si="298"/>
        <v>0</v>
      </c>
      <c r="Z766" s="57">
        <f t="shared" si="298"/>
        <v>0</v>
      </c>
      <c r="AA766" s="57">
        <f t="shared" si="298"/>
        <v>6523.9308333333329</v>
      </c>
      <c r="AB766" s="141">
        <f>SUM(AB767:AB768)</f>
        <v>529.9</v>
      </c>
      <c r="AC766" s="141">
        <f>SUM(AC767:AC768)</f>
        <v>1214.4499999999998</v>
      </c>
      <c r="AD766" s="233">
        <f t="shared" si="280"/>
        <v>0.31937274661351017</v>
      </c>
      <c r="AE766" s="141">
        <f>SUM(AE767:AE768)</f>
        <v>5839.3808333333327</v>
      </c>
      <c r="AF766" s="269">
        <f t="shared" si="278"/>
        <v>0.4</v>
      </c>
      <c r="AG766" s="270">
        <f>SUM(AG767:AG768)</f>
        <v>1521.0439999999999</v>
      </c>
      <c r="AH766" s="141">
        <f>SUM(AH767:AH768)</f>
        <v>-306.5939999999996</v>
      </c>
      <c r="AI766" s="233">
        <f t="shared" si="283"/>
        <v>0.39999999999999986</v>
      </c>
      <c r="AJ766" s="57">
        <f t="shared" si="284"/>
        <v>1521.0439999999994</v>
      </c>
      <c r="AK766" s="57"/>
      <c r="AL766" s="79"/>
    </row>
    <row r="767" spans="2:38" s="1" customFormat="1" ht="15.75" x14ac:dyDescent="0.25">
      <c r="B767" s="667"/>
      <c r="C767" s="15" t="s">
        <v>554</v>
      </c>
      <c r="D767" s="116">
        <v>3</v>
      </c>
      <c r="E767" s="116">
        <v>22</v>
      </c>
      <c r="F767" s="116">
        <v>18</v>
      </c>
      <c r="G767" s="69">
        <v>1641.088</v>
      </c>
      <c r="H767" s="69">
        <v>72</v>
      </c>
      <c r="I767" s="80">
        <v>0.31265843147960382</v>
      </c>
      <c r="J767" s="69">
        <v>513.1</v>
      </c>
      <c r="K767" s="80">
        <v>0</v>
      </c>
      <c r="L767" s="69">
        <v>0</v>
      </c>
      <c r="M767" s="80">
        <v>0</v>
      </c>
      <c r="N767" s="69">
        <v>0</v>
      </c>
      <c r="O767" s="69">
        <v>0</v>
      </c>
      <c r="P767" s="69">
        <v>0</v>
      </c>
      <c r="Q767" s="69">
        <v>69.930000000000007</v>
      </c>
      <c r="R767" s="69">
        <v>4.2</v>
      </c>
      <c r="S767" s="69">
        <v>216.31399999999996</v>
      </c>
      <c r="T767" s="80">
        <v>0</v>
      </c>
      <c r="U767" s="69">
        <v>0</v>
      </c>
      <c r="V767" s="80">
        <v>0.18003300249590512</v>
      </c>
      <c r="W767" s="69">
        <v>295.44999999999993</v>
      </c>
      <c r="X767" s="69">
        <v>0</v>
      </c>
      <c r="Y767" s="69">
        <v>0</v>
      </c>
      <c r="Z767" s="69">
        <v>0</v>
      </c>
      <c r="AA767" s="60">
        <f>G767+H767+J767+L767+N767+O767+P767+Q767+R767+S767+U767+W767+X767+Y767+Z767</f>
        <v>2812.0819999999994</v>
      </c>
      <c r="AB767" s="143">
        <v>228.4</v>
      </c>
      <c r="AC767" s="69">
        <f>AB767+X767+W767+U767</f>
        <v>523.84999999999991</v>
      </c>
      <c r="AD767" s="238">
        <f t="shared" si="280"/>
        <v>0.31920896380937519</v>
      </c>
      <c r="AE767" s="69">
        <f>G767+H767+J767+L767+N767+P767+Q767+R767+S767+Y767+Z767</f>
        <v>2516.6319999999996</v>
      </c>
      <c r="AF767" s="277">
        <f t="shared" si="278"/>
        <v>0.4</v>
      </c>
      <c r="AG767" s="278">
        <f>G767*AF767</f>
        <v>656.43520000000001</v>
      </c>
      <c r="AH767" s="225">
        <f>IF((AA767+AB767)-(AE767+AG767)&gt;0,0,(AA767+AB767)-(AE767+AG767))</f>
        <v>-132.58519999999999</v>
      </c>
      <c r="AI767" s="238">
        <f t="shared" si="283"/>
        <v>0.39999999999999997</v>
      </c>
      <c r="AJ767" s="69">
        <f t="shared" si="284"/>
        <v>656.4351999999999</v>
      </c>
      <c r="AK767" s="69"/>
      <c r="AL767" s="186"/>
    </row>
    <row r="768" spans="2:38" s="1" customFormat="1" ht="15.75" x14ac:dyDescent="0.25">
      <c r="B768" s="667"/>
      <c r="C768" s="15" t="s">
        <v>555</v>
      </c>
      <c r="D768" s="116">
        <v>5</v>
      </c>
      <c r="E768" s="116">
        <v>25</v>
      </c>
      <c r="F768" s="116">
        <v>24</v>
      </c>
      <c r="G768" s="69">
        <v>2161.5219999999999</v>
      </c>
      <c r="H768" s="69">
        <v>82.800000000000011</v>
      </c>
      <c r="I768" s="80">
        <v>0.31172479391835944</v>
      </c>
      <c r="J768" s="69">
        <v>673.80000000000007</v>
      </c>
      <c r="K768" s="80">
        <v>0</v>
      </c>
      <c r="L768" s="69">
        <v>0</v>
      </c>
      <c r="M768" s="80">
        <v>0</v>
      </c>
      <c r="N768" s="69">
        <v>0</v>
      </c>
      <c r="O768" s="69">
        <v>0</v>
      </c>
      <c r="P768" s="69">
        <v>0</v>
      </c>
      <c r="Q768" s="69">
        <v>114.9</v>
      </c>
      <c r="R768" s="69">
        <v>4.2</v>
      </c>
      <c r="S768" s="69">
        <v>285.52683333333334</v>
      </c>
      <c r="T768" s="80">
        <v>0</v>
      </c>
      <c r="U768" s="69">
        <v>0</v>
      </c>
      <c r="V768" s="80">
        <v>0.18001204706683532</v>
      </c>
      <c r="W768" s="69">
        <v>389.1</v>
      </c>
      <c r="X768" s="69">
        <v>0</v>
      </c>
      <c r="Y768" s="69">
        <v>0</v>
      </c>
      <c r="Z768" s="69">
        <v>0</v>
      </c>
      <c r="AA768" s="60">
        <f>G768+H768+J768+L768+N768+O768+P768+Q768+R768+S768+U768+W768+X768+Y768+Z768</f>
        <v>3711.8488333333335</v>
      </c>
      <c r="AB768" s="143">
        <v>301.5</v>
      </c>
      <c r="AC768" s="69">
        <f>AB768+X768+W768+U768</f>
        <v>690.6</v>
      </c>
      <c r="AD768" s="238">
        <f t="shared" si="280"/>
        <v>0.31949709510243246</v>
      </c>
      <c r="AE768" s="69">
        <f>G768+H768+J768+L768+N768+P768+Q768+R768+S768+Y768+Z768</f>
        <v>3322.7488333333336</v>
      </c>
      <c r="AF768" s="277">
        <f t="shared" si="278"/>
        <v>0.4</v>
      </c>
      <c r="AG768" s="278">
        <f>G768*AF768</f>
        <v>864.60879999999997</v>
      </c>
      <c r="AH768" s="225">
        <f>IF((AA768+AB768)-(AE768+AG768)&gt;0,0,(AA768+AB768)-(AE768+AG768))</f>
        <v>-174.00879999999961</v>
      </c>
      <c r="AI768" s="238">
        <f t="shared" si="283"/>
        <v>0.39999999999999986</v>
      </c>
      <c r="AJ768" s="69">
        <f t="shared" si="284"/>
        <v>864.60879999999963</v>
      </c>
      <c r="AK768" s="69"/>
      <c r="AL768" s="186"/>
    </row>
    <row r="769" spans="2:38" ht="15.75" customHeight="1" x14ac:dyDescent="0.25">
      <c r="B769" s="43" t="s">
        <v>556</v>
      </c>
      <c r="C769" s="26" t="s">
        <v>764</v>
      </c>
      <c r="D769" s="109">
        <v>23</v>
      </c>
      <c r="E769" s="110">
        <v>104</v>
      </c>
      <c r="F769" s="110">
        <v>99</v>
      </c>
      <c r="G769" s="72">
        <v>8859.11</v>
      </c>
      <c r="H769" s="72">
        <v>260.79999999999995</v>
      </c>
      <c r="I769" s="101">
        <v>0.24308762392610542</v>
      </c>
      <c r="J769" s="72">
        <v>2153.54</v>
      </c>
      <c r="K769" s="101">
        <v>9.7300970413506539E-3</v>
      </c>
      <c r="L769" s="72">
        <v>86.2</v>
      </c>
      <c r="M769" s="101">
        <v>0</v>
      </c>
      <c r="N769" s="72">
        <v>0</v>
      </c>
      <c r="O769" s="72">
        <v>0</v>
      </c>
      <c r="P769" s="72">
        <v>0</v>
      </c>
      <c r="Q769" s="72">
        <v>539.5</v>
      </c>
      <c r="R769" s="168">
        <v>21.2</v>
      </c>
      <c r="S769" s="168">
        <v>1116.8041666666668</v>
      </c>
      <c r="T769" s="169">
        <v>0</v>
      </c>
      <c r="U769" s="168">
        <v>0</v>
      </c>
      <c r="V769" s="169">
        <v>0.17804271535176783</v>
      </c>
      <c r="W769" s="168">
        <v>1577.3</v>
      </c>
      <c r="X769" s="168">
        <v>0</v>
      </c>
      <c r="Y769" s="168">
        <v>125</v>
      </c>
      <c r="Z769" s="168">
        <v>0</v>
      </c>
      <c r="AA769" s="168">
        <f>G769+H769+J769+L769+N769+O769+P769+Q769+R769+S769+U769+W769+X769+Y769+Z769</f>
        <v>14739.454166666668</v>
      </c>
      <c r="AB769" s="153">
        <v>1189.4000000000001</v>
      </c>
      <c r="AC769" s="168">
        <f>AB769+X769+W769+U769</f>
        <v>2766.7</v>
      </c>
      <c r="AD769" s="246">
        <f t="shared" si="280"/>
        <v>0.31229999401745767</v>
      </c>
      <c r="AE769" s="168">
        <f>G769+H769+J769+L769+N769+P769+Q769+R769+S769+Y769+Z769</f>
        <v>13162.154166666669</v>
      </c>
      <c r="AF769" s="294">
        <f t="shared" si="278"/>
        <v>0.4</v>
      </c>
      <c r="AG769" s="295">
        <f>G769*AF769</f>
        <v>3543.6440000000002</v>
      </c>
      <c r="AH769" s="229">
        <f>IF((AA769+AB769)-(AE769+AG769)&gt;0,0,(AA769+AB769)-(AE769+AG769))</f>
        <v>-776.94399999999951</v>
      </c>
      <c r="AI769" s="246">
        <f t="shared" si="283"/>
        <v>0.39999999999999991</v>
      </c>
      <c r="AJ769" s="168">
        <f t="shared" si="284"/>
        <v>3543.6439999999993</v>
      </c>
      <c r="AK769" s="168"/>
      <c r="AL769" s="204"/>
    </row>
    <row r="770" spans="2:38" s="1" customFormat="1" ht="15.75" x14ac:dyDescent="0.25">
      <c r="B770" s="667" t="s">
        <v>557</v>
      </c>
      <c r="C770" s="26" t="s">
        <v>124</v>
      </c>
      <c r="D770" s="125">
        <f t="shared" ref="D770:AA770" si="299">SUM(D771:D773)</f>
        <v>10</v>
      </c>
      <c r="E770" s="125">
        <f t="shared" si="299"/>
        <v>64</v>
      </c>
      <c r="F770" s="125">
        <f t="shared" si="299"/>
        <v>60</v>
      </c>
      <c r="G770" s="57">
        <f t="shared" si="299"/>
        <v>5371.3959999999997</v>
      </c>
      <c r="H770" s="57">
        <f t="shared" si="299"/>
        <v>229.2</v>
      </c>
      <c r="I770" s="82">
        <f>J770/G770</f>
        <v>0.34645555829434282</v>
      </c>
      <c r="J770" s="57">
        <f t="shared" si="299"/>
        <v>1860.9499999999998</v>
      </c>
      <c r="K770" s="82">
        <f>L770/G770</f>
        <v>0</v>
      </c>
      <c r="L770" s="57">
        <f t="shared" si="299"/>
        <v>0</v>
      </c>
      <c r="M770" s="82">
        <f t="shared" si="299"/>
        <v>0</v>
      </c>
      <c r="N770" s="57">
        <f t="shared" si="299"/>
        <v>0</v>
      </c>
      <c r="O770" s="57">
        <f t="shared" si="299"/>
        <v>0</v>
      </c>
      <c r="P770" s="57">
        <f t="shared" si="299"/>
        <v>64.7</v>
      </c>
      <c r="Q770" s="57">
        <f t="shared" si="299"/>
        <v>212.5</v>
      </c>
      <c r="R770" s="57">
        <f t="shared" si="299"/>
        <v>12.600000000000001</v>
      </c>
      <c r="S770" s="57">
        <f t="shared" si="299"/>
        <v>718.60799999999995</v>
      </c>
      <c r="T770" s="82">
        <f>U770/G770</f>
        <v>0</v>
      </c>
      <c r="U770" s="57">
        <f t="shared" si="299"/>
        <v>0</v>
      </c>
      <c r="V770" s="82">
        <f>W770/G770</f>
        <v>0.17730027724636205</v>
      </c>
      <c r="W770" s="57">
        <f t="shared" si="299"/>
        <v>952.35</v>
      </c>
      <c r="X770" s="57">
        <f t="shared" si="299"/>
        <v>0</v>
      </c>
      <c r="Y770" s="57">
        <f t="shared" si="299"/>
        <v>9.48</v>
      </c>
      <c r="Z770" s="57">
        <f t="shared" si="299"/>
        <v>0</v>
      </c>
      <c r="AA770" s="57">
        <f t="shared" si="299"/>
        <v>9431.7839999999997</v>
      </c>
      <c r="AB770" s="141">
        <f>SUM(AB771:AB773)</f>
        <v>759.5</v>
      </c>
      <c r="AC770" s="141">
        <f>SUM(AC771:AC773)</f>
        <v>1711.85</v>
      </c>
      <c r="AD770" s="233">
        <f t="shared" si="280"/>
        <v>0.31869741125025969</v>
      </c>
      <c r="AE770" s="141">
        <f>SUM(AE771:AE773)</f>
        <v>8479.4340000000011</v>
      </c>
      <c r="AF770" s="269">
        <f t="shared" si="278"/>
        <v>0.4</v>
      </c>
      <c r="AG770" s="270">
        <f>SUM(AG771:AG773)</f>
        <v>2148.5583999999999</v>
      </c>
      <c r="AH770" s="141">
        <f>SUM(AH771:AH773)</f>
        <v>-436.70839999999998</v>
      </c>
      <c r="AI770" s="233">
        <f t="shared" si="283"/>
        <v>0.4</v>
      </c>
      <c r="AJ770" s="57">
        <f t="shared" si="284"/>
        <v>2148.5583999999999</v>
      </c>
      <c r="AK770" s="57"/>
      <c r="AL770" s="79"/>
    </row>
    <row r="771" spans="2:38" s="1" customFormat="1" ht="15.75" x14ac:dyDescent="0.25">
      <c r="B771" s="667"/>
      <c r="C771" s="15" t="s">
        <v>558</v>
      </c>
      <c r="D771" s="116">
        <v>3</v>
      </c>
      <c r="E771" s="116">
        <v>20</v>
      </c>
      <c r="F771" s="116">
        <v>19</v>
      </c>
      <c r="G771" s="69">
        <v>1705.5039999999999</v>
      </c>
      <c r="H771" s="69">
        <v>82.800000000000011</v>
      </c>
      <c r="I771" s="80">
        <v>0.39967657654276972</v>
      </c>
      <c r="J771" s="69">
        <v>681.64999999999986</v>
      </c>
      <c r="K771" s="80">
        <v>0</v>
      </c>
      <c r="L771" s="69">
        <v>0</v>
      </c>
      <c r="M771" s="80">
        <v>0</v>
      </c>
      <c r="N771" s="69">
        <v>0</v>
      </c>
      <c r="O771" s="69">
        <v>0</v>
      </c>
      <c r="P771" s="69">
        <v>0</v>
      </c>
      <c r="Q771" s="69">
        <v>41.8</v>
      </c>
      <c r="R771" s="69">
        <v>4.2</v>
      </c>
      <c r="S771" s="69">
        <v>235.25033333333332</v>
      </c>
      <c r="T771" s="80">
        <v>0</v>
      </c>
      <c r="U771" s="69">
        <v>0</v>
      </c>
      <c r="V771" s="80">
        <v>0.18003475805392422</v>
      </c>
      <c r="W771" s="69">
        <v>307.04999999999995</v>
      </c>
      <c r="X771" s="69">
        <v>0</v>
      </c>
      <c r="Y771" s="69">
        <v>0</v>
      </c>
      <c r="Z771" s="69">
        <v>0</v>
      </c>
      <c r="AA771" s="60">
        <f>G771+H771+J771+L771+N771+O771+P771+Q771+R771+S771+U771+W771+X771+Y771+Z771</f>
        <v>3058.2543333333333</v>
      </c>
      <c r="AB771" s="143">
        <v>248.4</v>
      </c>
      <c r="AC771" s="69">
        <f>AB771+X771+W771+U771</f>
        <v>555.44999999999993</v>
      </c>
      <c r="AD771" s="238">
        <f t="shared" si="280"/>
        <v>0.32568085445709888</v>
      </c>
      <c r="AE771" s="69">
        <f>G771+H771+J771+L771+N771+P771+Q771+R771+S771+Y771+Z771</f>
        <v>2751.2043333333331</v>
      </c>
      <c r="AF771" s="277">
        <f t="shared" si="278"/>
        <v>0.4</v>
      </c>
      <c r="AG771" s="278">
        <f>G771*AF771</f>
        <v>682.20159999999998</v>
      </c>
      <c r="AH771" s="225">
        <f>IF((AA771+AB771)-(AE771+AG771)&gt;0,0,(AA771+AB771)-(AE771+AG771))</f>
        <v>-126.7515999999996</v>
      </c>
      <c r="AI771" s="238">
        <f t="shared" si="283"/>
        <v>0.39999999999999974</v>
      </c>
      <c r="AJ771" s="69">
        <f t="shared" si="284"/>
        <v>682.20159999999953</v>
      </c>
      <c r="AK771" s="69"/>
      <c r="AL771" s="186"/>
    </row>
    <row r="772" spans="2:38" s="1" customFormat="1" ht="15.75" x14ac:dyDescent="0.25">
      <c r="B772" s="667"/>
      <c r="C772" s="15" t="s">
        <v>559</v>
      </c>
      <c r="D772" s="116">
        <v>2</v>
      </c>
      <c r="E772" s="116">
        <v>16</v>
      </c>
      <c r="F772" s="116">
        <v>16</v>
      </c>
      <c r="G772" s="69">
        <v>1418.0840000000001</v>
      </c>
      <c r="H772" s="69">
        <v>55.2</v>
      </c>
      <c r="I772" s="80">
        <v>0.24497843569210287</v>
      </c>
      <c r="J772" s="69">
        <v>347.40000000000003</v>
      </c>
      <c r="K772" s="80">
        <v>0</v>
      </c>
      <c r="L772" s="69">
        <v>0</v>
      </c>
      <c r="M772" s="80">
        <v>0</v>
      </c>
      <c r="N772" s="69">
        <v>0</v>
      </c>
      <c r="O772" s="69">
        <v>0</v>
      </c>
      <c r="P772" s="69">
        <v>0</v>
      </c>
      <c r="Q772" s="69">
        <v>89.399999999999991</v>
      </c>
      <c r="R772" s="69">
        <v>4.2</v>
      </c>
      <c r="S772" s="69">
        <v>172.88200000000001</v>
      </c>
      <c r="T772" s="80">
        <v>0</v>
      </c>
      <c r="U772" s="69">
        <v>0</v>
      </c>
      <c r="V772" s="80">
        <v>0.16973606641073447</v>
      </c>
      <c r="W772" s="69">
        <v>240.7</v>
      </c>
      <c r="X772" s="69">
        <v>0</v>
      </c>
      <c r="Y772" s="69">
        <v>9.48</v>
      </c>
      <c r="Z772" s="69">
        <v>0</v>
      </c>
      <c r="AA772" s="60">
        <f>G772+H772+J772+L772+N772+O772+P772+Q772+R772+S772+U772+W772+X772+Y772+Z772</f>
        <v>2337.346</v>
      </c>
      <c r="AB772" s="143">
        <v>183.3</v>
      </c>
      <c r="AC772" s="69">
        <f>AB772+X772+W772+U772</f>
        <v>424</v>
      </c>
      <c r="AD772" s="238">
        <f t="shared" si="280"/>
        <v>0.29899498196157631</v>
      </c>
      <c r="AE772" s="69">
        <f>G772+H772+J772+L772+N772+P772+Q772+R772+S772+Y772+Z772</f>
        <v>2096.6460000000002</v>
      </c>
      <c r="AF772" s="277">
        <f t="shared" si="278"/>
        <v>0.4</v>
      </c>
      <c r="AG772" s="278">
        <f>G772*AF772</f>
        <v>567.23360000000002</v>
      </c>
      <c r="AH772" s="225">
        <f>IF((AA772+AB772)-(AE772+AG772)&gt;0,0,(AA772+AB772)-(AE772+AG772))</f>
        <v>-143.23360000000002</v>
      </c>
      <c r="AI772" s="238">
        <f t="shared" si="283"/>
        <v>0.4</v>
      </c>
      <c r="AJ772" s="69">
        <f t="shared" si="284"/>
        <v>567.23360000000002</v>
      </c>
      <c r="AK772" s="69"/>
      <c r="AL772" s="186"/>
    </row>
    <row r="773" spans="2:38" s="1" customFormat="1" ht="15.75" x14ac:dyDescent="0.25">
      <c r="B773" s="667"/>
      <c r="C773" s="15" t="s">
        <v>560</v>
      </c>
      <c r="D773" s="116">
        <v>5</v>
      </c>
      <c r="E773" s="116">
        <v>28</v>
      </c>
      <c r="F773" s="116">
        <v>25</v>
      </c>
      <c r="G773" s="69">
        <v>2247.808</v>
      </c>
      <c r="H773" s="69">
        <v>91.2</v>
      </c>
      <c r="I773" s="80">
        <v>0.37009388702237911</v>
      </c>
      <c r="J773" s="69">
        <v>831.9</v>
      </c>
      <c r="K773" s="80">
        <v>0</v>
      </c>
      <c r="L773" s="69">
        <v>0</v>
      </c>
      <c r="M773" s="80">
        <v>0</v>
      </c>
      <c r="N773" s="69">
        <v>0</v>
      </c>
      <c r="O773" s="69">
        <v>0</v>
      </c>
      <c r="P773" s="69">
        <v>64.7</v>
      </c>
      <c r="Q773" s="69">
        <v>81.3</v>
      </c>
      <c r="R773" s="69">
        <v>4.2</v>
      </c>
      <c r="S773" s="69">
        <v>310.47566666666665</v>
      </c>
      <c r="T773" s="80">
        <v>0</v>
      </c>
      <c r="U773" s="69">
        <v>0</v>
      </c>
      <c r="V773" s="80">
        <v>0.17999757986447243</v>
      </c>
      <c r="W773" s="69">
        <v>404.6</v>
      </c>
      <c r="X773" s="69">
        <v>0</v>
      </c>
      <c r="Y773" s="69">
        <v>0</v>
      </c>
      <c r="Z773" s="69">
        <v>0</v>
      </c>
      <c r="AA773" s="60">
        <f>G773+H773+J773+L773+N773+O773+P773+Q773+R773+S773+U773+W773+X773+Y773+Z773</f>
        <v>4036.1836666666663</v>
      </c>
      <c r="AB773" s="143">
        <v>327.8</v>
      </c>
      <c r="AC773" s="69">
        <f>AB773+X773+W773+U773</f>
        <v>732.40000000000009</v>
      </c>
      <c r="AD773" s="238">
        <f t="shared" si="280"/>
        <v>0.32582854051591598</v>
      </c>
      <c r="AE773" s="69">
        <f>G773+H773+J773+L773+N773+P773+Q773+R773+S773+Y773+Z773</f>
        <v>3631.5836666666664</v>
      </c>
      <c r="AF773" s="277">
        <f t="shared" si="278"/>
        <v>0.4</v>
      </c>
      <c r="AG773" s="278">
        <f>G773*AF773</f>
        <v>899.1232</v>
      </c>
      <c r="AH773" s="225">
        <f>IF((AA773+AB773)-(AE773+AG773)&gt;0,0,(AA773+AB773)-(AE773+AG773))</f>
        <v>-166.72320000000036</v>
      </c>
      <c r="AI773" s="238">
        <f t="shared" si="283"/>
        <v>0.40000000000000019</v>
      </c>
      <c r="AJ773" s="69">
        <f t="shared" si="284"/>
        <v>899.12320000000045</v>
      </c>
      <c r="AK773" s="69"/>
      <c r="AL773" s="186"/>
    </row>
    <row r="774" spans="2:38" ht="44.25" customHeight="1" x14ac:dyDescent="0.25">
      <c r="B774" s="663" t="s">
        <v>561</v>
      </c>
      <c r="C774" s="664"/>
      <c r="D774" s="117">
        <f t="shared" ref="D774:AA774" si="300">D776</f>
        <v>189</v>
      </c>
      <c r="E774" s="117">
        <f t="shared" si="300"/>
        <v>1296</v>
      </c>
      <c r="F774" s="117">
        <f t="shared" si="300"/>
        <v>1034</v>
      </c>
      <c r="G774" s="132">
        <f t="shared" si="300"/>
        <v>91577.73775349879</v>
      </c>
      <c r="H774" s="132">
        <f t="shared" si="300"/>
        <v>3123.59</v>
      </c>
      <c r="I774" s="87">
        <f>J774/G774</f>
        <v>0.30423409317004613</v>
      </c>
      <c r="J774" s="132">
        <f t="shared" si="300"/>
        <v>27861.07</v>
      </c>
      <c r="K774" s="87">
        <f>L774/G774</f>
        <v>1.7678969143766002E-3</v>
      </c>
      <c r="L774" s="132">
        <f t="shared" si="300"/>
        <v>161.9</v>
      </c>
      <c r="M774" s="87">
        <f>N774/G774</f>
        <v>0</v>
      </c>
      <c r="N774" s="132">
        <f t="shared" si="300"/>
        <v>0</v>
      </c>
      <c r="O774" s="132">
        <f t="shared" si="300"/>
        <v>0</v>
      </c>
      <c r="P774" s="132">
        <f t="shared" si="300"/>
        <v>0</v>
      </c>
      <c r="Q774" s="132">
        <f t="shared" si="300"/>
        <v>2320.35</v>
      </c>
      <c r="R774" s="132">
        <f t="shared" si="300"/>
        <v>203.48</v>
      </c>
      <c r="S774" s="132">
        <f t="shared" si="300"/>
        <v>12267.838125</v>
      </c>
      <c r="T774" s="87">
        <f>U774/G774</f>
        <v>0</v>
      </c>
      <c r="U774" s="132">
        <f t="shared" si="300"/>
        <v>0</v>
      </c>
      <c r="V774" s="87">
        <f>W774/G774</f>
        <v>0.24800321625254704</v>
      </c>
      <c r="W774" s="132">
        <f t="shared" si="300"/>
        <v>22711.573500000002</v>
      </c>
      <c r="X774" s="132">
        <f t="shared" si="300"/>
        <v>19.383333333333333</v>
      </c>
      <c r="Y774" s="132">
        <f t="shared" si="300"/>
        <v>0</v>
      </c>
      <c r="Z774" s="132">
        <f t="shared" si="300"/>
        <v>0</v>
      </c>
      <c r="AA774" s="132">
        <f t="shared" si="300"/>
        <v>160246.92271183213</v>
      </c>
      <c r="AB774" s="129">
        <f>AB776+AB775</f>
        <v>2049.1999999999998</v>
      </c>
      <c r="AC774" s="129">
        <f>AC776+AC775</f>
        <v>24780.156833333334</v>
      </c>
      <c r="AD774" s="226">
        <f t="shared" si="280"/>
        <v>0.27059149353562834</v>
      </c>
      <c r="AE774" s="129">
        <f>AE776+AE775</f>
        <v>142274.29587849876</v>
      </c>
      <c r="AF774" s="258">
        <f t="shared" si="278"/>
        <v>0.4</v>
      </c>
      <c r="AG774" s="255">
        <f>AG776+AG775</f>
        <v>37769.135101399523</v>
      </c>
      <c r="AH774" s="129">
        <f>AH776+AH775</f>
        <v>-12988.978268066185</v>
      </c>
      <c r="AI774" s="226">
        <f t="shared" si="283"/>
        <v>0.41242703770498546</v>
      </c>
      <c r="AJ774" s="132">
        <f t="shared" si="284"/>
        <v>37769.135101399515</v>
      </c>
      <c r="AK774" s="132"/>
      <c r="AL774" s="196"/>
    </row>
    <row r="775" spans="2:38" ht="18.75" x14ac:dyDescent="0.25">
      <c r="B775" s="306" t="s">
        <v>835</v>
      </c>
      <c r="C775" s="207"/>
      <c r="D775" s="124"/>
      <c r="E775" s="124">
        <v>29</v>
      </c>
      <c r="F775" s="124">
        <v>29</v>
      </c>
      <c r="G775" s="134">
        <v>2845.1000000000004</v>
      </c>
      <c r="H775" s="134">
        <v>170.39999999999998</v>
      </c>
      <c r="I775" s="93">
        <v>0.43852940142701485</v>
      </c>
      <c r="J775" s="134">
        <v>1247.6600000000001</v>
      </c>
      <c r="K775" s="93">
        <v>0</v>
      </c>
      <c r="L775" s="134">
        <v>0</v>
      </c>
      <c r="M775" s="93">
        <v>0</v>
      </c>
      <c r="N775" s="134">
        <v>0</v>
      </c>
      <c r="O775" s="134">
        <v>0</v>
      </c>
      <c r="P775" s="134">
        <v>0</v>
      </c>
      <c r="Q775" s="134">
        <v>33.700000000000003</v>
      </c>
      <c r="R775" s="134">
        <v>4.25</v>
      </c>
      <c r="S775" s="134">
        <v>457.21999999999997</v>
      </c>
      <c r="T775" s="93">
        <v>0</v>
      </c>
      <c r="U775" s="134">
        <v>0</v>
      </c>
      <c r="V775" s="93">
        <v>0</v>
      </c>
      <c r="W775" s="134">
        <v>0</v>
      </c>
      <c r="X775" s="309">
        <v>0</v>
      </c>
      <c r="Y775" s="309">
        <v>0</v>
      </c>
      <c r="Z775" s="309">
        <v>0</v>
      </c>
      <c r="AA775" s="309">
        <v>4758.3300000000008</v>
      </c>
      <c r="AB775" s="146">
        <v>673.7</v>
      </c>
      <c r="AC775" s="309">
        <f>AB775+X775+W775+U775</f>
        <v>673.7</v>
      </c>
      <c r="AD775" s="310">
        <f t="shared" si="280"/>
        <v>0.23679308284418824</v>
      </c>
      <c r="AE775" s="309">
        <f>G775+H775+J775+L775+N775+P775+Q775+R775+S775+Y775+Z775</f>
        <v>4758.3300000000008</v>
      </c>
      <c r="AF775" s="311">
        <f t="shared" si="278"/>
        <v>0.4</v>
      </c>
      <c r="AG775" s="312">
        <f>G775*AF775</f>
        <v>1138.0400000000002</v>
      </c>
      <c r="AH775" s="225">
        <f>IF((AA775+AB775)-(AE775+AG775)&gt;0,0,(AA775+AB775)-(AE775+AG775))</f>
        <v>-464.34000000000015</v>
      </c>
      <c r="AI775" s="310">
        <f t="shared" si="283"/>
        <v>0.4</v>
      </c>
      <c r="AJ775" s="309">
        <f t="shared" si="284"/>
        <v>1138.0400000000002</v>
      </c>
      <c r="AK775" s="134"/>
      <c r="AL775" s="184"/>
    </row>
    <row r="776" spans="2:38" ht="18.75" customHeight="1" x14ac:dyDescent="0.3">
      <c r="B776" s="10" t="s">
        <v>710</v>
      </c>
      <c r="C776" s="23"/>
      <c r="D776" s="155">
        <f>D777+D780+D783+D787+D790+D793+D797+D802+D806+D809+D810+D813+D816+D819+D820+D823+D826</f>
        <v>189</v>
      </c>
      <c r="E776" s="155">
        <f t="shared" ref="E776:AA776" si="301">E777+E780+E783+E787+E790+E793+E797+E802+E806+E809+E810+E813+E816+E819+E820+E823+E826</f>
        <v>1296</v>
      </c>
      <c r="F776" s="155">
        <f t="shared" si="301"/>
        <v>1034</v>
      </c>
      <c r="G776" s="66">
        <f t="shared" si="301"/>
        <v>91577.73775349879</v>
      </c>
      <c r="H776" s="66">
        <f t="shared" si="301"/>
        <v>3123.59</v>
      </c>
      <c r="I776" s="94">
        <f>J776/G776</f>
        <v>0.30423409317004613</v>
      </c>
      <c r="J776" s="66">
        <f t="shared" si="301"/>
        <v>27861.07</v>
      </c>
      <c r="K776" s="94">
        <f>L776/G776</f>
        <v>1.7678969143766002E-3</v>
      </c>
      <c r="L776" s="66">
        <f t="shared" si="301"/>
        <v>161.9</v>
      </c>
      <c r="M776" s="94">
        <f>N776/G776</f>
        <v>0</v>
      </c>
      <c r="N776" s="66">
        <f t="shared" si="301"/>
        <v>0</v>
      </c>
      <c r="O776" s="66">
        <f t="shared" si="301"/>
        <v>0</v>
      </c>
      <c r="P776" s="66">
        <f t="shared" si="301"/>
        <v>0</v>
      </c>
      <c r="Q776" s="66">
        <f t="shared" si="301"/>
        <v>2320.35</v>
      </c>
      <c r="R776" s="66">
        <f t="shared" si="301"/>
        <v>203.48</v>
      </c>
      <c r="S776" s="66">
        <f t="shared" si="301"/>
        <v>12267.838125</v>
      </c>
      <c r="T776" s="94">
        <f>U776/G776</f>
        <v>0</v>
      </c>
      <c r="U776" s="66">
        <f t="shared" si="301"/>
        <v>0</v>
      </c>
      <c r="V776" s="94">
        <f>W776/G776</f>
        <v>0.24800321625254704</v>
      </c>
      <c r="W776" s="66">
        <f t="shared" si="301"/>
        <v>22711.573500000002</v>
      </c>
      <c r="X776" s="66">
        <f t="shared" si="301"/>
        <v>19.383333333333333</v>
      </c>
      <c r="Y776" s="66">
        <f t="shared" si="301"/>
        <v>0</v>
      </c>
      <c r="Z776" s="66">
        <f t="shared" si="301"/>
        <v>0</v>
      </c>
      <c r="AA776" s="66">
        <f t="shared" si="301"/>
        <v>160246.92271183213</v>
      </c>
      <c r="AB776" s="63">
        <f>AB777+AB780+AB783+AB787+AB790+AB793+AB797+AB802+AB806+AB809+AB810+AB813+AB816+AB819+AB820+AB823+AB826</f>
        <v>1375.5</v>
      </c>
      <c r="AC776" s="63">
        <f>AC777+AC780+AC783+AC787+AC790+AC793+AC797+AC802+AC806+AC809+AC810+AC813+AC816+AC819+AC820+AC823+AC826</f>
        <v>24106.456833333334</v>
      </c>
      <c r="AD776" s="245">
        <f t="shared" si="280"/>
        <v>0.26323490211366718</v>
      </c>
      <c r="AE776" s="63">
        <f>AE777+AE780+AE783+AE787+AE790+AE793+AE797+AE802+AE806+AE809+AE810+AE813+AE816+AE819+AE820+AE823+AE826</f>
        <v>137515.96587849877</v>
      </c>
      <c r="AF776" s="292">
        <f t="shared" si="278"/>
        <v>0.4</v>
      </c>
      <c r="AG776" s="293">
        <f>AG777+AG780+AG783+AG787+AG790+AG793+AG797+AG802+AG806+AG809+AG810+AG813+AG816+AG819+AG820+AG823+AG826</f>
        <v>36631.095101399522</v>
      </c>
      <c r="AH776" s="63">
        <f>AH777+AH780+AH783+AH787+AH790+AH793+AH797+AH802+AH806+AH809+AH810+AH813+AH816+AH819+AH820+AH823+AH826</f>
        <v>-12524.638268066185</v>
      </c>
      <c r="AI776" s="245">
        <f t="shared" si="283"/>
        <v>0.40000000000000008</v>
      </c>
      <c r="AJ776" s="66">
        <f t="shared" si="284"/>
        <v>36631.095101399522</v>
      </c>
      <c r="AK776" s="66"/>
      <c r="AL776" s="188"/>
    </row>
    <row r="777" spans="2:38" ht="15.75" x14ac:dyDescent="0.25">
      <c r="B777" s="666" t="s">
        <v>562</v>
      </c>
      <c r="C777" s="26" t="s">
        <v>124</v>
      </c>
      <c r="D777" s="125">
        <f t="shared" ref="D777:AA777" si="302">SUM(D778:D779)</f>
        <v>7</v>
      </c>
      <c r="E777" s="125">
        <f t="shared" si="302"/>
        <v>67</v>
      </c>
      <c r="F777" s="125">
        <f t="shared" si="302"/>
        <v>59</v>
      </c>
      <c r="G777" s="57">
        <f t="shared" si="302"/>
        <v>5325.3585906399239</v>
      </c>
      <c r="H777" s="57">
        <f t="shared" si="302"/>
        <v>171.8</v>
      </c>
      <c r="I777" s="82">
        <f>J777/G777</f>
        <v>0.30133182070039161</v>
      </c>
      <c r="J777" s="57">
        <f t="shared" si="302"/>
        <v>1604.6999999999998</v>
      </c>
      <c r="K777" s="82">
        <f>L777/G777</f>
        <v>0</v>
      </c>
      <c r="L777" s="57">
        <f t="shared" si="302"/>
        <v>0</v>
      </c>
      <c r="M777" s="82">
        <f t="shared" si="302"/>
        <v>0</v>
      </c>
      <c r="N777" s="57">
        <f t="shared" si="302"/>
        <v>0</v>
      </c>
      <c r="O777" s="57">
        <f t="shared" si="302"/>
        <v>0</v>
      </c>
      <c r="P777" s="57">
        <f t="shared" si="302"/>
        <v>0</v>
      </c>
      <c r="Q777" s="57">
        <f t="shared" si="302"/>
        <v>150.9</v>
      </c>
      <c r="R777" s="57">
        <f t="shared" si="302"/>
        <v>12.1</v>
      </c>
      <c r="S777" s="57">
        <f t="shared" si="302"/>
        <v>711.9041666666667</v>
      </c>
      <c r="T777" s="82">
        <f>U777/G777</f>
        <v>0</v>
      </c>
      <c r="U777" s="57">
        <f t="shared" si="302"/>
        <v>0</v>
      </c>
      <c r="V777" s="82">
        <f>W777/G777</f>
        <v>0.24800020083554575</v>
      </c>
      <c r="W777" s="57">
        <f t="shared" si="302"/>
        <v>1320.69</v>
      </c>
      <c r="X777" s="57">
        <f t="shared" si="302"/>
        <v>0</v>
      </c>
      <c r="Y777" s="57">
        <f t="shared" si="302"/>
        <v>0</v>
      </c>
      <c r="Z777" s="57">
        <f t="shared" si="302"/>
        <v>0</v>
      </c>
      <c r="AA777" s="57">
        <f t="shared" si="302"/>
        <v>9297.4527573065898</v>
      </c>
      <c r="AB777" s="141">
        <f>SUM(AB778:AB779)</f>
        <v>79.5</v>
      </c>
      <c r="AC777" s="141">
        <f>SUM(AC778:AC779)</f>
        <v>1400.19</v>
      </c>
      <c r="AD777" s="233">
        <f t="shared" si="280"/>
        <v>0.26292877299587553</v>
      </c>
      <c r="AE777" s="141">
        <f>SUM(AE778:AE779)</f>
        <v>7976.7627573065911</v>
      </c>
      <c r="AF777" s="269">
        <f t="shared" si="278"/>
        <v>0.4</v>
      </c>
      <c r="AG777" s="270">
        <f>SUM(AG778:AG779)</f>
        <v>2130.1434362559698</v>
      </c>
      <c r="AH777" s="141">
        <f>SUM(AH778:AH779)</f>
        <v>-729.9534362559707</v>
      </c>
      <c r="AI777" s="233">
        <f t="shared" si="283"/>
        <v>0.40000000000000024</v>
      </c>
      <c r="AJ777" s="57">
        <f t="shared" si="284"/>
        <v>2130.1434362559708</v>
      </c>
      <c r="AK777" s="57"/>
      <c r="AL777" s="79"/>
    </row>
    <row r="778" spans="2:38" ht="15.75" customHeight="1" x14ac:dyDescent="0.25">
      <c r="B778" s="666"/>
      <c r="C778" s="15" t="s">
        <v>563</v>
      </c>
      <c r="D778" s="116">
        <v>2</v>
      </c>
      <c r="E778" s="116">
        <v>36</v>
      </c>
      <c r="F778" s="116">
        <v>30</v>
      </c>
      <c r="G778" s="69">
        <v>2746.4</v>
      </c>
      <c r="H778" s="69">
        <v>86.4</v>
      </c>
      <c r="I778" s="80">
        <v>0.27031789149107993</v>
      </c>
      <c r="J778" s="69">
        <v>736.4</v>
      </c>
      <c r="K778" s="80">
        <v>0</v>
      </c>
      <c r="L778" s="69">
        <v>0</v>
      </c>
      <c r="M778" s="80">
        <v>0</v>
      </c>
      <c r="N778" s="69">
        <v>0</v>
      </c>
      <c r="O778" s="69">
        <v>0</v>
      </c>
      <c r="P778" s="69">
        <v>0</v>
      </c>
      <c r="Q778" s="69">
        <v>89.8</v>
      </c>
      <c r="R778" s="69">
        <v>0</v>
      </c>
      <c r="S778" s="69">
        <v>359.82291666666669</v>
      </c>
      <c r="T778" s="80">
        <v>0</v>
      </c>
      <c r="U778" s="69">
        <v>0</v>
      </c>
      <c r="V778" s="80">
        <v>0.25000917700609354</v>
      </c>
      <c r="W778" s="69">
        <v>681.07500000000005</v>
      </c>
      <c r="X778" s="69">
        <v>0</v>
      </c>
      <c r="Y778" s="69">
        <v>0</v>
      </c>
      <c r="Z778" s="69">
        <v>0</v>
      </c>
      <c r="AA778" s="60">
        <f>G778+H778+J778+L778+N778+O778+P778+Q778+R778+S778+U778+W778+X778+Y778+Z778</f>
        <v>4699.8979166666668</v>
      </c>
      <c r="AB778" s="143">
        <v>40.200000000000003</v>
      </c>
      <c r="AC778" s="69">
        <f>AB778+X778+W778+U778</f>
        <v>721.27500000000009</v>
      </c>
      <c r="AD778" s="238">
        <f t="shared" si="280"/>
        <v>0.26262561899213516</v>
      </c>
      <c r="AE778" s="69">
        <f>G778+H778+J778+L778+N778+P778+Q778+R778+S778+Y778+Z778</f>
        <v>4018.822916666667</v>
      </c>
      <c r="AF778" s="277">
        <f t="shared" si="278"/>
        <v>0.4</v>
      </c>
      <c r="AG778" s="278">
        <f>G778*AF778</f>
        <v>1098.5600000000002</v>
      </c>
      <c r="AH778" s="225">
        <f>IF((AA778+AB778)-(AE778+AG778)&gt;0,0,(AA778+AB778)-(AE778+AG778))</f>
        <v>-377.28500000000076</v>
      </c>
      <c r="AI778" s="238">
        <f t="shared" si="283"/>
        <v>0.4000000000000003</v>
      </c>
      <c r="AJ778" s="69">
        <f t="shared" si="284"/>
        <v>1098.5600000000009</v>
      </c>
      <c r="AK778" s="69"/>
      <c r="AL778" s="186"/>
    </row>
    <row r="779" spans="2:38" s="1" customFormat="1" ht="15.75" x14ac:dyDescent="0.25">
      <c r="B779" s="666"/>
      <c r="C779" s="15" t="s">
        <v>564</v>
      </c>
      <c r="D779" s="116">
        <v>5</v>
      </c>
      <c r="E779" s="116">
        <v>31</v>
      </c>
      <c r="F779" s="116">
        <v>29</v>
      </c>
      <c r="G779" s="69">
        <v>2578.9585906399243</v>
      </c>
      <c r="H779" s="69">
        <v>85.4</v>
      </c>
      <c r="I779" s="80">
        <v>0.33938384809612032</v>
      </c>
      <c r="J779" s="69">
        <v>868.3</v>
      </c>
      <c r="K779" s="80">
        <v>0</v>
      </c>
      <c r="L779" s="69">
        <v>0</v>
      </c>
      <c r="M779" s="80">
        <v>0</v>
      </c>
      <c r="N779" s="69">
        <v>0</v>
      </c>
      <c r="O779" s="69">
        <v>0</v>
      </c>
      <c r="P779" s="69">
        <v>0</v>
      </c>
      <c r="Q779" s="69">
        <v>61.1</v>
      </c>
      <c r="R779" s="69">
        <v>12.1</v>
      </c>
      <c r="S779" s="69">
        <v>352.08125000000001</v>
      </c>
      <c r="T779" s="80">
        <v>0</v>
      </c>
      <c r="U779" s="69">
        <v>0</v>
      </c>
      <c r="V779" s="80">
        <v>0.25</v>
      </c>
      <c r="W779" s="69">
        <v>639.61500000000001</v>
      </c>
      <c r="X779" s="69">
        <v>0</v>
      </c>
      <c r="Y779" s="69">
        <v>0</v>
      </c>
      <c r="Z779" s="69">
        <v>0</v>
      </c>
      <c r="AA779" s="60">
        <f>G779+H779+J779+L779+N779+O779+P779+Q779+R779+S779+U779+W779+X779+Y779+Z779</f>
        <v>4597.5548406399239</v>
      </c>
      <c r="AB779" s="143">
        <v>39.299999999999997</v>
      </c>
      <c r="AC779" s="69">
        <f>AB779+X779+W779+U779</f>
        <v>678.91499999999996</v>
      </c>
      <c r="AD779" s="238">
        <f t="shared" si="280"/>
        <v>0.26325160956986859</v>
      </c>
      <c r="AE779" s="69">
        <f>G779+H779+J779+L779+N779+P779+Q779+R779+S779+Y779+Z779</f>
        <v>3957.9398406399241</v>
      </c>
      <c r="AF779" s="277">
        <f t="shared" ref="AF779:AF842" si="303">$AF$1</f>
        <v>0.4</v>
      </c>
      <c r="AG779" s="278">
        <f>G779*AF779</f>
        <v>1031.5834362559697</v>
      </c>
      <c r="AH779" s="225">
        <f>IF((AA779+AB779)-(AE779+AG779)&gt;0,0,(AA779+AB779)-(AE779+AG779))</f>
        <v>-352.66843625596994</v>
      </c>
      <c r="AI779" s="238">
        <f t="shared" si="283"/>
        <v>0.40000000000000008</v>
      </c>
      <c r="AJ779" s="69">
        <f t="shared" si="284"/>
        <v>1031.5834362559699</v>
      </c>
      <c r="AK779" s="69"/>
      <c r="AL779" s="186"/>
    </row>
    <row r="780" spans="2:38" s="1" customFormat="1" ht="15.75" x14ac:dyDescent="0.25">
      <c r="B780" s="666" t="s">
        <v>565</v>
      </c>
      <c r="C780" s="26" t="s">
        <v>124</v>
      </c>
      <c r="D780" s="125">
        <f t="shared" ref="D780:AA780" si="304">SUM(D781:D782)</f>
        <v>7</v>
      </c>
      <c r="E780" s="125">
        <f t="shared" si="304"/>
        <v>36</v>
      </c>
      <c r="F780" s="125">
        <f t="shared" si="304"/>
        <v>33</v>
      </c>
      <c r="G780" s="57">
        <f t="shared" si="304"/>
        <v>3065.6066634607387</v>
      </c>
      <c r="H780" s="57">
        <f t="shared" si="304"/>
        <v>116.39999999999999</v>
      </c>
      <c r="I780" s="82">
        <f>J780/G780</f>
        <v>0.35575340209132722</v>
      </c>
      <c r="J780" s="57">
        <f t="shared" si="304"/>
        <v>1090.6000000000001</v>
      </c>
      <c r="K780" s="82">
        <f>L780/G780</f>
        <v>0</v>
      </c>
      <c r="L780" s="57">
        <f t="shared" si="304"/>
        <v>0</v>
      </c>
      <c r="M780" s="82">
        <f t="shared" si="304"/>
        <v>0</v>
      </c>
      <c r="N780" s="57">
        <f t="shared" si="304"/>
        <v>0</v>
      </c>
      <c r="O780" s="57">
        <f t="shared" si="304"/>
        <v>0</v>
      </c>
      <c r="P780" s="57">
        <f t="shared" si="304"/>
        <v>0</v>
      </c>
      <c r="Q780" s="57">
        <f t="shared" si="304"/>
        <v>86.7</v>
      </c>
      <c r="R780" s="57">
        <f t="shared" si="304"/>
        <v>8.6</v>
      </c>
      <c r="S780" s="57">
        <f t="shared" si="304"/>
        <v>424.72916666666663</v>
      </c>
      <c r="T780" s="82">
        <f>U780/G780</f>
        <v>0</v>
      </c>
      <c r="U780" s="57">
        <f t="shared" si="304"/>
        <v>0</v>
      </c>
      <c r="V780" s="82">
        <f>W780/G780</f>
        <v>0.24801290037049048</v>
      </c>
      <c r="W780" s="57">
        <f t="shared" si="304"/>
        <v>760.31</v>
      </c>
      <c r="X780" s="57">
        <f t="shared" si="304"/>
        <v>0</v>
      </c>
      <c r="Y780" s="57">
        <f t="shared" si="304"/>
        <v>0</v>
      </c>
      <c r="Z780" s="57">
        <f t="shared" si="304"/>
        <v>0</v>
      </c>
      <c r="AA780" s="57">
        <f t="shared" si="304"/>
        <v>5552.9458301274062</v>
      </c>
      <c r="AB780" s="141">
        <f>SUM(AB781:AB782)</f>
        <v>47.5</v>
      </c>
      <c r="AC780" s="141">
        <f>SUM(AC781:AC782)</f>
        <v>807.81</v>
      </c>
      <c r="AD780" s="233">
        <f t="shared" si="280"/>
        <v>0.26350738652429395</v>
      </c>
      <c r="AE780" s="141">
        <f>SUM(AE781:AE782)</f>
        <v>4792.6358301274058</v>
      </c>
      <c r="AF780" s="269">
        <f t="shared" si="303"/>
        <v>0.4</v>
      </c>
      <c r="AG780" s="270">
        <f>SUM(AG781:AG782)</f>
        <v>1226.2426653842956</v>
      </c>
      <c r="AH780" s="141">
        <f>SUM(AH781:AH782)</f>
        <v>-418.43266538429543</v>
      </c>
      <c r="AI780" s="233">
        <f t="shared" si="283"/>
        <v>0.39999999999999997</v>
      </c>
      <c r="AJ780" s="57">
        <f t="shared" si="284"/>
        <v>1226.2426653842954</v>
      </c>
      <c r="AK780" s="57"/>
      <c r="AL780" s="79"/>
    </row>
    <row r="781" spans="2:38" s="1" customFormat="1" ht="15.75" customHeight="1" x14ac:dyDescent="0.25">
      <c r="B781" s="666"/>
      <c r="C781" s="15" t="s">
        <v>566</v>
      </c>
      <c r="D781" s="116">
        <v>4</v>
      </c>
      <c r="E781" s="116">
        <v>21</v>
      </c>
      <c r="F781" s="116">
        <v>18</v>
      </c>
      <c r="G781" s="69">
        <v>1606.166451039162</v>
      </c>
      <c r="H781" s="69">
        <v>63.599999999999994</v>
      </c>
      <c r="I781" s="80">
        <v>0.38100916279653574</v>
      </c>
      <c r="J781" s="69">
        <v>607.1</v>
      </c>
      <c r="K781" s="80">
        <v>0</v>
      </c>
      <c r="L781" s="69">
        <v>0</v>
      </c>
      <c r="M781" s="80">
        <v>0</v>
      </c>
      <c r="N781" s="69">
        <v>0</v>
      </c>
      <c r="O781" s="69">
        <v>0</v>
      </c>
      <c r="P781" s="69">
        <v>0</v>
      </c>
      <c r="Q781" s="69">
        <v>54.5</v>
      </c>
      <c r="R781" s="69">
        <v>4.3</v>
      </c>
      <c r="S781" s="69">
        <v>226.77083333333331</v>
      </c>
      <c r="T781" s="80">
        <v>0</v>
      </c>
      <c r="U781" s="69">
        <v>0</v>
      </c>
      <c r="V781" s="80">
        <v>0.25</v>
      </c>
      <c r="W781" s="69">
        <v>398.34999999999997</v>
      </c>
      <c r="X781" s="69">
        <v>0</v>
      </c>
      <c r="Y781" s="69">
        <v>0</v>
      </c>
      <c r="Z781" s="69">
        <v>0</v>
      </c>
      <c r="AA781" s="60">
        <f>G781+H781+J781+L781+N781+O781+P781+Q781+R781+S781+U781+W781+X781+Y781+Z781</f>
        <v>2960.7872843724954</v>
      </c>
      <c r="AB781" s="143">
        <v>25.3</v>
      </c>
      <c r="AC781" s="69">
        <f>AB781+X781+W781+U781</f>
        <v>423.65</v>
      </c>
      <c r="AD781" s="238">
        <f t="shared" si="280"/>
        <v>0.26376469246129858</v>
      </c>
      <c r="AE781" s="69">
        <f>G781+H781+J781+L781+N781+P781+Q781+R781+S781+Y781+Z781</f>
        <v>2562.4372843724955</v>
      </c>
      <c r="AF781" s="277">
        <f t="shared" si="303"/>
        <v>0.4</v>
      </c>
      <c r="AG781" s="278">
        <f>G781*AF781</f>
        <v>642.46658041566479</v>
      </c>
      <c r="AH781" s="225">
        <f>IF((AA781+AB781)-(AE781+AG781)&gt;0,0,(AA781+AB781)-(AE781+AG781))</f>
        <v>-218.8165804156647</v>
      </c>
      <c r="AI781" s="238">
        <f t="shared" si="283"/>
        <v>0.39999999999999991</v>
      </c>
      <c r="AJ781" s="69">
        <f t="shared" si="284"/>
        <v>642.46658041566468</v>
      </c>
      <c r="AK781" s="69"/>
      <c r="AL781" s="186"/>
    </row>
    <row r="782" spans="2:38" s="1" customFormat="1" ht="15.75" x14ac:dyDescent="0.25">
      <c r="B782" s="666"/>
      <c r="C782" s="15" t="s">
        <v>567</v>
      </c>
      <c r="D782" s="116">
        <v>3</v>
      </c>
      <c r="E782" s="116">
        <v>15</v>
      </c>
      <c r="F782" s="116">
        <v>15</v>
      </c>
      <c r="G782" s="69">
        <v>1459.4402124215769</v>
      </c>
      <c r="H782" s="69">
        <v>52.8</v>
      </c>
      <c r="I782" s="80">
        <v>0.33394573986075821</v>
      </c>
      <c r="J782" s="69">
        <v>483.50000000000011</v>
      </c>
      <c r="K782" s="80">
        <v>0</v>
      </c>
      <c r="L782" s="69">
        <v>0</v>
      </c>
      <c r="M782" s="80">
        <v>0</v>
      </c>
      <c r="N782" s="69">
        <v>0</v>
      </c>
      <c r="O782" s="69">
        <v>0</v>
      </c>
      <c r="P782" s="69">
        <v>0</v>
      </c>
      <c r="Q782" s="69">
        <v>32.200000000000003</v>
      </c>
      <c r="R782" s="69">
        <v>4.3</v>
      </c>
      <c r="S782" s="69">
        <v>197.95833333333334</v>
      </c>
      <c r="T782" s="80">
        <v>0</v>
      </c>
      <c r="U782" s="69">
        <v>0</v>
      </c>
      <c r="V782" s="80">
        <v>0.25</v>
      </c>
      <c r="W782" s="69">
        <v>361.96</v>
      </c>
      <c r="X782" s="69">
        <v>0</v>
      </c>
      <c r="Y782" s="69">
        <v>0</v>
      </c>
      <c r="Z782" s="69">
        <v>0</v>
      </c>
      <c r="AA782" s="60">
        <f>G782+H782+J782+L782+N782+O782+P782+Q782+R782+S782+U782+W782+X782+Y782+Z782</f>
        <v>2592.1585457549104</v>
      </c>
      <c r="AB782" s="143">
        <v>22.2</v>
      </c>
      <c r="AC782" s="69">
        <f>AB782+X782+W782+U782</f>
        <v>384.15999999999997</v>
      </c>
      <c r="AD782" s="238">
        <f t="shared" si="280"/>
        <v>0.26322421208511332</v>
      </c>
      <c r="AE782" s="69">
        <f>G782+H782+J782+L782+N782+P782+Q782+R782+S782+Y782+Z782</f>
        <v>2230.1985457549104</v>
      </c>
      <c r="AF782" s="277">
        <f t="shared" si="303"/>
        <v>0.4</v>
      </c>
      <c r="AG782" s="278">
        <f>G782*AF782</f>
        <v>583.77608496863081</v>
      </c>
      <c r="AH782" s="225">
        <f>IF((AA782+AB782)-(AE782+AG782)&gt;0,0,(AA782+AB782)-(AE782+AG782))</f>
        <v>-199.61608496863073</v>
      </c>
      <c r="AI782" s="238">
        <f t="shared" si="283"/>
        <v>0.39999999999999997</v>
      </c>
      <c r="AJ782" s="69">
        <f t="shared" si="284"/>
        <v>583.7760849686307</v>
      </c>
      <c r="AK782" s="69"/>
      <c r="AL782" s="186"/>
    </row>
    <row r="783" spans="2:38" ht="15.75" x14ac:dyDescent="0.25">
      <c r="B783" s="666" t="s">
        <v>568</v>
      </c>
      <c r="C783" s="26" t="s">
        <v>124</v>
      </c>
      <c r="D783" s="125">
        <f t="shared" ref="D783:AA783" si="305">SUM(D784:D786)</f>
        <v>8</v>
      </c>
      <c r="E783" s="125">
        <f t="shared" si="305"/>
        <v>44</v>
      </c>
      <c r="F783" s="125">
        <f t="shared" si="305"/>
        <v>43</v>
      </c>
      <c r="G783" s="57">
        <f t="shared" si="305"/>
        <v>4019.6195379787478</v>
      </c>
      <c r="H783" s="57">
        <f t="shared" si="305"/>
        <v>170.4</v>
      </c>
      <c r="I783" s="82">
        <f>J783/G783</f>
        <v>0.34599045677326318</v>
      </c>
      <c r="J783" s="57">
        <f t="shared" si="305"/>
        <v>1390.75</v>
      </c>
      <c r="K783" s="82">
        <f>L783/G783</f>
        <v>0</v>
      </c>
      <c r="L783" s="57">
        <f t="shared" si="305"/>
        <v>0</v>
      </c>
      <c r="M783" s="82">
        <f t="shared" si="305"/>
        <v>0</v>
      </c>
      <c r="N783" s="57">
        <f t="shared" si="305"/>
        <v>0</v>
      </c>
      <c r="O783" s="57">
        <f t="shared" si="305"/>
        <v>0</v>
      </c>
      <c r="P783" s="57">
        <f t="shared" si="305"/>
        <v>0</v>
      </c>
      <c r="Q783" s="57">
        <f t="shared" si="305"/>
        <v>79.7</v>
      </c>
      <c r="R783" s="57">
        <f t="shared" si="305"/>
        <v>8.5</v>
      </c>
      <c r="S783" s="57">
        <f t="shared" si="305"/>
        <v>552.828125</v>
      </c>
      <c r="T783" s="82">
        <f>U783/G783</f>
        <v>0</v>
      </c>
      <c r="U783" s="57">
        <f t="shared" si="305"/>
        <v>0</v>
      </c>
      <c r="V783" s="82">
        <f>W783/G783</f>
        <v>0.24801290037049045</v>
      </c>
      <c r="W783" s="57">
        <f t="shared" si="305"/>
        <v>996.91750000000002</v>
      </c>
      <c r="X783" s="57">
        <f t="shared" si="305"/>
        <v>0</v>
      </c>
      <c r="Y783" s="57">
        <f t="shared" si="305"/>
        <v>0</v>
      </c>
      <c r="Z783" s="57">
        <f t="shared" si="305"/>
        <v>0</v>
      </c>
      <c r="AA783" s="57">
        <f t="shared" si="305"/>
        <v>7218.7151629787477</v>
      </c>
      <c r="AB783" s="141">
        <f>SUM(AB784:AB786)</f>
        <v>61.599999999999994</v>
      </c>
      <c r="AC783" s="141">
        <f>SUM(AC784:AC786)</f>
        <v>1058.5174999999999</v>
      </c>
      <c r="AD783" s="233">
        <f t="shared" ref="AD783:AD846" si="306">(AB783+X783+W783+U783)/G783</f>
        <v>0.26333773383245918</v>
      </c>
      <c r="AE783" s="141">
        <f>SUM(AE784:AE786)</f>
        <v>6221.7976629787481</v>
      </c>
      <c r="AF783" s="269">
        <f t="shared" si="303"/>
        <v>0.4</v>
      </c>
      <c r="AG783" s="270">
        <f>SUM(AG784:AG786)</f>
        <v>1607.8478151914992</v>
      </c>
      <c r="AH783" s="141">
        <f>SUM(AH784:AH786)</f>
        <v>-549.33031519149995</v>
      </c>
      <c r="AI783" s="233">
        <f t="shared" si="283"/>
        <v>0.40000000000000019</v>
      </c>
      <c r="AJ783" s="57">
        <f t="shared" si="284"/>
        <v>1607.8478151914999</v>
      </c>
      <c r="AK783" s="57"/>
      <c r="AL783" s="79"/>
    </row>
    <row r="784" spans="2:38" s="1" customFormat="1" ht="15.75" x14ac:dyDescent="0.25">
      <c r="B784" s="666"/>
      <c r="C784" s="15" t="s">
        <v>569</v>
      </c>
      <c r="D784" s="116">
        <v>2</v>
      </c>
      <c r="E784" s="116">
        <v>17</v>
      </c>
      <c r="F784" s="116">
        <v>16</v>
      </c>
      <c r="G784" s="69">
        <v>1502.6436102448095</v>
      </c>
      <c r="H784" s="69">
        <v>60</v>
      </c>
      <c r="I784" s="80">
        <v>0.31045817401220904</v>
      </c>
      <c r="J784" s="69">
        <v>462.80000000000007</v>
      </c>
      <c r="K784" s="80">
        <v>0</v>
      </c>
      <c r="L784" s="69">
        <v>0</v>
      </c>
      <c r="M784" s="80">
        <v>0</v>
      </c>
      <c r="N784" s="69">
        <v>0</v>
      </c>
      <c r="O784" s="69">
        <v>0</v>
      </c>
      <c r="P784" s="69">
        <v>0</v>
      </c>
      <c r="Q784" s="69">
        <v>54.5</v>
      </c>
      <c r="R784" s="69">
        <v>4.3</v>
      </c>
      <c r="S784" s="69">
        <v>203.74791666666664</v>
      </c>
      <c r="T784" s="80">
        <v>0</v>
      </c>
      <c r="U784" s="69">
        <v>0</v>
      </c>
      <c r="V784" s="80">
        <v>0.25</v>
      </c>
      <c r="W784" s="69">
        <v>372.67500000000001</v>
      </c>
      <c r="X784" s="69">
        <v>0</v>
      </c>
      <c r="Y784" s="69">
        <v>0</v>
      </c>
      <c r="Z784" s="69">
        <v>0</v>
      </c>
      <c r="AA784" s="60">
        <f>G784+H784+J784+L784+N784+O784+P784+Q784+R784+S784+U784+W784+X784+Y784+Z784</f>
        <v>2660.6665269114765</v>
      </c>
      <c r="AB784" s="143">
        <v>22.7</v>
      </c>
      <c r="AC784" s="69">
        <f>AB784+X784+W784+U784</f>
        <v>395.375</v>
      </c>
      <c r="AD784" s="238">
        <f t="shared" si="306"/>
        <v>0.26311960953641284</v>
      </c>
      <c r="AE784" s="69">
        <f>G784+H784+J784+L784+N784+P784+Q784+R784+S784+Y784+Z784</f>
        <v>2287.9915269114763</v>
      </c>
      <c r="AF784" s="277">
        <f t="shared" si="303"/>
        <v>0.4</v>
      </c>
      <c r="AG784" s="278">
        <f>G784*AF784</f>
        <v>601.05744409792385</v>
      </c>
      <c r="AH784" s="225">
        <f>IF((AA784+AB784)-(AE784+AG784)&gt;0,0,(AA784+AB784)-(AE784+AG784))</f>
        <v>-205.68244409792396</v>
      </c>
      <c r="AI784" s="238">
        <f t="shared" ref="AI784:AI847" si="307">AJ784/G784</f>
        <v>0.40000000000000013</v>
      </c>
      <c r="AJ784" s="69">
        <f t="shared" ref="AJ784:AJ847" si="308">AC784+AH784*-1</f>
        <v>601.05744409792396</v>
      </c>
      <c r="AK784" s="69"/>
      <c r="AL784" s="186"/>
    </row>
    <row r="785" spans="2:38" s="1" customFormat="1" ht="15.75" customHeight="1" x14ac:dyDescent="0.25">
      <c r="B785" s="666"/>
      <c r="C785" s="15" t="s">
        <v>570</v>
      </c>
      <c r="D785" s="116">
        <v>3</v>
      </c>
      <c r="E785" s="116">
        <v>16</v>
      </c>
      <c r="F785" s="116">
        <v>16</v>
      </c>
      <c r="G785" s="69">
        <v>1441.9310425618114</v>
      </c>
      <c r="H785" s="69">
        <v>64.8</v>
      </c>
      <c r="I785" s="80">
        <v>0.37592539514984585</v>
      </c>
      <c r="J785" s="69">
        <v>537.75</v>
      </c>
      <c r="K785" s="80">
        <v>0</v>
      </c>
      <c r="L785" s="69">
        <v>0</v>
      </c>
      <c r="M785" s="80">
        <v>0</v>
      </c>
      <c r="N785" s="69">
        <v>0</v>
      </c>
      <c r="O785" s="69">
        <v>0</v>
      </c>
      <c r="P785" s="69">
        <v>0</v>
      </c>
      <c r="Q785" s="69">
        <v>0</v>
      </c>
      <c r="R785" s="69">
        <v>0</v>
      </c>
      <c r="S785" s="69">
        <v>199.21979166666668</v>
      </c>
      <c r="T785" s="80">
        <v>0</v>
      </c>
      <c r="U785" s="69">
        <v>0</v>
      </c>
      <c r="V785" s="80">
        <v>0.25</v>
      </c>
      <c r="W785" s="69">
        <v>357.61750000000001</v>
      </c>
      <c r="X785" s="69">
        <v>0</v>
      </c>
      <c r="Y785" s="69">
        <v>0</v>
      </c>
      <c r="Z785" s="69">
        <v>0</v>
      </c>
      <c r="AA785" s="60">
        <f>G785+H785+J785+L785+N785+O785+P785+Q785+R785+S785+U785+W785+X785+Y785+Z785</f>
        <v>2601.3183342284779</v>
      </c>
      <c r="AB785" s="143">
        <v>22.2</v>
      </c>
      <c r="AC785" s="69">
        <f>AB785+X785+W785+U785</f>
        <v>379.8175</v>
      </c>
      <c r="AD785" s="238">
        <f t="shared" si="306"/>
        <v>0.26340892094617507</v>
      </c>
      <c r="AE785" s="69">
        <f>G785+H785+J785+L785+N785+P785+Q785+R785+S785+Y785+Z785</f>
        <v>2243.700834228478</v>
      </c>
      <c r="AF785" s="277">
        <f t="shared" si="303"/>
        <v>0.4</v>
      </c>
      <c r="AG785" s="278">
        <f>G785*AF785</f>
        <v>576.77241702472463</v>
      </c>
      <c r="AH785" s="225">
        <f>IF((AA785+AB785)-(AE785+AG785)&gt;0,0,(AA785+AB785)-(AE785+AG785))</f>
        <v>-196.95491702472509</v>
      </c>
      <c r="AI785" s="238">
        <f t="shared" si="307"/>
        <v>0.40000000000000036</v>
      </c>
      <c r="AJ785" s="69">
        <f t="shared" si="308"/>
        <v>576.77241702472509</v>
      </c>
      <c r="AK785" s="69"/>
      <c r="AL785" s="186"/>
    </row>
    <row r="786" spans="2:38" ht="15.75" x14ac:dyDescent="0.25">
      <c r="B786" s="666"/>
      <c r="C786" s="15" t="s">
        <v>571</v>
      </c>
      <c r="D786" s="116">
        <v>3</v>
      </c>
      <c r="E786" s="116">
        <v>11</v>
      </c>
      <c r="F786" s="116">
        <v>11</v>
      </c>
      <c r="G786" s="69">
        <v>1075.0448851721267</v>
      </c>
      <c r="H786" s="69">
        <v>45.6</v>
      </c>
      <c r="I786" s="80">
        <v>0.36586966713548991</v>
      </c>
      <c r="J786" s="69">
        <v>390.2</v>
      </c>
      <c r="K786" s="80">
        <v>0</v>
      </c>
      <c r="L786" s="69">
        <v>0</v>
      </c>
      <c r="M786" s="80">
        <v>0</v>
      </c>
      <c r="N786" s="69">
        <v>0</v>
      </c>
      <c r="O786" s="69">
        <v>0</v>
      </c>
      <c r="P786" s="69">
        <v>0</v>
      </c>
      <c r="Q786" s="69">
        <v>25.2</v>
      </c>
      <c r="R786" s="69">
        <v>4.2</v>
      </c>
      <c r="S786" s="69">
        <v>149.86041666666665</v>
      </c>
      <c r="T786" s="80">
        <v>0</v>
      </c>
      <c r="U786" s="69">
        <v>0</v>
      </c>
      <c r="V786" s="80">
        <v>0.25</v>
      </c>
      <c r="W786" s="69">
        <v>266.625</v>
      </c>
      <c r="X786" s="69">
        <v>0</v>
      </c>
      <c r="Y786" s="69">
        <v>0</v>
      </c>
      <c r="Z786" s="69">
        <v>0</v>
      </c>
      <c r="AA786" s="60">
        <f>G786+H786+J786+L786+N786+O786+P786+Q786+R786+S786+U786+W786+X786+Y786+Z786</f>
        <v>1956.7303018387934</v>
      </c>
      <c r="AB786" s="143">
        <v>16.7</v>
      </c>
      <c r="AC786" s="69">
        <f>AB786+X786+W786+U786</f>
        <v>283.32499999999999</v>
      </c>
      <c r="AD786" s="238">
        <f t="shared" si="306"/>
        <v>0.26354713548042835</v>
      </c>
      <c r="AE786" s="69">
        <f>G786+H786+J786+L786+N786+P786+Q786+R786+S786+Y786+Z786</f>
        <v>1690.1053018387934</v>
      </c>
      <c r="AF786" s="277">
        <f t="shared" si="303"/>
        <v>0.4</v>
      </c>
      <c r="AG786" s="278">
        <f>G786*AF786</f>
        <v>430.01795406885071</v>
      </c>
      <c r="AH786" s="225">
        <f>IF((AA786+AB786)-(AE786+AG786)&gt;0,0,(AA786+AB786)-(AE786+AG786))</f>
        <v>-146.6929540688509</v>
      </c>
      <c r="AI786" s="238">
        <f t="shared" si="307"/>
        <v>0.40000000000000019</v>
      </c>
      <c r="AJ786" s="69">
        <f t="shared" si="308"/>
        <v>430.01795406885088</v>
      </c>
      <c r="AK786" s="69"/>
      <c r="AL786" s="186"/>
    </row>
    <row r="787" spans="2:38" s="1" customFormat="1" ht="15.75" x14ac:dyDescent="0.25">
      <c r="B787" s="666" t="s">
        <v>572</v>
      </c>
      <c r="C787" s="26" t="s">
        <v>124</v>
      </c>
      <c r="D787" s="125">
        <f t="shared" ref="D787:AA787" si="309">SUM(D788:D789)</f>
        <v>1</v>
      </c>
      <c r="E787" s="125">
        <f t="shared" si="309"/>
        <v>38</v>
      </c>
      <c r="F787" s="125">
        <f t="shared" si="309"/>
        <v>31</v>
      </c>
      <c r="G787" s="57">
        <f t="shared" si="309"/>
        <v>2512.9841998902612</v>
      </c>
      <c r="H787" s="57">
        <f t="shared" si="309"/>
        <v>102</v>
      </c>
      <c r="I787" s="82">
        <f>J787/G787</f>
        <v>0.3229228421075776</v>
      </c>
      <c r="J787" s="57">
        <f t="shared" si="309"/>
        <v>811.5</v>
      </c>
      <c r="K787" s="82">
        <f>L787/G787</f>
        <v>0</v>
      </c>
      <c r="L787" s="57">
        <f t="shared" si="309"/>
        <v>0</v>
      </c>
      <c r="M787" s="82">
        <f t="shared" si="309"/>
        <v>0</v>
      </c>
      <c r="N787" s="57">
        <f t="shared" si="309"/>
        <v>0</v>
      </c>
      <c r="O787" s="57">
        <f t="shared" si="309"/>
        <v>0</v>
      </c>
      <c r="P787" s="57">
        <f t="shared" si="309"/>
        <v>0</v>
      </c>
      <c r="Q787" s="57">
        <f t="shared" si="309"/>
        <v>60.09</v>
      </c>
      <c r="R787" s="57">
        <f t="shared" si="309"/>
        <v>10.719999999999999</v>
      </c>
      <c r="S787" s="57">
        <f t="shared" si="309"/>
        <v>341.71437499999996</v>
      </c>
      <c r="T787" s="82">
        <f>U787/G787</f>
        <v>0</v>
      </c>
      <c r="U787" s="57">
        <f t="shared" si="309"/>
        <v>0</v>
      </c>
      <c r="V787" s="82">
        <f>W787/G787</f>
        <v>0.24801290037049048</v>
      </c>
      <c r="W787" s="57">
        <f t="shared" si="309"/>
        <v>623.25250000000005</v>
      </c>
      <c r="X787" s="57">
        <f t="shared" si="309"/>
        <v>0</v>
      </c>
      <c r="Y787" s="57">
        <f t="shared" si="309"/>
        <v>0</v>
      </c>
      <c r="Z787" s="57">
        <f t="shared" si="309"/>
        <v>0</v>
      </c>
      <c r="AA787" s="57">
        <f t="shared" si="309"/>
        <v>4462.2610748902607</v>
      </c>
      <c r="AB787" s="141">
        <f>SUM(AB788:AB789)</f>
        <v>38.200000000000003</v>
      </c>
      <c r="AC787" s="141">
        <f>SUM(AC788:AC789)</f>
        <v>661.45249999999999</v>
      </c>
      <c r="AD787" s="233">
        <f t="shared" si="306"/>
        <v>0.26321395097863526</v>
      </c>
      <c r="AE787" s="141">
        <f>SUM(AE788:AE789)</f>
        <v>3839.0085748902611</v>
      </c>
      <c r="AF787" s="269">
        <f t="shared" si="303"/>
        <v>0.4</v>
      </c>
      <c r="AG787" s="270">
        <f>SUM(AG788:AG789)</f>
        <v>1005.1936799561045</v>
      </c>
      <c r="AH787" s="141">
        <f>SUM(AH788:AH789)</f>
        <v>-343.74117995610459</v>
      </c>
      <c r="AI787" s="233">
        <f t="shared" si="307"/>
        <v>0.4</v>
      </c>
      <c r="AJ787" s="57">
        <f t="shared" si="308"/>
        <v>1005.1936799561046</v>
      </c>
      <c r="AK787" s="57"/>
      <c r="AL787" s="79"/>
    </row>
    <row r="788" spans="2:38" s="1" customFormat="1" ht="15.75" customHeight="1" x14ac:dyDescent="0.25">
      <c r="B788" s="666"/>
      <c r="C788" s="15" t="s">
        <v>573</v>
      </c>
      <c r="D788" s="116"/>
      <c r="E788" s="116">
        <v>23</v>
      </c>
      <c r="F788" s="116">
        <v>20</v>
      </c>
      <c r="G788" s="69">
        <v>1658.0085124028776</v>
      </c>
      <c r="H788" s="69">
        <v>64.8</v>
      </c>
      <c r="I788" s="80">
        <v>0.30659703434397478</v>
      </c>
      <c r="J788" s="69">
        <v>504.3</v>
      </c>
      <c r="K788" s="80">
        <v>0</v>
      </c>
      <c r="L788" s="69">
        <v>0</v>
      </c>
      <c r="M788" s="80">
        <v>0</v>
      </c>
      <c r="N788" s="69">
        <v>0</v>
      </c>
      <c r="O788" s="69">
        <v>0</v>
      </c>
      <c r="P788" s="69">
        <v>0</v>
      </c>
      <c r="Q788" s="69">
        <v>18.100000000000001</v>
      </c>
      <c r="R788" s="69">
        <v>8.6</v>
      </c>
      <c r="S788" s="69">
        <v>220.9864583333333</v>
      </c>
      <c r="T788" s="80">
        <v>0</v>
      </c>
      <c r="U788" s="69">
        <v>0</v>
      </c>
      <c r="V788" s="80">
        <v>0.25</v>
      </c>
      <c r="W788" s="69">
        <v>411.20749999999998</v>
      </c>
      <c r="X788" s="69">
        <v>0</v>
      </c>
      <c r="Y788" s="69">
        <v>0</v>
      </c>
      <c r="Z788" s="69">
        <v>0</v>
      </c>
      <c r="AA788" s="60">
        <f>G788+H788+J788+L788+N788+O788+P788+Q788+R788+S788+U788+W788+X788+Y788+Z788</f>
        <v>2886.0024707362109</v>
      </c>
      <c r="AB788" s="143">
        <v>24.7</v>
      </c>
      <c r="AC788" s="69">
        <f>AB788+X788+W788+U788</f>
        <v>435.90749999999997</v>
      </c>
      <c r="AD788" s="238">
        <f t="shared" si="306"/>
        <v>0.26291029071271699</v>
      </c>
      <c r="AE788" s="69">
        <f>G788+H788+J788+L788+N788+P788+Q788+R788+S788+Y788+Z788</f>
        <v>2474.7949707362109</v>
      </c>
      <c r="AF788" s="277">
        <f t="shared" si="303"/>
        <v>0.4</v>
      </c>
      <c r="AG788" s="278">
        <f>G788*AF788</f>
        <v>663.20340496115114</v>
      </c>
      <c r="AH788" s="225">
        <f>IF((AA788+AB788)-(AE788+AG788)&gt;0,0,(AA788+AB788)-(AE788+AG788))</f>
        <v>-227.29590496115134</v>
      </c>
      <c r="AI788" s="238">
        <f t="shared" si="307"/>
        <v>0.40000000000000019</v>
      </c>
      <c r="AJ788" s="69">
        <f t="shared" si="308"/>
        <v>663.20340496115136</v>
      </c>
      <c r="AK788" s="69"/>
      <c r="AL788" s="186"/>
    </row>
    <row r="789" spans="2:38" s="1" customFormat="1" ht="15.75" x14ac:dyDescent="0.25">
      <c r="B789" s="666"/>
      <c r="C789" s="15" t="s">
        <v>574</v>
      </c>
      <c r="D789" s="116">
        <v>1</v>
      </c>
      <c r="E789" s="116">
        <v>15</v>
      </c>
      <c r="F789" s="116">
        <v>11</v>
      </c>
      <c r="G789" s="69">
        <v>854.97568748738342</v>
      </c>
      <c r="H789" s="69">
        <v>37.200000000000003</v>
      </c>
      <c r="I789" s="80">
        <v>0.36218727156971392</v>
      </c>
      <c r="J789" s="69">
        <v>307.2</v>
      </c>
      <c r="K789" s="80">
        <v>0</v>
      </c>
      <c r="L789" s="69">
        <v>0</v>
      </c>
      <c r="M789" s="80">
        <v>0</v>
      </c>
      <c r="N789" s="69">
        <v>0</v>
      </c>
      <c r="O789" s="69">
        <v>0</v>
      </c>
      <c r="P789" s="69">
        <v>0</v>
      </c>
      <c r="Q789" s="69">
        <v>41.99</v>
      </c>
      <c r="R789" s="69">
        <v>2.12</v>
      </c>
      <c r="S789" s="69">
        <v>120.72791666666666</v>
      </c>
      <c r="T789" s="80">
        <v>0</v>
      </c>
      <c r="U789" s="69">
        <v>0</v>
      </c>
      <c r="V789" s="80">
        <v>0.25</v>
      </c>
      <c r="W789" s="69">
        <v>212.04500000000002</v>
      </c>
      <c r="X789" s="69">
        <v>0</v>
      </c>
      <c r="Y789" s="69">
        <v>0</v>
      </c>
      <c r="Z789" s="69">
        <v>0</v>
      </c>
      <c r="AA789" s="60">
        <f>G789+H789+J789+L789+N789+O789+P789+Q789+R789+S789+U789+W789+X789+Y789+Z789</f>
        <v>1576.2586041540501</v>
      </c>
      <c r="AB789" s="143">
        <v>13.5</v>
      </c>
      <c r="AC789" s="69">
        <f>AB789+X789+W789+U789</f>
        <v>225.54500000000002</v>
      </c>
      <c r="AD789" s="238">
        <f t="shared" si="306"/>
        <v>0.26380282305200442</v>
      </c>
      <c r="AE789" s="69">
        <f>G789+H789+J789+L789+N789+P789+Q789+R789+S789+Y789+Z789</f>
        <v>1364.21360415405</v>
      </c>
      <c r="AF789" s="277">
        <f t="shared" si="303"/>
        <v>0.4</v>
      </c>
      <c r="AG789" s="278">
        <f>G789*AF789</f>
        <v>341.99027499495338</v>
      </c>
      <c r="AH789" s="225">
        <f>IF((AA789+AB789)-(AE789+AG789)&gt;0,0,(AA789+AB789)-(AE789+AG789))</f>
        <v>-116.44527499495325</v>
      </c>
      <c r="AI789" s="238">
        <f t="shared" si="307"/>
        <v>0.39999999999999986</v>
      </c>
      <c r="AJ789" s="69">
        <f t="shared" si="308"/>
        <v>341.99027499495327</v>
      </c>
      <c r="AK789" s="69"/>
      <c r="AL789" s="186"/>
    </row>
    <row r="790" spans="2:38" s="1" customFormat="1" ht="15.75" x14ac:dyDescent="0.25">
      <c r="B790" s="666" t="s">
        <v>575</v>
      </c>
      <c r="C790" s="26" t="s">
        <v>124</v>
      </c>
      <c r="D790" s="125">
        <f t="shared" ref="D790:AA790" si="310">SUM(D791:D792)</f>
        <v>7</v>
      </c>
      <c r="E790" s="125">
        <f t="shared" si="310"/>
        <v>56</v>
      </c>
      <c r="F790" s="125">
        <f t="shared" si="310"/>
        <v>47</v>
      </c>
      <c r="G790" s="57">
        <f t="shared" si="310"/>
        <v>4138.1133742110524</v>
      </c>
      <c r="H790" s="57">
        <f t="shared" si="310"/>
        <v>177.6</v>
      </c>
      <c r="I790" s="82">
        <f>J790/G790</f>
        <v>0.35157567433187464</v>
      </c>
      <c r="J790" s="57">
        <f t="shared" si="310"/>
        <v>1454.86</v>
      </c>
      <c r="K790" s="82">
        <f>L790/G790</f>
        <v>0</v>
      </c>
      <c r="L790" s="57">
        <f t="shared" si="310"/>
        <v>0</v>
      </c>
      <c r="M790" s="82">
        <f t="shared" si="310"/>
        <v>0</v>
      </c>
      <c r="N790" s="57">
        <f t="shared" si="310"/>
        <v>0</v>
      </c>
      <c r="O790" s="57">
        <f t="shared" si="310"/>
        <v>0</v>
      </c>
      <c r="P790" s="57">
        <f t="shared" si="310"/>
        <v>0</v>
      </c>
      <c r="Q790" s="57">
        <f t="shared" si="310"/>
        <v>138.17000000000002</v>
      </c>
      <c r="R790" s="57">
        <f t="shared" si="310"/>
        <v>12.8</v>
      </c>
      <c r="S790" s="57">
        <f t="shared" si="310"/>
        <v>575.92145833333336</v>
      </c>
      <c r="T790" s="82">
        <f>U790/G790</f>
        <v>0</v>
      </c>
      <c r="U790" s="57">
        <f t="shared" si="310"/>
        <v>0</v>
      </c>
      <c r="V790" s="82">
        <f>W790/G790</f>
        <v>0.24801290037049048</v>
      </c>
      <c r="W790" s="57">
        <f t="shared" si="310"/>
        <v>1026.3054999999999</v>
      </c>
      <c r="X790" s="57">
        <f t="shared" si="310"/>
        <v>0</v>
      </c>
      <c r="Y790" s="57">
        <f t="shared" si="310"/>
        <v>0</v>
      </c>
      <c r="Z790" s="57">
        <f t="shared" si="310"/>
        <v>0</v>
      </c>
      <c r="AA790" s="57">
        <f t="shared" si="310"/>
        <v>7523.7703325443854</v>
      </c>
      <c r="AB790" s="141">
        <f>SUM(AB791:AB792)</f>
        <v>64.3</v>
      </c>
      <c r="AC790" s="141">
        <f>SUM(AC791:AC792)</f>
        <v>1090.6054999999999</v>
      </c>
      <c r="AD790" s="233">
        <f t="shared" si="306"/>
        <v>0.26355138232720077</v>
      </c>
      <c r="AE790" s="141">
        <f>SUM(AE791:AE792)</f>
        <v>6497.4648325443859</v>
      </c>
      <c r="AF790" s="269">
        <f t="shared" si="303"/>
        <v>0.4</v>
      </c>
      <c r="AG790" s="270">
        <f>SUM(AG791:AG792)</f>
        <v>1655.2453496844209</v>
      </c>
      <c r="AH790" s="141">
        <f>SUM(AH791:AH792)</f>
        <v>-564.63984968442082</v>
      </c>
      <c r="AI790" s="233">
        <f t="shared" si="307"/>
        <v>0.39999999999999997</v>
      </c>
      <c r="AJ790" s="57">
        <f t="shared" si="308"/>
        <v>1655.2453496844207</v>
      </c>
      <c r="AK790" s="57"/>
      <c r="AL790" s="79"/>
    </row>
    <row r="791" spans="2:38" s="1" customFormat="1" ht="15.75" customHeight="1" x14ac:dyDescent="0.25">
      <c r="B791" s="666"/>
      <c r="C791" s="15" t="s">
        <v>576</v>
      </c>
      <c r="D791" s="116">
        <v>6</v>
      </c>
      <c r="E791" s="116">
        <v>39</v>
      </c>
      <c r="F791" s="116">
        <v>32</v>
      </c>
      <c r="G791" s="69">
        <v>2788.4638217080669</v>
      </c>
      <c r="H791" s="69">
        <v>111.6</v>
      </c>
      <c r="I791" s="80">
        <v>0.34880526334815459</v>
      </c>
      <c r="J791" s="69">
        <v>964.9</v>
      </c>
      <c r="K791" s="80">
        <v>0</v>
      </c>
      <c r="L791" s="69">
        <v>0</v>
      </c>
      <c r="M791" s="80">
        <v>0</v>
      </c>
      <c r="N791" s="69">
        <v>0</v>
      </c>
      <c r="O791" s="69">
        <v>0</v>
      </c>
      <c r="P791" s="69">
        <v>0</v>
      </c>
      <c r="Q791" s="69">
        <v>83.600000000000009</v>
      </c>
      <c r="R791" s="69">
        <v>8.5</v>
      </c>
      <c r="S791" s="69">
        <v>385.21458333333334</v>
      </c>
      <c r="T791" s="80">
        <v>0</v>
      </c>
      <c r="U791" s="69">
        <v>0</v>
      </c>
      <c r="V791" s="80">
        <v>0.25</v>
      </c>
      <c r="W791" s="69">
        <v>691.57499999999993</v>
      </c>
      <c r="X791" s="69">
        <v>0</v>
      </c>
      <c r="Y791" s="69">
        <v>0</v>
      </c>
      <c r="Z791" s="69">
        <v>0</v>
      </c>
      <c r="AA791" s="60">
        <f>G791+H791+J791+L791+N791+O791+P791+Q791+R791+S791+U791+W791+X791+Y791+Z791</f>
        <v>5033.8534050414</v>
      </c>
      <c r="AB791" s="143">
        <v>43</v>
      </c>
      <c r="AC791" s="69">
        <f>AB791+X791+W791+U791</f>
        <v>734.57499999999993</v>
      </c>
      <c r="AD791" s="238">
        <f t="shared" si="306"/>
        <v>0.26343357739891271</v>
      </c>
      <c r="AE791" s="69">
        <f>G791+H791+J791+L791+N791+P791+Q791+R791+S791+Y791+Z791</f>
        <v>4342.2784050414002</v>
      </c>
      <c r="AF791" s="277">
        <f t="shared" si="303"/>
        <v>0.4</v>
      </c>
      <c r="AG791" s="278">
        <f>G791*AF791</f>
        <v>1115.3855286832268</v>
      </c>
      <c r="AH791" s="225">
        <f>IF((AA791+AB791)-(AE791+AG791)&gt;0,0,(AA791+AB791)-(AE791+AG791))</f>
        <v>-380.81052868322695</v>
      </c>
      <c r="AI791" s="238">
        <f t="shared" si="307"/>
        <v>0.4</v>
      </c>
      <c r="AJ791" s="69">
        <f t="shared" si="308"/>
        <v>1115.3855286832268</v>
      </c>
      <c r="AK791" s="69"/>
      <c r="AL791" s="186"/>
    </row>
    <row r="792" spans="2:38" s="1" customFormat="1" ht="15.75" x14ac:dyDescent="0.25">
      <c r="B792" s="666"/>
      <c r="C792" s="15" t="s">
        <v>577</v>
      </c>
      <c r="D792" s="116">
        <v>1</v>
      </c>
      <c r="E792" s="116">
        <v>17</v>
      </c>
      <c r="F792" s="116">
        <v>15</v>
      </c>
      <c r="G792" s="69">
        <v>1349.6495525029857</v>
      </c>
      <c r="H792" s="69">
        <v>66</v>
      </c>
      <c r="I792" s="80">
        <v>0.36593617850778459</v>
      </c>
      <c r="J792" s="69">
        <v>489.96</v>
      </c>
      <c r="K792" s="80">
        <v>0</v>
      </c>
      <c r="L792" s="69">
        <v>0</v>
      </c>
      <c r="M792" s="80">
        <v>0</v>
      </c>
      <c r="N792" s="69">
        <v>0</v>
      </c>
      <c r="O792" s="69">
        <v>0</v>
      </c>
      <c r="P792" s="69">
        <v>0</v>
      </c>
      <c r="Q792" s="69">
        <v>54.57</v>
      </c>
      <c r="R792" s="69">
        <v>4.3</v>
      </c>
      <c r="S792" s="69">
        <v>190.706875</v>
      </c>
      <c r="T792" s="80">
        <v>0</v>
      </c>
      <c r="U792" s="69">
        <v>0</v>
      </c>
      <c r="V792" s="80">
        <v>0.25</v>
      </c>
      <c r="W792" s="69">
        <v>334.73050000000001</v>
      </c>
      <c r="X792" s="69">
        <v>0</v>
      </c>
      <c r="Y792" s="69">
        <v>0</v>
      </c>
      <c r="Z792" s="69">
        <v>0</v>
      </c>
      <c r="AA792" s="60">
        <f>G792+H792+J792+L792+N792+O792+P792+Q792+R792+S792+U792+W792+X792+Y792+Z792</f>
        <v>2489.9169275029858</v>
      </c>
      <c r="AB792" s="143">
        <v>21.3</v>
      </c>
      <c r="AC792" s="69">
        <f>AB792+X792+W792+U792</f>
        <v>356.03050000000002</v>
      </c>
      <c r="AD792" s="238">
        <f t="shared" si="306"/>
        <v>0.26379477497675263</v>
      </c>
      <c r="AE792" s="69">
        <f>G792+H792+J792+L792+N792+P792+Q792+R792+S792+Y792+Z792</f>
        <v>2155.1864275029857</v>
      </c>
      <c r="AF792" s="277">
        <f t="shared" si="303"/>
        <v>0.4</v>
      </c>
      <c r="AG792" s="278">
        <f>G792*AF792</f>
        <v>539.85982100119429</v>
      </c>
      <c r="AH792" s="225">
        <f>IF((AA792+AB792)-(AE792+AG792)&gt;0,0,(AA792+AB792)-(AE792+AG792))</f>
        <v>-183.82932100119388</v>
      </c>
      <c r="AI792" s="238">
        <f t="shared" si="307"/>
        <v>0.39999999999999974</v>
      </c>
      <c r="AJ792" s="69">
        <f t="shared" si="308"/>
        <v>539.85982100119395</v>
      </c>
      <c r="AK792" s="69"/>
      <c r="AL792" s="186"/>
    </row>
    <row r="793" spans="2:38" s="1" customFormat="1" ht="15.75" x14ac:dyDescent="0.25">
      <c r="B793" s="666" t="s">
        <v>578</v>
      </c>
      <c r="C793" s="26" t="s">
        <v>124</v>
      </c>
      <c r="D793" s="125">
        <f t="shared" ref="D793:AA793" si="311">SUM(D794:D796)</f>
        <v>1</v>
      </c>
      <c r="E793" s="125">
        <f t="shared" si="311"/>
        <v>74</v>
      </c>
      <c r="F793" s="125">
        <f t="shared" si="311"/>
        <v>44</v>
      </c>
      <c r="G793" s="57">
        <f t="shared" si="311"/>
        <v>3539.3320213936904</v>
      </c>
      <c r="H793" s="57">
        <f t="shared" si="311"/>
        <v>159.60000000000002</v>
      </c>
      <c r="I793" s="82">
        <f>J793/G793</f>
        <v>0.36290463630880931</v>
      </c>
      <c r="J793" s="57">
        <f t="shared" si="311"/>
        <v>1284.44</v>
      </c>
      <c r="K793" s="82">
        <f>L793/G793</f>
        <v>0</v>
      </c>
      <c r="L793" s="57">
        <f t="shared" si="311"/>
        <v>0</v>
      </c>
      <c r="M793" s="82">
        <f t="shared" si="311"/>
        <v>0</v>
      </c>
      <c r="N793" s="57">
        <f t="shared" si="311"/>
        <v>0</v>
      </c>
      <c r="O793" s="57">
        <f t="shared" si="311"/>
        <v>0</v>
      </c>
      <c r="P793" s="57">
        <f t="shared" si="311"/>
        <v>0</v>
      </c>
      <c r="Q793" s="57">
        <f t="shared" si="311"/>
        <v>98.669999999999987</v>
      </c>
      <c r="R793" s="57">
        <f t="shared" si="311"/>
        <v>4.3</v>
      </c>
      <c r="S793" s="57">
        <f t="shared" si="311"/>
        <v>494.66750000000002</v>
      </c>
      <c r="T793" s="82">
        <f>U793/G793</f>
        <v>0</v>
      </c>
      <c r="U793" s="57">
        <f t="shared" si="311"/>
        <v>0</v>
      </c>
      <c r="V793" s="82">
        <f>W793/G793</f>
        <v>0.24801290037049045</v>
      </c>
      <c r="W793" s="57">
        <f t="shared" si="311"/>
        <v>877.8</v>
      </c>
      <c r="X793" s="57">
        <f t="shared" si="311"/>
        <v>0</v>
      </c>
      <c r="Y793" s="57">
        <f t="shared" si="311"/>
        <v>0</v>
      </c>
      <c r="Z793" s="57">
        <f t="shared" si="311"/>
        <v>0</v>
      </c>
      <c r="AA793" s="57">
        <f t="shared" si="311"/>
        <v>6458.8095213936913</v>
      </c>
      <c r="AB793" s="141">
        <f>SUM(AB794:AB796)</f>
        <v>55.199999999999996</v>
      </c>
      <c r="AC793" s="141">
        <f>SUM(AC794:AC796)</f>
        <v>933</v>
      </c>
      <c r="AD793" s="233">
        <f t="shared" si="306"/>
        <v>0.263609063620036</v>
      </c>
      <c r="AE793" s="141">
        <f>SUM(AE794:AE796)</f>
        <v>5581.0095213936911</v>
      </c>
      <c r="AF793" s="269">
        <f t="shared" si="303"/>
        <v>0.4</v>
      </c>
      <c r="AG793" s="270">
        <f>SUM(AG794:AG796)</f>
        <v>1415.7328085574763</v>
      </c>
      <c r="AH793" s="141">
        <f>SUM(AH794:AH796)</f>
        <v>-482.73280855747612</v>
      </c>
      <c r="AI793" s="233">
        <f t="shared" si="307"/>
        <v>0.39999999999999997</v>
      </c>
      <c r="AJ793" s="57">
        <f t="shared" si="308"/>
        <v>1415.7328085574761</v>
      </c>
      <c r="AK793" s="57"/>
      <c r="AL793" s="79"/>
    </row>
    <row r="794" spans="2:38" s="1" customFormat="1" ht="15.75" x14ac:dyDescent="0.25">
      <c r="B794" s="666"/>
      <c r="C794" s="15" t="s">
        <v>579</v>
      </c>
      <c r="D794" s="116"/>
      <c r="E794" s="116">
        <v>42</v>
      </c>
      <c r="F794" s="116">
        <v>19</v>
      </c>
      <c r="G794" s="69">
        <v>1445.0861203776471</v>
      </c>
      <c r="H794" s="69">
        <v>62.4</v>
      </c>
      <c r="I794" s="80">
        <v>0.39797712053571427</v>
      </c>
      <c r="J794" s="69">
        <v>570.54</v>
      </c>
      <c r="K794" s="80">
        <v>0</v>
      </c>
      <c r="L794" s="69">
        <v>0</v>
      </c>
      <c r="M794" s="80">
        <v>0</v>
      </c>
      <c r="N794" s="69">
        <v>0</v>
      </c>
      <c r="O794" s="69">
        <v>0</v>
      </c>
      <c r="P794" s="69">
        <v>0</v>
      </c>
      <c r="Q794" s="69">
        <v>54.57</v>
      </c>
      <c r="R794" s="69">
        <v>4.3</v>
      </c>
      <c r="S794" s="69">
        <v>206.98416666666665</v>
      </c>
      <c r="T794" s="80">
        <v>0</v>
      </c>
      <c r="U794" s="69">
        <v>0</v>
      </c>
      <c r="V794" s="80">
        <v>0.25</v>
      </c>
      <c r="W794" s="69">
        <v>358.4</v>
      </c>
      <c r="X794" s="69">
        <v>0</v>
      </c>
      <c r="Y794" s="69">
        <v>0</v>
      </c>
      <c r="Z794" s="69">
        <v>0</v>
      </c>
      <c r="AA794" s="60">
        <f>G794+H794+J794+L794+N794+O794+P794+Q794+R794+S794+U794+W794+X794+Y794+Z794</f>
        <v>2702.2802870443143</v>
      </c>
      <c r="AB794" s="143">
        <v>23.1</v>
      </c>
      <c r="AC794" s="69">
        <f>AB794+X794+W794+U794</f>
        <v>381.5</v>
      </c>
      <c r="AD794" s="238">
        <f t="shared" si="306"/>
        <v>0.26399810683968222</v>
      </c>
      <c r="AE794" s="69">
        <f>G794+H794+J794+L794+N794+P794+Q794+R794+S794+Y794+Z794</f>
        <v>2343.8802870443142</v>
      </c>
      <c r="AF794" s="277">
        <f t="shared" si="303"/>
        <v>0.4</v>
      </c>
      <c r="AG794" s="278">
        <f>G794*AF794</f>
        <v>578.03444815105888</v>
      </c>
      <c r="AH794" s="225">
        <f>IF((AA794+AB794)-(AE794+AG794)&gt;0,0,(AA794+AB794)-(AE794+AG794))</f>
        <v>-196.53444815105877</v>
      </c>
      <c r="AI794" s="238">
        <f t="shared" si="307"/>
        <v>0.39999999999999991</v>
      </c>
      <c r="AJ794" s="69">
        <f t="shared" si="308"/>
        <v>578.03444815105877</v>
      </c>
      <c r="AK794" s="69"/>
      <c r="AL794" s="186"/>
    </row>
    <row r="795" spans="2:38" s="1" customFormat="1" ht="15.75" customHeight="1" x14ac:dyDescent="0.25">
      <c r="B795" s="666"/>
      <c r="C795" s="15" t="s">
        <v>580</v>
      </c>
      <c r="D795" s="116">
        <v>1</v>
      </c>
      <c r="E795" s="116">
        <v>17</v>
      </c>
      <c r="F795" s="116">
        <v>14</v>
      </c>
      <c r="G795" s="69">
        <v>1177.6605150929165</v>
      </c>
      <c r="H795" s="69">
        <v>54</v>
      </c>
      <c r="I795" s="80">
        <v>0.32243430625695457</v>
      </c>
      <c r="J795" s="69">
        <v>376.7</v>
      </c>
      <c r="K795" s="80">
        <v>0</v>
      </c>
      <c r="L795" s="69">
        <v>0</v>
      </c>
      <c r="M795" s="80">
        <v>0</v>
      </c>
      <c r="N795" s="69">
        <v>0</v>
      </c>
      <c r="O795" s="69">
        <v>0</v>
      </c>
      <c r="P795" s="69">
        <v>0</v>
      </c>
      <c r="Q795" s="69">
        <v>14.7</v>
      </c>
      <c r="R795" s="69">
        <v>0</v>
      </c>
      <c r="S795" s="69">
        <v>158.81458333333336</v>
      </c>
      <c r="T795" s="80">
        <v>0</v>
      </c>
      <c r="U795" s="69">
        <v>0</v>
      </c>
      <c r="V795" s="80">
        <v>0.25</v>
      </c>
      <c r="W795" s="69">
        <v>292.07499999999999</v>
      </c>
      <c r="X795" s="69">
        <v>0</v>
      </c>
      <c r="Y795" s="69">
        <v>0</v>
      </c>
      <c r="Z795" s="69">
        <v>0</v>
      </c>
      <c r="AA795" s="60">
        <f>G795+H795+J795+L795+N795+O795+P795+Q795+R795+S795+U795+W795+X795+Y795+Z795</f>
        <v>2073.95009842625</v>
      </c>
      <c r="AB795" s="143">
        <v>17.7</v>
      </c>
      <c r="AC795" s="69">
        <f>AB795+X795+W795+U795</f>
        <v>309.77499999999998</v>
      </c>
      <c r="AD795" s="238">
        <f t="shared" si="306"/>
        <v>0.26304269866393454</v>
      </c>
      <c r="AE795" s="69">
        <f>G795+H795+J795+L795+N795+P795+Q795+R795+S795+Y795+Z795</f>
        <v>1781.8750984262499</v>
      </c>
      <c r="AF795" s="277">
        <f t="shared" si="303"/>
        <v>0.4</v>
      </c>
      <c r="AG795" s="278">
        <f>G795*AF795</f>
        <v>471.06420603716663</v>
      </c>
      <c r="AH795" s="225">
        <f>IF((AA795+AB795)-(AE795+AG795)&gt;0,0,(AA795+AB795)-(AE795+AG795))</f>
        <v>-161.28920603716688</v>
      </c>
      <c r="AI795" s="238">
        <f t="shared" si="307"/>
        <v>0.40000000000000019</v>
      </c>
      <c r="AJ795" s="69">
        <f t="shared" si="308"/>
        <v>471.06420603716685</v>
      </c>
      <c r="AK795" s="69"/>
      <c r="AL795" s="186"/>
    </row>
    <row r="796" spans="2:38" s="1" customFormat="1" ht="15.75" x14ac:dyDescent="0.25">
      <c r="B796" s="666"/>
      <c r="C796" s="15" t="s">
        <v>581</v>
      </c>
      <c r="D796" s="116"/>
      <c r="E796" s="116">
        <v>15</v>
      </c>
      <c r="F796" s="116">
        <v>11</v>
      </c>
      <c r="G796" s="69">
        <v>916.58538592312675</v>
      </c>
      <c r="H796" s="69">
        <v>43.2</v>
      </c>
      <c r="I796" s="80">
        <v>0.37083470801715601</v>
      </c>
      <c r="J796" s="69">
        <v>337.19999999999993</v>
      </c>
      <c r="K796" s="80">
        <v>0</v>
      </c>
      <c r="L796" s="69">
        <v>0</v>
      </c>
      <c r="M796" s="80">
        <v>0</v>
      </c>
      <c r="N796" s="69">
        <v>0</v>
      </c>
      <c r="O796" s="69">
        <v>0</v>
      </c>
      <c r="P796" s="69">
        <v>0</v>
      </c>
      <c r="Q796" s="69">
        <v>29.4</v>
      </c>
      <c r="R796" s="69">
        <v>0</v>
      </c>
      <c r="S796" s="69">
        <v>128.86874999999998</v>
      </c>
      <c r="T796" s="80">
        <v>0</v>
      </c>
      <c r="U796" s="69">
        <v>0</v>
      </c>
      <c r="V796" s="80">
        <v>0.25</v>
      </c>
      <c r="W796" s="69">
        <v>227.32499999999999</v>
      </c>
      <c r="X796" s="69">
        <v>0</v>
      </c>
      <c r="Y796" s="69">
        <v>0</v>
      </c>
      <c r="Z796" s="69">
        <v>0</v>
      </c>
      <c r="AA796" s="60">
        <f>G796+H796+J796+L796+N796+O796+P796+Q796+R796+S796+U796+W796+X796+Y796+Z796</f>
        <v>1682.5791359231268</v>
      </c>
      <c r="AB796" s="143">
        <v>14.4</v>
      </c>
      <c r="AC796" s="69">
        <f>AB796+X796+W796+U796</f>
        <v>241.72499999999999</v>
      </c>
      <c r="AD796" s="238">
        <f t="shared" si="306"/>
        <v>0.26372338432665482</v>
      </c>
      <c r="AE796" s="69">
        <f>G796+H796+J796+L796+N796+P796+Q796+R796+S796+Y796+Z796</f>
        <v>1455.2541359231268</v>
      </c>
      <c r="AF796" s="277">
        <f t="shared" si="303"/>
        <v>0.4</v>
      </c>
      <c r="AG796" s="278">
        <f>G796*AF796</f>
        <v>366.63415436925072</v>
      </c>
      <c r="AH796" s="225">
        <f>IF((AA796+AB796)-(AE796+AG796)&gt;0,0,(AA796+AB796)-(AE796+AG796))</f>
        <v>-124.90915436925047</v>
      </c>
      <c r="AI796" s="238">
        <f t="shared" si="307"/>
        <v>0.3999999999999998</v>
      </c>
      <c r="AJ796" s="69">
        <f t="shared" si="308"/>
        <v>366.6341543692505</v>
      </c>
      <c r="AK796" s="69"/>
      <c r="AL796" s="186"/>
    </row>
    <row r="797" spans="2:38" s="1" customFormat="1" ht="15.75" x14ac:dyDescent="0.25">
      <c r="B797" s="666" t="s">
        <v>582</v>
      </c>
      <c r="C797" s="26" t="s">
        <v>124</v>
      </c>
      <c r="D797" s="125">
        <f t="shared" ref="D797:AA797" si="312">SUM(D798:D801)</f>
        <v>8</v>
      </c>
      <c r="E797" s="125">
        <f t="shared" si="312"/>
        <v>76</v>
      </c>
      <c r="F797" s="125">
        <f t="shared" si="312"/>
        <v>71</v>
      </c>
      <c r="G797" s="57">
        <f t="shared" si="312"/>
        <v>6193.5387139352542</v>
      </c>
      <c r="H797" s="57">
        <f t="shared" si="312"/>
        <v>248.59999999999997</v>
      </c>
      <c r="I797" s="82">
        <f>J797/G797</f>
        <v>0.34060011528686351</v>
      </c>
      <c r="J797" s="57">
        <f t="shared" si="312"/>
        <v>2109.52</v>
      </c>
      <c r="K797" s="82">
        <f>L797/G797</f>
        <v>0</v>
      </c>
      <c r="L797" s="57">
        <f t="shared" si="312"/>
        <v>0</v>
      </c>
      <c r="M797" s="82">
        <f t="shared" si="312"/>
        <v>0</v>
      </c>
      <c r="N797" s="57">
        <f t="shared" si="312"/>
        <v>0</v>
      </c>
      <c r="O797" s="57">
        <f t="shared" si="312"/>
        <v>0</v>
      </c>
      <c r="P797" s="57">
        <f t="shared" si="312"/>
        <v>0</v>
      </c>
      <c r="Q797" s="57">
        <f t="shared" si="312"/>
        <v>102.89999999999999</v>
      </c>
      <c r="R797" s="57">
        <f t="shared" si="312"/>
        <v>14.8</v>
      </c>
      <c r="S797" s="57">
        <f t="shared" si="312"/>
        <v>846.35062499999992</v>
      </c>
      <c r="T797" s="82">
        <f>U797/G797</f>
        <v>0</v>
      </c>
      <c r="U797" s="57">
        <f t="shared" si="312"/>
        <v>0</v>
      </c>
      <c r="V797" s="82">
        <f>W797/G797</f>
        <v>0.24801290037049048</v>
      </c>
      <c r="W797" s="57">
        <f t="shared" si="312"/>
        <v>1536.0774999999999</v>
      </c>
      <c r="X797" s="57">
        <f t="shared" si="312"/>
        <v>9.3583333333333325</v>
      </c>
      <c r="Y797" s="57">
        <f t="shared" si="312"/>
        <v>0</v>
      </c>
      <c r="Z797" s="57">
        <f t="shared" si="312"/>
        <v>0</v>
      </c>
      <c r="AA797" s="57">
        <f t="shared" si="312"/>
        <v>11061.145172268587</v>
      </c>
      <c r="AB797" s="141">
        <f>SUM(AB798:AB801)</f>
        <v>94.600000000000009</v>
      </c>
      <c r="AC797" s="141">
        <f>SUM(AC798:AC801)</f>
        <v>1640.0358333333334</v>
      </c>
      <c r="AD797" s="233">
        <f t="shared" si="306"/>
        <v>0.26479786582157105</v>
      </c>
      <c r="AE797" s="141">
        <f>SUM(AE798:AE801)</f>
        <v>9515.709338935254</v>
      </c>
      <c r="AF797" s="269">
        <f t="shared" si="303"/>
        <v>0.4</v>
      </c>
      <c r="AG797" s="270">
        <f>SUM(AG798:AG801)</f>
        <v>2477.4154855741021</v>
      </c>
      <c r="AH797" s="141">
        <f>SUM(AH798:AH801)</f>
        <v>-837.3796522407697</v>
      </c>
      <c r="AI797" s="233">
        <f t="shared" si="307"/>
        <v>0.40000000000000024</v>
      </c>
      <c r="AJ797" s="57">
        <f t="shared" si="308"/>
        <v>2477.4154855741031</v>
      </c>
      <c r="AK797" s="57"/>
      <c r="AL797" s="79"/>
    </row>
    <row r="798" spans="2:38" s="1" customFormat="1" ht="15.75" x14ac:dyDescent="0.25">
      <c r="B798" s="666"/>
      <c r="C798" s="15" t="s">
        <v>583</v>
      </c>
      <c r="D798" s="116">
        <v>1</v>
      </c>
      <c r="E798" s="116">
        <v>16</v>
      </c>
      <c r="F798" s="116">
        <v>16</v>
      </c>
      <c r="G798" s="69">
        <v>1431.4174765492983</v>
      </c>
      <c r="H798" s="69">
        <v>62.4</v>
      </c>
      <c r="I798" s="80">
        <v>0.40373510605335056</v>
      </c>
      <c r="J798" s="69">
        <v>573.31999999999994</v>
      </c>
      <c r="K798" s="80">
        <v>0</v>
      </c>
      <c r="L798" s="69">
        <v>0</v>
      </c>
      <c r="M798" s="80">
        <v>0</v>
      </c>
      <c r="N798" s="69">
        <v>0</v>
      </c>
      <c r="O798" s="69">
        <v>0</v>
      </c>
      <c r="P798" s="69">
        <v>0</v>
      </c>
      <c r="Q798" s="69">
        <v>12.6</v>
      </c>
      <c r="R798" s="69">
        <v>2.1</v>
      </c>
      <c r="S798" s="69">
        <v>202.1225</v>
      </c>
      <c r="T798" s="80">
        <v>0</v>
      </c>
      <c r="U798" s="69">
        <v>0</v>
      </c>
      <c r="V798" s="80">
        <v>0.25</v>
      </c>
      <c r="W798" s="69">
        <v>355.01</v>
      </c>
      <c r="X798" s="69">
        <v>0</v>
      </c>
      <c r="Y798" s="69">
        <v>0</v>
      </c>
      <c r="Z798" s="69">
        <v>0</v>
      </c>
      <c r="AA798" s="60">
        <f>G798+H798+J798+L798+N798+O798+P798+Q798+R798+S798+U798+W798+X798+Y798+Z798</f>
        <v>2638.9699765492978</v>
      </c>
      <c r="AB798" s="143">
        <v>22.6</v>
      </c>
      <c r="AC798" s="69">
        <f>AB798+X798+W798+U798</f>
        <v>377.61</v>
      </c>
      <c r="AD798" s="238">
        <f t="shared" si="306"/>
        <v>0.2638014458998364</v>
      </c>
      <c r="AE798" s="69">
        <f>G798+H798+J798+L798+N798+P798+Q798+R798+S798+Y798+Z798</f>
        <v>2283.9599765492981</v>
      </c>
      <c r="AF798" s="277">
        <f t="shared" si="303"/>
        <v>0.4</v>
      </c>
      <c r="AG798" s="278">
        <f>G798*AF798</f>
        <v>572.56699061971938</v>
      </c>
      <c r="AH798" s="225">
        <f>IF((AA798+AB798)-(AE798+AG798)&gt;0,0,(AA798+AB798)-(AE798+AG798))</f>
        <v>-194.95699061971982</v>
      </c>
      <c r="AI798" s="238">
        <f t="shared" si="307"/>
        <v>0.40000000000000036</v>
      </c>
      <c r="AJ798" s="69">
        <f t="shared" si="308"/>
        <v>572.56699061971983</v>
      </c>
      <c r="AK798" s="69"/>
      <c r="AL798" s="186"/>
    </row>
    <row r="799" spans="2:38" s="1" customFormat="1" ht="15.75" x14ac:dyDescent="0.25">
      <c r="B799" s="666"/>
      <c r="C799" s="15" t="s">
        <v>584</v>
      </c>
      <c r="D799" s="116">
        <v>2</v>
      </c>
      <c r="E799" s="116">
        <v>17</v>
      </c>
      <c r="F799" s="116">
        <v>15</v>
      </c>
      <c r="G799" s="69">
        <v>1358.1954789319486</v>
      </c>
      <c r="H799" s="69">
        <v>49.199999999999996</v>
      </c>
      <c r="I799" s="80">
        <v>0.29375092771263173</v>
      </c>
      <c r="J799" s="69">
        <v>395.79999999999995</v>
      </c>
      <c r="K799" s="80">
        <v>0</v>
      </c>
      <c r="L799" s="69">
        <v>0</v>
      </c>
      <c r="M799" s="80">
        <v>0</v>
      </c>
      <c r="N799" s="69">
        <v>0</v>
      </c>
      <c r="O799" s="69">
        <v>0</v>
      </c>
      <c r="P799" s="69">
        <v>0</v>
      </c>
      <c r="Q799" s="69">
        <v>25.2</v>
      </c>
      <c r="R799" s="69">
        <v>4.2</v>
      </c>
      <c r="S799" s="69">
        <v>179.88750000000002</v>
      </c>
      <c r="T799" s="80">
        <v>0</v>
      </c>
      <c r="U799" s="69">
        <v>0</v>
      </c>
      <c r="V799" s="80">
        <v>0.25</v>
      </c>
      <c r="W799" s="69">
        <v>336.84999999999997</v>
      </c>
      <c r="X799" s="69">
        <v>0</v>
      </c>
      <c r="Y799" s="69">
        <v>0</v>
      </c>
      <c r="Z799" s="69">
        <v>0</v>
      </c>
      <c r="AA799" s="60">
        <f>G799+H799+J799+L799+N799+O799+P799+Q799+R799+S799+U799+W799+X799+Y799+Z799</f>
        <v>2349.3329789319487</v>
      </c>
      <c r="AB799" s="143">
        <v>20.100000000000001</v>
      </c>
      <c r="AC799" s="69">
        <f>AB799+X799+W799+U799</f>
        <v>356.95</v>
      </c>
      <c r="AD799" s="238">
        <f t="shared" si="306"/>
        <v>0.26281194830709986</v>
      </c>
      <c r="AE799" s="69">
        <f>G799+H799+J799+L799+N799+P799+Q799+R799+S799+Y799+Z799</f>
        <v>2012.4829789319488</v>
      </c>
      <c r="AF799" s="277">
        <f t="shared" si="303"/>
        <v>0.4</v>
      </c>
      <c r="AG799" s="278">
        <f>G799*AF799</f>
        <v>543.27819157277952</v>
      </c>
      <c r="AH799" s="225">
        <f>IF((AA799+AB799)-(AE799+AG799)&gt;0,0,(AA799+AB799)-(AE799+AG799))</f>
        <v>-186.32819157277982</v>
      </c>
      <c r="AI799" s="238">
        <f t="shared" si="307"/>
        <v>0.4000000000000003</v>
      </c>
      <c r="AJ799" s="69">
        <f t="shared" si="308"/>
        <v>543.27819157277986</v>
      </c>
      <c r="AK799" s="69"/>
      <c r="AL799" s="186"/>
    </row>
    <row r="800" spans="2:38" s="1" customFormat="1" ht="15.75" customHeight="1" x14ac:dyDescent="0.25">
      <c r="B800" s="666"/>
      <c r="C800" s="15" t="s">
        <v>585</v>
      </c>
      <c r="D800" s="116">
        <v>3</v>
      </c>
      <c r="E800" s="116">
        <v>27</v>
      </c>
      <c r="F800" s="116">
        <v>25</v>
      </c>
      <c r="G800" s="69">
        <v>2072.3720388423581</v>
      </c>
      <c r="H800" s="69">
        <v>94.8</v>
      </c>
      <c r="I800" s="80">
        <v>0.33119315141787059</v>
      </c>
      <c r="J800" s="69">
        <v>680.9</v>
      </c>
      <c r="K800" s="80">
        <v>0</v>
      </c>
      <c r="L800" s="69">
        <v>0</v>
      </c>
      <c r="M800" s="80">
        <v>0</v>
      </c>
      <c r="N800" s="69">
        <v>0</v>
      </c>
      <c r="O800" s="69">
        <v>0</v>
      </c>
      <c r="P800" s="69">
        <v>0</v>
      </c>
      <c r="Q800" s="69">
        <v>50.3</v>
      </c>
      <c r="R800" s="69">
        <v>8.5</v>
      </c>
      <c r="S800" s="69">
        <v>283.69791666666663</v>
      </c>
      <c r="T800" s="80">
        <v>0</v>
      </c>
      <c r="U800" s="69">
        <v>0</v>
      </c>
      <c r="V800" s="80">
        <v>0.25</v>
      </c>
      <c r="W800" s="69">
        <v>513.97499999999991</v>
      </c>
      <c r="X800" s="69">
        <v>0</v>
      </c>
      <c r="Y800" s="69">
        <v>0</v>
      </c>
      <c r="Z800" s="69">
        <v>0</v>
      </c>
      <c r="AA800" s="60">
        <f>G800+H800+J800+L800+N800+O800+P800+Q800+R800+S800+U800+W800+X800+Y800+Z800</f>
        <v>3704.5449555090249</v>
      </c>
      <c r="AB800" s="143">
        <v>31.7</v>
      </c>
      <c r="AC800" s="69">
        <f>AB800+X800+W800+U800</f>
        <v>545.67499999999995</v>
      </c>
      <c r="AD800" s="238">
        <f t="shared" si="306"/>
        <v>0.26330938160351647</v>
      </c>
      <c r="AE800" s="69">
        <f>G800+H800+J800+L800+N800+P800+Q800+R800+S800+Y800+Z800</f>
        <v>3190.569955509025</v>
      </c>
      <c r="AF800" s="277">
        <f t="shared" si="303"/>
        <v>0.4</v>
      </c>
      <c r="AG800" s="278">
        <f>G800*AF800</f>
        <v>828.94881553694324</v>
      </c>
      <c r="AH800" s="225">
        <f>IF((AA800+AB800)-(AE800+AG800)&gt;0,0,(AA800+AB800)-(AE800+AG800))</f>
        <v>-283.2738155369434</v>
      </c>
      <c r="AI800" s="238">
        <f t="shared" si="307"/>
        <v>0.40000000000000008</v>
      </c>
      <c r="AJ800" s="69">
        <f t="shared" si="308"/>
        <v>828.94881553694336</v>
      </c>
      <c r="AK800" s="69"/>
      <c r="AL800" s="186"/>
    </row>
    <row r="801" spans="2:38" s="1" customFormat="1" ht="15.75" x14ac:dyDescent="0.25">
      <c r="B801" s="666"/>
      <c r="C801" s="15" t="s">
        <v>977</v>
      </c>
      <c r="D801" s="116">
        <v>2</v>
      </c>
      <c r="E801" s="116">
        <v>16</v>
      </c>
      <c r="F801" s="116">
        <v>15</v>
      </c>
      <c r="G801" s="69">
        <v>1331.5537196116495</v>
      </c>
      <c r="H801" s="69">
        <v>42.2</v>
      </c>
      <c r="I801" s="80">
        <v>0.34785044323489556</v>
      </c>
      <c r="J801" s="69">
        <v>459.5</v>
      </c>
      <c r="K801" s="80">
        <v>0</v>
      </c>
      <c r="L801" s="69">
        <v>0</v>
      </c>
      <c r="M801" s="80">
        <v>0</v>
      </c>
      <c r="N801" s="69">
        <v>0</v>
      </c>
      <c r="O801" s="69">
        <v>0</v>
      </c>
      <c r="P801" s="69">
        <v>0</v>
      </c>
      <c r="Q801" s="69">
        <v>14.8</v>
      </c>
      <c r="R801" s="69">
        <v>0</v>
      </c>
      <c r="S801" s="69">
        <v>180.64270833333333</v>
      </c>
      <c r="T801" s="80">
        <v>0</v>
      </c>
      <c r="U801" s="69">
        <v>0</v>
      </c>
      <c r="V801" s="80">
        <v>0.25</v>
      </c>
      <c r="W801" s="69">
        <v>330.24250000000001</v>
      </c>
      <c r="X801" s="69">
        <v>9.3583333333333325</v>
      </c>
      <c r="Y801" s="69">
        <v>0</v>
      </c>
      <c r="Z801" s="69">
        <v>0</v>
      </c>
      <c r="AA801" s="60">
        <f>G801+H801+J801+L801+N801+O801+P801+Q801+R801+S801+U801+W801+X801+Y801+Z801</f>
        <v>2368.297261278316</v>
      </c>
      <c r="AB801" s="143">
        <v>20.2</v>
      </c>
      <c r="AC801" s="69">
        <f>AB801+X801+W801+U801</f>
        <v>359.80083333333334</v>
      </c>
      <c r="AD801" s="238">
        <f t="shared" si="306"/>
        <v>0.27021127877459578</v>
      </c>
      <c r="AE801" s="69">
        <f>G801+H801+J801+L801+N801+P801+Q801+R801+S801+Y801+Z801</f>
        <v>2028.6964279449828</v>
      </c>
      <c r="AF801" s="277">
        <f t="shared" si="303"/>
        <v>0.4</v>
      </c>
      <c r="AG801" s="278">
        <f>G801*AF801</f>
        <v>532.62148784465978</v>
      </c>
      <c r="AH801" s="225">
        <f>IF((AA801+AB801)-(AE801+AG801)&gt;0,0,(AA801+AB801)-(AE801+AG801))</f>
        <v>-172.82065451132667</v>
      </c>
      <c r="AI801" s="238">
        <f t="shared" si="307"/>
        <v>0.40000000000000013</v>
      </c>
      <c r="AJ801" s="69">
        <f t="shared" si="308"/>
        <v>532.62148784466001</v>
      </c>
      <c r="AK801" s="69"/>
      <c r="AL801" s="186"/>
    </row>
    <row r="802" spans="2:38" ht="15.75" x14ac:dyDescent="0.25">
      <c r="B802" s="666" t="s">
        <v>586</v>
      </c>
      <c r="C802" s="26" t="s">
        <v>124</v>
      </c>
      <c r="D802" s="126">
        <f t="shared" ref="D802:AA802" si="313">SUM(D803:D805)</f>
        <v>3</v>
      </c>
      <c r="E802" s="126">
        <f t="shared" si="313"/>
        <v>75</v>
      </c>
      <c r="F802" s="126">
        <f t="shared" si="313"/>
        <v>54</v>
      </c>
      <c r="G802" s="128">
        <f t="shared" si="313"/>
        <v>4776.9087746250334</v>
      </c>
      <c r="H802" s="128">
        <f t="shared" si="313"/>
        <v>198</v>
      </c>
      <c r="I802" s="82">
        <f>J802/G802</f>
        <v>0.29886273055571666</v>
      </c>
      <c r="J802" s="128">
        <f t="shared" si="313"/>
        <v>1427.6399999999999</v>
      </c>
      <c r="K802" s="82">
        <f>L802/G802</f>
        <v>0</v>
      </c>
      <c r="L802" s="128">
        <f t="shared" si="313"/>
        <v>0</v>
      </c>
      <c r="M802" s="83">
        <f t="shared" si="313"/>
        <v>0</v>
      </c>
      <c r="N802" s="128">
        <f t="shared" si="313"/>
        <v>0</v>
      </c>
      <c r="O802" s="128">
        <f t="shared" si="313"/>
        <v>0</v>
      </c>
      <c r="P802" s="128">
        <f t="shared" si="313"/>
        <v>0</v>
      </c>
      <c r="Q802" s="128">
        <f t="shared" si="313"/>
        <v>215.89999999999998</v>
      </c>
      <c r="R802" s="128">
        <f t="shared" si="313"/>
        <v>4.3</v>
      </c>
      <c r="S802" s="128">
        <f t="shared" si="313"/>
        <v>647.45958333333328</v>
      </c>
      <c r="T802" s="82">
        <f>U802/G802</f>
        <v>0</v>
      </c>
      <c r="U802" s="128">
        <f t="shared" si="313"/>
        <v>0</v>
      </c>
      <c r="V802" s="82">
        <f>W802/G802</f>
        <v>0.24801290037049042</v>
      </c>
      <c r="W802" s="128">
        <f t="shared" si="313"/>
        <v>1184.7349999999999</v>
      </c>
      <c r="X802" s="128">
        <f t="shared" si="313"/>
        <v>0</v>
      </c>
      <c r="Y802" s="128">
        <f t="shared" si="313"/>
        <v>0</v>
      </c>
      <c r="Z802" s="128">
        <f t="shared" si="313"/>
        <v>0</v>
      </c>
      <c r="AA802" s="128">
        <f t="shared" si="313"/>
        <v>8454.9433579583656</v>
      </c>
      <c r="AB802" s="148">
        <f>SUM(AB803:AB805)</f>
        <v>72.3</v>
      </c>
      <c r="AC802" s="148">
        <f>SUM(AC803:AC805)</f>
        <v>1257.0349999999999</v>
      </c>
      <c r="AD802" s="235">
        <f t="shared" si="306"/>
        <v>0.26314821138669781</v>
      </c>
      <c r="AE802" s="148">
        <f>SUM(AE803:AE805)</f>
        <v>7270.2083579583659</v>
      </c>
      <c r="AF802" s="273">
        <f t="shared" si="303"/>
        <v>0.4</v>
      </c>
      <c r="AG802" s="274">
        <f>SUM(AG803:AG805)</f>
        <v>1910.7635098500134</v>
      </c>
      <c r="AH802" s="148">
        <f>SUM(AH803:AH805)</f>
        <v>-653.72850985001287</v>
      </c>
      <c r="AI802" s="235">
        <f t="shared" si="307"/>
        <v>0.39999999999999986</v>
      </c>
      <c r="AJ802" s="128">
        <f t="shared" si="308"/>
        <v>1910.7635098500127</v>
      </c>
      <c r="AK802" s="128"/>
      <c r="AL802" s="200"/>
    </row>
    <row r="803" spans="2:38" s="1" customFormat="1" ht="15.75" x14ac:dyDescent="0.25">
      <c r="B803" s="666"/>
      <c r="C803" s="15" t="s">
        <v>587</v>
      </c>
      <c r="D803" s="116"/>
      <c r="E803" s="116">
        <v>15</v>
      </c>
      <c r="F803" s="116">
        <v>12</v>
      </c>
      <c r="G803" s="69">
        <v>959.42589939693414</v>
      </c>
      <c r="H803" s="69">
        <v>63.6</v>
      </c>
      <c r="I803" s="80">
        <v>0.4364152132801008</v>
      </c>
      <c r="J803" s="69">
        <v>415.38</v>
      </c>
      <c r="K803" s="80">
        <v>0</v>
      </c>
      <c r="L803" s="69">
        <v>0</v>
      </c>
      <c r="M803" s="80">
        <v>0</v>
      </c>
      <c r="N803" s="69">
        <v>0</v>
      </c>
      <c r="O803" s="69">
        <v>0</v>
      </c>
      <c r="P803" s="69">
        <v>0</v>
      </c>
      <c r="Q803" s="69">
        <v>14.7</v>
      </c>
      <c r="R803" s="69">
        <v>0</v>
      </c>
      <c r="S803" s="69">
        <v>140.28583333333333</v>
      </c>
      <c r="T803" s="80">
        <v>0</v>
      </c>
      <c r="U803" s="69">
        <v>0</v>
      </c>
      <c r="V803" s="80">
        <v>0.25</v>
      </c>
      <c r="W803" s="69">
        <v>237.95000000000005</v>
      </c>
      <c r="X803" s="69">
        <v>0</v>
      </c>
      <c r="Y803" s="69">
        <v>0</v>
      </c>
      <c r="Z803" s="69">
        <v>0</v>
      </c>
      <c r="AA803" s="60">
        <f>G803+H803+J803+L803+N803+O803+P803+Q803+R803+S803+U803+W803+X803+Y803+Z803</f>
        <v>1831.3417327302677</v>
      </c>
      <c r="AB803" s="143">
        <v>15.7</v>
      </c>
      <c r="AC803" s="69">
        <f>AB803+X803+W803+U803</f>
        <v>253.65000000000003</v>
      </c>
      <c r="AD803" s="238">
        <f t="shared" si="306"/>
        <v>0.26437685303204417</v>
      </c>
      <c r="AE803" s="69">
        <f>G803+H803+J803+L803+N803+P803+Q803+R803+S803+Y803+Z803</f>
        <v>1593.3917327302677</v>
      </c>
      <c r="AF803" s="277">
        <f t="shared" si="303"/>
        <v>0.4</v>
      </c>
      <c r="AG803" s="278">
        <f>G803*AF803</f>
        <v>383.77035975877368</v>
      </c>
      <c r="AH803" s="225">
        <f>IF((AA803+AB803)-(AE803+AG803)&gt;0,0,(AA803+AB803)-(AE803+AG803))</f>
        <v>-130.12035975877347</v>
      </c>
      <c r="AI803" s="238">
        <f t="shared" si="307"/>
        <v>0.39999999999999986</v>
      </c>
      <c r="AJ803" s="69">
        <f t="shared" si="308"/>
        <v>383.77035975877351</v>
      </c>
      <c r="AK803" s="69"/>
      <c r="AL803" s="186"/>
    </row>
    <row r="804" spans="2:38" ht="15.75" customHeight="1" x14ac:dyDescent="0.25">
      <c r="B804" s="666"/>
      <c r="C804" s="15" t="s">
        <v>588</v>
      </c>
      <c r="D804" s="116">
        <v>3</v>
      </c>
      <c r="E804" s="116">
        <v>46</v>
      </c>
      <c r="F804" s="116">
        <v>30</v>
      </c>
      <c r="G804" s="69">
        <v>2748.2441396467752</v>
      </c>
      <c r="H804" s="69">
        <v>84</v>
      </c>
      <c r="I804" s="80">
        <v>0.2253154342723005</v>
      </c>
      <c r="J804" s="69">
        <v>614.29999999999995</v>
      </c>
      <c r="K804" s="80">
        <v>0</v>
      </c>
      <c r="L804" s="69">
        <v>0</v>
      </c>
      <c r="M804" s="80">
        <v>0</v>
      </c>
      <c r="N804" s="69">
        <v>0</v>
      </c>
      <c r="O804" s="69">
        <v>0</v>
      </c>
      <c r="P804" s="69">
        <v>0</v>
      </c>
      <c r="Q804" s="69">
        <v>176.1</v>
      </c>
      <c r="R804" s="69">
        <v>0</v>
      </c>
      <c r="S804" s="69">
        <v>356.86666666666662</v>
      </c>
      <c r="T804" s="80">
        <v>0</v>
      </c>
      <c r="U804" s="69">
        <v>0</v>
      </c>
      <c r="V804" s="80">
        <v>0.25</v>
      </c>
      <c r="W804" s="69">
        <v>681.59999999999991</v>
      </c>
      <c r="X804" s="69">
        <v>0</v>
      </c>
      <c r="Y804" s="69">
        <v>0</v>
      </c>
      <c r="Z804" s="69">
        <v>0</v>
      </c>
      <c r="AA804" s="60">
        <f>G804+H804+J804+L804+N804+O804+P804+Q804+R804+S804+U804+W804+X804+Y804+Z804</f>
        <v>4661.1108063134416</v>
      </c>
      <c r="AB804" s="143">
        <v>39.799999999999997</v>
      </c>
      <c r="AC804" s="69">
        <f>AB804+X804+W804+U804</f>
        <v>721.39999999999986</v>
      </c>
      <c r="AD804" s="238">
        <f t="shared" si="306"/>
        <v>0.26249487430644336</v>
      </c>
      <c r="AE804" s="69">
        <f>G804+H804+J804+L804+N804+P804+Q804+R804+S804+Y804+Z804</f>
        <v>3979.5108063134417</v>
      </c>
      <c r="AF804" s="277">
        <f t="shared" si="303"/>
        <v>0.4</v>
      </c>
      <c r="AG804" s="278">
        <f>G804*AF804</f>
        <v>1099.2976558587102</v>
      </c>
      <c r="AH804" s="225">
        <f>IF((AA804+AB804)-(AE804+AG804)&gt;0,0,(AA804+AB804)-(AE804+AG804))</f>
        <v>-377.8976558587101</v>
      </c>
      <c r="AI804" s="238">
        <f t="shared" si="307"/>
        <v>0.39999999999999997</v>
      </c>
      <c r="AJ804" s="69">
        <f t="shared" si="308"/>
        <v>1099.29765585871</v>
      </c>
      <c r="AK804" s="69"/>
      <c r="AL804" s="186"/>
    </row>
    <row r="805" spans="2:38" s="1" customFormat="1" ht="15.75" x14ac:dyDescent="0.25">
      <c r="B805" s="666"/>
      <c r="C805" s="15" t="s">
        <v>589</v>
      </c>
      <c r="D805" s="116"/>
      <c r="E805" s="116">
        <v>14</v>
      </c>
      <c r="F805" s="116">
        <v>12</v>
      </c>
      <c r="G805" s="69">
        <v>1069.2387355813235</v>
      </c>
      <c r="H805" s="69">
        <v>50.399999999999991</v>
      </c>
      <c r="I805" s="80">
        <v>0.37517204970115203</v>
      </c>
      <c r="J805" s="69">
        <v>397.96000000000004</v>
      </c>
      <c r="K805" s="80">
        <v>0</v>
      </c>
      <c r="L805" s="69">
        <v>0</v>
      </c>
      <c r="M805" s="80">
        <v>0</v>
      </c>
      <c r="N805" s="69">
        <v>0</v>
      </c>
      <c r="O805" s="69">
        <v>0</v>
      </c>
      <c r="P805" s="69">
        <v>0</v>
      </c>
      <c r="Q805" s="69">
        <v>25.1</v>
      </c>
      <c r="R805" s="69">
        <v>4.3</v>
      </c>
      <c r="S805" s="69">
        <v>150.30708333333334</v>
      </c>
      <c r="T805" s="80">
        <v>0</v>
      </c>
      <c r="U805" s="69">
        <v>0</v>
      </c>
      <c r="V805" s="80">
        <v>0.25</v>
      </c>
      <c r="W805" s="69">
        <v>265.185</v>
      </c>
      <c r="X805" s="69">
        <v>0</v>
      </c>
      <c r="Y805" s="69">
        <v>0</v>
      </c>
      <c r="Z805" s="69">
        <v>0</v>
      </c>
      <c r="AA805" s="60">
        <f>G805+H805+J805+L805+N805+O805+P805+Q805+R805+S805+U805+W805+X805+Y805+Z805</f>
        <v>1962.4908189146568</v>
      </c>
      <c r="AB805" s="143">
        <v>16.8</v>
      </c>
      <c r="AC805" s="69">
        <f>AB805+X805+W805+U805</f>
        <v>281.98500000000001</v>
      </c>
      <c r="AD805" s="238">
        <f t="shared" si="306"/>
        <v>0.26372501352253241</v>
      </c>
      <c r="AE805" s="69">
        <f>G805+H805+J805+L805+N805+P805+Q805+R805+S805+Y805+Z805</f>
        <v>1697.3058189146568</v>
      </c>
      <c r="AF805" s="277">
        <f t="shared" si="303"/>
        <v>0.4</v>
      </c>
      <c r="AG805" s="278">
        <f>G805*AF805</f>
        <v>427.69549423252943</v>
      </c>
      <c r="AH805" s="225">
        <f>IF((AA805+AB805)-(AE805+AG805)&gt;0,0,(AA805+AB805)-(AE805+AG805))</f>
        <v>-145.7104942325293</v>
      </c>
      <c r="AI805" s="238">
        <f t="shared" si="307"/>
        <v>0.39999999999999991</v>
      </c>
      <c r="AJ805" s="69">
        <f t="shared" si="308"/>
        <v>427.69549423252931</v>
      </c>
      <c r="AK805" s="69"/>
      <c r="AL805" s="186"/>
    </row>
    <row r="806" spans="2:38" s="1" customFormat="1" ht="15.75" x14ac:dyDescent="0.25">
      <c r="B806" s="666" t="s">
        <v>590</v>
      </c>
      <c r="C806" s="26" t="s">
        <v>124</v>
      </c>
      <c r="D806" s="125">
        <f t="shared" ref="D806:AA806" si="314">SUM(D807:D808)</f>
        <v>5</v>
      </c>
      <c r="E806" s="125">
        <f t="shared" si="314"/>
        <v>61</v>
      </c>
      <c r="F806" s="125">
        <f t="shared" si="314"/>
        <v>48</v>
      </c>
      <c r="G806" s="57">
        <f t="shared" si="314"/>
        <v>3950.4618450749595</v>
      </c>
      <c r="H806" s="57">
        <f t="shared" si="314"/>
        <v>183.8</v>
      </c>
      <c r="I806" s="82">
        <f>J806/G806</f>
        <v>0.32565812567051611</v>
      </c>
      <c r="J806" s="57">
        <f t="shared" si="314"/>
        <v>1286.5</v>
      </c>
      <c r="K806" s="82">
        <f>L806/G806</f>
        <v>0</v>
      </c>
      <c r="L806" s="57">
        <f t="shared" si="314"/>
        <v>0</v>
      </c>
      <c r="M806" s="82">
        <f t="shared" si="314"/>
        <v>0</v>
      </c>
      <c r="N806" s="57">
        <f t="shared" si="314"/>
        <v>0</v>
      </c>
      <c r="O806" s="57">
        <f t="shared" si="314"/>
        <v>0</v>
      </c>
      <c r="P806" s="57">
        <f t="shared" si="314"/>
        <v>0</v>
      </c>
      <c r="Q806" s="57">
        <f t="shared" si="314"/>
        <v>101.89999999999999</v>
      </c>
      <c r="R806" s="57">
        <f t="shared" si="314"/>
        <v>4.2</v>
      </c>
      <c r="S806" s="57">
        <f t="shared" si="314"/>
        <v>539.34395833333338</v>
      </c>
      <c r="T806" s="82">
        <f>U806/G806</f>
        <v>0</v>
      </c>
      <c r="U806" s="57">
        <f t="shared" si="314"/>
        <v>0</v>
      </c>
      <c r="V806" s="82">
        <f>W806/G806</f>
        <v>0.24801290037049051</v>
      </c>
      <c r="W806" s="57">
        <f t="shared" si="314"/>
        <v>979.76549999999997</v>
      </c>
      <c r="X806" s="57">
        <f t="shared" si="314"/>
        <v>0</v>
      </c>
      <c r="Y806" s="57">
        <f t="shared" si="314"/>
        <v>0</v>
      </c>
      <c r="Z806" s="57">
        <f t="shared" si="314"/>
        <v>0</v>
      </c>
      <c r="AA806" s="57">
        <f t="shared" si="314"/>
        <v>7045.9713034082924</v>
      </c>
      <c r="AB806" s="141">
        <f>SUM(AB807:AB808)</f>
        <v>61.199999999999996</v>
      </c>
      <c r="AC806" s="141">
        <f>SUM(AC807:AC808)</f>
        <v>1040.9654999999998</v>
      </c>
      <c r="AD806" s="233">
        <f t="shared" si="306"/>
        <v>0.26350475990491379</v>
      </c>
      <c r="AE806" s="141">
        <f>SUM(AE807:AE808)</f>
        <v>6066.2058034082929</v>
      </c>
      <c r="AF806" s="269">
        <f t="shared" si="303"/>
        <v>0.4</v>
      </c>
      <c r="AG806" s="270">
        <f>SUM(AG807:AG808)</f>
        <v>1580.1847380299839</v>
      </c>
      <c r="AH806" s="141">
        <f>SUM(AH807:AH808)</f>
        <v>-539.21923802998344</v>
      </c>
      <c r="AI806" s="233">
        <f t="shared" si="307"/>
        <v>0.39999999999999986</v>
      </c>
      <c r="AJ806" s="57">
        <f t="shared" si="308"/>
        <v>1580.1847380299832</v>
      </c>
      <c r="AK806" s="57"/>
      <c r="AL806" s="79"/>
    </row>
    <row r="807" spans="2:38" s="1" customFormat="1" ht="15.75" x14ac:dyDescent="0.25">
      <c r="B807" s="666"/>
      <c r="C807" s="15" t="s">
        <v>591</v>
      </c>
      <c r="D807" s="116">
        <v>2</v>
      </c>
      <c r="E807" s="116">
        <v>15</v>
      </c>
      <c r="F807" s="116">
        <v>14</v>
      </c>
      <c r="G807" s="69">
        <v>1114.0166482762286</v>
      </c>
      <c r="H807" s="69">
        <v>49.4</v>
      </c>
      <c r="I807" s="80">
        <v>0.3366927201622929</v>
      </c>
      <c r="J807" s="69">
        <v>372.09999999999997</v>
      </c>
      <c r="K807" s="80">
        <v>0</v>
      </c>
      <c r="L807" s="69">
        <v>0</v>
      </c>
      <c r="M807" s="80">
        <v>0</v>
      </c>
      <c r="N807" s="69">
        <v>0</v>
      </c>
      <c r="O807" s="69">
        <v>0</v>
      </c>
      <c r="P807" s="69">
        <v>0</v>
      </c>
      <c r="Q807" s="69">
        <v>14.8</v>
      </c>
      <c r="R807" s="69">
        <v>0</v>
      </c>
      <c r="S807" s="69">
        <v>151.47937499999998</v>
      </c>
      <c r="T807" s="80">
        <v>0</v>
      </c>
      <c r="U807" s="69">
        <v>0</v>
      </c>
      <c r="V807" s="80">
        <v>0.25</v>
      </c>
      <c r="W807" s="69">
        <v>276.29050000000001</v>
      </c>
      <c r="X807" s="69">
        <v>0</v>
      </c>
      <c r="Y807" s="69">
        <v>0</v>
      </c>
      <c r="Z807" s="69">
        <v>0</v>
      </c>
      <c r="AA807" s="60">
        <f>G807+H807+J807+L807+N807+O807+P807+Q807+R807+S807+U807+W807+X807+Y807+Z807</f>
        <v>1978.0865232762285</v>
      </c>
      <c r="AB807" s="143">
        <v>17.899999999999999</v>
      </c>
      <c r="AC807" s="69">
        <f>AB807+X807+W807+U807</f>
        <v>294.19049999999999</v>
      </c>
      <c r="AD807" s="238">
        <f t="shared" si="306"/>
        <v>0.26408088286222209</v>
      </c>
      <c r="AE807" s="69">
        <f>G807+H807+J807+L807+N807+P807+Q807+R807+S807+Y807+Z807</f>
        <v>1701.7960232762284</v>
      </c>
      <c r="AF807" s="277">
        <f t="shared" si="303"/>
        <v>0.4</v>
      </c>
      <c r="AG807" s="278">
        <f>G807*AF807</f>
        <v>445.60665931049147</v>
      </c>
      <c r="AH807" s="225">
        <f>IF((AA807+AB807)-(AE807+AG807)&gt;0,0,(AA807+AB807)-(AE807+AG807))</f>
        <v>-151.41615931049137</v>
      </c>
      <c r="AI807" s="238">
        <f t="shared" si="307"/>
        <v>0.39999999999999991</v>
      </c>
      <c r="AJ807" s="69">
        <f t="shared" si="308"/>
        <v>445.60665931049135</v>
      </c>
      <c r="AK807" s="69"/>
      <c r="AL807" s="186"/>
    </row>
    <row r="808" spans="2:38" s="1" customFormat="1" ht="15.75" customHeight="1" x14ac:dyDescent="0.25">
      <c r="B808" s="666"/>
      <c r="C808" s="15" t="s">
        <v>592</v>
      </c>
      <c r="D808" s="116">
        <v>3</v>
      </c>
      <c r="E808" s="116">
        <v>46</v>
      </c>
      <c r="F808" s="116">
        <v>34</v>
      </c>
      <c r="G808" s="69">
        <v>2836.4451967987311</v>
      </c>
      <c r="H808" s="69">
        <v>134.4</v>
      </c>
      <c r="I808" s="80">
        <v>0.32495824300792497</v>
      </c>
      <c r="J808" s="69">
        <v>914.4</v>
      </c>
      <c r="K808" s="80">
        <v>0</v>
      </c>
      <c r="L808" s="69">
        <v>0</v>
      </c>
      <c r="M808" s="80">
        <v>0</v>
      </c>
      <c r="N808" s="69">
        <v>0</v>
      </c>
      <c r="O808" s="69">
        <v>0</v>
      </c>
      <c r="P808" s="69">
        <v>0</v>
      </c>
      <c r="Q808" s="69">
        <v>87.1</v>
      </c>
      <c r="R808" s="69">
        <v>4.2</v>
      </c>
      <c r="S808" s="69">
        <v>387.86458333333337</v>
      </c>
      <c r="T808" s="80">
        <v>0</v>
      </c>
      <c r="U808" s="69">
        <v>0</v>
      </c>
      <c r="V808" s="80">
        <v>0.25</v>
      </c>
      <c r="W808" s="69">
        <v>703.47499999999991</v>
      </c>
      <c r="X808" s="69">
        <v>0</v>
      </c>
      <c r="Y808" s="69">
        <v>0</v>
      </c>
      <c r="Z808" s="69">
        <v>0</v>
      </c>
      <c r="AA808" s="60">
        <f>G808+H808+J808+L808+N808+O808+P808+Q808+R808+S808+U808+W808+X808+Y808+Z808</f>
        <v>5067.8847801320644</v>
      </c>
      <c r="AB808" s="143">
        <v>43.3</v>
      </c>
      <c r="AC808" s="69">
        <f>AB808+X808+W808+U808</f>
        <v>746.77499999999986</v>
      </c>
      <c r="AD808" s="238">
        <f t="shared" si="306"/>
        <v>0.2632784870452724</v>
      </c>
      <c r="AE808" s="69">
        <f>G808+H808+J808+L808+N808+P808+Q808+R808+S808+Y808+Z808</f>
        <v>4364.409780132064</v>
      </c>
      <c r="AF808" s="277">
        <f t="shared" si="303"/>
        <v>0.4</v>
      </c>
      <c r="AG808" s="278">
        <f>G808*AF808</f>
        <v>1134.5780787194924</v>
      </c>
      <c r="AH808" s="225">
        <f>IF((AA808+AB808)-(AE808+AG808)&gt;0,0,(AA808+AB808)-(AE808+AG808))</f>
        <v>-387.80307871949208</v>
      </c>
      <c r="AI808" s="238">
        <f t="shared" si="307"/>
        <v>0.3999999999999998</v>
      </c>
      <c r="AJ808" s="69">
        <f t="shared" si="308"/>
        <v>1134.5780787194919</v>
      </c>
      <c r="AK808" s="69"/>
      <c r="AL808" s="186"/>
    </row>
    <row r="809" spans="2:38" s="1" customFormat="1" ht="31.5" x14ac:dyDescent="0.25">
      <c r="B809" s="42" t="s">
        <v>593</v>
      </c>
      <c r="C809" s="19" t="s">
        <v>594</v>
      </c>
      <c r="D809" s="106">
        <v>6</v>
      </c>
      <c r="E809" s="106">
        <v>37</v>
      </c>
      <c r="F809" s="106">
        <v>32</v>
      </c>
      <c r="G809" s="137">
        <v>2616.194556939276</v>
      </c>
      <c r="H809" s="137">
        <v>100.8</v>
      </c>
      <c r="I809" s="98">
        <v>0.35620713570162593</v>
      </c>
      <c r="J809" s="137">
        <v>924.50000000000011</v>
      </c>
      <c r="K809" s="98">
        <v>0</v>
      </c>
      <c r="L809" s="137">
        <v>0</v>
      </c>
      <c r="M809" s="98">
        <v>0</v>
      </c>
      <c r="N809" s="137">
        <v>0</v>
      </c>
      <c r="O809" s="137">
        <v>0</v>
      </c>
      <c r="P809" s="137">
        <v>0</v>
      </c>
      <c r="Q809" s="137">
        <v>108.8</v>
      </c>
      <c r="R809" s="164">
        <v>8.5</v>
      </c>
      <c r="S809" s="164">
        <v>365.57083333333338</v>
      </c>
      <c r="T809" s="165">
        <v>0</v>
      </c>
      <c r="U809" s="164">
        <v>0</v>
      </c>
      <c r="V809" s="165">
        <v>0.25</v>
      </c>
      <c r="W809" s="164">
        <v>648.85000000000014</v>
      </c>
      <c r="X809" s="164">
        <v>0</v>
      </c>
      <c r="Y809" s="164">
        <v>0</v>
      </c>
      <c r="Z809" s="164">
        <v>0</v>
      </c>
      <c r="AA809" s="164">
        <f>G809+H809+J809+L809+N809+O809+P809+Q809+R809+S809+U809+W809+X809+Y809+Z809</f>
        <v>4773.2153902726104</v>
      </c>
      <c r="AB809" s="151">
        <v>40.799999999999997</v>
      </c>
      <c r="AC809" s="164">
        <f>AB809+X809+W809+U809</f>
        <v>689.65000000000009</v>
      </c>
      <c r="AD809" s="242">
        <f t="shared" si="306"/>
        <v>0.26360807080297255</v>
      </c>
      <c r="AE809" s="164">
        <f>G809+H809+J809+L809+N809+P809+Q809+R809+S809+Y809+Z809</f>
        <v>4124.3653902726101</v>
      </c>
      <c r="AF809" s="286">
        <f t="shared" si="303"/>
        <v>0.4</v>
      </c>
      <c r="AG809" s="287">
        <f>G809*AF809</f>
        <v>1046.4778227757104</v>
      </c>
      <c r="AH809" s="229">
        <f>IF((AA809+AB809)-(AE809+AG809)&gt;0,0,(AA809+AB809)-(AE809+AG809))</f>
        <v>-356.82782277571005</v>
      </c>
      <c r="AI809" s="242">
        <f t="shared" si="307"/>
        <v>0.39999999999999991</v>
      </c>
      <c r="AJ809" s="164">
        <f t="shared" si="308"/>
        <v>1046.4778227757101</v>
      </c>
      <c r="AK809" s="164"/>
      <c r="AL809" s="203"/>
    </row>
    <row r="810" spans="2:38" s="1" customFormat="1" ht="15.75" x14ac:dyDescent="0.25">
      <c r="B810" s="666" t="s">
        <v>595</v>
      </c>
      <c r="C810" s="26" t="s">
        <v>124</v>
      </c>
      <c r="D810" s="125">
        <f t="shared" ref="D810:AA810" si="315">SUM(D811:D812)</f>
        <v>8</v>
      </c>
      <c r="E810" s="125">
        <f t="shared" si="315"/>
        <v>72</v>
      </c>
      <c r="F810" s="125">
        <f t="shared" si="315"/>
        <v>52</v>
      </c>
      <c r="G810" s="57">
        <f t="shared" si="315"/>
        <v>4743.9669397938796</v>
      </c>
      <c r="H810" s="57">
        <f t="shared" si="315"/>
        <v>139.19999999999999</v>
      </c>
      <c r="I810" s="82">
        <f>J810/G810</f>
        <v>0.28432322929691511</v>
      </c>
      <c r="J810" s="57">
        <f t="shared" si="315"/>
        <v>1348.82</v>
      </c>
      <c r="K810" s="82">
        <f>L810/G810</f>
        <v>0</v>
      </c>
      <c r="L810" s="57">
        <f t="shared" si="315"/>
        <v>0</v>
      </c>
      <c r="M810" s="82">
        <f t="shared" si="315"/>
        <v>0</v>
      </c>
      <c r="N810" s="57">
        <f t="shared" si="315"/>
        <v>0</v>
      </c>
      <c r="O810" s="57">
        <f t="shared" si="315"/>
        <v>0</v>
      </c>
      <c r="P810" s="57">
        <f t="shared" si="315"/>
        <v>0</v>
      </c>
      <c r="Q810" s="57">
        <f t="shared" si="315"/>
        <v>119.6</v>
      </c>
      <c r="R810" s="57">
        <f t="shared" si="315"/>
        <v>12.59</v>
      </c>
      <c r="S810" s="57">
        <f t="shared" si="315"/>
        <v>625.25291666666669</v>
      </c>
      <c r="T810" s="82">
        <f>U810/G810</f>
        <v>0</v>
      </c>
      <c r="U810" s="57">
        <f t="shared" si="315"/>
        <v>0</v>
      </c>
      <c r="V810" s="82">
        <f>W810/G810</f>
        <v>0.24801290037049048</v>
      </c>
      <c r="W810" s="57">
        <f t="shared" si="315"/>
        <v>1176.5650000000001</v>
      </c>
      <c r="X810" s="57">
        <f t="shared" si="315"/>
        <v>10.025</v>
      </c>
      <c r="Y810" s="57">
        <f t="shared" si="315"/>
        <v>0</v>
      </c>
      <c r="Z810" s="57">
        <f t="shared" si="315"/>
        <v>0</v>
      </c>
      <c r="AA810" s="57">
        <f t="shared" si="315"/>
        <v>8176.0198564605462</v>
      </c>
      <c r="AB810" s="141">
        <f>SUM(AB811:AB812)</f>
        <v>69.900000000000006</v>
      </c>
      <c r="AC810" s="141">
        <f>SUM(AC811:AC812)</f>
        <v>1256.4900000000002</v>
      </c>
      <c r="AD810" s="233">
        <f t="shared" si="306"/>
        <v>0.26486061474420669</v>
      </c>
      <c r="AE810" s="141">
        <f>SUM(AE811:AE812)</f>
        <v>6989.4298564605469</v>
      </c>
      <c r="AF810" s="269">
        <f t="shared" si="303"/>
        <v>0.4</v>
      </c>
      <c r="AG810" s="270">
        <f>SUM(AG811:AG812)</f>
        <v>1897.5867759175519</v>
      </c>
      <c r="AH810" s="141">
        <f>SUM(AH811:AH812)</f>
        <v>-641.09677591755189</v>
      </c>
      <c r="AI810" s="233">
        <f t="shared" si="307"/>
        <v>0.40000000000000008</v>
      </c>
      <c r="AJ810" s="57">
        <f t="shared" si="308"/>
        <v>1897.5867759175521</v>
      </c>
      <c r="AK810" s="57"/>
      <c r="AL810" s="79"/>
    </row>
    <row r="811" spans="2:38" s="1" customFormat="1" ht="15.75" customHeight="1" x14ac:dyDescent="0.25">
      <c r="B811" s="666"/>
      <c r="C811" s="15" t="s">
        <v>596</v>
      </c>
      <c r="D811" s="116">
        <v>2</v>
      </c>
      <c r="E811" s="116">
        <v>14</v>
      </c>
      <c r="F811" s="116">
        <v>13</v>
      </c>
      <c r="G811" s="69">
        <v>1338.2368397135633</v>
      </c>
      <c r="H811" s="69">
        <v>49.2</v>
      </c>
      <c r="I811" s="80">
        <v>0.28705935522747816</v>
      </c>
      <c r="J811" s="69">
        <v>381.09999999999997</v>
      </c>
      <c r="K811" s="80">
        <v>0</v>
      </c>
      <c r="L811" s="69">
        <v>0</v>
      </c>
      <c r="M811" s="80">
        <v>0</v>
      </c>
      <c r="N811" s="69">
        <v>0</v>
      </c>
      <c r="O811" s="69">
        <v>0</v>
      </c>
      <c r="P811" s="69">
        <v>0</v>
      </c>
      <c r="Q811" s="69">
        <v>12.6</v>
      </c>
      <c r="R811" s="69">
        <v>4.0999999999999996</v>
      </c>
      <c r="S811" s="69">
        <v>175.54166666666666</v>
      </c>
      <c r="T811" s="80">
        <v>0</v>
      </c>
      <c r="U811" s="69">
        <v>0</v>
      </c>
      <c r="V811" s="80">
        <v>0.25</v>
      </c>
      <c r="W811" s="69">
        <v>331.9</v>
      </c>
      <c r="X811" s="69">
        <v>0</v>
      </c>
      <c r="Y811" s="69">
        <v>0</v>
      </c>
      <c r="Z811" s="69">
        <v>0</v>
      </c>
      <c r="AA811" s="60">
        <f>G811+H811+J811+L811+N811+O811+P811+Q811+R811+S811+U811+W811+X811+Y811+Z811</f>
        <v>2292.6785063802299</v>
      </c>
      <c r="AB811" s="143">
        <v>19.600000000000001</v>
      </c>
      <c r="AC811" s="69">
        <f>AB811+X811+W811+U811</f>
        <v>351.5</v>
      </c>
      <c r="AD811" s="238">
        <f t="shared" si="306"/>
        <v>0.26265903730107681</v>
      </c>
      <c r="AE811" s="69">
        <f>G811+H811+J811+L811+N811+P811+Q811+R811+S811+Y811+Z811</f>
        <v>1960.7785063802298</v>
      </c>
      <c r="AF811" s="277">
        <f t="shared" si="303"/>
        <v>0.4</v>
      </c>
      <c r="AG811" s="278">
        <f>G811*AF811</f>
        <v>535.29473588542533</v>
      </c>
      <c r="AH811" s="225">
        <f>IF((AA811+AB811)-(AE811+AG811)&gt;0,0,(AA811+AB811)-(AE811+AG811))</f>
        <v>-183.79473588542533</v>
      </c>
      <c r="AI811" s="238">
        <f t="shared" si="307"/>
        <v>0.4</v>
      </c>
      <c r="AJ811" s="69">
        <f t="shared" si="308"/>
        <v>535.29473588542533</v>
      </c>
      <c r="AK811" s="69"/>
      <c r="AL811" s="186"/>
    </row>
    <row r="812" spans="2:38" s="1" customFormat="1" ht="15.75" x14ac:dyDescent="0.25">
      <c r="B812" s="666"/>
      <c r="C812" s="15" t="s">
        <v>597</v>
      </c>
      <c r="D812" s="116">
        <v>6</v>
      </c>
      <c r="E812" s="116">
        <v>58</v>
      </c>
      <c r="F812" s="116">
        <v>39</v>
      </c>
      <c r="G812" s="69">
        <v>3405.7301000803163</v>
      </c>
      <c r="H812" s="69">
        <v>90</v>
      </c>
      <c r="I812" s="80">
        <v>0.28642124392510637</v>
      </c>
      <c r="J812" s="69">
        <v>967.72</v>
      </c>
      <c r="K812" s="80">
        <v>0</v>
      </c>
      <c r="L812" s="69">
        <v>0</v>
      </c>
      <c r="M812" s="80">
        <v>0</v>
      </c>
      <c r="N812" s="69">
        <v>0</v>
      </c>
      <c r="O812" s="69">
        <v>0</v>
      </c>
      <c r="P812" s="69">
        <v>0</v>
      </c>
      <c r="Q812" s="69">
        <v>107</v>
      </c>
      <c r="R812" s="69">
        <v>8.49</v>
      </c>
      <c r="S812" s="69">
        <v>449.71125000000001</v>
      </c>
      <c r="T812" s="80">
        <v>0</v>
      </c>
      <c r="U812" s="69">
        <v>0</v>
      </c>
      <c r="V812" s="80">
        <v>0.25</v>
      </c>
      <c r="W812" s="69">
        <v>844.66500000000008</v>
      </c>
      <c r="X812" s="69">
        <v>10.025</v>
      </c>
      <c r="Y812" s="69">
        <v>0</v>
      </c>
      <c r="Z812" s="69">
        <v>0</v>
      </c>
      <c r="AA812" s="60">
        <f>G812+H812+J812+L812+N812+O812+P812+Q812+R812+S812+U812+W812+X812+Y812+Z812</f>
        <v>5883.3413500803163</v>
      </c>
      <c r="AB812" s="143">
        <v>50.3</v>
      </c>
      <c r="AC812" s="69">
        <f>AB812+X812+W812+U812</f>
        <v>904.99000000000012</v>
      </c>
      <c r="AD812" s="238">
        <f t="shared" si="306"/>
        <v>0.26572569563825921</v>
      </c>
      <c r="AE812" s="69">
        <f>G812+H812+J812+L812+N812+P812+Q812+R812+S812+Y812+Z812</f>
        <v>5028.6513500803167</v>
      </c>
      <c r="AF812" s="277">
        <f t="shared" si="303"/>
        <v>0.4</v>
      </c>
      <c r="AG812" s="278">
        <f>G812*AF812</f>
        <v>1362.2920400321266</v>
      </c>
      <c r="AH812" s="225">
        <f>IF((AA812+AB812)-(AE812+AG812)&gt;0,0,(AA812+AB812)-(AE812+AG812))</f>
        <v>-457.30204003212657</v>
      </c>
      <c r="AI812" s="238">
        <f t="shared" si="307"/>
        <v>0.40000000000000008</v>
      </c>
      <c r="AJ812" s="69">
        <f t="shared" si="308"/>
        <v>1362.2920400321268</v>
      </c>
      <c r="AK812" s="69"/>
      <c r="AL812" s="186"/>
    </row>
    <row r="813" spans="2:38" s="1" customFormat="1" ht="15.75" x14ac:dyDescent="0.25">
      <c r="B813" s="666" t="s">
        <v>598</v>
      </c>
      <c r="C813" s="26" t="s">
        <v>124</v>
      </c>
      <c r="D813" s="125">
        <f t="shared" ref="D813:AA813" si="316">SUM(D814:D815)</f>
        <v>6</v>
      </c>
      <c r="E813" s="125">
        <f t="shared" si="316"/>
        <v>51</v>
      </c>
      <c r="F813" s="125">
        <f t="shared" si="316"/>
        <v>39</v>
      </c>
      <c r="G813" s="57">
        <f t="shared" si="316"/>
        <v>3290.1312745467585</v>
      </c>
      <c r="H813" s="57">
        <f t="shared" si="316"/>
        <v>198.79999999999998</v>
      </c>
      <c r="I813" s="82">
        <f>J813/G813</f>
        <v>0.34486161958881284</v>
      </c>
      <c r="J813" s="57">
        <f t="shared" si="316"/>
        <v>1134.6400000000001</v>
      </c>
      <c r="K813" s="82">
        <f>L813/G813</f>
        <v>0</v>
      </c>
      <c r="L813" s="57">
        <f t="shared" si="316"/>
        <v>0</v>
      </c>
      <c r="M813" s="82">
        <f t="shared" si="316"/>
        <v>0</v>
      </c>
      <c r="N813" s="57">
        <f t="shared" si="316"/>
        <v>0</v>
      </c>
      <c r="O813" s="57">
        <f t="shared" si="316"/>
        <v>0</v>
      </c>
      <c r="P813" s="57">
        <f t="shared" si="316"/>
        <v>0</v>
      </c>
      <c r="Q813" s="57">
        <f t="shared" si="316"/>
        <v>79.67</v>
      </c>
      <c r="R813" s="57">
        <f t="shared" si="316"/>
        <v>8.6</v>
      </c>
      <c r="S813" s="57">
        <f t="shared" si="316"/>
        <v>458.47375</v>
      </c>
      <c r="T813" s="82">
        <f>U813/G813</f>
        <v>0</v>
      </c>
      <c r="U813" s="57">
        <f t="shared" si="316"/>
        <v>0</v>
      </c>
      <c r="V813" s="82">
        <f>W813/G813</f>
        <v>0.24801290037049042</v>
      </c>
      <c r="W813" s="57">
        <f t="shared" si="316"/>
        <v>815.99499999999989</v>
      </c>
      <c r="X813" s="57">
        <f t="shared" si="316"/>
        <v>0</v>
      </c>
      <c r="Y813" s="57">
        <f t="shared" si="316"/>
        <v>0</v>
      </c>
      <c r="Z813" s="57">
        <f t="shared" si="316"/>
        <v>0</v>
      </c>
      <c r="AA813" s="57">
        <f t="shared" si="316"/>
        <v>5986.3100245467585</v>
      </c>
      <c r="AB813" s="141">
        <f>SUM(AB814:AB815)</f>
        <v>50.1</v>
      </c>
      <c r="AC813" s="141">
        <f>SUM(AC814:AC815)</f>
        <v>866.09500000000003</v>
      </c>
      <c r="AD813" s="233">
        <f t="shared" si="306"/>
        <v>0.26324025630840864</v>
      </c>
      <c r="AE813" s="141">
        <f>SUM(AE814:AE815)</f>
        <v>5170.3150245467587</v>
      </c>
      <c r="AF813" s="269">
        <f t="shared" si="303"/>
        <v>0.4</v>
      </c>
      <c r="AG813" s="270">
        <f>SUM(AG814:AG815)</f>
        <v>1316.0525098187034</v>
      </c>
      <c r="AH813" s="141">
        <f>SUM(AH814:AH815)</f>
        <v>-449.95750981870333</v>
      </c>
      <c r="AI813" s="233">
        <f t="shared" si="307"/>
        <v>0.39999999999999997</v>
      </c>
      <c r="AJ813" s="57">
        <f t="shared" si="308"/>
        <v>1316.0525098187034</v>
      </c>
      <c r="AK813" s="57"/>
      <c r="AL813" s="79"/>
    </row>
    <row r="814" spans="2:38" s="1" customFormat="1" ht="15.75" customHeight="1" x14ac:dyDescent="0.25">
      <c r="B814" s="666"/>
      <c r="C814" s="15" t="s">
        <v>599</v>
      </c>
      <c r="D814" s="116">
        <v>5</v>
      </c>
      <c r="E814" s="116">
        <v>39</v>
      </c>
      <c r="F814" s="116">
        <v>28</v>
      </c>
      <c r="G814" s="69">
        <v>2286.5242056073075</v>
      </c>
      <c r="H814" s="69">
        <v>153.19999999999999</v>
      </c>
      <c r="I814" s="80">
        <v>0.35010911014614149</v>
      </c>
      <c r="J814" s="69">
        <v>794.17000000000007</v>
      </c>
      <c r="K814" s="80">
        <v>0</v>
      </c>
      <c r="L814" s="69">
        <v>0</v>
      </c>
      <c r="M814" s="80">
        <v>0</v>
      </c>
      <c r="N814" s="69">
        <v>0</v>
      </c>
      <c r="O814" s="69">
        <v>0</v>
      </c>
      <c r="P814" s="69">
        <v>0</v>
      </c>
      <c r="Q814" s="69">
        <v>54.57</v>
      </c>
      <c r="R814" s="69">
        <v>4.3</v>
      </c>
      <c r="S814" s="69">
        <v>320.13979166666667</v>
      </c>
      <c r="T814" s="80">
        <v>0</v>
      </c>
      <c r="U814" s="69">
        <v>0</v>
      </c>
      <c r="V814" s="80">
        <v>0.25</v>
      </c>
      <c r="W814" s="69">
        <v>567.08749999999998</v>
      </c>
      <c r="X814" s="69">
        <v>0</v>
      </c>
      <c r="Y814" s="69">
        <v>0</v>
      </c>
      <c r="Z814" s="69">
        <v>0</v>
      </c>
      <c r="AA814" s="60">
        <f>G814+H814+J814+L814+N814+O814+P814+Q814+R814+S814+U814+W814+X814+Y814+Z814</f>
        <v>4179.9914972739743</v>
      </c>
      <c r="AB814" s="143">
        <v>34.700000000000003</v>
      </c>
      <c r="AC814" s="69">
        <f>AB814+X814+W814+U814</f>
        <v>601.78750000000002</v>
      </c>
      <c r="AD814" s="238">
        <f t="shared" si="306"/>
        <v>0.26318877295251003</v>
      </c>
      <c r="AE814" s="69">
        <f>G814+H814+J814+L814+N814+P814+Q814+R814+S814+Y814+Z814</f>
        <v>3612.9039972739743</v>
      </c>
      <c r="AF814" s="277">
        <f t="shared" si="303"/>
        <v>0.4</v>
      </c>
      <c r="AG814" s="278">
        <f>G814*AF814</f>
        <v>914.6096822429231</v>
      </c>
      <c r="AH814" s="225">
        <f>IF((AA814+AB814)-(AE814+AG814)&gt;0,0,(AA814+AB814)-(AE814+AG814))</f>
        <v>-312.82218224292319</v>
      </c>
      <c r="AI814" s="238">
        <f t="shared" si="307"/>
        <v>0.40000000000000008</v>
      </c>
      <c r="AJ814" s="69">
        <f t="shared" si="308"/>
        <v>914.60968224292321</v>
      </c>
      <c r="AK814" s="69"/>
      <c r="AL814" s="186"/>
    </row>
    <row r="815" spans="2:38" s="1" customFormat="1" ht="15.75" x14ac:dyDescent="0.25">
      <c r="B815" s="666"/>
      <c r="C815" s="15" t="s">
        <v>600</v>
      </c>
      <c r="D815" s="116">
        <v>1</v>
      </c>
      <c r="E815" s="116">
        <v>12</v>
      </c>
      <c r="F815" s="116">
        <v>11</v>
      </c>
      <c r="G815" s="69">
        <v>1003.6070689394508</v>
      </c>
      <c r="H815" s="69">
        <v>45.6</v>
      </c>
      <c r="I815" s="80">
        <v>0.34196438435965176</v>
      </c>
      <c r="J815" s="69">
        <v>340.47</v>
      </c>
      <c r="K815" s="80">
        <v>0</v>
      </c>
      <c r="L815" s="69">
        <v>0</v>
      </c>
      <c r="M815" s="80">
        <v>0</v>
      </c>
      <c r="N815" s="69">
        <v>0</v>
      </c>
      <c r="O815" s="69">
        <v>0</v>
      </c>
      <c r="P815" s="69">
        <v>0</v>
      </c>
      <c r="Q815" s="69">
        <v>25.1</v>
      </c>
      <c r="R815" s="69">
        <v>4.3</v>
      </c>
      <c r="S815" s="69">
        <v>138.33395833333333</v>
      </c>
      <c r="T815" s="80">
        <v>0</v>
      </c>
      <c r="U815" s="69">
        <v>0</v>
      </c>
      <c r="V815" s="80">
        <v>0.25</v>
      </c>
      <c r="W815" s="69">
        <v>248.90749999999997</v>
      </c>
      <c r="X815" s="69">
        <v>0</v>
      </c>
      <c r="Y815" s="69">
        <v>0</v>
      </c>
      <c r="Z815" s="69">
        <v>0</v>
      </c>
      <c r="AA815" s="60">
        <f>G815+H815+J815+L815+N815+O815+P815+Q815+R815+S815+U815+W815+X815+Y815+Z815</f>
        <v>1806.318527272784</v>
      </c>
      <c r="AB815" s="143">
        <v>15.4</v>
      </c>
      <c r="AC815" s="69">
        <f>AB815+X815+W815+U815</f>
        <v>264.30749999999995</v>
      </c>
      <c r="AD815" s="238">
        <f t="shared" si="306"/>
        <v>0.26335755115725079</v>
      </c>
      <c r="AE815" s="69">
        <f>G815+H815+J815+L815+N815+P815+Q815+R815+S815+Y815+Z815</f>
        <v>1557.4110272727839</v>
      </c>
      <c r="AF815" s="277">
        <f t="shared" si="303"/>
        <v>0.4</v>
      </c>
      <c r="AG815" s="278">
        <f>G815*AF815</f>
        <v>401.44282757578031</v>
      </c>
      <c r="AH815" s="225">
        <f>IF((AA815+AB815)-(AE815+AG815)&gt;0,0,(AA815+AB815)-(AE815+AG815))</f>
        <v>-137.13532757578014</v>
      </c>
      <c r="AI815" s="238">
        <f t="shared" si="307"/>
        <v>0.3999999999999998</v>
      </c>
      <c r="AJ815" s="69">
        <f t="shared" si="308"/>
        <v>401.44282757578009</v>
      </c>
      <c r="AK815" s="69"/>
      <c r="AL815" s="186"/>
    </row>
    <row r="816" spans="2:38" ht="15.75" x14ac:dyDescent="0.25">
      <c r="B816" s="666" t="s">
        <v>601</v>
      </c>
      <c r="C816" s="26" t="s">
        <v>124</v>
      </c>
      <c r="D816" s="125">
        <f t="shared" ref="D816:AA816" si="317">SUM(D817:D818)</f>
        <v>37</v>
      </c>
      <c r="E816" s="125">
        <f t="shared" si="317"/>
        <v>158</v>
      </c>
      <c r="F816" s="125">
        <f t="shared" si="317"/>
        <v>127</v>
      </c>
      <c r="G816" s="57">
        <f t="shared" si="317"/>
        <v>11808.266810416513</v>
      </c>
      <c r="H816" s="57">
        <f t="shared" si="317"/>
        <v>274.8</v>
      </c>
      <c r="I816" s="82">
        <f>J816/G816</f>
        <v>0.26808337335395455</v>
      </c>
      <c r="J816" s="57">
        <f t="shared" si="317"/>
        <v>3165.6</v>
      </c>
      <c r="K816" s="82">
        <f>L816/G816</f>
        <v>0</v>
      </c>
      <c r="L816" s="57">
        <f t="shared" si="317"/>
        <v>0</v>
      </c>
      <c r="M816" s="82">
        <f t="shared" si="317"/>
        <v>0</v>
      </c>
      <c r="N816" s="57">
        <f t="shared" si="317"/>
        <v>0</v>
      </c>
      <c r="O816" s="57">
        <f t="shared" si="317"/>
        <v>0</v>
      </c>
      <c r="P816" s="57">
        <f t="shared" si="317"/>
        <v>0</v>
      </c>
      <c r="Q816" s="57">
        <f t="shared" si="317"/>
        <v>247.7</v>
      </c>
      <c r="R816" s="57">
        <f t="shared" si="317"/>
        <v>25.5</v>
      </c>
      <c r="S816" s="57">
        <f t="shared" si="317"/>
        <v>1529.7177083333331</v>
      </c>
      <c r="T816" s="82">
        <f>U816/G816</f>
        <v>0</v>
      </c>
      <c r="U816" s="57">
        <f t="shared" si="317"/>
        <v>0</v>
      </c>
      <c r="V816" s="82">
        <f>W816/G816</f>
        <v>0.24801290037049048</v>
      </c>
      <c r="W816" s="57">
        <f t="shared" si="317"/>
        <v>2928.6025</v>
      </c>
      <c r="X816" s="57">
        <f t="shared" si="317"/>
        <v>0</v>
      </c>
      <c r="Y816" s="57">
        <f t="shared" si="317"/>
        <v>0</v>
      </c>
      <c r="Z816" s="57">
        <f t="shared" si="317"/>
        <v>0</v>
      </c>
      <c r="AA816" s="57">
        <f t="shared" si="317"/>
        <v>19980.18701874985</v>
      </c>
      <c r="AB816" s="141">
        <f>SUM(AB817:AB818)</f>
        <v>170.7</v>
      </c>
      <c r="AC816" s="141">
        <f>SUM(AC817:AC818)</f>
        <v>3099.3025000000002</v>
      </c>
      <c r="AD816" s="233">
        <f t="shared" si="306"/>
        <v>0.26246887454016449</v>
      </c>
      <c r="AE816" s="141">
        <f>SUM(AE817:AE818)</f>
        <v>17051.584518749849</v>
      </c>
      <c r="AF816" s="269">
        <f t="shared" si="303"/>
        <v>0.4</v>
      </c>
      <c r="AG816" s="270">
        <f>SUM(AG817:AG818)</f>
        <v>4723.3067241666058</v>
      </c>
      <c r="AH816" s="141">
        <f>SUM(AH817:AH818)</f>
        <v>-1624.0042241666051</v>
      </c>
      <c r="AI816" s="233">
        <f t="shared" si="307"/>
        <v>0.39999999999999997</v>
      </c>
      <c r="AJ816" s="57">
        <f t="shared" si="308"/>
        <v>4723.3067241666049</v>
      </c>
      <c r="AK816" s="57"/>
      <c r="AL816" s="79"/>
    </row>
    <row r="817" spans="2:38" ht="15.75" x14ac:dyDescent="0.25">
      <c r="B817" s="666"/>
      <c r="C817" s="15" t="s">
        <v>978</v>
      </c>
      <c r="D817" s="116">
        <v>17</v>
      </c>
      <c r="E817" s="116">
        <v>74</v>
      </c>
      <c r="F817" s="116">
        <v>55</v>
      </c>
      <c r="G817" s="69">
        <v>5254.8476230596443</v>
      </c>
      <c r="H817" s="69">
        <v>120</v>
      </c>
      <c r="I817" s="80">
        <v>0.28276949519286099</v>
      </c>
      <c r="J817" s="69">
        <v>1474.1</v>
      </c>
      <c r="K817" s="80">
        <v>0</v>
      </c>
      <c r="L817" s="69">
        <v>0</v>
      </c>
      <c r="M817" s="80">
        <v>0</v>
      </c>
      <c r="N817" s="69">
        <v>0</v>
      </c>
      <c r="O817" s="69">
        <v>0</v>
      </c>
      <c r="P817" s="69">
        <v>0</v>
      </c>
      <c r="Q817" s="69">
        <v>110.69999999999999</v>
      </c>
      <c r="R817" s="69">
        <v>8.5</v>
      </c>
      <c r="S817" s="69">
        <v>685.80416666666656</v>
      </c>
      <c r="T817" s="80">
        <v>0</v>
      </c>
      <c r="U817" s="69">
        <v>0</v>
      </c>
      <c r="V817" s="80">
        <v>0.25</v>
      </c>
      <c r="W817" s="69">
        <v>1303.2700000000002</v>
      </c>
      <c r="X817" s="69">
        <v>0</v>
      </c>
      <c r="Y817" s="69">
        <v>0</v>
      </c>
      <c r="Z817" s="69">
        <v>0</v>
      </c>
      <c r="AA817" s="60">
        <f>G817+H817+J817+L817+N817+O817+P817+Q817+R817+S817+U817+W817+X817+Y817+Z817</f>
        <v>8957.2217897263108</v>
      </c>
      <c r="AB817" s="143">
        <v>76.5</v>
      </c>
      <c r="AC817" s="69">
        <f>AB817+X817+W817+U817</f>
        <v>1379.7700000000002</v>
      </c>
      <c r="AD817" s="238">
        <f t="shared" si="306"/>
        <v>0.262570886726612</v>
      </c>
      <c r="AE817" s="69">
        <f>G817+H817+J817+L817+N817+P817+Q817+R817+S817+Y817+Z817</f>
        <v>7653.9517897263113</v>
      </c>
      <c r="AF817" s="277">
        <f t="shared" si="303"/>
        <v>0.4</v>
      </c>
      <c r="AG817" s="278">
        <f>G817*AF817</f>
        <v>2101.9390492238576</v>
      </c>
      <c r="AH817" s="225">
        <f>IF((AA817+AB817)-(AE817+AG817)&gt;0,0,(AA817+AB817)-(AE817+AG817))</f>
        <v>-722.16904922385766</v>
      </c>
      <c r="AI817" s="238">
        <f t="shared" si="307"/>
        <v>0.40000000000000008</v>
      </c>
      <c r="AJ817" s="69">
        <f t="shared" si="308"/>
        <v>2101.9390492238581</v>
      </c>
      <c r="AK817" s="69"/>
      <c r="AL817" s="186"/>
    </row>
    <row r="818" spans="2:38" s="1" customFormat="1" ht="15.75" customHeight="1" x14ac:dyDescent="0.25">
      <c r="B818" s="666"/>
      <c r="C818" s="15" t="s">
        <v>979</v>
      </c>
      <c r="D818" s="116">
        <v>20</v>
      </c>
      <c r="E818" s="116">
        <v>84</v>
      </c>
      <c r="F818" s="116">
        <v>72</v>
      </c>
      <c r="G818" s="69">
        <v>6553.4191873568698</v>
      </c>
      <c r="H818" s="69">
        <v>154.80000000000001</v>
      </c>
      <c r="I818" s="80">
        <v>0.26017753290480561</v>
      </c>
      <c r="J818" s="69">
        <v>1691.5</v>
      </c>
      <c r="K818" s="80">
        <v>0</v>
      </c>
      <c r="L818" s="69">
        <v>0</v>
      </c>
      <c r="M818" s="80">
        <v>0</v>
      </c>
      <c r="N818" s="69">
        <v>0</v>
      </c>
      <c r="O818" s="69">
        <v>0</v>
      </c>
      <c r="P818" s="69">
        <v>0</v>
      </c>
      <c r="Q818" s="69">
        <v>137</v>
      </c>
      <c r="R818" s="69">
        <v>17</v>
      </c>
      <c r="S818" s="69">
        <v>843.91354166666656</v>
      </c>
      <c r="T818" s="80">
        <v>0</v>
      </c>
      <c r="U818" s="69">
        <v>0</v>
      </c>
      <c r="V818" s="80">
        <v>0.25</v>
      </c>
      <c r="W818" s="69">
        <v>1625.3325</v>
      </c>
      <c r="X818" s="69">
        <v>0</v>
      </c>
      <c r="Y818" s="69">
        <v>0</v>
      </c>
      <c r="Z818" s="69">
        <v>0</v>
      </c>
      <c r="AA818" s="60">
        <f>G818+H818+J818+L818+N818+O818+P818+Q818+R818+S818+U818+W818+X818+Y818+Z818</f>
        <v>11022.965229023537</v>
      </c>
      <c r="AB818" s="143">
        <v>94.2</v>
      </c>
      <c r="AC818" s="69">
        <f>AB818+X818+W818+U818</f>
        <v>1719.5325</v>
      </c>
      <c r="AD818" s="238">
        <f t="shared" si="306"/>
        <v>0.26238707624828794</v>
      </c>
      <c r="AE818" s="69">
        <f>G818+H818+J818+L818+N818+P818+Q818+R818+S818+Y818+Z818</f>
        <v>9397.6327290235367</v>
      </c>
      <c r="AF818" s="277">
        <f t="shared" si="303"/>
        <v>0.4</v>
      </c>
      <c r="AG818" s="278">
        <f>G818*AF818</f>
        <v>2621.3676749427482</v>
      </c>
      <c r="AH818" s="225">
        <f>IF((AA818+AB818)-(AE818+AG818)&gt;0,0,(AA818+AB818)-(AE818+AG818))</f>
        <v>-901.83517494274747</v>
      </c>
      <c r="AI818" s="238">
        <f t="shared" si="307"/>
        <v>0.39999999999999997</v>
      </c>
      <c r="AJ818" s="69">
        <f t="shared" si="308"/>
        <v>2621.3676749427477</v>
      </c>
      <c r="AK818" s="69"/>
      <c r="AL818" s="186"/>
    </row>
    <row r="819" spans="2:38" ht="47.25" x14ac:dyDescent="0.25">
      <c r="B819" s="42" t="s">
        <v>602</v>
      </c>
      <c r="C819" s="19" t="s">
        <v>980</v>
      </c>
      <c r="D819" s="106">
        <v>16</v>
      </c>
      <c r="E819" s="106">
        <v>95</v>
      </c>
      <c r="F819" s="106">
        <v>71</v>
      </c>
      <c r="G819" s="137">
        <v>6191.0086036100956</v>
      </c>
      <c r="H819" s="137">
        <v>172.8</v>
      </c>
      <c r="I819" s="98">
        <v>0.25810023120257902</v>
      </c>
      <c r="J819" s="137">
        <v>1585.1999999999998</v>
      </c>
      <c r="K819" s="98">
        <v>0</v>
      </c>
      <c r="L819" s="137">
        <v>0</v>
      </c>
      <c r="M819" s="98">
        <v>0</v>
      </c>
      <c r="N819" s="137">
        <v>0</v>
      </c>
      <c r="O819" s="137">
        <v>0</v>
      </c>
      <c r="P819" s="137">
        <v>0</v>
      </c>
      <c r="Q819" s="137">
        <v>199.4</v>
      </c>
      <c r="R819" s="164">
        <v>17</v>
      </c>
      <c r="S819" s="164">
        <v>804.30416666666656</v>
      </c>
      <c r="T819" s="165">
        <v>0</v>
      </c>
      <c r="U819" s="164">
        <v>0</v>
      </c>
      <c r="V819" s="165">
        <v>0.25</v>
      </c>
      <c r="W819" s="164">
        <v>1535.45</v>
      </c>
      <c r="X819" s="164">
        <v>0</v>
      </c>
      <c r="Y819" s="164">
        <v>0</v>
      </c>
      <c r="Z819" s="164">
        <v>0</v>
      </c>
      <c r="AA819" s="164">
        <f>G819+H819+J819+L819+N819+O819+P819+Q819+R819+S819+U819+W819+X819+Y819+Z819</f>
        <v>10505.162770276762</v>
      </c>
      <c r="AB819" s="151">
        <v>89.8</v>
      </c>
      <c r="AC819" s="164">
        <f>AB819+X819+W819+U819</f>
        <v>1625.25</v>
      </c>
      <c r="AD819" s="242">
        <f t="shared" si="306"/>
        <v>0.26251780671929381</v>
      </c>
      <c r="AE819" s="164">
        <f>G819+H819+J819+L819+N819+P819+Q819+R819+S819+Y819+Z819</f>
        <v>8969.7127702767611</v>
      </c>
      <c r="AF819" s="286">
        <f t="shared" si="303"/>
        <v>0.4</v>
      </c>
      <c r="AG819" s="287">
        <f>G819*AF819</f>
        <v>2476.4034414440384</v>
      </c>
      <c r="AH819" s="229">
        <f>IF((AA819+AB819)-(AE819+AG819)&gt;0,0,(AA819+AB819)-(AE819+AG819))</f>
        <v>-851.15344144403934</v>
      </c>
      <c r="AI819" s="242">
        <f t="shared" si="307"/>
        <v>0.40000000000000019</v>
      </c>
      <c r="AJ819" s="164">
        <f t="shared" si="308"/>
        <v>2476.4034414440393</v>
      </c>
      <c r="AK819" s="164"/>
      <c r="AL819" s="203"/>
    </row>
    <row r="820" spans="2:38" s="1" customFormat="1" ht="15.75" x14ac:dyDescent="0.25">
      <c r="B820" s="666" t="s">
        <v>603</v>
      </c>
      <c r="C820" s="26" t="s">
        <v>124</v>
      </c>
      <c r="D820" s="125">
        <f t="shared" ref="D820:AA820" si="318">SUM(D821:D822)</f>
        <v>25</v>
      </c>
      <c r="E820" s="125">
        <f t="shared" si="318"/>
        <v>115</v>
      </c>
      <c r="F820" s="125">
        <f t="shared" si="318"/>
        <v>90</v>
      </c>
      <c r="G820" s="57">
        <f t="shared" si="318"/>
        <v>8137.2279304231124</v>
      </c>
      <c r="H820" s="57">
        <f t="shared" si="318"/>
        <v>261.99</v>
      </c>
      <c r="I820" s="82">
        <f>J820/G820</f>
        <v>0.27156668326053601</v>
      </c>
      <c r="J820" s="57">
        <f t="shared" si="318"/>
        <v>2209.8000000000002</v>
      </c>
      <c r="K820" s="82">
        <f>L820/G820</f>
        <v>1.9896210525785489E-2</v>
      </c>
      <c r="L820" s="57">
        <f t="shared" si="318"/>
        <v>161.9</v>
      </c>
      <c r="M820" s="82">
        <f t="shared" si="318"/>
        <v>0</v>
      </c>
      <c r="N820" s="57">
        <f t="shared" si="318"/>
        <v>0</v>
      </c>
      <c r="O820" s="57">
        <f t="shared" si="318"/>
        <v>0</v>
      </c>
      <c r="P820" s="57">
        <f t="shared" si="318"/>
        <v>0</v>
      </c>
      <c r="Q820" s="57">
        <f t="shared" si="318"/>
        <v>159.4</v>
      </c>
      <c r="R820" s="57">
        <f t="shared" si="318"/>
        <v>16.990000000000002</v>
      </c>
      <c r="S820" s="57">
        <f t="shared" si="318"/>
        <v>1075.0639583333334</v>
      </c>
      <c r="T820" s="82">
        <f>U820/G820</f>
        <v>0</v>
      </c>
      <c r="U820" s="57">
        <f t="shared" si="318"/>
        <v>0</v>
      </c>
      <c r="V820" s="82">
        <f>W820/G820</f>
        <v>0.24801290037049048</v>
      </c>
      <c r="W820" s="57">
        <f t="shared" si="318"/>
        <v>2018.1374999999998</v>
      </c>
      <c r="X820" s="57">
        <f t="shared" si="318"/>
        <v>0</v>
      </c>
      <c r="Y820" s="57">
        <f t="shared" si="318"/>
        <v>0</v>
      </c>
      <c r="Z820" s="57">
        <f t="shared" si="318"/>
        <v>0</v>
      </c>
      <c r="AA820" s="57">
        <f t="shared" si="318"/>
        <v>14040.509388756444</v>
      </c>
      <c r="AB820" s="141">
        <f>SUM(AB821:AB822)</f>
        <v>120</v>
      </c>
      <c r="AC820" s="141">
        <f>SUM(AC821:AC822)</f>
        <v>2138.1374999999998</v>
      </c>
      <c r="AD820" s="233">
        <f t="shared" si="306"/>
        <v>0.26275993720245006</v>
      </c>
      <c r="AE820" s="141">
        <f>SUM(AE821:AE822)</f>
        <v>12022.371888756445</v>
      </c>
      <c r="AF820" s="269">
        <f t="shared" si="303"/>
        <v>0.4</v>
      </c>
      <c r="AG820" s="270">
        <f>SUM(AG821:AG822)</f>
        <v>3254.8911721692457</v>
      </c>
      <c r="AH820" s="141">
        <f>SUM(AH821:AH822)</f>
        <v>-1116.753672169245</v>
      </c>
      <c r="AI820" s="233">
        <f t="shared" si="307"/>
        <v>0.39999999999999997</v>
      </c>
      <c r="AJ820" s="57">
        <f t="shared" si="308"/>
        <v>3254.8911721692448</v>
      </c>
      <c r="AK820" s="57"/>
      <c r="AL820" s="79"/>
    </row>
    <row r="821" spans="2:38" s="1" customFormat="1" ht="15.75" customHeight="1" x14ac:dyDescent="0.25">
      <c r="B821" s="666"/>
      <c r="C821" s="15" t="s">
        <v>1008</v>
      </c>
      <c r="D821" s="116">
        <v>16</v>
      </c>
      <c r="E821" s="116">
        <v>60</v>
      </c>
      <c r="F821" s="116">
        <v>50</v>
      </c>
      <c r="G821" s="69">
        <v>4474.2128266003365</v>
      </c>
      <c r="H821" s="69">
        <v>140.79000000000002</v>
      </c>
      <c r="I821" s="80">
        <v>0.23576988498755255</v>
      </c>
      <c r="J821" s="69">
        <v>1046.5</v>
      </c>
      <c r="K821" s="80">
        <v>3.6475054352111569E-2</v>
      </c>
      <c r="L821" s="69">
        <v>161.9</v>
      </c>
      <c r="M821" s="80">
        <v>0</v>
      </c>
      <c r="N821" s="69">
        <v>0</v>
      </c>
      <c r="O821" s="69">
        <v>0</v>
      </c>
      <c r="P821" s="69">
        <v>0</v>
      </c>
      <c r="Q821" s="69">
        <v>79.7</v>
      </c>
      <c r="R821" s="69">
        <v>8.49</v>
      </c>
      <c r="S821" s="69">
        <v>582.14104166666675</v>
      </c>
      <c r="T821" s="80">
        <v>0</v>
      </c>
      <c r="U821" s="69">
        <v>0</v>
      </c>
      <c r="V821" s="80">
        <v>0.25</v>
      </c>
      <c r="W821" s="69">
        <v>1109.6624999999999</v>
      </c>
      <c r="X821" s="69">
        <v>0</v>
      </c>
      <c r="Y821" s="69">
        <v>0</v>
      </c>
      <c r="Z821" s="69">
        <v>0</v>
      </c>
      <c r="AA821" s="60">
        <f>G821+H821+J821+L821+N821+O821+P821+Q821+R821+S821+U821+W821+X821+Y821+Z821</f>
        <v>7603.3963682670019</v>
      </c>
      <c r="AB821" s="143">
        <v>65</v>
      </c>
      <c r="AC821" s="69">
        <f>AB821+X821+W821+U821</f>
        <v>1174.6624999999999</v>
      </c>
      <c r="AD821" s="238">
        <f t="shared" si="306"/>
        <v>0.26254059552472153</v>
      </c>
      <c r="AE821" s="69">
        <f>G821+H821+J821+L821+N821+P821+Q821+R821+S821+Y821+Z821</f>
        <v>6493.7338682670024</v>
      </c>
      <c r="AF821" s="277">
        <f t="shared" si="303"/>
        <v>0.4</v>
      </c>
      <c r="AG821" s="278">
        <f>G821*AF821</f>
        <v>1789.6851306401347</v>
      </c>
      <c r="AH821" s="225">
        <f>IF((AA821+AB821)-(AE821+AG821)&gt;0,0,(AA821+AB821)-(AE821+AG821))</f>
        <v>-615.02263064013459</v>
      </c>
      <c r="AI821" s="238">
        <f t="shared" si="307"/>
        <v>0.39999999999999997</v>
      </c>
      <c r="AJ821" s="69">
        <f t="shared" si="308"/>
        <v>1789.6851306401345</v>
      </c>
      <c r="AK821" s="69"/>
      <c r="AL821" s="186"/>
    </row>
    <row r="822" spans="2:38" s="1" customFormat="1" ht="15.75" x14ac:dyDescent="0.25">
      <c r="B822" s="666"/>
      <c r="C822" s="15" t="s">
        <v>981</v>
      </c>
      <c r="D822" s="116">
        <v>9</v>
      </c>
      <c r="E822" s="116">
        <v>55</v>
      </c>
      <c r="F822" s="116">
        <v>40</v>
      </c>
      <c r="G822" s="69">
        <v>3663.0151038227764</v>
      </c>
      <c r="H822" s="69">
        <v>121.19999999999999</v>
      </c>
      <c r="I822" s="80">
        <v>0.32012438427034312</v>
      </c>
      <c r="J822" s="69">
        <v>1163.3</v>
      </c>
      <c r="K822" s="80">
        <v>0</v>
      </c>
      <c r="L822" s="69">
        <v>0</v>
      </c>
      <c r="M822" s="80">
        <v>0</v>
      </c>
      <c r="N822" s="69">
        <v>0</v>
      </c>
      <c r="O822" s="69">
        <v>0</v>
      </c>
      <c r="P822" s="69">
        <v>0</v>
      </c>
      <c r="Q822" s="69">
        <v>79.7</v>
      </c>
      <c r="R822" s="69">
        <v>8.5</v>
      </c>
      <c r="S822" s="69">
        <v>492.92291666666671</v>
      </c>
      <c r="T822" s="80">
        <v>0</v>
      </c>
      <c r="U822" s="69">
        <v>0</v>
      </c>
      <c r="V822" s="80">
        <v>0.25</v>
      </c>
      <c r="W822" s="69">
        <v>908.47500000000002</v>
      </c>
      <c r="X822" s="69">
        <v>0</v>
      </c>
      <c r="Y822" s="69">
        <v>0</v>
      </c>
      <c r="Z822" s="69">
        <v>0</v>
      </c>
      <c r="AA822" s="60">
        <f>G822+H822+J822+L822+N822+O822+P822+Q822+R822+S822+U822+W822+X822+Y822+Z822</f>
        <v>6437.1130204894425</v>
      </c>
      <c r="AB822" s="143">
        <v>55</v>
      </c>
      <c r="AC822" s="69">
        <f>AB822+X822+W822+U822</f>
        <v>963.47500000000002</v>
      </c>
      <c r="AD822" s="238">
        <f t="shared" si="306"/>
        <v>0.2630278534736325</v>
      </c>
      <c r="AE822" s="69">
        <f>G822+H822+J822+L822+N822+P822+Q822+R822+S822+Y822+Z822</f>
        <v>5528.6380204894422</v>
      </c>
      <c r="AF822" s="277">
        <f t="shared" si="303"/>
        <v>0.4</v>
      </c>
      <c r="AG822" s="278">
        <f>G822*AF822</f>
        <v>1465.2060415291107</v>
      </c>
      <c r="AH822" s="225">
        <f>IF((AA822+AB822)-(AE822+AG822)&gt;0,0,(AA822+AB822)-(AE822+AG822))</f>
        <v>-501.73104152911037</v>
      </c>
      <c r="AI822" s="238">
        <f t="shared" si="307"/>
        <v>0.39999999999999991</v>
      </c>
      <c r="AJ822" s="69">
        <f t="shared" si="308"/>
        <v>1465.2060415291103</v>
      </c>
      <c r="AK822" s="69"/>
      <c r="AL822" s="186"/>
    </row>
    <row r="823" spans="2:38" s="1" customFormat="1" ht="15.75" x14ac:dyDescent="0.25">
      <c r="B823" s="666" t="s">
        <v>604</v>
      </c>
      <c r="C823" s="26" t="s">
        <v>124</v>
      </c>
      <c r="D823" s="125">
        <f t="shared" ref="D823:AA823" si="319">SUM(D824:D825)</f>
        <v>20</v>
      </c>
      <c r="E823" s="125">
        <f t="shared" si="319"/>
        <v>123</v>
      </c>
      <c r="F823" s="125">
        <f t="shared" si="319"/>
        <v>95</v>
      </c>
      <c r="G823" s="57">
        <f t="shared" si="319"/>
        <v>8682.0887009642211</v>
      </c>
      <c r="H823" s="57">
        <f t="shared" si="319"/>
        <v>209.4</v>
      </c>
      <c r="I823" s="82">
        <f>J823/G823</f>
        <v>0.30128694719618482</v>
      </c>
      <c r="J823" s="57">
        <f t="shared" si="319"/>
        <v>2615.8000000000002</v>
      </c>
      <c r="K823" s="82">
        <f>L823/G823</f>
        <v>0</v>
      </c>
      <c r="L823" s="57">
        <f t="shared" si="319"/>
        <v>0</v>
      </c>
      <c r="M823" s="82">
        <f t="shared" si="319"/>
        <v>0</v>
      </c>
      <c r="N823" s="57">
        <f t="shared" si="319"/>
        <v>0</v>
      </c>
      <c r="O823" s="57">
        <f t="shared" si="319"/>
        <v>0</v>
      </c>
      <c r="P823" s="57">
        <f t="shared" si="319"/>
        <v>0</v>
      </c>
      <c r="Q823" s="57">
        <f t="shared" si="319"/>
        <v>188.85000000000002</v>
      </c>
      <c r="R823" s="57">
        <f t="shared" si="319"/>
        <v>16.98</v>
      </c>
      <c r="S823" s="57">
        <f t="shared" si="319"/>
        <v>1149.7816666666668</v>
      </c>
      <c r="T823" s="82">
        <f>U823/G823</f>
        <v>0</v>
      </c>
      <c r="U823" s="57">
        <f t="shared" si="319"/>
        <v>0</v>
      </c>
      <c r="V823" s="82">
        <f>W823/G823</f>
        <v>0.24801290037049042</v>
      </c>
      <c r="W823" s="57">
        <f t="shared" si="319"/>
        <v>2153.27</v>
      </c>
      <c r="X823" s="57">
        <f t="shared" si="319"/>
        <v>0</v>
      </c>
      <c r="Y823" s="57">
        <f t="shared" si="319"/>
        <v>0</v>
      </c>
      <c r="Z823" s="57">
        <f t="shared" si="319"/>
        <v>0</v>
      </c>
      <c r="AA823" s="57">
        <f t="shared" si="319"/>
        <v>15016.170367630886</v>
      </c>
      <c r="AB823" s="141">
        <f>SUM(AB824:AB825)</f>
        <v>134.30000000000001</v>
      </c>
      <c r="AC823" s="141">
        <f>SUM(AC824:AC825)</f>
        <v>2287.5699999999997</v>
      </c>
      <c r="AD823" s="233">
        <f t="shared" si="306"/>
        <v>0.26348152832692734</v>
      </c>
      <c r="AE823" s="141">
        <f>SUM(AE824:AE825)</f>
        <v>12862.900367630886</v>
      </c>
      <c r="AF823" s="269">
        <f t="shared" si="303"/>
        <v>0.4</v>
      </c>
      <c r="AG823" s="270">
        <f>SUM(AG824:AG825)</f>
        <v>3472.8354803856882</v>
      </c>
      <c r="AH823" s="141">
        <f>SUM(AH824:AH825)</f>
        <v>-1185.2654803856876</v>
      </c>
      <c r="AI823" s="233">
        <f t="shared" si="307"/>
        <v>0.39999999999999986</v>
      </c>
      <c r="AJ823" s="57">
        <f t="shared" si="308"/>
        <v>3472.8354803856873</v>
      </c>
      <c r="AK823" s="57"/>
      <c r="AL823" s="79"/>
    </row>
    <row r="824" spans="2:38" s="1" customFormat="1" ht="15.75" customHeight="1" x14ac:dyDescent="0.25">
      <c r="B824" s="666"/>
      <c r="C824" s="15" t="s">
        <v>982</v>
      </c>
      <c r="D824" s="116">
        <v>10</v>
      </c>
      <c r="E824" s="116">
        <v>61</v>
      </c>
      <c r="F824" s="116">
        <v>46</v>
      </c>
      <c r="G824" s="69">
        <v>4409.7101334900099</v>
      </c>
      <c r="H824" s="69">
        <v>84.6</v>
      </c>
      <c r="I824" s="80">
        <v>0.28555362016705299</v>
      </c>
      <c r="J824" s="69">
        <v>1249.2</v>
      </c>
      <c r="K824" s="80">
        <v>0</v>
      </c>
      <c r="L824" s="69">
        <v>0</v>
      </c>
      <c r="M824" s="80">
        <v>0</v>
      </c>
      <c r="N824" s="69">
        <v>0</v>
      </c>
      <c r="O824" s="69">
        <v>0</v>
      </c>
      <c r="P824" s="69">
        <v>0</v>
      </c>
      <c r="Q824" s="69">
        <v>79.7</v>
      </c>
      <c r="R824" s="69">
        <v>8.49</v>
      </c>
      <c r="S824" s="69">
        <v>574.19291666666663</v>
      </c>
      <c r="T824" s="80">
        <v>0</v>
      </c>
      <c r="U824" s="69">
        <v>0</v>
      </c>
      <c r="V824" s="80">
        <v>0.25</v>
      </c>
      <c r="W824" s="69">
        <v>1093.665</v>
      </c>
      <c r="X824" s="69">
        <v>0</v>
      </c>
      <c r="Y824" s="69">
        <v>0</v>
      </c>
      <c r="Z824" s="69">
        <v>0</v>
      </c>
      <c r="AA824" s="60">
        <f>G824+H824+J824+L824+N824+O824+P824+Q824+R824+S824+U824+W824+X824+Y824+Z824</f>
        <v>7499.5580501566765</v>
      </c>
      <c r="AB824" s="143">
        <v>64.099999999999994</v>
      </c>
      <c r="AC824" s="69">
        <f>AB824+X824+W824+U824</f>
        <v>1157.7649999999999</v>
      </c>
      <c r="AD824" s="238">
        <f t="shared" si="306"/>
        <v>0.26254900321162411</v>
      </c>
      <c r="AE824" s="69">
        <f>G824+H824+J824+L824+N824+P824+Q824+R824+S824+Y824+Z824</f>
        <v>6405.8930501566765</v>
      </c>
      <c r="AF824" s="277">
        <f t="shared" si="303"/>
        <v>0.4</v>
      </c>
      <c r="AG824" s="278">
        <f>G824*AF824</f>
        <v>1763.884053396004</v>
      </c>
      <c r="AH824" s="225">
        <f>IF((AA824+AB824)-(AE824+AG824)&gt;0,0,(AA824+AB824)-(AE824+AG824))</f>
        <v>-606.11905339600344</v>
      </c>
      <c r="AI824" s="238">
        <f t="shared" si="307"/>
        <v>0.39999999999999986</v>
      </c>
      <c r="AJ824" s="69">
        <f t="shared" si="308"/>
        <v>1763.8840533960033</v>
      </c>
      <c r="AK824" s="69"/>
      <c r="AL824" s="186"/>
    </row>
    <row r="825" spans="2:38" s="1" customFormat="1" ht="15.75" x14ac:dyDescent="0.25">
      <c r="B825" s="666"/>
      <c r="C825" s="15" t="s">
        <v>983</v>
      </c>
      <c r="D825" s="116">
        <v>10</v>
      </c>
      <c r="E825" s="116">
        <v>62</v>
      </c>
      <c r="F825" s="116">
        <v>49</v>
      </c>
      <c r="G825" s="69">
        <v>4272.3785674742103</v>
      </c>
      <c r="H825" s="69">
        <v>124.80000000000001</v>
      </c>
      <c r="I825" s="80">
        <v>0.32243147210517126</v>
      </c>
      <c r="J825" s="69">
        <v>1366.6</v>
      </c>
      <c r="K825" s="80">
        <v>0</v>
      </c>
      <c r="L825" s="69">
        <v>0</v>
      </c>
      <c r="M825" s="80">
        <v>0</v>
      </c>
      <c r="N825" s="69">
        <v>0</v>
      </c>
      <c r="O825" s="69">
        <v>0</v>
      </c>
      <c r="P825" s="69">
        <v>0</v>
      </c>
      <c r="Q825" s="69">
        <v>109.15</v>
      </c>
      <c r="R825" s="69">
        <v>8.49</v>
      </c>
      <c r="S825" s="69">
        <v>575.58875</v>
      </c>
      <c r="T825" s="80">
        <v>0</v>
      </c>
      <c r="U825" s="69">
        <v>0</v>
      </c>
      <c r="V825" s="80">
        <v>0.25</v>
      </c>
      <c r="W825" s="69">
        <v>1059.605</v>
      </c>
      <c r="X825" s="69">
        <v>0</v>
      </c>
      <c r="Y825" s="69">
        <v>0</v>
      </c>
      <c r="Z825" s="69">
        <v>0</v>
      </c>
      <c r="AA825" s="60">
        <f>G825+H825+J825+L825+N825+O825+P825+Q825+R825+S825+U825+W825+X825+Y825+Z825</f>
        <v>7516.6123174742097</v>
      </c>
      <c r="AB825" s="143">
        <v>70.2</v>
      </c>
      <c r="AC825" s="69">
        <f>AB825+X825+W825+U825</f>
        <v>1129.8050000000001</v>
      </c>
      <c r="AD825" s="238">
        <f t="shared" si="306"/>
        <v>0.2644440285795952</v>
      </c>
      <c r="AE825" s="69">
        <f>G825+H825+J825+L825+N825+P825+Q825+R825+S825+Y825+Z825</f>
        <v>6457.0073174742092</v>
      </c>
      <c r="AF825" s="277">
        <f t="shared" si="303"/>
        <v>0.4</v>
      </c>
      <c r="AG825" s="278">
        <f>G825*AF825</f>
        <v>1708.9514269896843</v>
      </c>
      <c r="AH825" s="225">
        <f>IF((AA825+AB825)-(AE825+AG825)&gt;0,0,(AA825+AB825)-(AE825+AG825))</f>
        <v>-579.14642698968419</v>
      </c>
      <c r="AI825" s="238">
        <f t="shared" si="307"/>
        <v>0.4</v>
      </c>
      <c r="AJ825" s="69">
        <f t="shared" si="308"/>
        <v>1708.9514269896843</v>
      </c>
      <c r="AK825" s="69"/>
      <c r="AL825" s="186"/>
    </row>
    <row r="826" spans="2:38" s="1" customFormat="1" ht="15.75" x14ac:dyDescent="0.25">
      <c r="B826" s="666" t="s">
        <v>605</v>
      </c>
      <c r="C826" s="26" t="s">
        <v>124</v>
      </c>
      <c r="D826" s="125">
        <f t="shared" ref="D826:AA826" si="320">SUM(D827:D828)</f>
        <v>24</v>
      </c>
      <c r="E826" s="125">
        <f t="shared" si="320"/>
        <v>118</v>
      </c>
      <c r="F826" s="125">
        <f t="shared" si="320"/>
        <v>98</v>
      </c>
      <c r="G826" s="57">
        <f t="shared" si="320"/>
        <v>8586.9292155952735</v>
      </c>
      <c r="H826" s="57">
        <f t="shared" si="320"/>
        <v>237.6</v>
      </c>
      <c r="I826" s="82">
        <f>J826/G826</f>
        <v>0.28138114794422481</v>
      </c>
      <c r="J826" s="57">
        <f t="shared" si="320"/>
        <v>2416.1999999999998</v>
      </c>
      <c r="K826" s="82">
        <f>L826/G826</f>
        <v>0</v>
      </c>
      <c r="L826" s="57">
        <f t="shared" si="320"/>
        <v>0</v>
      </c>
      <c r="M826" s="82">
        <f t="shared" si="320"/>
        <v>0</v>
      </c>
      <c r="N826" s="57">
        <f t="shared" si="320"/>
        <v>0</v>
      </c>
      <c r="O826" s="57">
        <f t="shared" si="320"/>
        <v>0</v>
      </c>
      <c r="P826" s="57">
        <f t="shared" si="320"/>
        <v>0</v>
      </c>
      <c r="Q826" s="57">
        <f t="shared" si="320"/>
        <v>182</v>
      </c>
      <c r="R826" s="57">
        <f t="shared" si="320"/>
        <v>17</v>
      </c>
      <c r="S826" s="57">
        <f t="shared" si="320"/>
        <v>1124.7541666666668</v>
      </c>
      <c r="T826" s="82">
        <f>U826/G826</f>
        <v>0</v>
      </c>
      <c r="U826" s="57">
        <f t="shared" si="320"/>
        <v>0</v>
      </c>
      <c r="V826" s="82">
        <f>W826/G826</f>
        <v>0.24791749722749068</v>
      </c>
      <c r="W826" s="57">
        <f t="shared" si="320"/>
        <v>2128.85</v>
      </c>
      <c r="X826" s="57">
        <f t="shared" si="320"/>
        <v>0</v>
      </c>
      <c r="Y826" s="57">
        <f t="shared" si="320"/>
        <v>0</v>
      </c>
      <c r="Z826" s="57">
        <f t="shared" si="320"/>
        <v>0</v>
      </c>
      <c r="AA826" s="57">
        <f t="shared" si="320"/>
        <v>14693.333382261939</v>
      </c>
      <c r="AB826" s="141">
        <f>SUM(AB827:AB828)</f>
        <v>125.5</v>
      </c>
      <c r="AC826" s="141">
        <f>SUM(AC827:AC828)</f>
        <v>2254.35</v>
      </c>
      <c r="AD826" s="233">
        <f t="shared" si="306"/>
        <v>0.2625327335767168</v>
      </c>
      <c r="AE826" s="141">
        <f>SUM(AE827:AE828)</f>
        <v>12564.48338226194</v>
      </c>
      <c r="AF826" s="269">
        <f t="shared" si="303"/>
        <v>0.4</v>
      </c>
      <c r="AG826" s="270">
        <f>SUM(AG827:AG828)</f>
        <v>3434.7716862381094</v>
      </c>
      <c r="AH826" s="141">
        <f>SUM(AH827:AH828)</f>
        <v>-1180.421686238109</v>
      </c>
      <c r="AI826" s="233">
        <f t="shared" si="307"/>
        <v>0.39999999999999997</v>
      </c>
      <c r="AJ826" s="57">
        <f t="shared" si="308"/>
        <v>3434.7716862381089</v>
      </c>
      <c r="AK826" s="57"/>
      <c r="AL826" s="79"/>
    </row>
    <row r="827" spans="2:38" s="1" customFormat="1" ht="15.75" x14ac:dyDescent="0.25">
      <c r="B827" s="666"/>
      <c r="C827" s="15" t="s">
        <v>984</v>
      </c>
      <c r="D827" s="116">
        <v>14</v>
      </c>
      <c r="E827" s="116">
        <v>59</v>
      </c>
      <c r="F827" s="116">
        <v>51</v>
      </c>
      <c r="G827" s="69">
        <v>4306.4292155952735</v>
      </c>
      <c r="H827" s="69">
        <v>129.6</v>
      </c>
      <c r="I827" s="80">
        <v>0.2695098544075652</v>
      </c>
      <c r="J827" s="69">
        <v>1151.4000000000001</v>
      </c>
      <c r="K827" s="80">
        <v>0</v>
      </c>
      <c r="L827" s="69">
        <v>0</v>
      </c>
      <c r="M827" s="80">
        <v>0</v>
      </c>
      <c r="N827" s="69">
        <v>0</v>
      </c>
      <c r="O827" s="69">
        <v>0</v>
      </c>
      <c r="P827" s="69">
        <v>0</v>
      </c>
      <c r="Q827" s="69">
        <v>58.9</v>
      </c>
      <c r="R827" s="69">
        <v>8.5</v>
      </c>
      <c r="S827" s="69">
        <v>557.38750000000016</v>
      </c>
      <c r="T827" s="80">
        <v>0</v>
      </c>
      <c r="U827" s="69">
        <v>0</v>
      </c>
      <c r="V827" s="80">
        <v>0.25</v>
      </c>
      <c r="W827" s="69">
        <v>1068.05</v>
      </c>
      <c r="X827" s="69">
        <v>0</v>
      </c>
      <c r="Y827" s="69">
        <v>0</v>
      </c>
      <c r="Z827" s="69">
        <v>0</v>
      </c>
      <c r="AA827" s="60">
        <f>G827+H827+J827+L827+N827+O827+P827+Q827+R827+S827+U827+W827+X827+Y827+Z827</f>
        <v>7280.2667155952731</v>
      </c>
      <c r="AB827" s="143">
        <v>62.2</v>
      </c>
      <c r="AC827" s="69">
        <f>AB827+X827+W827+U827</f>
        <v>1130.25</v>
      </c>
      <c r="AD827" s="238">
        <f t="shared" si="306"/>
        <v>0.2624564211822919</v>
      </c>
      <c r="AE827" s="69">
        <f>G827+H827+J827+L827+N827+P827+Q827+R827+S827+Y827+Z827</f>
        <v>6212.2167155952729</v>
      </c>
      <c r="AF827" s="277">
        <f t="shared" si="303"/>
        <v>0.4</v>
      </c>
      <c r="AG827" s="278">
        <f>G827*AF827</f>
        <v>1722.5716862381096</v>
      </c>
      <c r="AH827" s="225">
        <f>IF((AA827+AB827)-(AE827+AG827)&gt;0,0,(AA827+AB827)-(AE827+AG827))</f>
        <v>-592.32168623810958</v>
      </c>
      <c r="AI827" s="238">
        <f t="shared" si="307"/>
        <v>0.4</v>
      </c>
      <c r="AJ827" s="69">
        <f t="shared" si="308"/>
        <v>1722.5716862381096</v>
      </c>
      <c r="AK827" s="69"/>
      <c r="AL827" s="186"/>
    </row>
    <row r="828" spans="2:38" s="1" customFormat="1" ht="15.75" x14ac:dyDescent="0.25">
      <c r="B828" s="666"/>
      <c r="C828" s="15" t="s">
        <v>985</v>
      </c>
      <c r="D828" s="116">
        <v>10</v>
      </c>
      <c r="E828" s="116">
        <v>59</v>
      </c>
      <c r="F828" s="116">
        <v>47</v>
      </c>
      <c r="G828" s="69">
        <v>4280.5</v>
      </c>
      <c r="H828" s="69">
        <v>108</v>
      </c>
      <c r="I828" s="80">
        <v>0.29807692307692302</v>
      </c>
      <c r="J828" s="69">
        <v>1264.7999999999997</v>
      </c>
      <c r="K828" s="80">
        <v>0</v>
      </c>
      <c r="L828" s="69">
        <v>0</v>
      </c>
      <c r="M828" s="80">
        <v>0</v>
      </c>
      <c r="N828" s="69">
        <v>0</v>
      </c>
      <c r="O828" s="69">
        <v>0</v>
      </c>
      <c r="P828" s="69">
        <v>0</v>
      </c>
      <c r="Q828" s="69">
        <v>123.1</v>
      </c>
      <c r="R828" s="69">
        <v>8.5</v>
      </c>
      <c r="S828" s="69">
        <v>567.36666666666667</v>
      </c>
      <c r="T828" s="80">
        <v>0</v>
      </c>
      <c r="U828" s="69">
        <v>0</v>
      </c>
      <c r="V828" s="80">
        <v>0.25</v>
      </c>
      <c r="W828" s="69">
        <v>1060.8</v>
      </c>
      <c r="X828" s="69">
        <v>0</v>
      </c>
      <c r="Y828" s="69">
        <v>0</v>
      </c>
      <c r="Z828" s="69">
        <v>0</v>
      </c>
      <c r="AA828" s="60">
        <f>G828+H828+J828+L828+N828+O828+P828+Q828+R828+S828+U828+W828+X828+Y828+Z828</f>
        <v>7413.0666666666666</v>
      </c>
      <c r="AB828" s="143">
        <v>63.3</v>
      </c>
      <c r="AC828" s="69">
        <f>AB828+X828+W828+U828</f>
        <v>1124.0999999999999</v>
      </c>
      <c r="AD828" s="238">
        <f t="shared" si="306"/>
        <v>0.26260950823501927</v>
      </c>
      <c r="AE828" s="69">
        <f>G828+H828+J828+L828+N828+P828+Q828+R828+S828+Y828+Z828</f>
        <v>6352.2666666666664</v>
      </c>
      <c r="AF828" s="277">
        <f t="shared" si="303"/>
        <v>0.4</v>
      </c>
      <c r="AG828" s="278">
        <f>G828*AF828</f>
        <v>1712.2</v>
      </c>
      <c r="AH828" s="225">
        <f>IF((AA828+AB828)-(AE828+AG828)&gt;0,0,(AA828+AB828)-(AE828+AG828))</f>
        <v>-588.09999999999945</v>
      </c>
      <c r="AI828" s="238">
        <f t="shared" si="307"/>
        <v>0.39999999999999986</v>
      </c>
      <c r="AJ828" s="69">
        <f t="shared" si="308"/>
        <v>1712.1999999999994</v>
      </c>
      <c r="AK828" s="69"/>
      <c r="AL828" s="186"/>
    </row>
    <row r="829" spans="2:38" ht="45.75" customHeight="1" x14ac:dyDescent="0.25">
      <c r="B829" s="663" t="s">
        <v>606</v>
      </c>
      <c r="C829" s="664"/>
      <c r="D829" s="117">
        <f t="shared" ref="D829:AA829" si="321">D831</f>
        <v>16</v>
      </c>
      <c r="E829" s="117">
        <f t="shared" si="321"/>
        <v>566</v>
      </c>
      <c r="F829" s="117">
        <f t="shared" si="321"/>
        <v>348</v>
      </c>
      <c r="G829" s="132">
        <f t="shared" si="321"/>
        <v>30611.500000000004</v>
      </c>
      <c r="H829" s="132">
        <f t="shared" si="321"/>
        <v>1166</v>
      </c>
      <c r="I829" s="87">
        <f>J829/G829</f>
        <v>0.28619309736536924</v>
      </c>
      <c r="J829" s="132">
        <f t="shared" si="321"/>
        <v>8760.8000000000011</v>
      </c>
      <c r="K829" s="87">
        <f>L829/G829</f>
        <v>0</v>
      </c>
      <c r="L829" s="132">
        <f t="shared" si="321"/>
        <v>0</v>
      </c>
      <c r="M829" s="87">
        <f>N829/G829</f>
        <v>0</v>
      </c>
      <c r="N829" s="132">
        <f t="shared" si="321"/>
        <v>0</v>
      </c>
      <c r="O829" s="132">
        <f t="shared" si="321"/>
        <v>0</v>
      </c>
      <c r="P829" s="132">
        <f t="shared" si="321"/>
        <v>0</v>
      </c>
      <c r="Q829" s="132">
        <f t="shared" si="321"/>
        <v>924.50000000000011</v>
      </c>
      <c r="R829" s="132">
        <f t="shared" si="321"/>
        <v>0</v>
      </c>
      <c r="S829" s="132">
        <f t="shared" si="321"/>
        <v>3173.8</v>
      </c>
      <c r="T829" s="87">
        <f>U829/G829</f>
        <v>0.71223429103441527</v>
      </c>
      <c r="U829" s="132">
        <f t="shared" si="321"/>
        <v>21802.560000000005</v>
      </c>
      <c r="V829" s="87">
        <f>W829/G829</f>
        <v>0.17805857275860382</v>
      </c>
      <c r="W829" s="132">
        <f t="shared" si="321"/>
        <v>5450.6400000000012</v>
      </c>
      <c r="X829" s="132">
        <f t="shared" si="321"/>
        <v>0</v>
      </c>
      <c r="Y829" s="132">
        <f t="shared" si="321"/>
        <v>0</v>
      </c>
      <c r="Z829" s="132">
        <f t="shared" si="321"/>
        <v>0</v>
      </c>
      <c r="AA829" s="132">
        <f t="shared" si="321"/>
        <v>71889.8</v>
      </c>
      <c r="AB829" s="212">
        <f>AB831+AB830</f>
        <v>0</v>
      </c>
      <c r="AC829" s="129">
        <f>AC831+AC830</f>
        <v>28318.700000000004</v>
      </c>
      <c r="AD829" s="226">
        <f t="shared" si="306"/>
        <v>0.89029286379301897</v>
      </c>
      <c r="AE829" s="129">
        <f>AE831+AE830</f>
        <v>46571.100000000006</v>
      </c>
      <c r="AF829" s="258">
        <f t="shared" si="303"/>
        <v>0.4</v>
      </c>
      <c r="AG829" s="255">
        <f>AG831+AG830</f>
        <v>12789.92</v>
      </c>
      <c r="AH829" s="129">
        <f>AH831+AH830</f>
        <v>0</v>
      </c>
      <c r="AI829" s="226">
        <f t="shared" si="307"/>
        <v>0.92510004410107316</v>
      </c>
      <c r="AJ829" s="132">
        <f t="shared" si="308"/>
        <v>28318.700000000004</v>
      </c>
      <c r="AK829" s="132"/>
      <c r="AL829" s="196"/>
    </row>
    <row r="830" spans="2:38" ht="18.75" x14ac:dyDescent="0.25">
      <c r="B830" s="306" t="s">
        <v>836</v>
      </c>
      <c r="C830" s="207"/>
      <c r="D830" s="124"/>
      <c r="E830" s="124">
        <v>16</v>
      </c>
      <c r="F830" s="124">
        <v>10</v>
      </c>
      <c r="G830" s="134">
        <v>1363.3</v>
      </c>
      <c r="H830" s="134">
        <v>45.599999999999994</v>
      </c>
      <c r="I830" s="93">
        <v>0.29318565246094042</v>
      </c>
      <c r="J830" s="134">
        <v>399.70000000000005</v>
      </c>
      <c r="K830" s="93">
        <v>0</v>
      </c>
      <c r="L830" s="134">
        <v>0</v>
      </c>
      <c r="M830" s="93">
        <v>0</v>
      </c>
      <c r="N830" s="134">
        <v>0</v>
      </c>
      <c r="O830" s="134">
        <v>0</v>
      </c>
      <c r="P830" s="134">
        <v>0</v>
      </c>
      <c r="Q830" s="134">
        <v>0</v>
      </c>
      <c r="R830" s="134">
        <v>0</v>
      </c>
      <c r="S830" s="134">
        <v>125.9</v>
      </c>
      <c r="T830" s="93">
        <v>0.62524756106506285</v>
      </c>
      <c r="U830" s="134">
        <v>852.40000000000009</v>
      </c>
      <c r="V830" s="93">
        <v>0.15631189026626571</v>
      </c>
      <c r="W830" s="134">
        <v>213.10000000000002</v>
      </c>
      <c r="X830" s="309">
        <v>0</v>
      </c>
      <c r="Y830" s="309">
        <v>0</v>
      </c>
      <c r="Z830" s="309">
        <v>0</v>
      </c>
      <c r="AA830" s="309">
        <v>3000</v>
      </c>
      <c r="AB830" s="222">
        <v>0</v>
      </c>
      <c r="AC830" s="309">
        <f>AB830+X830+W830+U830</f>
        <v>1065.5</v>
      </c>
      <c r="AD830" s="310">
        <f t="shared" si="306"/>
        <v>0.78155945133132843</v>
      </c>
      <c r="AE830" s="309">
        <f>G830+H830+J830+L830+N830+P830+Q830+R830+S830+Y830+Z830</f>
        <v>1934.5</v>
      </c>
      <c r="AF830" s="311">
        <f t="shared" si="303"/>
        <v>0.4</v>
      </c>
      <c r="AG830" s="312">
        <f>G830*AF830</f>
        <v>545.32000000000005</v>
      </c>
      <c r="AH830" s="225">
        <f>IF((AA830+AB830)-(AE830+AG830)&gt;0,0,(AA830+AB830)-(AE830+AG830))</f>
        <v>0</v>
      </c>
      <c r="AI830" s="310">
        <f t="shared" si="307"/>
        <v>0.78155945133132843</v>
      </c>
      <c r="AJ830" s="313">
        <f t="shared" si="308"/>
        <v>1065.5</v>
      </c>
      <c r="AK830" s="134"/>
      <c r="AL830" s="184"/>
    </row>
    <row r="831" spans="2:38" ht="18.75" x14ac:dyDescent="0.3">
      <c r="B831" s="10" t="s">
        <v>710</v>
      </c>
      <c r="C831" s="27"/>
      <c r="D831" s="154">
        <f>D832+D834+D839+D843+D847+D850+D853+D856+D859</f>
        <v>16</v>
      </c>
      <c r="E831" s="154">
        <f t="shared" ref="E831:Z831" si="322">E832+E834+E839+E843+E847+E850+E853+E856+E859</f>
        <v>566</v>
      </c>
      <c r="F831" s="154">
        <f t="shared" si="322"/>
        <v>348</v>
      </c>
      <c r="G831" s="65">
        <f>G832+G834+G839+G843+G847+G850+G853+G856+G859</f>
        <v>30611.500000000004</v>
      </c>
      <c r="H831" s="65">
        <f t="shared" si="322"/>
        <v>1166</v>
      </c>
      <c r="I831" s="94">
        <f>J831/G831</f>
        <v>0.28619309736536924</v>
      </c>
      <c r="J831" s="65">
        <f t="shared" si="322"/>
        <v>8760.8000000000011</v>
      </c>
      <c r="K831" s="94">
        <f>L831/G831</f>
        <v>0</v>
      </c>
      <c r="L831" s="65">
        <f t="shared" si="322"/>
        <v>0</v>
      </c>
      <c r="M831" s="94">
        <f>N831/G831</f>
        <v>0</v>
      </c>
      <c r="N831" s="65">
        <f t="shared" si="322"/>
        <v>0</v>
      </c>
      <c r="O831" s="65">
        <f t="shared" si="322"/>
        <v>0</v>
      </c>
      <c r="P831" s="65">
        <f t="shared" si="322"/>
        <v>0</v>
      </c>
      <c r="Q831" s="65">
        <f t="shared" si="322"/>
        <v>924.50000000000011</v>
      </c>
      <c r="R831" s="65">
        <f t="shared" si="322"/>
        <v>0</v>
      </c>
      <c r="S831" s="65">
        <f t="shared" si="322"/>
        <v>3173.8</v>
      </c>
      <c r="T831" s="94">
        <f>U831/G831</f>
        <v>0.71223429103441527</v>
      </c>
      <c r="U831" s="65">
        <f t="shared" si="322"/>
        <v>21802.560000000005</v>
      </c>
      <c r="V831" s="94">
        <f>W831/G831</f>
        <v>0.17805857275860382</v>
      </c>
      <c r="W831" s="65">
        <f t="shared" si="322"/>
        <v>5450.6400000000012</v>
      </c>
      <c r="X831" s="65">
        <f t="shared" si="322"/>
        <v>0</v>
      </c>
      <c r="Y831" s="65">
        <f t="shared" si="322"/>
        <v>0</v>
      </c>
      <c r="Z831" s="65">
        <f t="shared" si="322"/>
        <v>0</v>
      </c>
      <c r="AA831" s="65">
        <f>AA832+AA834+AA839+AA843+AA847+AA850+AA853+AA856+AA859</f>
        <v>71889.8</v>
      </c>
      <c r="AB831" s="213">
        <f>AB832+AB834+AB839+AB843+AB847+AB850+AB853+AB856+AB859</f>
        <v>0</v>
      </c>
      <c r="AC831" s="62">
        <f>AC832+AC834+AC839+AC843+AC847+AC850+AC853+AC856+AC859</f>
        <v>27253.200000000004</v>
      </c>
      <c r="AD831" s="232">
        <f t="shared" si="306"/>
        <v>0.89029286379301897</v>
      </c>
      <c r="AE831" s="62">
        <f>AE832+AE834+AE839+AE843+AE847+AE850+AE853+AE856+AE859</f>
        <v>44636.600000000006</v>
      </c>
      <c r="AF831" s="267">
        <f t="shared" si="303"/>
        <v>0.4</v>
      </c>
      <c r="AG831" s="268">
        <f>AG832+AG834+AG839+AG843+AG847+AG850+AG853+AG856+AG859</f>
        <v>12244.6</v>
      </c>
      <c r="AH831" s="62">
        <f>AH832+AH834+AH839+AH843+AH847+AH850+AH853+AH856+AH859</f>
        <v>0</v>
      </c>
      <c r="AI831" s="232">
        <f t="shared" si="307"/>
        <v>0.89029286379301897</v>
      </c>
      <c r="AJ831" s="65">
        <f t="shared" si="308"/>
        <v>27253.200000000004</v>
      </c>
      <c r="AK831" s="65"/>
      <c r="AL831" s="79"/>
    </row>
    <row r="832" spans="2:38" ht="15.75" customHeight="1" x14ac:dyDescent="0.25">
      <c r="B832" s="667" t="s">
        <v>607</v>
      </c>
      <c r="C832" s="26" t="s">
        <v>124</v>
      </c>
      <c r="D832" s="125">
        <f t="shared" ref="D832:AA832" si="323">SUM(D833)</f>
        <v>0</v>
      </c>
      <c r="E832" s="125">
        <f t="shared" si="323"/>
        <v>30</v>
      </c>
      <c r="F832" s="125">
        <f t="shared" si="323"/>
        <v>19</v>
      </c>
      <c r="G832" s="57">
        <f t="shared" si="323"/>
        <v>1244.5999999999999</v>
      </c>
      <c r="H832" s="57">
        <f t="shared" si="323"/>
        <v>62.4</v>
      </c>
      <c r="I832" s="82">
        <f>J832/G832</f>
        <v>0.2532540575285232</v>
      </c>
      <c r="J832" s="57">
        <f t="shared" si="323"/>
        <v>315.2</v>
      </c>
      <c r="K832" s="82">
        <f>L832/G832</f>
        <v>0</v>
      </c>
      <c r="L832" s="57">
        <f t="shared" si="323"/>
        <v>0</v>
      </c>
      <c r="M832" s="82">
        <f t="shared" si="323"/>
        <v>0</v>
      </c>
      <c r="N832" s="57">
        <f t="shared" si="323"/>
        <v>0</v>
      </c>
      <c r="O832" s="57">
        <f t="shared" si="323"/>
        <v>0</v>
      </c>
      <c r="P832" s="57">
        <f t="shared" si="323"/>
        <v>0</v>
      </c>
      <c r="Q832" s="57">
        <f t="shared" si="323"/>
        <v>75.2</v>
      </c>
      <c r="R832" s="57">
        <f t="shared" si="323"/>
        <v>0</v>
      </c>
      <c r="S832" s="57">
        <f t="shared" si="323"/>
        <v>125.49999999999999</v>
      </c>
      <c r="T832" s="82">
        <f>U832/G832</f>
        <v>0.67690824361240565</v>
      </c>
      <c r="U832" s="57">
        <f t="shared" si="323"/>
        <v>842.48</v>
      </c>
      <c r="V832" s="82">
        <f>W832/G832</f>
        <v>0.16922706090310141</v>
      </c>
      <c r="W832" s="57">
        <f t="shared" si="323"/>
        <v>210.62</v>
      </c>
      <c r="X832" s="57">
        <f t="shared" si="323"/>
        <v>0</v>
      </c>
      <c r="Y832" s="57">
        <f t="shared" si="323"/>
        <v>0</v>
      </c>
      <c r="Z832" s="57">
        <f t="shared" si="323"/>
        <v>0</v>
      </c>
      <c r="AA832" s="57">
        <f t="shared" si="323"/>
        <v>2876</v>
      </c>
      <c r="AB832" s="208">
        <f>SUM(AB833)</f>
        <v>0</v>
      </c>
      <c r="AC832" s="141">
        <f>SUM(AC833)</f>
        <v>1053.0999999999999</v>
      </c>
      <c r="AD832" s="233">
        <f t="shared" si="306"/>
        <v>0.846135304515507</v>
      </c>
      <c r="AE832" s="141">
        <f>SUM(AE833)</f>
        <v>1822.9</v>
      </c>
      <c r="AF832" s="269">
        <f t="shared" si="303"/>
        <v>0.4</v>
      </c>
      <c r="AG832" s="270">
        <f>SUM(AG833)</f>
        <v>497.84</v>
      </c>
      <c r="AH832" s="141">
        <f>SUM(AH833)</f>
        <v>0</v>
      </c>
      <c r="AI832" s="233">
        <f t="shared" si="307"/>
        <v>0.846135304515507</v>
      </c>
      <c r="AJ832" s="57">
        <f t="shared" si="308"/>
        <v>1053.0999999999999</v>
      </c>
      <c r="AK832" s="57"/>
      <c r="AL832" s="79"/>
    </row>
    <row r="833" spans="2:38" ht="15.75" x14ac:dyDescent="0.25">
      <c r="B833" s="667"/>
      <c r="C833" s="15" t="s">
        <v>765</v>
      </c>
      <c r="D833" s="116"/>
      <c r="E833" s="116">
        <v>30</v>
      </c>
      <c r="F833" s="116">
        <v>19</v>
      </c>
      <c r="G833" s="69">
        <v>1244.5999999999999</v>
      </c>
      <c r="H833" s="69">
        <v>62.4</v>
      </c>
      <c r="I833" s="80">
        <v>0.2532540575285232</v>
      </c>
      <c r="J833" s="69">
        <v>315.2</v>
      </c>
      <c r="K833" s="80">
        <v>0</v>
      </c>
      <c r="L833" s="69">
        <v>0</v>
      </c>
      <c r="M833" s="80">
        <v>0</v>
      </c>
      <c r="N833" s="69">
        <v>0</v>
      </c>
      <c r="O833" s="69">
        <v>0</v>
      </c>
      <c r="P833" s="69">
        <v>0</v>
      </c>
      <c r="Q833" s="69">
        <v>75.2</v>
      </c>
      <c r="R833" s="69">
        <v>0</v>
      </c>
      <c r="S833" s="69">
        <v>125.49999999999999</v>
      </c>
      <c r="T833" s="80">
        <v>0.67690824361240565</v>
      </c>
      <c r="U833" s="69">
        <v>842.48</v>
      </c>
      <c r="V833" s="80">
        <v>0.16922706090310141</v>
      </c>
      <c r="W833" s="69">
        <v>210.62</v>
      </c>
      <c r="X833" s="69">
        <v>0</v>
      </c>
      <c r="Y833" s="69">
        <v>0</v>
      </c>
      <c r="Z833" s="69">
        <v>0</v>
      </c>
      <c r="AA833" s="60">
        <f>G833+H833+J833+L833+N833+O833+P833+Q833+R833+S833+U833+W833+X833+Y833+Z833</f>
        <v>2876</v>
      </c>
      <c r="AB833" s="211">
        <v>0</v>
      </c>
      <c r="AC833" s="69">
        <f>AB833+X833+W833+U833</f>
        <v>1053.0999999999999</v>
      </c>
      <c r="AD833" s="238">
        <f t="shared" si="306"/>
        <v>0.846135304515507</v>
      </c>
      <c r="AE833" s="69">
        <f>G833+H833+J833+L833+N833+P833+Q833+R833+S833+Y833+Z833</f>
        <v>1822.9</v>
      </c>
      <c r="AF833" s="277">
        <f t="shared" si="303"/>
        <v>0.4</v>
      </c>
      <c r="AG833" s="278">
        <f>G833*AF833</f>
        <v>497.84</v>
      </c>
      <c r="AH833" s="225">
        <f>IF((AA833+AB833)-(AE833+AG833)&gt;0,0,(AA833+AB833)-(AE833+AG833))</f>
        <v>0</v>
      </c>
      <c r="AI833" s="238">
        <f t="shared" si="307"/>
        <v>0.846135304515507</v>
      </c>
      <c r="AJ833" s="69">
        <f t="shared" si="308"/>
        <v>1053.0999999999999</v>
      </c>
      <c r="AK833" s="69"/>
      <c r="AL833" s="186"/>
    </row>
    <row r="834" spans="2:38" ht="15.75" x14ac:dyDescent="0.25">
      <c r="B834" s="667" t="s">
        <v>608</v>
      </c>
      <c r="C834" s="26" t="s">
        <v>124</v>
      </c>
      <c r="D834" s="125">
        <f t="shared" ref="D834:AA834" si="324">SUM(D835:D838)</f>
        <v>1</v>
      </c>
      <c r="E834" s="125">
        <f t="shared" si="324"/>
        <v>56</v>
      </c>
      <c r="F834" s="125">
        <f t="shared" si="324"/>
        <v>45</v>
      </c>
      <c r="G834" s="57">
        <f>SUM(G835:G838)</f>
        <v>4037.8</v>
      </c>
      <c r="H834" s="57">
        <f t="shared" si="324"/>
        <v>145.19999999999999</v>
      </c>
      <c r="I834" s="82">
        <f>J834/G834</f>
        <v>0.30571103075932438</v>
      </c>
      <c r="J834" s="57">
        <f t="shared" si="324"/>
        <v>1234.4000000000001</v>
      </c>
      <c r="K834" s="82">
        <f>L834/G834</f>
        <v>0</v>
      </c>
      <c r="L834" s="57">
        <f t="shared" si="324"/>
        <v>0</v>
      </c>
      <c r="M834" s="82">
        <f t="shared" si="324"/>
        <v>0</v>
      </c>
      <c r="N834" s="57">
        <f t="shared" si="324"/>
        <v>0</v>
      </c>
      <c r="O834" s="57">
        <f t="shared" si="324"/>
        <v>0</v>
      </c>
      <c r="P834" s="57">
        <f t="shared" si="324"/>
        <v>0</v>
      </c>
      <c r="Q834" s="57">
        <f t="shared" si="324"/>
        <v>110.10000000000001</v>
      </c>
      <c r="R834" s="57">
        <f t="shared" si="324"/>
        <v>0</v>
      </c>
      <c r="S834" s="57">
        <f t="shared" si="324"/>
        <v>387.4</v>
      </c>
      <c r="T834" s="82">
        <f>U834/G834</f>
        <v>0.62477586804695628</v>
      </c>
      <c r="U834" s="57">
        <f t="shared" si="324"/>
        <v>2522.7200000000003</v>
      </c>
      <c r="V834" s="82">
        <f>W834/G834</f>
        <v>0.15619396701173907</v>
      </c>
      <c r="W834" s="57">
        <f t="shared" si="324"/>
        <v>630.68000000000006</v>
      </c>
      <c r="X834" s="57">
        <f t="shared" si="324"/>
        <v>0</v>
      </c>
      <c r="Y834" s="57">
        <f t="shared" si="324"/>
        <v>0</v>
      </c>
      <c r="Z834" s="57">
        <f t="shared" si="324"/>
        <v>0</v>
      </c>
      <c r="AA834" s="57">
        <f t="shared" si="324"/>
        <v>9068.2999999999993</v>
      </c>
      <c r="AB834" s="208">
        <f>SUM(AB835:AB838)</f>
        <v>0</v>
      </c>
      <c r="AC834" s="141">
        <f>SUM(AC835:AC838)</f>
        <v>3153.4</v>
      </c>
      <c r="AD834" s="233">
        <f t="shared" si="306"/>
        <v>0.78096983505869544</v>
      </c>
      <c r="AE834" s="141">
        <f>SUM(AE835:AE838)</f>
        <v>5914.9</v>
      </c>
      <c r="AF834" s="269">
        <f t="shared" si="303"/>
        <v>0.4</v>
      </c>
      <c r="AG834" s="270">
        <f>SUM(AG835:AG838)</f>
        <v>1615.1200000000003</v>
      </c>
      <c r="AH834" s="141">
        <f>SUM(AH835:AH838)</f>
        <v>0</v>
      </c>
      <c r="AI834" s="233">
        <f t="shared" si="307"/>
        <v>0.78096983505869533</v>
      </c>
      <c r="AJ834" s="57">
        <f t="shared" si="308"/>
        <v>3153.4</v>
      </c>
      <c r="AK834" s="57"/>
      <c r="AL834" s="79"/>
    </row>
    <row r="835" spans="2:38" ht="15.75" x14ac:dyDescent="0.25">
      <c r="B835" s="667"/>
      <c r="C835" s="15" t="s">
        <v>986</v>
      </c>
      <c r="D835" s="116"/>
      <c r="E835" s="116">
        <v>14</v>
      </c>
      <c r="F835" s="116">
        <v>14</v>
      </c>
      <c r="G835" s="69">
        <v>1274.6000000000001</v>
      </c>
      <c r="H835" s="69">
        <v>33.6</v>
      </c>
      <c r="I835" s="80">
        <v>0.30080025105915575</v>
      </c>
      <c r="J835" s="69">
        <v>383.4</v>
      </c>
      <c r="K835" s="80">
        <v>0</v>
      </c>
      <c r="L835" s="69">
        <v>0</v>
      </c>
      <c r="M835" s="80">
        <v>0</v>
      </c>
      <c r="N835" s="69">
        <v>0</v>
      </c>
      <c r="O835" s="69">
        <v>0</v>
      </c>
      <c r="P835" s="69">
        <v>0</v>
      </c>
      <c r="Q835" s="69">
        <v>0</v>
      </c>
      <c r="R835" s="69">
        <v>0</v>
      </c>
      <c r="S835" s="69">
        <v>121.00000000000001</v>
      </c>
      <c r="T835" s="80">
        <v>0.64861132904440599</v>
      </c>
      <c r="U835" s="69">
        <v>826.72</v>
      </c>
      <c r="V835" s="80">
        <v>0.1621528322611015</v>
      </c>
      <c r="W835" s="69">
        <v>206.68</v>
      </c>
      <c r="X835" s="69">
        <v>0</v>
      </c>
      <c r="Y835" s="69">
        <v>0</v>
      </c>
      <c r="Z835" s="69">
        <v>0</v>
      </c>
      <c r="AA835" s="60">
        <f>G835+H835+J835+L835+N835+O835+P835+Q835+R835+S835+U835+W835+X835+Y835+Z835</f>
        <v>2845.9999999999995</v>
      </c>
      <c r="AB835" s="211">
        <v>0</v>
      </c>
      <c r="AC835" s="69">
        <f>AB835+X835+W835+U835</f>
        <v>1033.4000000000001</v>
      </c>
      <c r="AD835" s="238">
        <f t="shared" si="306"/>
        <v>0.81076416130550755</v>
      </c>
      <c r="AE835" s="69">
        <f>G835+H835+J835+L835+N835+P835+Q835+R835+S835+Y835+Z835</f>
        <v>1812.6</v>
      </c>
      <c r="AF835" s="277">
        <f t="shared" si="303"/>
        <v>0.4</v>
      </c>
      <c r="AG835" s="278">
        <f>G835*AF835</f>
        <v>509.84000000000009</v>
      </c>
      <c r="AH835" s="225">
        <f>IF((AA835+AB835)-(AE835+AG835)&gt;0,0,(AA835+AB835)-(AE835+AG835))</f>
        <v>0</v>
      </c>
      <c r="AI835" s="238">
        <f t="shared" si="307"/>
        <v>0.81076416130550755</v>
      </c>
      <c r="AJ835" s="69">
        <f t="shared" si="308"/>
        <v>1033.4000000000001</v>
      </c>
      <c r="AK835" s="69"/>
      <c r="AL835" s="186"/>
    </row>
    <row r="836" spans="2:38" s="1" customFormat="1" ht="15.75" x14ac:dyDescent="0.25">
      <c r="B836" s="667"/>
      <c r="C836" s="15" t="s">
        <v>766</v>
      </c>
      <c r="D836" s="116">
        <v>1</v>
      </c>
      <c r="E836" s="116">
        <v>15</v>
      </c>
      <c r="F836" s="116">
        <v>10</v>
      </c>
      <c r="G836" s="69">
        <v>1001.9000000000001</v>
      </c>
      <c r="H836" s="69">
        <v>26.4</v>
      </c>
      <c r="I836" s="80">
        <v>0.28525800978141536</v>
      </c>
      <c r="J836" s="69">
        <v>285.80000000000007</v>
      </c>
      <c r="K836" s="80">
        <v>0</v>
      </c>
      <c r="L836" s="69">
        <v>0</v>
      </c>
      <c r="M836" s="80">
        <v>0</v>
      </c>
      <c r="N836" s="69">
        <v>0</v>
      </c>
      <c r="O836" s="69">
        <v>0</v>
      </c>
      <c r="P836" s="69">
        <v>0</v>
      </c>
      <c r="Q836" s="69">
        <v>0</v>
      </c>
      <c r="R836" s="69">
        <v>0</v>
      </c>
      <c r="S836" s="69">
        <v>89.5</v>
      </c>
      <c r="T836" s="80">
        <v>0.60740592873540267</v>
      </c>
      <c r="U836" s="69">
        <v>608.55999999999995</v>
      </c>
      <c r="V836" s="80">
        <v>0.15185148218385067</v>
      </c>
      <c r="W836" s="69">
        <v>152.13999999999999</v>
      </c>
      <c r="X836" s="69">
        <v>0</v>
      </c>
      <c r="Y836" s="69">
        <v>0</v>
      </c>
      <c r="Z836" s="69">
        <v>0</v>
      </c>
      <c r="AA836" s="60">
        <f>G836+H836+J836+L836+N836+O836+P836+Q836+R836+S836+U836+W836+X836+Y836+Z836</f>
        <v>2164.3000000000002</v>
      </c>
      <c r="AB836" s="211">
        <v>0</v>
      </c>
      <c r="AC836" s="69">
        <f>AB836+X836+W836+U836</f>
        <v>760.69999999999993</v>
      </c>
      <c r="AD836" s="238">
        <f t="shared" si="306"/>
        <v>0.75925741091925325</v>
      </c>
      <c r="AE836" s="69">
        <f>G836+H836+J836+L836+N836+P836+Q836+R836+S836+Y836+Z836</f>
        <v>1403.6000000000004</v>
      </c>
      <c r="AF836" s="277">
        <f t="shared" si="303"/>
        <v>0.4</v>
      </c>
      <c r="AG836" s="278">
        <f>G836*AF836</f>
        <v>400.76000000000005</v>
      </c>
      <c r="AH836" s="225">
        <f>IF((AA836+AB836)-(AE836+AG836)&gt;0,0,(AA836+AB836)-(AE836+AG836))</f>
        <v>0</v>
      </c>
      <c r="AI836" s="238">
        <f t="shared" si="307"/>
        <v>0.75925741091925325</v>
      </c>
      <c r="AJ836" s="69">
        <f t="shared" si="308"/>
        <v>760.69999999999993</v>
      </c>
      <c r="AK836" s="69"/>
      <c r="AL836" s="186"/>
    </row>
    <row r="837" spans="2:38" s="1" customFormat="1" ht="15.75" customHeight="1" x14ac:dyDescent="0.25">
      <c r="B837" s="667"/>
      <c r="C837" s="15" t="s">
        <v>767</v>
      </c>
      <c r="D837" s="116"/>
      <c r="E837" s="116">
        <v>14</v>
      </c>
      <c r="F837" s="116">
        <v>8</v>
      </c>
      <c r="G837" s="69">
        <v>657.8</v>
      </c>
      <c r="H837" s="69">
        <v>27.599999999999998</v>
      </c>
      <c r="I837" s="80">
        <v>0.29051383399209485</v>
      </c>
      <c r="J837" s="69">
        <v>191.1</v>
      </c>
      <c r="K837" s="80">
        <v>0</v>
      </c>
      <c r="L837" s="69">
        <v>0</v>
      </c>
      <c r="M837" s="80">
        <v>0</v>
      </c>
      <c r="N837" s="69">
        <v>0</v>
      </c>
      <c r="O837" s="69">
        <v>0</v>
      </c>
      <c r="P837" s="69">
        <v>0</v>
      </c>
      <c r="Q837" s="69">
        <v>73.400000000000006</v>
      </c>
      <c r="R837" s="69">
        <v>0</v>
      </c>
      <c r="S837" s="69">
        <v>65.900000000000006</v>
      </c>
      <c r="T837" s="80">
        <v>0.60443903922164799</v>
      </c>
      <c r="U837" s="69">
        <v>397.6</v>
      </c>
      <c r="V837" s="80">
        <v>0.151109759805412</v>
      </c>
      <c r="W837" s="69">
        <v>99.4</v>
      </c>
      <c r="X837" s="69">
        <v>0</v>
      </c>
      <c r="Y837" s="69">
        <v>0</v>
      </c>
      <c r="Z837" s="69">
        <v>0</v>
      </c>
      <c r="AA837" s="60">
        <f>G837+H837+J837+L837+N837+O837+P837+Q837+R837+S837+U837+W837+X837+Y837+Z837</f>
        <v>1512.8000000000002</v>
      </c>
      <c r="AB837" s="211">
        <v>0</v>
      </c>
      <c r="AC837" s="69">
        <f>AB837+X837+W837+U837</f>
        <v>497</v>
      </c>
      <c r="AD837" s="238">
        <f t="shared" si="306"/>
        <v>0.75554879902705996</v>
      </c>
      <c r="AE837" s="69">
        <f>G837+H837+J837+L837+N837+P837+Q837+R837+S837+Y837+Z837</f>
        <v>1015.8</v>
      </c>
      <c r="AF837" s="277">
        <f t="shared" si="303"/>
        <v>0.4</v>
      </c>
      <c r="AG837" s="278">
        <f>G837*AF837</f>
        <v>263.12</v>
      </c>
      <c r="AH837" s="225">
        <f>IF((AA837+AB837)-(AE837+AG837)&gt;0,0,(AA837+AB837)-(AE837+AG837))</f>
        <v>0</v>
      </c>
      <c r="AI837" s="238">
        <f t="shared" si="307"/>
        <v>0.75554879902705996</v>
      </c>
      <c r="AJ837" s="69">
        <f t="shared" si="308"/>
        <v>497</v>
      </c>
      <c r="AK837" s="69"/>
      <c r="AL837" s="186"/>
    </row>
    <row r="838" spans="2:38" s="1" customFormat="1" ht="15.75" x14ac:dyDescent="0.25">
      <c r="B838" s="667"/>
      <c r="C838" s="15" t="s">
        <v>807</v>
      </c>
      <c r="D838" s="116"/>
      <c r="E838" s="116">
        <v>13</v>
      </c>
      <c r="F838" s="116">
        <v>13</v>
      </c>
      <c r="G838" s="69">
        <v>1103.5</v>
      </c>
      <c r="H838" s="69">
        <v>57.599999999999994</v>
      </c>
      <c r="I838" s="80">
        <v>0.33901223380154055</v>
      </c>
      <c r="J838" s="69">
        <v>374.1</v>
      </c>
      <c r="K838" s="80">
        <v>0</v>
      </c>
      <c r="L838" s="69">
        <v>0</v>
      </c>
      <c r="M838" s="80">
        <v>0</v>
      </c>
      <c r="N838" s="69">
        <v>0</v>
      </c>
      <c r="O838" s="69">
        <v>0</v>
      </c>
      <c r="P838" s="69">
        <v>0</v>
      </c>
      <c r="Q838" s="69">
        <v>36.700000000000003</v>
      </c>
      <c r="R838" s="69">
        <v>0</v>
      </c>
      <c r="S838" s="69">
        <v>111.00000000000001</v>
      </c>
      <c r="T838" s="80">
        <v>0.62513819664703218</v>
      </c>
      <c r="U838" s="69">
        <v>689.84</v>
      </c>
      <c r="V838" s="80">
        <v>0.15628454916175805</v>
      </c>
      <c r="W838" s="69">
        <v>172.46</v>
      </c>
      <c r="X838" s="69">
        <v>0</v>
      </c>
      <c r="Y838" s="69">
        <v>0</v>
      </c>
      <c r="Z838" s="69">
        <v>0</v>
      </c>
      <c r="AA838" s="60">
        <f>G838+H838+J838+L838+N838+O838+P838+Q838+R838+S838+U838+W838+X838+Y838+Z838</f>
        <v>2545.1999999999998</v>
      </c>
      <c r="AB838" s="211">
        <v>0</v>
      </c>
      <c r="AC838" s="69">
        <f>AB838+X838+W838+U838</f>
        <v>862.30000000000007</v>
      </c>
      <c r="AD838" s="238">
        <f t="shared" si="306"/>
        <v>0.78142274580879023</v>
      </c>
      <c r="AE838" s="69">
        <f>G838+H838+J838+L838+N838+P838+Q838+R838+S838+Y838+Z838</f>
        <v>1682.8999999999999</v>
      </c>
      <c r="AF838" s="277">
        <f t="shared" si="303"/>
        <v>0.4</v>
      </c>
      <c r="AG838" s="278">
        <f>G838*AF838</f>
        <v>441.40000000000003</v>
      </c>
      <c r="AH838" s="225">
        <f>IF((AA838+AB838)-(AE838+AG838)&gt;0,0,(AA838+AB838)-(AE838+AG838))</f>
        <v>0</v>
      </c>
      <c r="AI838" s="238">
        <f t="shared" si="307"/>
        <v>0.78142274580879023</v>
      </c>
      <c r="AJ838" s="69">
        <f t="shared" si="308"/>
        <v>862.30000000000007</v>
      </c>
      <c r="AK838" s="69"/>
      <c r="AL838" s="186"/>
    </row>
    <row r="839" spans="2:38" ht="15.75" x14ac:dyDescent="0.25">
      <c r="B839" s="667" t="s">
        <v>609</v>
      </c>
      <c r="C839" s="26" t="s">
        <v>124</v>
      </c>
      <c r="D839" s="125">
        <f t="shared" ref="D839:AA839" si="325">SUM(D840:D842)</f>
        <v>0</v>
      </c>
      <c r="E839" s="125">
        <f t="shared" si="325"/>
        <v>44</v>
      </c>
      <c r="F839" s="125">
        <f t="shared" si="325"/>
        <v>37</v>
      </c>
      <c r="G839" s="57">
        <f>SUM(G840:G842)</f>
        <v>3655.8</v>
      </c>
      <c r="H839" s="57">
        <f t="shared" si="325"/>
        <v>152.4</v>
      </c>
      <c r="I839" s="82">
        <f>J839/G839</f>
        <v>0.30280649926144754</v>
      </c>
      <c r="J839" s="57">
        <f t="shared" si="325"/>
        <v>1107</v>
      </c>
      <c r="K839" s="82">
        <f>L839/G839</f>
        <v>0</v>
      </c>
      <c r="L839" s="57">
        <f t="shared" si="325"/>
        <v>0</v>
      </c>
      <c r="M839" s="82">
        <f t="shared" si="325"/>
        <v>0</v>
      </c>
      <c r="N839" s="57">
        <f t="shared" si="325"/>
        <v>0</v>
      </c>
      <c r="O839" s="57">
        <f t="shared" si="325"/>
        <v>0</v>
      </c>
      <c r="P839" s="57">
        <f t="shared" si="325"/>
        <v>0</v>
      </c>
      <c r="Q839" s="57">
        <f t="shared" si="325"/>
        <v>0</v>
      </c>
      <c r="R839" s="57">
        <f t="shared" si="325"/>
        <v>0</v>
      </c>
      <c r="S839" s="57">
        <f t="shared" si="325"/>
        <v>349.3</v>
      </c>
      <c r="T839" s="82">
        <f>U839/G839</f>
        <v>0.6416543574593796</v>
      </c>
      <c r="U839" s="57">
        <f t="shared" si="325"/>
        <v>2345.7600000000002</v>
      </c>
      <c r="V839" s="82">
        <f>W839/G839</f>
        <v>0.1604135893648449</v>
      </c>
      <c r="W839" s="57">
        <f t="shared" si="325"/>
        <v>586.44000000000005</v>
      </c>
      <c r="X839" s="57">
        <f t="shared" si="325"/>
        <v>0</v>
      </c>
      <c r="Y839" s="57">
        <f t="shared" si="325"/>
        <v>0</v>
      </c>
      <c r="Z839" s="57">
        <f t="shared" si="325"/>
        <v>0</v>
      </c>
      <c r="AA839" s="57">
        <f t="shared" si="325"/>
        <v>8196.7000000000007</v>
      </c>
      <c r="AB839" s="208">
        <f>SUM(AB840:AB842)</f>
        <v>0</v>
      </c>
      <c r="AC839" s="141">
        <f>SUM(AC840:AC842)</f>
        <v>2932.2</v>
      </c>
      <c r="AD839" s="233">
        <f t="shared" si="306"/>
        <v>0.80206794682422455</v>
      </c>
      <c r="AE839" s="141">
        <f>SUM(AE840:AE842)</f>
        <v>5264.5</v>
      </c>
      <c r="AF839" s="269">
        <f t="shared" si="303"/>
        <v>0.4</v>
      </c>
      <c r="AG839" s="270">
        <f>SUM(AG840:AG842)</f>
        <v>1462.3200000000002</v>
      </c>
      <c r="AH839" s="141">
        <f>SUM(AH840:AH842)</f>
        <v>0</v>
      </c>
      <c r="AI839" s="233">
        <f t="shared" si="307"/>
        <v>0.80206794682422444</v>
      </c>
      <c r="AJ839" s="57">
        <f t="shared" si="308"/>
        <v>2932.2</v>
      </c>
      <c r="AK839" s="57"/>
      <c r="AL839" s="79"/>
    </row>
    <row r="840" spans="2:38" ht="15.75" x14ac:dyDescent="0.25">
      <c r="B840" s="667"/>
      <c r="C840" s="15" t="s">
        <v>768</v>
      </c>
      <c r="D840" s="116"/>
      <c r="E840" s="116">
        <v>16</v>
      </c>
      <c r="F840" s="116">
        <v>11</v>
      </c>
      <c r="G840" s="69">
        <v>1076.5</v>
      </c>
      <c r="H840" s="69">
        <v>50.4</v>
      </c>
      <c r="I840" s="80">
        <v>0.3160241523455643</v>
      </c>
      <c r="J840" s="69">
        <v>340.2</v>
      </c>
      <c r="K840" s="80">
        <v>0</v>
      </c>
      <c r="L840" s="69">
        <v>0</v>
      </c>
      <c r="M840" s="80">
        <v>0</v>
      </c>
      <c r="N840" s="69">
        <v>0</v>
      </c>
      <c r="O840" s="69">
        <v>0</v>
      </c>
      <c r="P840" s="69">
        <v>0</v>
      </c>
      <c r="Q840" s="69">
        <v>0</v>
      </c>
      <c r="R840" s="69">
        <v>0</v>
      </c>
      <c r="S840" s="69">
        <v>102.10000000000001</v>
      </c>
      <c r="T840" s="80">
        <v>0.62075243845796568</v>
      </c>
      <c r="U840" s="69">
        <v>668.24</v>
      </c>
      <c r="V840" s="80">
        <v>0.15518810961449142</v>
      </c>
      <c r="W840" s="69">
        <v>167.06</v>
      </c>
      <c r="X840" s="69">
        <v>0</v>
      </c>
      <c r="Y840" s="69">
        <v>0</v>
      </c>
      <c r="Z840" s="69">
        <v>0</v>
      </c>
      <c r="AA840" s="60">
        <f>G840+H840+J840+L840+N840+O840+P840+Q840+R840+S840+U840+W840+X840+Y840+Z840</f>
        <v>2404.5</v>
      </c>
      <c r="AB840" s="211">
        <v>0</v>
      </c>
      <c r="AC840" s="69">
        <f>AB840+X840+W840+U840</f>
        <v>835.3</v>
      </c>
      <c r="AD840" s="238">
        <f t="shared" si="306"/>
        <v>0.77594054807245705</v>
      </c>
      <c r="AE840" s="69">
        <f>G840+H840+J840+L840+N840+P840+Q840+R840+S840+Y840+Z840</f>
        <v>1569.2</v>
      </c>
      <c r="AF840" s="277">
        <f t="shared" si="303"/>
        <v>0.4</v>
      </c>
      <c r="AG840" s="278">
        <f>G840*AF840</f>
        <v>430.6</v>
      </c>
      <c r="AH840" s="225">
        <f>IF((AA840+AB840)-(AE840+AG840)&gt;0,0,(AA840+AB840)-(AE840+AG840))</f>
        <v>0</v>
      </c>
      <c r="AI840" s="238">
        <f t="shared" si="307"/>
        <v>0.77594054807245705</v>
      </c>
      <c r="AJ840" s="69">
        <f t="shared" si="308"/>
        <v>835.3</v>
      </c>
      <c r="AK840" s="69"/>
      <c r="AL840" s="186"/>
    </row>
    <row r="841" spans="2:38" s="1" customFormat="1" ht="15.75" customHeight="1" x14ac:dyDescent="0.25">
      <c r="B841" s="667"/>
      <c r="C841" s="15" t="s">
        <v>769</v>
      </c>
      <c r="D841" s="116"/>
      <c r="E841" s="116">
        <v>14</v>
      </c>
      <c r="F841" s="116">
        <v>12</v>
      </c>
      <c r="G841" s="69">
        <v>1185.6000000000001</v>
      </c>
      <c r="H841" s="69">
        <v>62.4</v>
      </c>
      <c r="I841" s="80">
        <v>0.35813090418353571</v>
      </c>
      <c r="J841" s="69">
        <v>424.59999999999997</v>
      </c>
      <c r="K841" s="80">
        <v>0</v>
      </c>
      <c r="L841" s="69">
        <v>0</v>
      </c>
      <c r="M841" s="80">
        <v>0</v>
      </c>
      <c r="N841" s="69">
        <v>0</v>
      </c>
      <c r="O841" s="69">
        <v>0</v>
      </c>
      <c r="P841" s="69">
        <v>0</v>
      </c>
      <c r="Q841" s="69">
        <v>0</v>
      </c>
      <c r="R841" s="69">
        <v>0</v>
      </c>
      <c r="S841" s="69">
        <v>119.2</v>
      </c>
      <c r="T841" s="80">
        <v>0.6372469635627529</v>
      </c>
      <c r="U841" s="69">
        <v>755.52</v>
      </c>
      <c r="V841" s="80">
        <v>0.15931174089068822</v>
      </c>
      <c r="W841" s="69">
        <v>188.88</v>
      </c>
      <c r="X841" s="69">
        <v>0</v>
      </c>
      <c r="Y841" s="69">
        <v>0</v>
      </c>
      <c r="Z841" s="69">
        <v>0</v>
      </c>
      <c r="AA841" s="60">
        <f>G841+H841+J841+L841+N841+O841+P841+Q841+R841+S841+U841+W841+X841+Y841+Z841</f>
        <v>2736.2000000000003</v>
      </c>
      <c r="AB841" s="211">
        <v>0</v>
      </c>
      <c r="AC841" s="69">
        <f>AB841+X841+W841+U841</f>
        <v>944.4</v>
      </c>
      <c r="AD841" s="238">
        <f t="shared" si="306"/>
        <v>0.79655870445344124</v>
      </c>
      <c r="AE841" s="69">
        <f>G841+H841+J841+L841+N841+P841+Q841+R841+S841+Y841+Z841</f>
        <v>1791.8000000000002</v>
      </c>
      <c r="AF841" s="277">
        <f t="shared" si="303"/>
        <v>0.4</v>
      </c>
      <c r="AG841" s="278">
        <f>G841*AF841</f>
        <v>474.24000000000007</v>
      </c>
      <c r="AH841" s="225">
        <f>IF((AA841+AB841)-(AE841+AG841)&gt;0,0,(AA841+AB841)-(AE841+AG841))</f>
        <v>0</v>
      </c>
      <c r="AI841" s="238">
        <f t="shared" si="307"/>
        <v>0.79655870445344124</v>
      </c>
      <c r="AJ841" s="69">
        <f t="shared" si="308"/>
        <v>944.4</v>
      </c>
      <c r="AK841" s="69"/>
      <c r="AL841" s="186"/>
    </row>
    <row r="842" spans="2:38" s="1" customFormat="1" ht="15.75" x14ac:dyDescent="0.25">
      <c r="B842" s="667"/>
      <c r="C842" s="15" t="s">
        <v>770</v>
      </c>
      <c r="D842" s="116"/>
      <c r="E842" s="116">
        <v>14</v>
      </c>
      <c r="F842" s="116">
        <v>14</v>
      </c>
      <c r="G842" s="69">
        <v>1393.7</v>
      </c>
      <c r="H842" s="69">
        <v>39.6</v>
      </c>
      <c r="I842" s="80">
        <v>0.24553347205280909</v>
      </c>
      <c r="J842" s="69">
        <v>342.20000000000005</v>
      </c>
      <c r="K842" s="80">
        <v>0</v>
      </c>
      <c r="L842" s="69">
        <v>0</v>
      </c>
      <c r="M842" s="80">
        <v>0</v>
      </c>
      <c r="N842" s="69">
        <v>0</v>
      </c>
      <c r="O842" s="69">
        <v>0</v>
      </c>
      <c r="P842" s="69">
        <v>0</v>
      </c>
      <c r="Q842" s="69">
        <v>0</v>
      </c>
      <c r="R842" s="69">
        <v>0</v>
      </c>
      <c r="S842" s="69">
        <v>128</v>
      </c>
      <c r="T842" s="80">
        <v>0.66154839635502627</v>
      </c>
      <c r="U842" s="69">
        <v>922.00000000000011</v>
      </c>
      <c r="V842" s="80">
        <v>0.16538709908875657</v>
      </c>
      <c r="W842" s="69">
        <v>230.50000000000003</v>
      </c>
      <c r="X842" s="69">
        <v>0</v>
      </c>
      <c r="Y842" s="69">
        <v>0</v>
      </c>
      <c r="Z842" s="69">
        <v>0</v>
      </c>
      <c r="AA842" s="60">
        <f>G842+H842+J842+L842+N842+O842+P842+Q842+R842+S842+U842+W842+X842+Y842+Z842</f>
        <v>3056</v>
      </c>
      <c r="AB842" s="211">
        <v>0</v>
      </c>
      <c r="AC842" s="69">
        <f>AB842+X842+W842+U842</f>
        <v>1152.5000000000002</v>
      </c>
      <c r="AD842" s="238">
        <f t="shared" si="306"/>
        <v>0.82693549544378286</v>
      </c>
      <c r="AE842" s="69">
        <f>G842+H842+J842+L842+N842+P842+Q842+R842+S842+Y842+Z842</f>
        <v>1903.5</v>
      </c>
      <c r="AF842" s="277">
        <f t="shared" si="303"/>
        <v>0.4</v>
      </c>
      <c r="AG842" s="278">
        <f>G842*AF842</f>
        <v>557.48</v>
      </c>
      <c r="AH842" s="225">
        <f>IF((AA842+AB842)-(AE842+AG842)&gt;0,0,(AA842+AB842)-(AE842+AG842))</f>
        <v>0</v>
      </c>
      <c r="AI842" s="238">
        <f t="shared" si="307"/>
        <v>0.82693549544378286</v>
      </c>
      <c r="AJ842" s="69">
        <f t="shared" si="308"/>
        <v>1152.5000000000002</v>
      </c>
      <c r="AK842" s="69"/>
      <c r="AL842" s="186"/>
    </row>
    <row r="843" spans="2:38" s="1" customFormat="1" ht="15.75" x14ac:dyDescent="0.25">
      <c r="B843" s="667" t="s">
        <v>610</v>
      </c>
      <c r="C843" s="26" t="s">
        <v>124</v>
      </c>
      <c r="D843" s="125">
        <f t="shared" ref="D843:AA843" si="326">SUM(D844:D846)</f>
        <v>2</v>
      </c>
      <c r="E843" s="125">
        <f t="shared" si="326"/>
        <v>59</v>
      </c>
      <c r="F843" s="125">
        <f t="shared" si="326"/>
        <v>39</v>
      </c>
      <c r="G843" s="57">
        <f>SUM(G844:G846)</f>
        <v>3389.3</v>
      </c>
      <c r="H843" s="57">
        <f t="shared" si="326"/>
        <v>145.19999999999999</v>
      </c>
      <c r="I843" s="82">
        <f>J843/G843</f>
        <v>0.2468061251585873</v>
      </c>
      <c r="J843" s="57">
        <f t="shared" si="326"/>
        <v>836.5</v>
      </c>
      <c r="K843" s="82">
        <f>L843/G843</f>
        <v>0</v>
      </c>
      <c r="L843" s="57">
        <f t="shared" si="326"/>
        <v>0</v>
      </c>
      <c r="M843" s="82">
        <f t="shared" si="326"/>
        <v>0</v>
      </c>
      <c r="N843" s="57">
        <f t="shared" si="326"/>
        <v>0</v>
      </c>
      <c r="O843" s="57">
        <f t="shared" si="326"/>
        <v>0</v>
      </c>
      <c r="P843" s="57">
        <f t="shared" si="326"/>
        <v>0</v>
      </c>
      <c r="Q843" s="57">
        <f t="shared" si="326"/>
        <v>110.10000000000001</v>
      </c>
      <c r="R843" s="57">
        <f t="shared" si="326"/>
        <v>0</v>
      </c>
      <c r="S843" s="57">
        <f t="shared" si="326"/>
        <v>324.89999999999998</v>
      </c>
      <c r="T843" s="82">
        <f>U843/G843</f>
        <v>0.67258725990617529</v>
      </c>
      <c r="U843" s="57">
        <f t="shared" si="326"/>
        <v>2279.6</v>
      </c>
      <c r="V843" s="82">
        <f>W843/G843</f>
        <v>0.16814681497654382</v>
      </c>
      <c r="W843" s="57">
        <f t="shared" si="326"/>
        <v>569.9</v>
      </c>
      <c r="X843" s="57">
        <f t="shared" si="326"/>
        <v>0</v>
      </c>
      <c r="Y843" s="57">
        <f t="shared" si="326"/>
        <v>0</v>
      </c>
      <c r="Z843" s="57">
        <f t="shared" si="326"/>
        <v>0</v>
      </c>
      <c r="AA843" s="57">
        <f t="shared" si="326"/>
        <v>7655.5</v>
      </c>
      <c r="AB843" s="208">
        <f>SUM(AB844:AB846)</f>
        <v>0</v>
      </c>
      <c r="AC843" s="141">
        <f>SUM(AC844:AC846)</f>
        <v>2849.5</v>
      </c>
      <c r="AD843" s="233">
        <f t="shared" si="306"/>
        <v>0.84073407488271912</v>
      </c>
      <c r="AE843" s="141">
        <f>SUM(AE844:AE846)</f>
        <v>4806</v>
      </c>
      <c r="AF843" s="269">
        <f t="shared" ref="AF843:AF906" si="327">$AF$1</f>
        <v>0.4</v>
      </c>
      <c r="AG843" s="270">
        <f>SUM(AG844:AG846)</f>
        <v>1355.7200000000003</v>
      </c>
      <c r="AH843" s="141">
        <f>SUM(AH844:AH846)</f>
        <v>0</v>
      </c>
      <c r="AI843" s="233">
        <f t="shared" si="307"/>
        <v>0.84073407488271912</v>
      </c>
      <c r="AJ843" s="57">
        <f t="shared" si="308"/>
        <v>2849.5</v>
      </c>
      <c r="AK843" s="57"/>
      <c r="AL843" s="79"/>
    </row>
    <row r="844" spans="2:38" s="1" customFormat="1" ht="15.75" x14ac:dyDescent="0.25">
      <c r="B844" s="667"/>
      <c r="C844" s="15" t="s">
        <v>771</v>
      </c>
      <c r="D844" s="116">
        <v>2</v>
      </c>
      <c r="E844" s="116">
        <v>28</v>
      </c>
      <c r="F844" s="116">
        <v>14</v>
      </c>
      <c r="G844" s="69">
        <v>1264.2</v>
      </c>
      <c r="H844" s="69">
        <v>26.4</v>
      </c>
      <c r="I844" s="80">
        <v>0.16120866951431737</v>
      </c>
      <c r="J844" s="69">
        <v>203.8</v>
      </c>
      <c r="K844" s="80">
        <v>0</v>
      </c>
      <c r="L844" s="69">
        <v>0</v>
      </c>
      <c r="M844" s="80">
        <v>0</v>
      </c>
      <c r="N844" s="69">
        <v>0</v>
      </c>
      <c r="O844" s="69">
        <v>0</v>
      </c>
      <c r="P844" s="69">
        <v>0</v>
      </c>
      <c r="Q844" s="69">
        <v>73.400000000000006</v>
      </c>
      <c r="R844" s="69">
        <v>0</v>
      </c>
      <c r="S844" s="69">
        <v>113.9</v>
      </c>
      <c r="T844" s="80">
        <v>0.69824394874228757</v>
      </c>
      <c r="U844" s="69">
        <v>882.72</v>
      </c>
      <c r="V844" s="80">
        <v>0.17456098718557189</v>
      </c>
      <c r="W844" s="69">
        <v>220.68</v>
      </c>
      <c r="X844" s="69">
        <v>0</v>
      </c>
      <c r="Y844" s="69">
        <v>0</v>
      </c>
      <c r="Z844" s="69">
        <v>0</v>
      </c>
      <c r="AA844" s="60">
        <f>G844+H844+J844+L844+N844+O844+P844+Q844+R844+S844+U844+W844+X844+Y844+Z844</f>
        <v>2785.1</v>
      </c>
      <c r="AB844" s="211">
        <v>0</v>
      </c>
      <c r="AC844" s="69">
        <f>AB844+X844+W844+U844</f>
        <v>1103.4000000000001</v>
      </c>
      <c r="AD844" s="238">
        <f t="shared" si="306"/>
        <v>0.87280493592785957</v>
      </c>
      <c r="AE844" s="69">
        <f>G844+H844+J844+L844+N844+P844+Q844+R844+S844+Y844+Z844</f>
        <v>1681.7000000000003</v>
      </c>
      <c r="AF844" s="277">
        <f t="shared" si="327"/>
        <v>0.4</v>
      </c>
      <c r="AG844" s="278">
        <f>G844*AF844</f>
        <v>505.68000000000006</v>
      </c>
      <c r="AH844" s="225">
        <f>IF((AA844+AB844)-(AE844+AG844)&gt;0,0,(AA844+AB844)-(AE844+AG844))</f>
        <v>0</v>
      </c>
      <c r="AI844" s="238">
        <f t="shared" si="307"/>
        <v>0.87280493592785957</v>
      </c>
      <c r="AJ844" s="69">
        <f t="shared" si="308"/>
        <v>1103.4000000000001</v>
      </c>
      <c r="AK844" s="69"/>
      <c r="AL844" s="186"/>
    </row>
    <row r="845" spans="2:38" s="1" customFormat="1" ht="15.75" customHeight="1" x14ac:dyDescent="0.25">
      <c r="B845" s="667"/>
      <c r="C845" s="15" t="s">
        <v>772</v>
      </c>
      <c r="D845" s="116"/>
      <c r="E845" s="116">
        <v>14</v>
      </c>
      <c r="F845" s="116">
        <v>12</v>
      </c>
      <c r="G845" s="69">
        <v>1007.7</v>
      </c>
      <c r="H845" s="69">
        <v>33.6</v>
      </c>
      <c r="I845" s="80">
        <v>0.2719063213257914</v>
      </c>
      <c r="J845" s="69">
        <v>274</v>
      </c>
      <c r="K845" s="80">
        <v>0</v>
      </c>
      <c r="L845" s="69">
        <v>0</v>
      </c>
      <c r="M845" s="80">
        <v>0</v>
      </c>
      <c r="N845" s="69">
        <v>0</v>
      </c>
      <c r="O845" s="69">
        <v>0</v>
      </c>
      <c r="P845" s="69">
        <v>0</v>
      </c>
      <c r="Q845" s="69">
        <v>36.700000000000003</v>
      </c>
      <c r="R845" s="69">
        <v>0</v>
      </c>
      <c r="S845" s="69">
        <v>99.4</v>
      </c>
      <c r="T845" s="80">
        <v>0.67234295921405174</v>
      </c>
      <c r="U845" s="69">
        <v>677.52</v>
      </c>
      <c r="V845" s="80">
        <v>0.16808573980351293</v>
      </c>
      <c r="W845" s="69">
        <v>169.38</v>
      </c>
      <c r="X845" s="69">
        <v>0</v>
      </c>
      <c r="Y845" s="69">
        <v>0</v>
      </c>
      <c r="Z845" s="69">
        <v>0</v>
      </c>
      <c r="AA845" s="60">
        <f>G845+H845+J845+L845+N845+O845+P845+Q845+R845+S845+U845+W845+X845+Y845+Z845</f>
        <v>2298.3000000000002</v>
      </c>
      <c r="AB845" s="211">
        <v>0</v>
      </c>
      <c r="AC845" s="69">
        <f>AB845+X845+W845+U845</f>
        <v>846.9</v>
      </c>
      <c r="AD845" s="238">
        <f t="shared" si="306"/>
        <v>0.84042869901756467</v>
      </c>
      <c r="AE845" s="69">
        <f>G845+H845+J845+L845+N845+P845+Q845+R845+S845+Y845+Z845</f>
        <v>1451.4</v>
      </c>
      <c r="AF845" s="277">
        <f t="shared" si="327"/>
        <v>0.4</v>
      </c>
      <c r="AG845" s="278">
        <f>G845*AF845</f>
        <v>403.08000000000004</v>
      </c>
      <c r="AH845" s="225">
        <f>IF((AA845+AB845)-(AE845+AG845)&gt;0,0,(AA845+AB845)-(AE845+AG845))</f>
        <v>0</v>
      </c>
      <c r="AI845" s="238">
        <f t="shared" si="307"/>
        <v>0.84042869901756467</v>
      </c>
      <c r="AJ845" s="69">
        <f t="shared" si="308"/>
        <v>846.9</v>
      </c>
      <c r="AK845" s="69"/>
      <c r="AL845" s="186"/>
    </row>
    <row r="846" spans="2:38" s="1" customFormat="1" ht="15.75" x14ac:dyDescent="0.25">
      <c r="B846" s="667"/>
      <c r="C846" s="15" t="s">
        <v>987</v>
      </c>
      <c r="D846" s="116"/>
      <c r="E846" s="116">
        <v>17</v>
      </c>
      <c r="F846" s="116">
        <v>13</v>
      </c>
      <c r="G846" s="69">
        <v>1117.4000000000001</v>
      </c>
      <c r="H846" s="69">
        <v>85.2</v>
      </c>
      <c r="I846" s="80">
        <v>0.32101306604617863</v>
      </c>
      <c r="J846" s="69">
        <v>358.70000000000005</v>
      </c>
      <c r="K846" s="80">
        <v>0</v>
      </c>
      <c r="L846" s="69">
        <v>0</v>
      </c>
      <c r="M846" s="80">
        <v>0</v>
      </c>
      <c r="N846" s="69">
        <v>0</v>
      </c>
      <c r="O846" s="69">
        <v>0</v>
      </c>
      <c r="P846" s="69">
        <v>0</v>
      </c>
      <c r="Q846" s="69">
        <v>0</v>
      </c>
      <c r="R846" s="69">
        <v>0</v>
      </c>
      <c r="S846" s="69">
        <v>111.6</v>
      </c>
      <c r="T846" s="80">
        <v>0.64378020404510472</v>
      </c>
      <c r="U846" s="69">
        <v>719.36</v>
      </c>
      <c r="V846" s="80">
        <v>0.16094505101127618</v>
      </c>
      <c r="W846" s="69">
        <v>179.84</v>
      </c>
      <c r="X846" s="69">
        <v>0</v>
      </c>
      <c r="Y846" s="69">
        <v>0</v>
      </c>
      <c r="Z846" s="69">
        <v>0</v>
      </c>
      <c r="AA846" s="60">
        <f>G846+H846+J846+L846+N846+O846+P846+Q846+R846+S846+U846+W846+X846+Y846+Z846</f>
        <v>2572.1000000000004</v>
      </c>
      <c r="AB846" s="211">
        <v>0</v>
      </c>
      <c r="AC846" s="69">
        <f>AB846+X846+W846+U846</f>
        <v>899.2</v>
      </c>
      <c r="AD846" s="238">
        <f t="shared" si="306"/>
        <v>0.80472525505638082</v>
      </c>
      <c r="AE846" s="69">
        <f>G846+H846+J846+L846+N846+P846+Q846+R846+S846+Y846+Z846</f>
        <v>1672.9</v>
      </c>
      <c r="AF846" s="277">
        <f t="shared" si="327"/>
        <v>0.4</v>
      </c>
      <c r="AG846" s="278">
        <f>G846*AF846</f>
        <v>446.96000000000004</v>
      </c>
      <c r="AH846" s="225">
        <f>IF((AA846+AB846)-(AE846+AG846)&gt;0,0,(AA846+AB846)-(AE846+AG846))</f>
        <v>0</v>
      </c>
      <c r="AI846" s="238">
        <f t="shared" si="307"/>
        <v>0.80472525505638082</v>
      </c>
      <c r="AJ846" s="69">
        <f t="shared" si="308"/>
        <v>899.2</v>
      </c>
      <c r="AK846" s="69"/>
      <c r="AL846" s="186"/>
    </row>
    <row r="847" spans="2:38" s="1" customFormat="1" ht="15.75" x14ac:dyDescent="0.25">
      <c r="B847" s="667" t="s">
        <v>611</v>
      </c>
      <c r="C847" s="26" t="s">
        <v>124</v>
      </c>
      <c r="D847" s="125">
        <v>0</v>
      </c>
      <c r="E847" s="125">
        <f>E848+E849</f>
        <v>58</v>
      </c>
      <c r="F847" s="125">
        <f>F848+F849</f>
        <v>27</v>
      </c>
      <c r="G847" s="57">
        <f>G848+G849</f>
        <v>2125.6999999999998</v>
      </c>
      <c r="H847" s="57">
        <f t="shared" ref="H847:AA847" si="328">H848+H849</f>
        <v>118.8</v>
      </c>
      <c r="I847" s="82">
        <f>J847/G847</f>
        <v>0.38396763419109003</v>
      </c>
      <c r="J847" s="57">
        <f t="shared" si="328"/>
        <v>816.2</v>
      </c>
      <c r="K847" s="82">
        <f>L847/G847</f>
        <v>0</v>
      </c>
      <c r="L847" s="57">
        <f t="shared" si="328"/>
        <v>0</v>
      </c>
      <c r="M847" s="82">
        <f t="shared" si="328"/>
        <v>0</v>
      </c>
      <c r="N847" s="57">
        <f t="shared" si="328"/>
        <v>0</v>
      </c>
      <c r="O847" s="57">
        <f t="shared" si="328"/>
        <v>0</v>
      </c>
      <c r="P847" s="57">
        <f t="shared" si="328"/>
        <v>0</v>
      </c>
      <c r="Q847" s="57">
        <f t="shared" si="328"/>
        <v>73.400000000000006</v>
      </c>
      <c r="R847" s="57">
        <f t="shared" si="328"/>
        <v>0</v>
      </c>
      <c r="S847" s="57">
        <f t="shared" si="328"/>
        <v>249.50000000000003</v>
      </c>
      <c r="T847" s="82">
        <f>U847/G847</f>
        <v>0.74701039657524593</v>
      </c>
      <c r="U847" s="57">
        <f t="shared" si="328"/>
        <v>1587.92</v>
      </c>
      <c r="V847" s="82">
        <f>W847/G847</f>
        <v>0.18675259914381148</v>
      </c>
      <c r="W847" s="57">
        <f t="shared" si="328"/>
        <v>396.98</v>
      </c>
      <c r="X847" s="57">
        <f t="shared" si="328"/>
        <v>0</v>
      </c>
      <c r="Y847" s="57">
        <f t="shared" si="328"/>
        <v>0</v>
      </c>
      <c r="Z847" s="57">
        <f t="shared" si="328"/>
        <v>0</v>
      </c>
      <c r="AA847" s="57">
        <f t="shared" si="328"/>
        <v>5368.5</v>
      </c>
      <c r="AB847" s="208">
        <f>SUM(AB848:AB849)</f>
        <v>0</v>
      </c>
      <c r="AC847" s="141">
        <f>SUM(AC848:AC849)</f>
        <v>1984.9</v>
      </c>
      <c r="AD847" s="233">
        <f t="shared" ref="AD847:AD910" si="329">(AB847+X847+W847+U847)/G847</f>
        <v>0.93376299571905741</v>
      </c>
      <c r="AE847" s="141">
        <f>SUM(AE848:AE849)</f>
        <v>3383.6</v>
      </c>
      <c r="AF847" s="269">
        <f t="shared" si="327"/>
        <v>0.4</v>
      </c>
      <c r="AG847" s="270">
        <f>SUM(AG848:AG849)</f>
        <v>850.28</v>
      </c>
      <c r="AH847" s="141">
        <f>SUM(AH848:AH849)</f>
        <v>0</v>
      </c>
      <c r="AI847" s="233">
        <f t="shared" si="307"/>
        <v>0.93376299571905741</v>
      </c>
      <c r="AJ847" s="57">
        <f t="shared" si="308"/>
        <v>1984.9</v>
      </c>
      <c r="AK847" s="57"/>
      <c r="AL847" s="79"/>
    </row>
    <row r="848" spans="2:38" s="1" customFormat="1" ht="15.75" customHeight="1" x14ac:dyDescent="0.25">
      <c r="B848" s="667"/>
      <c r="C848" s="15" t="s">
        <v>773</v>
      </c>
      <c r="D848" s="116"/>
      <c r="E848" s="116">
        <v>31</v>
      </c>
      <c r="F848" s="116">
        <v>11</v>
      </c>
      <c r="G848" s="69">
        <v>915.00000000000011</v>
      </c>
      <c r="H848" s="69">
        <v>48</v>
      </c>
      <c r="I848" s="80">
        <v>0.38251366120218572</v>
      </c>
      <c r="J848" s="69">
        <v>350</v>
      </c>
      <c r="K848" s="80">
        <v>0</v>
      </c>
      <c r="L848" s="69">
        <v>0</v>
      </c>
      <c r="M848" s="80">
        <v>0</v>
      </c>
      <c r="N848" s="69">
        <v>0</v>
      </c>
      <c r="O848" s="69">
        <v>0</v>
      </c>
      <c r="P848" s="69">
        <v>0</v>
      </c>
      <c r="Q848" s="69">
        <v>73.400000000000006</v>
      </c>
      <c r="R848" s="69">
        <v>0</v>
      </c>
      <c r="S848" s="69">
        <v>115.60000000000002</v>
      </c>
      <c r="T848" s="80">
        <v>0.79999999999999993</v>
      </c>
      <c r="U848" s="69">
        <v>732</v>
      </c>
      <c r="V848" s="80">
        <v>0.19999999999999998</v>
      </c>
      <c r="W848" s="69">
        <v>183</v>
      </c>
      <c r="X848" s="69">
        <v>0</v>
      </c>
      <c r="Y848" s="69">
        <v>0</v>
      </c>
      <c r="Z848" s="69">
        <v>0</v>
      </c>
      <c r="AA848" s="60">
        <f>G848+H848+J848+L848+N848+O848+P848+Q848+R848+S848+U848+W848+X848+Y848+Z848</f>
        <v>2417</v>
      </c>
      <c r="AB848" s="211">
        <v>0</v>
      </c>
      <c r="AC848" s="69">
        <f>AB848+X848+W848+U848</f>
        <v>915</v>
      </c>
      <c r="AD848" s="238">
        <f t="shared" si="329"/>
        <v>0.99999999999999989</v>
      </c>
      <c r="AE848" s="69">
        <f>G848+H848+J848+L848+N848+P848+Q848+R848+S848+Y848+Z848</f>
        <v>1502</v>
      </c>
      <c r="AF848" s="277">
        <f t="shared" si="327"/>
        <v>0.4</v>
      </c>
      <c r="AG848" s="278">
        <f>G848*AF848</f>
        <v>366.00000000000006</v>
      </c>
      <c r="AH848" s="225">
        <f>IF((AA848+AB848)-(AE848+AG848)&gt;0,0,(AA848+AB848)-(AE848+AG848))</f>
        <v>0</v>
      </c>
      <c r="AI848" s="238">
        <f t="shared" ref="AI848:AI911" si="330">AJ848/G848</f>
        <v>0.99999999999999989</v>
      </c>
      <c r="AJ848" s="69">
        <f t="shared" ref="AJ848:AJ911" si="331">AC848+AH848*-1</f>
        <v>915</v>
      </c>
      <c r="AK848" s="69"/>
      <c r="AL848" s="186"/>
    </row>
    <row r="849" spans="2:38" s="1" customFormat="1" ht="15.75" x14ac:dyDescent="0.25">
      <c r="B849" s="667"/>
      <c r="C849" s="15" t="s">
        <v>774</v>
      </c>
      <c r="D849" s="116"/>
      <c r="E849" s="116">
        <v>27</v>
      </c>
      <c r="F849" s="116">
        <v>16</v>
      </c>
      <c r="G849" s="69">
        <v>1210.6999999999998</v>
      </c>
      <c r="H849" s="69">
        <v>70.8</v>
      </c>
      <c r="I849" s="80">
        <v>0.38506649046006453</v>
      </c>
      <c r="J849" s="69">
        <v>466.20000000000005</v>
      </c>
      <c r="K849" s="80">
        <v>0</v>
      </c>
      <c r="L849" s="69">
        <v>0</v>
      </c>
      <c r="M849" s="80">
        <v>0</v>
      </c>
      <c r="N849" s="69">
        <v>0</v>
      </c>
      <c r="O849" s="69">
        <v>0</v>
      </c>
      <c r="P849" s="69">
        <v>0</v>
      </c>
      <c r="Q849" s="69">
        <v>0</v>
      </c>
      <c r="R849" s="69">
        <v>0</v>
      </c>
      <c r="S849" s="69">
        <v>133.9</v>
      </c>
      <c r="T849" s="80">
        <v>0.70696291401668476</v>
      </c>
      <c r="U849" s="69">
        <v>855.92000000000007</v>
      </c>
      <c r="V849" s="80">
        <v>0.17674072850417119</v>
      </c>
      <c r="W849" s="69">
        <v>213.98000000000002</v>
      </c>
      <c r="X849" s="69">
        <v>0</v>
      </c>
      <c r="Y849" s="69">
        <v>0</v>
      </c>
      <c r="Z849" s="69">
        <v>0</v>
      </c>
      <c r="AA849" s="60">
        <f>G849+H849+J849+L849+N849+O849+P849+Q849+R849+S849+U849+W849+X849+Y849+Z849</f>
        <v>2951.5</v>
      </c>
      <c r="AB849" s="211">
        <v>0</v>
      </c>
      <c r="AC849" s="69">
        <f>AB849+X849+W849+U849</f>
        <v>1069.9000000000001</v>
      </c>
      <c r="AD849" s="238">
        <f t="shared" si="329"/>
        <v>0.88370364252085587</v>
      </c>
      <c r="AE849" s="69">
        <f>G849+H849+J849+L849+N849+P849+Q849+R849+S849+Y849+Z849</f>
        <v>1881.6</v>
      </c>
      <c r="AF849" s="277">
        <f t="shared" si="327"/>
        <v>0.4</v>
      </c>
      <c r="AG849" s="278">
        <f>G849*AF849</f>
        <v>484.28</v>
      </c>
      <c r="AH849" s="225">
        <f>IF((AA849+AB849)-(AE849+AG849)&gt;0,0,(AA849+AB849)-(AE849+AG849))</f>
        <v>0</v>
      </c>
      <c r="AI849" s="238">
        <f t="shared" si="330"/>
        <v>0.88370364252085587</v>
      </c>
      <c r="AJ849" s="69">
        <f t="shared" si="331"/>
        <v>1069.9000000000001</v>
      </c>
      <c r="AK849" s="69"/>
      <c r="AL849" s="186"/>
    </row>
    <row r="850" spans="2:38" s="1" customFormat="1" ht="15.75" x14ac:dyDescent="0.25">
      <c r="B850" s="667" t="s">
        <v>612</v>
      </c>
      <c r="C850" s="26" t="s">
        <v>124</v>
      </c>
      <c r="D850" s="125">
        <f t="shared" ref="D850:AA850" si="332">SUM(D851:D852)</f>
        <v>0</v>
      </c>
      <c r="E850" s="125">
        <f t="shared" si="332"/>
        <v>56</v>
      </c>
      <c r="F850" s="125">
        <f t="shared" si="332"/>
        <v>39</v>
      </c>
      <c r="G850" s="57">
        <f>SUM(G851:G852)</f>
        <v>3365.2000000000003</v>
      </c>
      <c r="H850" s="57">
        <f t="shared" si="332"/>
        <v>147.6</v>
      </c>
      <c r="I850" s="82">
        <f>J850/G850</f>
        <v>0.33620587186497086</v>
      </c>
      <c r="J850" s="57">
        <f t="shared" si="332"/>
        <v>1131.4000000000001</v>
      </c>
      <c r="K850" s="82">
        <f>L850/G850</f>
        <v>0</v>
      </c>
      <c r="L850" s="57">
        <f t="shared" si="332"/>
        <v>0</v>
      </c>
      <c r="M850" s="82">
        <f t="shared" si="332"/>
        <v>0</v>
      </c>
      <c r="N850" s="57">
        <f t="shared" si="332"/>
        <v>0</v>
      </c>
      <c r="O850" s="57">
        <f t="shared" si="332"/>
        <v>0</v>
      </c>
      <c r="P850" s="57">
        <f t="shared" si="332"/>
        <v>0</v>
      </c>
      <c r="Q850" s="57">
        <f t="shared" si="332"/>
        <v>36.700000000000003</v>
      </c>
      <c r="R850" s="57">
        <f t="shared" si="332"/>
        <v>0</v>
      </c>
      <c r="S850" s="57">
        <f t="shared" si="332"/>
        <v>361.5</v>
      </c>
      <c r="T850" s="82">
        <f>U850/G850</f>
        <v>0.71769879947699988</v>
      </c>
      <c r="U850" s="57">
        <f t="shared" si="332"/>
        <v>2415.2000000000003</v>
      </c>
      <c r="V850" s="82">
        <f>W850/G850</f>
        <v>0.17942469986924997</v>
      </c>
      <c r="W850" s="57">
        <f t="shared" si="332"/>
        <v>603.80000000000007</v>
      </c>
      <c r="X850" s="57">
        <f t="shared" si="332"/>
        <v>0</v>
      </c>
      <c r="Y850" s="57">
        <f t="shared" si="332"/>
        <v>0</v>
      </c>
      <c r="Z850" s="57">
        <f t="shared" si="332"/>
        <v>0</v>
      </c>
      <c r="AA850" s="57">
        <f t="shared" si="332"/>
        <v>8061.4000000000015</v>
      </c>
      <c r="AB850" s="208">
        <f>SUM(AB851:AB852)</f>
        <v>0</v>
      </c>
      <c r="AC850" s="141">
        <f>SUM(AC851:AC852)</f>
        <v>3019</v>
      </c>
      <c r="AD850" s="233">
        <f t="shared" si="329"/>
        <v>0.89712349934624991</v>
      </c>
      <c r="AE850" s="141">
        <f>SUM(AE851:AE852)</f>
        <v>5042.4000000000005</v>
      </c>
      <c r="AF850" s="269">
        <f t="shared" si="327"/>
        <v>0.4</v>
      </c>
      <c r="AG850" s="270">
        <f>SUM(AG851:AG852)</f>
        <v>1346.0800000000002</v>
      </c>
      <c r="AH850" s="141">
        <f>SUM(AH851:AH852)</f>
        <v>0</v>
      </c>
      <c r="AI850" s="233">
        <f t="shared" si="330"/>
        <v>0.8971234993462498</v>
      </c>
      <c r="AJ850" s="57">
        <f t="shared" si="331"/>
        <v>3019</v>
      </c>
      <c r="AK850" s="57"/>
      <c r="AL850" s="79"/>
    </row>
    <row r="851" spans="2:38" s="1" customFormat="1" ht="15.75" customHeight="1" x14ac:dyDescent="0.25">
      <c r="B851" s="667"/>
      <c r="C851" s="15" t="s">
        <v>775</v>
      </c>
      <c r="D851" s="116"/>
      <c r="E851" s="116">
        <v>37</v>
      </c>
      <c r="F851" s="116">
        <v>25</v>
      </c>
      <c r="G851" s="69">
        <v>2258.8000000000002</v>
      </c>
      <c r="H851" s="69">
        <v>75.599999999999994</v>
      </c>
      <c r="I851" s="80">
        <v>0.29515672038250396</v>
      </c>
      <c r="J851" s="69">
        <v>666.7</v>
      </c>
      <c r="K851" s="80">
        <v>0</v>
      </c>
      <c r="L851" s="69">
        <v>0</v>
      </c>
      <c r="M851" s="80">
        <v>0</v>
      </c>
      <c r="N851" s="69">
        <v>0</v>
      </c>
      <c r="O851" s="69">
        <v>0</v>
      </c>
      <c r="P851" s="69">
        <v>0</v>
      </c>
      <c r="Q851" s="69">
        <v>0</v>
      </c>
      <c r="R851" s="69">
        <v>0</v>
      </c>
      <c r="S851" s="69">
        <v>225.60000000000002</v>
      </c>
      <c r="T851" s="80">
        <v>0.69509474057021425</v>
      </c>
      <c r="U851" s="69">
        <v>1570.0800000000002</v>
      </c>
      <c r="V851" s="80">
        <v>0.17377368514255356</v>
      </c>
      <c r="W851" s="69">
        <v>392.52000000000004</v>
      </c>
      <c r="X851" s="69">
        <v>0</v>
      </c>
      <c r="Y851" s="69">
        <v>0</v>
      </c>
      <c r="Z851" s="69">
        <v>0</v>
      </c>
      <c r="AA851" s="60">
        <f>G851+H851+J851+L851+N851+O851+P851+Q851+R851+S851+U851+W851+X851+Y851+Z851</f>
        <v>5189.3000000000011</v>
      </c>
      <c r="AB851" s="211">
        <v>0</v>
      </c>
      <c r="AC851" s="69">
        <f>AB851+X851+W851+U851</f>
        <v>1962.6000000000001</v>
      </c>
      <c r="AD851" s="238">
        <f t="shared" si="329"/>
        <v>0.86886842571276779</v>
      </c>
      <c r="AE851" s="69">
        <f>G851+H851+J851+L851+N851+P851+Q851+R851+S851+Y851+Z851</f>
        <v>3226.7000000000003</v>
      </c>
      <c r="AF851" s="277">
        <f t="shared" si="327"/>
        <v>0.4</v>
      </c>
      <c r="AG851" s="278">
        <f>G851*AF851</f>
        <v>903.5200000000001</v>
      </c>
      <c r="AH851" s="225">
        <f>IF((AA851+AB851)-(AE851+AG851)&gt;0,0,(AA851+AB851)-(AE851+AG851))</f>
        <v>0</v>
      </c>
      <c r="AI851" s="238">
        <f t="shared" si="330"/>
        <v>0.86886842571276779</v>
      </c>
      <c r="AJ851" s="69">
        <f t="shared" si="331"/>
        <v>1962.6000000000001</v>
      </c>
      <c r="AK851" s="69"/>
      <c r="AL851" s="186"/>
    </row>
    <row r="852" spans="2:38" s="1" customFormat="1" ht="15.75" x14ac:dyDescent="0.25">
      <c r="B852" s="667"/>
      <c r="C852" s="15" t="s">
        <v>776</v>
      </c>
      <c r="D852" s="116"/>
      <c r="E852" s="116">
        <v>19</v>
      </c>
      <c r="F852" s="116">
        <v>14</v>
      </c>
      <c r="G852" s="69">
        <v>1106.4000000000001</v>
      </c>
      <c r="H852" s="69">
        <v>72</v>
      </c>
      <c r="I852" s="80">
        <v>0.42001084598698485</v>
      </c>
      <c r="J852" s="69">
        <v>464.70000000000005</v>
      </c>
      <c r="K852" s="80">
        <v>0</v>
      </c>
      <c r="L852" s="69">
        <v>0</v>
      </c>
      <c r="M852" s="80">
        <v>0</v>
      </c>
      <c r="N852" s="69">
        <v>0</v>
      </c>
      <c r="O852" s="69">
        <v>0</v>
      </c>
      <c r="P852" s="69">
        <v>0</v>
      </c>
      <c r="Q852" s="69">
        <v>36.700000000000003</v>
      </c>
      <c r="R852" s="69">
        <v>0</v>
      </c>
      <c r="S852" s="69">
        <v>135.89999999999998</v>
      </c>
      <c r="T852" s="80">
        <v>0.76384671005061466</v>
      </c>
      <c r="U852" s="69">
        <v>845.12000000000012</v>
      </c>
      <c r="V852" s="80">
        <v>0.19096167751265367</v>
      </c>
      <c r="W852" s="69">
        <v>211.28000000000003</v>
      </c>
      <c r="X852" s="69">
        <v>0</v>
      </c>
      <c r="Y852" s="69">
        <v>0</v>
      </c>
      <c r="Z852" s="69">
        <v>0</v>
      </c>
      <c r="AA852" s="60">
        <f>G852+H852+J852+L852+N852+O852+P852+Q852+R852+S852+U852+W852+X852+Y852+Z852</f>
        <v>2872.1000000000008</v>
      </c>
      <c r="AB852" s="211">
        <v>0</v>
      </c>
      <c r="AC852" s="69">
        <f>AB852+X852+W852+U852</f>
        <v>1056.4000000000001</v>
      </c>
      <c r="AD852" s="238">
        <f t="shared" si="329"/>
        <v>0.95480838756326825</v>
      </c>
      <c r="AE852" s="69">
        <f>G852+H852+J852+L852+N852+P852+Q852+R852+S852+Y852+Z852</f>
        <v>1815.7000000000003</v>
      </c>
      <c r="AF852" s="277">
        <f t="shared" si="327"/>
        <v>0.4</v>
      </c>
      <c r="AG852" s="278">
        <f>G852*AF852</f>
        <v>442.56000000000006</v>
      </c>
      <c r="AH852" s="225">
        <f>IF((AA852+AB852)-(AE852+AG852)&gt;0,0,(AA852+AB852)-(AE852+AG852))</f>
        <v>0</v>
      </c>
      <c r="AI852" s="238">
        <f t="shared" si="330"/>
        <v>0.95480838756326825</v>
      </c>
      <c r="AJ852" s="69">
        <f t="shared" si="331"/>
        <v>1056.4000000000001</v>
      </c>
      <c r="AK852" s="69"/>
      <c r="AL852" s="186"/>
    </row>
    <row r="853" spans="2:38" s="1" customFormat="1" ht="15.75" x14ac:dyDescent="0.25">
      <c r="B853" s="667" t="s">
        <v>613</v>
      </c>
      <c r="C853" s="26" t="s">
        <v>124</v>
      </c>
      <c r="D853" s="125">
        <f t="shared" ref="D853:AA853" si="333">SUM(D854:D855)</f>
        <v>0</v>
      </c>
      <c r="E853" s="125">
        <f t="shared" si="333"/>
        <v>52</v>
      </c>
      <c r="F853" s="125">
        <f t="shared" si="333"/>
        <v>27</v>
      </c>
      <c r="G853" s="57">
        <f>SUM(G854:G855)</f>
        <v>2096.6999999999998</v>
      </c>
      <c r="H853" s="57">
        <f t="shared" si="333"/>
        <v>93.6</v>
      </c>
      <c r="I853" s="82">
        <f>J853/G853</f>
        <v>0.29689512090427816</v>
      </c>
      <c r="J853" s="57">
        <f t="shared" si="333"/>
        <v>622.5</v>
      </c>
      <c r="K853" s="82">
        <f>L853/G853</f>
        <v>0</v>
      </c>
      <c r="L853" s="57">
        <f t="shared" si="333"/>
        <v>0</v>
      </c>
      <c r="M853" s="82">
        <f t="shared" si="333"/>
        <v>0</v>
      </c>
      <c r="N853" s="57">
        <f t="shared" si="333"/>
        <v>0</v>
      </c>
      <c r="O853" s="57">
        <f t="shared" si="333"/>
        <v>0</v>
      </c>
      <c r="P853" s="57">
        <f t="shared" si="333"/>
        <v>0</v>
      </c>
      <c r="Q853" s="57">
        <f t="shared" si="333"/>
        <v>114.4</v>
      </c>
      <c r="R853" s="57">
        <f t="shared" si="333"/>
        <v>0</v>
      </c>
      <c r="S853" s="57">
        <f t="shared" si="333"/>
        <v>230.4</v>
      </c>
      <c r="T853" s="82">
        <f>U853/G853</f>
        <v>0.73868459960890942</v>
      </c>
      <c r="U853" s="57">
        <f t="shared" si="333"/>
        <v>1548.8000000000002</v>
      </c>
      <c r="V853" s="82">
        <f>W853/G853</f>
        <v>0.18467114990222736</v>
      </c>
      <c r="W853" s="57">
        <f t="shared" si="333"/>
        <v>387.20000000000005</v>
      </c>
      <c r="X853" s="57">
        <f t="shared" si="333"/>
        <v>0</v>
      </c>
      <c r="Y853" s="57">
        <f t="shared" si="333"/>
        <v>0</v>
      </c>
      <c r="Z853" s="57">
        <f t="shared" si="333"/>
        <v>0</v>
      </c>
      <c r="AA853" s="57">
        <f t="shared" si="333"/>
        <v>5093.6000000000004</v>
      </c>
      <c r="AB853" s="208">
        <f>SUM(AB854:AB855)</f>
        <v>0</v>
      </c>
      <c r="AC853" s="141">
        <f>SUM(AC854:AC855)</f>
        <v>1936.0000000000002</v>
      </c>
      <c r="AD853" s="233">
        <f t="shared" si="329"/>
        <v>0.92335574951113675</v>
      </c>
      <c r="AE853" s="141">
        <f>SUM(AE854:AE855)</f>
        <v>3157.6</v>
      </c>
      <c r="AF853" s="269">
        <f t="shared" si="327"/>
        <v>0.4</v>
      </c>
      <c r="AG853" s="270">
        <f>SUM(AG854:AG855)</f>
        <v>838.68000000000006</v>
      </c>
      <c r="AH853" s="141">
        <f>SUM(AH854:AH855)</f>
        <v>0</v>
      </c>
      <c r="AI853" s="233">
        <f t="shared" si="330"/>
        <v>0.92335574951113675</v>
      </c>
      <c r="AJ853" s="57">
        <f t="shared" si="331"/>
        <v>1936.0000000000002</v>
      </c>
      <c r="AK853" s="57"/>
      <c r="AL853" s="79"/>
    </row>
    <row r="854" spans="2:38" s="1" customFormat="1" ht="15.75" customHeight="1" x14ac:dyDescent="0.25">
      <c r="B854" s="667"/>
      <c r="C854" s="15" t="s">
        <v>777</v>
      </c>
      <c r="D854" s="116"/>
      <c r="E854" s="116">
        <v>30</v>
      </c>
      <c r="F854" s="116">
        <v>12</v>
      </c>
      <c r="G854" s="69">
        <v>968.7</v>
      </c>
      <c r="H854" s="69">
        <v>45.6</v>
      </c>
      <c r="I854" s="80">
        <v>0.33002993702900796</v>
      </c>
      <c r="J854" s="69">
        <v>319.70000000000005</v>
      </c>
      <c r="K854" s="80">
        <v>0</v>
      </c>
      <c r="L854" s="69">
        <v>0</v>
      </c>
      <c r="M854" s="80">
        <v>0</v>
      </c>
      <c r="N854" s="69">
        <v>0</v>
      </c>
      <c r="O854" s="69">
        <v>0</v>
      </c>
      <c r="P854" s="69">
        <v>0</v>
      </c>
      <c r="Q854" s="69">
        <v>76.8</v>
      </c>
      <c r="R854" s="69">
        <v>0</v>
      </c>
      <c r="S854" s="69">
        <v>117.50000000000001</v>
      </c>
      <c r="T854" s="80">
        <v>0.8</v>
      </c>
      <c r="U854" s="69">
        <v>774.96</v>
      </c>
      <c r="V854" s="80">
        <v>0.2</v>
      </c>
      <c r="W854" s="69">
        <v>193.74</v>
      </c>
      <c r="X854" s="69">
        <v>0</v>
      </c>
      <c r="Y854" s="69">
        <v>0</v>
      </c>
      <c r="Z854" s="69">
        <v>0</v>
      </c>
      <c r="AA854" s="60">
        <f>G854+H854+J854+L854+N854+O854+P854+Q854+R854+S854+U854+W854+X854+Y854+Z854</f>
        <v>2497</v>
      </c>
      <c r="AB854" s="211">
        <v>0</v>
      </c>
      <c r="AC854" s="69">
        <f>AB854+X854+W854+U854</f>
        <v>968.7</v>
      </c>
      <c r="AD854" s="238">
        <f t="shared" si="329"/>
        <v>1</v>
      </c>
      <c r="AE854" s="69">
        <f>G854+H854+J854+L854+N854+P854+Q854+R854+S854+Y854+Z854</f>
        <v>1528.3</v>
      </c>
      <c r="AF854" s="277">
        <f t="shared" si="327"/>
        <v>0.4</v>
      </c>
      <c r="AG854" s="278">
        <f>G854*AF854</f>
        <v>387.48</v>
      </c>
      <c r="AH854" s="225">
        <f>IF((AA854+AB854)-(AE854+AG854)&gt;0,0,(AA854+AB854)-(AE854+AG854))</f>
        <v>0</v>
      </c>
      <c r="AI854" s="238">
        <f t="shared" si="330"/>
        <v>1</v>
      </c>
      <c r="AJ854" s="69">
        <f t="shared" si="331"/>
        <v>968.7</v>
      </c>
      <c r="AK854" s="69"/>
      <c r="AL854" s="186"/>
    </row>
    <row r="855" spans="2:38" s="1" customFormat="1" ht="15.75" x14ac:dyDescent="0.25">
      <c r="B855" s="667"/>
      <c r="C855" s="15" t="s">
        <v>778</v>
      </c>
      <c r="D855" s="116"/>
      <c r="E855" s="116">
        <v>22</v>
      </c>
      <c r="F855" s="116">
        <v>15</v>
      </c>
      <c r="G855" s="69">
        <v>1128</v>
      </c>
      <c r="H855" s="69">
        <v>48</v>
      </c>
      <c r="I855" s="80">
        <v>0.26843971631205671</v>
      </c>
      <c r="J855" s="69">
        <v>302.79999999999995</v>
      </c>
      <c r="K855" s="80">
        <v>0</v>
      </c>
      <c r="L855" s="69">
        <v>0</v>
      </c>
      <c r="M855" s="80">
        <v>0</v>
      </c>
      <c r="N855" s="69">
        <v>0</v>
      </c>
      <c r="O855" s="69">
        <v>0</v>
      </c>
      <c r="P855" s="69">
        <v>0</v>
      </c>
      <c r="Q855" s="69">
        <v>37.6</v>
      </c>
      <c r="R855" s="69">
        <v>0</v>
      </c>
      <c r="S855" s="69">
        <v>112.89999999999999</v>
      </c>
      <c r="T855" s="80">
        <v>0.68602836879432638</v>
      </c>
      <c r="U855" s="69">
        <v>773.84000000000015</v>
      </c>
      <c r="V855" s="80">
        <v>0.1715070921985816</v>
      </c>
      <c r="W855" s="69">
        <v>193.46000000000004</v>
      </c>
      <c r="X855" s="69">
        <v>0</v>
      </c>
      <c r="Y855" s="69">
        <v>0</v>
      </c>
      <c r="Z855" s="69">
        <v>0</v>
      </c>
      <c r="AA855" s="60">
        <f>G855+H855+J855+L855+N855+O855+P855+Q855+R855+S855+U855+W855+X855+Y855+Z855</f>
        <v>2596.6000000000004</v>
      </c>
      <c r="AB855" s="211">
        <v>0</v>
      </c>
      <c r="AC855" s="69">
        <f>AB855+X855+W855+U855</f>
        <v>967.30000000000018</v>
      </c>
      <c r="AD855" s="238">
        <f t="shared" si="329"/>
        <v>0.85753546099290801</v>
      </c>
      <c r="AE855" s="69">
        <f>G855+H855+J855+L855+N855+P855+Q855+R855+S855+Y855+Z855</f>
        <v>1629.3</v>
      </c>
      <c r="AF855" s="277">
        <f t="shared" si="327"/>
        <v>0.4</v>
      </c>
      <c r="AG855" s="278">
        <f>G855*AF855</f>
        <v>451.20000000000005</v>
      </c>
      <c r="AH855" s="225">
        <f>IF((AA855+AB855)-(AE855+AG855)&gt;0,0,(AA855+AB855)-(AE855+AG855))</f>
        <v>0</v>
      </c>
      <c r="AI855" s="238">
        <f t="shared" si="330"/>
        <v>0.85753546099290801</v>
      </c>
      <c r="AJ855" s="69">
        <f t="shared" si="331"/>
        <v>967.30000000000018</v>
      </c>
      <c r="AK855" s="69"/>
      <c r="AL855" s="186"/>
    </row>
    <row r="856" spans="2:38" s="1" customFormat="1" ht="15.75" x14ac:dyDescent="0.25">
      <c r="B856" s="667" t="s">
        <v>614</v>
      </c>
      <c r="C856" s="26" t="s">
        <v>124</v>
      </c>
      <c r="D856" s="125">
        <f t="shared" ref="D856:Z856" si="334">SUM(D857:D858)</f>
        <v>0</v>
      </c>
      <c r="E856" s="125">
        <f t="shared" si="334"/>
        <v>44</v>
      </c>
      <c r="F856" s="125">
        <f t="shared" si="334"/>
        <v>35</v>
      </c>
      <c r="G856" s="57">
        <f>SUM(G857:G858)</f>
        <v>3406.6000000000004</v>
      </c>
      <c r="H856" s="57">
        <f t="shared" si="334"/>
        <v>93.199999999999989</v>
      </c>
      <c r="I856" s="82">
        <f>J856/G856</f>
        <v>0.22650149709387657</v>
      </c>
      <c r="J856" s="57">
        <f t="shared" si="334"/>
        <v>771.6</v>
      </c>
      <c r="K856" s="82">
        <f>L856/G856</f>
        <v>0</v>
      </c>
      <c r="L856" s="57">
        <f t="shared" si="334"/>
        <v>0</v>
      </c>
      <c r="M856" s="82">
        <f t="shared" si="334"/>
        <v>0</v>
      </c>
      <c r="N856" s="57">
        <f t="shared" si="334"/>
        <v>0</v>
      </c>
      <c r="O856" s="57">
        <f t="shared" si="334"/>
        <v>0</v>
      </c>
      <c r="P856" s="57">
        <f t="shared" si="334"/>
        <v>0</v>
      </c>
      <c r="Q856" s="57">
        <f t="shared" si="334"/>
        <v>37.6</v>
      </c>
      <c r="R856" s="57">
        <f t="shared" si="334"/>
        <v>0</v>
      </c>
      <c r="S856" s="57">
        <f t="shared" si="334"/>
        <v>332.59999999999997</v>
      </c>
      <c r="T856" s="82">
        <f>U856/G856</f>
        <v>0.72447601714319254</v>
      </c>
      <c r="U856" s="57">
        <f t="shared" si="334"/>
        <v>2468</v>
      </c>
      <c r="V856" s="82">
        <f>W856/G856</f>
        <v>0.18111900428579814</v>
      </c>
      <c r="W856" s="57">
        <f t="shared" si="334"/>
        <v>617</v>
      </c>
      <c r="X856" s="57">
        <f t="shared" si="334"/>
        <v>0</v>
      </c>
      <c r="Y856" s="57">
        <f t="shared" si="334"/>
        <v>0</v>
      </c>
      <c r="Z856" s="57">
        <f t="shared" si="334"/>
        <v>0</v>
      </c>
      <c r="AA856" s="57">
        <f>SUM(AA857:AA858)</f>
        <v>7726.6</v>
      </c>
      <c r="AB856" s="208">
        <f>SUM(AB857:AB858)</f>
        <v>0</v>
      </c>
      <c r="AC856" s="141">
        <f>SUM(AC857:AC858)</f>
        <v>3085</v>
      </c>
      <c r="AD856" s="233">
        <f t="shared" si="329"/>
        <v>0.90559502142899073</v>
      </c>
      <c r="AE856" s="141">
        <f>SUM(AE857:AE858)</f>
        <v>4641.6000000000004</v>
      </c>
      <c r="AF856" s="269">
        <f t="shared" si="327"/>
        <v>0.4</v>
      </c>
      <c r="AG856" s="270">
        <f>SUM(AG857:AG858)</f>
        <v>1362.6400000000003</v>
      </c>
      <c r="AH856" s="141">
        <f>SUM(AH857:AH858)</f>
        <v>0</v>
      </c>
      <c r="AI856" s="233">
        <f t="shared" si="330"/>
        <v>0.90559502142899073</v>
      </c>
      <c r="AJ856" s="57">
        <f t="shared" si="331"/>
        <v>3085</v>
      </c>
      <c r="AK856" s="57"/>
      <c r="AL856" s="79"/>
    </row>
    <row r="857" spans="2:38" s="1" customFormat="1" ht="15.75" customHeight="1" x14ac:dyDescent="0.25">
      <c r="B857" s="667"/>
      <c r="C857" s="15" t="s">
        <v>779</v>
      </c>
      <c r="D857" s="116"/>
      <c r="E857" s="116">
        <v>26</v>
      </c>
      <c r="F857" s="116">
        <v>17</v>
      </c>
      <c r="G857" s="69">
        <v>1609.7</v>
      </c>
      <c r="H857" s="69">
        <v>40.4</v>
      </c>
      <c r="I857" s="80">
        <v>0.17220600111822076</v>
      </c>
      <c r="J857" s="69">
        <v>277.2</v>
      </c>
      <c r="K857" s="80">
        <v>0</v>
      </c>
      <c r="L857" s="69">
        <v>0</v>
      </c>
      <c r="M857" s="80">
        <v>0</v>
      </c>
      <c r="N857" s="69">
        <v>0</v>
      </c>
      <c r="O857" s="69">
        <v>0</v>
      </c>
      <c r="P857" s="69">
        <v>0</v>
      </c>
      <c r="Q857" s="69">
        <v>37.6</v>
      </c>
      <c r="R857" s="69">
        <v>0</v>
      </c>
      <c r="S857" s="69">
        <v>157.29999999999998</v>
      </c>
      <c r="T857" s="80">
        <v>0.7600422438963782</v>
      </c>
      <c r="U857" s="69">
        <v>1223.44</v>
      </c>
      <c r="V857" s="80">
        <v>0.19001056097409455</v>
      </c>
      <c r="W857" s="69">
        <v>305.86</v>
      </c>
      <c r="X857" s="69">
        <v>0</v>
      </c>
      <c r="Y857" s="69">
        <v>0</v>
      </c>
      <c r="Z857" s="69">
        <v>0</v>
      </c>
      <c r="AA857" s="60">
        <f>G857+H857+J857+L857+N857+O857+P857+Q857+R857+S857+U857+W857+X857+Y857+Z857</f>
        <v>3651.5000000000005</v>
      </c>
      <c r="AB857" s="211">
        <v>0</v>
      </c>
      <c r="AC857" s="69">
        <f>AB857+X857+W857+U857</f>
        <v>1529.3000000000002</v>
      </c>
      <c r="AD857" s="238">
        <f t="shared" si="329"/>
        <v>0.95005280487047283</v>
      </c>
      <c r="AE857" s="69">
        <f>G857+H857+J857+L857+N857+P857+Q857+R857+S857+Y857+Z857</f>
        <v>2122.2000000000003</v>
      </c>
      <c r="AF857" s="277">
        <f t="shared" si="327"/>
        <v>0.4</v>
      </c>
      <c r="AG857" s="278">
        <f>G857*AF857</f>
        <v>643.88000000000011</v>
      </c>
      <c r="AH857" s="225">
        <f>IF((AA857+AB857)-(AE857+AG857)&gt;0,0,(AA857+AB857)-(AE857+AG857))</f>
        <v>0</v>
      </c>
      <c r="AI857" s="238">
        <f t="shared" si="330"/>
        <v>0.95005280487047283</v>
      </c>
      <c r="AJ857" s="69">
        <f t="shared" si="331"/>
        <v>1529.3000000000002</v>
      </c>
      <c r="AK857" s="69"/>
      <c r="AL857" s="186"/>
    </row>
    <row r="858" spans="2:38" s="1" customFormat="1" ht="15.75" x14ac:dyDescent="0.25">
      <c r="B858" s="667"/>
      <c r="C858" s="15" t="s">
        <v>780</v>
      </c>
      <c r="D858" s="116"/>
      <c r="E858" s="116">
        <v>18</v>
      </c>
      <c r="F858" s="116">
        <v>18</v>
      </c>
      <c r="G858" s="69">
        <v>1796.9</v>
      </c>
      <c r="H858" s="69">
        <v>52.8</v>
      </c>
      <c r="I858" s="80">
        <v>0.27514051978407256</v>
      </c>
      <c r="J858" s="69">
        <v>494.40000000000003</v>
      </c>
      <c r="K858" s="80">
        <v>0</v>
      </c>
      <c r="L858" s="69">
        <v>0</v>
      </c>
      <c r="M858" s="80">
        <v>0</v>
      </c>
      <c r="N858" s="69">
        <v>0</v>
      </c>
      <c r="O858" s="69">
        <v>0</v>
      </c>
      <c r="P858" s="69">
        <v>0</v>
      </c>
      <c r="Q858" s="69">
        <v>0</v>
      </c>
      <c r="R858" s="69">
        <v>0</v>
      </c>
      <c r="S858" s="69">
        <v>175.29999999999998</v>
      </c>
      <c r="T858" s="80">
        <v>0.69261505926874056</v>
      </c>
      <c r="U858" s="69">
        <v>1244.56</v>
      </c>
      <c r="V858" s="80">
        <v>0.17315376481718514</v>
      </c>
      <c r="W858" s="69">
        <v>311.14</v>
      </c>
      <c r="X858" s="69">
        <v>0</v>
      </c>
      <c r="Y858" s="69">
        <v>0</v>
      </c>
      <c r="Z858" s="69">
        <v>0</v>
      </c>
      <c r="AA858" s="60">
        <f>G858+H858+J858+L858+N858+O858+P858+Q858+R858+S858+U858+W858+X858+Y858+Z858</f>
        <v>4075.1</v>
      </c>
      <c r="AB858" s="211">
        <v>0</v>
      </c>
      <c r="AC858" s="69">
        <f>AB858+X858+W858+U858</f>
        <v>1555.6999999999998</v>
      </c>
      <c r="AD858" s="238">
        <f t="shared" si="329"/>
        <v>0.86576882408592559</v>
      </c>
      <c r="AE858" s="69">
        <f>G858+H858+J858+L858+N858+P858+Q858+R858+S858+Y858+Z858</f>
        <v>2519.4</v>
      </c>
      <c r="AF858" s="277">
        <f t="shared" si="327"/>
        <v>0.4</v>
      </c>
      <c r="AG858" s="278">
        <f>G858*AF858</f>
        <v>718.7600000000001</v>
      </c>
      <c r="AH858" s="225">
        <f>IF((AA858+AB858)-(AE858+AG858)&gt;0,0,(AA858+AB858)-(AE858+AG858))</f>
        <v>0</v>
      </c>
      <c r="AI858" s="238">
        <f t="shared" si="330"/>
        <v>0.86576882408592559</v>
      </c>
      <c r="AJ858" s="69">
        <f t="shared" si="331"/>
        <v>1555.6999999999998</v>
      </c>
      <c r="AK858" s="69"/>
      <c r="AL858" s="186"/>
    </row>
    <row r="859" spans="2:38" ht="15.75" x14ac:dyDescent="0.25">
      <c r="B859" s="667" t="s">
        <v>615</v>
      </c>
      <c r="C859" s="26" t="s">
        <v>124</v>
      </c>
      <c r="D859" s="125">
        <f t="shared" ref="D859:AA859" si="335">SUM(D860)</f>
        <v>13</v>
      </c>
      <c r="E859" s="125">
        <f t="shared" si="335"/>
        <v>167</v>
      </c>
      <c r="F859" s="125">
        <f t="shared" si="335"/>
        <v>80</v>
      </c>
      <c r="G859" s="57">
        <f t="shared" si="335"/>
        <v>7289.8</v>
      </c>
      <c r="H859" s="57">
        <f t="shared" si="335"/>
        <v>207.6</v>
      </c>
      <c r="I859" s="82">
        <f>J859/G859</f>
        <v>0.26420477928063868</v>
      </c>
      <c r="J859" s="57">
        <f t="shared" si="335"/>
        <v>1926</v>
      </c>
      <c r="K859" s="82">
        <f>L859/G859</f>
        <v>0</v>
      </c>
      <c r="L859" s="57">
        <f t="shared" si="335"/>
        <v>0</v>
      </c>
      <c r="M859" s="82">
        <f t="shared" si="335"/>
        <v>0</v>
      </c>
      <c r="N859" s="57">
        <f t="shared" si="335"/>
        <v>0</v>
      </c>
      <c r="O859" s="57">
        <f t="shared" si="335"/>
        <v>0</v>
      </c>
      <c r="P859" s="57">
        <f t="shared" si="335"/>
        <v>0</v>
      </c>
      <c r="Q859" s="57">
        <f t="shared" si="335"/>
        <v>367</v>
      </c>
      <c r="R859" s="57">
        <f t="shared" si="335"/>
        <v>0</v>
      </c>
      <c r="S859" s="57">
        <f t="shared" si="335"/>
        <v>812.7</v>
      </c>
      <c r="T859" s="82">
        <f>U859/G859</f>
        <v>0.79454580372575379</v>
      </c>
      <c r="U859" s="57">
        <f t="shared" si="335"/>
        <v>5792.08</v>
      </c>
      <c r="V859" s="82">
        <f>W859/G859</f>
        <v>0.19863645093143845</v>
      </c>
      <c r="W859" s="57">
        <f t="shared" si="335"/>
        <v>1448.02</v>
      </c>
      <c r="X859" s="57">
        <f t="shared" si="335"/>
        <v>0</v>
      </c>
      <c r="Y859" s="57">
        <f t="shared" si="335"/>
        <v>0</v>
      </c>
      <c r="Z859" s="57">
        <f t="shared" si="335"/>
        <v>0</v>
      </c>
      <c r="AA859" s="57">
        <f t="shared" si="335"/>
        <v>17843.2</v>
      </c>
      <c r="AB859" s="208">
        <f>SUM(AB860)</f>
        <v>0</v>
      </c>
      <c r="AC859" s="141">
        <f>SUM(AC860)</f>
        <v>7240.1</v>
      </c>
      <c r="AD859" s="233">
        <f t="shared" si="329"/>
        <v>0.99318225465719223</v>
      </c>
      <c r="AE859" s="141">
        <f>SUM(AE860)</f>
        <v>10603.100000000002</v>
      </c>
      <c r="AF859" s="269">
        <f t="shared" si="327"/>
        <v>0.4</v>
      </c>
      <c r="AG859" s="270">
        <f>SUM(AG860)</f>
        <v>2915.92</v>
      </c>
      <c r="AH859" s="141">
        <f>SUM(AH860)</f>
        <v>0</v>
      </c>
      <c r="AI859" s="233">
        <f t="shared" si="330"/>
        <v>0.99318225465719223</v>
      </c>
      <c r="AJ859" s="57">
        <f t="shared" si="331"/>
        <v>7240.1</v>
      </c>
      <c r="AK859" s="57"/>
      <c r="AL859" s="79"/>
    </row>
    <row r="860" spans="2:38" ht="15.75" x14ac:dyDescent="0.25">
      <c r="B860" s="667"/>
      <c r="C860" s="15" t="s">
        <v>781</v>
      </c>
      <c r="D860" s="116">
        <v>13</v>
      </c>
      <c r="E860" s="116">
        <v>167</v>
      </c>
      <c r="F860" s="116">
        <v>80</v>
      </c>
      <c r="G860" s="69">
        <v>7289.8</v>
      </c>
      <c r="H860" s="69">
        <v>207.6</v>
      </c>
      <c r="I860" s="80">
        <v>0.26601842515987351</v>
      </c>
      <c r="J860" s="69">
        <v>1926</v>
      </c>
      <c r="K860" s="80">
        <v>0</v>
      </c>
      <c r="L860" s="69">
        <v>0</v>
      </c>
      <c r="M860" s="80">
        <v>0</v>
      </c>
      <c r="N860" s="69">
        <v>0</v>
      </c>
      <c r="O860" s="69">
        <v>0</v>
      </c>
      <c r="P860" s="69">
        <v>0</v>
      </c>
      <c r="Q860" s="69">
        <v>367</v>
      </c>
      <c r="R860" s="69">
        <v>0</v>
      </c>
      <c r="S860" s="69">
        <v>812.7</v>
      </c>
      <c r="T860" s="80">
        <v>0.8</v>
      </c>
      <c r="U860" s="69">
        <v>5792.08</v>
      </c>
      <c r="V860" s="80">
        <v>0.2</v>
      </c>
      <c r="W860" s="69">
        <v>1448.02</v>
      </c>
      <c r="X860" s="69">
        <v>0</v>
      </c>
      <c r="Y860" s="69">
        <v>0</v>
      </c>
      <c r="Z860" s="69">
        <v>0</v>
      </c>
      <c r="AA860" s="60">
        <f>G860+H860+J860+L860+N860+O860+P860+Q860+R860+S860+U860+W860+X860+Y860+Z860</f>
        <v>17843.2</v>
      </c>
      <c r="AB860" s="211">
        <v>0</v>
      </c>
      <c r="AC860" s="69">
        <f>AB860+X860+W860+U860</f>
        <v>7240.1</v>
      </c>
      <c r="AD860" s="238">
        <f t="shared" si="329"/>
        <v>0.99318225465719223</v>
      </c>
      <c r="AE860" s="69">
        <f>G860+H860+J860+L860+N860+P860+Q860+R860+S860+Y860+Z860</f>
        <v>10603.100000000002</v>
      </c>
      <c r="AF860" s="277">
        <f t="shared" si="327"/>
        <v>0.4</v>
      </c>
      <c r="AG860" s="278">
        <f>G860*AF860</f>
        <v>2915.92</v>
      </c>
      <c r="AH860" s="225">
        <f>IF((AA860+AB860)-(AE860+AG860)&gt;0,0,(AA860+AB860)-(AE860+AG860))</f>
        <v>0</v>
      </c>
      <c r="AI860" s="238">
        <f t="shared" si="330"/>
        <v>0.99318225465719223</v>
      </c>
      <c r="AJ860" s="69">
        <f t="shared" si="331"/>
        <v>7240.1</v>
      </c>
      <c r="AK860" s="69"/>
      <c r="AL860" s="186"/>
    </row>
    <row r="861" spans="2:38" ht="47.25" customHeight="1" x14ac:dyDescent="0.25">
      <c r="B861" s="663" t="s">
        <v>616</v>
      </c>
      <c r="C861" s="664"/>
      <c r="D861" s="123">
        <f t="shared" ref="D861:AA861" si="336">D863</f>
        <v>126</v>
      </c>
      <c r="E861" s="123">
        <f t="shared" si="336"/>
        <v>547</v>
      </c>
      <c r="F861" s="123">
        <f t="shared" si="336"/>
        <v>504</v>
      </c>
      <c r="G861" s="130">
        <f t="shared" si="336"/>
        <v>47303.200000000012</v>
      </c>
      <c r="H861" s="130">
        <f t="shared" si="336"/>
        <v>1543.1999999999998</v>
      </c>
      <c r="I861" s="87">
        <f>J861/G861</f>
        <v>0.2817061002215494</v>
      </c>
      <c r="J861" s="130">
        <f t="shared" si="336"/>
        <v>13325.6</v>
      </c>
      <c r="K861" s="87">
        <f>L861/G861</f>
        <v>8.878891914289095E-4</v>
      </c>
      <c r="L861" s="130">
        <f t="shared" si="336"/>
        <v>42</v>
      </c>
      <c r="M861" s="87">
        <f>N861/G861</f>
        <v>0</v>
      </c>
      <c r="N861" s="130">
        <f t="shared" si="336"/>
        <v>0</v>
      </c>
      <c r="O861" s="130">
        <f t="shared" si="336"/>
        <v>0</v>
      </c>
      <c r="P861" s="130">
        <f t="shared" si="336"/>
        <v>0</v>
      </c>
      <c r="Q861" s="130">
        <f t="shared" si="336"/>
        <v>1180.2999999999997</v>
      </c>
      <c r="R861" s="130">
        <f t="shared" si="336"/>
        <v>158.69999999999999</v>
      </c>
      <c r="S861" s="130">
        <f t="shared" si="336"/>
        <v>6015.6</v>
      </c>
      <c r="T861" s="87">
        <f>U861/G861</f>
        <v>0</v>
      </c>
      <c r="U861" s="130">
        <f t="shared" si="336"/>
        <v>0</v>
      </c>
      <c r="V861" s="87">
        <f>W861/G861</f>
        <v>0.19823817416157885</v>
      </c>
      <c r="W861" s="130">
        <f t="shared" si="336"/>
        <v>9377.2999999999993</v>
      </c>
      <c r="X861" s="130">
        <f t="shared" si="336"/>
        <v>0</v>
      </c>
      <c r="Y861" s="130">
        <f t="shared" si="336"/>
        <v>935.7</v>
      </c>
      <c r="Z861" s="130">
        <f t="shared" si="336"/>
        <v>0</v>
      </c>
      <c r="AA861" s="130">
        <f t="shared" si="336"/>
        <v>79881.60000000002</v>
      </c>
      <c r="AB861" s="133">
        <f>AB863+AB862</f>
        <v>7271.9999999999991</v>
      </c>
      <c r="AC861" s="133">
        <f>AC863+AC862</f>
        <v>16649.3</v>
      </c>
      <c r="AD861" s="231">
        <f t="shared" si="329"/>
        <v>0.35196984559184147</v>
      </c>
      <c r="AE861" s="133">
        <f>AE863+AE862</f>
        <v>73377.900000000009</v>
      </c>
      <c r="AF861" s="265">
        <f t="shared" si="327"/>
        <v>0.4</v>
      </c>
      <c r="AG861" s="266">
        <f>AG863+AG862</f>
        <v>19644.480000000003</v>
      </c>
      <c r="AH861" s="133">
        <f>AH863+AH862</f>
        <v>-2995.180000000003</v>
      </c>
      <c r="AI861" s="231">
        <f t="shared" si="330"/>
        <v>0.41528860626765207</v>
      </c>
      <c r="AJ861" s="130">
        <f t="shared" si="331"/>
        <v>19644.480000000003</v>
      </c>
      <c r="AK861" s="130"/>
      <c r="AL861" s="199"/>
    </row>
    <row r="862" spans="2:38" ht="30" customHeight="1" x14ac:dyDescent="0.25">
      <c r="B862" s="306" t="s">
        <v>837</v>
      </c>
      <c r="C862" s="207"/>
      <c r="D862" s="124"/>
      <c r="E862" s="124">
        <v>16</v>
      </c>
      <c r="F862" s="124">
        <v>17</v>
      </c>
      <c r="G862" s="134">
        <v>1808</v>
      </c>
      <c r="H862" s="134">
        <v>97.2</v>
      </c>
      <c r="I862" s="93">
        <v>0.40425884955752212</v>
      </c>
      <c r="J862" s="134">
        <v>730.9</v>
      </c>
      <c r="K862" s="93">
        <v>0</v>
      </c>
      <c r="L862" s="134">
        <v>0</v>
      </c>
      <c r="M862" s="93">
        <v>0</v>
      </c>
      <c r="N862" s="134">
        <v>0</v>
      </c>
      <c r="O862" s="134">
        <v>0</v>
      </c>
      <c r="P862" s="134">
        <v>0</v>
      </c>
      <c r="Q862" s="134">
        <v>0</v>
      </c>
      <c r="R862" s="134">
        <v>0</v>
      </c>
      <c r="S862" s="134">
        <v>213</v>
      </c>
      <c r="T862" s="93">
        <v>0</v>
      </c>
      <c r="U862" s="134">
        <v>0</v>
      </c>
      <c r="V862" s="93">
        <v>0</v>
      </c>
      <c r="W862" s="134">
        <v>0</v>
      </c>
      <c r="X862" s="309">
        <v>0</v>
      </c>
      <c r="Y862" s="309">
        <v>24.5</v>
      </c>
      <c r="Z862" s="309">
        <v>0</v>
      </c>
      <c r="AA862" s="309">
        <v>2873.6</v>
      </c>
      <c r="AB862" s="146">
        <v>329.5</v>
      </c>
      <c r="AC862" s="309">
        <f>AB862+X862+W862+U862</f>
        <v>329.5</v>
      </c>
      <c r="AD862" s="310">
        <f t="shared" si="329"/>
        <v>0.18224557522123894</v>
      </c>
      <c r="AE862" s="309">
        <f>G862+H862+J862+L862+N862+P862+Q862+R862+S862+Y862+Z862</f>
        <v>2873.6</v>
      </c>
      <c r="AF862" s="311">
        <f t="shared" si="327"/>
        <v>0.4</v>
      </c>
      <c r="AG862" s="312">
        <f>G862*AF862</f>
        <v>723.2</v>
      </c>
      <c r="AH862" s="225">
        <f>IF((AA862+AB862)-(AE862+AG862)&gt;0,0,(AA862+AB862)-(AE862+AG862))</f>
        <v>-393.70000000000027</v>
      </c>
      <c r="AI862" s="310">
        <f t="shared" si="330"/>
        <v>0.40000000000000013</v>
      </c>
      <c r="AJ862" s="309">
        <f t="shared" si="331"/>
        <v>723.20000000000027</v>
      </c>
      <c r="AK862" s="134"/>
      <c r="AL862" s="184"/>
    </row>
    <row r="863" spans="2:38" ht="18.75" x14ac:dyDescent="0.3">
      <c r="B863" s="10" t="s">
        <v>710</v>
      </c>
      <c r="C863" s="27"/>
      <c r="D863" s="154">
        <f>D864+D867+D871+D874+D878+D881+D884+D887+D890</f>
        <v>126</v>
      </c>
      <c r="E863" s="154">
        <f>E864+E867+E871+E874+E878+E881+E884+E887+E890</f>
        <v>547</v>
      </c>
      <c r="F863" s="154">
        <f>F864+F867+F871+F874+F878+F881+F884+F887+F890</f>
        <v>504</v>
      </c>
      <c r="G863" s="65">
        <f>G864+G867+G871+G874+G878+G881+G884+G887+G890</f>
        <v>47303.200000000012</v>
      </c>
      <c r="H863" s="65">
        <f t="shared" ref="H863:Z863" si="337">H864+H867+H871+H874+H878+H881+H884+H887+H890</f>
        <v>1543.1999999999998</v>
      </c>
      <c r="I863" s="94">
        <f>J863/G863</f>
        <v>0.2817061002215494</v>
      </c>
      <c r="J863" s="65">
        <f t="shared" si="337"/>
        <v>13325.6</v>
      </c>
      <c r="K863" s="94">
        <f>L863/G863</f>
        <v>8.878891914289095E-4</v>
      </c>
      <c r="L863" s="65">
        <f t="shared" si="337"/>
        <v>42</v>
      </c>
      <c r="M863" s="94">
        <f>N863/G863</f>
        <v>0</v>
      </c>
      <c r="N863" s="65">
        <f t="shared" si="337"/>
        <v>0</v>
      </c>
      <c r="O863" s="65">
        <f t="shared" si="337"/>
        <v>0</v>
      </c>
      <c r="P863" s="65">
        <f t="shared" si="337"/>
        <v>0</v>
      </c>
      <c r="Q863" s="65">
        <f t="shared" si="337"/>
        <v>1180.2999999999997</v>
      </c>
      <c r="R863" s="65">
        <f t="shared" si="337"/>
        <v>158.69999999999999</v>
      </c>
      <c r="S863" s="65">
        <f t="shared" si="337"/>
        <v>6015.6</v>
      </c>
      <c r="T863" s="94">
        <f>U863/G863</f>
        <v>0</v>
      </c>
      <c r="U863" s="65">
        <f t="shared" si="337"/>
        <v>0</v>
      </c>
      <c r="V863" s="94">
        <f>W863/G863</f>
        <v>0.19823817416157885</v>
      </c>
      <c r="W863" s="65">
        <f t="shared" si="337"/>
        <v>9377.2999999999993</v>
      </c>
      <c r="X863" s="65">
        <f t="shared" si="337"/>
        <v>0</v>
      </c>
      <c r="Y863" s="65">
        <f t="shared" si="337"/>
        <v>935.7</v>
      </c>
      <c r="Z863" s="65">
        <f t="shared" si="337"/>
        <v>0</v>
      </c>
      <c r="AA863" s="65">
        <f>AA864+AA867+AA871+AA874+AA878+AA881+AA884+AA887+AA890</f>
        <v>79881.60000000002</v>
      </c>
      <c r="AB863" s="62">
        <f>AB864+AB867+AB871+AB874+AB878+AB881+AB884+AB887+AB890</f>
        <v>6942.4999999999991</v>
      </c>
      <c r="AC863" s="62">
        <f>AC864+AC867+AC871+AC874+AC878+AC881+AC884+AC887+AC890</f>
        <v>16319.8</v>
      </c>
      <c r="AD863" s="232">
        <f t="shared" si="329"/>
        <v>0.34500414348289321</v>
      </c>
      <c r="AE863" s="62">
        <f>AE864+AE867+AE871+AE874+AE878+AE881+AE884+AE887+AE890</f>
        <v>70504.3</v>
      </c>
      <c r="AF863" s="267">
        <f t="shared" si="327"/>
        <v>0.4</v>
      </c>
      <c r="AG863" s="268">
        <f>AG864+AG867+AG871+AG874+AG878+AG881+AG884+AG887+AG890</f>
        <v>18921.280000000002</v>
      </c>
      <c r="AH863" s="62">
        <f>AH864+AH867+AH871+AH874+AH878+AH881+AH884+AH887+AH890</f>
        <v>-2601.4800000000027</v>
      </c>
      <c r="AI863" s="232">
        <f t="shared" si="330"/>
        <v>0.39999999999999997</v>
      </c>
      <c r="AJ863" s="65">
        <f t="shared" si="331"/>
        <v>18921.280000000002</v>
      </c>
      <c r="AK863" s="65"/>
      <c r="AL863" s="79"/>
    </row>
    <row r="864" spans="2:38" ht="15.75" x14ac:dyDescent="0.25">
      <c r="B864" s="666" t="s">
        <v>617</v>
      </c>
      <c r="C864" s="26" t="s">
        <v>124</v>
      </c>
      <c r="D864" s="126">
        <f t="shared" ref="D864:AA864" si="338">SUM(D865:D866)</f>
        <v>7</v>
      </c>
      <c r="E864" s="126">
        <f t="shared" si="338"/>
        <v>32</v>
      </c>
      <c r="F864" s="126">
        <f t="shared" si="338"/>
        <v>29</v>
      </c>
      <c r="G864" s="128">
        <f t="shared" si="338"/>
        <v>2790.3</v>
      </c>
      <c r="H864" s="128">
        <f t="shared" si="338"/>
        <v>99.6</v>
      </c>
      <c r="I864" s="82">
        <f>J864/G864</f>
        <v>0.26477439701824174</v>
      </c>
      <c r="J864" s="128">
        <f t="shared" si="338"/>
        <v>738.8</v>
      </c>
      <c r="K864" s="82">
        <f>L864/G864</f>
        <v>0</v>
      </c>
      <c r="L864" s="128">
        <f t="shared" si="338"/>
        <v>0</v>
      </c>
      <c r="M864" s="83">
        <f t="shared" si="338"/>
        <v>0</v>
      </c>
      <c r="N864" s="128">
        <f t="shared" si="338"/>
        <v>0</v>
      </c>
      <c r="O864" s="128">
        <f t="shared" si="338"/>
        <v>0</v>
      </c>
      <c r="P864" s="128">
        <f t="shared" si="338"/>
        <v>0</v>
      </c>
      <c r="Q864" s="128">
        <f t="shared" si="338"/>
        <v>77.099999999999994</v>
      </c>
      <c r="R864" s="128">
        <f t="shared" si="338"/>
        <v>19.100000000000001</v>
      </c>
      <c r="S864" s="128">
        <f t="shared" si="338"/>
        <v>357.3</v>
      </c>
      <c r="T864" s="82">
        <f>U864/G864</f>
        <v>0</v>
      </c>
      <c r="U864" s="128">
        <f t="shared" si="338"/>
        <v>0</v>
      </c>
      <c r="V864" s="82">
        <f>W864/G864</f>
        <v>0.1999426584955023</v>
      </c>
      <c r="W864" s="128">
        <f t="shared" si="338"/>
        <v>557.90000000000009</v>
      </c>
      <c r="X864" s="128">
        <f t="shared" si="338"/>
        <v>0</v>
      </c>
      <c r="Y864" s="128">
        <f t="shared" si="338"/>
        <v>44.699999999999996</v>
      </c>
      <c r="Z864" s="128">
        <f t="shared" si="338"/>
        <v>0</v>
      </c>
      <c r="AA864" s="128">
        <f t="shared" si="338"/>
        <v>4684.8000000000011</v>
      </c>
      <c r="AB864" s="148">
        <f>SUM(AB865:AB866)</f>
        <v>407</v>
      </c>
      <c r="AC864" s="148">
        <f>SUM(AC865:AC866)</f>
        <v>964.90000000000009</v>
      </c>
      <c r="AD864" s="235">
        <f t="shared" si="329"/>
        <v>0.34580511056158836</v>
      </c>
      <c r="AE864" s="148">
        <f>SUM(AE865:AE866)</f>
        <v>4126.9000000000005</v>
      </c>
      <c r="AF864" s="273">
        <f t="shared" si="327"/>
        <v>0.4</v>
      </c>
      <c r="AG864" s="274">
        <f>SUM(AG865:AG866)</f>
        <v>1116.1200000000001</v>
      </c>
      <c r="AH864" s="148">
        <f>SUM(AH865:AH866)</f>
        <v>-151.2199999999998</v>
      </c>
      <c r="AI864" s="235">
        <f t="shared" si="330"/>
        <v>0.39999999999999991</v>
      </c>
      <c r="AJ864" s="128">
        <f t="shared" si="331"/>
        <v>1116.1199999999999</v>
      </c>
      <c r="AK864" s="128"/>
      <c r="AL864" s="200"/>
    </row>
    <row r="865" spans="2:38" ht="15.75" customHeight="1" x14ac:dyDescent="0.25">
      <c r="B865" s="666"/>
      <c r="C865" s="28" t="s">
        <v>618</v>
      </c>
      <c r="D865" s="111">
        <v>4</v>
      </c>
      <c r="E865" s="111">
        <v>18</v>
      </c>
      <c r="F865" s="111">
        <v>18</v>
      </c>
      <c r="G865" s="47">
        <v>1706.5000000000002</v>
      </c>
      <c r="H865" s="47">
        <v>60</v>
      </c>
      <c r="I865" s="86">
        <v>0.24693817755640193</v>
      </c>
      <c r="J865" s="47">
        <v>421.4</v>
      </c>
      <c r="K865" s="86">
        <v>0</v>
      </c>
      <c r="L865" s="47">
        <v>0</v>
      </c>
      <c r="M865" s="86">
        <v>0</v>
      </c>
      <c r="N865" s="47">
        <v>0</v>
      </c>
      <c r="O865" s="47">
        <v>0</v>
      </c>
      <c r="P865" s="47">
        <v>0</v>
      </c>
      <c r="Q865" s="47">
        <v>47.7</v>
      </c>
      <c r="R865" s="47">
        <v>14.9</v>
      </c>
      <c r="S865" s="47">
        <v>216.10000000000002</v>
      </c>
      <c r="T865" s="86">
        <v>0</v>
      </c>
      <c r="U865" s="47">
        <v>0</v>
      </c>
      <c r="V865" s="86">
        <v>0.19994140052739526</v>
      </c>
      <c r="W865" s="47">
        <v>341.20000000000005</v>
      </c>
      <c r="X865" s="47">
        <v>0</v>
      </c>
      <c r="Y865" s="47">
        <v>35.299999999999997</v>
      </c>
      <c r="Z865" s="47">
        <v>0</v>
      </c>
      <c r="AA865" s="60">
        <f>G865+H865+J865+L865+N865+O865+P865+Q865+R865+S865+U865+W865+X865+Y865+Z865</f>
        <v>2843.1000000000004</v>
      </c>
      <c r="AB865" s="144">
        <v>247</v>
      </c>
      <c r="AC865" s="47">
        <f>AB865+X865+W865+U865</f>
        <v>588.20000000000005</v>
      </c>
      <c r="AD865" s="247">
        <f t="shared" si="329"/>
        <v>0.34468209786111925</v>
      </c>
      <c r="AE865" s="47">
        <f>G865+H865+J865+L865+N865+P865+Q865+R865+S865+Y865+Z865</f>
        <v>2501.9</v>
      </c>
      <c r="AF865" s="296">
        <f t="shared" si="327"/>
        <v>0.4</v>
      </c>
      <c r="AG865" s="297">
        <f>G865*AF865</f>
        <v>682.60000000000014</v>
      </c>
      <c r="AH865" s="225">
        <f>IF((AA865+AB865)-(AE865+AG865)&gt;0,0,(AA865+AB865)-(AE865+AG865))</f>
        <v>-94.399999999999636</v>
      </c>
      <c r="AI865" s="247">
        <f t="shared" si="330"/>
        <v>0.39999999999999974</v>
      </c>
      <c r="AJ865" s="47">
        <f t="shared" si="331"/>
        <v>682.59999999999968</v>
      </c>
      <c r="AK865" s="47"/>
      <c r="AL865" s="189"/>
    </row>
    <row r="866" spans="2:38" ht="15.75" x14ac:dyDescent="0.25">
      <c r="B866" s="666"/>
      <c r="C866" s="28" t="s">
        <v>619</v>
      </c>
      <c r="D866" s="111">
        <v>3</v>
      </c>
      <c r="E866" s="111">
        <v>14</v>
      </c>
      <c r="F866" s="111">
        <v>11</v>
      </c>
      <c r="G866" s="47">
        <v>1083.8</v>
      </c>
      <c r="H866" s="47">
        <v>39.6</v>
      </c>
      <c r="I866" s="86">
        <v>0.29285846097065882</v>
      </c>
      <c r="J866" s="47">
        <v>317.40000000000003</v>
      </c>
      <c r="K866" s="86">
        <v>0</v>
      </c>
      <c r="L866" s="47">
        <v>0</v>
      </c>
      <c r="M866" s="86">
        <v>0</v>
      </c>
      <c r="N866" s="47">
        <v>0</v>
      </c>
      <c r="O866" s="47">
        <v>0</v>
      </c>
      <c r="P866" s="47">
        <v>0</v>
      </c>
      <c r="Q866" s="47">
        <v>29.4</v>
      </c>
      <c r="R866" s="47">
        <v>4.2</v>
      </c>
      <c r="S866" s="47">
        <v>141.19999999999999</v>
      </c>
      <c r="T866" s="86">
        <v>0</v>
      </c>
      <c r="U866" s="47">
        <v>0</v>
      </c>
      <c r="V866" s="86">
        <v>0.19994463923233072</v>
      </c>
      <c r="W866" s="47">
        <v>216.70000000000002</v>
      </c>
      <c r="X866" s="47">
        <v>0</v>
      </c>
      <c r="Y866" s="47">
        <v>9.4</v>
      </c>
      <c r="Z866" s="47">
        <v>0</v>
      </c>
      <c r="AA866" s="60">
        <f>G866+H866+J866+L866+N866+O866+P866+Q866+R866+S866+U866+W866+X866+Y866+Z866</f>
        <v>1841.7000000000003</v>
      </c>
      <c r="AB866" s="144">
        <v>160</v>
      </c>
      <c r="AC866" s="47">
        <f>AB866+X866+W866+U866</f>
        <v>376.70000000000005</v>
      </c>
      <c r="AD866" s="247">
        <f t="shared" si="329"/>
        <v>0.34757335301716191</v>
      </c>
      <c r="AE866" s="47">
        <f>G866+H866+J866+L866+N866+P866+Q866+R866+S866+Y866+Z866</f>
        <v>1625.0000000000002</v>
      </c>
      <c r="AF866" s="296">
        <f t="shared" si="327"/>
        <v>0.4</v>
      </c>
      <c r="AG866" s="297">
        <f>G866*AF866</f>
        <v>433.52</v>
      </c>
      <c r="AH866" s="225">
        <f>IF((AA866+AB866)-(AE866+AG866)&gt;0,0,(AA866+AB866)-(AE866+AG866))</f>
        <v>-56.820000000000164</v>
      </c>
      <c r="AI866" s="247">
        <f t="shared" si="330"/>
        <v>0.40000000000000019</v>
      </c>
      <c r="AJ866" s="47">
        <f t="shared" si="331"/>
        <v>433.52000000000021</v>
      </c>
      <c r="AK866" s="47"/>
      <c r="AL866" s="189"/>
    </row>
    <row r="867" spans="2:38" ht="15.75" x14ac:dyDescent="0.25">
      <c r="B867" s="666" t="s">
        <v>620</v>
      </c>
      <c r="C867" s="26" t="s">
        <v>124</v>
      </c>
      <c r="D867" s="126">
        <f t="shared" ref="D867:AA867" si="339">SUM(D868:D870)</f>
        <v>10</v>
      </c>
      <c r="E867" s="126">
        <f t="shared" si="339"/>
        <v>53</v>
      </c>
      <c r="F867" s="126">
        <f t="shared" si="339"/>
        <v>46</v>
      </c>
      <c r="G867" s="128">
        <f t="shared" si="339"/>
        <v>4551.3999999999996</v>
      </c>
      <c r="H867" s="128">
        <f t="shared" si="339"/>
        <v>169.2</v>
      </c>
      <c r="I867" s="82">
        <f>J867/G867</f>
        <v>0.31579294283077741</v>
      </c>
      <c r="J867" s="128">
        <f t="shared" si="339"/>
        <v>1437.3000000000002</v>
      </c>
      <c r="K867" s="82">
        <f>L867/G867</f>
        <v>0</v>
      </c>
      <c r="L867" s="128">
        <f t="shared" si="339"/>
        <v>0</v>
      </c>
      <c r="M867" s="83">
        <f t="shared" si="339"/>
        <v>0</v>
      </c>
      <c r="N867" s="128">
        <f t="shared" si="339"/>
        <v>0</v>
      </c>
      <c r="O867" s="128">
        <f t="shared" si="339"/>
        <v>0</v>
      </c>
      <c r="P867" s="128">
        <f t="shared" si="339"/>
        <v>0</v>
      </c>
      <c r="Q867" s="128">
        <f t="shared" si="339"/>
        <v>147.1</v>
      </c>
      <c r="R867" s="128">
        <f t="shared" si="339"/>
        <v>12.600000000000001</v>
      </c>
      <c r="S867" s="128">
        <f t="shared" si="339"/>
        <v>602.30000000000007</v>
      </c>
      <c r="T867" s="82">
        <f>U867/G867</f>
        <v>0</v>
      </c>
      <c r="U867" s="128">
        <f t="shared" si="339"/>
        <v>0</v>
      </c>
      <c r="V867" s="82">
        <f>W867/G867</f>
        <v>0.19996045172913829</v>
      </c>
      <c r="W867" s="128">
        <f t="shared" si="339"/>
        <v>910.09999999999991</v>
      </c>
      <c r="X867" s="128">
        <f t="shared" si="339"/>
        <v>0</v>
      </c>
      <c r="Y867" s="128">
        <f t="shared" si="339"/>
        <v>39</v>
      </c>
      <c r="Z867" s="128">
        <f t="shared" si="339"/>
        <v>0</v>
      </c>
      <c r="AA867" s="128">
        <f t="shared" si="339"/>
        <v>7869.0000000000009</v>
      </c>
      <c r="AB867" s="148">
        <f>SUM(AB868:AB870)</f>
        <v>683.5</v>
      </c>
      <c r="AC867" s="148">
        <f>SUM(AC868:AC870)</f>
        <v>1593.6000000000001</v>
      </c>
      <c r="AD867" s="235">
        <f t="shared" si="329"/>
        <v>0.35013402469569804</v>
      </c>
      <c r="AE867" s="148">
        <f>SUM(AE868:AE870)</f>
        <v>6958.9000000000015</v>
      </c>
      <c r="AF867" s="273">
        <f t="shared" si="327"/>
        <v>0.4</v>
      </c>
      <c r="AG867" s="274">
        <f>SUM(AG868:AG870)</f>
        <v>1820.5600000000002</v>
      </c>
      <c r="AH867" s="148">
        <f>SUM(AH868:AH870)</f>
        <v>-226.95999999999958</v>
      </c>
      <c r="AI867" s="235">
        <f t="shared" si="330"/>
        <v>0.39999999999999997</v>
      </c>
      <c r="AJ867" s="128">
        <f t="shared" si="331"/>
        <v>1820.5599999999997</v>
      </c>
      <c r="AK867" s="128"/>
      <c r="AL867" s="200"/>
    </row>
    <row r="868" spans="2:38" ht="15.75" x14ac:dyDescent="0.25">
      <c r="B868" s="666"/>
      <c r="C868" s="28" t="s">
        <v>621</v>
      </c>
      <c r="D868" s="111">
        <v>6</v>
      </c>
      <c r="E868" s="111">
        <v>24</v>
      </c>
      <c r="F868" s="111">
        <v>21</v>
      </c>
      <c r="G868" s="47">
        <v>2052</v>
      </c>
      <c r="H868" s="47">
        <v>69.599999999999994</v>
      </c>
      <c r="I868" s="86">
        <v>0.3105750487329435</v>
      </c>
      <c r="J868" s="47">
        <v>637.30000000000007</v>
      </c>
      <c r="K868" s="86">
        <v>0</v>
      </c>
      <c r="L868" s="47">
        <v>0</v>
      </c>
      <c r="M868" s="86">
        <v>0</v>
      </c>
      <c r="N868" s="47">
        <v>0</v>
      </c>
      <c r="O868" s="47">
        <v>0</v>
      </c>
      <c r="P868" s="47">
        <v>0</v>
      </c>
      <c r="Q868" s="47">
        <v>88.3</v>
      </c>
      <c r="R868" s="47">
        <v>4.2</v>
      </c>
      <c r="S868" s="47">
        <v>271.8</v>
      </c>
      <c r="T868" s="86">
        <v>0</v>
      </c>
      <c r="U868" s="47">
        <v>0</v>
      </c>
      <c r="V868" s="86">
        <v>0.19995126705653021</v>
      </c>
      <c r="W868" s="47">
        <v>410.3</v>
      </c>
      <c r="X868" s="47">
        <v>0</v>
      </c>
      <c r="Y868" s="47">
        <v>24</v>
      </c>
      <c r="Z868" s="47">
        <v>0</v>
      </c>
      <c r="AA868" s="60">
        <f>G868+H868+J868+L868+N868+O868+P868+Q868+R868+S868+U868+W868+X868+Y868+Z868</f>
        <v>3557.5000000000005</v>
      </c>
      <c r="AB868" s="144">
        <v>309</v>
      </c>
      <c r="AC868" s="47">
        <f>AB868+X868+W868+U868</f>
        <v>719.3</v>
      </c>
      <c r="AD868" s="247">
        <f t="shared" si="329"/>
        <v>0.35053606237816765</v>
      </c>
      <c r="AE868" s="47">
        <f>G868+H868+J868+L868+N868+P868+Q868+R868+S868+Y868+Z868</f>
        <v>3147.2000000000003</v>
      </c>
      <c r="AF868" s="296">
        <f t="shared" si="327"/>
        <v>0.4</v>
      </c>
      <c r="AG868" s="297">
        <f>G868*AF868</f>
        <v>820.80000000000007</v>
      </c>
      <c r="AH868" s="225">
        <f>IF((AA868+AB868)-(AE868+AG868)&gt;0,0,(AA868+AB868)-(AE868+AG868))</f>
        <v>-101.5</v>
      </c>
      <c r="AI868" s="247">
        <f t="shared" si="330"/>
        <v>0.39999999999999997</v>
      </c>
      <c r="AJ868" s="47">
        <f t="shared" si="331"/>
        <v>820.8</v>
      </c>
      <c r="AK868" s="47"/>
      <c r="AL868" s="189"/>
    </row>
    <row r="869" spans="2:38" ht="15.75" customHeight="1" x14ac:dyDescent="0.25">
      <c r="B869" s="666"/>
      <c r="C869" s="28" t="s">
        <v>622</v>
      </c>
      <c r="D869" s="111">
        <v>2</v>
      </c>
      <c r="E869" s="111">
        <v>14</v>
      </c>
      <c r="F869" s="111">
        <v>13</v>
      </c>
      <c r="G869" s="47">
        <v>1317.7</v>
      </c>
      <c r="H869" s="47">
        <v>44.4</v>
      </c>
      <c r="I869" s="86">
        <v>0.28299309402747214</v>
      </c>
      <c r="J869" s="47">
        <v>372.90000000000003</v>
      </c>
      <c r="K869" s="86">
        <v>0</v>
      </c>
      <c r="L869" s="47">
        <v>0</v>
      </c>
      <c r="M869" s="86">
        <v>0</v>
      </c>
      <c r="N869" s="47">
        <v>0</v>
      </c>
      <c r="O869" s="47">
        <v>0</v>
      </c>
      <c r="P869" s="47">
        <v>0</v>
      </c>
      <c r="Q869" s="47">
        <v>29.4</v>
      </c>
      <c r="R869" s="47">
        <v>4.2</v>
      </c>
      <c r="S869" s="47">
        <v>169.29999999999998</v>
      </c>
      <c r="T869" s="86">
        <v>0</v>
      </c>
      <c r="U869" s="47">
        <v>0</v>
      </c>
      <c r="V869" s="86">
        <v>0.19996964407680048</v>
      </c>
      <c r="W869" s="47">
        <v>263.5</v>
      </c>
      <c r="X869" s="47">
        <v>0</v>
      </c>
      <c r="Y869" s="47">
        <v>9.6999999999999993</v>
      </c>
      <c r="Z869" s="47">
        <v>0</v>
      </c>
      <c r="AA869" s="60">
        <f>G869+H869+J869+L869+N869+O869+P869+Q869+R869+S869+U869+W869+X869+Y869+Z869</f>
        <v>2211.1000000000004</v>
      </c>
      <c r="AB869" s="144">
        <v>192.1</v>
      </c>
      <c r="AC869" s="47">
        <f>AB869+X869+W869+U869</f>
        <v>455.6</v>
      </c>
      <c r="AD869" s="247">
        <f t="shared" si="329"/>
        <v>0.34575396524246793</v>
      </c>
      <c r="AE869" s="47">
        <f>G869+H869+J869+L869+N869+P869+Q869+R869+S869+Y869+Z869</f>
        <v>1947.6000000000004</v>
      </c>
      <c r="AF869" s="296">
        <f t="shared" si="327"/>
        <v>0.4</v>
      </c>
      <c r="AG869" s="297">
        <f>G869*AF869</f>
        <v>527.08000000000004</v>
      </c>
      <c r="AH869" s="225">
        <f>IF((AA869+AB869)-(AE869+AG869)&gt;0,0,(AA869+AB869)-(AE869+AG869))</f>
        <v>-71.480000000000018</v>
      </c>
      <c r="AI869" s="247">
        <f t="shared" si="330"/>
        <v>0.4</v>
      </c>
      <c r="AJ869" s="47">
        <f t="shared" si="331"/>
        <v>527.08000000000004</v>
      </c>
      <c r="AK869" s="47"/>
      <c r="AL869" s="189"/>
    </row>
    <row r="870" spans="2:38" ht="15.75" x14ac:dyDescent="0.25">
      <c r="B870" s="666"/>
      <c r="C870" s="28" t="s">
        <v>623</v>
      </c>
      <c r="D870" s="111">
        <v>2</v>
      </c>
      <c r="E870" s="111">
        <v>15</v>
      </c>
      <c r="F870" s="111">
        <v>12</v>
      </c>
      <c r="G870" s="47">
        <v>1181.7</v>
      </c>
      <c r="H870" s="47">
        <v>55.199999999999996</v>
      </c>
      <c r="I870" s="86">
        <v>0.36142845053736145</v>
      </c>
      <c r="J870" s="47">
        <v>427.1</v>
      </c>
      <c r="K870" s="86">
        <v>0</v>
      </c>
      <c r="L870" s="47">
        <v>0</v>
      </c>
      <c r="M870" s="86">
        <v>0</v>
      </c>
      <c r="N870" s="47">
        <v>0</v>
      </c>
      <c r="O870" s="47">
        <v>0</v>
      </c>
      <c r="P870" s="47">
        <v>0</v>
      </c>
      <c r="Q870" s="47">
        <v>29.4</v>
      </c>
      <c r="R870" s="47">
        <v>4.2</v>
      </c>
      <c r="S870" s="47">
        <v>161.20000000000002</v>
      </c>
      <c r="T870" s="86">
        <v>0</v>
      </c>
      <c r="U870" s="47">
        <v>0</v>
      </c>
      <c r="V870" s="86">
        <v>0.19996615046119998</v>
      </c>
      <c r="W870" s="47">
        <v>236.3</v>
      </c>
      <c r="X870" s="47">
        <v>0</v>
      </c>
      <c r="Y870" s="47">
        <v>5.3</v>
      </c>
      <c r="Z870" s="47">
        <v>0</v>
      </c>
      <c r="AA870" s="60">
        <f>G870+H870+J870+L870+N870+O870+P870+Q870+R870+S870+U870+W870+X870+Y870+Z870</f>
        <v>2100.4000000000005</v>
      </c>
      <c r="AB870" s="144">
        <v>182.4</v>
      </c>
      <c r="AC870" s="47">
        <f>AB870+X870+W870+U870</f>
        <v>418.70000000000005</v>
      </c>
      <c r="AD870" s="247">
        <f t="shared" si="329"/>
        <v>0.35432004738935435</v>
      </c>
      <c r="AE870" s="47">
        <f>G870+H870+J870+L870+N870+P870+Q870+R870+S870+Y870+Z870</f>
        <v>1864.1000000000001</v>
      </c>
      <c r="AF870" s="296">
        <f t="shared" si="327"/>
        <v>0.4</v>
      </c>
      <c r="AG870" s="297">
        <f>G870*AF870</f>
        <v>472.68000000000006</v>
      </c>
      <c r="AH870" s="225">
        <f>IF((AA870+AB870)-(AE870+AG870)&gt;0,0,(AA870+AB870)-(AE870+AG870))</f>
        <v>-53.979999999999563</v>
      </c>
      <c r="AI870" s="247">
        <f t="shared" si="330"/>
        <v>0.39999999999999963</v>
      </c>
      <c r="AJ870" s="47">
        <f t="shared" si="331"/>
        <v>472.67999999999961</v>
      </c>
      <c r="AK870" s="47"/>
      <c r="AL870" s="189"/>
    </row>
    <row r="871" spans="2:38" ht="15.75" x14ac:dyDescent="0.25">
      <c r="B871" s="666" t="s">
        <v>624</v>
      </c>
      <c r="C871" s="26" t="s">
        <v>124</v>
      </c>
      <c r="D871" s="126">
        <f t="shared" ref="D871:AA871" si="340">SUM(D872:D873)</f>
        <v>18</v>
      </c>
      <c r="E871" s="126">
        <f t="shared" si="340"/>
        <v>77</v>
      </c>
      <c r="F871" s="126">
        <f t="shared" si="340"/>
        <v>67</v>
      </c>
      <c r="G871" s="128">
        <f t="shared" si="340"/>
        <v>6179.5000000000009</v>
      </c>
      <c r="H871" s="128">
        <f t="shared" si="340"/>
        <v>200.4</v>
      </c>
      <c r="I871" s="82">
        <f>J871/G871</f>
        <v>0.27977991746905084</v>
      </c>
      <c r="J871" s="128">
        <f t="shared" si="340"/>
        <v>1728.8999999999999</v>
      </c>
      <c r="K871" s="82">
        <f>L871/G871</f>
        <v>0</v>
      </c>
      <c r="L871" s="128">
        <f t="shared" si="340"/>
        <v>0</v>
      </c>
      <c r="M871" s="83">
        <f t="shared" si="340"/>
        <v>0</v>
      </c>
      <c r="N871" s="128">
        <f t="shared" si="340"/>
        <v>0</v>
      </c>
      <c r="O871" s="128">
        <f t="shared" si="340"/>
        <v>0</v>
      </c>
      <c r="P871" s="128">
        <f t="shared" si="340"/>
        <v>0</v>
      </c>
      <c r="Q871" s="128">
        <f t="shared" si="340"/>
        <v>122.6</v>
      </c>
      <c r="R871" s="128">
        <f t="shared" si="340"/>
        <v>34.1</v>
      </c>
      <c r="S871" s="128">
        <f t="shared" si="340"/>
        <v>788.90000000000009</v>
      </c>
      <c r="T871" s="82">
        <f>U871/G871</f>
        <v>0</v>
      </c>
      <c r="U871" s="128">
        <f t="shared" si="340"/>
        <v>0</v>
      </c>
      <c r="V871" s="82">
        <f>W871/G871</f>
        <v>0.19996763492191924</v>
      </c>
      <c r="W871" s="128">
        <f t="shared" si="340"/>
        <v>1235.7</v>
      </c>
      <c r="X871" s="128">
        <f t="shared" si="340"/>
        <v>0</v>
      </c>
      <c r="Y871" s="128">
        <f t="shared" si="340"/>
        <v>60.400000000000006</v>
      </c>
      <c r="Z871" s="128">
        <f t="shared" si="340"/>
        <v>0</v>
      </c>
      <c r="AA871" s="128">
        <f t="shared" si="340"/>
        <v>10350.5</v>
      </c>
      <c r="AB871" s="148">
        <f>SUM(AB872:AB873)</f>
        <v>899</v>
      </c>
      <c r="AC871" s="148">
        <f>SUM(AC872:AC873)</f>
        <v>2134.6999999999998</v>
      </c>
      <c r="AD871" s="235">
        <f t="shared" si="329"/>
        <v>0.34544866089489434</v>
      </c>
      <c r="AE871" s="148">
        <f>SUM(AE872:AE873)</f>
        <v>9114.7999999999993</v>
      </c>
      <c r="AF871" s="273">
        <f t="shared" si="327"/>
        <v>0.4</v>
      </c>
      <c r="AG871" s="274">
        <f>SUM(AG872:AG873)</f>
        <v>2471.8000000000006</v>
      </c>
      <c r="AH871" s="148">
        <f>SUM(AH872:AH873)</f>
        <v>-337.10000000000127</v>
      </c>
      <c r="AI871" s="235">
        <f t="shared" si="330"/>
        <v>0.40000000000000013</v>
      </c>
      <c r="AJ871" s="128">
        <f t="shared" si="331"/>
        <v>2471.8000000000011</v>
      </c>
      <c r="AK871" s="128"/>
      <c r="AL871" s="200"/>
    </row>
    <row r="872" spans="2:38" ht="15.75" customHeight="1" x14ac:dyDescent="0.25">
      <c r="B872" s="666"/>
      <c r="C872" s="28" t="s">
        <v>625</v>
      </c>
      <c r="D872" s="111">
        <v>15</v>
      </c>
      <c r="E872" s="111">
        <v>59</v>
      </c>
      <c r="F872" s="111">
        <v>53</v>
      </c>
      <c r="G872" s="47">
        <v>4907.5000000000009</v>
      </c>
      <c r="H872" s="47">
        <v>146.4</v>
      </c>
      <c r="I872" s="86">
        <v>0.27021905247070804</v>
      </c>
      <c r="J872" s="47">
        <v>1326.1</v>
      </c>
      <c r="K872" s="86">
        <v>0</v>
      </c>
      <c r="L872" s="47">
        <v>0</v>
      </c>
      <c r="M872" s="86">
        <v>0</v>
      </c>
      <c r="N872" s="47">
        <v>0</v>
      </c>
      <c r="O872" s="47">
        <v>0</v>
      </c>
      <c r="P872" s="47">
        <v>0</v>
      </c>
      <c r="Q872" s="47">
        <v>93.199999999999989</v>
      </c>
      <c r="R872" s="47">
        <v>29.9</v>
      </c>
      <c r="S872" s="47">
        <v>623.70000000000005</v>
      </c>
      <c r="T872" s="86">
        <v>0</v>
      </c>
      <c r="U872" s="47">
        <v>0</v>
      </c>
      <c r="V872" s="86">
        <v>0.1999796230259806</v>
      </c>
      <c r="W872" s="47">
        <v>981.4</v>
      </c>
      <c r="X872" s="47">
        <v>0</v>
      </c>
      <c r="Y872" s="47">
        <v>41.300000000000004</v>
      </c>
      <c r="Z872" s="47">
        <v>0</v>
      </c>
      <c r="AA872" s="60">
        <f>G872+H872+J872+L872+N872+O872+P872+Q872+R872+S872+U872+W872+X872+Y872+Z872</f>
        <v>8149.4999999999991</v>
      </c>
      <c r="AB872" s="144">
        <v>707.8</v>
      </c>
      <c r="AC872" s="47">
        <f>AB872+X872+W872+U872</f>
        <v>1689.1999999999998</v>
      </c>
      <c r="AD872" s="247">
        <f t="shared" si="329"/>
        <v>0.34420784513499736</v>
      </c>
      <c r="AE872" s="47">
        <f>G872+H872+J872+L872+N872+P872+Q872+R872+S872+Y872+Z872</f>
        <v>7168.0999999999995</v>
      </c>
      <c r="AF872" s="296">
        <f t="shared" si="327"/>
        <v>0.4</v>
      </c>
      <c r="AG872" s="297">
        <f>G872*AF872</f>
        <v>1963.0000000000005</v>
      </c>
      <c r="AH872" s="225">
        <f>IF((AA872+AB872)-(AE872+AG872)&gt;0,0,(AA872+AB872)-(AE872+AG872))</f>
        <v>-273.80000000000109</v>
      </c>
      <c r="AI872" s="247">
        <f t="shared" si="330"/>
        <v>0.40000000000000013</v>
      </c>
      <c r="AJ872" s="47">
        <f t="shared" si="331"/>
        <v>1963.0000000000009</v>
      </c>
      <c r="AK872" s="47"/>
      <c r="AL872" s="189"/>
    </row>
    <row r="873" spans="2:38" ht="15.75" x14ac:dyDescent="0.25">
      <c r="B873" s="666"/>
      <c r="C873" s="28" t="s">
        <v>626</v>
      </c>
      <c r="D873" s="111">
        <v>3</v>
      </c>
      <c r="E873" s="111">
        <v>18</v>
      </c>
      <c r="F873" s="111">
        <v>14</v>
      </c>
      <c r="G873" s="47">
        <v>1272</v>
      </c>
      <c r="H873" s="47">
        <v>54</v>
      </c>
      <c r="I873" s="86">
        <v>0.31666666666666665</v>
      </c>
      <c r="J873" s="47">
        <v>402.8</v>
      </c>
      <c r="K873" s="86">
        <v>0</v>
      </c>
      <c r="L873" s="47">
        <v>0</v>
      </c>
      <c r="M873" s="86">
        <v>0</v>
      </c>
      <c r="N873" s="47">
        <v>0</v>
      </c>
      <c r="O873" s="47">
        <v>0</v>
      </c>
      <c r="P873" s="47">
        <v>0</v>
      </c>
      <c r="Q873" s="47">
        <v>29.4</v>
      </c>
      <c r="R873" s="47">
        <v>4.2</v>
      </c>
      <c r="S873" s="47">
        <v>165.20000000000002</v>
      </c>
      <c r="T873" s="86">
        <v>0</v>
      </c>
      <c r="U873" s="47">
        <v>0</v>
      </c>
      <c r="V873" s="86">
        <v>0.19992138364779874</v>
      </c>
      <c r="W873" s="47">
        <v>254.29999999999998</v>
      </c>
      <c r="X873" s="47">
        <v>0</v>
      </c>
      <c r="Y873" s="47">
        <v>19.100000000000001</v>
      </c>
      <c r="Z873" s="47">
        <v>0</v>
      </c>
      <c r="AA873" s="60">
        <f>G873+H873+J873+L873+N873+O873+P873+Q873+R873+S873+U873+W873+X873+Y873+Z873</f>
        <v>2201</v>
      </c>
      <c r="AB873" s="144">
        <v>191.2</v>
      </c>
      <c r="AC873" s="47">
        <f>AB873+X873+W873+U873</f>
        <v>445.5</v>
      </c>
      <c r="AD873" s="247">
        <f t="shared" si="329"/>
        <v>0.35023584905660377</v>
      </c>
      <c r="AE873" s="47">
        <f>G873+H873+J873+L873+N873+P873+Q873+R873+S873+Y873+Z873</f>
        <v>1946.7</v>
      </c>
      <c r="AF873" s="296">
        <f t="shared" si="327"/>
        <v>0.4</v>
      </c>
      <c r="AG873" s="297">
        <f>G873*AF873</f>
        <v>508.8</v>
      </c>
      <c r="AH873" s="225">
        <f>IF((AA873+AB873)-(AE873+AG873)&gt;0,0,(AA873+AB873)-(AE873+AG873))</f>
        <v>-63.300000000000182</v>
      </c>
      <c r="AI873" s="247">
        <f t="shared" si="330"/>
        <v>0.40000000000000013</v>
      </c>
      <c r="AJ873" s="47">
        <f t="shared" si="331"/>
        <v>508.80000000000018</v>
      </c>
      <c r="AK873" s="47"/>
      <c r="AL873" s="189"/>
    </row>
    <row r="874" spans="2:38" ht="15.75" x14ac:dyDescent="0.25">
      <c r="B874" s="666" t="s">
        <v>627</v>
      </c>
      <c r="C874" s="26" t="s">
        <v>124</v>
      </c>
      <c r="D874" s="126">
        <f t="shared" ref="D874:AA874" si="341">SUM(D875:D877)</f>
        <v>9</v>
      </c>
      <c r="E874" s="126">
        <f t="shared" si="341"/>
        <v>44</v>
      </c>
      <c r="F874" s="126">
        <f t="shared" si="341"/>
        <v>43</v>
      </c>
      <c r="G874" s="128">
        <f t="shared" si="341"/>
        <v>4035.2000000000007</v>
      </c>
      <c r="H874" s="128">
        <f t="shared" si="341"/>
        <v>175.2</v>
      </c>
      <c r="I874" s="82">
        <f>J874/G874</f>
        <v>0.32709655035685953</v>
      </c>
      <c r="J874" s="128">
        <f t="shared" si="341"/>
        <v>1319.8999999999999</v>
      </c>
      <c r="K874" s="82">
        <f>L874/G874</f>
        <v>0</v>
      </c>
      <c r="L874" s="128">
        <f t="shared" si="341"/>
        <v>0</v>
      </c>
      <c r="M874" s="83">
        <f t="shared" si="341"/>
        <v>0</v>
      </c>
      <c r="N874" s="128">
        <f t="shared" si="341"/>
        <v>0</v>
      </c>
      <c r="O874" s="128">
        <f t="shared" si="341"/>
        <v>0</v>
      </c>
      <c r="P874" s="128">
        <f t="shared" si="341"/>
        <v>0</v>
      </c>
      <c r="Q874" s="128">
        <f t="shared" si="341"/>
        <v>117.6</v>
      </c>
      <c r="R874" s="128">
        <f t="shared" si="341"/>
        <v>12.600000000000001</v>
      </c>
      <c r="S874" s="128">
        <f t="shared" si="341"/>
        <v>530.80000000000007</v>
      </c>
      <c r="T874" s="82">
        <f>U874/G874</f>
        <v>0</v>
      </c>
      <c r="U874" s="128">
        <f t="shared" si="341"/>
        <v>0</v>
      </c>
      <c r="V874" s="82">
        <f>W874/G874</f>
        <v>0.19575237906423473</v>
      </c>
      <c r="W874" s="128">
        <f t="shared" si="341"/>
        <v>789.90000000000009</v>
      </c>
      <c r="X874" s="128">
        <f t="shared" si="341"/>
        <v>0</v>
      </c>
      <c r="Y874" s="128">
        <f t="shared" si="341"/>
        <v>40.200000000000003</v>
      </c>
      <c r="Z874" s="128">
        <f t="shared" si="341"/>
        <v>0</v>
      </c>
      <c r="AA874" s="128">
        <f t="shared" si="341"/>
        <v>7021.4</v>
      </c>
      <c r="AB874" s="148">
        <f>SUM(AB875:AB877)</f>
        <v>610</v>
      </c>
      <c r="AC874" s="148">
        <f>SUM(AC875:AC877)</f>
        <v>1399.9</v>
      </c>
      <c r="AD874" s="235">
        <f t="shared" si="329"/>
        <v>0.34692208564631238</v>
      </c>
      <c r="AE874" s="148">
        <f>SUM(AE875:AE877)</f>
        <v>6231.5</v>
      </c>
      <c r="AF874" s="273">
        <f t="shared" si="327"/>
        <v>0.4</v>
      </c>
      <c r="AG874" s="274">
        <f>SUM(AG875:AG877)</f>
        <v>1614.0800000000004</v>
      </c>
      <c r="AH874" s="148">
        <f>SUM(AH875:AH877)</f>
        <v>-214.17999999999984</v>
      </c>
      <c r="AI874" s="235">
        <f t="shared" si="330"/>
        <v>0.39999999999999991</v>
      </c>
      <c r="AJ874" s="128">
        <f t="shared" si="331"/>
        <v>1614.08</v>
      </c>
      <c r="AK874" s="128"/>
      <c r="AL874" s="200"/>
    </row>
    <row r="875" spans="2:38" ht="15.75" x14ac:dyDescent="0.25">
      <c r="B875" s="666"/>
      <c r="C875" s="28" t="s">
        <v>628</v>
      </c>
      <c r="D875" s="111">
        <v>3</v>
      </c>
      <c r="E875" s="111">
        <v>15</v>
      </c>
      <c r="F875" s="111">
        <v>15</v>
      </c>
      <c r="G875" s="47">
        <v>1444.8000000000002</v>
      </c>
      <c r="H875" s="47">
        <v>49.2</v>
      </c>
      <c r="I875" s="86">
        <v>0.29789590254706527</v>
      </c>
      <c r="J875" s="47">
        <v>430.39999999999992</v>
      </c>
      <c r="K875" s="86">
        <v>0</v>
      </c>
      <c r="L875" s="47">
        <v>0</v>
      </c>
      <c r="M875" s="86">
        <v>0</v>
      </c>
      <c r="N875" s="47">
        <v>0</v>
      </c>
      <c r="O875" s="47">
        <v>0</v>
      </c>
      <c r="P875" s="47">
        <v>0</v>
      </c>
      <c r="Q875" s="47">
        <v>58.8</v>
      </c>
      <c r="R875" s="47">
        <v>4.2</v>
      </c>
      <c r="S875" s="47">
        <v>181.4</v>
      </c>
      <c r="T875" s="86">
        <v>0</v>
      </c>
      <c r="U875" s="47">
        <v>0</v>
      </c>
      <c r="V875" s="86">
        <v>0.18833056478405316</v>
      </c>
      <c r="W875" s="47">
        <v>272.10000000000002</v>
      </c>
      <c r="X875" s="47">
        <v>0</v>
      </c>
      <c r="Y875" s="47">
        <v>2.7</v>
      </c>
      <c r="Z875" s="47">
        <v>0</v>
      </c>
      <c r="AA875" s="60">
        <f>G875+H875+J875+L875+N875+O875+P875+Q875+R875+S875+U875+W875+X875+Y875+Z875</f>
        <v>2443.6</v>
      </c>
      <c r="AB875" s="144">
        <v>212.3</v>
      </c>
      <c r="AC875" s="47">
        <f>AB875+X875+W875+U875</f>
        <v>484.40000000000003</v>
      </c>
      <c r="AD875" s="247">
        <f t="shared" si="329"/>
        <v>0.33527131782945735</v>
      </c>
      <c r="AE875" s="47">
        <f>G875+H875+J875+L875+N875+P875+Q875+R875+S875+Y875+Z875</f>
        <v>2171.5</v>
      </c>
      <c r="AF875" s="296">
        <f t="shared" si="327"/>
        <v>0.4</v>
      </c>
      <c r="AG875" s="297">
        <f>G875*AF875</f>
        <v>577.92000000000007</v>
      </c>
      <c r="AH875" s="225">
        <f>IF((AA875+AB875)-(AE875+AG875)&gt;0,0,(AA875+AB875)-(AE875+AG875))</f>
        <v>-93.519999999999982</v>
      </c>
      <c r="AI875" s="247">
        <f t="shared" si="330"/>
        <v>0.4</v>
      </c>
      <c r="AJ875" s="47">
        <f t="shared" si="331"/>
        <v>577.92000000000007</v>
      </c>
      <c r="AK875" s="47"/>
      <c r="AL875" s="189"/>
    </row>
    <row r="876" spans="2:38" ht="15.75" customHeight="1" x14ac:dyDescent="0.25">
      <c r="B876" s="666"/>
      <c r="C876" s="28" t="s">
        <v>629</v>
      </c>
      <c r="D876" s="111">
        <v>3</v>
      </c>
      <c r="E876" s="111">
        <v>15</v>
      </c>
      <c r="F876" s="111">
        <v>14</v>
      </c>
      <c r="G876" s="47">
        <v>1295.8000000000002</v>
      </c>
      <c r="H876" s="47">
        <v>56.4</v>
      </c>
      <c r="I876" s="86">
        <v>0.32937181663837006</v>
      </c>
      <c r="J876" s="47">
        <v>426.8</v>
      </c>
      <c r="K876" s="86">
        <v>0</v>
      </c>
      <c r="L876" s="47">
        <v>0</v>
      </c>
      <c r="M876" s="86">
        <v>0</v>
      </c>
      <c r="N876" s="47">
        <v>0</v>
      </c>
      <c r="O876" s="47">
        <v>0</v>
      </c>
      <c r="P876" s="47">
        <v>0</v>
      </c>
      <c r="Q876" s="47">
        <v>29.4</v>
      </c>
      <c r="R876" s="47">
        <v>4.2</v>
      </c>
      <c r="S876" s="47">
        <v>172.7</v>
      </c>
      <c r="T876" s="86">
        <v>0</v>
      </c>
      <c r="U876" s="47">
        <v>0</v>
      </c>
      <c r="V876" s="86">
        <v>0.19987652415496215</v>
      </c>
      <c r="W876" s="47">
        <v>259</v>
      </c>
      <c r="X876" s="47">
        <v>0</v>
      </c>
      <c r="Y876" s="47">
        <v>26.5</v>
      </c>
      <c r="Z876" s="47">
        <v>0</v>
      </c>
      <c r="AA876" s="60">
        <f>G876+H876+J876+L876+N876+O876+P876+Q876+R876+S876+U876+W876+X876+Y876+Z876</f>
        <v>2270.8000000000002</v>
      </c>
      <c r="AB876" s="144">
        <v>197.3</v>
      </c>
      <c r="AC876" s="47">
        <f>AB876+X876+W876+U876</f>
        <v>456.3</v>
      </c>
      <c r="AD876" s="247">
        <f t="shared" si="329"/>
        <v>0.35213767556721715</v>
      </c>
      <c r="AE876" s="47">
        <f>G876+H876+J876+L876+N876+P876+Q876+R876+S876+Y876+Z876</f>
        <v>2011.8000000000004</v>
      </c>
      <c r="AF876" s="296">
        <f t="shared" si="327"/>
        <v>0.4</v>
      </c>
      <c r="AG876" s="297">
        <f>G876*AF876</f>
        <v>518.32000000000005</v>
      </c>
      <c r="AH876" s="225">
        <f>IF((AA876+AB876)-(AE876+AG876)&gt;0,0,(AA876+AB876)-(AE876+AG876))</f>
        <v>-62.019999999999982</v>
      </c>
      <c r="AI876" s="247">
        <f t="shared" si="330"/>
        <v>0.39999999999999991</v>
      </c>
      <c r="AJ876" s="47">
        <f t="shared" si="331"/>
        <v>518.31999999999994</v>
      </c>
      <c r="AK876" s="47"/>
      <c r="AL876" s="189"/>
    </row>
    <row r="877" spans="2:38" ht="15.75" x14ac:dyDescent="0.25">
      <c r="B877" s="666"/>
      <c r="C877" s="28" t="s">
        <v>630</v>
      </c>
      <c r="D877" s="111">
        <v>3</v>
      </c>
      <c r="E877" s="111">
        <v>14</v>
      </c>
      <c r="F877" s="111">
        <v>14</v>
      </c>
      <c r="G877" s="47">
        <v>1294.6000000000001</v>
      </c>
      <c r="H877" s="47">
        <v>69.599999999999994</v>
      </c>
      <c r="I877" s="86">
        <v>0.3574076934960605</v>
      </c>
      <c r="J877" s="47">
        <v>462.7</v>
      </c>
      <c r="K877" s="86">
        <v>0</v>
      </c>
      <c r="L877" s="47">
        <v>0</v>
      </c>
      <c r="M877" s="86">
        <v>0</v>
      </c>
      <c r="N877" s="47">
        <v>0</v>
      </c>
      <c r="O877" s="47">
        <v>0</v>
      </c>
      <c r="P877" s="47">
        <v>0</v>
      </c>
      <c r="Q877" s="47">
        <v>29.4</v>
      </c>
      <c r="R877" s="47">
        <v>4.2</v>
      </c>
      <c r="S877" s="47">
        <v>176.70000000000002</v>
      </c>
      <c r="T877" s="86">
        <v>0</v>
      </c>
      <c r="U877" s="47">
        <v>0</v>
      </c>
      <c r="V877" s="86">
        <v>0.19990730727637879</v>
      </c>
      <c r="W877" s="47">
        <v>258.8</v>
      </c>
      <c r="X877" s="47">
        <v>0</v>
      </c>
      <c r="Y877" s="47">
        <v>11</v>
      </c>
      <c r="Z877" s="47">
        <v>0</v>
      </c>
      <c r="AA877" s="60">
        <f>G877+H877+J877+L877+N877+O877+P877+Q877+R877+S877+U877+W877+X877+Y877+Z877</f>
        <v>2307.0000000000005</v>
      </c>
      <c r="AB877" s="144">
        <v>200.4</v>
      </c>
      <c r="AC877" s="47">
        <f>AB877+X877+W877+U877</f>
        <v>459.20000000000005</v>
      </c>
      <c r="AD877" s="247">
        <f t="shared" si="329"/>
        <v>0.35470415572377567</v>
      </c>
      <c r="AE877" s="47">
        <f>G877+H877+J877+L877+N877+P877+Q877+R877+S877+Y877+Z877</f>
        <v>2048.2000000000003</v>
      </c>
      <c r="AF877" s="296">
        <f t="shared" si="327"/>
        <v>0.4</v>
      </c>
      <c r="AG877" s="297">
        <f>G877*AF877</f>
        <v>517.84</v>
      </c>
      <c r="AH877" s="225">
        <f>IF((AA877+AB877)-(AE877+AG877)&gt;0,0,(AA877+AB877)-(AE877+AG877))</f>
        <v>-58.639999999999873</v>
      </c>
      <c r="AI877" s="247">
        <f t="shared" si="330"/>
        <v>0.39999999999999991</v>
      </c>
      <c r="AJ877" s="47">
        <f t="shared" si="331"/>
        <v>517.83999999999992</v>
      </c>
      <c r="AK877" s="47"/>
      <c r="AL877" s="189"/>
    </row>
    <row r="878" spans="2:38" ht="15.75" x14ac:dyDescent="0.25">
      <c r="B878" s="666" t="s">
        <v>631</v>
      </c>
      <c r="C878" s="26" t="s">
        <v>124</v>
      </c>
      <c r="D878" s="126">
        <f t="shared" ref="D878:AA878" si="342">SUM(D879:D880)</f>
        <v>13</v>
      </c>
      <c r="E878" s="126">
        <f t="shared" si="342"/>
        <v>47</v>
      </c>
      <c r="F878" s="126">
        <f t="shared" si="342"/>
        <v>42</v>
      </c>
      <c r="G878" s="128">
        <f t="shared" si="342"/>
        <v>4118.2</v>
      </c>
      <c r="H878" s="128">
        <f t="shared" si="342"/>
        <v>124.8</v>
      </c>
      <c r="I878" s="82">
        <f>J878/G878</f>
        <v>0.25139624107619835</v>
      </c>
      <c r="J878" s="128">
        <f t="shared" si="342"/>
        <v>1035.3</v>
      </c>
      <c r="K878" s="82">
        <f>L878/G878</f>
        <v>0</v>
      </c>
      <c r="L878" s="128">
        <f t="shared" si="342"/>
        <v>0</v>
      </c>
      <c r="M878" s="83">
        <f t="shared" si="342"/>
        <v>0</v>
      </c>
      <c r="N878" s="128">
        <f t="shared" si="342"/>
        <v>0</v>
      </c>
      <c r="O878" s="128">
        <f t="shared" si="342"/>
        <v>0</v>
      </c>
      <c r="P878" s="128">
        <f t="shared" si="342"/>
        <v>0</v>
      </c>
      <c r="Q878" s="128">
        <f t="shared" si="342"/>
        <v>88.199999999999989</v>
      </c>
      <c r="R878" s="128">
        <f t="shared" si="342"/>
        <v>12.7</v>
      </c>
      <c r="S878" s="128">
        <f t="shared" si="342"/>
        <v>527</v>
      </c>
      <c r="T878" s="82">
        <f>U878/G878</f>
        <v>0</v>
      </c>
      <c r="U878" s="128">
        <f t="shared" si="342"/>
        <v>0</v>
      </c>
      <c r="V878" s="82">
        <f>W878/G878</f>
        <v>0.19996600456510127</v>
      </c>
      <c r="W878" s="128">
        <f t="shared" si="342"/>
        <v>823.5</v>
      </c>
      <c r="X878" s="128">
        <f t="shared" si="342"/>
        <v>0</v>
      </c>
      <c r="Y878" s="128">
        <f t="shared" si="342"/>
        <v>78.400000000000006</v>
      </c>
      <c r="Z878" s="128">
        <f t="shared" si="342"/>
        <v>0</v>
      </c>
      <c r="AA878" s="128">
        <f t="shared" si="342"/>
        <v>6808.1</v>
      </c>
      <c r="AB878" s="148">
        <f>SUM(AB879:AB880)</f>
        <v>591.4</v>
      </c>
      <c r="AC878" s="148">
        <f>SUM(AC879:AC880)</f>
        <v>1414.9</v>
      </c>
      <c r="AD878" s="235">
        <f t="shared" si="329"/>
        <v>0.34357243455878783</v>
      </c>
      <c r="AE878" s="148">
        <f>SUM(AE879:AE880)</f>
        <v>5984.6</v>
      </c>
      <c r="AF878" s="273">
        <f t="shared" si="327"/>
        <v>0.4</v>
      </c>
      <c r="AG878" s="274">
        <f>SUM(AG879:AG880)</f>
        <v>1647.2800000000002</v>
      </c>
      <c r="AH878" s="148">
        <f>SUM(AH879:AH880)</f>
        <v>-232.38000000000056</v>
      </c>
      <c r="AI878" s="235">
        <f t="shared" si="330"/>
        <v>0.40000000000000019</v>
      </c>
      <c r="AJ878" s="128">
        <f t="shared" si="331"/>
        <v>1647.2800000000007</v>
      </c>
      <c r="AK878" s="128"/>
      <c r="AL878" s="200"/>
    </row>
    <row r="879" spans="2:38" ht="15.75" customHeight="1" x14ac:dyDescent="0.25">
      <c r="B879" s="666"/>
      <c r="C879" s="28" t="s">
        <v>632</v>
      </c>
      <c r="D879" s="111">
        <v>6</v>
      </c>
      <c r="E879" s="111">
        <v>28</v>
      </c>
      <c r="F879" s="111">
        <v>25</v>
      </c>
      <c r="G879" s="47">
        <v>2367.6</v>
      </c>
      <c r="H879" s="47">
        <v>73.2</v>
      </c>
      <c r="I879" s="86">
        <v>0.23935631018753165</v>
      </c>
      <c r="J879" s="47">
        <v>566.69999999999993</v>
      </c>
      <c r="K879" s="86">
        <v>0</v>
      </c>
      <c r="L879" s="47">
        <v>0</v>
      </c>
      <c r="M879" s="86">
        <v>0</v>
      </c>
      <c r="N879" s="47">
        <v>0</v>
      </c>
      <c r="O879" s="47">
        <v>0</v>
      </c>
      <c r="P879" s="47">
        <v>0</v>
      </c>
      <c r="Q879" s="47">
        <v>58.8</v>
      </c>
      <c r="R879" s="47">
        <v>8.5</v>
      </c>
      <c r="S879" s="47">
        <v>305.7</v>
      </c>
      <c r="T879" s="86">
        <v>0</v>
      </c>
      <c r="U879" s="47">
        <v>0</v>
      </c>
      <c r="V879" s="86">
        <v>0.19994931576279776</v>
      </c>
      <c r="W879" s="47">
        <v>473.4</v>
      </c>
      <c r="X879" s="47">
        <v>0</v>
      </c>
      <c r="Y879" s="47">
        <v>48.9</v>
      </c>
      <c r="Z879" s="47">
        <v>0</v>
      </c>
      <c r="AA879" s="60">
        <f>G879+H879+J879+L879+N879+O879+P879+Q879+R879+S879+U879+W879+X879+Y879+Z879</f>
        <v>3902.7999999999997</v>
      </c>
      <c r="AB879" s="144">
        <v>339</v>
      </c>
      <c r="AC879" s="47">
        <f>AB879+X879+W879+U879</f>
        <v>812.4</v>
      </c>
      <c r="AD879" s="247">
        <f t="shared" si="329"/>
        <v>0.34313228585909783</v>
      </c>
      <c r="AE879" s="47">
        <f>G879+H879+J879+L879+N879+P879+Q879+R879+S879+Y879+Z879</f>
        <v>3429.3999999999996</v>
      </c>
      <c r="AF879" s="296">
        <f t="shared" si="327"/>
        <v>0.4</v>
      </c>
      <c r="AG879" s="297">
        <f>G879*AF879</f>
        <v>947.04</v>
      </c>
      <c r="AH879" s="225">
        <f>IF((AA879+AB879)-(AE879+AG879)&gt;0,0,(AA879+AB879)-(AE879+AG879))</f>
        <v>-134.64000000000033</v>
      </c>
      <c r="AI879" s="247">
        <f t="shared" si="330"/>
        <v>0.40000000000000013</v>
      </c>
      <c r="AJ879" s="47">
        <f t="shared" si="331"/>
        <v>947.0400000000003</v>
      </c>
      <c r="AK879" s="47"/>
      <c r="AL879" s="189"/>
    </row>
    <row r="880" spans="2:38" ht="15.75" x14ac:dyDescent="0.25">
      <c r="B880" s="666"/>
      <c r="C880" s="28" t="s">
        <v>633</v>
      </c>
      <c r="D880" s="111">
        <v>7</v>
      </c>
      <c r="E880" s="111">
        <v>19</v>
      </c>
      <c r="F880" s="111">
        <v>17</v>
      </c>
      <c r="G880" s="47">
        <v>1750.6000000000001</v>
      </c>
      <c r="H880" s="47">
        <v>51.599999999999994</v>
      </c>
      <c r="I880" s="86">
        <v>0.26767965269050609</v>
      </c>
      <c r="J880" s="47">
        <v>468.6</v>
      </c>
      <c r="K880" s="86">
        <v>0</v>
      </c>
      <c r="L880" s="47">
        <v>0</v>
      </c>
      <c r="M880" s="86">
        <v>0</v>
      </c>
      <c r="N880" s="47">
        <v>0</v>
      </c>
      <c r="O880" s="47">
        <v>0</v>
      </c>
      <c r="P880" s="47">
        <v>0</v>
      </c>
      <c r="Q880" s="47">
        <v>29.4</v>
      </c>
      <c r="R880" s="47">
        <v>4.2</v>
      </c>
      <c r="S880" s="47">
        <v>221.3</v>
      </c>
      <c r="T880" s="86">
        <v>0</v>
      </c>
      <c r="U880" s="47">
        <v>0</v>
      </c>
      <c r="V880" s="86">
        <v>0.1999885753455958</v>
      </c>
      <c r="W880" s="47">
        <v>350.1</v>
      </c>
      <c r="X880" s="47">
        <v>0</v>
      </c>
      <c r="Y880" s="47">
        <v>29.5</v>
      </c>
      <c r="Z880" s="47">
        <v>0</v>
      </c>
      <c r="AA880" s="60">
        <f>G880+H880+J880+L880+N880+O880+P880+Q880+R880+S880+U880+W880+X880+Y880+Z880</f>
        <v>2905.3</v>
      </c>
      <c r="AB880" s="144">
        <v>252.4</v>
      </c>
      <c r="AC880" s="47">
        <f>AB880+X880+W880+U880</f>
        <v>602.5</v>
      </c>
      <c r="AD880" s="247">
        <f t="shared" si="329"/>
        <v>0.34416771392665368</v>
      </c>
      <c r="AE880" s="47">
        <f>G880+H880+J880+L880+N880+P880+Q880+R880+S880+Y880+Z880</f>
        <v>2555.2000000000003</v>
      </c>
      <c r="AF880" s="296">
        <f t="shared" si="327"/>
        <v>0.4</v>
      </c>
      <c r="AG880" s="297">
        <f>G880*AF880</f>
        <v>700.24000000000012</v>
      </c>
      <c r="AH880" s="225">
        <f>IF((AA880+AB880)-(AE880+AG880)&gt;0,0,(AA880+AB880)-(AE880+AG880))</f>
        <v>-97.740000000000236</v>
      </c>
      <c r="AI880" s="247">
        <f t="shared" si="330"/>
        <v>0.40000000000000008</v>
      </c>
      <c r="AJ880" s="47">
        <f t="shared" si="331"/>
        <v>700.24000000000024</v>
      </c>
      <c r="AK880" s="47"/>
      <c r="AL880" s="189"/>
    </row>
    <row r="881" spans="2:38" ht="15.75" x14ac:dyDescent="0.25">
      <c r="B881" s="666" t="s">
        <v>838</v>
      </c>
      <c r="C881" s="26" t="s">
        <v>124</v>
      </c>
      <c r="D881" s="126">
        <f t="shared" ref="D881:AA881" si="343">SUM(D882:D883)</f>
        <v>12</v>
      </c>
      <c r="E881" s="126">
        <f t="shared" si="343"/>
        <v>44</v>
      </c>
      <c r="F881" s="126">
        <f t="shared" si="343"/>
        <v>42</v>
      </c>
      <c r="G881" s="128">
        <f t="shared" si="343"/>
        <v>4045.3999999999996</v>
      </c>
      <c r="H881" s="128">
        <f t="shared" si="343"/>
        <v>138</v>
      </c>
      <c r="I881" s="82">
        <f>J881/G881</f>
        <v>0.29388935581153908</v>
      </c>
      <c r="J881" s="128">
        <f t="shared" si="343"/>
        <v>1188.9000000000001</v>
      </c>
      <c r="K881" s="82">
        <f>L881/G881</f>
        <v>0</v>
      </c>
      <c r="L881" s="128">
        <f t="shared" si="343"/>
        <v>0</v>
      </c>
      <c r="M881" s="83">
        <f t="shared" si="343"/>
        <v>0</v>
      </c>
      <c r="N881" s="128">
        <f t="shared" si="343"/>
        <v>0</v>
      </c>
      <c r="O881" s="128">
        <f t="shared" si="343"/>
        <v>0</v>
      </c>
      <c r="P881" s="128">
        <f t="shared" si="343"/>
        <v>0</v>
      </c>
      <c r="Q881" s="128">
        <f t="shared" si="343"/>
        <v>117.6</v>
      </c>
      <c r="R881" s="128">
        <f t="shared" si="343"/>
        <v>8.4</v>
      </c>
      <c r="S881" s="128">
        <f t="shared" si="343"/>
        <v>517.70000000000005</v>
      </c>
      <c r="T881" s="82">
        <f>U881/G881</f>
        <v>0</v>
      </c>
      <c r="U881" s="128">
        <f t="shared" si="343"/>
        <v>0</v>
      </c>
      <c r="V881" s="82">
        <f>W881/G881</f>
        <v>0.19600039551095072</v>
      </c>
      <c r="W881" s="128">
        <f t="shared" si="343"/>
        <v>792.9</v>
      </c>
      <c r="X881" s="128">
        <f t="shared" si="343"/>
        <v>0</v>
      </c>
      <c r="Y881" s="128">
        <f t="shared" si="343"/>
        <v>58.000000000000007</v>
      </c>
      <c r="Z881" s="128">
        <f t="shared" si="343"/>
        <v>0</v>
      </c>
      <c r="AA881" s="128">
        <f t="shared" si="343"/>
        <v>6866.9</v>
      </c>
      <c r="AB881" s="148">
        <f>SUM(AB882:AB883)</f>
        <v>596.5</v>
      </c>
      <c r="AC881" s="148">
        <f>SUM(AC882:AC883)</f>
        <v>1389.4</v>
      </c>
      <c r="AD881" s="235">
        <f t="shared" si="329"/>
        <v>0.34345182182231676</v>
      </c>
      <c r="AE881" s="148">
        <f>SUM(AE882:AE883)</f>
        <v>6074</v>
      </c>
      <c r="AF881" s="273">
        <f t="shared" si="327"/>
        <v>0.4</v>
      </c>
      <c r="AG881" s="274">
        <f>SUM(AG882:AG883)</f>
        <v>1618.1599999999999</v>
      </c>
      <c r="AH881" s="148">
        <f>SUM(AH882:AH883)</f>
        <v>-228.75999999999976</v>
      </c>
      <c r="AI881" s="235">
        <f t="shared" si="330"/>
        <v>0.4</v>
      </c>
      <c r="AJ881" s="128">
        <f t="shared" si="331"/>
        <v>1618.1599999999999</v>
      </c>
      <c r="AK881" s="128"/>
      <c r="AL881" s="200"/>
    </row>
    <row r="882" spans="2:38" ht="15.75" customHeight="1" x14ac:dyDescent="0.25">
      <c r="B882" s="666"/>
      <c r="C882" s="28" t="s">
        <v>988</v>
      </c>
      <c r="D882" s="111">
        <v>7</v>
      </c>
      <c r="E882" s="111">
        <v>27</v>
      </c>
      <c r="F882" s="111">
        <v>26</v>
      </c>
      <c r="G882" s="47">
        <v>2469.3999999999996</v>
      </c>
      <c r="H882" s="47">
        <v>81.599999999999994</v>
      </c>
      <c r="I882" s="86">
        <v>0.26544909694662677</v>
      </c>
      <c r="J882" s="47">
        <v>655.5</v>
      </c>
      <c r="K882" s="86">
        <v>0</v>
      </c>
      <c r="L882" s="47">
        <v>0</v>
      </c>
      <c r="M882" s="86">
        <v>0</v>
      </c>
      <c r="N882" s="47">
        <v>0</v>
      </c>
      <c r="O882" s="47">
        <v>0</v>
      </c>
      <c r="P882" s="47">
        <v>0</v>
      </c>
      <c r="Q882" s="47">
        <v>58.8</v>
      </c>
      <c r="R882" s="47">
        <v>4.2</v>
      </c>
      <c r="S882" s="47">
        <v>313.59999999999997</v>
      </c>
      <c r="T882" s="86">
        <v>0</v>
      </c>
      <c r="U882" s="47">
        <v>0</v>
      </c>
      <c r="V882" s="86">
        <v>0.20000809913339274</v>
      </c>
      <c r="W882" s="47">
        <v>493.9</v>
      </c>
      <c r="X882" s="47">
        <v>0</v>
      </c>
      <c r="Y882" s="47">
        <v>38.400000000000006</v>
      </c>
      <c r="Z882" s="47">
        <v>0</v>
      </c>
      <c r="AA882" s="60">
        <f>G882+H882+J882+L882+N882+O882+P882+Q882+R882+S882+U882+W882+X882+Y882+Z882</f>
        <v>4115.3999999999996</v>
      </c>
      <c r="AB882" s="144">
        <v>357.5</v>
      </c>
      <c r="AC882" s="47">
        <f>AB882+X882+W882+U882</f>
        <v>851.4</v>
      </c>
      <c r="AD882" s="247">
        <f t="shared" si="329"/>
        <v>0.34478010852838753</v>
      </c>
      <c r="AE882" s="47">
        <f>G882+H882+J882+L882+N882+P882+Q882+R882+S882+Y882+Z882</f>
        <v>3621.4999999999995</v>
      </c>
      <c r="AF882" s="296">
        <f t="shared" si="327"/>
        <v>0.4</v>
      </c>
      <c r="AG882" s="297">
        <f>G882*AF882</f>
        <v>987.75999999999988</v>
      </c>
      <c r="AH882" s="225">
        <f>IF((AA882+AB882)-(AE882+AG882)&gt;0,0,(AA882+AB882)-(AE882+AG882))</f>
        <v>-136.35999999999967</v>
      </c>
      <c r="AI882" s="247">
        <f t="shared" si="330"/>
        <v>0.39999999999999991</v>
      </c>
      <c r="AJ882" s="47">
        <f t="shared" si="331"/>
        <v>987.75999999999965</v>
      </c>
      <c r="AK882" s="47"/>
      <c r="AL882" s="189"/>
    </row>
    <row r="883" spans="2:38" ht="15.75" x14ac:dyDescent="0.25">
      <c r="B883" s="666"/>
      <c r="C883" s="28" t="s">
        <v>634</v>
      </c>
      <c r="D883" s="111">
        <v>5</v>
      </c>
      <c r="E883" s="111">
        <v>17</v>
      </c>
      <c r="F883" s="111">
        <v>16</v>
      </c>
      <c r="G883" s="47">
        <v>1576</v>
      </c>
      <c r="H883" s="47">
        <v>56.4</v>
      </c>
      <c r="I883" s="86">
        <v>0.33845177664974624</v>
      </c>
      <c r="J883" s="47">
        <v>533.40000000000009</v>
      </c>
      <c r="K883" s="86">
        <v>0</v>
      </c>
      <c r="L883" s="47">
        <v>0</v>
      </c>
      <c r="M883" s="86">
        <v>0</v>
      </c>
      <c r="N883" s="47">
        <v>0</v>
      </c>
      <c r="O883" s="47">
        <v>0</v>
      </c>
      <c r="P883" s="47">
        <v>0</v>
      </c>
      <c r="Q883" s="47">
        <v>58.8</v>
      </c>
      <c r="R883" s="47">
        <v>4.2</v>
      </c>
      <c r="S883" s="47">
        <v>204.10000000000002</v>
      </c>
      <c r="T883" s="86">
        <v>0</v>
      </c>
      <c r="U883" s="47">
        <v>0</v>
      </c>
      <c r="V883" s="86">
        <v>0.18972081218274112</v>
      </c>
      <c r="W883" s="47">
        <v>299</v>
      </c>
      <c r="X883" s="47">
        <v>0</v>
      </c>
      <c r="Y883" s="47">
        <v>19.600000000000001</v>
      </c>
      <c r="Z883" s="47">
        <v>0</v>
      </c>
      <c r="AA883" s="60">
        <f>G883+H883+J883+L883+N883+O883+P883+Q883+R883+S883+U883+W883+X883+Y883+Z883</f>
        <v>2751.5</v>
      </c>
      <c r="AB883" s="144">
        <v>239</v>
      </c>
      <c r="AC883" s="47">
        <f>AB883+X883+W883+U883</f>
        <v>538</v>
      </c>
      <c r="AD883" s="247">
        <f t="shared" si="329"/>
        <v>0.34137055837563451</v>
      </c>
      <c r="AE883" s="47">
        <f>G883+H883+J883+L883+N883+P883+Q883+R883+S883+Y883+Z883</f>
        <v>2452.5</v>
      </c>
      <c r="AF883" s="296">
        <f t="shared" si="327"/>
        <v>0.4</v>
      </c>
      <c r="AG883" s="297">
        <f>G883*AF883</f>
        <v>630.40000000000009</v>
      </c>
      <c r="AH883" s="225">
        <f>IF((AA883+AB883)-(AE883+AG883)&gt;0,0,(AA883+AB883)-(AE883+AG883))</f>
        <v>-92.400000000000091</v>
      </c>
      <c r="AI883" s="247">
        <f t="shared" si="330"/>
        <v>0.40000000000000008</v>
      </c>
      <c r="AJ883" s="47">
        <f t="shared" si="331"/>
        <v>630.40000000000009</v>
      </c>
      <c r="AK883" s="47"/>
      <c r="AL883" s="189"/>
    </row>
    <row r="884" spans="2:38" ht="15.75" x14ac:dyDescent="0.25">
      <c r="B884" s="666" t="s">
        <v>635</v>
      </c>
      <c r="C884" s="26" t="s">
        <v>124</v>
      </c>
      <c r="D884" s="126">
        <f t="shared" ref="D884:AA884" si="344">SUM(D885:D886)</f>
        <v>38</v>
      </c>
      <c r="E884" s="126">
        <f t="shared" si="344"/>
        <v>144</v>
      </c>
      <c r="F884" s="126">
        <f t="shared" si="344"/>
        <v>142</v>
      </c>
      <c r="G884" s="128">
        <f t="shared" si="344"/>
        <v>12918.100000000002</v>
      </c>
      <c r="H884" s="128">
        <f t="shared" si="344"/>
        <v>345.6</v>
      </c>
      <c r="I884" s="82">
        <f>J884/G884</f>
        <v>0.24930910892468702</v>
      </c>
      <c r="J884" s="128">
        <f t="shared" si="344"/>
        <v>3220.6</v>
      </c>
      <c r="K884" s="82">
        <f>L884/G884</f>
        <v>3.2512521191196842E-3</v>
      </c>
      <c r="L884" s="128">
        <f t="shared" si="344"/>
        <v>42</v>
      </c>
      <c r="M884" s="83">
        <f t="shared" si="344"/>
        <v>0</v>
      </c>
      <c r="N884" s="128">
        <f t="shared" si="344"/>
        <v>0</v>
      </c>
      <c r="O884" s="128">
        <f t="shared" si="344"/>
        <v>0</v>
      </c>
      <c r="P884" s="128">
        <f t="shared" si="344"/>
        <v>0</v>
      </c>
      <c r="Q884" s="128">
        <f t="shared" si="344"/>
        <v>302.7</v>
      </c>
      <c r="R884" s="128">
        <f t="shared" si="344"/>
        <v>33.9</v>
      </c>
      <c r="S884" s="128">
        <f t="shared" si="344"/>
        <v>1556.1</v>
      </c>
      <c r="T884" s="82">
        <f>U884/G884</f>
        <v>0</v>
      </c>
      <c r="U884" s="128">
        <f t="shared" si="344"/>
        <v>0</v>
      </c>
      <c r="V884" s="82">
        <f>W884/G884</f>
        <v>0.19621306538887293</v>
      </c>
      <c r="W884" s="128">
        <f t="shared" si="344"/>
        <v>2534.6999999999998</v>
      </c>
      <c r="X884" s="128">
        <f t="shared" si="344"/>
        <v>0</v>
      </c>
      <c r="Y884" s="128">
        <f t="shared" si="344"/>
        <v>510</v>
      </c>
      <c r="Z884" s="128">
        <f t="shared" si="344"/>
        <v>0</v>
      </c>
      <c r="AA884" s="128">
        <f t="shared" si="344"/>
        <v>21463.7</v>
      </c>
      <c r="AB884" s="148">
        <f>SUM(AB885:AB886)</f>
        <v>1868</v>
      </c>
      <c r="AC884" s="148">
        <f>SUM(AC885:AC886)</f>
        <v>4402.7</v>
      </c>
      <c r="AD884" s="235">
        <f t="shared" si="329"/>
        <v>0.34081637392495795</v>
      </c>
      <c r="AE884" s="148">
        <f>SUM(AE885:AE886)</f>
        <v>18929</v>
      </c>
      <c r="AF884" s="273">
        <f t="shared" si="327"/>
        <v>0.4</v>
      </c>
      <c r="AG884" s="274">
        <f>SUM(AG885:AG886)</f>
        <v>5167.2400000000007</v>
      </c>
      <c r="AH884" s="148">
        <f>SUM(AH885:AH886)</f>
        <v>-764.54000000000224</v>
      </c>
      <c r="AI884" s="235">
        <f t="shared" si="330"/>
        <v>0.40000000000000008</v>
      </c>
      <c r="AJ884" s="128">
        <f t="shared" si="331"/>
        <v>5167.2400000000016</v>
      </c>
      <c r="AK884" s="128"/>
      <c r="AL884" s="200"/>
    </row>
    <row r="885" spans="2:38" ht="15.75" customHeight="1" x14ac:dyDescent="0.25">
      <c r="B885" s="666"/>
      <c r="C885" s="28" t="s">
        <v>636</v>
      </c>
      <c r="D885" s="111">
        <v>32</v>
      </c>
      <c r="E885" s="111">
        <v>123</v>
      </c>
      <c r="F885" s="111">
        <v>121</v>
      </c>
      <c r="G885" s="47">
        <v>10913.800000000001</v>
      </c>
      <c r="H885" s="47">
        <v>264</v>
      </c>
      <c r="I885" s="86">
        <v>0.23550917187414094</v>
      </c>
      <c r="J885" s="47">
        <v>2570.2999999999997</v>
      </c>
      <c r="K885" s="86">
        <v>3.8483388004178195E-3</v>
      </c>
      <c r="L885" s="47">
        <v>42</v>
      </c>
      <c r="M885" s="86">
        <v>0</v>
      </c>
      <c r="N885" s="47">
        <v>0</v>
      </c>
      <c r="O885" s="47">
        <v>0</v>
      </c>
      <c r="P885" s="47">
        <v>0</v>
      </c>
      <c r="Q885" s="47">
        <v>243.9</v>
      </c>
      <c r="R885" s="47">
        <v>29.7</v>
      </c>
      <c r="S885" s="47">
        <v>1289.3</v>
      </c>
      <c r="T885" s="86">
        <v>0</v>
      </c>
      <c r="U885" s="47">
        <v>0</v>
      </c>
      <c r="V885" s="86">
        <v>0.19557807546409131</v>
      </c>
      <c r="W885" s="47">
        <v>2134</v>
      </c>
      <c r="X885" s="47">
        <v>0</v>
      </c>
      <c r="Y885" s="47">
        <v>483.7</v>
      </c>
      <c r="Z885" s="47">
        <v>0</v>
      </c>
      <c r="AA885" s="60">
        <f>G885+H885+J885+L885+N885+O885+P885+Q885+R885+S885+U885+W885+X885+Y885+Z885</f>
        <v>17970.7</v>
      </c>
      <c r="AB885" s="144">
        <v>1564.6</v>
      </c>
      <c r="AC885" s="47">
        <f>AB885+X885+W885+U885</f>
        <v>3698.6</v>
      </c>
      <c r="AD885" s="247">
        <f t="shared" si="329"/>
        <v>0.33889204493393682</v>
      </c>
      <c r="AE885" s="47">
        <f>G885+H885+J885+L885+N885+P885+Q885+R885+S885+Y885+Z885</f>
        <v>15836.7</v>
      </c>
      <c r="AF885" s="296">
        <f t="shared" si="327"/>
        <v>0.4</v>
      </c>
      <c r="AG885" s="297">
        <f>G885*AF885</f>
        <v>4365.5200000000004</v>
      </c>
      <c r="AH885" s="225">
        <f>IF((AA885+AB885)-(AE885+AG885)&gt;0,0,(AA885+AB885)-(AE885+AG885))</f>
        <v>-666.92000000000189</v>
      </c>
      <c r="AI885" s="247">
        <f t="shared" si="330"/>
        <v>0.40000000000000019</v>
      </c>
      <c r="AJ885" s="47">
        <f t="shared" si="331"/>
        <v>4365.5200000000023</v>
      </c>
      <c r="AK885" s="47"/>
      <c r="AL885" s="189"/>
    </row>
    <row r="886" spans="2:38" ht="15.75" x14ac:dyDescent="0.25">
      <c r="B886" s="666"/>
      <c r="C886" s="28" t="s">
        <v>637</v>
      </c>
      <c r="D886" s="111">
        <v>6</v>
      </c>
      <c r="E886" s="111">
        <v>21</v>
      </c>
      <c r="F886" s="111">
        <v>21</v>
      </c>
      <c r="G886" s="47">
        <v>2004.3000000000002</v>
      </c>
      <c r="H886" s="47">
        <v>81.599999999999994</v>
      </c>
      <c r="I886" s="86">
        <v>0.3244524272813451</v>
      </c>
      <c r="J886" s="47">
        <v>650.30000000000007</v>
      </c>
      <c r="K886" s="86">
        <v>0</v>
      </c>
      <c r="L886" s="47">
        <v>0</v>
      </c>
      <c r="M886" s="86">
        <v>0</v>
      </c>
      <c r="N886" s="47">
        <v>0</v>
      </c>
      <c r="O886" s="47">
        <v>0</v>
      </c>
      <c r="P886" s="47">
        <v>0</v>
      </c>
      <c r="Q886" s="47">
        <v>58.8</v>
      </c>
      <c r="R886" s="47">
        <v>4.2</v>
      </c>
      <c r="S886" s="47">
        <v>266.8</v>
      </c>
      <c r="T886" s="86">
        <v>0</v>
      </c>
      <c r="U886" s="47">
        <v>0</v>
      </c>
      <c r="V886" s="86">
        <v>0.19992017163099335</v>
      </c>
      <c r="W886" s="47">
        <v>400.7</v>
      </c>
      <c r="X886" s="47">
        <v>0</v>
      </c>
      <c r="Y886" s="47">
        <v>26.299999999999997</v>
      </c>
      <c r="Z886" s="47">
        <v>0</v>
      </c>
      <c r="AA886" s="60">
        <f>G886+H886+J886+L886+N886+O886+P886+Q886+R886+S886+U886+W886+X886+Y886+Z886</f>
        <v>3493.0000000000005</v>
      </c>
      <c r="AB886" s="144">
        <v>303.39999999999998</v>
      </c>
      <c r="AC886" s="47">
        <f>AB886+X886+W886+U886</f>
        <v>704.09999999999991</v>
      </c>
      <c r="AD886" s="247">
        <f t="shared" si="329"/>
        <v>0.35129471635982629</v>
      </c>
      <c r="AE886" s="47">
        <f>G886+H886+J886+L886+N886+P886+Q886+R886+S886+Y886+Z886</f>
        <v>3092.3000000000006</v>
      </c>
      <c r="AF886" s="296">
        <f t="shared" si="327"/>
        <v>0.4</v>
      </c>
      <c r="AG886" s="297">
        <f>G886*AF886</f>
        <v>801.72000000000014</v>
      </c>
      <c r="AH886" s="225">
        <f>IF((AA886+AB886)-(AE886+AG886)&gt;0,0,(AA886+AB886)-(AE886+AG886))</f>
        <v>-97.620000000000346</v>
      </c>
      <c r="AI886" s="247">
        <f t="shared" si="330"/>
        <v>0.40000000000000008</v>
      </c>
      <c r="AJ886" s="47">
        <f t="shared" si="331"/>
        <v>801.72000000000025</v>
      </c>
      <c r="AK886" s="47"/>
      <c r="AL886" s="189"/>
    </row>
    <row r="887" spans="2:38" ht="15.75" x14ac:dyDescent="0.25">
      <c r="B887" s="666" t="s">
        <v>638</v>
      </c>
      <c r="C887" s="26" t="s">
        <v>124</v>
      </c>
      <c r="D887" s="126">
        <f t="shared" ref="D887:AA887" si="345">SUM(D888:D889)</f>
        <v>9</v>
      </c>
      <c r="E887" s="126">
        <f t="shared" si="345"/>
        <v>56</v>
      </c>
      <c r="F887" s="126">
        <f t="shared" si="345"/>
        <v>46</v>
      </c>
      <c r="G887" s="128">
        <f t="shared" si="345"/>
        <v>4216.7999999999993</v>
      </c>
      <c r="H887" s="128">
        <f t="shared" si="345"/>
        <v>132</v>
      </c>
      <c r="I887" s="82">
        <f>J887/G887</f>
        <v>0.30959495351925637</v>
      </c>
      <c r="J887" s="128">
        <f t="shared" si="345"/>
        <v>1305.5</v>
      </c>
      <c r="K887" s="82">
        <f>L887/G887</f>
        <v>0</v>
      </c>
      <c r="L887" s="128">
        <f t="shared" si="345"/>
        <v>0</v>
      </c>
      <c r="M887" s="83">
        <f t="shared" si="345"/>
        <v>0</v>
      </c>
      <c r="N887" s="128">
        <f t="shared" si="345"/>
        <v>0</v>
      </c>
      <c r="O887" s="128">
        <f t="shared" si="345"/>
        <v>0</v>
      </c>
      <c r="P887" s="128">
        <f t="shared" si="345"/>
        <v>0</v>
      </c>
      <c r="Q887" s="128">
        <f t="shared" si="345"/>
        <v>117.6</v>
      </c>
      <c r="R887" s="128">
        <f t="shared" si="345"/>
        <v>12.7</v>
      </c>
      <c r="S887" s="128">
        <f t="shared" si="345"/>
        <v>556.1</v>
      </c>
      <c r="T887" s="82">
        <f>U887/G887</f>
        <v>0</v>
      </c>
      <c r="U887" s="128">
        <f t="shared" si="345"/>
        <v>0</v>
      </c>
      <c r="V887" s="82">
        <f>W887/G887</f>
        <v>0.19996205653576174</v>
      </c>
      <c r="W887" s="128">
        <f t="shared" si="345"/>
        <v>843.19999999999993</v>
      </c>
      <c r="X887" s="128">
        <f t="shared" si="345"/>
        <v>0</v>
      </c>
      <c r="Y887" s="128">
        <f t="shared" si="345"/>
        <v>55.699999999999996</v>
      </c>
      <c r="Z887" s="128">
        <f t="shared" si="345"/>
        <v>0</v>
      </c>
      <c r="AA887" s="128">
        <f t="shared" si="345"/>
        <v>7239.6</v>
      </c>
      <c r="AB887" s="148">
        <f>SUM(AB888:AB889)</f>
        <v>628.90000000000009</v>
      </c>
      <c r="AC887" s="148">
        <f>SUM(AC888:AC889)</f>
        <v>1472.1</v>
      </c>
      <c r="AD887" s="235">
        <f t="shared" si="329"/>
        <v>0.34910358565737054</v>
      </c>
      <c r="AE887" s="148">
        <f>SUM(AE888:AE889)</f>
        <v>6396.4</v>
      </c>
      <c r="AF887" s="273">
        <f t="shared" si="327"/>
        <v>0.4</v>
      </c>
      <c r="AG887" s="274">
        <f>SUM(AG888:AG889)</f>
        <v>1686.72</v>
      </c>
      <c r="AH887" s="148">
        <f>SUM(AH888:AH889)</f>
        <v>-214.61999999999944</v>
      </c>
      <c r="AI887" s="235">
        <f t="shared" si="330"/>
        <v>0.39999999999999991</v>
      </c>
      <c r="AJ887" s="128">
        <f t="shared" si="331"/>
        <v>1686.7199999999993</v>
      </c>
      <c r="AK887" s="128"/>
      <c r="AL887" s="200"/>
    </row>
    <row r="888" spans="2:38" ht="15.75" customHeight="1" x14ac:dyDescent="0.25">
      <c r="B888" s="666"/>
      <c r="C888" s="28" t="s">
        <v>639</v>
      </c>
      <c r="D888" s="111">
        <v>6</v>
      </c>
      <c r="E888" s="111">
        <v>38</v>
      </c>
      <c r="F888" s="111">
        <v>28</v>
      </c>
      <c r="G888" s="47">
        <v>2488.6999999999998</v>
      </c>
      <c r="H888" s="47">
        <v>102</v>
      </c>
      <c r="I888" s="86">
        <v>0.28010607947924621</v>
      </c>
      <c r="J888" s="47">
        <v>697.1</v>
      </c>
      <c r="K888" s="86">
        <v>0</v>
      </c>
      <c r="L888" s="47">
        <v>0</v>
      </c>
      <c r="M888" s="86">
        <v>0</v>
      </c>
      <c r="N888" s="47">
        <v>0</v>
      </c>
      <c r="O888" s="47">
        <v>0</v>
      </c>
      <c r="P888" s="47">
        <v>0</v>
      </c>
      <c r="Q888" s="47">
        <v>88.2</v>
      </c>
      <c r="R888" s="47">
        <v>8.5</v>
      </c>
      <c r="S888" s="47">
        <v>323.5</v>
      </c>
      <c r="T888" s="86">
        <v>0</v>
      </c>
      <c r="U888" s="47">
        <v>0</v>
      </c>
      <c r="V888" s="86">
        <v>0.19998392735162934</v>
      </c>
      <c r="W888" s="47">
        <v>497.69999999999993</v>
      </c>
      <c r="X888" s="47">
        <v>0</v>
      </c>
      <c r="Y888" s="47">
        <v>37.299999999999997</v>
      </c>
      <c r="Z888" s="47">
        <v>0</v>
      </c>
      <c r="AA888" s="60">
        <f>G888+H888+J888+L888+N888+O888+P888+Q888+R888+S888+U888+W888+X888+Y888+Z888</f>
        <v>4243</v>
      </c>
      <c r="AB888" s="144">
        <v>368.6</v>
      </c>
      <c r="AC888" s="47">
        <f>AB888+X888+W888+U888</f>
        <v>866.3</v>
      </c>
      <c r="AD888" s="247">
        <f t="shared" si="329"/>
        <v>0.34809338208703339</v>
      </c>
      <c r="AE888" s="47">
        <f>G888+H888+J888+L888+N888+P888+Q888+R888+S888+Y888+Z888</f>
        <v>3745.2999999999997</v>
      </c>
      <c r="AF888" s="296">
        <f t="shared" si="327"/>
        <v>0.4</v>
      </c>
      <c r="AG888" s="297">
        <f>G888*AF888</f>
        <v>995.48</v>
      </c>
      <c r="AH888" s="225">
        <f>IF((AA888+AB888)-(AE888+AG888)&gt;0,0,(AA888+AB888)-(AE888+AG888))</f>
        <v>-129.17999999999938</v>
      </c>
      <c r="AI888" s="247">
        <f t="shared" si="330"/>
        <v>0.39999999999999974</v>
      </c>
      <c r="AJ888" s="47">
        <f t="shared" si="331"/>
        <v>995.47999999999934</v>
      </c>
      <c r="AK888" s="47"/>
      <c r="AL888" s="189"/>
    </row>
    <row r="889" spans="2:38" ht="15.75" x14ac:dyDescent="0.25">
      <c r="B889" s="666"/>
      <c r="C889" s="28" t="s">
        <v>640</v>
      </c>
      <c r="D889" s="111">
        <v>3</v>
      </c>
      <c r="E889" s="111">
        <v>18</v>
      </c>
      <c r="F889" s="111">
        <v>18</v>
      </c>
      <c r="G889" s="47">
        <v>1728.1</v>
      </c>
      <c r="H889" s="47">
        <v>29.999999999999996</v>
      </c>
      <c r="I889" s="86">
        <v>0.35206295931948384</v>
      </c>
      <c r="J889" s="47">
        <v>608.4</v>
      </c>
      <c r="K889" s="86">
        <v>0</v>
      </c>
      <c r="L889" s="47">
        <v>0</v>
      </c>
      <c r="M889" s="86">
        <v>0</v>
      </c>
      <c r="N889" s="47">
        <v>0</v>
      </c>
      <c r="O889" s="47">
        <v>0</v>
      </c>
      <c r="P889" s="47">
        <v>0</v>
      </c>
      <c r="Q889" s="47">
        <v>29.4</v>
      </c>
      <c r="R889" s="47">
        <v>4.2</v>
      </c>
      <c r="S889" s="47">
        <v>232.6</v>
      </c>
      <c r="T889" s="86">
        <v>0</v>
      </c>
      <c r="U889" s="47">
        <v>0</v>
      </c>
      <c r="V889" s="86">
        <v>0.19993055957409872</v>
      </c>
      <c r="W889" s="47">
        <v>345.5</v>
      </c>
      <c r="X889" s="47">
        <v>0</v>
      </c>
      <c r="Y889" s="47">
        <v>18.399999999999999</v>
      </c>
      <c r="Z889" s="47">
        <v>0</v>
      </c>
      <c r="AA889" s="60">
        <f>G889+H889+J889+L889+N889+O889+P889+Q889+R889+S889+U889+W889+X889+Y889+Z889</f>
        <v>2996.6</v>
      </c>
      <c r="AB889" s="144">
        <v>260.3</v>
      </c>
      <c r="AC889" s="47">
        <f>AB889+X889+W889+U889</f>
        <v>605.79999999999995</v>
      </c>
      <c r="AD889" s="247">
        <f t="shared" si="329"/>
        <v>0.35055841675828947</v>
      </c>
      <c r="AE889" s="47">
        <f>G889+H889+J889+L889+N889+P889+Q889+R889+S889+Y889+Z889</f>
        <v>2651.1</v>
      </c>
      <c r="AF889" s="296">
        <f t="shared" si="327"/>
        <v>0.4</v>
      </c>
      <c r="AG889" s="297">
        <f>G889*AF889</f>
        <v>691.24</v>
      </c>
      <c r="AH889" s="225">
        <f>IF((AA889+AB889)-(AE889+AG889)&gt;0,0,(AA889+AB889)-(AE889+AG889))</f>
        <v>-85.440000000000055</v>
      </c>
      <c r="AI889" s="247">
        <f t="shared" si="330"/>
        <v>0.4</v>
      </c>
      <c r="AJ889" s="47">
        <f t="shared" si="331"/>
        <v>691.24</v>
      </c>
      <c r="AK889" s="47"/>
      <c r="AL889" s="189"/>
    </row>
    <row r="890" spans="2:38" ht="15.75" x14ac:dyDescent="0.25">
      <c r="B890" s="666" t="s">
        <v>641</v>
      </c>
      <c r="C890" s="26" t="s">
        <v>124</v>
      </c>
      <c r="D890" s="126">
        <f t="shared" ref="D890:AA890" si="346">SUM(D891:D893)</f>
        <v>10</v>
      </c>
      <c r="E890" s="126">
        <f t="shared" si="346"/>
        <v>50</v>
      </c>
      <c r="F890" s="126">
        <f t="shared" si="346"/>
        <v>47</v>
      </c>
      <c r="G890" s="128">
        <f t="shared" si="346"/>
        <v>4448.3</v>
      </c>
      <c r="H890" s="128">
        <f t="shared" si="346"/>
        <v>158.4</v>
      </c>
      <c r="I890" s="82">
        <f>J890/G890</f>
        <v>0.30357664725850325</v>
      </c>
      <c r="J890" s="128">
        <f t="shared" si="346"/>
        <v>1350.4</v>
      </c>
      <c r="K890" s="82">
        <f>L890/G890</f>
        <v>0</v>
      </c>
      <c r="L890" s="128">
        <f t="shared" si="346"/>
        <v>0</v>
      </c>
      <c r="M890" s="83">
        <f t="shared" si="346"/>
        <v>0</v>
      </c>
      <c r="N890" s="128">
        <f t="shared" si="346"/>
        <v>0</v>
      </c>
      <c r="O890" s="128">
        <f t="shared" si="346"/>
        <v>0</v>
      </c>
      <c r="P890" s="128">
        <f t="shared" si="346"/>
        <v>0</v>
      </c>
      <c r="Q890" s="128">
        <f t="shared" si="346"/>
        <v>89.8</v>
      </c>
      <c r="R890" s="128">
        <f t="shared" si="346"/>
        <v>12.600000000000001</v>
      </c>
      <c r="S890" s="128">
        <f t="shared" si="346"/>
        <v>579.4</v>
      </c>
      <c r="T890" s="82">
        <f>U890/G890</f>
        <v>0</v>
      </c>
      <c r="U890" s="128">
        <f t="shared" si="346"/>
        <v>0</v>
      </c>
      <c r="V890" s="82">
        <f>W890/G890</f>
        <v>0.19994155070476363</v>
      </c>
      <c r="W890" s="128">
        <f t="shared" si="346"/>
        <v>889.40000000000009</v>
      </c>
      <c r="X890" s="128">
        <f t="shared" si="346"/>
        <v>0</v>
      </c>
      <c r="Y890" s="128">
        <f t="shared" si="346"/>
        <v>49.3</v>
      </c>
      <c r="Z890" s="128">
        <f t="shared" si="346"/>
        <v>0</v>
      </c>
      <c r="AA890" s="128">
        <f t="shared" si="346"/>
        <v>7577.6</v>
      </c>
      <c r="AB890" s="148">
        <f>SUM(AB891:AB893)</f>
        <v>658.2</v>
      </c>
      <c r="AC890" s="148">
        <f>SUM(AC891:AC893)</f>
        <v>1547.6</v>
      </c>
      <c r="AD890" s="235">
        <f t="shared" si="329"/>
        <v>0.34790818964548254</v>
      </c>
      <c r="AE890" s="148">
        <f>SUM(AE891:AE893)</f>
        <v>6688.2000000000007</v>
      </c>
      <c r="AF890" s="273">
        <f t="shared" si="327"/>
        <v>0.4</v>
      </c>
      <c r="AG890" s="274">
        <f>SUM(AG891:AG893)</f>
        <v>1779.3200000000002</v>
      </c>
      <c r="AH890" s="148">
        <f>SUM(AH891:AH893)</f>
        <v>-231.72000000000025</v>
      </c>
      <c r="AI890" s="235">
        <f t="shared" si="330"/>
        <v>0.4</v>
      </c>
      <c r="AJ890" s="128">
        <f t="shared" si="331"/>
        <v>1779.3200000000002</v>
      </c>
      <c r="AK890" s="128"/>
      <c r="AL890" s="200"/>
    </row>
    <row r="891" spans="2:38" ht="15.75" x14ac:dyDescent="0.25">
      <c r="B891" s="666"/>
      <c r="C891" s="28" t="s">
        <v>642</v>
      </c>
      <c r="D891" s="111">
        <v>5</v>
      </c>
      <c r="E891" s="111">
        <v>19</v>
      </c>
      <c r="F891" s="111">
        <v>18</v>
      </c>
      <c r="G891" s="47">
        <v>1817.5000000000002</v>
      </c>
      <c r="H891" s="47">
        <v>60</v>
      </c>
      <c r="I891" s="86">
        <v>0.28401650618982116</v>
      </c>
      <c r="J891" s="47">
        <v>516.20000000000005</v>
      </c>
      <c r="K891" s="86">
        <v>0</v>
      </c>
      <c r="L891" s="47">
        <v>0</v>
      </c>
      <c r="M891" s="86">
        <v>0</v>
      </c>
      <c r="N891" s="47">
        <v>0</v>
      </c>
      <c r="O891" s="47">
        <v>0</v>
      </c>
      <c r="P891" s="47">
        <v>0</v>
      </c>
      <c r="Q891" s="47">
        <v>31</v>
      </c>
      <c r="R891" s="47">
        <v>4.2</v>
      </c>
      <c r="S891" s="47">
        <v>232.79999999999998</v>
      </c>
      <c r="T891" s="86">
        <v>0</v>
      </c>
      <c r="U891" s="47">
        <v>0</v>
      </c>
      <c r="V891" s="86">
        <v>0.19994497936726272</v>
      </c>
      <c r="W891" s="47">
        <v>363.40000000000003</v>
      </c>
      <c r="X891" s="47">
        <v>0</v>
      </c>
      <c r="Y891" s="47">
        <v>24.2</v>
      </c>
      <c r="Z891" s="47">
        <v>0</v>
      </c>
      <c r="AA891" s="60">
        <f>G891+H891+J891+L891+N891+O891+P891+Q891+R891+S891+U891+W891+X891+Y891+Z891</f>
        <v>3049.3</v>
      </c>
      <c r="AB891" s="144">
        <v>264.89999999999998</v>
      </c>
      <c r="AC891" s="47">
        <f>AB891+X891+W891+U891</f>
        <v>628.29999999999995</v>
      </c>
      <c r="AD891" s="247">
        <f t="shared" si="329"/>
        <v>0.34569463548830803</v>
      </c>
      <c r="AE891" s="47">
        <f>G891+H891+J891+L891+N891+P891+Q891+R891+S891+Y891+Z891</f>
        <v>2685.9</v>
      </c>
      <c r="AF891" s="296">
        <f t="shared" si="327"/>
        <v>0.4</v>
      </c>
      <c r="AG891" s="297">
        <f>G891*AF891</f>
        <v>727.00000000000011</v>
      </c>
      <c r="AH891" s="225">
        <f>IF((AA891+AB891)-(AE891+AG891)&gt;0,0,(AA891+AB891)-(AE891+AG891))</f>
        <v>-98.699999999999818</v>
      </c>
      <c r="AI891" s="247">
        <f t="shared" si="330"/>
        <v>0.3999999999999998</v>
      </c>
      <c r="AJ891" s="47">
        <f t="shared" si="331"/>
        <v>726.99999999999977</v>
      </c>
      <c r="AK891" s="47"/>
      <c r="AL891" s="189"/>
    </row>
    <row r="892" spans="2:38" ht="15.75" x14ac:dyDescent="0.25">
      <c r="B892" s="666"/>
      <c r="C892" s="28" t="s">
        <v>643</v>
      </c>
      <c r="D892" s="111">
        <v>2</v>
      </c>
      <c r="E892" s="111">
        <v>14</v>
      </c>
      <c r="F892" s="111">
        <v>12</v>
      </c>
      <c r="G892" s="47">
        <v>1052.3</v>
      </c>
      <c r="H892" s="47">
        <v>42</v>
      </c>
      <c r="I892" s="86">
        <v>0.30038962273116038</v>
      </c>
      <c r="J892" s="47">
        <v>316.10000000000002</v>
      </c>
      <c r="K892" s="86">
        <v>0</v>
      </c>
      <c r="L892" s="47">
        <v>0</v>
      </c>
      <c r="M892" s="86">
        <v>0</v>
      </c>
      <c r="N892" s="47">
        <v>0</v>
      </c>
      <c r="O892" s="47">
        <v>0</v>
      </c>
      <c r="P892" s="47">
        <v>0</v>
      </c>
      <c r="Q892" s="47">
        <v>29.4</v>
      </c>
      <c r="R892" s="47">
        <v>4.2</v>
      </c>
      <c r="S892" s="47">
        <v>138</v>
      </c>
      <c r="T892" s="86">
        <v>0</v>
      </c>
      <c r="U892" s="47">
        <v>0</v>
      </c>
      <c r="V892" s="86">
        <v>0.19994298203934241</v>
      </c>
      <c r="W892" s="47">
        <v>210.4</v>
      </c>
      <c r="X892" s="47">
        <v>0</v>
      </c>
      <c r="Y892" s="47">
        <v>10.399999999999999</v>
      </c>
      <c r="Z892" s="47">
        <v>0</v>
      </c>
      <c r="AA892" s="60">
        <f>G892+H892+J892+L892+N892+O892+P892+Q892+R892+S892+U892+W892+X892+Y892+Z892</f>
        <v>1802.8000000000004</v>
      </c>
      <c r="AB892" s="144">
        <v>156.6</v>
      </c>
      <c r="AC892" s="47">
        <f>AB892+X892+W892+U892</f>
        <v>367</v>
      </c>
      <c r="AD892" s="247">
        <f t="shared" si="329"/>
        <v>0.34875985935569703</v>
      </c>
      <c r="AE892" s="47">
        <f>G892+H892+J892+L892+N892+P892+Q892+R892+S892+Y892+Z892</f>
        <v>1592.4000000000003</v>
      </c>
      <c r="AF892" s="296">
        <f t="shared" si="327"/>
        <v>0.4</v>
      </c>
      <c r="AG892" s="297">
        <f>G892*AF892</f>
        <v>420.92</v>
      </c>
      <c r="AH892" s="225">
        <f>IF((AA892+AB892)-(AE892+AG892)&gt;0,0,(AA892+AB892)-(AE892+AG892))</f>
        <v>-53.920000000000073</v>
      </c>
      <c r="AI892" s="247">
        <f t="shared" si="330"/>
        <v>0.40000000000000008</v>
      </c>
      <c r="AJ892" s="47">
        <f t="shared" si="331"/>
        <v>420.92000000000007</v>
      </c>
      <c r="AK892" s="47"/>
      <c r="AL892" s="189"/>
    </row>
    <row r="893" spans="2:38" ht="15.75" x14ac:dyDescent="0.25">
      <c r="B893" s="666"/>
      <c r="C893" s="28" t="s">
        <v>458</v>
      </c>
      <c r="D893" s="111">
        <v>3</v>
      </c>
      <c r="E893" s="111">
        <v>17</v>
      </c>
      <c r="F893" s="111">
        <v>17</v>
      </c>
      <c r="G893" s="47">
        <v>1578.5000000000002</v>
      </c>
      <c r="H893" s="47">
        <v>56.4</v>
      </c>
      <c r="I893" s="86">
        <v>0.32822299651567943</v>
      </c>
      <c r="J893" s="47">
        <v>518.1</v>
      </c>
      <c r="K893" s="86">
        <v>0</v>
      </c>
      <c r="L893" s="47">
        <v>0</v>
      </c>
      <c r="M893" s="86">
        <v>0</v>
      </c>
      <c r="N893" s="47">
        <v>0</v>
      </c>
      <c r="O893" s="47">
        <v>0</v>
      </c>
      <c r="P893" s="47">
        <v>0</v>
      </c>
      <c r="Q893" s="47">
        <v>29.4</v>
      </c>
      <c r="R893" s="47">
        <v>4.2</v>
      </c>
      <c r="S893" s="47">
        <v>208.6</v>
      </c>
      <c r="T893" s="86">
        <v>0</v>
      </c>
      <c r="U893" s="47">
        <v>0</v>
      </c>
      <c r="V893" s="86">
        <v>0.19993664871713651</v>
      </c>
      <c r="W893" s="47">
        <v>315.60000000000002</v>
      </c>
      <c r="X893" s="47">
        <v>0</v>
      </c>
      <c r="Y893" s="47">
        <v>14.7</v>
      </c>
      <c r="Z893" s="47">
        <v>0</v>
      </c>
      <c r="AA893" s="60">
        <f>G893+H893+J893+L893+N893+O893+P893+Q893+R893+S893+U893+W893+X893+Y893+Z893</f>
        <v>2725.5</v>
      </c>
      <c r="AB893" s="144">
        <v>236.7</v>
      </c>
      <c r="AC893" s="47">
        <f>AB893+X893+W893+U893</f>
        <v>552.29999999999995</v>
      </c>
      <c r="AD893" s="247">
        <f t="shared" si="329"/>
        <v>0.34988913525498883</v>
      </c>
      <c r="AE893" s="47">
        <f>G893+H893+J893+L893+N893+P893+Q893+R893+S893+Y893+Z893</f>
        <v>2409.9</v>
      </c>
      <c r="AF893" s="296">
        <f t="shared" si="327"/>
        <v>0.4</v>
      </c>
      <c r="AG893" s="297">
        <f>G893*AF893</f>
        <v>631.40000000000009</v>
      </c>
      <c r="AH893" s="225">
        <f>IF((AA893+AB893)-(AE893+AG893)&gt;0,0,(AA893+AB893)-(AE893+AG893))</f>
        <v>-79.100000000000364</v>
      </c>
      <c r="AI893" s="247">
        <f t="shared" si="330"/>
        <v>0.40000000000000013</v>
      </c>
      <c r="AJ893" s="47">
        <f t="shared" si="331"/>
        <v>631.40000000000032</v>
      </c>
      <c r="AK893" s="47"/>
      <c r="AL893" s="189"/>
    </row>
    <row r="894" spans="2:38" ht="41.25" customHeight="1" x14ac:dyDescent="0.25">
      <c r="B894" s="663" t="s">
        <v>644</v>
      </c>
      <c r="C894" s="664"/>
      <c r="D894" s="117">
        <f t="shared" ref="D894:AA894" si="347">D896</f>
        <v>101</v>
      </c>
      <c r="E894" s="117">
        <f t="shared" si="347"/>
        <v>610</v>
      </c>
      <c r="F894" s="117">
        <f t="shared" si="347"/>
        <v>540</v>
      </c>
      <c r="G894" s="132">
        <f t="shared" si="347"/>
        <v>49308.42</v>
      </c>
      <c r="H894" s="132">
        <f t="shared" si="347"/>
        <v>1614.1999999999998</v>
      </c>
      <c r="I894" s="87">
        <f>J894/G894</f>
        <v>0.28380548393154759</v>
      </c>
      <c r="J894" s="132">
        <f t="shared" si="347"/>
        <v>13994</v>
      </c>
      <c r="K894" s="87">
        <f>L894/G894</f>
        <v>9.2479134395302069E-4</v>
      </c>
      <c r="L894" s="132">
        <f t="shared" si="347"/>
        <v>45.6</v>
      </c>
      <c r="M894" s="87">
        <f>N894/G894</f>
        <v>0</v>
      </c>
      <c r="N894" s="132">
        <f t="shared" si="347"/>
        <v>0</v>
      </c>
      <c r="O894" s="132">
        <f t="shared" si="347"/>
        <v>0</v>
      </c>
      <c r="P894" s="132">
        <f t="shared" si="347"/>
        <v>0</v>
      </c>
      <c r="Q894" s="132">
        <f t="shared" si="347"/>
        <v>987.1</v>
      </c>
      <c r="R894" s="132">
        <f t="shared" si="347"/>
        <v>141.5</v>
      </c>
      <c r="S894" s="132">
        <f t="shared" si="347"/>
        <v>6634.5123913333337</v>
      </c>
      <c r="T894" s="87">
        <f>U894/G894</f>
        <v>0.27909693103125188</v>
      </c>
      <c r="U894" s="132">
        <f t="shared" si="347"/>
        <v>13761.828696</v>
      </c>
      <c r="V894" s="87">
        <f>W894/G894</f>
        <v>0</v>
      </c>
      <c r="W894" s="132">
        <f t="shared" si="347"/>
        <v>0</v>
      </c>
      <c r="X894" s="132">
        <f t="shared" si="347"/>
        <v>0</v>
      </c>
      <c r="Y894" s="132">
        <f t="shared" si="347"/>
        <v>0</v>
      </c>
      <c r="Z894" s="132">
        <f t="shared" si="347"/>
        <v>0</v>
      </c>
      <c r="AA894" s="132">
        <f t="shared" si="347"/>
        <v>86487.161087333341</v>
      </c>
      <c r="AB894" s="129">
        <f>AB896+AB895</f>
        <v>4700.2000000000007</v>
      </c>
      <c r="AC894" s="129">
        <f>AC896+AC895</f>
        <v>18794.028696000001</v>
      </c>
      <c r="AD894" s="226">
        <f t="shared" si="329"/>
        <v>0.37441939319897094</v>
      </c>
      <c r="AE894" s="129">
        <f>AE896+AE895</f>
        <v>75784.932391333336</v>
      </c>
      <c r="AF894" s="258">
        <f t="shared" si="327"/>
        <v>0.4</v>
      </c>
      <c r="AG894" s="255">
        <f>AG896+AG895</f>
        <v>20491.648000000001</v>
      </c>
      <c r="AH894" s="129">
        <f>AH896+AH895</f>
        <v>-1697.6193040000016</v>
      </c>
      <c r="AI894" s="226">
        <f t="shared" si="330"/>
        <v>0.41558111170465412</v>
      </c>
      <c r="AJ894" s="132">
        <f t="shared" si="331"/>
        <v>20491.648000000001</v>
      </c>
      <c r="AK894" s="132"/>
      <c r="AL894" s="196"/>
    </row>
    <row r="895" spans="2:38" ht="18.75" x14ac:dyDescent="0.25">
      <c r="B895" s="306" t="s">
        <v>839</v>
      </c>
      <c r="C895" s="207"/>
      <c r="D895" s="124"/>
      <c r="E895" s="124">
        <v>17</v>
      </c>
      <c r="F895" s="124">
        <v>17</v>
      </c>
      <c r="G895" s="134">
        <v>1920.7000000000003</v>
      </c>
      <c r="H895" s="134">
        <v>95.199999999999989</v>
      </c>
      <c r="I895" s="93">
        <v>0.41063154058416201</v>
      </c>
      <c r="J895" s="134">
        <v>788.7</v>
      </c>
      <c r="K895" s="93">
        <v>0</v>
      </c>
      <c r="L895" s="134">
        <v>0</v>
      </c>
      <c r="M895" s="93">
        <v>0</v>
      </c>
      <c r="N895" s="134">
        <v>0</v>
      </c>
      <c r="O895" s="134">
        <v>0</v>
      </c>
      <c r="P895" s="134">
        <v>0</v>
      </c>
      <c r="Q895" s="134">
        <v>0</v>
      </c>
      <c r="R895" s="134">
        <v>0</v>
      </c>
      <c r="S895" s="134">
        <v>255</v>
      </c>
      <c r="T895" s="93">
        <v>0.17285364710782525</v>
      </c>
      <c r="U895" s="134">
        <v>332</v>
      </c>
      <c r="V895" s="93">
        <v>0</v>
      </c>
      <c r="W895" s="134">
        <v>0</v>
      </c>
      <c r="X895" s="309">
        <v>0</v>
      </c>
      <c r="Y895" s="309">
        <v>0</v>
      </c>
      <c r="Z895" s="309">
        <v>0</v>
      </c>
      <c r="AA895" s="309">
        <v>3391.6000000000004</v>
      </c>
      <c r="AB895" s="146">
        <v>302.3</v>
      </c>
      <c r="AC895" s="309">
        <f>AB895+X895+W895+U895</f>
        <v>634.29999999999995</v>
      </c>
      <c r="AD895" s="310">
        <f t="shared" si="329"/>
        <v>0.33024418180871551</v>
      </c>
      <c r="AE895" s="309">
        <f>G895+H895+J895+L895+N895+P895+Q895+R895+S895+Y895+Z895</f>
        <v>3059.6000000000004</v>
      </c>
      <c r="AF895" s="311">
        <f t="shared" si="327"/>
        <v>0.4</v>
      </c>
      <c r="AG895" s="312">
        <f>G895*AF895</f>
        <v>768.2800000000002</v>
      </c>
      <c r="AH895" s="225">
        <f>IF((AA895+AB895)-(AE895+AG895)&gt;0,0,(AA895+AB895)-(AE895+AG895))</f>
        <v>-133.98000000000002</v>
      </c>
      <c r="AI895" s="310">
        <f t="shared" si="330"/>
        <v>0.39999999999999991</v>
      </c>
      <c r="AJ895" s="309">
        <f t="shared" si="331"/>
        <v>768.28</v>
      </c>
      <c r="AK895" s="134"/>
      <c r="AL895" s="184"/>
    </row>
    <row r="896" spans="2:38" ht="18.75" x14ac:dyDescent="0.3">
      <c r="B896" s="10" t="s">
        <v>710</v>
      </c>
      <c r="C896" s="27"/>
      <c r="D896" s="154">
        <f>D897+D902+D906+D907+D914+D910+D918+D921+D922</f>
        <v>101</v>
      </c>
      <c r="E896" s="154">
        <f>E897+E902+E906+E907+E914+E910+E918+E921+E922</f>
        <v>610</v>
      </c>
      <c r="F896" s="154">
        <f>F897+F902+F906+F907+F914+F910+F918+F921+F922</f>
        <v>540</v>
      </c>
      <c r="G896" s="65">
        <f>G897+G902+G906+G907+G914+G918+G921+G922+G910</f>
        <v>49308.42</v>
      </c>
      <c r="H896" s="65">
        <f>H897+H902+H906+H907+H914+H918+H921+H922+H910</f>
        <v>1614.1999999999998</v>
      </c>
      <c r="I896" s="94">
        <f>J896/G896</f>
        <v>0.28380548393154759</v>
      </c>
      <c r="J896" s="65">
        <f>J897+J902+J906+J907+J914+J918+J921+J922+J910</f>
        <v>13994</v>
      </c>
      <c r="K896" s="94">
        <f>L896/G896</f>
        <v>9.2479134395302069E-4</v>
      </c>
      <c r="L896" s="65">
        <f t="shared" ref="L896:Z896" si="348">L897+L902+L906+L907+L914+L918+L921+L922</f>
        <v>45.6</v>
      </c>
      <c r="M896" s="94">
        <f>N896/G896</f>
        <v>0</v>
      </c>
      <c r="N896" s="65">
        <f t="shared" si="348"/>
        <v>0</v>
      </c>
      <c r="O896" s="65">
        <f t="shared" si="348"/>
        <v>0</v>
      </c>
      <c r="P896" s="65">
        <f t="shared" si="348"/>
        <v>0</v>
      </c>
      <c r="Q896" s="65">
        <f>Q897+Q902+Q906+Q907+Q914+Q918+Q921+Q922+Q910</f>
        <v>987.1</v>
      </c>
      <c r="R896" s="65">
        <f>R897+R902+R906+R907+R914+R918+R921+R922+R910</f>
        <v>141.5</v>
      </c>
      <c r="S896" s="65">
        <f>S897+S902+S906+S907+S914+S918+S921+S922+S910</f>
        <v>6634.5123913333337</v>
      </c>
      <c r="T896" s="94">
        <f>U896/G896</f>
        <v>0.27909693103125188</v>
      </c>
      <c r="U896" s="65">
        <f>U897+U902+U906+U907+U914+U918+U921+U922+U910</f>
        <v>13761.828696</v>
      </c>
      <c r="V896" s="94">
        <f>W896/G896</f>
        <v>0</v>
      </c>
      <c r="W896" s="65">
        <f t="shared" si="348"/>
        <v>0</v>
      </c>
      <c r="X896" s="65">
        <f t="shared" si="348"/>
        <v>0</v>
      </c>
      <c r="Y896" s="65">
        <f t="shared" si="348"/>
        <v>0</v>
      </c>
      <c r="Z896" s="65">
        <f t="shared" si="348"/>
        <v>0</v>
      </c>
      <c r="AA896" s="65">
        <f>AA897+AA902+AA906+AA907+AA914+AA918+AA921+AA922+AA910</f>
        <v>86487.161087333341</v>
      </c>
      <c r="AB896" s="62">
        <f>AB897+AB902+AB906+AB907+AB910+AB914+AB918+AB921+AB922</f>
        <v>4397.9000000000005</v>
      </c>
      <c r="AC896" s="62">
        <f>AC897+AC902+AC906+AC907+AC910+AC914+AC918+AC921+AC922</f>
        <v>18159.728696000002</v>
      </c>
      <c r="AD896" s="232">
        <f t="shared" si="329"/>
        <v>0.36828859444289641</v>
      </c>
      <c r="AE896" s="62">
        <f>AE897+AE902+AE906+AE907+AE910+AE914+AE918+AE921+AE922</f>
        <v>72725.33239133333</v>
      </c>
      <c r="AF896" s="267">
        <f t="shared" si="327"/>
        <v>0.4</v>
      </c>
      <c r="AG896" s="268">
        <f>AG897+AG902+AG906+AG907+AG910+AG914+AG918+AG921+AG922</f>
        <v>19723.368000000002</v>
      </c>
      <c r="AH896" s="62">
        <f>AH897+AH902+AH906+AH907+AH910+AH914+AH918+AH921+AH922</f>
        <v>-1563.6393040000016</v>
      </c>
      <c r="AI896" s="232">
        <f t="shared" si="330"/>
        <v>0.40000000000000008</v>
      </c>
      <c r="AJ896" s="65">
        <f t="shared" si="331"/>
        <v>19723.368000000002</v>
      </c>
      <c r="AK896" s="65"/>
      <c r="AL896" s="79"/>
    </row>
    <row r="897" spans="2:38" ht="15.75" x14ac:dyDescent="0.25">
      <c r="B897" s="666" t="s">
        <v>645</v>
      </c>
      <c r="C897" s="26" t="s">
        <v>124</v>
      </c>
      <c r="D897" s="125">
        <f t="shared" ref="D897:AA897" si="349">SUM(D898:D901)</f>
        <v>11</v>
      </c>
      <c r="E897" s="125">
        <f t="shared" si="349"/>
        <v>72</v>
      </c>
      <c r="F897" s="125">
        <f t="shared" si="349"/>
        <v>68</v>
      </c>
      <c r="G897" s="57">
        <f t="shared" si="349"/>
        <v>6261.4</v>
      </c>
      <c r="H897" s="57">
        <f t="shared" si="349"/>
        <v>217.8</v>
      </c>
      <c r="I897" s="82">
        <f>J897/G897</f>
        <v>0.30573034784552983</v>
      </c>
      <c r="J897" s="57">
        <f t="shared" si="349"/>
        <v>1914.3000000000002</v>
      </c>
      <c r="K897" s="82">
        <f>L897/G897</f>
        <v>0</v>
      </c>
      <c r="L897" s="57">
        <f t="shared" si="349"/>
        <v>0</v>
      </c>
      <c r="M897" s="82">
        <f t="shared" si="349"/>
        <v>0</v>
      </c>
      <c r="N897" s="57">
        <f t="shared" si="349"/>
        <v>0</v>
      </c>
      <c r="O897" s="57">
        <f t="shared" si="349"/>
        <v>0</v>
      </c>
      <c r="P897" s="57">
        <f t="shared" si="349"/>
        <v>0</v>
      </c>
      <c r="Q897" s="57">
        <f t="shared" si="349"/>
        <v>156</v>
      </c>
      <c r="R897" s="57">
        <f t="shared" si="349"/>
        <v>21.099999999999998</v>
      </c>
      <c r="S897" s="57">
        <f t="shared" si="349"/>
        <v>855.16997666666657</v>
      </c>
      <c r="T897" s="82">
        <f>U897/G897</f>
        <v>0.27979999999999999</v>
      </c>
      <c r="U897" s="57">
        <f t="shared" si="349"/>
        <v>1751.9397199999999</v>
      </c>
      <c r="V897" s="82">
        <f>W897/G897</f>
        <v>0</v>
      </c>
      <c r="W897" s="57">
        <f t="shared" si="349"/>
        <v>0</v>
      </c>
      <c r="X897" s="57">
        <f t="shared" si="349"/>
        <v>0</v>
      </c>
      <c r="Y897" s="57">
        <f t="shared" si="349"/>
        <v>0</v>
      </c>
      <c r="Z897" s="57">
        <f t="shared" si="349"/>
        <v>0</v>
      </c>
      <c r="AA897" s="57">
        <f t="shared" si="349"/>
        <v>11177.709696666667</v>
      </c>
      <c r="AB897" s="141">
        <f>SUM(AB898:AB901)</f>
        <v>569.1</v>
      </c>
      <c r="AC897" s="141">
        <f>SUM(AC898:AC901)</f>
        <v>2321.0397200000002</v>
      </c>
      <c r="AD897" s="233">
        <f t="shared" si="329"/>
        <v>0.37069021624556808</v>
      </c>
      <c r="AE897" s="141">
        <f>SUM(AE898:AE901)</f>
        <v>9425.7699766666665</v>
      </c>
      <c r="AF897" s="269">
        <f t="shared" si="327"/>
        <v>0.4</v>
      </c>
      <c r="AG897" s="270">
        <f>SUM(AG898:AG901)</f>
        <v>2504.56</v>
      </c>
      <c r="AH897" s="141">
        <f>SUM(AH898:AH901)</f>
        <v>-183.52028000000018</v>
      </c>
      <c r="AI897" s="233">
        <f t="shared" si="330"/>
        <v>0.40000000000000008</v>
      </c>
      <c r="AJ897" s="57">
        <f t="shared" si="331"/>
        <v>2504.5600000000004</v>
      </c>
      <c r="AK897" s="57"/>
      <c r="AL897" s="79"/>
    </row>
    <row r="898" spans="2:38" s="1" customFormat="1" ht="15.75" x14ac:dyDescent="0.25">
      <c r="B898" s="666"/>
      <c r="C898" s="23" t="s">
        <v>782</v>
      </c>
      <c r="D898" s="59">
        <v>3</v>
      </c>
      <c r="E898" s="59">
        <v>14</v>
      </c>
      <c r="F898" s="59">
        <v>13</v>
      </c>
      <c r="G898" s="56">
        <v>1193.4000000000001</v>
      </c>
      <c r="H898" s="56">
        <v>37.6</v>
      </c>
      <c r="I898" s="100">
        <v>0.22213842802078096</v>
      </c>
      <c r="J898" s="56">
        <v>265.10000000000002</v>
      </c>
      <c r="K898" s="100">
        <v>0</v>
      </c>
      <c r="L898" s="56">
        <v>0</v>
      </c>
      <c r="M898" s="100">
        <v>0</v>
      </c>
      <c r="N898" s="56">
        <v>0</v>
      </c>
      <c r="O898" s="56">
        <v>0</v>
      </c>
      <c r="P898" s="56">
        <v>0</v>
      </c>
      <c r="Q898" s="56">
        <v>26</v>
      </c>
      <c r="R898" s="56">
        <v>4.2</v>
      </c>
      <c r="S898" s="56">
        <v>155.01777666666666</v>
      </c>
      <c r="T898" s="100">
        <v>0.27979999999999999</v>
      </c>
      <c r="U898" s="56">
        <v>333.91332</v>
      </c>
      <c r="V898" s="100">
        <v>0</v>
      </c>
      <c r="W898" s="56">
        <v>0</v>
      </c>
      <c r="X898" s="56">
        <v>0</v>
      </c>
      <c r="Y898" s="56">
        <v>0</v>
      </c>
      <c r="Z898" s="56">
        <v>0</v>
      </c>
      <c r="AA898" s="60">
        <f>G898+H898+J898+L898+N898+O898+P898+Q898+R898+S898+U898+W898+X898+Y898+Z898</f>
        <v>2015.2310966666664</v>
      </c>
      <c r="AB898" s="142">
        <v>102.6</v>
      </c>
      <c r="AC898" s="56">
        <f>AB898+X898+W898+U898</f>
        <v>436.51332000000002</v>
      </c>
      <c r="AD898" s="244">
        <f t="shared" si="329"/>
        <v>0.365772850678733</v>
      </c>
      <c r="AE898" s="56">
        <f>G898+H898+J898+L898+N898+P898+Q898+R898+S898+Y898+Z898</f>
        <v>1681.3177766666665</v>
      </c>
      <c r="AF898" s="290">
        <f t="shared" si="327"/>
        <v>0.4</v>
      </c>
      <c r="AG898" s="291">
        <f>G898*AF898</f>
        <v>477.36000000000007</v>
      </c>
      <c r="AH898" s="225">
        <f>IF((AA898+AB898)-(AE898+AG898)&gt;0,0,(AA898+AB898)-(AE898+AG898))</f>
        <v>-40.846680000000106</v>
      </c>
      <c r="AI898" s="244">
        <f t="shared" si="330"/>
        <v>0.40000000000000008</v>
      </c>
      <c r="AJ898" s="56">
        <f t="shared" si="331"/>
        <v>477.36000000000013</v>
      </c>
      <c r="AK898" s="56"/>
      <c r="AL898" s="187"/>
    </row>
    <row r="899" spans="2:38" ht="15.75" x14ac:dyDescent="0.25">
      <c r="B899" s="666"/>
      <c r="C899" s="23" t="s">
        <v>783</v>
      </c>
      <c r="D899" s="59">
        <v>3</v>
      </c>
      <c r="E899" s="59">
        <v>23</v>
      </c>
      <c r="F899" s="59">
        <v>23</v>
      </c>
      <c r="G899" s="56">
        <v>2006.8000000000002</v>
      </c>
      <c r="H899" s="56">
        <v>82.800000000000011</v>
      </c>
      <c r="I899" s="100">
        <v>0.34054215666733106</v>
      </c>
      <c r="J899" s="56">
        <v>683.40000000000009</v>
      </c>
      <c r="K899" s="100">
        <v>0</v>
      </c>
      <c r="L899" s="56">
        <v>0</v>
      </c>
      <c r="M899" s="100">
        <v>0</v>
      </c>
      <c r="N899" s="56">
        <v>0</v>
      </c>
      <c r="O899" s="56">
        <v>0</v>
      </c>
      <c r="P899" s="56">
        <v>0</v>
      </c>
      <c r="Q899" s="56">
        <v>52</v>
      </c>
      <c r="R899" s="56">
        <v>8.5</v>
      </c>
      <c r="S899" s="56">
        <v>277.87521999999996</v>
      </c>
      <c r="T899" s="100">
        <v>0.27979999999999994</v>
      </c>
      <c r="U899" s="56">
        <v>561.50263999999993</v>
      </c>
      <c r="V899" s="100">
        <v>0</v>
      </c>
      <c r="W899" s="56">
        <v>0</v>
      </c>
      <c r="X899" s="56">
        <v>0</v>
      </c>
      <c r="Y899" s="56">
        <v>0</v>
      </c>
      <c r="Z899" s="56">
        <v>0</v>
      </c>
      <c r="AA899" s="60">
        <f>G899+H899+J899+L899+N899+O899+P899+Q899+R899+S899+U899+W899+X899+Y899+Z899</f>
        <v>3672.8778600000005</v>
      </c>
      <c r="AB899" s="142">
        <v>187</v>
      </c>
      <c r="AC899" s="56">
        <f>AB899+X899+W899+U899</f>
        <v>748.50263999999993</v>
      </c>
      <c r="AD899" s="244">
        <f t="shared" si="329"/>
        <v>0.37298317719752833</v>
      </c>
      <c r="AE899" s="56">
        <f>G899+H899+J899+L899+N899+P899+Q899+R899+S899+Y899+Z899</f>
        <v>3111.3752200000004</v>
      </c>
      <c r="AF899" s="290">
        <f t="shared" si="327"/>
        <v>0.4</v>
      </c>
      <c r="AG899" s="291">
        <f>G899*AF899</f>
        <v>802.72000000000014</v>
      </c>
      <c r="AH899" s="225">
        <f>IF((AA899+AB899)-(AE899+AG899)&gt;0,0,(AA899+AB899)-(AE899+AG899))</f>
        <v>-54.217360000000099</v>
      </c>
      <c r="AI899" s="244">
        <f t="shared" si="330"/>
        <v>0.39999999999999997</v>
      </c>
      <c r="AJ899" s="56">
        <f t="shared" si="331"/>
        <v>802.72</v>
      </c>
      <c r="AK899" s="56"/>
      <c r="AL899" s="187"/>
    </row>
    <row r="900" spans="2:38" s="1" customFormat="1" ht="15.75" customHeight="1" x14ac:dyDescent="0.25">
      <c r="B900" s="666"/>
      <c r="C900" s="23" t="s">
        <v>714</v>
      </c>
      <c r="D900" s="59">
        <v>2</v>
      </c>
      <c r="E900" s="59">
        <v>17</v>
      </c>
      <c r="F900" s="59">
        <v>15</v>
      </c>
      <c r="G900" s="56">
        <v>1414.9999999999998</v>
      </c>
      <c r="H900" s="56">
        <v>45.099999999999994</v>
      </c>
      <c r="I900" s="100">
        <v>0.29526501766784452</v>
      </c>
      <c r="J900" s="56">
        <v>417.79999999999995</v>
      </c>
      <c r="K900" s="100">
        <v>0</v>
      </c>
      <c r="L900" s="56">
        <v>0</v>
      </c>
      <c r="M900" s="100">
        <v>0</v>
      </c>
      <c r="N900" s="56">
        <v>0</v>
      </c>
      <c r="O900" s="56">
        <v>0</v>
      </c>
      <c r="P900" s="56">
        <v>0</v>
      </c>
      <c r="Q900" s="56">
        <v>52</v>
      </c>
      <c r="R900" s="56">
        <v>4.2</v>
      </c>
      <c r="S900" s="56">
        <v>194.16808333333333</v>
      </c>
      <c r="T900" s="100">
        <v>0.27980000000000005</v>
      </c>
      <c r="U900" s="56">
        <v>395.91700000000003</v>
      </c>
      <c r="V900" s="100">
        <v>0</v>
      </c>
      <c r="W900" s="56">
        <v>0</v>
      </c>
      <c r="X900" s="56">
        <v>0</v>
      </c>
      <c r="Y900" s="56">
        <v>0</v>
      </c>
      <c r="Z900" s="56">
        <v>0</v>
      </c>
      <c r="AA900" s="60">
        <f>G900+H900+J900+L900+N900+O900+P900+Q900+R900+S900+U900+W900+X900+Y900+Z900</f>
        <v>2524.1850833333328</v>
      </c>
      <c r="AB900" s="142">
        <v>128.5</v>
      </c>
      <c r="AC900" s="56">
        <f>AB900+X900+W900+U900</f>
        <v>524.41700000000003</v>
      </c>
      <c r="AD900" s="244">
        <f t="shared" si="329"/>
        <v>0.37061272084805663</v>
      </c>
      <c r="AE900" s="56">
        <f>G900+H900+J900+L900+N900+P900+Q900+R900+S900+Y900+Z900</f>
        <v>2128.2680833333329</v>
      </c>
      <c r="AF900" s="290">
        <f t="shared" si="327"/>
        <v>0.4</v>
      </c>
      <c r="AG900" s="291">
        <f>G900*AF900</f>
        <v>565.99999999999989</v>
      </c>
      <c r="AH900" s="225">
        <f>IF((AA900+AB900)-(AE900+AG900)&gt;0,0,(AA900+AB900)-(AE900+AG900))</f>
        <v>-41.583000000000084</v>
      </c>
      <c r="AI900" s="244">
        <f t="shared" si="330"/>
        <v>0.40000000000000013</v>
      </c>
      <c r="AJ900" s="56">
        <f t="shared" si="331"/>
        <v>566.00000000000011</v>
      </c>
      <c r="AK900" s="56"/>
      <c r="AL900" s="187"/>
    </row>
    <row r="901" spans="2:38" ht="15.75" x14ac:dyDescent="0.25">
      <c r="B901" s="666"/>
      <c r="C901" s="23" t="s">
        <v>715</v>
      </c>
      <c r="D901" s="59">
        <v>3</v>
      </c>
      <c r="E901" s="59">
        <v>18</v>
      </c>
      <c r="F901" s="59">
        <v>17</v>
      </c>
      <c r="G901" s="56">
        <v>1646.1999999999998</v>
      </c>
      <c r="H901" s="56">
        <v>52.3</v>
      </c>
      <c r="I901" s="100">
        <v>0.33288786295711337</v>
      </c>
      <c r="J901" s="56">
        <v>548</v>
      </c>
      <c r="K901" s="100">
        <v>0</v>
      </c>
      <c r="L901" s="56">
        <v>0</v>
      </c>
      <c r="M901" s="100">
        <v>0</v>
      </c>
      <c r="N901" s="56">
        <v>0</v>
      </c>
      <c r="O901" s="56">
        <v>0</v>
      </c>
      <c r="P901" s="56">
        <v>0</v>
      </c>
      <c r="Q901" s="56">
        <v>26</v>
      </c>
      <c r="R901" s="56">
        <v>4.2</v>
      </c>
      <c r="S901" s="56">
        <v>228.10889666666668</v>
      </c>
      <c r="T901" s="100">
        <v>0.27980000000000005</v>
      </c>
      <c r="U901" s="56">
        <v>460.60676000000001</v>
      </c>
      <c r="V901" s="100">
        <v>0</v>
      </c>
      <c r="W901" s="56">
        <v>0</v>
      </c>
      <c r="X901" s="56">
        <v>0</v>
      </c>
      <c r="Y901" s="56">
        <v>0</v>
      </c>
      <c r="Z901" s="56">
        <v>0</v>
      </c>
      <c r="AA901" s="60">
        <f>G901+H901+J901+L901+N901+O901+P901+Q901+R901+S901+U901+W901+X901+Y901+Z901</f>
        <v>2965.4156566666666</v>
      </c>
      <c r="AB901" s="142">
        <v>151</v>
      </c>
      <c r="AC901" s="56">
        <f>AB901+X901+W901+U901</f>
        <v>611.60676000000001</v>
      </c>
      <c r="AD901" s="244">
        <f t="shared" si="329"/>
        <v>0.3715264001943871</v>
      </c>
      <c r="AE901" s="56">
        <f>G901+H901+J901+L901+N901+P901+Q901+R901+S901+Y901+Z901</f>
        <v>2504.8088966666664</v>
      </c>
      <c r="AF901" s="290">
        <f t="shared" si="327"/>
        <v>0.4</v>
      </c>
      <c r="AG901" s="291">
        <f>G901*AF901</f>
        <v>658.48</v>
      </c>
      <c r="AH901" s="225">
        <f>IF((AA901+AB901)-(AE901+AG901)&gt;0,0,(AA901+AB901)-(AE901+AG901))</f>
        <v>-46.873239999999896</v>
      </c>
      <c r="AI901" s="244">
        <f t="shared" si="330"/>
        <v>0.39999999999999997</v>
      </c>
      <c r="AJ901" s="56">
        <f t="shared" si="331"/>
        <v>658.4799999999999</v>
      </c>
      <c r="AK901" s="56"/>
      <c r="AL901" s="187"/>
    </row>
    <row r="902" spans="2:38" s="1" customFormat="1" ht="15.75" x14ac:dyDescent="0.25">
      <c r="B902" s="666" t="s">
        <v>646</v>
      </c>
      <c r="C902" s="26" t="s">
        <v>124</v>
      </c>
      <c r="D902" s="125">
        <f t="shared" ref="D902:AA902" si="350">SUM(D903:D905)</f>
        <v>11</v>
      </c>
      <c r="E902" s="125">
        <f t="shared" si="350"/>
        <v>77.5</v>
      </c>
      <c r="F902" s="125">
        <f t="shared" si="350"/>
        <v>63.5</v>
      </c>
      <c r="G902" s="57">
        <f t="shared" si="350"/>
        <v>5667.5</v>
      </c>
      <c r="H902" s="57">
        <f t="shared" si="350"/>
        <v>234.49999999999997</v>
      </c>
      <c r="I902" s="82">
        <f>J902/G902</f>
        <v>0.34279664755183065</v>
      </c>
      <c r="J902" s="57">
        <f t="shared" si="350"/>
        <v>1942.8000000000002</v>
      </c>
      <c r="K902" s="82">
        <f>L902/G902</f>
        <v>0</v>
      </c>
      <c r="L902" s="57">
        <f t="shared" si="350"/>
        <v>0</v>
      </c>
      <c r="M902" s="82">
        <f t="shared" si="350"/>
        <v>0</v>
      </c>
      <c r="N902" s="57">
        <f t="shared" si="350"/>
        <v>0</v>
      </c>
      <c r="O902" s="57">
        <f t="shared" si="350"/>
        <v>0</v>
      </c>
      <c r="P902" s="57">
        <f t="shared" si="350"/>
        <v>0</v>
      </c>
      <c r="Q902" s="57">
        <f t="shared" si="350"/>
        <v>130</v>
      </c>
      <c r="R902" s="57">
        <f t="shared" si="350"/>
        <v>16.899999999999999</v>
      </c>
      <c r="S902" s="57">
        <f t="shared" si="350"/>
        <v>797.41387499999996</v>
      </c>
      <c r="T902" s="82">
        <f>U902/G902</f>
        <v>0.27979999999999999</v>
      </c>
      <c r="U902" s="57">
        <f t="shared" si="350"/>
        <v>1585.7665</v>
      </c>
      <c r="V902" s="82">
        <f>W902/G902</f>
        <v>0</v>
      </c>
      <c r="W902" s="57">
        <f t="shared" si="350"/>
        <v>0</v>
      </c>
      <c r="X902" s="57">
        <f t="shared" si="350"/>
        <v>0</v>
      </c>
      <c r="Y902" s="57">
        <f t="shared" si="350"/>
        <v>0</v>
      </c>
      <c r="Z902" s="57">
        <f t="shared" si="350"/>
        <v>0</v>
      </c>
      <c r="AA902" s="57">
        <f t="shared" si="350"/>
        <v>10374.880375000001</v>
      </c>
      <c r="AB902" s="141">
        <f>SUM(AB903:AB905)</f>
        <v>528.40000000000009</v>
      </c>
      <c r="AC902" s="141">
        <f>SUM(AC903:AC905)</f>
        <v>2114.1665000000003</v>
      </c>
      <c r="AD902" s="233">
        <f t="shared" si="329"/>
        <v>0.3730333480370534</v>
      </c>
      <c r="AE902" s="141">
        <f>SUM(AE903:AE905)</f>
        <v>8789.1138749999991</v>
      </c>
      <c r="AF902" s="269">
        <f t="shared" si="327"/>
        <v>0.4</v>
      </c>
      <c r="AG902" s="270">
        <f>SUM(AG903:AG905)</f>
        <v>2267</v>
      </c>
      <c r="AH902" s="141">
        <f>SUM(AH903:AH905)</f>
        <v>-152.83349999999973</v>
      </c>
      <c r="AI902" s="233">
        <f t="shared" si="330"/>
        <v>0.4</v>
      </c>
      <c r="AJ902" s="57">
        <f t="shared" si="331"/>
        <v>2267</v>
      </c>
      <c r="AK902" s="57"/>
      <c r="AL902" s="79"/>
    </row>
    <row r="903" spans="2:38" s="1" customFormat="1" ht="15.75" x14ac:dyDescent="0.25">
      <c r="B903" s="666"/>
      <c r="C903" s="23" t="s">
        <v>784</v>
      </c>
      <c r="D903" s="59">
        <v>2</v>
      </c>
      <c r="E903" s="59">
        <v>17</v>
      </c>
      <c r="F903" s="59">
        <v>14</v>
      </c>
      <c r="G903" s="56">
        <v>1295.8000000000002</v>
      </c>
      <c r="H903" s="56">
        <v>58.8</v>
      </c>
      <c r="I903" s="100">
        <v>0.36363636363636365</v>
      </c>
      <c r="J903" s="56">
        <v>471.20000000000005</v>
      </c>
      <c r="K903" s="100">
        <v>0</v>
      </c>
      <c r="L903" s="56">
        <v>0</v>
      </c>
      <c r="M903" s="100">
        <v>0</v>
      </c>
      <c r="N903" s="56">
        <v>0</v>
      </c>
      <c r="O903" s="56">
        <v>0</v>
      </c>
      <c r="P903" s="56">
        <v>0</v>
      </c>
      <c r="Q903" s="56">
        <v>26</v>
      </c>
      <c r="R903" s="56">
        <v>4.2</v>
      </c>
      <c r="S903" s="56">
        <v>184.88040333333333</v>
      </c>
      <c r="T903" s="100">
        <v>0.27979999999999999</v>
      </c>
      <c r="U903" s="56">
        <v>362.56484000000006</v>
      </c>
      <c r="V903" s="100">
        <v>0</v>
      </c>
      <c r="W903" s="56">
        <v>0</v>
      </c>
      <c r="X903" s="56">
        <v>0</v>
      </c>
      <c r="Y903" s="56">
        <v>0</v>
      </c>
      <c r="Z903" s="56">
        <v>0</v>
      </c>
      <c r="AA903" s="60">
        <f>G903+H903+J903+L903+N903+O903+P903+Q903+R903+S903+U903+W903+X903+Y903+Z903</f>
        <v>2403.4452433333336</v>
      </c>
      <c r="AB903" s="142">
        <v>122.4</v>
      </c>
      <c r="AC903" s="56">
        <f>AB903+X903+W903+U903</f>
        <v>484.96484000000009</v>
      </c>
      <c r="AD903" s="244">
        <f t="shared" si="329"/>
        <v>0.37425902145392809</v>
      </c>
      <c r="AE903" s="56">
        <f>G903+H903+J903+L903+N903+P903+Q903+R903+S903+Y903+Z903</f>
        <v>2040.8804033333336</v>
      </c>
      <c r="AF903" s="290">
        <f t="shared" si="327"/>
        <v>0.4</v>
      </c>
      <c r="AG903" s="291">
        <f>G903*AF903</f>
        <v>518.32000000000005</v>
      </c>
      <c r="AH903" s="225">
        <f>IF((AA903+AB903)-(AE903+AG903)&gt;0,0,(AA903+AB903)-(AE903+AG903))</f>
        <v>-33.355160000000069</v>
      </c>
      <c r="AI903" s="244">
        <f t="shared" si="330"/>
        <v>0.40000000000000008</v>
      </c>
      <c r="AJ903" s="56">
        <f t="shared" si="331"/>
        <v>518.32000000000016</v>
      </c>
      <c r="AK903" s="56"/>
      <c r="AL903" s="187"/>
    </row>
    <row r="904" spans="2:38" s="1" customFormat="1" ht="15.75" x14ac:dyDescent="0.25">
      <c r="B904" s="666"/>
      <c r="C904" s="23" t="s">
        <v>785</v>
      </c>
      <c r="D904" s="59">
        <v>5</v>
      </c>
      <c r="E904" s="59">
        <v>35.5</v>
      </c>
      <c r="F904" s="59">
        <v>28.5</v>
      </c>
      <c r="G904" s="56">
        <v>2451</v>
      </c>
      <c r="H904" s="56">
        <v>100.1</v>
      </c>
      <c r="I904" s="100">
        <v>0.33998368013055896</v>
      </c>
      <c r="J904" s="56">
        <v>833.3</v>
      </c>
      <c r="K904" s="100">
        <v>0</v>
      </c>
      <c r="L904" s="56">
        <v>0</v>
      </c>
      <c r="M904" s="100">
        <v>0</v>
      </c>
      <c r="N904" s="56">
        <v>0</v>
      </c>
      <c r="O904" s="56">
        <v>0</v>
      </c>
      <c r="P904" s="56">
        <v>0</v>
      </c>
      <c r="Q904" s="56">
        <v>78</v>
      </c>
      <c r="R904" s="56">
        <v>8.5</v>
      </c>
      <c r="S904" s="56">
        <v>345.68248333333332</v>
      </c>
      <c r="T904" s="100">
        <v>0.27979999999999994</v>
      </c>
      <c r="U904" s="56">
        <v>685.7897999999999</v>
      </c>
      <c r="V904" s="100">
        <v>0</v>
      </c>
      <c r="W904" s="56">
        <v>0</v>
      </c>
      <c r="X904" s="56">
        <v>0</v>
      </c>
      <c r="Y904" s="56">
        <v>0</v>
      </c>
      <c r="Z904" s="56">
        <v>0</v>
      </c>
      <c r="AA904" s="60">
        <f>G904+H904+J904+L904+N904+O904+P904+Q904+R904+S904+U904+W904+X904+Y904+Z904</f>
        <v>4502.3722833333331</v>
      </c>
      <c r="AB904" s="142">
        <v>229.3</v>
      </c>
      <c r="AC904" s="56">
        <f>AB904+X904+W904+U904</f>
        <v>915.08979999999997</v>
      </c>
      <c r="AD904" s="244">
        <f t="shared" si="329"/>
        <v>0.37335365157078743</v>
      </c>
      <c r="AE904" s="56">
        <f>G904+H904+J904+L904+N904+P904+Q904+R904+S904+Y904+Z904</f>
        <v>3816.5824833333331</v>
      </c>
      <c r="AF904" s="290">
        <f t="shared" si="327"/>
        <v>0.4</v>
      </c>
      <c r="AG904" s="291">
        <f>G904*AF904</f>
        <v>980.40000000000009</v>
      </c>
      <c r="AH904" s="225">
        <f>IF((AA904+AB904)-(AE904+AG904)&gt;0,0,(AA904+AB904)-(AE904+AG904))</f>
        <v>-65.310199999999895</v>
      </c>
      <c r="AI904" s="244">
        <f t="shared" si="330"/>
        <v>0.39999999999999997</v>
      </c>
      <c r="AJ904" s="56">
        <f t="shared" si="331"/>
        <v>980.39999999999986</v>
      </c>
      <c r="AK904" s="56"/>
      <c r="AL904" s="187"/>
    </row>
    <row r="905" spans="2:38" s="1" customFormat="1" ht="15.75" customHeight="1" x14ac:dyDescent="0.25">
      <c r="B905" s="666"/>
      <c r="C905" s="23" t="s">
        <v>786</v>
      </c>
      <c r="D905" s="59">
        <v>4</v>
      </c>
      <c r="E905" s="59">
        <v>25</v>
      </c>
      <c r="F905" s="59">
        <v>21</v>
      </c>
      <c r="G905" s="56">
        <v>1920.6999999999998</v>
      </c>
      <c r="H905" s="56">
        <v>75.599999999999994</v>
      </c>
      <c r="I905" s="100">
        <v>0.33232675587025573</v>
      </c>
      <c r="J905" s="56">
        <v>638.30000000000007</v>
      </c>
      <c r="K905" s="100">
        <v>0</v>
      </c>
      <c r="L905" s="56">
        <v>0</v>
      </c>
      <c r="M905" s="100">
        <v>0</v>
      </c>
      <c r="N905" s="56">
        <v>0</v>
      </c>
      <c r="O905" s="56">
        <v>0</v>
      </c>
      <c r="P905" s="56">
        <v>0</v>
      </c>
      <c r="Q905" s="56">
        <v>26</v>
      </c>
      <c r="R905" s="56">
        <v>4.2</v>
      </c>
      <c r="S905" s="56">
        <v>266.85098833333331</v>
      </c>
      <c r="T905" s="100">
        <v>0.27979999999999999</v>
      </c>
      <c r="U905" s="56">
        <v>537.41185999999993</v>
      </c>
      <c r="V905" s="100">
        <v>0</v>
      </c>
      <c r="W905" s="56">
        <v>0</v>
      </c>
      <c r="X905" s="56">
        <v>0</v>
      </c>
      <c r="Y905" s="56">
        <v>0</v>
      </c>
      <c r="Z905" s="56">
        <v>0</v>
      </c>
      <c r="AA905" s="60">
        <f>G905+H905+J905+L905+N905+O905+P905+Q905+R905+S905+U905+W905+X905+Y905+Z905</f>
        <v>3469.062848333333</v>
      </c>
      <c r="AB905" s="142">
        <v>176.7</v>
      </c>
      <c r="AC905" s="56">
        <f>AB905+X905+W905+U905</f>
        <v>714.11185999999998</v>
      </c>
      <c r="AD905" s="244">
        <f t="shared" si="329"/>
        <v>0.37179770916853233</v>
      </c>
      <c r="AE905" s="56">
        <f>G905+H905+J905+L905+N905+P905+Q905+R905+S905+Y905+Z905</f>
        <v>2931.6509883333329</v>
      </c>
      <c r="AF905" s="290">
        <f t="shared" si="327"/>
        <v>0.4</v>
      </c>
      <c r="AG905" s="291">
        <f>G905*AF905</f>
        <v>768.28</v>
      </c>
      <c r="AH905" s="225">
        <f>IF((AA905+AB905)-(AE905+AG905)&gt;0,0,(AA905+AB905)-(AE905+AG905))</f>
        <v>-54.168139999999767</v>
      </c>
      <c r="AI905" s="244">
        <f t="shared" si="330"/>
        <v>0.39999999999999991</v>
      </c>
      <c r="AJ905" s="56">
        <f t="shared" si="331"/>
        <v>768.27999999999975</v>
      </c>
      <c r="AK905" s="56"/>
      <c r="AL905" s="187"/>
    </row>
    <row r="906" spans="2:38" s="1" customFormat="1" ht="31.5" x14ac:dyDescent="0.25">
      <c r="B906" s="42" t="s">
        <v>647</v>
      </c>
      <c r="C906" s="19" t="s">
        <v>712</v>
      </c>
      <c r="D906" s="106">
        <v>5</v>
      </c>
      <c r="E906" s="106">
        <v>29</v>
      </c>
      <c r="F906" s="106">
        <v>25</v>
      </c>
      <c r="G906" s="137">
        <v>2247.1999999999998</v>
      </c>
      <c r="H906" s="137">
        <v>82.4</v>
      </c>
      <c r="I906" s="98">
        <v>0.31314524741901034</v>
      </c>
      <c r="J906" s="137">
        <v>703.7</v>
      </c>
      <c r="K906" s="98">
        <v>0</v>
      </c>
      <c r="L906" s="137">
        <v>0</v>
      </c>
      <c r="M906" s="98">
        <v>0</v>
      </c>
      <c r="N906" s="137">
        <v>0</v>
      </c>
      <c r="O906" s="137">
        <v>0</v>
      </c>
      <c r="P906" s="137">
        <v>0</v>
      </c>
      <c r="Q906" s="137">
        <v>52</v>
      </c>
      <c r="R906" s="164">
        <v>8.5</v>
      </c>
      <c r="S906" s="164">
        <v>310.21388000000002</v>
      </c>
      <c r="T906" s="165">
        <v>0.27979999999999999</v>
      </c>
      <c r="U906" s="164">
        <v>628.76655999999991</v>
      </c>
      <c r="V906" s="165">
        <v>0</v>
      </c>
      <c r="W906" s="164">
        <v>0</v>
      </c>
      <c r="X906" s="164">
        <v>0</v>
      </c>
      <c r="Y906" s="164">
        <v>0</v>
      </c>
      <c r="Z906" s="164">
        <v>0</v>
      </c>
      <c r="AA906" s="164">
        <f>G906+H906+J906+L906+N906+O906+P906+Q906+R906+S906+U906+W906+X906+Y906+Z906</f>
        <v>4032.7804400000005</v>
      </c>
      <c r="AB906" s="151">
        <v>205.4</v>
      </c>
      <c r="AC906" s="164">
        <f>AB906+X906+W906+U906</f>
        <v>834.16655999999989</v>
      </c>
      <c r="AD906" s="242">
        <f t="shared" si="329"/>
        <v>0.37120263438946244</v>
      </c>
      <c r="AE906" s="164">
        <f>G906+H906+J906+L906+N906+P906+Q906+R906+S906+Y906+Z906</f>
        <v>3404.0138800000004</v>
      </c>
      <c r="AF906" s="286">
        <f t="shared" si="327"/>
        <v>0.4</v>
      </c>
      <c r="AG906" s="287">
        <f>G906*AF906</f>
        <v>898.88</v>
      </c>
      <c r="AH906" s="229">
        <f>IF((AA906+AB906)-(AE906+AG906)&gt;0,0,(AA906+AB906)-(AE906+AG906))</f>
        <v>-64.713440000000446</v>
      </c>
      <c r="AI906" s="242">
        <f t="shared" si="330"/>
        <v>0.40000000000000019</v>
      </c>
      <c r="AJ906" s="164">
        <f t="shared" si="331"/>
        <v>898.88000000000034</v>
      </c>
      <c r="AK906" s="164"/>
      <c r="AL906" s="203"/>
    </row>
    <row r="907" spans="2:38" s="1" customFormat="1" ht="15.75" x14ac:dyDescent="0.25">
      <c r="B907" s="666" t="s">
        <v>648</v>
      </c>
      <c r="C907" s="26" t="s">
        <v>124</v>
      </c>
      <c r="D907" s="125">
        <f t="shared" ref="D907:AA907" si="351">SUM(D908:D909)</f>
        <v>7</v>
      </c>
      <c r="E907" s="125">
        <f t="shared" si="351"/>
        <v>37</v>
      </c>
      <c r="F907" s="125">
        <f t="shared" si="351"/>
        <v>36</v>
      </c>
      <c r="G907" s="57">
        <f t="shared" si="351"/>
        <v>3366.1000000000004</v>
      </c>
      <c r="H907" s="57">
        <f t="shared" si="351"/>
        <v>111.1</v>
      </c>
      <c r="I907" s="82">
        <f>J907/G907</f>
        <v>0.2794034639493776</v>
      </c>
      <c r="J907" s="57">
        <f t="shared" si="351"/>
        <v>940.5</v>
      </c>
      <c r="K907" s="82">
        <f>L907/G907</f>
        <v>0</v>
      </c>
      <c r="L907" s="57">
        <f t="shared" si="351"/>
        <v>0</v>
      </c>
      <c r="M907" s="82">
        <f t="shared" si="351"/>
        <v>0</v>
      </c>
      <c r="N907" s="57">
        <f t="shared" si="351"/>
        <v>0</v>
      </c>
      <c r="O907" s="57">
        <f t="shared" si="351"/>
        <v>0</v>
      </c>
      <c r="P907" s="57">
        <f t="shared" si="351"/>
        <v>0</v>
      </c>
      <c r="Q907" s="57">
        <f t="shared" si="351"/>
        <v>52</v>
      </c>
      <c r="R907" s="57">
        <f t="shared" si="351"/>
        <v>8.4</v>
      </c>
      <c r="S907" s="57">
        <f t="shared" si="351"/>
        <v>451.66123166666671</v>
      </c>
      <c r="T907" s="82">
        <f>U907/G907</f>
        <v>0.27979999999999994</v>
      </c>
      <c r="U907" s="57">
        <f t="shared" si="351"/>
        <v>941.83477999999991</v>
      </c>
      <c r="V907" s="82">
        <f>W907/G907</f>
        <v>0</v>
      </c>
      <c r="W907" s="57">
        <f t="shared" si="351"/>
        <v>0</v>
      </c>
      <c r="X907" s="57">
        <f t="shared" si="351"/>
        <v>0</v>
      </c>
      <c r="Y907" s="57">
        <f t="shared" si="351"/>
        <v>0</v>
      </c>
      <c r="Z907" s="57">
        <f t="shared" si="351"/>
        <v>0</v>
      </c>
      <c r="AA907" s="57">
        <f t="shared" si="351"/>
        <v>5871.5960116666665</v>
      </c>
      <c r="AB907" s="141">
        <f>SUM(AB908:AB909)</f>
        <v>299</v>
      </c>
      <c r="AC907" s="141">
        <f>SUM(AC908:AC909)</f>
        <v>1240.8347800000001</v>
      </c>
      <c r="AD907" s="233">
        <f t="shared" si="329"/>
        <v>0.36862683223908971</v>
      </c>
      <c r="AE907" s="141">
        <f>SUM(AE908:AE909)</f>
        <v>4929.7612316666655</v>
      </c>
      <c r="AF907" s="269">
        <f t="shared" ref="AF907:AF970" si="352">$AF$1</f>
        <v>0.4</v>
      </c>
      <c r="AG907" s="270">
        <f>SUM(AG908:AG909)</f>
        <v>1346.44</v>
      </c>
      <c r="AH907" s="141">
        <f>SUM(AH908:AH909)</f>
        <v>-105.60521999999992</v>
      </c>
      <c r="AI907" s="233">
        <f t="shared" si="330"/>
        <v>0.39999999999999997</v>
      </c>
      <c r="AJ907" s="57">
        <f t="shared" si="331"/>
        <v>1346.44</v>
      </c>
      <c r="AK907" s="57"/>
      <c r="AL907" s="79"/>
    </row>
    <row r="908" spans="2:38" s="1" customFormat="1" ht="15.75" customHeight="1" x14ac:dyDescent="0.25">
      <c r="B908" s="666"/>
      <c r="C908" s="23" t="s">
        <v>787</v>
      </c>
      <c r="D908" s="59">
        <v>4</v>
      </c>
      <c r="E908" s="59">
        <v>19</v>
      </c>
      <c r="F908" s="59">
        <v>18</v>
      </c>
      <c r="G908" s="56">
        <v>1620.1000000000001</v>
      </c>
      <c r="H908" s="56">
        <v>55.199999999999996</v>
      </c>
      <c r="I908" s="100">
        <v>0.27418060613542372</v>
      </c>
      <c r="J908" s="56">
        <v>444.20000000000005</v>
      </c>
      <c r="K908" s="100">
        <v>0</v>
      </c>
      <c r="L908" s="56">
        <v>0</v>
      </c>
      <c r="M908" s="100">
        <v>0</v>
      </c>
      <c r="N908" s="56">
        <v>0</v>
      </c>
      <c r="O908" s="56">
        <v>0</v>
      </c>
      <c r="P908" s="56">
        <v>0</v>
      </c>
      <c r="Q908" s="56">
        <v>26</v>
      </c>
      <c r="R908" s="56">
        <v>4.2</v>
      </c>
      <c r="S908" s="56">
        <v>216.91699833333334</v>
      </c>
      <c r="T908" s="100">
        <v>0.27979999999999999</v>
      </c>
      <c r="U908" s="56">
        <v>453.30398000000002</v>
      </c>
      <c r="V908" s="100">
        <v>0</v>
      </c>
      <c r="W908" s="56">
        <v>0</v>
      </c>
      <c r="X908" s="56">
        <v>0</v>
      </c>
      <c r="Y908" s="56">
        <v>0</v>
      </c>
      <c r="Z908" s="56">
        <v>0</v>
      </c>
      <c r="AA908" s="60">
        <f>G908+H908+J908+L908+N908+O908+P908+Q908+R908+S908+U908+W908+X908+Y908+Z908</f>
        <v>2819.9209783333331</v>
      </c>
      <c r="AB908" s="142">
        <v>143.6</v>
      </c>
      <c r="AC908" s="56">
        <f>AB908+X908+W908+U908</f>
        <v>596.90398000000005</v>
      </c>
      <c r="AD908" s="244">
        <f t="shared" si="329"/>
        <v>0.36843650391951116</v>
      </c>
      <c r="AE908" s="56">
        <f>G908+H908+J908+L908+N908+P908+Q908+R908+S908+Y908+Z908</f>
        <v>2366.616998333333</v>
      </c>
      <c r="AF908" s="290">
        <f t="shared" si="352"/>
        <v>0.4</v>
      </c>
      <c r="AG908" s="291">
        <f>G908*AF908</f>
        <v>648.04000000000008</v>
      </c>
      <c r="AH908" s="225">
        <f>IF((AA908+AB908)-(AE908+AG908)&gt;0,0,(AA908+AB908)-(AE908+AG908))</f>
        <v>-51.136019999999917</v>
      </c>
      <c r="AI908" s="244">
        <f t="shared" si="330"/>
        <v>0.39999999999999997</v>
      </c>
      <c r="AJ908" s="56">
        <f t="shared" si="331"/>
        <v>648.04</v>
      </c>
      <c r="AK908" s="56"/>
      <c r="AL908" s="187"/>
    </row>
    <row r="909" spans="2:38" s="1" customFormat="1" ht="15.75" x14ac:dyDescent="0.25">
      <c r="B909" s="666"/>
      <c r="C909" s="23" t="s">
        <v>788</v>
      </c>
      <c r="D909" s="59">
        <v>3</v>
      </c>
      <c r="E909" s="59">
        <v>18</v>
      </c>
      <c r="F909" s="59">
        <v>18</v>
      </c>
      <c r="G909" s="56">
        <v>1746</v>
      </c>
      <c r="H909" s="56">
        <v>55.899999999999991</v>
      </c>
      <c r="I909" s="100">
        <v>0.28424971363115692</v>
      </c>
      <c r="J909" s="56">
        <v>496.29999999999995</v>
      </c>
      <c r="K909" s="100">
        <v>0</v>
      </c>
      <c r="L909" s="56">
        <v>0</v>
      </c>
      <c r="M909" s="100">
        <v>0</v>
      </c>
      <c r="N909" s="56">
        <v>0</v>
      </c>
      <c r="O909" s="56">
        <v>0</v>
      </c>
      <c r="P909" s="56">
        <v>0</v>
      </c>
      <c r="Q909" s="56">
        <v>26</v>
      </c>
      <c r="R909" s="56">
        <v>4.2</v>
      </c>
      <c r="S909" s="56">
        <v>234.74423333333334</v>
      </c>
      <c r="T909" s="100">
        <v>0.27979999999999999</v>
      </c>
      <c r="U909" s="56">
        <v>488.53079999999994</v>
      </c>
      <c r="V909" s="100">
        <v>0</v>
      </c>
      <c r="W909" s="56">
        <v>0</v>
      </c>
      <c r="X909" s="56">
        <v>0</v>
      </c>
      <c r="Y909" s="56">
        <v>0</v>
      </c>
      <c r="Z909" s="56">
        <v>0</v>
      </c>
      <c r="AA909" s="60">
        <f>G909+H909+J909+L909+N909+O909+P909+Q909+R909+S909+U909+W909+X909+Y909+Z909</f>
        <v>3051.675033333333</v>
      </c>
      <c r="AB909" s="142">
        <v>155.4</v>
      </c>
      <c r="AC909" s="56">
        <f>AB909+X909+W909+U909</f>
        <v>643.93079999999998</v>
      </c>
      <c r="AD909" s="244">
        <f t="shared" si="329"/>
        <v>0.36880343642611685</v>
      </c>
      <c r="AE909" s="56">
        <f>G909+H909+J909+L909+N909+P909+Q909+R909+S909+Y909+Z909</f>
        <v>2563.144233333333</v>
      </c>
      <c r="AF909" s="290">
        <f t="shared" si="352"/>
        <v>0.4</v>
      </c>
      <c r="AG909" s="291">
        <f>G909*AF909</f>
        <v>698.40000000000009</v>
      </c>
      <c r="AH909" s="225">
        <f>IF((AA909+AB909)-(AE909+AG909)&gt;0,0,(AA909+AB909)-(AE909+AG909))</f>
        <v>-54.469200000000001</v>
      </c>
      <c r="AI909" s="244">
        <f t="shared" si="330"/>
        <v>0.39999999999999997</v>
      </c>
      <c r="AJ909" s="56">
        <f t="shared" si="331"/>
        <v>698.4</v>
      </c>
      <c r="AK909" s="56"/>
      <c r="AL909" s="187"/>
    </row>
    <row r="910" spans="2:38" s="1" customFormat="1" ht="15.75" x14ac:dyDescent="0.25">
      <c r="B910" s="666" t="s">
        <v>649</v>
      </c>
      <c r="C910" s="26" t="s">
        <v>124</v>
      </c>
      <c r="D910" s="125">
        <f t="shared" ref="D910:AA910" si="353">SUM(D911:D913)</f>
        <v>7</v>
      </c>
      <c r="E910" s="125">
        <f t="shared" si="353"/>
        <v>50</v>
      </c>
      <c r="F910" s="125">
        <f t="shared" si="353"/>
        <v>45</v>
      </c>
      <c r="G910" s="57">
        <f t="shared" si="353"/>
        <v>4298.6200000000008</v>
      </c>
      <c r="H910" s="57">
        <f t="shared" si="353"/>
        <v>175.29999999999998</v>
      </c>
      <c r="I910" s="82">
        <f>J910/G910</f>
        <v>0.3372012413286124</v>
      </c>
      <c r="J910" s="57">
        <f t="shared" si="353"/>
        <v>1449.5</v>
      </c>
      <c r="K910" s="82">
        <f>L910/G910</f>
        <v>0</v>
      </c>
      <c r="L910" s="57">
        <f t="shared" si="353"/>
        <v>0</v>
      </c>
      <c r="M910" s="82">
        <f t="shared" si="353"/>
        <v>0</v>
      </c>
      <c r="N910" s="57">
        <f t="shared" si="353"/>
        <v>0</v>
      </c>
      <c r="O910" s="57">
        <f t="shared" si="353"/>
        <v>0</v>
      </c>
      <c r="P910" s="57">
        <f t="shared" si="353"/>
        <v>0</v>
      </c>
      <c r="Q910" s="57">
        <f t="shared" si="353"/>
        <v>78</v>
      </c>
      <c r="R910" s="57">
        <f t="shared" si="353"/>
        <v>12.600000000000001</v>
      </c>
      <c r="S910" s="57">
        <f t="shared" si="353"/>
        <v>601.39782300000002</v>
      </c>
      <c r="T910" s="82">
        <f>U910/G910</f>
        <v>0.27979999999999994</v>
      </c>
      <c r="U910" s="57">
        <f t="shared" si="353"/>
        <v>1202.753876</v>
      </c>
      <c r="V910" s="82">
        <f>W910/G910</f>
        <v>0</v>
      </c>
      <c r="W910" s="57">
        <f t="shared" si="353"/>
        <v>0</v>
      </c>
      <c r="X910" s="57">
        <f t="shared" si="353"/>
        <v>0</v>
      </c>
      <c r="Y910" s="57">
        <f t="shared" si="353"/>
        <v>0</v>
      </c>
      <c r="Z910" s="57">
        <f t="shared" si="353"/>
        <v>0</v>
      </c>
      <c r="AA910" s="57">
        <f t="shared" si="353"/>
        <v>7818.1716990000004</v>
      </c>
      <c r="AB910" s="141">
        <f>SUM(AB911:AB913)</f>
        <v>398.2</v>
      </c>
      <c r="AC910" s="141">
        <f>SUM(AC911:AC913)</f>
        <v>1600.953876</v>
      </c>
      <c r="AD910" s="233">
        <f t="shared" si="329"/>
        <v>0.37243438033601478</v>
      </c>
      <c r="AE910" s="141">
        <f>SUM(AE911:AE913)</f>
        <v>6615.4178229999998</v>
      </c>
      <c r="AF910" s="269">
        <f t="shared" si="352"/>
        <v>0.4</v>
      </c>
      <c r="AG910" s="270">
        <f>SUM(AG911:AG913)</f>
        <v>1719.4480000000003</v>
      </c>
      <c r="AH910" s="141">
        <f>SUM(AH911:AH913)</f>
        <v>-118.49412399999983</v>
      </c>
      <c r="AI910" s="233">
        <f t="shared" si="330"/>
        <v>0.39999999999999991</v>
      </c>
      <c r="AJ910" s="57">
        <f t="shared" si="331"/>
        <v>1719.4479999999999</v>
      </c>
      <c r="AK910" s="57"/>
      <c r="AL910" s="79"/>
    </row>
    <row r="911" spans="2:38" s="1" customFormat="1" ht="15.75" x14ac:dyDescent="0.25">
      <c r="B911" s="666"/>
      <c r="C911" s="23" t="s">
        <v>848</v>
      </c>
      <c r="D911" s="59">
        <v>2</v>
      </c>
      <c r="E911" s="59">
        <v>18</v>
      </c>
      <c r="F911" s="59">
        <v>16</v>
      </c>
      <c r="G911" s="56">
        <v>1554.0200000000002</v>
      </c>
      <c r="H911" s="56">
        <v>74.5</v>
      </c>
      <c r="I911" s="100">
        <v>0.39941570893553485</v>
      </c>
      <c r="J911" s="56">
        <v>620.69999999999993</v>
      </c>
      <c r="K911" s="100">
        <v>0</v>
      </c>
      <c r="L911" s="56">
        <v>0</v>
      </c>
      <c r="M911" s="100">
        <v>0</v>
      </c>
      <c r="N911" s="56">
        <v>0</v>
      </c>
      <c r="O911" s="56">
        <v>0</v>
      </c>
      <c r="P911" s="56">
        <v>0</v>
      </c>
      <c r="Q911" s="56">
        <v>26</v>
      </c>
      <c r="R911" s="56">
        <v>4.2</v>
      </c>
      <c r="S911" s="56">
        <v>226.18623300000002</v>
      </c>
      <c r="T911" s="100">
        <v>0.27979999999999994</v>
      </c>
      <c r="U911" s="56">
        <v>434.814796</v>
      </c>
      <c r="V911" s="100">
        <v>0</v>
      </c>
      <c r="W911" s="56">
        <v>0</v>
      </c>
      <c r="X911" s="56">
        <v>0</v>
      </c>
      <c r="Y911" s="56">
        <v>0</v>
      </c>
      <c r="Z911" s="56">
        <v>0</v>
      </c>
      <c r="AA911" s="60">
        <f>G911+H911+J911+L911+N911+O911+P911+Q911+R911+S911+U911+W911+X911+Y911+Z911</f>
        <v>2940.4210290000001</v>
      </c>
      <c r="AB911" s="142">
        <v>149.80000000000001</v>
      </c>
      <c r="AC911" s="56">
        <f>AB911+X911+W911+U911</f>
        <v>584.61479600000007</v>
      </c>
      <c r="AD911" s="244">
        <f t="shared" ref="AD911:AD974" si="354">(AB911+X911+W911+U911)/G911</f>
        <v>0.37619515578950075</v>
      </c>
      <c r="AE911" s="56">
        <f>G911+H911+J911+L911+N911+P911+Q911+R911+S911+Y911+Z911</f>
        <v>2505.606233</v>
      </c>
      <c r="AF911" s="290">
        <f t="shared" si="352"/>
        <v>0.4</v>
      </c>
      <c r="AG911" s="291">
        <f>G911*AF911</f>
        <v>621.60800000000017</v>
      </c>
      <c r="AH911" s="225">
        <f>IF((AA911+AB911)-(AE911+AG911)&gt;0,0,(AA911+AB911)-(AE911+AG911))</f>
        <v>-36.993203999999878</v>
      </c>
      <c r="AI911" s="244">
        <f t="shared" si="330"/>
        <v>0.39999999999999991</v>
      </c>
      <c r="AJ911" s="56">
        <f t="shared" si="331"/>
        <v>621.60799999999995</v>
      </c>
      <c r="AK911" s="56"/>
      <c r="AL911" s="187"/>
    </row>
    <row r="912" spans="2:38" s="1" customFormat="1" ht="15.75" customHeight="1" x14ac:dyDescent="0.25">
      <c r="B912" s="666"/>
      <c r="C912" s="23" t="s">
        <v>789</v>
      </c>
      <c r="D912" s="59">
        <v>2</v>
      </c>
      <c r="E912" s="59">
        <v>17</v>
      </c>
      <c r="F912" s="59">
        <v>15</v>
      </c>
      <c r="G912" s="56">
        <v>1361.2</v>
      </c>
      <c r="H912" s="56">
        <v>51.6</v>
      </c>
      <c r="I912" s="100">
        <v>0.3128856890978548</v>
      </c>
      <c r="J912" s="56">
        <v>425.9</v>
      </c>
      <c r="K912" s="100">
        <v>0</v>
      </c>
      <c r="L912" s="56">
        <v>0</v>
      </c>
      <c r="M912" s="100">
        <v>0</v>
      </c>
      <c r="N912" s="56">
        <v>0</v>
      </c>
      <c r="O912" s="56">
        <v>0</v>
      </c>
      <c r="P912" s="56">
        <v>0</v>
      </c>
      <c r="Q912" s="56">
        <v>26</v>
      </c>
      <c r="R912" s="56">
        <v>4.2</v>
      </c>
      <c r="S912" s="56">
        <v>187.48031333333333</v>
      </c>
      <c r="T912" s="100">
        <v>0.27980000000000005</v>
      </c>
      <c r="U912" s="56">
        <v>380.86376000000007</v>
      </c>
      <c r="V912" s="100">
        <v>0</v>
      </c>
      <c r="W912" s="56">
        <v>0</v>
      </c>
      <c r="X912" s="56">
        <v>0</v>
      </c>
      <c r="Y912" s="56">
        <v>0</v>
      </c>
      <c r="Z912" s="56">
        <v>0</v>
      </c>
      <c r="AA912" s="60">
        <f>G912+H912+J912+L912+N912+O912+P912+Q912+R912+S912+U912+W912+X912+Y912+Z912</f>
        <v>2437.2440733333333</v>
      </c>
      <c r="AB912" s="142">
        <v>124.1</v>
      </c>
      <c r="AC912" s="56">
        <f>AB912+X912+W912+U912</f>
        <v>504.96376000000009</v>
      </c>
      <c r="AD912" s="244">
        <f t="shared" si="354"/>
        <v>0.37096955627387607</v>
      </c>
      <c r="AE912" s="56">
        <f>G912+H912+J912+L912+N912+P912+Q912+R912+S912+Y912+Z912</f>
        <v>2056.3803133333331</v>
      </c>
      <c r="AF912" s="290">
        <f t="shared" si="352"/>
        <v>0.4</v>
      </c>
      <c r="AG912" s="291">
        <f>G912*AF912</f>
        <v>544.48</v>
      </c>
      <c r="AH912" s="225">
        <f>IF((AA912+AB912)-(AE912+AG912)&gt;0,0,(AA912+AB912)-(AE912+AG912))</f>
        <v>-39.516239999999925</v>
      </c>
      <c r="AI912" s="244">
        <f t="shared" ref="AI912:AI975" si="355">AJ912/G912</f>
        <v>0.4</v>
      </c>
      <c r="AJ912" s="56">
        <f t="shared" ref="AJ912:AJ975" si="356">AC912+AH912*-1</f>
        <v>544.48</v>
      </c>
      <c r="AK912" s="56"/>
      <c r="AL912" s="187"/>
    </row>
    <row r="913" spans="2:38" s="1" customFormat="1" ht="15.75" x14ac:dyDescent="0.25">
      <c r="B913" s="666"/>
      <c r="C913" s="23" t="s">
        <v>790</v>
      </c>
      <c r="D913" s="59">
        <v>3</v>
      </c>
      <c r="E913" s="59">
        <v>15</v>
      </c>
      <c r="F913" s="59">
        <v>14</v>
      </c>
      <c r="G913" s="56">
        <v>1383.4</v>
      </c>
      <c r="H913" s="56">
        <v>49.199999999999996</v>
      </c>
      <c r="I913" s="100">
        <v>0.29123897643487057</v>
      </c>
      <c r="J913" s="56">
        <v>402.9</v>
      </c>
      <c r="K913" s="100">
        <v>0</v>
      </c>
      <c r="L913" s="56">
        <v>0</v>
      </c>
      <c r="M913" s="100">
        <v>0</v>
      </c>
      <c r="N913" s="56">
        <v>0</v>
      </c>
      <c r="O913" s="56">
        <v>0</v>
      </c>
      <c r="P913" s="56">
        <v>0</v>
      </c>
      <c r="Q913" s="56">
        <v>26</v>
      </c>
      <c r="R913" s="56">
        <v>4.2</v>
      </c>
      <c r="S913" s="56">
        <v>187.73127666666667</v>
      </c>
      <c r="T913" s="100">
        <v>0.27979999999999994</v>
      </c>
      <c r="U913" s="56">
        <v>387.07531999999998</v>
      </c>
      <c r="V913" s="100">
        <v>0</v>
      </c>
      <c r="W913" s="56">
        <v>0</v>
      </c>
      <c r="X913" s="56">
        <v>0</v>
      </c>
      <c r="Y913" s="56">
        <v>0</v>
      </c>
      <c r="Z913" s="56">
        <v>0</v>
      </c>
      <c r="AA913" s="60">
        <f>G913+H913+J913+L913+N913+O913+P913+Q913+R913+S913+U913+W913+X913+Y913+Z913</f>
        <v>2440.5065966666666</v>
      </c>
      <c r="AB913" s="142">
        <v>124.3</v>
      </c>
      <c r="AC913" s="56">
        <f>AB913+X913+W913+U913</f>
        <v>511.37531999999999</v>
      </c>
      <c r="AD913" s="244">
        <f t="shared" si="354"/>
        <v>0.36965109151366193</v>
      </c>
      <c r="AE913" s="56">
        <f>G913+H913+J913+L913+N913+P913+Q913+R913+S913+Y913+Z913</f>
        <v>2053.4312766666667</v>
      </c>
      <c r="AF913" s="290">
        <f t="shared" si="352"/>
        <v>0.4</v>
      </c>
      <c r="AG913" s="291">
        <f>G913*AF913</f>
        <v>553.36</v>
      </c>
      <c r="AH913" s="225">
        <f>IF((AA913+AB913)-(AE913+AG913)&gt;0,0,(AA913+AB913)-(AE913+AG913))</f>
        <v>-41.984680000000026</v>
      </c>
      <c r="AI913" s="244">
        <f t="shared" si="355"/>
        <v>0.39999999999999997</v>
      </c>
      <c r="AJ913" s="56">
        <f t="shared" si="356"/>
        <v>553.36</v>
      </c>
      <c r="AK913" s="56"/>
      <c r="AL913" s="187"/>
    </row>
    <row r="914" spans="2:38" s="1" customFormat="1" ht="15.75" x14ac:dyDescent="0.25">
      <c r="B914" s="666" t="s">
        <v>650</v>
      </c>
      <c r="C914" s="26" t="s">
        <v>124</v>
      </c>
      <c r="D914" s="125">
        <f t="shared" ref="D914:AA914" si="357">SUM(D915:D917)</f>
        <v>11</v>
      </c>
      <c r="E914" s="125">
        <f t="shared" si="357"/>
        <v>81.5</v>
      </c>
      <c r="F914" s="125">
        <f t="shared" si="357"/>
        <v>67.5</v>
      </c>
      <c r="G914" s="57">
        <f t="shared" si="357"/>
        <v>6299.9</v>
      </c>
      <c r="H914" s="57">
        <f t="shared" si="357"/>
        <v>197.50000000000003</v>
      </c>
      <c r="I914" s="82">
        <f>J914/G914</f>
        <v>0.28054413562120034</v>
      </c>
      <c r="J914" s="57">
        <f t="shared" si="357"/>
        <v>1767.4</v>
      </c>
      <c r="K914" s="82">
        <f>L914/G914</f>
        <v>7.2382101303195296E-3</v>
      </c>
      <c r="L914" s="57">
        <f t="shared" si="357"/>
        <v>45.6</v>
      </c>
      <c r="M914" s="82">
        <f t="shared" si="357"/>
        <v>0</v>
      </c>
      <c r="N914" s="57">
        <f t="shared" si="357"/>
        <v>0</v>
      </c>
      <c r="O914" s="57">
        <f t="shared" si="357"/>
        <v>0</v>
      </c>
      <c r="P914" s="57">
        <f t="shared" si="357"/>
        <v>0</v>
      </c>
      <c r="Q914" s="57">
        <f t="shared" si="357"/>
        <v>117.1</v>
      </c>
      <c r="R914" s="57">
        <f t="shared" si="357"/>
        <v>19</v>
      </c>
      <c r="S914" s="57">
        <f t="shared" si="357"/>
        <v>846.96766833333334</v>
      </c>
      <c r="T914" s="82">
        <f>U914/G914</f>
        <v>0.27979999999999999</v>
      </c>
      <c r="U914" s="57">
        <f t="shared" si="357"/>
        <v>1762.7120199999999</v>
      </c>
      <c r="V914" s="82">
        <f>W914/G914</f>
        <v>0</v>
      </c>
      <c r="W914" s="57">
        <f t="shared" si="357"/>
        <v>0</v>
      </c>
      <c r="X914" s="57">
        <f t="shared" si="357"/>
        <v>0</v>
      </c>
      <c r="Y914" s="57">
        <f t="shared" si="357"/>
        <v>0</v>
      </c>
      <c r="Z914" s="57">
        <f t="shared" si="357"/>
        <v>0</v>
      </c>
      <c r="AA914" s="57">
        <f t="shared" si="357"/>
        <v>11056.179688333334</v>
      </c>
      <c r="AB914" s="141">
        <f>SUM(AB915:AB917)</f>
        <v>563</v>
      </c>
      <c r="AC914" s="141">
        <f>SUM(AC915:AC917)</f>
        <v>2325.7120199999999</v>
      </c>
      <c r="AD914" s="233">
        <f t="shared" si="354"/>
        <v>0.36916649788091876</v>
      </c>
      <c r="AE914" s="141">
        <f>SUM(AE915:AE917)</f>
        <v>9293.4676683333346</v>
      </c>
      <c r="AF914" s="269">
        <f t="shared" si="352"/>
        <v>0.4</v>
      </c>
      <c r="AG914" s="270">
        <f>SUM(AG915:AG917)</f>
        <v>2519.96</v>
      </c>
      <c r="AH914" s="141">
        <f>SUM(AH915:AH917)</f>
        <v>-194.2479800000001</v>
      </c>
      <c r="AI914" s="233">
        <f t="shared" si="355"/>
        <v>0.4</v>
      </c>
      <c r="AJ914" s="57">
        <f t="shared" si="356"/>
        <v>2519.96</v>
      </c>
      <c r="AK914" s="57"/>
      <c r="AL914" s="79"/>
    </row>
    <row r="915" spans="2:38" s="1" customFormat="1" ht="15.75" x14ac:dyDescent="0.25">
      <c r="B915" s="666"/>
      <c r="C915" s="23" t="s">
        <v>791</v>
      </c>
      <c r="D915" s="59">
        <v>3</v>
      </c>
      <c r="E915" s="59">
        <v>17</v>
      </c>
      <c r="F915" s="59">
        <v>16</v>
      </c>
      <c r="G915" s="56">
        <v>1511.5</v>
      </c>
      <c r="H915" s="56">
        <v>56.7</v>
      </c>
      <c r="I915" s="100">
        <v>0.28653655309295406</v>
      </c>
      <c r="J915" s="56">
        <v>433.1</v>
      </c>
      <c r="K915" s="100">
        <v>0</v>
      </c>
      <c r="L915" s="56">
        <v>0</v>
      </c>
      <c r="M915" s="100">
        <v>0</v>
      </c>
      <c r="N915" s="56">
        <v>0</v>
      </c>
      <c r="O915" s="56">
        <v>0</v>
      </c>
      <c r="P915" s="56">
        <v>0</v>
      </c>
      <c r="Q915" s="56">
        <v>26</v>
      </c>
      <c r="R915" s="56">
        <v>4.2</v>
      </c>
      <c r="S915" s="56">
        <v>204.53480833333333</v>
      </c>
      <c r="T915" s="100">
        <v>0.27979999999999999</v>
      </c>
      <c r="U915" s="56">
        <v>422.91769999999997</v>
      </c>
      <c r="V915" s="100">
        <v>0</v>
      </c>
      <c r="W915" s="56">
        <v>0</v>
      </c>
      <c r="X915" s="56">
        <v>0</v>
      </c>
      <c r="Y915" s="56">
        <v>0</v>
      </c>
      <c r="Z915" s="56">
        <v>0</v>
      </c>
      <c r="AA915" s="60">
        <f>G915+H915+J915+L915+N915+O915+P915+Q915+R915+S915+U915+W915+X915+Y915+Z915</f>
        <v>2658.9525083333338</v>
      </c>
      <c r="AB915" s="142">
        <v>135.4</v>
      </c>
      <c r="AC915" s="56">
        <f>AB915+X915+W915+U915</f>
        <v>558.31769999999995</v>
      </c>
      <c r="AD915" s="244">
        <f t="shared" si="354"/>
        <v>0.36937988752894474</v>
      </c>
      <c r="AE915" s="56">
        <f>G915+H915+J915+L915+N915+P915+Q915+R915+S915+Y915+Z915</f>
        <v>2236.0348083333338</v>
      </c>
      <c r="AF915" s="290">
        <f t="shared" si="352"/>
        <v>0.4</v>
      </c>
      <c r="AG915" s="291">
        <f>G915*AF915</f>
        <v>604.6</v>
      </c>
      <c r="AH915" s="225">
        <f>IF((AA915+AB915)-(AE915+AG915)&gt;0,0,(AA915+AB915)-(AE915+AG915))</f>
        <v>-46.28229999999985</v>
      </c>
      <c r="AI915" s="244">
        <f t="shared" si="355"/>
        <v>0.39999999999999986</v>
      </c>
      <c r="AJ915" s="56">
        <f t="shared" si="356"/>
        <v>604.5999999999998</v>
      </c>
      <c r="AK915" s="56"/>
      <c r="AL915" s="187"/>
    </row>
    <row r="916" spans="2:38" s="1" customFormat="1" ht="15.75" customHeight="1" x14ac:dyDescent="0.25">
      <c r="B916" s="666"/>
      <c r="C916" s="23" t="s">
        <v>792</v>
      </c>
      <c r="D916" s="59">
        <v>5</v>
      </c>
      <c r="E916" s="59">
        <v>47.5</v>
      </c>
      <c r="F916" s="59">
        <v>35.5</v>
      </c>
      <c r="G916" s="56">
        <v>3177.0999999999995</v>
      </c>
      <c r="H916" s="56">
        <v>105.4</v>
      </c>
      <c r="I916" s="100">
        <v>0.30738723993579053</v>
      </c>
      <c r="J916" s="56">
        <v>976.6</v>
      </c>
      <c r="K916" s="100">
        <v>1.4352711592332633E-2</v>
      </c>
      <c r="L916" s="56">
        <v>45.6</v>
      </c>
      <c r="M916" s="100">
        <v>0</v>
      </c>
      <c r="N916" s="56">
        <v>0</v>
      </c>
      <c r="O916" s="56">
        <v>0</v>
      </c>
      <c r="P916" s="56">
        <v>0</v>
      </c>
      <c r="Q916" s="56">
        <v>65.099999999999994</v>
      </c>
      <c r="R916" s="56">
        <v>10.6</v>
      </c>
      <c r="S916" s="56">
        <v>435.31271500000003</v>
      </c>
      <c r="T916" s="100">
        <v>0.27979999999999999</v>
      </c>
      <c r="U916" s="56">
        <v>888.9525799999999</v>
      </c>
      <c r="V916" s="100">
        <v>0</v>
      </c>
      <c r="W916" s="56">
        <v>0</v>
      </c>
      <c r="X916" s="56">
        <v>0</v>
      </c>
      <c r="Y916" s="56">
        <v>0</v>
      </c>
      <c r="Z916" s="56">
        <v>0</v>
      </c>
      <c r="AA916" s="60">
        <f>G916+H916+J916+L916+N916+O916+P916+Q916+R916+S916+U916+W916+X916+Y916+Z916</f>
        <v>5704.6652950000007</v>
      </c>
      <c r="AB916" s="142">
        <v>290.5</v>
      </c>
      <c r="AC916" s="56">
        <f>AB916+X916+W916+U916</f>
        <v>1179.4525799999999</v>
      </c>
      <c r="AD916" s="244">
        <f t="shared" si="354"/>
        <v>0.37123558591168049</v>
      </c>
      <c r="AE916" s="56">
        <f>G916+H916+J916+L916+N916+P916+Q916+R916+S916+Y916+Z916</f>
        <v>4815.7127150000006</v>
      </c>
      <c r="AF916" s="290">
        <f t="shared" si="352"/>
        <v>0.4</v>
      </c>
      <c r="AG916" s="291">
        <f>G916*AF916</f>
        <v>1270.8399999999999</v>
      </c>
      <c r="AH916" s="225">
        <f>IF((AA916+AB916)-(AE916+AG916)&gt;0,0,(AA916+AB916)-(AE916+AG916))</f>
        <v>-91.38742000000002</v>
      </c>
      <c r="AI916" s="244">
        <f t="shared" si="355"/>
        <v>0.4</v>
      </c>
      <c r="AJ916" s="56">
        <f t="shared" si="356"/>
        <v>1270.8399999999999</v>
      </c>
      <c r="AK916" s="56"/>
      <c r="AL916" s="187"/>
    </row>
    <row r="917" spans="2:38" s="1" customFormat="1" ht="15.75" x14ac:dyDescent="0.25">
      <c r="B917" s="666"/>
      <c r="C917" s="23" t="s">
        <v>793</v>
      </c>
      <c r="D917" s="59">
        <v>3</v>
      </c>
      <c r="E917" s="59">
        <v>17</v>
      </c>
      <c r="F917" s="59">
        <v>16</v>
      </c>
      <c r="G917" s="56">
        <v>1611.3</v>
      </c>
      <c r="H917" s="56">
        <v>35.400000000000006</v>
      </c>
      <c r="I917" s="100">
        <v>0.22199466269471851</v>
      </c>
      <c r="J917" s="56">
        <v>357.69999999999993</v>
      </c>
      <c r="K917" s="100">
        <v>0</v>
      </c>
      <c r="L917" s="56">
        <v>0</v>
      </c>
      <c r="M917" s="100">
        <v>0</v>
      </c>
      <c r="N917" s="56">
        <v>0</v>
      </c>
      <c r="O917" s="56">
        <v>0</v>
      </c>
      <c r="P917" s="56">
        <v>0</v>
      </c>
      <c r="Q917" s="56">
        <v>26</v>
      </c>
      <c r="R917" s="56">
        <v>4.2</v>
      </c>
      <c r="S917" s="56">
        <v>207.12014500000001</v>
      </c>
      <c r="T917" s="100">
        <v>0.27979999999999999</v>
      </c>
      <c r="U917" s="56">
        <v>450.84173999999996</v>
      </c>
      <c r="V917" s="100">
        <v>0</v>
      </c>
      <c r="W917" s="56">
        <v>0</v>
      </c>
      <c r="X917" s="56">
        <v>0</v>
      </c>
      <c r="Y917" s="56">
        <v>0</v>
      </c>
      <c r="Z917" s="56">
        <v>0</v>
      </c>
      <c r="AA917" s="60">
        <f>G917+H917+J917+L917+N917+O917+P917+Q917+R917+S917+U917+W917+X917+Y917+Z917</f>
        <v>2692.5618850000001</v>
      </c>
      <c r="AB917" s="142">
        <v>137.1</v>
      </c>
      <c r="AC917" s="56">
        <f>AB917+X917+W917+U917</f>
        <v>587.94173999999998</v>
      </c>
      <c r="AD917" s="244">
        <f t="shared" si="354"/>
        <v>0.36488657605660024</v>
      </c>
      <c r="AE917" s="56">
        <f>G917+H917+J917+L917+N917+P917+Q917+R917+S917+Y917+Z917</f>
        <v>2241.7201450000002</v>
      </c>
      <c r="AF917" s="290">
        <f t="shared" si="352"/>
        <v>0.4</v>
      </c>
      <c r="AG917" s="291">
        <f>G917*AF917</f>
        <v>644.52</v>
      </c>
      <c r="AH917" s="225">
        <f>IF((AA917+AB917)-(AE917+AG917)&gt;0,0,(AA917+AB917)-(AE917+AG917))</f>
        <v>-56.578260000000228</v>
      </c>
      <c r="AI917" s="244">
        <f t="shared" si="355"/>
        <v>0.40000000000000013</v>
      </c>
      <c r="AJ917" s="56">
        <f t="shared" si="356"/>
        <v>644.52000000000021</v>
      </c>
      <c r="AK917" s="56"/>
      <c r="AL917" s="187"/>
    </row>
    <row r="918" spans="2:38" s="1" customFormat="1" ht="15.75" x14ac:dyDescent="0.25">
      <c r="B918" s="666" t="s">
        <v>651</v>
      </c>
      <c r="C918" s="26" t="s">
        <v>124</v>
      </c>
      <c r="D918" s="125">
        <f t="shared" ref="D918:AA918" si="358">SUM(D919:D920)</f>
        <v>5</v>
      </c>
      <c r="E918" s="125">
        <f t="shared" si="358"/>
        <v>34</v>
      </c>
      <c r="F918" s="125">
        <f t="shared" si="358"/>
        <v>33</v>
      </c>
      <c r="G918" s="57">
        <f t="shared" si="358"/>
        <v>2990.1</v>
      </c>
      <c r="H918" s="57">
        <f t="shared" si="358"/>
        <v>116.69999999999999</v>
      </c>
      <c r="I918" s="82">
        <f>J918/G918</f>
        <v>0.28119460887595732</v>
      </c>
      <c r="J918" s="57">
        <f t="shared" si="358"/>
        <v>840.8</v>
      </c>
      <c r="K918" s="82">
        <f>L918/G918</f>
        <v>0</v>
      </c>
      <c r="L918" s="57">
        <f t="shared" si="358"/>
        <v>0</v>
      </c>
      <c r="M918" s="82">
        <f t="shared" si="358"/>
        <v>0</v>
      </c>
      <c r="N918" s="57">
        <f t="shared" si="358"/>
        <v>0</v>
      </c>
      <c r="O918" s="57">
        <f t="shared" si="358"/>
        <v>0</v>
      </c>
      <c r="P918" s="57">
        <f t="shared" si="358"/>
        <v>0</v>
      </c>
      <c r="Q918" s="57">
        <f t="shared" si="358"/>
        <v>52</v>
      </c>
      <c r="R918" s="57">
        <f t="shared" si="358"/>
        <v>8.4</v>
      </c>
      <c r="S918" s="57">
        <f t="shared" si="358"/>
        <v>403.71916499999998</v>
      </c>
      <c r="T918" s="82">
        <f>U918/G918</f>
        <v>0.27979999999999999</v>
      </c>
      <c r="U918" s="57">
        <f t="shared" si="358"/>
        <v>836.62997999999993</v>
      </c>
      <c r="V918" s="82">
        <f>W918/G918</f>
        <v>0</v>
      </c>
      <c r="W918" s="57">
        <f t="shared" si="358"/>
        <v>0</v>
      </c>
      <c r="X918" s="57">
        <f t="shared" si="358"/>
        <v>0</v>
      </c>
      <c r="Y918" s="57">
        <f t="shared" si="358"/>
        <v>0</v>
      </c>
      <c r="Z918" s="57">
        <f t="shared" si="358"/>
        <v>0</v>
      </c>
      <c r="AA918" s="57">
        <f t="shared" si="358"/>
        <v>5248.3491450000001</v>
      </c>
      <c r="AB918" s="141">
        <f>SUM(AB919:AB920)</f>
        <v>267.2</v>
      </c>
      <c r="AC918" s="141">
        <f>SUM(AC919:AC920)</f>
        <v>1103.82998</v>
      </c>
      <c r="AD918" s="233">
        <f t="shared" si="354"/>
        <v>0.36916155981405302</v>
      </c>
      <c r="AE918" s="141">
        <f>SUM(AE919:AE920)</f>
        <v>4411.7191650000004</v>
      </c>
      <c r="AF918" s="269">
        <f t="shared" si="352"/>
        <v>0.4</v>
      </c>
      <c r="AG918" s="270">
        <f>SUM(AG919:AG920)</f>
        <v>1196.04</v>
      </c>
      <c r="AH918" s="141">
        <f>SUM(AH919:AH920)</f>
        <v>-92.210019999999986</v>
      </c>
      <c r="AI918" s="233">
        <f t="shared" si="355"/>
        <v>0.4</v>
      </c>
      <c r="AJ918" s="57">
        <f t="shared" si="356"/>
        <v>1196.04</v>
      </c>
      <c r="AK918" s="57"/>
      <c r="AL918" s="79"/>
    </row>
    <row r="919" spans="2:38" s="1" customFormat="1" ht="15.75" x14ac:dyDescent="0.25">
      <c r="B919" s="666"/>
      <c r="C919" s="23" t="s">
        <v>849</v>
      </c>
      <c r="D919" s="59">
        <v>2</v>
      </c>
      <c r="E919" s="59">
        <v>17</v>
      </c>
      <c r="F919" s="59">
        <v>17</v>
      </c>
      <c r="G919" s="56">
        <v>1583</v>
      </c>
      <c r="H919" s="56">
        <v>67.8</v>
      </c>
      <c r="I919" s="100">
        <v>0.34775742261528741</v>
      </c>
      <c r="J919" s="56">
        <v>550.5</v>
      </c>
      <c r="K919" s="100">
        <v>0</v>
      </c>
      <c r="L919" s="56">
        <v>0</v>
      </c>
      <c r="M919" s="100">
        <v>0</v>
      </c>
      <c r="N919" s="56">
        <v>0</v>
      </c>
      <c r="O919" s="56">
        <v>0</v>
      </c>
      <c r="P919" s="56">
        <v>0</v>
      </c>
      <c r="Q919" s="56">
        <v>26</v>
      </c>
      <c r="R919" s="56">
        <v>4.2</v>
      </c>
      <c r="S919" s="56">
        <v>222.86861666666667</v>
      </c>
      <c r="T919" s="100">
        <v>0.27979999999999999</v>
      </c>
      <c r="U919" s="56">
        <v>442.92339999999996</v>
      </c>
      <c r="V919" s="100">
        <v>0</v>
      </c>
      <c r="W919" s="56">
        <v>0</v>
      </c>
      <c r="X919" s="56">
        <v>0</v>
      </c>
      <c r="Y919" s="56">
        <v>0</v>
      </c>
      <c r="Z919" s="56">
        <v>0</v>
      </c>
      <c r="AA919" s="60">
        <f>G919+H919+J919+L919+N919+O919+P919+Q919+R919+S919+U919+W919+X919+Y919+Z919</f>
        <v>2897.2920166666668</v>
      </c>
      <c r="AB919" s="142">
        <v>147.5</v>
      </c>
      <c r="AC919" s="56">
        <f>AB919+X919+W919+U919</f>
        <v>590.4233999999999</v>
      </c>
      <c r="AD919" s="244">
        <f t="shared" si="354"/>
        <v>0.37297751105495885</v>
      </c>
      <c r="AE919" s="56">
        <f>G919+H919+J919+L919+N919+P919+Q919+R919+S919+Y919+Z919</f>
        <v>2454.3686166666666</v>
      </c>
      <c r="AF919" s="290">
        <f t="shared" si="352"/>
        <v>0.4</v>
      </c>
      <c r="AG919" s="291">
        <f>G919*AF919</f>
        <v>633.20000000000005</v>
      </c>
      <c r="AH919" s="225">
        <f>IF((AA919+AB919)-(AE919+AG919)&gt;0,0,(AA919+AB919)-(AE919+AG919))</f>
        <v>-42.776599999999689</v>
      </c>
      <c r="AI919" s="244">
        <f t="shared" si="355"/>
        <v>0.39999999999999974</v>
      </c>
      <c r="AJ919" s="56">
        <f t="shared" si="356"/>
        <v>633.19999999999959</v>
      </c>
      <c r="AK919" s="56"/>
      <c r="AL919" s="187"/>
    </row>
    <row r="920" spans="2:38" s="1" customFormat="1" ht="15.75" customHeight="1" x14ac:dyDescent="0.25">
      <c r="B920" s="666"/>
      <c r="C920" s="23" t="s">
        <v>794</v>
      </c>
      <c r="D920" s="59">
        <v>3</v>
      </c>
      <c r="E920" s="59">
        <v>17</v>
      </c>
      <c r="F920" s="59">
        <v>16</v>
      </c>
      <c r="G920" s="56">
        <v>1407.1</v>
      </c>
      <c r="H920" s="56">
        <v>48.9</v>
      </c>
      <c r="I920" s="100">
        <v>0.20631085210717076</v>
      </c>
      <c r="J920" s="56">
        <v>290.29999999999995</v>
      </c>
      <c r="K920" s="100">
        <v>0</v>
      </c>
      <c r="L920" s="56">
        <v>0</v>
      </c>
      <c r="M920" s="100">
        <v>0</v>
      </c>
      <c r="N920" s="56">
        <v>0</v>
      </c>
      <c r="O920" s="56">
        <v>0</v>
      </c>
      <c r="P920" s="56">
        <v>0</v>
      </c>
      <c r="Q920" s="56">
        <v>26</v>
      </c>
      <c r="R920" s="56">
        <v>4.2</v>
      </c>
      <c r="S920" s="56">
        <v>180.85054833333334</v>
      </c>
      <c r="T920" s="100">
        <v>0.27979999999999999</v>
      </c>
      <c r="U920" s="56">
        <v>393.70657999999997</v>
      </c>
      <c r="V920" s="100">
        <v>0</v>
      </c>
      <c r="W920" s="56">
        <v>0</v>
      </c>
      <c r="X920" s="56">
        <v>0</v>
      </c>
      <c r="Y920" s="56">
        <v>0</v>
      </c>
      <c r="Z920" s="56">
        <v>0</v>
      </c>
      <c r="AA920" s="60">
        <f>G920+H920+J920+L920+N920+O920+P920+Q920+R920+S920+U920+W920+X920+Y920+Z920</f>
        <v>2351.0571283333334</v>
      </c>
      <c r="AB920" s="142">
        <v>119.7</v>
      </c>
      <c r="AC920" s="56">
        <f>AB920+X920+W920+U920</f>
        <v>513.40657999999996</v>
      </c>
      <c r="AD920" s="244">
        <f t="shared" si="354"/>
        <v>0.36486858076895745</v>
      </c>
      <c r="AE920" s="56">
        <f>G920+H920+J920+L920+N920+P920+Q920+R920+S920+Y920+Z920</f>
        <v>1957.3505483333333</v>
      </c>
      <c r="AF920" s="290">
        <f t="shared" si="352"/>
        <v>0.4</v>
      </c>
      <c r="AG920" s="291">
        <f>G920*AF920</f>
        <v>562.84</v>
      </c>
      <c r="AH920" s="225">
        <f>IF((AA920+AB920)-(AE920+AG920)&gt;0,0,(AA920+AB920)-(AE920+AG920))</f>
        <v>-49.433420000000297</v>
      </c>
      <c r="AI920" s="244">
        <f t="shared" si="355"/>
        <v>0.40000000000000019</v>
      </c>
      <c r="AJ920" s="56">
        <f t="shared" si="356"/>
        <v>562.84000000000026</v>
      </c>
      <c r="AK920" s="56"/>
      <c r="AL920" s="187"/>
    </row>
    <row r="921" spans="2:38" s="1" customFormat="1" ht="31.5" x14ac:dyDescent="0.25">
      <c r="B921" s="42" t="s">
        <v>652</v>
      </c>
      <c r="C921" s="19" t="s">
        <v>850</v>
      </c>
      <c r="D921" s="106">
        <v>7</v>
      </c>
      <c r="E921" s="106">
        <v>58</v>
      </c>
      <c r="F921" s="106">
        <v>47</v>
      </c>
      <c r="G921" s="137">
        <v>4137.1000000000004</v>
      </c>
      <c r="H921" s="137">
        <v>116.6</v>
      </c>
      <c r="I921" s="98">
        <v>0.27763409151337887</v>
      </c>
      <c r="J921" s="137">
        <v>1148.5999999999999</v>
      </c>
      <c r="K921" s="98">
        <v>0</v>
      </c>
      <c r="L921" s="137">
        <v>0</v>
      </c>
      <c r="M921" s="98">
        <v>0</v>
      </c>
      <c r="N921" s="137">
        <v>0</v>
      </c>
      <c r="O921" s="137">
        <v>0</v>
      </c>
      <c r="P921" s="137">
        <v>0</v>
      </c>
      <c r="Q921" s="137">
        <v>104</v>
      </c>
      <c r="R921" s="164">
        <v>12.7</v>
      </c>
      <c r="S921" s="164">
        <v>556.38004833333332</v>
      </c>
      <c r="T921" s="165">
        <v>0.27979999999999999</v>
      </c>
      <c r="U921" s="164">
        <v>1157.5605800000001</v>
      </c>
      <c r="V921" s="165">
        <v>0</v>
      </c>
      <c r="W921" s="164">
        <v>0</v>
      </c>
      <c r="X921" s="164">
        <v>0</v>
      </c>
      <c r="Y921" s="164">
        <v>0</v>
      </c>
      <c r="Z921" s="164">
        <v>0</v>
      </c>
      <c r="AA921" s="164">
        <f>G921+H921+J921+L921+N921+O921+P921+Q921+R921+S921+U921+W921+X921+Y921+Z921</f>
        <v>7232.9406283333346</v>
      </c>
      <c r="AB921" s="151">
        <v>368.3</v>
      </c>
      <c r="AC921" s="164">
        <f>AB921+X921+W921+U921</f>
        <v>1525.86058</v>
      </c>
      <c r="AD921" s="242">
        <f t="shared" si="354"/>
        <v>0.36882371226221261</v>
      </c>
      <c r="AE921" s="164">
        <f>G921+H921+J921+L921+N921+P921+Q921+R921+S921+Y921+Z921</f>
        <v>6075.3800483333343</v>
      </c>
      <c r="AF921" s="286">
        <f t="shared" si="352"/>
        <v>0.4</v>
      </c>
      <c r="AG921" s="287">
        <f>G921*AF921</f>
        <v>1654.8400000000001</v>
      </c>
      <c r="AH921" s="229">
        <f>IF((AA921+AB921)-(AE921+AG921)&gt;0,0,(AA921+AB921)-(AE921+AG921))</f>
        <v>-128.97941999999966</v>
      </c>
      <c r="AI921" s="242">
        <f t="shared" si="355"/>
        <v>0.39999999999999991</v>
      </c>
      <c r="AJ921" s="164">
        <f t="shared" si="356"/>
        <v>1654.8399999999997</v>
      </c>
      <c r="AK921" s="164"/>
      <c r="AL921" s="203"/>
    </row>
    <row r="922" spans="2:38" s="1" customFormat="1" ht="15.75" x14ac:dyDescent="0.25">
      <c r="B922" s="666" t="s">
        <v>653</v>
      </c>
      <c r="C922" s="26" t="s">
        <v>124</v>
      </c>
      <c r="D922" s="125">
        <f t="shared" ref="D922:AA922" si="359">SUM(D923:D926)</f>
        <v>37</v>
      </c>
      <c r="E922" s="125">
        <f t="shared" si="359"/>
        <v>171</v>
      </c>
      <c r="F922" s="125">
        <f t="shared" si="359"/>
        <v>155</v>
      </c>
      <c r="G922" s="57">
        <f t="shared" si="359"/>
        <v>14040.499999999998</v>
      </c>
      <c r="H922" s="57">
        <f t="shared" si="359"/>
        <v>362.3</v>
      </c>
      <c r="I922" s="82">
        <f>J922/G922</f>
        <v>0.23406573839962966</v>
      </c>
      <c r="J922" s="57">
        <f t="shared" si="359"/>
        <v>3286.3999999999996</v>
      </c>
      <c r="K922" s="82">
        <f>L922/G922</f>
        <v>0</v>
      </c>
      <c r="L922" s="57">
        <f t="shared" si="359"/>
        <v>0</v>
      </c>
      <c r="M922" s="82">
        <f t="shared" si="359"/>
        <v>0</v>
      </c>
      <c r="N922" s="57">
        <f t="shared" si="359"/>
        <v>0</v>
      </c>
      <c r="O922" s="57">
        <f t="shared" si="359"/>
        <v>0</v>
      </c>
      <c r="P922" s="57">
        <f t="shared" si="359"/>
        <v>0</v>
      </c>
      <c r="Q922" s="57">
        <f t="shared" si="359"/>
        <v>246</v>
      </c>
      <c r="R922" s="57">
        <f t="shared" si="359"/>
        <v>33.9</v>
      </c>
      <c r="S922" s="57">
        <f t="shared" si="359"/>
        <v>1811.5887233333333</v>
      </c>
      <c r="T922" s="82">
        <f>U922/G922</f>
        <v>0.27733091271678367</v>
      </c>
      <c r="U922" s="57">
        <f t="shared" si="359"/>
        <v>3893.8646800000006</v>
      </c>
      <c r="V922" s="82">
        <f>W922/G922</f>
        <v>0</v>
      </c>
      <c r="W922" s="57">
        <f t="shared" si="359"/>
        <v>0</v>
      </c>
      <c r="X922" s="57">
        <f t="shared" si="359"/>
        <v>0</v>
      </c>
      <c r="Y922" s="57">
        <f t="shared" si="359"/>
        <v>0</v>
      </c>
      <c r="Z922" s="57">
        <f t="shared" si="359"/>
        <v>0</v>
      </c>
      <c r="AA922" s="57">
        <f t="shared" si="359"/>
        <v>23674.553403333332</v>
      </c>
      <c r="AB922" s="141">
        <f>SUM(AB923:AB926)</f>
        <v>1199.3</v>
      </c>
      <c r="AC922" s="141">
        <f>SUM(AC923:AC926)</f>
        <v>5093.1646799999999</v>
      </c>
      <c r="AD922" s="233">
        <f t="shared" si="354"/>
        <v>0.36274809871443336</v>
      </c>
      <c r="AE922" s="141">
        <f>SUM(AE923:AE926)</f>
        <v>19780.688723333333</v>
      </c>
      <c r="AF922" s="269">
        <f t="shared" si="352"/>
        <v>0.4</v>
      </c>
      <c r="AG922" s="270">
        <f>SUM(AG923:AG926)</f>
        <v>5616.2</v>
      </c>
      <c r="AH922" s="141">
        <f>SUM(AH923:AH926)</f>
        <v>-523.03532000000178</v>
      </c>
      <c r="AI922" s="233">
        <f t="shared" si="355"/>
        <v>0.40000000000000019</v>
      </c>
      <c r="AJ922" s="57">
        <f t="shared" si="356"/>
        <v>5616.2000000000016</v>
      </c>
      <c r="AK922" s="57"/>
      <c r="AL922" s="79"/>
    </row>
    <row r="923" spans="2:38" s="1" customFormat="1" ht="15.75" x14ac:dyDescent="0.25">
      <c r="B923" s="666"/>
      <c r="C923" s="23" t="s">
        <v>989</v>
      </c>
      <c r="D923" s="59">
        <v>13</v>
      </c>
      <c r="E923" s="59">
        <v>64.5</v>
      </c>
      <c r="F923" s="59">
        <v>56</v>
      </c>
      <c r="G923" s="56">
        <v>5032.7999999999993</v>
      </c>
      <c r="H923" s="56">
        <v>92.600000000000009</v>
      </c>
      <c r="I923" s="100">
        <v>0.21139326021300275</v>
      </c>
      <c r="J923" s="56">
        <v>1063.9000000000001</v>
      </c>
      <c r="K923" s="100">
        <v>0</v>
      </c>
      <c r="L923" s="56">
        <v>0</v>
      </c>
      <c r="M923" s="100">
        <v>0</v>
      </c>
      <c r="N923" s="56">
        <v>0</v>
      </c>
      <c r="O923" s="56">
        <v>0</v>
      </c>
      <c r="P923" s="56">
        <v>0</v>
      </c>
      <c r="Q923" s="56">
        <v>116</v>
      </c>
      <c r="R923" s="56">
        <v>10.6</v>
      </c>
      <c r="S923" s="56">
        <v>643.67311999999993</v>
      </c>
      <c r="T923" s="100">
        <v>0.27980000000000005</v>
      </c>
      <c r="U923" s="56">
        <v>1408.1774400000002</v>
      </c>
      <c r="V923" s="100">
        <v>0</v>
      </c>
      <c r="W923" s="56">
        <v>0</v>
      </c>
      <c r="X923" s="56">
        <v>0</v>
      </c>
      <c r="Y923" s="56">
        <v>0</v>
      </c>
      <c r="Z923" s="56">
        <v>0</v>
      </c>
      <c r="AA923" s="60">
        <f>G923+H923+J923+L923+N923+O923+P923+Q923+R923+S923+U923+W923+X923+Y923+Z923</f>
        <v>8367.7505599999986</v>
      </c>
      <c r="AB923" s="142">
        <v>426.1</v>
      </c>
      <c r="AC923" s="56">
        <f>AB923+X923+W923+U923</f>
        <v>1834.2774400000003</v>
      </c>
      <c r="AD923" s="244">
        <f t="shared" si="354"/>
        <v>0.36446460022254024</v>
      </c>
      <c r="AE923" s="56">
        <f>G923+H923+J923+L923+N923+P923+Q923+R923+S923+Y923+Z923</f>
        <v>6959.5731199999991</v>
      </c>
      <c r="AF923" s="290">
        <f t="shared" si="352"/>
        <v>0.4</v>
      </c>
      <c r="AG923" s="291">
        <f>G923*AF923</f>
        <v>2013.12</v>
      </c>
      <c r="AH923" s="225">
        <f>IF((AA923+AB923)-(AE923+AG923)&gt;0,0,(AA923+AB923)-(AE923+AG923))</f>
        <v>-178.84256000000096</v>
      </c>
      <c r="AI923" s="244">
        <f t="shared" si="355"/>
        <v>0.4000000000000003</v>
      </c>
      <c r="AJ923" s="56">
        <f t="shared" si="356"/>
        <v>2013.1200000000013</v>
      </c>
      <c r="AK923" s="56"/>
      <c r="AL923" s="187"/>
    </row>
    <row r="924" spans="2:38" s="1" customFormat="1" ht="15.75" x14ac:dyDescent="0.25">
      <c r="B924" s="666"/>
      <c r="C924" s="23" t="s">
        <v>713</v>
      </c>
      <c r="D924" s="59">
        <v>14</v>
      </c>
      <c r="E924" s="59">
        <v>64.5</v>
      </c>
      <c r="F924" s="59">
        <v>56</v>
      </c>
      <c r="G924" s="56">
        <v>4836.2999999999993</v>
      </c>
      <c r="H924" s="56">
        <v>148.80000000000001</v>
      </c>
      <c r="I924" s="100">
        <v>0.27707131484812769</v>
      </c>
      <c r="J924" s="56">
        <v>1339.9999999999998</v>
      </c>
      <c r="K924" s="100">
        <v>0</v>
      </c>
      <c r="L924" s="56">
        <v>0</v>
      </c>
      <c r="M924" s="100">
        <v>0</v>
      </c>
      <c r="N924" s="56">
        <v>0</v>
      </c>
      <c r="O924" s="56">
        <v>0</v>
      </c>
      <c r="P924" s="56">
        <v>0</v>
      </c>
      <c r="Q924" s="56">
        <v>78</v>
      </c>
      <c r="R924" s="56">
        <v>10.6</v>
      </c>
      <c r="S924" s="56">
        <v>647.24139500000001</v>
      </c>
      <c r="T924" s="100">
        <v>0.27980000000000005</v>
      </c>
      <c r="U924" s="56">
        <v>1353.1967400000001</v>
      </c>
      <c r="V924" s="100">
        <v>0</v>
      </c>
      <c r="W924" s="56">
        <v>0</v>
      </c>
      <c r="X924" s="56">
        <v>0</v>
      </c>
      <c r="Y924" s="56">
        <v>0</v>
      </c>
      <c r="Z924" s="56">
        <v>0</v>
      </c>
      <c r="AA924" s="60">
        <f>G924+H924+J924+L924+N924+O924+P924+Q924+R924+S924+U924+W924+X924+Y924+Z924</f>
        <v>8414.1381349999992</v>
      </c>
      <c r="AB924" s="142">
        <v>428.5</v>
      </c>
      <c r="AC924" s="56">
        <f>AB924+X924+W924+U924</f>
        <v>1781.6967400000001</v>
      </c>
      <c r="AD924" s="244">
        <f t="shared" si="354"/>
        <v>0.36840078986001701</v>
      </c>
      <c r="AE924" s="56">
        <f>G924+H924+J924+L924+N924+P924+Q924+R924+S924+Y924+Z924</f>
        <v>7060.9413949999998</v>
      </c>
      <c r="AF924" s="290">
        <f t="shared" si="352"/>
        <v>0.4</v>
      </c>
      <c r="AG924" s="291">
        <f>G924*AF924</f>
        <v>1934.5199999999998</v>
      </c>
      <c r="AH924" s="225">
        <f>IF((AA924+AB924)-(AE924+AG924)&gt;0,0,(AA924+AB924)-(AE924+AG924))</f>
        <v>-152.82326000000103</v>
      </c>
      <c r="AI924" s="244">
        <f t="shared" si="355"/>
        <v>0.4000000000000003</v>
      </c>
      <c r="AJ924" s="56">
        <f t="shared" si="356"/>
        <v>1934.5200000000011</v>
      </c>
      <c r="AK924" s="56"/>
      <c r="AL924" s="187"/>
    </row>
    <row r="925" spans="2:38" s="1" customFormat="1" ht="15.75" x14ac:dyDescent="0.25">
      <c r="B925" s="666"/>
      <c r="C925" s="23" t="s">
        <v>795</v>
      </c>
      <c r="D925" s="59">
        <v>7</v>
      </c>
      <c r="E925" s="59">
        <v>27</v>
      </c>
      <c r="F925" s="59">
        <v>26</v>
      </c>
      <c r="G925" s="56">
        <v>2606.8000000000002</v>
      </c>
      <c r="H925" s="56">
        <v>69.2</v>
      </c>
      <c r="I925" s="100">
        <v>0.21727788859904867</v>
      </c>
      <c r="J925" s="56">
        <v>566.40000000000009</v>
      </c>
      <c r="K925" s="100">
        <v>0</v>
      </c>
      <c r="L925" s="56">
        <v>0</v>
      </c>
      <c r="M925" s="100">
        <v>0</v>
      </c>
      <c r="N925" s="56">
        <v>0</v>
      </c>
      <c r="O925" s="56">
        <v>0</v>
      </c>
      <c r="P925" s="56">
        <v>0</v>
      </c>
      <c r="Q925" s="56">
        <v>26</v>
      </c>
      <c r="R925" s="56">
        <v>8.5</v>
      </c>
      <c r="S925" s="56">
        <v>333.85688666666664</v>
      </c>
      <c r="T925" s="100">
        <v>0.27979999999999999</v>
      </c>
      <c r="U925" s="56">
        <v>729.38264000000004</v>
      </c>
      <c r="V925" s="100">
        <v>0</v>
      </c>
      <c r="W925" s="56">
        <v>0</v>
      </c>
      <c r="X925" s="56">
        <v>0</v>
      </c>
      <c r="Y925" s="56">
        <v>0</v>
      </c>
      <c r="Z925" s="56">
        <v>0</v>
      </c>
      <c r="AA925" s="60">
        <f>G925+H925+J925+L925+N925+O925+P925+Q925+R925+S925+U925+W925+X925+Y925+Z925</f>
        <v>4340.1395266666668</v>
      </c>
      <c r="AB925" s="142">
        <v>221</v>
      </c>
      <c r="AC925" s="56">
        <f>AB925+X925+W925+U925</f>
        <v>950.38264000000004</v>
      </c>
      <c r="AD925" s="244">
        <f t="shared" si="354"/>
        <v>0.36457827221114009</v>
      </c>
      <c r="AE925" s="56">
        <f>G925+H925+J925+L925+N925+P925+Q925+R925+S925+Y925+Z925</f>
        <v>3610.7568866666666</v>
      </c>
      <c r="AF925" s="290">
        <f t="shared" si="352"/>
        <v>0.4</v>
      </c>
      <c r="AG925" s="291">
        <f>G925*AF925</f>
        <v>1042.72</v>
      </c>
      <c r="AH925" s="225">
        <f>IF((AA925+AB925)-(AE925+AG925)&gt;0,0,(AA925+AB925)-(AE925+AG925))</f>
        <v>-92.337359999999535</v>
      </c>
      <c r="AI925" s="244">
        <f t="shared" si="355"/>
        <v>0.3999999999999998</v>
      </c>
      <c r="AJ925" s="56">
        <f t="shared" si="356"/>
        <v>1042.7199999999996</v>
      </c>
      <c r="AK925" s="56"/>
      <c r="AL925" s="187"/>
    </row>
    <row r="926" spans="2:38" s="1" customFormat="1" ht="15.75" x14ac:dyDescent="0.25">
      <c r="B926" s="666"/>
      <c r="C926" s="23" t="s">
        <v>796</v>
      </c>
      <c r="D926" s="59">
        <v>3</v>
      </c>
      <c r="E926" s="59">
        <v>15</v>
      </c>
      <c r="F926" s="59">
        <v>17</v>
      </c>
      <c r="G926" s="56">
        <v>1564.6000000000001</v>
      </c>
      <c r="H926" s="56">
        <v>51.7</v>
      </c>
      <c r="I926" s="100">
        <v>0.20203246836252076</v>
      </c>
      <c r="J926" s="56">
        <v>316.10000000000002</v>
      </c>
      <c r="K926" s="100">
        <v>0</v>
      </c>
      <c r="L926" s="56">
        <v>0</v>
      </c>
      <c r="M926" s="100">
        <v>0</v>
      </c>
      <c r="N926" s="56">
        <v>0</v>
      </c>
      <c r="O926" s="56">
        <v>0</v>
      </c>
      <c r="P926" s="56">
        <v>0</v>
      </c>
      <c r="Q926" s="56">
        <v>26</v>
      </c>
      <c r="R926" s="56">
        <v>4.2</v>
      </c>
      <c r="S926" s="56">
        <v>186.81732166666666</v>
      </c>
      <c r="T926" s="100">
        <v>0.25764275853253227</v>
      </c>
      <c r="U926" s="56">
        <v>403.10786000000002</v>
      </c>
      <c r="V926" s="100">
        <v>0</v>
      </c>
      <c r="W926" s="56">
        <v>0</v>
      </c>
      <c r="X926" s="56">
        <v>0</v>
      </c>
      <c r="Y926" s="56">
        <v>0</v>
      </c>
      <c r="Z926" s="56">
        <v>0</v>
      </c>
      <c r="AA926" s="60">
        <f>G926+H926+J926+L926+N926+O926+P926+Q926+R926+S926+U926+W926+X926+Y926+Z926</f>
        <v>2552.5251816666669</v>
      </c>
      <c r="AB926" s="142">
        <v>123.7</v>
      </c>
      <c r="AC926" s="56">
        <f>AB926+X926+W926+U926</f>
        <v>526.80786000000001</v>
      </c>
      <c r="AD926" s="244">
        <f t="shared" si="354"/>
        <v>0.33670449955260129</v>
      </c>
      <c r="AE926" s="56">
        <f>G926+H926+J926+L926+N926+P926+Q926+R926+S926+Y926+Z926</f>
        <v>2149.4173216666668</v>
      </c>
      <c r="AF926" s="290">
        <f t="shared" si="352"/>
        <v>0.4</v>
      </c>
      <c r="AG926" s="291">
        <f>G926*AF926</f>
        <v>625.84000000000015</v>
      </c>
      <c r="AH926" s="225">
        <f>IF((AA926+AB926)-(AE926+AG926)&gt;0,0,(AA926+AB926)-(AE926+AG926))</f>
        <v>-99.032140000000254</v>
      </c>
      <c r="AI926" s="244">
        <f t="shared" si="355"/>
        <v>0.40000000000000013</v>
      </c>
      <c r="AJ926" s="56">
        <f t="shared" si="356"/>
        <v>625.84000000000026</v>
      </c>
      <c r="AK926" s="56"/>
      <c r="AL926" s="187"/>
    </row>
    <row r="927" spans="2:38" ht="39.75" customHeight="1" x14ac:dyDescent="0.25">
      <c r="B927" s="663" t="s">
        <v>654</v>
      </c>
      <c r="C927" s="664"/>
      <c r="D927" s="117">
        <f>D929</f>
        <v>67</v>
      </c>
      <c r="E927" s="117">
        <f t="shared" ref="E927:AA927" si="360">E929</f>
        <v>339</v>
      </c>
      <c r="F927" s="117">
        <f t="shared" si="360"/>
        <v>324</v>
      </c>
      <c r="G927" s="132">
        <f t="shared" si="360"/>
        <v>32371.200000000004</v>
      </c>
      <c r="H927" s="132">
        <f t="shared" si="360"/>
        <v>977.3</v>
      </c>
      <c r="I927" s="87">
        <f>J927/G927</f>
        <v>0.25366066132858833</v>
      </c>
      <c r="J927" s="132">
        <f t="shared" si="360"/>
        <v>8211.2999999999993</v>
      </c>
      <c r="K927" s="87">
        <f>L927/G927</f>
        <v>9.2922103598260166E-3</v>
      </c>
      <c r="L927" s="132">
        <f t="shared" si="360"/>
        <v>300.8</v>
      </c>
      <c r="M927" s="87">
        <f>N927/G927</f>
        <v>0</v>
      </c>
      <c r="N927" s="132">
        <f t="shared" si="360"/>
        <v>0</v>
      </c>
      <c r="O927" s="132">
        <f t="shared" si="360"/>
        <v>0</v>
      </c>
      <c r="P927" s="132">
        <f t="shared" si="360"/>
        <v>0</v>
      </c>
      <c r="Q927" s="132">
        <f t="shared" si="360"/>
        <v>184.10000000000002</v>
      </c>
      <c r="R927" s="132">
        <f t="shared" si="360"/>
        <v>0</v>
      </c>
      <c r="S927" s="132">
        <f t="shared" si="360"/>
        <v>3856.2</v>
      </c>
      <c r="T927" s="87">
        <f>U927/G927</f>
        <v>0</v>
      </c>
      <c r="U927" s="132">
        <f t="shared" si="360"/>
        <v>0</v>
      </c>
      <c r="V927" s="87">
        <f>W927/G927</f>
        <v>0.25672511368129691</v>
      </c>
      <c r="W927" s="132">
        <f t="shared" si="360"/>
        <v>8310.5</v>
      </c>
      <c r="X927" s="132">
        <f t="shared" si="360"/>
        <v>0</v>
      </c>
      <c r="Y927" s="132">
        <f t="shared" si="360"/>
        <v>0</v>
      </c>
      <c r="Z927" s="132">
        <f t="shared" si="360"/>
        <v>0</v>
      </c>
      <c r="AA927" s="132">
        <f t="shared" si="360"/>
        <v>54211.399999999994</v>
      </c>
      <c r="AB927" s="129">
        <f>AB929+AB928</f>
        <v>3252</v>
      </c>
      <c r="AC927" s="129">
        <f>AC929+AC928</f>
        <v>11814.599999999999</v>
      </c>
      <c r="AD927" s="226">
        <f t="shared" si="354"/>
        <v>0.35718478153420319</v>
      </c>
      <c r="AE927" s="129">
        <f>AE929+AE928</f>
        <v>48539.30000000001</v>
      </c>
      <c r="AF927" s="258">
        <f t="shared" si="352"/>
        <v>0.4</v>
      </c>
      <c r="AG927" s="255">
        <f>AG929+AG928</f>
        <v>13641.440000000002</v>
      </c>
      <c r="AH927" s="129">
        <f>AH929+AH928</f>
        <v>-1826.8400000000033</v>
      </c>
      <c r="AI927" s="226">
        <f t="shared" si="355"/>
        <v>0.42140668248319496</v>
      </c>
      <c r="AJ927" s="132">
        <f t="shared" si="356"/>
        <v>13641.440000000002</v>
      </c>
      <c r="AK927" s="132"/>
      <c r="AL927" s="196"/>
    </row>
    <row r="928" spans="2:38" ht="18.75" x14ac:dyDescent="0.25">
      <c r="B928" s="306" t="s">
        <v>840</v>
      </c>
      <c r="C928" s="207"/>
      <c r="D928" s="124"/>
      <c r="E928" s="124">
        <v>15</v>
      </c>
      <c r="F928" s="124">
        <v>16</v>
      </c>
      <c r="G928" s="134">
        <v>1732.3999999999999</v>
      </c>
      <c r="H928" s="134">
        <v>78</v>
      </c>
      <c r="I928" s="93">
        <v>0.35344031401523895</v>
      </c>
      <c r="J928" s="134">
        <v>612.29999999999995</v>
      </c>
      <c r="K928" s="93">
        <v>0</v>
      </c>
      <c r="L928" s="134">
        <v>0</v>
      </c>
      <c r="M928" s="93">
        <v>0</v>
      </c>
      <c r="N928" s="134">
        <v>0</v>
      </c>
      <c r="O928" s="134">
        <v>0</v>
      </c>
      <c r="P928" s="134">
        <v>0</v>
      </c>
      <c r="Q928" s="134">
        <v>0</v>
      </c>
      <c r="R928" s="134">
        <v>0</v>
      </c>
      <c r="S928" s="134">
        <v>215.7</v>
      </c>
      <c r="T928" s="93">
        <v>0</v>
      </c>
      <c r="U928" s="134">
        <v>0</v>
      </c>
      <c r="V928" s="93">
        <v>0.14552066497344726</v>
      </c>
      <c r="W928" s="134">
        <v>252.10000000000002</v>
      </c>
      <c r="X928" s="309">
        <v>0</v>
      </c>
      <c r="Y928" s="309">
        <v>0</v>
      </c>
      <c r="Z928" s="309">
        <v>0</v>
      </c>
      <c r="AA928" s="309">
        <v>2890.4999999999995</v>
      </c>
      <c r="AB928" s="146">
        <v>276.3</v>
      </c>
      <c r="AC928" s="309">
        <f>AB928+X928+W928+U928</f>
        <v>528.40000000000009</v>
      </c>
      <c r="AD928" s="310">
        <f t="shared" si="354"/>
        <v>0.30501039021011322</v>
      </c>
      <c r="AE928" s="309">
        <f>G928+H928+J928+L928+N928+P928+Q928+R928+S928+Y928+Z928</f>
        <v>2638.3999999999996</v>
      </c>
      <c r="AF928" s="311">
        <f t="shared" si="352"/>
        <v>0.4</v>
      </c>
      <c r="AG928" s="312">
        <f>G928*AF928</f>
        <v>692.96</v>
      </c>
      <c r="AH928" s="225">
        <f>IF((AA928+AB928)-(AE928+AG928)&gt;0,0,(AA928+AB928)-(AE928+AG928))</f>
        <v>-164.55999999999995</v>
      </c>
      <c r="AI928" s="310">
        <f t="shared" si="355"/>
        <v>0.40000000000000008</v>
      </c>
      <c r="AJ928" s="309">
        <f t="shared" si="356"/>
        <v>692.96</v>
      </c>
      <c r="AK928" s="134"/>
      <c r="AL928" s="184"/>
    </row>
    <row r="929" spans="2:38" ht="18.75" x14ac:dyDescent="0.3">
      <c r="B929" s="10" t="s">
        <v>710</v>
      </c>
      <c r="C929" s="27"/>
      <c r="D929" s="154">
        <f>D930+D933+D936+D940+D944+D948</f>
        <v>67</v>
      </c>
      <c r="E929" s="154">
        <f t="shared" ref="E929:AA929" si="361">E930+E933+E936+E940+E944+E948</f>
        <v>339</v>
      </c>
      <c r="F929" s="154">
        <f t="shared" si="361"/>
        <v>324</v>
      </c>
      <c r="G929" s="65">
        <f t="shared" si="361"/>
        <v>32371.200000000004</v>
      </c>
      <c r="H929" s="65">
        <f t="shared" si="361"/>
        <v>977.3</v>
      </c>
      <c r="I929" s="94">
        <f>J929/G929</f>
        <v>0.25366066132858833</v>
      </c>
      <c r="J929" s="65">
        <f t="shared" si="361"/>
        <v>8211.2999999999993</v>
      </c>
      <c r="K929" s="94">
        <f>L929/G929</f>
        <v>9.2922103598260166E-3</v>
      </c>
      <c r="L929" s="65">
        <f t="shared" si="361"/>
        <v>300.8</v>
      </c>
      <c r="M929" s="94">
        <f>N929/G929</f>
        <v>0</v>
      </c>
      <c r="N929" s="65">
        <f t="shared" si="361"/>
        <v>0</v>
      </c>
      <c r="O929" s="65">
        <f t="shared" si="361"/>
        <v>0</v>
      </c>
      <c r="P929" s="65">
        <f t="shared" si="361"/>
        <v>0</v>
      </c>
      <c r="Q929" s="65">
        <f t="shared" si="361"/>
        <v>184.10000000000002</v>
      </c>
      <c r="R929" s="65">
        <f t="shared" si="361"/>
        <v>0</v>
      </c>
      <c r="S929" s="65">
        <f t="shared" si="361"/>
        <v>3856.2</v>
      </c>
      <c r="T929" s="94">
        <f>U929/G929</f>
        <v>0</v>
      </c>
      <c r="U929" s="65">
        <f t="shared" si="361"/>
        <v>0</v>
      </c>
      <c r="V929" s="94">
        <f>W929/G929</f>
        <v>0.25672511368129691</v>
      </c>
      <c r="W929" s="65">
        <f t="shared" si="361"/>
        <v>8310.5</v>
      </c>
      <c r="X929" s="65">
        <f t="shared" si="361"/>
        <v>0</v>
      </c>
      <c r="Y929" s="65">
        <f t="shared" si="361"/>
        <v>0</v>
      </c>
      <c r="Z929" s="65">
        <f t="shared" si="361"/>
        <v>0</v>
      </c>
      <c r="AA929" s="65">
        <f t="shared" si="361"/>
        <v>54211.399999999994</v>
      </c>
      <c r="AB929" s="62">
        <f>AB930+AB933+AB936+AB940+AB944+AB948</f>
        <v>2975.7</v>
      </c>
      <c r="AC929" s="62">
        <f>AC930+AC933+AC936+AC940+AC944+AC948</f>
        <v>11286.199999999999</v>
      </c>
      <c r="AD929" s="232">
        <f t="shared" si="354"/>
        <v>0.34864941676551997</v>
      </c>
      <c r="AE929" s="62">
        <f>AE930+AE933+AE936+AE940+AE944+AE948</f>
        <v>45900.900000000009</v>
      </c>
      <c r="AF929" s="267">
        <f t="shared" si="352"/>
        <v>0.4</v>
      </c>
      <c r="AG929" s="268">
        <f>AG930+AG933+AG936+AG940+AG944+AG948</f>
        <v>12948.480000000001</v>
      </c>
      <c r="AH929" s="62">
        <f>AH930+AH933+AH936+AH940+AH944+AH948</f>
        <v>-1662.2800000000034</v>
      </c>
      <c r="AI929" s="232">
        <f t="shared" si="355"/>
        <v>0.4</v>
      </c>
      <c r="AJ929" s="65">
        <f t="shared" si="356"/>
        <v>12948.480000000003</v>
      </c>
      <c r="AK929" s="65"/>
      <c r="AL929" s="79"/>
    </row>
    <row r="930" spans="2:38" ht="15.75" x14ac:dyDescent="0.25">
      <c r="B930" s="681" t="s">
        <v>655</v>
      </c>
      <c r="C930" s="26" t="s">
        <v>124</v>
      </c>
      <c r="D930" s="125">
        <f t="shared" ref="D930:AA930" si="362">SUM(D931:D932)</f>
        <v>7</v>
      </c>
      <c r="E930" s="125">
        <f t="shared" si="362"/>
        <v>34</v>
      </c>
      <c r="F930" s="125">
        <f t="shared" si="362"/>
        <v>33</v>
      </c>
      <c r="G930" s="57">
        <f t="shared" si="362"/>
        <v>3443.7000000000003</v>
      </c>
      <c r="H930" s="57">
        <f t="shared" si="362"/>
        <v>87.6</v>
      </c>
      <c r="I930" s="82">
        <f>J930/G930</f>
        <v>0.25092197345877976</v>
      </c>
      <c r="J930" s="57">
        <f t="shared" si="362"/>
        <v>864.09999999999991</v>
      </c>
      <c r="K930" s="82">
        <f>L930/G930</f>
        <v>0</v>
      </c>
      <c r="L930" s="57">
        <f t="shared" si="362"/>
        <v>0</v>
      </c>
      <c r="M930" s="82">
        <f t="shared" si="362"/>
        <v>0</v>
      </c>
      <c r="N930" s="57">
        <f t="shared" si="362"/>
        <v>0</v>
      </c>
      <c r="O930" s="57">
        <f t="shared" si="362"/>
        <v>0</v>
      </c>
      <c r="P930" s="57">
        <f t="shared" si="362"/>
        <v>0</v>
      </c>
      <c r="Q930" s="57">
        <f t="shared" si="362"/>
        <v>52.6</v>
      </c>
      <c r="R930" s="57">
        <f t="shared" si="362"/>
        <v>0</v>
      </c>
      <c r="S930" s="57">
        <f t="shared" si="362"/>
        <v>403.79999999999995</v>
      </c>
      <c r="T930" s="82">
        <f>U930/G930</f>
        <v>0</v>
      </c>
      <c r="U930" s="57">
        <f t="shared" si="362"/>
        <v>0</v>
      </c>
      <c r="V930" s="82">
        <f>W930/G930</f>
        <v>0.2603014199843191</v>
      </c>
      <c r="W930" s="57">
        <f t="shared" si="362"/>
        <v>896.39999999999986</v>
      </c>
      <c r="X930" s="57">
        <f t="shared" si="362"/>
        <v>0</v>
      </c>
      <c r="Y930" s="57">
        <f t="shared" si="362"/>
        <v>0</v>
      </c>
      <c r="Z930" s="57">
        <f t="shared" si="362"/>
        <v>0</v>
      </c>
      <c r="AA930" s="57">
        <f t="shared" si="362"/>
        <v>5748.2000000000007</v>
      </c>
      <c r="AB930" s="141">
        <f>SUM(AB931:AB932)</f>
        <v>318</v>
      </c>
      <c r="AC930" s="141">
        <f>SUM(AC931:AC932)</f>
        <v>1214.3999999999999</v>
      </c>
      <c r="AD930" s="233">
        <f t="shared" si="354"/>
        <v>0.3526439585329732</v>
      </c>
      <c r="AE930" s="141">
        <f>SUM(AE931:AE932)</f>
        <v>4851.8</v>
      </c>
      <c r="AF930" s="269">
        <f t="shared" si="352"/>
        <v>0.4</v>
      </c>
      <c r="AG930" s="270">
        <f>SUM(AG931:AG932)</f>
        <v>1377.4800000000002</v>
      </c>
      <c r="AH930" s="141">
        <f>SUM(AH931:AH932)</f>
        <v>-163.08000000000038</v>
      </c>
      <c r="AI930" s="233">
        <f t="shared" si="355"/>
        <v>0.4</v>
      </c>
      <c r="AJ930" s="57">
        <f t="shared" si="356"/>
        <v>1377.4800000000002</v>
      </c>
      <c r="AK930" s="57"/>
      <c r="AL930" s="79"/>
    </row>
    <row r="931" spans="2:38" s="1" customFormat="1" ht="15.75" customHeight="1" x14ac:dyDescent="0.25">
      <c r="B931" s="681"/>
      <c r="C931" s="28" t="s">
        <v>656</v>
      </c>
      <c r="D931" s="111">
        <v>4</v>
      </c>
      <c r="E931" s="111">
        <v>19</v>
      </c>
      <c r="F931" s="111">
        <v>18</v>
      </c>
      <c r="G931" s="47">
        <v>1739.4</v>
      </c>
      <c r="H931" s="47">
        <v>50.4</v>
      </c>
      <c r="I931" s="86">
        <v>0.2603771415430608</v>
      </c>
      <c r="J931" s="47">
        <v>452.9</v>
      </c>
      <c r="K931" s="86">
        <v>0</v>
      </c>
      <c r="L931" s="47">
        <v>0</v>
      </c>
      <c r="M931" s="86">
        <v>0</v>
      </c>
      <c r="N931" s="47">
        <v>0</v>
      </c>
      <c r="O931" s="47">
        <v>0</v>
      </c>
      <c r="P931" s="47">
        <v>0</v>
      </c>
      <c r="Q931" s="47">
        <v>52.6</v>
      </c>
      <c r="R931" s="47">
        <v>0</v>
      </c>
      <c r="S931" s="47">
        <v>201.59999999999997</v>
      </c>
      <c r="T931" s="86">
        <v>0</v>
      </c>
      <c r="U931" s="47">
        <v>0</v>
      </c>
      <c r="V931" s="86">
        <v>0.260434632631942</v>
      </c>
      <c r="W931" s="47">
        <v>452.99999999999994</v>
      </c>
      <c r="X931" s="47">
        <v>0</v>
      </c>
      <c r="Y931" s="47">
        <v>0</v>
      </c>
      <c r="Z931" s="47">
        <v>0</v>
      </c>
      <c r="AA931" s="60">
        <f>G931+H931+J931+L931+N931+O931+P931+Q931+R931+S931+U931+W931+X931+Y931+Z931</f>
        <v>2949.9</v>
      </c>
      <c r="AB931" s="144">
        <v>163.30000000000001</v>
      </c>
      <c r="AC931" s="47">
        <f>AB931+X931+W931+U931</f>
        <v>616.29999999999995</v>
      </c>
      <c r="AD931" s="247">
        <f t="shared" si="354"/>
        <v>0.35431758077497982</v>
      </c>
      <c r="AE931" s="47">
        <f>G931+H931+J931+L931+N931+P931+Q931+R931+S931+Y931+Z931</f>
        <v>2496.9</v>
      </c>
      <c r="AF931" s="296">
        <f t="shared" si="352"/>
        <v>0.4</v>
      </c>
      <c r="AG931" s="297">
        <f>G931*AF931</f>
        <v>695.7600000000001</v>
      </c>
      <c r="AH931" s="225">
        <f>IF((AA931+AB931)-(AE931+AG931)&gt;0,0,(AA931+AB931)-(AE931+AG931))</f>
        <v>-79.460000000000036</v>
      </c>
      <c r="AI931" s="247">
        <f t="shared" si="355"/>
        <v>0.39999999999999997</v>
      </c>
      <c r="AJ931" s="47">
        <f t="shared" si="356"/>
        <v>695.76</v>
      </c>
      <c r="AK931" s="47"/>
      <c r="AL931" s="189"/>
    </row>
    <row r="932" spans="2:38" ht="15.75" x14ac:dyDescent="0.25">
      <c r="B932" s="681"/>
      <c r="C932" s="28" t="s">
        <v>657</v>
      </c>
      <c r="D932" s="111">
        <v>3</v>
      </c>
      <c r="E932" s="111">
        <v>15</v>
      </c>
      <c r="F932" s="111">
        <v>15</v>
      </c>
      <c r="G932" s="47">
        <v>1704.3000000000002</v>
      </c>
      <c r="H932" s="47">
        <v>37.200000000000003</v>
      </c>
      <c r="I932" s="86">
        <v>0.24127207651235108</v>
      </c>
      <c r="J932" s="47">
        <v>411.2</v>
      </c>
      <c r="K932" s="86">
        <v>0</v>
      </c>
      <c r="L932" s="47">
        <v>0</v>
      </c>
      <c r="M932" s="86">
        <v>0</v>
      </c>
      <c r="N932" s="47">
        <v>0</v>
      </c>
      <c r="O932" s="47">
        <v>0</v>
      </c>
      <c r="P932" s="47">
        <v>0</v>
      </c>
      <c r="Q932" s="47">
        <v>0</v>
      </c>
      <c r="R932" s="47">
        <v>0</v>
      </c>
      <c r="S932" s="47">
        <v>202.2</v>
      </c>
      <c r="T932" s="86">
        <v>0</v>
      </c>
      <c r="U932" s="47">
        <v>0</v>
      </c>
      <c r="V932" s="86">
        <v>0.26016546382679101</v>
      </c>
      <c r="W932" s="47">
        <v>443.4</v>
      </c>
      <c r="X932" s="47">
        <v>0</v>
      </c>
      <c r="Y932" s="47">
        <v>0</v>
      </c>
      <c r="Z932" s="47">
        <v>0</v>
      </c>
      <c r="AA932" s="60">
        <f>G932+H932+J932+L932+N932+O932+P932+Q932+R932+S932+U932+W932+X932+Y932+Z932</f>
        <v>2798.3</v>
      </c>
      <c r="AB932" s="144">
        <v>154.69999999999999</v>
      </c>
      <c r="AC932" s="47">
        <f>AB932+X932+W932+U932</f>
        <v>598.09999999999991</v>
      </c>
      <c r="AD932" s="247">
        <f t="shared" si="354"/>
        <v>0.35093586809833938</v>
      </c>
      <c r="AE932" s="47">
        <f>G932+H932+J932+L932+N932+P932+Q932+R932+S932+Y932+Z932</f>
        <v>2354.9</v>
      </c>
      <c r="AF932" s="296">
        <f t="shared" si="352"/>
        <v>0.4</v>
      </c>
      <c r="AG932" s="297">
        <f>G932*AF932</f>
        <v>681.72000000000014</v>
      </c>
      <c r="AH932" s="225">
        <f>IF((AA932+AB932)-(AE932+AG932)&gt;0,0,(AA932+AB932)-(AE932+AG932))</f>
        <v>-83.620000000000346</v>
      </c>
      <c r="AI932" s="247">
        <f t="shared" si="355"/>
        <v>0.40000000000000013</v>
      </c>
      <c r="AJ932" s="47">
        <f t="shared" si="356"/>
        <v>681.72000000000025</v>
      </c>
      <c r="AK932" s="47"/>
      <c r="AL932" s="189"/>
    </row>
    <row r="933" spans="2:38" ht="15.75" x14ac:dyDescent="0.25">
      <c r="B933" s="681" t="s">
        <v>658</v>
      </c>
      <c r="C933" s="26" t="s">
        <v>124</v>
      </c>
      <c r="D933" s="125">
        <f t="shared" ref="D933:AA933" si="363">SUM(D934:D935)</f>
        <v>7</v>
      </c>
      <c r="E933" s="125">
        <f t="shared" si="363"/>
        <v>38</v>
      </c>
      <c r="F933" s="125">
        <f t="shared" si="363"/>
        <v>35</v>
      </c>
      <c r="G933" s="57">
        <f t="shared" si="363"/>
        <v>3535.0000000000005</v>
      </c>
      <c r="H933" s="57">
        <f t="shared" si="363"/>
        <v>117.6</v>
      </c>
      <c r="I933" s="82">
        <f>J933/G933</f>
        <v>0.27089108910891091</v>
      </c>
      <c r="J933" s="57">
        <f t="shared" si="363"/>
        <v>957.60000000000014</v>
      </c>
      <c r="K933" s="82">
        <f>L933/G933</f>
        <v>0</v>
      </c>
      <c r="L933" s="57">
        <f t="shared" si="363"/>
        <v>0</v>
      </c>
      <c r="M933" s="82">
        <f t="shared" si="363"/>
        <v>0</v>
      </c>
      <c r="N933" s="57">
        <f t="shared" si="363"/>
        <v>0</v>
      </c>
      <c r="O933" s="57">
        <f t="shared" si="363"/>
        <v>0</v>
      </c>
      <c r="P933" s="57">
        <f t="shared" si="363"/>
        <v>0</v>
      </c>
      <c r="Q933" s="57">
        <f t="shared" si="363"/>
        <v>0</v>
      </c>
      <c r="R933" s="57">
        <f t="shared" si="363"/>
        <v>0</v>
      </c>
      <c r="S933" s="57">
        <f t="shared" si="363"/>
        <v>432.8</v>
      </c>
      <c r="T933" s="82">
        <f>U933/G933</f>
        <v>0</v>
      </c>
      <c r="U933" s="57">
        <f t="shared" si="363"/>
        <v>0</v>
      </c>
      <c r="V933" s="82">
        <f>W933/G933</f>
        <v>0.26056577086280053</v>
      </c>
      <c r="W933" s="57">
        <f t="shared" si="363"/>
        <v>921.09999999999991</v>
      </c>
      <c r="X933" s="57">
        <f t="shared" si="363"/>
        <v>0</v>
      </c>
      <c r="Y933" s="57">
        <f t="shared" si="363"/>
        <v>0</v>
      </c>
      <c r="Z933" s="57">
        <f t="shared" si="363"/>
        <v>0</v>
      </c>
      <c r="AA933" s="57">
        <f t="shared" si="363"/>
        <v>5964.1</v>
      </c>
      <c r="AB933" s="141">
        <f>SUM(AB934:AB935)</f>
        <v>330.3</v>
      </c>
      <c r="AC933" s="141">
        <f>SUM(AC934:AC935)</f>
        <v>1251.4000000000001</v>
      </c>
      <c r="AD933" s="233">
        <f t="shared" si="354"/>
        <v>0.35400282885431394</v>
      </c>
      <c r="AE933" s="141">
        <f>SUM(AE934:AE935)</f>
        <v>5043.0000000000009</v>
      </c>
      <c r="AF933" s="269">
        <f t="shared" si="352"/>
        <v>0.4</v>
      </c>
      <c r="AG933" s="270">
        <f>SUM(AG934:AG935)</f>
        <v>1414.0000000000005</v>
      </c>
      <c r="AH933" s="141">
        <f>SUM(AH934:AH935)</f>
        <v>-162.60000000000036</v>
      </c>
      <c r="AI933" s="233">
        <f t="shared" si="355"/>
        <v>0.40000000000000008</v>
      </c>
      <c r="AJ933" s="57">
        <f t="shared" si="356"/>
        <v>1414.0000000000005</v>
      </c>
      <c r="AK933" s="57"/>
      <c r="AL933" s="79"/>
    </row>
    <row r="934" spans="2:38" s="1" customFormat="1" ht="15.75" customHeight="1" x14ac:dyDescent="0.25">
      <c r="B934" s="681"/>
      <c r="C934" s="28" t="s">
        <v>659</v>
      </c>
      <c r="D934" s="111">
        <v>4</v>
      </c>
      <c r="E934" s="111">
        <v>18</v>
      </c>
      <c r="F934" s="111">
        <v>16</v>
      </c>
      <c r="G934" s="47">
        <v>1654.5000000000002</v>
      </c>
      <c r="H934" s="47">
        <v>49.199999999999996</v>
      </c>
      <c r="I934" s="86">
        <v>0.27089755213055305</v>
      </c>
      <c r="J934" s="47">
        <v>448.20000000000005</v>
      </c>
      <c r="K934" s="86">
        <v>0</v>
      </c>
      <c r="L934" s="47">
        <v>0</v>
      </c>
      <c r="M934" s="86">
        <v>0</v>
      </c>
      <c r="N934" s="47">
        <v>0</v>
      </c>
      <c r="O934" s="47">
        <v>0</v>
      </c>
      <c r="P934" s="47">
        <v>0</v>
      </c>
      <c r="Q934" s="47">
        <v>0</v>
      </c>
      <c r="R934" s="47">
        <v>0</v>
      </c>
      <c r="S934" s="47">
        <v>201</v>
      </c>
      <c r="T934" s="86">
        <v>0</v>
      </c>
      <c r="U934" s="47">
        <v>0</v>
      </c>
      <c r="V934" s="86">
        <v>0.25971592626171042</v>
      </c>
      <c r="W934" s="47">
        <v>429.7</v>
      </c>
      <c r="X934" s="47">
        <v>0</v>
      </c>
      <c r="Y934" s="47">
        <v>0</v>
      </c>
      <c r="Z934" s="47">
        <v>0</v>
      </c>
      <c r="AA934" s="60">
        <f>G934+H934+J934+L934+N934+O934+P934+Q934+R934+S934+U934+W934+X934+Y934+Z934</f>
        <v>2782.6000000000004</v>
      </c>
      <c r="AB934" s="144">
        <v>153.80000000000001</v>
      </c>
      <c r="AC934" s="47">
        <f>AB934+X934+W934+U934</f>
        <v>583.5</v>
      </c>
      <c r="AD934" s="247">
        <f t="shared" si="354"/>
        <v>0.35267452402538524</v>
      </c>
      <c r="AE934" s="47">
        <f>G934+H934+J934+L934+N934+P934+Q934+R934+S934+Y934+Z934</f>
        <v>2352.9000000000005</v>
      </c>
      <c r="AF934" s="296">
        <f t="shared" si="352"/>
        <v>0.4</v>
      </c>
      <c r="AG934" s="297">
        <f>G934*AF934</f>
        <v>661.80000000000018</v>
      </c>
      <c r="AH934" s="225">
        <f>IF((AA934+AB934)-(AE934+AG934)&gt;0,0,(AA934+AB934)-(AE934+AG934))</f>
        <v>-78.300000000000182</v>
      </c>
      <c r="AI934" s="247">
        <f t="shared" si="355"/>
        <v>0.40000000000000008</v>
      </c>
      <c r="AJ934" s="47">
        <f t="shared" si="356"/>
        <v>661.80000000000018</v>
      </c>
      <c r="AK934" s="47"/>
      <c r="AL934" s="189"/>
    </row>
    <row r="935" spans="2:38" ht="15.75" x14ac:dyDescent="0.25">
      <c r="B935" s="681"/>
      <c r="C935" s="28" t="s">
        <v>660</v>
      </c>
      <c r="D935" s="111">
        <v>3</v>
      </c>
      <c r="E935" s="111">
        <v>20</v>
      </c>
      <c r="F935" s="111">
        <v>19</v>
      </c>
      <c r="G935" s="47">
        <v>1880.5000000000002</v>
      </c>
      <c r="H935" s="47">
        <v>68.400000000000006</v>
      </c>
      <c r="I935" s="86">
        <v>0.27088540281839935</v>
      </c>
      <c r="J935" s="47">
        <v>509.40000000000003</v>
      </c>
      <c r="K935" s="86">
        <v>0</v>
      </c>
      <c r="L935" s="47">
        <v>0</v>
      </c>
      <c r="M935" s="86">
        <v>0</v>
      </c>
      <c r="N935" s="47">
        <v>0</v>
      </c>
      <c r="O935" s="47">
        <v>0</v>
      </c>
      <c r="P935" s="47">
        <v>0</v>
      </c>
      <c r="Q935" s="47">
        <v>0</v>
      </c>
      <c r="R935" s="47">
        <v>0</v>
      </c>
      <c r="S935" s="47">
        <v>231.8</v>
      </c>
      <c r="T935" s="86">
        <v>0</v>
      </c>
      <c r="U935" s="47">
        <v>0</v>
      </c>
      <c r="V935" s="86">
        <v>0.26131348045732511</v>
      </c>
      <c r="W935" s="47">
        <v>491.4</v>
      </c>
      <c r="X935" s="47">
        <v>0</v>
      </c>
      <c r="Y935" s="47">
        <v>0</v>
      </c>
      <c r="Z935" s="47">
        <v>0</v>
      </c>
      <c r="AA935" s="60">
        <f>G935+H935+J935+L935+N935+O935+P935+Q935+R935+S935+U935+W935+X935+Y935+Z935</f>
        <v>3181.5000000000005</v>
      </c>
      <c r="AB935" s="144">
        <v>176.5</v>
      </c>
      <c r="AC935" s="47">
        <f>AB935+X935+W935+U935</f>
        <v>667.9</v>
      </c>
      <c r="AD935" s="247">
        <f t="shared" si="354"/>
        <v>0.35517149694230254</v>
      </c>
      <c r="AE935" s="47">
        <f>G935+H935+J935+L935+N935+P935+Q935+R935+S935+Y935+Z935</f>
        <v>2690.1000000000004</v>
      </c>
      <c r="AF935" s="296">
        <f t="shared" si="352"/>
        <v>0.4</v>
      </c>
      <c r="AG935" s="297">
        <f>G935*AF935</f>
        <v>752.20000000000016</v>
      </c>
      <c r="AH935" s="225">
        <f>IF((AA935+AB935)-(AE935+AG935)&gt;0,0,(AA935+AB935)-(AE935+AG935))</f>
        <v>-84.300000000000182</v>
      </c>
      <c r="AI935" s="247">
        <f t="shared" si="355"/>
        <v>0.4</v>
      </c>
      <c r="AJ935" s="47">
        <f t="shared" si="356"/>
        <v>752.20000000000016</v>
      </c>
      <c r="AK935" s="47"/>
      <c r="AL935" s="189"/>
    </row>
    <row r="936" spans="2:38" s="1" customFormat="1" ht="15.75" x14ac:dyDescent="0.25">
      <c r="B936" s="681" t="s">
        <v>661</v>
      </c>
      <c r="C936" s="26" t="s">
        <v>124</v>
      </c>
      <c r="D936" s="125">
        <f t="shared" ref="D936:AA936" si="364">SUM(D937:D939)</f>
        <v>12</v>
      </c>
      <c r="E936" s="125">
        <f t="shared" si="364"/>
        <v>59</v>
      </c>
      <c r="F936" s="125">
        <f t="shared" si="364"/>
        <v>51</v>
      </c>
      <c r="G936" s="57">
        <f t="shared" si="364"/>
        <v>5219.3999999999996</v>
      </c>
      <c r="H936" s="57">
        <f t="shared" si="364"/>
        <v>128.4</v>
      </c>
      <c r="I936" s="82">
        <f>J936/G936</f>
        <v>0.24575621718971527</v>
      </c>
      <c r="J936" s="57">
        <f t="shared" si="364"/>
        <v>1282.6999999999998</v>
      </c>
      <c r="K936" s="82">
        <f>L936/G936</f>
        <v>0</v>
      </c>
      <c r="L936" s="57">
        <f t="shared" si="364"/>
        <v>0</v>
      </c>
      <c r="M936" s="82">
        <f t="shared" si="364"/>
        <v>0</v>
      </c>
      <c r="N936" s="57">
        <f t="shared" si="364"/>
        <v>0</v>
      </c>
      <c r="O936" s="57">
        <f t="shared" si="364"/>
        <v>0</v>
      </c>
      <c r="P936" s="57">
        <f t="shared" si="364"/>
        <v>0</v>
      </c>
      <c r="Q936" s="57">
        <f t="shared" si="364"/>
        <v>52.6</v>
      </c>
      <c r="R936" s="57">
        <f t="shared" si="364"/>
        <v>0</v>
      </c>
      <c r="S936" s="57">
        <f t="shared" si="364"/>
        <v>623.6</v>
      </c>
      <c r="T936" s="82">
        <f>U936/G936</f>
        <v>0</v>
      </c>
      <c r="U936" s="57">
        <f t="shared" si="364"/>
        <v>0</v>
      </c>
      <c r="V936" s="82">
        <f>W936/G936</f>
        <v>0.26457064030348321</v>
      </c>
      <c r="W936" s="57">
        <f t="shared" si="364"/>
        <v>1380.9</v>
      </c>
      <c r="X936" s="57">
        <f t="shared" si="364"/>
        <v>0</v>
      </c>
      <c r="Y936" s="57">
        <f t="shared" si="364"/>
        <v>0</v>
      </c>
      <c r="Z936" s="57">
        <f t="shared" si="364"/>
        <v>0</v>
      </c>
      <c r="AA936" s="57">
        <f t="shared" si="364"/>
        <v>8687.6</v>
      </c>
      <c r="AB936" s="141">
        <f>SUM(AB937:AB939)</f>
        <v>485.3</v>
      </c>
      <c r="AC936" s="141">
        <f>SUM(AC937:AC939)</f>
        <v>1866.1999999999998</v>
      </c>
      <c r="AD936" s="233">
        <f t="shared" si="354"/>
        <v>0.35755067632294901</v>
      </c>
      <c r="AE936" s="141">
        <f>SUM(AE937:AE939)</f>
        <v>7306.7</v>
      </c>
      <c r="AF936" s="269">
        <f t="shared" si="352"/>
        <v>0.4</v>
      </c>
      <c r="AG936" s="270">
        <f>SUM(AG937:AG939)</f>
        <v>2087.7600000000002</v>
      </c>
      <c r="AH936" s="141">
        <f>SUM(AH937:AH939)</f>
        <v>-221.55999999999995</v>
      </c>
      <c r="AI936" s="233">
        <f t="shared" si="355"/>
        <v>0.39999999999999997</v>
      </c>
      <c r="AJ936" s="57">
        <f t="shared" si="356"/>
        <v>2087.7599999999998</v>
      </c>
      <c r="AK936" s="57"/>
      <c r="AL936" s="79"/>
    </row>
    <row r="937" spans="2:38" s="1" customFormat="1" ht="15.75" x14ac:dyDescent="0.25">
      <c r="B937" s="681"/>
      <c r="C937" s="28" t="s">
        <v>662</v>
      </c>
      <c r="D937" s="111">
        <v>3</v>
      </c>
      <c r="E937" s="111">
        <v>17</v>
      </c>
      <c r="F937" s="111">
        <v>12</v>
      </c>
      <c r="G937" s="47">
        <v>1360.9</v>
      </c>
      <c r="H937" s="47">
        <v>27.6</v>
      </c>
      <c r="I937" s="86">
        <v>0.23124402968623703</v>
      </c>
      <c r="J937" s="47">
        <v>314.7</v>
      </c>
      <c r="K937" s="86">
        <v>0</v>
      </c>
      <c r="L937" s="47">
        <v>0</v>
      </c>
      <c r="M937" s="86">
        <v>0</v>
      </c>
      <c r="N937" s="47">
        <v>0</v>
      </c>
      <c r="O937" s="47">
        <v>0</v>
      </c>
      <c r="P937" s="47">
        <v>0</v>
      </c>
      <c r="Q937" s="47">
        <v>0</v>
      </c>
      <c r="R937" s="47">
        <v>0</v>
      </c>
      <c r="S937" s="47">
        <v>157</v>
      </c>
      <c r="T937" s="86">
        <v>0</v>
      </c>
      <c r="U937" s="47">
        <v>0</v>
      </c>
      <c r="V937" s="86">
        <v>0.2568888235726357</v>
      </c>
      <c r="W937" s="47">
        <v>349.59999999999997</v>
      </c>
      <c r="X937" s="47">
        <v>0</v>
      </c>
      <c r="Y937" s="47">
        <v>0</v>
      </c>
      <c r="Z937" s="47">
        <v>0</v>
      </c>
      <c r="AA937" s="60">
        <f>G937+H937+J937+L937+N937+O937+P937+Q937+R937+S937+U937+W937+X937+Y937+Z937</f>
        <v>2209.8000000000002</v>
      </c>
      <c r="AB937" s="144">
        <v>121.2</v>
      </c>
      <c r="AC937" s="47">
        <f>AB937+X937+W937+U937</f>
        <v>470.79999999999995</v>
      </c>
      <c r="AD937" s="247">
        <f t="shared" si="354"/>
        <v>0.34594753471967077</v>
      </c>
      <c r="AE937" s="47">
        <f>G937+H937+J937+L937+N937+P937+Q937+R937+S937+Y937+Z937</f>
        <v>1860.2</v>
      </c>
      <c r="AF937" s="296">
        <f t="shared" si="352"/>
        <v>0.4</v>
      </c>
      <c r="AG937" s="297">
        <f>G937*AF937</f>
        <v>544.36</v>
      </c>
      <c r="AH937" s="225">
        <f>IF((AA937+AB937)-(AE937+AG937)&gt;0,0,(AA937+AB937)-(AE937+AG937))</f>
        <v>-73.559999999999945</v>
      </c>
      <c r="AI937" s="247">
        <f t="shared" si="355"/>
        <v>0.39999999999999991</v>
      </c>
      <c r="AJ937" s="47">
        <f t="shared" si="356"/>
        <v>544.3599999999999</v>
      </c>
      <c r="AK937" s="47"/>
      <c r="AL937" s="189"/>
    </row>
    <row r="938" spans="2:38" s="1" customFormat="1" ht="15.75" customHeight="1" x14ac:dyDescent="0.25">
      <c r="B938" s="681"/>
      <c r="C938" s="28" t="s">
        <v>663</v>
      </c>
      <c r="D938" s="111">
        <v>4</v>
      </c>
      <c r="E938" s="111">
        <v>20</v>
      </c>
      <c r="F938" s="111">
        <v>17</v>
      </c>
      <c r="G938" s="47">
        <v>1712.6</v>
      </c>
      <c r="H938" s="47">
        <v>42.000000000000007</v>
      </c>
      <c r="I938" s="86">
        <v>0.23922690645801703</v>
      </c>
      <c r="J938" s="47">
        <v>409.69999999999993</v>
      </c>
      <c r="K938" s="86">
        <v>0</v>
      </c>
      <c r="L938" s="47">
        <v>0</v>
      </c>
      <c r="M938" s="86">
        <v>0</v>
      </c>
      <c r="N938" s="47">
        <v>0</v>
      </c>
      <c r="O938" s="47">
        <v>0</v>
      </c>
      <c r="P938" s="47">
        <v>0</v>
      </c>
      <c r="Q938" s="47">
        <v>52.6</v>
      </c>
      <c r="R938" s="47">
        <v>0</v>
      </c>
      <c r="S938" s="47">
        <v>203.5</v>
      </c>
      <c r="T938" s="86">
        <v>0</v>
      </c>
      <c r="U938" s="47">
        <v>0</v>
      </c>
      <c r="V938" s="86">
        <v>0.27297676048113978</v>
      </c>
      <c r="W938" s="47">
        <v>467.49999999999994</v>
      </c>
      <c r="X938" s="47">
        <v>0</v>
      </c>
      <c r="Y938" s="47">
        <v>0</v>
      </c>
      <c r="Z938" s="47">
        <v>0</v>
      </c>
      <c r="AA938" s="60">
        <f>G938+H938+J938+L938+N938+O938+P938+Q938+R938+S938+U938+W938+X938+Y938+Z938</f>
        <v>2887.8999999999996</v>
      </c>
      <c r="AB938" s="144">
        <v>164.4</v>
      </c>
      <c r="AC938" s="47">
        <f>AB938+X938+W938+U938</f>
        <v>631.9</v>
      </c>
      <c r="AD938" s="247">
        <f t="shared" si="354"/>
        <v>0.36897115496905292</v>
      </c>
      <c r="AE938" s="47">
        <f>G938+H938+J938+L938+N938+P938+Q938+R938+S938+Y938+Z938</f>
        <v>2420.3999999999996</v>
      </c>
      <c r="AF938" s="296">
        <f t="shared" si="352"/>
        <v>0.4</v>
      </c>
      <c r="AG938" s="297">
        <f>G938*AF938</f>
        <v>685.04</v>
      </c>
      <c r="AH938" s="225">
        <f>IF((AA938+AB938)-(AE938+AG938)&gt;0,0,(AA938+AB938)-(AE938+AG938))</f>
        <v>-53.139999999999873</v>
      </c>
      <c r="AI938" s="247">
        <f t="shared" si="355"/>
        <v>0.39999999999999991</v>
      </c>
      <c r="AJ938" s="47">
        <f t="shared" si="356"/>
        <v>685.03999999999985</v>
      </c>
      <c r="AK938" s="47"/>
      <c r="AL938" s="189"/>
    </row>
    <row r="939" spans="2:38" s="1" customFormat="1" ht="15.75" x14ac:dyDescent="0.25">
      <c r="B939" s="681"/>
      <c r="C939" s="28" t="s">
        <v>664</v>
      </c>
      <c r="D939" s="111">
        <v>5</v>
      </c>
      <c r="E939" s="111">
        <v>22</v>
      </c>
      <c r="F939" s="111">
        <v>22</v>
      </c>
      <c r="G939" s="47">
        <v>2145.9</v>
      </c>
      <c r="H939" s="47">
        <v>58.8</v>
      </c>
      <c r="I939" s="86">
        <v>0.26017055780791276</v>
      </c>
      <c r="J939" s="47">
        <v>558.30000000000007</v>
      </c>
      <c r="K939" s="86">
        <v>0</v>
      </c>
      <c r="L939" s="47">
        <v>0</v>
      </c>
      <c r="M939" s="86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263.10000000000002</v>
      </c>
      <c r="T939" s="86">
        <v>0</v>
      </c>
      <c r="U939" s="47">
        <v>0</v>
      </c>
      <c r="V939" s="86">
        <v>0.26273358497600074</v>
      </c>
      <c r="W939" s="47">
        <v>563.80000000000007</v>
      </c>
      <c r="X939" s="47">
        <v>0</v>
      </c>
      <c r="Y939" s="47">
        <v>0</v>
      </c>
      <c r="Z939" s="47">
        <v>0</v>
      </c>
      <c r="AA939" s="60">
        <f>G939+H939+J939+L939+N939+O939+P939+Q939+R939+S939+U939+W939+X939+Y939+Z939</f>
        <v>3589.9000000000005</v>
      </c>
      <c r="AB939" s="144">
        <v>199.7</v>
      </c>
      <c r="AC939" s="47">
        <f>AB939+X939+W939+U939</f>
        <v>763.5</v>
      </c>
      <c r="AD939" s="247">
        <f t="shared" si="354"/>
        <v>0.35579477142457711</v>
      </c>
      <c r="AE939" s="47">
        <f>G939+H939+J939+L939+N939+P939+Q939+R939+S939+Y939+Z939</f>
        <v>3026.1000000000004</v>
      </c>
      <c r="AF939" s="296">
        <f t="shared" si="352"/>
        <v>0.4</v>
      </c>
      <c r="AG939" s="297">
        <f>G939*AF939</f>
        <v>858.36000000000013</v>
      </c>
      <c r="AH939" s="225">
        <f>IF((AA939+AB939)-(AE939+AG939)&gt;0,0,(AA939+AB939)-(AE939+AG939))</f>
        <v>-94.860000000000127</v>
      </c>
      <c r="AI939" s="247">
        <f t="shared" si="355"/>
        <v>0.4</v>
      </c>
      <c r="AJ939" s="47">
        <f t="shared" si="356"/>
        <v>858.36000000000013</v>
      </c>
      <c r="AK939" s="47"/>
      <c r="AL939" s="189"/>
    </row>
    <row r="940" spans="2:38" ht="15.75" x14ac:dyDescent="0.25">
      <c r="B940" s="681" t="s">
        <v>841</v>
      </c>
      <c r="C940" s="26" t="s">
        <v>124</v>
      </c>
      <c r="D940" s="125">
        <f t="shared" ref="D940:AA940" si="365">SUM(D941:D943)</f>
        <v>24</v>
      </c>
      <c r="E940" s="125">
        <f t="shared" si="365"/>
        <v>113</v>
      </c>
      <c r="F940" s="125">
        <f t="shared" si="365"/>
        <v>113</v>
      </c>
      <c r="G940" s="57">
        <f t="shared" si="365"/>
        <v>11545.8</v>
      </c>
      <c r="H940" s="57">
        <f t="shared" si="365"/>
        <v>346.79999999999995</v>
      </c>
      <c r="I940" s="82">
        <f>J940/G940</f>
        <v>0.23256075802456308</v>
      </c>
      <c r="J940" s="57">
        <f t="shared" si="365"/>
        <v>2685.1000000000004</v>
      </c>
      <c r="K940" s="82">
        <f>L940/G940</f>
        <v>2.6052763775572071E-2</v>
      </c>
      <c r="L940" s="57">
        <f t="shared" si="365"/>
        <v>300.8</v>
      </c>
      <c r="M940" s="82">
        <f t="shared" si="365"/>
        <v>0</v>
      </c>
      <c r="N940" s="57">
        <f t="shared" si="365"/>
        <v>0</v>
      </c>
      <c r="O940" s="57">
        <f t="shared" si="365"/>
        <v>0</v>
      </c>
      <c r="P940" s="57">
        <f t="shared" si="365"/>
        <v>0</v>
      </c>
      <c r="Q940" s="57">
        <f t="shared" si="365"/>
        <v>26.3</v>
      </c>
      <c r="R940" s="57">
        <f t="shared" si="365"/>
        <v>0</v>
      </c>
      <c r="S940" s="57">
        <f t="shared" si="365"/>
        <v>1367</v>
      </c>
      <c r="T940" s="82">
        <f>U940/G940</f>
        <v>0</v>
      </c>
      <c r="U940" s="57">
        <f t="shared" si="365"/>
        <v>0</v>
      </c>
      <c r="V940" s="82">
        <f>W940/G940</f>
        <v>0.25017755374248646</v>
      </c>
      <c r="W940" s="57">
        <f t="shared" si="365"/>
        <v>2888.5</v>
      </c>
      <c r="X940" s="57">
        <f t="shared" si="365"/>
        <v>0</v>
      </c>
      <c r="Y940" s="57">
        <f t="shared" si="365"/>
        <v>0</v>
      </c>
      <c r="Z940" s="57">
        <f t="shared" si="365"/>
        <v>0</v>
      </c>
      <c r="AA940" s="57">
        <f t="shared" si="365"/>
        <v>19160.3</v>
      </c>
      <c r="AB940" s="141">
        <f>SUM(AB941:AB943)</f>
        <v>1035.5999999999999</v>
      </c>
      <c r="AC940" s="141">
        <f>SUM(AC941:AC943)</f>
        <v>3924.1</v>
      </c>
      <c r="AD940" s="233">
        <f t="shared" si="354"/>
        <v>0.33987250775173655</v>
      </c>
      <c r="AE940" s="141">
        <f>SUM(AE941:AE943)</f>
        <v>16271.8</v>
      </c>
      <c r="AF940" s="269">
        <f t="shared" si="352"/>
        <v>0.4</v>
      </c>
      <c r="AG940" s="270">
        <f>SUM(AG941:AG943)</f>
        <v>4618.32</v>
      </c>
      <c r="AH940" s="141">
        <f>SUM(AH941:AH943)</f>
        <v>-694.22000000000162</v>
      </c>
      <c r="AI940" s="233">
        <f t="shared" si="355"/>
        <v>0.40000000000000013</v>
      </c>
      <c r="AJ940" s="57">
        <f t="shared" si="356"/>
        <v>4618.3200000000015</v>
      </c>
      <c r="AK940" s="57"/>
      <c r="AL940" s="79"/>
    </row>
    <row r="941" spans="2:38" ht="15.75" x14ac:dyDescent="0.25">
      <c r="B941" s="681"/>
      <c r="C941" s="28" t="s">
        <v>1009</v>
      </c>
      <c r="D941" s="111">
        <v>8</v>
      </c>
      <c r="E941" s="111">
        <v>36</v>
      </c>
      <c r="F941" s="111">
        <v>35</v>
      </c>
      <c r="G941" s="47">
        <v>3404.2</v>
      </c>
      <c r="H941" s="47">
        <v>121.19999999999999</v>
      </c>
      <c r="I941" s="86">
        <v>0.2557135303448681</v>
      </c>
      <c r="J941" s="47">
        <v>870.5</v>
      </c>
      <c r="K941" s="86">
        <v>0</v>
      </c>
      <c r="L941" s="47">
        <v>0</v>
      </c>
      <c r="M941" s="86">
        <v>0</v>
      </c>
      <c r="N941" s="47">
        <v>0</v>
      </c>
      <c r="O941" s="47">
        <v>0</v>
      </c>
      <c r="P941" s="47">
        <v>0</v>
      </c>
      <c r="Q941" s="47">
        <v>26.3</v>
      </c>
      <c r="R941" s="47">
        <v>0</v>
      </c>
      <c r="S941" s="47">
        <v>411.9</v>
      </c>
      <c r="T941" s="86">
        <v>0</v>
      </c>
      <c r="U941" s="47">
        <v>0</v>
      </c>
      <c r="V941" s="86">
        <v>0.26009047647024264</v>
      </c>
      <c r="W941" s="47">
        <v>885.4</v>
      </c>
      <c r="X941" s="47">
        <v>0</v>
      </c>
      <c r="Y941" s="47">
        <v>0</v>
      </c>
      <c r="Z941" s="47">
        <v>0</v>
      </c>
      <c r="AA941" s="60">
        <f>G941+H941+J941+L941+N941+O941+P941+Q941+R941+S941+U941+W941+X941+Y941+Z941</f>
        <v>5719.4999999999991</v>
      </c>
      <c r="AB941" s="144">
        <v>316.39999999999998</v>
      </c>
      <c r="AC941" s="47">
        <f>AB941+X941+W941+U941</f>
        <v>1201.8</v>
      </c>
      <c r="AD941" s="247">
        <f t="shared" si="354"/>
        <v>0.35303448681041066</v>
      </c>
      <c r="AE941" s="47">
        <f>G941+H941+J941+L941+N941+P941+Q941+R941+S941+Y941+Z941</f>
        <v>4834.0999999999995</v>
      </c>
      <c r="AF941" s="296">
        <f t="shared" si="352"/>
        <v>0.4</v>
      </c>
      <c r="AG941" s="297">
        <f>G941*AF941</f>
        <v>1361.68</v>
      </c>
      <c r="AH941" s="225">
        <f>IF((AA941+AB941)-(AE941+AG941)&gt;0,0,(AA941+AB941)-(AE941+AG941))</f>
        <v>-159.88000000000102</v>
      </c>
      <c r="AI941" s="247">
        <f t="shared" si="355"/>
        <v>0.4000000000000003</v>
      </c>
      <c r="AJ941" s="47">
        <f t="shared" si="356"/>
        <v>1361.680000000001</v>
      </c>
      <c r="AK941" s="47"/>
      <c r="AL941" s="189"/>
    </row>
    <row r="942" spans="2:38" s="1" customFormat="1" ht="15.75" customHeight="1" x14ac:dyDescent="0.25">
      <c r="B942" s="681"/>
      <c r="C942" s="28" t="s">
        <v>990</v>
      </c>
      <c r="D942" s="111">
        <v>4</v>
      </c>
      <c r="E942" s="111">
        <v>24</v>
      </c>
      <c r="F942" s="111">
        <v>22</v>
      </c>
      <c r="G942" s="47">
        <v>2258.1999999999998</v>
      </c>
      <c r="H942" s="47">
        <v>64.8</v>
      </c>
      <c r="I942" s="86">
        <v>0.232353201665043</v>
      </c>
      <c r="J942" s="47">
        <v>524.70000000000005</v>
      </c>
      <c r="K942" s="86">
        <v>0</v>
      </c>
      <c r="L942" s="47">
        <v>0</v>
      </c>
      <c r="M942" s="86">
        <v>0</v>
      </c>
      <c r="N942" s="47">
        <v>0</v>
      </c>
      <c r="O942" s="47">
        <v>0</v>
      </c>
      <c r="P942" s="47">
        <v>0</v>
      </c>
      <c r="Q942" s="47">
        <v>0</v>
      </c>
      <c r="R942" s="47">
        <v>0</v>
      </c>
      <c r="S942" s="47">
        <v>238.7</v>
      </c>
      <c r="T942" s="86">
        <v>0</v>
      </c>
      <c r="U942" s="47">
        <v>0</v>
      </c>
      <c r="V942" s="86">
        <v>0.22438225135063325</v>
      </c>
      <c r="W942" s="47">
        <v>506.7</v>
      </c>
      <c r="X942" s="47">
        <v>0</v>
      </c>
      <c r="Y942" s="47">
        <v>0</v>
      </c>
      <c r="Z942" s="47">
        <v>0</v>
      </c>
      <c r="AA942" s="60">
        <f>G942+H942+J942+L942+N942+O942+P942+Q942+R942+S942+U942+W942+X942+Y942+Z942</f>
        <v>3593.0999999999995</v>
      </c>
      <c r="AB942" s="144">
        <v>181.6</v>
      </c>
      <c r="AC942" s="47">
        <f>AB942+X942+W942+U942</f>
        <v>688.3</v>
      </c>
      <c r="AD942" s="247">
        <f t="shared" si="354"/>
        <v>0.30480028341156673</v>
      </c>
      <c r="AE942" s="47">
        <f>G942+H942+J942+L942+N942+P942+Q942+R942+S942+Y942+Z942</f>
        <v>3086.3999999999996</v>
      </c>
      <c r="AF942" s="296">
        <f t="shared" si="352"/>
        <v>0.4</v>
      </c>
      <c r="AG942" s="297">
        <f>G942*AF942</f>
        <v>903.28</v>
      </c>
      <c r="AH942" s="225">
        <f>IF((AA942+AB942)-(AE942+AG942)&gt;0,0,(AA942+AB942)-(AE942+AG942))</f>
        <v>-214.98000000000002</v>
      </c>
      <c r="AI942" s="247">
        <f t="shared" si="355"/>
        <v>0.4</v>
      </c>
      <c r="AJ942" s="47">
        <f t="shared" si="356"/>
        <v>903.28</v>
      </c>
      <c r="AK942" s="47"/>
      <c r="AL942" s="189"/>
    </row>
    <row r="943" spans="2:38" s="1" customFormat="1" ht="15.75" x14ac:dyDescent="0.25">
      <c r="B943" s="681"/>
      <c r="C943" s="28" t="s">
        <v>991</v>
      </c>
      <c r="D943" s="111">
        <v>12</v>
      </c>
      <c r="E943" s="111">
        <v>53</v>
      </c>
      <c r="F943" s="111">
        <v>56</v>
      </c>
      <c r="G943" s="47">
        <v>5883.4</v>
      </c>
      <c r="H943" s="47">
        <v>160.79999999999998</v>
      </c>
      <c r="I943" s="86">
        <v>0.21924397457252612</v>
      </c>
      <c r="J943" s="47">
        <v>1289.9000000000001</v>
      </c>
      <c r="K943" s="86">
        <v>5.1126899411904687E-2</v>
      </c>
      <c r="L943" s="47">
        <v>300.8</v>
      </c>
      <c r="M943" s="86">
        <v>0</v>
      </c>
      <c r="N943" s="47">
        <v>0</v>
      </c>
      <c r="O943" s="47">
        <v>0</v>
      </c>
      <c r="P943" s="47">
        <v>0</v>
      </c>
      <c r="Q943" s="47">
        <v>0</v>
      </c>
      <c r="R943" s="47">
        <v>0</v>
      </c>
      <c r="S943" s="47">
        <v>716.40000000000009</v>
      </c>
      <c r="T943" s="86">
        <v>0</v>
      </c>
      <c r="U943" s="47">
        <v>0</v>
      </c>
      <c r="V943" s="86">
        <v>0.25434272699459498</v>
      </c>
      <c r="W943" s="47">
        <v>1496.4</v>
      </c>
      <c r="X943" s="47">
        <v>0</v>
      </c>
      <c r="Y943" s="47">
        <v>0</v>
      </c>
      <c r="Z943" s="47">
        <v>0</v>
      </c>
      <c r="AA943" s="60">
        <f>G943+H943+J943+L943+N943+O943+P943+Q943+R943+S943+U943+W943+X943+Y943+Z943</f>
        <v>9847.7000000000007</v>
      </c>
      <c r="AB943" s="144">
        <v>537.6</v>
      </c>
      <c r="AC943" s="47">
        <f>AB943+X943+W943+U943</f>
        <v>2034</v>
      </c>
      <c r="AD943" s="247">
        <f t="shared" si="354"/>
        <v>0.3457184621137438</v>
      </c>
      <c r="AE943" s="47">
        <f>G943+H943+J943+L943+N943+P943+Q943+R943+S943+Y943+Z943</f>
        <v>8351.3000000000011</v>
      </c>
      <c r="AF943" s="296">
        <f t="shared" si="352"/>
        <v>0.4</v>
      </c>
      <c r="AG943" s="297">
        <f>G943*AF943</f>
        <v>2353.36</v>
      </c>
      <c r="AH943" s="225">
        <f>IF((AA943+AB943)-(AE943+AG943)&gt;0,0,(AA943+AB943)-(AE943+AG943))</f>
        <v>-319.36000000000058</v>
      </c>
      <c r="AI943" s="247">
        <f t="shared" si="355"/>
        <v>0.40000000000000013</v>
      </c>
      <c r="AJ943" s="47">
        <f t="shared" si="356"/>
        <v>2353.3600000000006</v>
      </c>
      <c r="AK943" s="47"/>
      <c r="AL943" s="189"/>
    </row>
    <row r="944" spans="2:38" s="1" customFormat="1" ht="15.75" x14ac:dyDescent="0.25">
      <c r="B944" s="681" t="s">
        <v>665</v>
      </c>
      <c r="C944" s="26" t="s">
        <v>124</v>
      </c>
      <c r="D944" s="125">
        <f t="shared" ref="D944:AA944" si="366">SUM(D945:D947)</f>
        <v>8</v>
      </c>
      <c r="E944" s="125">
        <f t="shared" si="366"/>
        <v>49</v>
      </c>
      <c r="F944" s="125">
        <f t="shared" si="366"/>
        <v>47</v>
      </c>
      <c r="G944" s="57">
        <f t="shared" si="366"/>
        <v>4460.4000000000005</v>
      </c>
      <c r="H944" s="57">
        <f t="shared" si="366"/>
        <v>152.4</v>
      </c>
      <c r="I944" s="82">
        <f>J944/G944</f>
        <v>0.27531163124383462</v>
      </c>
      <c r="J944" s="57">
        <f t="shared" si="366"/>
        <v>1228</v>
      </c>
      <c r="K944" s="82">
        <f>L944/G944</f>
        <v>0</v>
      </c>
      <c r="L944" s="57">
        <f t="shared" si="366"/>
        <v>0</v>
      </c>
      <c r="M944" s="82">
        <f t="shared" si="366"/>
        <v>0</v>
      </c>
      <c r="N944" s="57">
        <f t="shared" si="366"/>
        <v>0</v>
      </c>
      <c r="O944" s="57">
        <f t="shared" si="366"/>
        <v>0</v>
      </c>
      <c r="P944" s="57">
        <f t="shared" si="366"/>
        <v>0</v>
      </c>
      <c r="Q944" s="57">
        <f t="shared" si="366"/>
        <v>26.3</v>
      </c>
      <c r="R944" s="57">
        <f t="shared" si="366"/>
        <v>0</v>
      </c>
      <c r="S944" s="57">
        <f t="shared" si="366"/>
        <v>528.70000000000005</v>
      </c>
      <c r="T944" s="82">
        <f>U944/G944</f>
        <v>0</v>
      </c>
      <c r="U944" s="57">
        <f t="shared" si="366"/>
        <v>0</v>
      </c>
      <c r="V944" s="82">
        <f>W944/G944</f>
        <v>0.26318267419962327</v>
      </c>
      <c r="W944" s="57">
        <f t="shared" si="366"/>
        <v>1173.8999999999999</v>
      </c>
      <c r="X944" s="57">
        <f t="shared" si="366"/>
        <v>0</v>
      </c>
      <c r="Y944" s="57">
        <f t="shared" si="366"/>
        <v>0</v>
      </c>
      <c r="Z944" s="57">
        <f t="shared" si="366"/>
        <v>0</v>
      </c>
      <c r="AA944" s="57">
        <f t="shared" si="366"/>
        <v>7569.7</v>
      </c>
      <c r="AB944" s="141">
        <f>SUM(AB945:AB947)</f>
        <v>421.79999999999995</v>
      </c>
      <c r="AC944" s="141">
        <f>SUM(AC945:AC947)</f>
        <v>1595.6999999999998</v>
      </c>
      <c r="AD944" s="233">
        <f t="shared" si="354"/>
        <v>0.35774818401937036</v>
      </c>
      <c r="AE944" s="141">
        <f>SUM(AE945:AE947)</f>
        <v>6395.8</v>
      </c>
      <c r="AF944" s="269">
        <f t="shared" si="352"/>
        <v>0.4</v>
      </c>
      <c r="AG944" s="270">
        <f>SUM(AG945:AG947)</f>
        <v>1784.1600000000003</v>
      </c>
      <c r="AH944" s="141">
        <f>SUM(AH945:AH947)</f>
        <v>-188.46000000000095</v>
      </c>
      <c r="AI944" s="233">
        <f t="shared" si="355"/>
        <v>0.40000000000000013</v>
      </c>
      <c r="AJ944" s="57">
        <f t="shared" si="356"/>
        <v>1784.1600000000008</v>
      </c>
      <c r="AK944" s="57"/>
      <c r="AL944" s="79"/>
    </row>
    <row r="945" spans="2:38" s="1" customFormat="1" ht="15.75" x14ac:dyDescent="0.25">
      <c r="B945" s="681"/>
      <c r="C945" s="28" t="s">
        <v>666</v>
      </c>
      <c r="D945" s="111">
        <v>3</v>
      </c>
      <c r="E945" s="111">
        <v>16</v>
      </c>
      <c r="F945" s="111">
        <v>14</v>
      </c>
      <c r="G945" s="47">
        <v>1295.8000000000002</v>
      </c>
      <c r="H945" s="47">
        <v>45.6</v>
      </c>
      <c r="I945" s="86">
        <v>0.30768637135360388</v>
      </c>
      <c r="J945" s="47">
        <v>398.7</v>
      </c>
      <c r="K945" s="86">
        <v>0</v>
      </c>
      <c r="L945" s="47">
        <v>0</v>
      </c>
      <c r="M945" s="86">
        <v>0</v>
      </c>
      <c r="N945" s="47">
        <v>0</v>
      </c>
      <c r="O945" s="47">
        <v>0</v>
      </c>
      <c r="P945" s="47">
        <v>0</v>
      </c>
      <c r="Q945" s="47">
        <v>26.3</v>
      </c>
      <c r="R945" s="47">
        <v>0</v>
      </c>
      <c r="S945" s="47">
        <v>163</v>
      </c>
      <c r="T945" s="86">
        <v>0</v>
      </c>
      <c r="U945" s="47">
        <v>0</v>
      </c>
      <c r="V945" s="86">
        <v>0.27303596233986721</v>
      </c>
      <c r="W945" s="47">
        <v>353.79999999999995</v>
      </c>
      <c r="X945" s="47">
        <v>0</v>
      </c>
      <c r="Y945" s="47">
        <v>0</v>
      </c>
      <c r="Z945" s="47">
        <v>0</v>
      </c>
      <c r="AA945" s="60">
        <f>G945+H945+J945+L945+N945+O945+P945+Q945+R945+S945+U945+W945+X945+Y945+Z945</f>
        <v>2283.1999999999998</v>
      </c>
      <c r="AB945" s="144">
        <v>130</v>
      </c>
      <c r="AC945" s="47">
        <f>AB945+X945+W945+U945</f>
        <v>483.79999999999995</v>
      </c>
      <c r="AD945" s="247">
        <f t="shared" si="354"/>
        <v>0.37336008643309143</v>
      </c>
      <c r="AE945" s="47">
        <f>G945+H945+J945+L945+N945+P945+Q945+R945+S945+Y945+Z945</f>
        <v>1929.4</v>
      </c>
      <c r="AF945" s="296">
        <f t="shared" si="352"/>
        <v>0.4</v>
      </c>
      <c r="AG945" s="297">
        <f>G945*AF945</f>
        <v>518.32000000000005</v>
      </c>
      <c r="AH945" s="225">
        <f>IF((AA945+AB945)-(AE945+AG945)&gt;0,0,(AA945+AB945)-(AE945+AG945))</f>
        <v>-34.520000000000437</v>
      </c>
      <c r="AI945" s="247">
        <f t="shared" si="355"/>
        <v>0.40000000000000024</v>
      </c>
      <c r="AJ945" s="47">
        <f t="shared" si="356"/>
        <v>518.32000000000039</v>
      </c>
      <c r="AK945" s="47"/>
      <c r="AL945" s="189"/>
    </row>
    <row r="946" spans="2:38" s="1" customFormat="1" ht="15.75" customHeight="1" x14ac:dyDescent="0.25">
      <c r="B946" s="681"/>
      <c r="C946" s="28" t="s">
        <v>667</v>
      </c>
      <c r="D946" s="111">
        <v>2</v>
      </c>
      <c r="E946" s="111">
        <v>14</v>
      </c>
      <c r="F946" s="111">
        <v>13</v>
      </c>
      <c r="G946" s="47">
        <v>1267.2</v>
      </c>
      <c r="H946" s="47">
        <v>37.200000000000003</v>
      </c>
      <c r="I946" s="86">
        <v>0.25094696969696967</v>
      </c>
      <c r="J946" s="47">
        <v>317.99999999999994</v>
      </c>
      <c r="K946" s="86">
        <v>0</v>
      </c>
      <c r="L946" s="47">
        <v>0</v>
      </c>
      <c r="M946" s="86">
        <v>0</v>
      </c>
      <c r="N946" s="47">
        <v>0</v>
      </c>
      <c r="O946" s="47">
        <v>0</v>
      </c>
      <c r="P946" s="47">
        <v>0</v>
      </c>
      <c r="Q946" s="47">
        <v>0</v>
      </c>
      <c r="R946" s="47">
        <v>0</v>
      </c>
      <c r="S946" s="47">
        <v>140</v>
      </c>
      <c r="T946" s="86">
        <v>0</v>
      </c>
      <c r="U946" s="47">
        <v>0</v>
      </c>
      <c r="V946" s="86">
        <v>0.25576073232323226</v>
      </c>
      <c r="W946" s="47">
        <v>324.09999999999997</v>
      </c>
      <c r="X946" s="47">
        <v>0</v>
      </c>
      <c r="Y946" s="47">
        <v>0</v>
      </c>
      <c r="Z946" s="47">
        <v>0</v>
      </c>
      <c r="AA946" s="60">
        <f>G946+H946+J946+L946+N946+O946+P946+Q946+R946+S946+U946+W946+X946+Y946+Z946</f>
        <v>2086.5</v>
      </c>
      <c r="AB946" s="144">
        <v>114.2</v>
      </c>
      <c r="AC946" s="47">
        <f>AB946+X946+W946+U946</f>
        <v>438.29999999999995</v>
      </c>
      <c r="AD946" s="247">
        <f t="shared" si="354"/>
        <v>0.34588068181818177</v>
      </c>
      <c r="AE946" s="47">
        <f>G946+H946+J946+L946+N946+P946+Q946+R946+S946+Y946+Z946</f>
        <v>1762.4</v>
      </c>
      <c r="AF946" s="296">
        <f t="shared" si="352"/>
        <v>0.4</v>
      </c>
      <c r="AG946" s="297">
        <f>G946*AF946</f>
        <v>506.88000000000005</v>
      </c>
      <c r="AH946" s="225">
        <f>IF((AA946+AB946)-(AE946+AG946)&gt;0,0,(AA946+AB946)-(AE946+AG946))</f>
        <v>-68.580000000000382</v>
      </c>
      <c r="AI946" s="247">
        <f t="shared" si="355"/>
        <v>0.40000000000000024</v>
      </c>
      <c r="AJ946" s="47">
        <f t="shared" si="356"/>
        <v>506.88000000000034</v>
      </c>
      <c r="AK946" s="47"/>
      <c r="AL946" s="189"/>
    </row>
    <row r="947" spans="2:38" s="1" customFormat="1" ht="15.75" x14ac:dyDescent="0.25">
      <c r="B947" s="681"/>
      <c r="C947" s="28" t="s">
        <v>668</v>
      </c>
      <c r="D947" s="111">
        <v>3</v>
      </c>
      <c r="E947" s="111">
        <v>19</v>
      </c>
      <c r="F947" s="111">
        <v>20</v>
      </c>
      <c r="G947" s="47">
        <v>1897.4000000000003</v>
      </c>
      <c r="H947" s="47">
        <v>69.599999999999994</v>
      </c>
      <c r="I947" s="86">
        <v>0.26947401707599872</v>
      </c>
      <c r="J947" s="47">
        <v>511.30000000000007</v>
      </c>
      <c r="K947" s="86">
        <v>0</v>
      </c>
      <c r="L947" s="47">
        <v>0</v>
      </c>
      <c r="M947" s="86">
        <v>0</v>
      </c>
      <c r="N947" s="47">
        <v>0</v>
      </c>
      <c r="O947" s="47">
        <v>0</v>
      </c>
      <c r="P947" s="47">
        <v>0</v>
      </c>
      <c r="Q947" s="47">
        <v>0</v>
      </c>
      <c r="R947" s="47">
        <v>0</v>
      </c>
      <c r="S947" s="47">
        <v>225.7</v>
      </c>
      <c r="T947" s="86">
        <v>0</v>
      </c>
      <c r="U947" s="47">
        <v>0</v>
      </c>
      <c r="V947" s="86">
        <v>0.26141035100664062</v>
      </c>
      <c r="W947" s="47">
        <v>496</v>
      </c>
      <c r="X947" s="47">
        <v>0</v>
      </c>
      <c r="Y947" s="47">
        <v>0</v>
      </c>
      <c r="Z947" s="47">
        <v>0</v>
      </c>
      <c r="AA947" s="60">
        <f>G947+H947+J947+L947+N947+O947+P947+Q947+R947+S947+U947+W947+X947+Y947+Z947</f>
        <v>3200</v>
      </c>
      <c r="AB947" s="144">
        <v>177.6</v>
      </c>
      <c r="AC947" s="47">
        <f>AB947+X947+W947+U947</f>
        <v>673.6</v>
      </c>
      <c r="AD947" s="247">
        <f t="shared" si="354"/>
        <v>0.35501212185095388</v>
      </c>
      <c r="AE947" s="47">
        <f>G947+H947+J947+L947+N947+P947+Q947+R947+S947+Y947+Z947</f>
        <v>2704</v>
      </c>
      <c r="AF947" s="296">
        <f t="shared" si="352"/>
        <v>0.4</v>
      </c>
      <c r="AG947" s="297">
        <f>G947*AF947</f>
        <v>758.96000000000015</v>
      </c>
      <c r="AH947" s="225">
        <f>IF((AA947+AB947)-(AE947+AG947)&gt;0,0,(AA947+AB947)-(AE947+AG947))</f>
        <v>-85.360000000000127</v>
      </c>
      <c r="AI947" s="247">
        <f t="shared" si="355"/>
        <v>0.4</v>
      </c>
      <c r="AJ947" s="47">
        <f t="shared" si="356"/>
        <v>758.96000000000015</v>
      </c>
      <c r="AK947" s="47"/>
      <c r="AL947" s="189"/>
    </row>
    <row r="948" spans="2:38" s="1" customFormat="1" ht="15.75" x14ac:dyDescent="0.25">
      <c r="B948" s="681" t="s">
        <v>669</v>
      </c>
      <c r="C948" s="26" t="s">
        <v>124</v>
      </c>
      <c r="D948" s="125">
        <f t="shared" ref="D948:AA948" si="367">SUM(D949:D950)</f>
        <v>9</v>
      </c>
      <c r="E948" s="125">
        <f t="shared" si="367"/>
        <v>46</v>
      </c>
      <c r="F948" s="125">
        <f t="shared" si="367"/>
        <v>45</v>
      </c>
      <c r="G948" s="57">
        <f t="shared" si="367"/>
        <v>4166.8999999999996</v>
      </c>
      <c r="H948" s="57">
        <f t="shared" si="367"/>
        <v>144.5</v>
      </c>
      <c r="I948" s="82">
        <f>J948/G948</f>
        <v>0.28649595622645141</v>
      </c>
      <c r="J948" s="57">
        <f t="shared" si="367"/>
        <v>1193.8000000000002</v>
      </c>
      <c r="K948" s="82">
        <f>L948/G948</f>
        <v>0</v>
      </c>
      <c r="L948" s="57">
        <f t="shared" si="367"/>
        <v>0</v>
      </c>
      <c r="M948" s="82">
        <f t="shared" si="367"/>
        <v>0</v>
      </c>
      <c r="N948" s="57">
        <f t="shared" si="367"/>
        <v>0</v>
      </c>
      <c r="O948" s="57">
        <f t="shared" si="367"/>
        <v>0</v>
      </c>
      <c r="P948" s="57">
        <f t="shared" si="367"/>
        <v>0</v>
      </c>
      <c r="Q948" s="57">
        <f t="shared" si="367"/>
        <v>26.3</v>
      </c>
      <c r="R948" s="57">
        <f t="shared" si="367"/>
        <v>0</v>
      </c>
      <c r="S948" s="57">
        <f t="shared" si="367"/>
        <v>500.30000000000007</v>
      </c>
      <c r="T948" s="82">
        <f>U948/G948</f>
        <v>0</v>
      </c>
      <c r="U948" s="57">
        <f t="shared" si="367"/>
        <v>0</v>
      </c>
      <c r="V948" s="82">
        <f>W948/G948</f>
        <v>0.25191389282200199</v>
      </c>
      <c r="W948" s="57">
        <f t="shared" si="367"/>
        <v>1049.7</v>
      </c>
      <c r="X948" s="57">
        <f t="shared" si="367"/>
        <v>0</v>
      </c>
      <c r="Y948" s="57">
        <f t="shared" si="367"/>
        <v>0</v>
      </c>
      <c r="Z948" s="57">
        <f t="shared" si="367"/>
        <v>0</v>
      </c>
      <c r="AA948" s="57">
        <f t="shared" si="367"/>
        <v>7081.5</v>
      </c>
      <c r="AB948" s="141">
        <f>SUM(AB949:AB950)</f>
        <v>384.70000000000005</v>
      </c>
      <c r="AC948" s="141">
        <f>SUM(AC949:AC950)</f>
        <v>1434.4</v>
      </c>
      <c r="AD948" s="233">
        <f t="shared" si="354"/>
        <v>0.3442367227435264</v>
      </c>
      <c r="AE948" s="141">
        <f>SUM(AE949:AE950)</f>
        <v>6031.8000000000011</v>
      </c>
      <c r="AF948" s="269">
        <f t="shared" si="352"/>
        <v>0.4</v>
      </c>
      <c r="AG948" s="270">
        <f>SUM(AG949:AG950)</f>
        <v>1666.7600000000002</v>
      </c>
      <c r="AH948" s="141">
        <f>SUM(AH949:AH950)</f>
        <v>-232.36000000000013</v>
      </c>
      <c r="AI948" s="233">
        <f t="shared" si="355"/>
        <v>0.40000000000000008</v>
      </c>
      <c r="AJ948" s="57">
        <f t="shared" si="356"/>
        <v>1666.7600000000002</v>
      </c>
      <c r="AK948" s="57"/>
      <c r="AL948" s="79"/>
    </row>
    <row r="949" spans="2:38" s="1" customFormat="1" ht="15.75" x14ac:dyDescent="0.25">
      <c r="B949" s="681"/>
      <c r="C949" s="28" t="s">
        <v>670</v>
      </c>
      <c r="D949" s="111">
        <v>4</v>
      </c>
      <c r="E949" s="111">
        <v>21</v>
      </c>
      <c r="F949" s="111">
        <v>20</v>
      </c>
      <c r="G949" s="47">
        <v>1883.3000000000002</v>
      </c>
      <c r="H949" s="47">
        <v>67.2</v>
      </c>
      <c r="I949" s="86">
        <v>0.33122710136462591</v>
      </c>
      <c r="J949" s="47">
        <v>623.80000000000007</v>
      </c>
      <c r="K949" s="86">
        <v>0</v>
      </c>
      <c r="L949" s="47">
        <v>0</v>
      </c>
      <c r="M949" s="86">
        <v>0</v>
      </c>
      <c r="N949" s="47">
        <v>0</v>
      </c>
      <c r="O949" s="47">
        <v>0</v>
      </c>
      <c r="P949" s="47">
        <v>0</v>
      </c>
      <c r="Q949" s="47">
        <v>26.3</v>
      </c>
      <c r="R949" s="47">
        <v>0</v>
      </c>
      <c r="S949" s="47">
        <v>237.00000000000003</v>
      </c>
      <c r="T949" s="86">
        <v>0</v>
      </c>
      <c r="U949" s="47">
        <v>0</v>
      </c>
      <c r="V949" s="86">
        <v>0.26134975840280361</v>
      </c>
      <c r="W949" s="47">
        <v>492.20000000000005</v>
      </c>
      <c r="X949" s="47">
        <v>0</v>
      </c>
      <c r="Y949" s="47">
        <v>0</v>
      </c>
      <c r="Z949" s="47">
        <v>0</v>
      </c>
      <c r="AA949" s="60">
        <f>G949+H949+J949+L949+N949+O949+P949+Q949+R949+S949+U949+W949+X949+Y949+Z949</f>
        <v>3329.8</v>
      </c>
      <c r="AB949" s="144">
        <v>184.9</v>
      </c>
      <c r="AC949" s="47">
        <f>AB949+X949+W949+U949</f>
        <v>677.1</v>
      </c>
      <c r="AD949" s="247">
        <f t="shared" si="354"/>
        <v>0.35952848722986247</v>
      </c>
      <c r="AE949" s="47">
        <f>G949+H949+J949+L949+N949+P949+Q949+R949+S949+Y949+Z949</f>
        <v>2837.6000000000004</v>
      </c>
      <c r="AF949" s="296">
        <f t="shared" si="352"/>
        <v>0.4</v>
      </c>
      <c r="AG949" s="297">
        <f>G949*AF949</f>
        <v>753.32000000000016</v>
      </c>
      <c r="AH949" s="225">
        <f>IF((AA949+AB949)-(AE949+AG949)&gt;0,0,(AA949+AB949)-(AE949+AG949))</f>
        <v>-76.220000000000255</v>
      </c>
      <c r="AI949" s="247">
        <f t="shared" si="355"/>
        <v>0.40000000000000013</v>
      </c>
      <c r="AJ949" s="47">
        <f t="shared" si="356"/>
        <v>753.32000000000028</v>
      </c>
      <c r="AK949" s="47"/>
      <c r="AL949" s="189"/>
    </row>
    <row r="950" spans="2:38" s="1" customFormat="1" ht="15.75" x14ac:dyDescent="0.25">
      <c r="B950" s="681"/>
      <c r="C950" s="28" t="s">
        <v>671</v>
      </c>
      <c r="D950" s="111">
        <v>5</v>
      </c>
      <c r="E950" s="111">
        <v>25</v>
      </c>
      <c r="F950" s="111">
        <v>25</v>
      </c>
      <c r="G950" s="47">
        <v>2283.6</v>
      </c>
      <c r="H950" s="47">
        <v>77.3</v>
      </c>
      <c r="I950" s="86">
        <v>0.24960588544403575</v>
      </c>
      <c r="J950" s="47">
        <v>570</v>
      </c>
      <c r="K950" s="86">
        <v>0</v>
      </c>
      <c r="L950" s="47">
        <v>0</v>
      </c>
      <c r="M950" s="86">
        <v>0</v>
      </c>
      <c r="N950" s="47">
        <v>0</v>
      </c>
      <c r="O950" s="47">
        <v>0</v>
      </c>
      <c r="P950" s="47">
        <v>0</v>
      </c>
      <c r="Q950" s="47">
        <v>0</v>
      </c>
      <c r="R950" s="47">
        <v>0</v>
      </c>
      <c r="S950" s="47">
        <v>263.3</v>
      </c>
      <c r="T950" s="86">
        <v>0</v>
      </c>
      <c r="U950" s="47">
        <v>0</v>
      </c>
      <c r="V950" s="86">
        <v>0.24413207216675425</v>
      </c>
      <c r="W950" s="47">
        <v>557.5</v>
      </c>
      <c r="X950" s="47">
        <v>0</v>
      </c>
      <c r="Y950" s="47">
        <v>0</v>
      </c>
      <c r="Z950" s="47">
        <v>0</v>
      </c>
      <c r="AA950" s="60">
        <f>G950+H950+J950+L950+N950+O950+P950+Q950+R950+S950+U950+W950+X950+Y950+Z950</f>
        <v>3751.7000000000003</v>
      </c>
      <c r="AB950" s="144">
        <v>199.8</v>
      </c>
      <c r="AC950" s="47">
        <f>AB950+X950+W950+U950</f>
        <v>757.3</v>
      </c>
      <c r="AD950" s="247">
        <f t="shared" si="354"/>
        <v>0.33162550359082149</v>
      </c>
      <c r="AE950" s="47">
        <f>G950+H950+J950+L950+N950+P950+Q950+R950+S950+Y950+Z950</f>
        <v>3194.2000000000003</v>
      </c>
      <c r="AF950" s="296">
        <f t="shared" si="352"/>
        <v>0.4</v>
      </c>
      <c r="AG950" s="297">
        <f>G950*AF950</f>
        <v>913.44</v>
      </c>
      <c r="AH950" s="225">
        <f>IF((AA950+AB950)-(AE950+AG950)&gt;0,0,(AA950+AB950)-(AE950+AG950))</f>
        <v>-156.13999999999987</v>
      </c>
      <c r="AI950" s="247">
        <f t="shared" si="355"/>
        <v>0.39999999999999997</v>
      </c>
      <c r="AJ950" s="47">
        <f t="shared" si="356"/>
        <v>913.43999999999983</v>
      </c>
      <c r="AK950" s="47"/>
      <c r="AL950" s="189"/>
    </row>
    <row r="951" spans="2:38" ht="36.75" customHeight="1" x14ac:dyDescent="0.25">
      <c r="B951" s="663" t="s">
        <v>672</v>
      </c>
      <c r="C951" s="664"/>
      <c r="D951" s="117">
        <f>D953</f>
        <v>95</v>
      </c>
      <c r="E951" s="117">
        <f t="shared" ref="E951:AA951" si="368">E953</f>
        <v>580.70000000000005</v>
      </c>
      <c r="F951" s="117">
        <f t="shared" si="368"/>
        <v>540.5</v>
      </c>
      <c r="G951" s="132">
        <f t="shared" si="368"/>
        <v>49656.100000000006</v>
      </c>
      <c r="H951" s="132">
        <f t="shared" si="368"/>
        <v>1772.4000000000003</v>
      </c>
      <c r="I951" s="87">
        <f>J951/G951</f>
        <v>0.31959014098972727</v>
      </c>
      <c r="J951" s="132">
        <f t="shared" si="368"/>
        <v>15869.599999999999</v>
      </c>
      <c r="K951" s="87">
        <f>L951/G951</f>
        <v>3.8524974776512851E-3</v>
      </c>
      <c r="L951" s="132">
        <f t="shared" si="368"/>
        <v>191.3</v>
      </c>
      <c r="M951" s="87">
        <f>N951/G951</f>
        <v>0</v>
      </c>
      <c r="N951" s="132">
        <f t="shared" si="368"/>
        <v>0</v>
      </c>
      <c r="O951" s="132">
        <f t="shared" si="368"/>
        <v>0</v>
      </c>
      <c r="P951" s="132">
        <f t="shared" si="368"/>
        <v>0</v>
      </c>
      <c r="Q951" s="132">
        <f t="shared" si="368"/>
        <v>2431.0999999999995</v>
      </c>
      <c r="R951" s="132">
        <f t="shared" si="368"/>
        <v>124.8</v>
      </c>
      <c r="S951" s="132">
        <f t="shared" si="368"/>
        <v>6299.9000000000005</v>
      </c>
      <c r="T951" s="87">
        <f>U951/G951</f>
        <v>0</v>
      </c>
      <c r="U951" s="132">
        <f t="shared" si="368"/>
        <v>0</v>
      </c>
      <c r="V951" s="87">
        <f>W951/G951</f>
        <v>0.11184124407675997</v>
      </c>
      <c r="W951" s="132">
        <f t="shared" si="368"/>
        <v>5553.6000000000013</v>
      </c>
      <c r="X951" s="132">
        <f t="shared" si="368"/>
        <v>0</v>
      </c>
      <c r="Y951" s="132">
        <f t="shared" si="368"/>
        <v>0</v>
      </c>
      <c r="Z951" s="132">
        <f t="shared" si="368"/>
        <v>0</v>
      </c>
      <c r="AA951" s="132">
        <f t="shared" si="368"/>
        <v>81898.799999999988</v>
      </c>
      <c r="AB951" s="129">
        <f>AB953+AB952</f>
        <v>11132</v>
      </c>
      <c r="AC951" s="129">
        <f>AC953+AC952</f>
        <v>16973.600000000002</v>
      </c>
      <c r="AD951" s="226">
        <f t="shared" si="354"/>
        <v>0.33602316734499893</v>
      </c>
      <c r="AE951" s="129">
        <f>AE953+AE952</f>
        <v>79257.2</v>
      </c>
      <c r="AF951" s="258">
        <f t="shared" si="352"/>
        <v>0.4</v>
      </c>
      <c r="AG951" s="255">
        <f>AG953+AG952</f>
        <v>20633.000000000004</v>
      </c>
      <c r="AH951" s="129">
        <f>AH953+AH952</f>
        <v>-4535.0200000000004</v>
      </c>
      <c r="AI951" s="226">
        <f t="shared" si="355"/>
        <v>0.43315161682049136</v>
      </c>
      <c r="AJ951" s="132">
        <f t="shared" si="356"/>
        <v>21508.620000000003</v>
      </c>
      <c r="AK951" s="132"/>
      <c r="AL951" s="196"/>
    </row>
    <row r="952" spans="2:38" ht="18.75" x14ac:dyDescent="0.25">
      <c r="B952" s="306" t="s">
        <v>842</v>
      </c>
      <c r="C952" s="207"/>
      <c r="D952" s="124"/>
      <c r="E952" s="124">
        <v>17</v>
      </c>
      <c r="F952" s="124">
        <v>17</v>
      </c>
      <c r="G952" s="134">
        <v>1926.4</v>
      </c>
      <c r="H952" s="134">
        <v>85.2</v>
      </c>
      <c r="I952" s="93">
        <v>0.3439576411960133</v>
      </c>
      <c r="J952" s="134">
        <v>662.6</v>
      </c>
      <c r="K952" s="93">
        <v>0</v>
      </c>
      <c r="L952" s="134">
        <v>0</v>
      </c>
      <c r="M952" s="93">
        <v>0</v>
      </c>
      <c r="N952" s="134">
        <v>0</v>
      </c>
      <c r="O952" s="134">
        <v>0</v>
      </c>
      <c r="P952" s="134">
        <v>0</v>
      </c>
      <c r="Q952" s="134">
        <v>0</v>
      </c>
      <c r="R952" s="134">
        <v>0</v>
      </c>
      <c r="S952" s="134">
        <v>237.8</v>
      </c>
      <c r="T952" s="93">
        <v>0</v>
      </c>
      <c r="U952" s="134">
        <v>0</v>
      </c>
      <c r="V952" s="93">
        <v>0.14950166112956809</v>
      </c>
      <c r="W952" s="134">
        <v>288</v>
      </c>
      <c r="X952" s="309">
        <v>0</v>
      </c>
      <c r="Y952" s="309">
        <v>0</v>
      </c>
      <c r="Z952" s="309">
        <v>0</v>
      </c>
      <c r="AA952" s="309">
        <v>3200.0000000000005</v>
      </c>
      <c r="AB952" s="146">
        <v>327.39999999999998</v>
      </c>
      <c r="AC952" s="309">
        <f>AB952+X952+W952+U952</f>
        <v>615.4</v>
      </c>
      <c r="AD952" s="310">
        <f t="shared" si="354"/>
        <v>0.31945598006644516</v>
      </c>
      <c r="AE952" s="309">
        <f>G952+H952+J952+L952+N952+P952+Q952+R952+S952+Y952+Z952</f>
        <v>2912.0000000000005</v>
      </c>
      <c r="AF952" s="311">
        <f t="shared" si="352"/>
        <v>0.4</v>
      </c>
      <c r="AG952" s="312">
        <f>G952*AF952</f>
        <v>770.56000000000006</v>
      </c>
      <c r="AH952" s="225">
        <f>IF((AA952+AB952)-(AE952+AG952)&gt;0,0,(AA952+AB952)-(AE952+AG952))</f>
        <v>-155.15999999999985</v>
      </c>
      <c r="AI952" s="310">
        <f t="shared" si="355"/>
        <v>0.39999999999999991</v>
      </c>
      <c r="AJ952" s="309">
        <f t="shared" si="356"/>
        <v>770.55999999999983</v>
      </c>
      <c r="AK952" s="134"/>
      <c r="AL952" s="184"/>
    </row>
    <row r="953" spans="2:38" ht="18.75" x14ac:dyDescent="0.3">
      <c r="B953" s="10" t="s">
        <v>710</v>
      </c>
      <c r="C953" s="29"/>
      <c r="D953" s="157">
        <f>D954+D957+D960+D963+D966+D970+D973+D976+D979+D983+D986</f>
        <v>95</v>
      </c>
      <c r="E953" s="157">
        <f>E954+E957+E960+E963+E966+E970+E973+E976+E979+E983+E986</f>
        <v>580.70000000000005</v>
      </c>
      <c r="F953" s="157">
        <f>F954+F957+F960+F963+F966+F970+F973+F976+F979+F983+F986</f>
        <v>540.5</v>
      </c>
      <c r="G953" s="156">
        <f>G954+G957+G960+G963+G966+G970+G973+G976+G979+G983+G986</f>
        <v>49656.100000000006</v>
      </c>
      <c r="H953" s="156">
        <f t="shared" ref="H953:AA953" si="369">H954+H957+H960+H963+H966+H970+H973+H976+H979+H983+H986</f>
        <v>1772.4000000000003</v>
      </c>
      <c r="I953" s="94">
        <f>J953/G953</f>
        <v>0.31959014098972727</v>
      </c>
      <c r="J953" s="156">
        <f t="shared" si="369"/>
        <v>15869.599999999999</v>
      </c>
      <c r="K953" s="94">
        <f>L953/G953</f>
        <v>3.8524974776512851E-3</v>
      </c>
      <c r="L953" s="156">
        <f t="shared" si="369"/>
        <v>191.3</v>
      </c>
      <c r="M953" s="94">
        <f>N953/G953</f>
        <v>0</v>
      </c>
      <c r="N953" s="156">
        <f t="shared" si="369"/>
        <v>0</v>
      </c>
      <c r="O953" s="156">
        <f t="shared" si="369"/>
        <v>0</v>
      </c>
      <c r="P953" s="156">
        <f t="shared" si="369"/>
        <v>0</v>
      </c>
      <c r="Q953" s="156">
        <f t="shared" si="369"/>
        <v>2431.0999999999995</v>
      </c>
      <c r="R953" s="156">
        <f t="shared" si="369"/>
        <v>124.8</v>
      </c>
      <c r="S953" s="156">
        <f t="shared" si="369"/>
        <v>6299.9000000000005</v>
      </c>
      <c r="T953" s="94">
        <f>U953/G953</f>
        <v>0</v>
      </c>
      <c r="U953" s="156">
        <f t="shared" si="369"/>
        <v>0</v>
      </c>
      <c r="V953" s="94">
        <f>W953/G953</f>
        <v>0.11184124407675997</v>
      </c>
      <c r="W953" s="156">
        <f t="shared" si="369"/>
        <v>5553.6000000000013</v>
      </c>
      <c r="X953" s="156">
        <f t="shared" si="369"/>
        <v>0</v>
      </c>
      <c r="Y953" s="156">
        <f t="shared" si="369"/>
        <v>0</v>
      </c>
      <c r="Z953" s="156">
        <f t="shared" si="369"/>
        <v>0</v>
      </c>
      <c r="AA953" s="156">
        <f t="shared" si="369"/>
        <v>81898.799999999988</v>
      </c>
      <c r="AB953" s="145">
        <f>AB954+AB957+AB960+AB963+AB966+AB970+AB973+AB976+AB979+AB983+AB986</f>
        <v>10804.6</v>
      </c>
      <c r="AC953" s="145">
        <f>AC954+AC957+AC960+AC963+AC966+AC970+AC973+AC976+AC979+AC983+AC986</f>
        <v>16358.2</v>
      </c>
      <c r="AD953" s="237">
        <f t="shared" si="354"/>
        <v>0.32942981829019996</v>
      </c>
      <c r="AE953" s="145">
        <f>AE954+AE957+AE960+AE963+AE966+AE970+AE973+AE976+AE979+AE983+AE986</f>
        <v>76345.2</v>
      </c>
      <c r="AF953" s="298">
        <f t="shared" si="352"/>
        <v>0.4</v>
      </c>
      <c r="AG953" s="299">
        <f>AG954+AG957+AG960+AG963+AG966+AG970+AG973+AG976+AG979+AG983+AG986</f>
        <v>19862.440000000002</v>
      </c>
      <c r="AH953" s="145">
        <f>AH954+AH957+AH960+AH963+AH966+AH970+AH973+AH976+AH979+AH983+AH986</f>
        <v>-4379.8600000000006</v>
      </c>
      <c r="AI953" s="237">
        <f t="shared" si="355"/>
        <v>0.41763368448186627</v>
      </c>
      <c r="AJ953" s="156">
        <f t="shared" si="356"/>
        <v>20738.060000000001</v>
      </c>
      <c r="AK953" s="156"/>
      <c r="AL953" s="190"/>
    </row>
    <row r="954" spans="2:38" ht="15.75" x14ac:dyDescent="0.25">
      <c r="B954" s="679" t="s">
        <v>673</v>
      </c>
      <c r="C954" s="26" t="s">
        <v>124</v>
      </c>
      <c r="D954" s="126">
        <f t="shared" ref="D954:AA954" si="370">SUM(D955:D956)</f>
        <v>7</v>
      </c>
      <c r="E954" s="126">
        <f t="shared" si="370"/>
        <v>43</v>
      </c>
      <c r="F954" s="126">
        <f t="shared" si="370"/>
        <v>40</v>
      </c>
      <c r="G954" s="128">
        <f t="shared" si="370"/>
        <v>3609.3</v>
      </c>
      <c r="H954" s="128">
        <f t="shared" si="370"/>
        <v>156</v>
      </c>
      <c r="I954" s="82">
        <f>J954/G954</f>
        <v>0.37126312581386972</v>
      </c>
      <c r="J954" s="128">
        <f t="shared" si="370"/>
        <v>1340</v>
      </c>
      <c r="K954" s="82">
        <f>L954/G954</f>
        <v>0</v>
      </c>
      <c r="L954" s="128">
        <f t="shared" si="370"/>
        <v>0</v>
      </c>
      <c r="M954" s="83">
        <f t="shared" si="370"/>
        <v>0</v>
      </c>
      <c r="N954" s="128">
        <f t="shared" si="370"/>
        <v>0</v>
      </c>
      <c r="O954" s="128">
        <f t="shared" si="370"/>
        <v>0</v>
      </c>
      <c r="P954" s="128">
        <f t="shared" si="370"/>
        <v>0</v>
      </c>
      <c r="Q954" s="128">
        <f t="shared" si="370"/>
        <v>159.6</v>
      </c>
      <c r="R954" s="128">
        <f t="shared" si="370"/>
        <v>12.7</v>
      </c>
      <c r="S954" s="128">
        <f t="shared" si="370"/>
        <v>473.5</v>
      </c>
      <c r="T954" s="82">
        <f>U954/G954</f>
        <v>0</v>
      </c>
      <c r="U954" s="128">
        <f t="shared" si="370"/>
        <v>0</v>
      </c>
      <c r="V954" s="82">
        <f>W954/G954</f>
        <v>0.11179453079544509</v>
      </c>
      <c r="W954" s="128">
        <f t="shared" si="370"/>
        <v>403.5</v>
      </c>
      <c r="X954" s="128">
        <f t="shared" si="370"/>
        <v>0</v>
      </c>
      <c r="Y954" s="128">
        <f t="shared" si="370"/>
        <v>0</v>
      </c>
      <c r="Z954" s="128">
        <f t="shared" si="370"/>
        <v>0</v>
      </c>
      <c r="AA954" s="128">
        <f t="shared" si="370"/>
        <v>6154.6</v>
      </c>
      <c r="AB954" s="148">
        <f>SUM(AB955:AB956)</f>
        <v>699.6</v>
      </c>
      <c r="AC954" s="148">
        <f>SUM(AC955:AC956)</f>
        <v>1103.0999999999999</v>
      </c>
      <c r="AD954" s="235">
        <f t="shared" si="354"/>
        <v>0.30562712991438779</v>
      </c>
      <c r="AE954" s="148">
        <f>SUM(AE955:AE956)</f>
        <v>5751.1</v>
      </c>
      <c r="AF954" s="273">
        <f t="shared" si="352"/>
        <v>0.4</v>
      </c>
      <c r="AG954" s="274">
        <f>SUM(AG955:AG956)</f>
        <v>1443.7200000000003</v>
      </c>
      <c r="AH954" s="148">
        <f>SUM(AH955:AH956)</f>
        <v>-340.62000000000035</v>
      </c>
      <c r="AI954" s="235">
        <f t="shared" si="355"/>
        <v>0.40000000000000008</v>
      </c>
      <c r="AJ954" s="128">
        <f t="shared" si="356"/>
        <v>1443.7200000000003</v>
      </c>
      <c r="AK954" s="128"/>
      <c r="AL954" s="200"/>
    </row>
    <row r="955" spans="2:38" ht="15.75" x14ac:dyDescent="0.25">
      <c r="B955" s="679"/>
      <c r="C955" s="23" t="s">
        <v>674</v>
      </c>
      <c r="D955" s="59">
        <v>4</v>
      </c>
      <c r="E955" s="59">
        <v>26.5</v>
      </c>
      <c r="F955" s="59">
        <v>24.5</v>
      </c>
      <c r="G955" s="56">
        <v>2139.9</v>
      </c>
      <c r="H955" s="56">
        <v>93.6</v>
      </c>
      <c r="I955" s="100">
        <v>0.3759988784522641</v>
      </c>
      <c r="J955" s="56">
        <v>804.6</v>
      </c>
      <c r="K955" s="100">
        <v>0</v>
      </c>
      <c r="L955" s="56">
        <v>0</v>
      </c>
      <c r="M955" s="100">
        <v>0</v>
      </c>
      <c r="N955" s="56">
        <v>0</v>
      </c>
      <c r="O955" s="56">
        <v>0</v>
      </c>
      <c r="P955" s="56">
        <v>0</v>
      </c>
      <c r="Q955" s="56">
        <v>94.5</v>
      </c>
      <c r="R955" s="56">
        <v>8.5</v>
      </c>
      <c r="S955" s="56">
        <v>281.7</v>
      </c>
      <c r="T955" s="100">
        <v>0</v>
      </c>
      <c r="U955" s="56">
        <v>0</v>
      </c>
      <c r="V955" s="100">
        <v>0.11178092434225897</v>
      </c>
      <c r="W955" s="56">
        <v>239.2</v>
      </c>
      <c r="X955" s="56">
        <v>0</v>
      </c>
      <c r="Y955" s="56">
        <v>0</v>
      </c>
      <c r="Z955" s="56">
        <v>0</v>
      </c>
      <c r="AA955" s="60">
        <f>G955+H955+J955+L955+N955+O955+P955+Q955+R955+S955+U955+W955+X955+Y955+Z955</f>
        <v>3661.9999999999995</v>
      </c>
      <c r="AB955" s="142">
        <v>416.3</v>
      </c>
      <c r="AC955" s="56">
        <f>AB955+X955+W955+U955</f>
        <v>655.5</v>
      </c>
      <c r="AD955" s="244">
        <f t="shared" si="354"/>
        <v>0.30632272536099814</v>
      </c>
      <c r="AE955" s="56">
        <f>G955+H955+J955+L955+N955+P955+Q955+R955+S955+Y955+Z955</f>
        <v>3422.7999999999997</v>
      </c>
      <c r="AF955" s="290">
        <f t="shared" si="352"/>
        <v>0.4</v>
      </c>
      <c r="AG955" s="291">
        <f>G955*AF955</f>
        <v>855.96</v>
      </c>
      <c r="AH955" s="225">
        <f>IF((AA955+AB955)-(AE955+AG955)&gt;0,0,(AA955+AB955)-(AE955+AG955))</f>
        <v>-200.46000000000049</v>
      </c>
      <c r="AI955" s="244">
        <f t="shared" si="355"/>
        <v>0.40000000000000019</v>
      </c>
      <c r="AJ955" s="56">
        <f t="shared" si="356"/>
        <v>855.96000000000049</v>
      </c>
      <c r="AK955" s="56"/>
      <c r="AL955" s="187"/>
    </row>
    <row r="956" spans="2:38" ht="18.75" customHeight="1" x14ac:dyDescent="0.25">
      <c r="B956" s="679"/>
      <c r="C956" s="23" t="s">
        <v>675</v>
      </c>
      <c r="D956" s="59">
        <v>3</v>
      </c>
      <c r="E956" s="59">
        <v>16.5</v>
      </c>
      <c r="F956" s="59">
        <v>15.5</v>
      </c>
      <c r="G956" s="56">
        <v>1469.4000000000003</v>
      </c>
      <c r="H956" s="56">
        <v>62.4</v>
      </c>
      <c r="I956" s="100">
        <v>0.36436640805771059</v>
      </c>
      <c r="J956" s="56">
        <v>535.40000000000009</v>
      </c>
      <c r="K956" s="100">
        <v>0</v>
      </c>
      <c r="L956" s="56">
        <v>0</v>
      </c>
      <c r="M956" s="100">
        <v>0</v>
      </c>
      <c r="N956" s="56">
        <v>0</v>
      </c>
      <c r="O956" s="56">
        <v>0</v>
      </c>
      <c r="P956" s="56">
        <v>0</v>
      </c>
      <c r="Q956" s="56">
        <v>65.099999999999994</v>
      </c>
      <c r="R956" s="56">
        <v>4.2</v>
      </c>
      <c r="S956" s="56">
        <v>191.8</v>
      </c>
      <c r="T956" s="100">
        <v>0</v>
      </c>
      <c r="U956" s="56">
        <v>0</v>
      </c>
      <c r="V956" s="100">
        <v>0.11181434599156115</v>
      </c>
      <c r="W956" s="56">
        <v>164.29999999999998</v>
      </c>
      <c r="X956" s="56">
        <v>0</v>
      </c>
      <c r="Y956" s="56">
        <v>0</v>
      </c>
      <c r="Z956" s="56">
        <v>0</v>
      </c>
      <c r="AA956" s="60">
        <f>G956+H956+J956+L956+N956+O956+P956+Q956+R956+S956+U956+W956+X956+Y956+Z956</f>
        <v>2492.6000000000008</v>
      </c>
      <c r="AB956" s="142">
        <v>283.3</v>
      </c>
      <c r="AC956" s="56">
        <f>AB956+X956+W956+U956</f>
        <v>447.6</v>
      </c>
      <c r="AD956" s="244">
        <f t="shared" si="354"/>
        <v>0.30461412821559813</v>
      </c>
      <c r="AE956" s="56">
        <f>G956+H956+J956+L956+N956+P956+Q956+R956+S956+Y956+Z956</f>
        <v>2328.3000000000006</v>
      </c>
      <c r="AF956" s="290">
        <f t="shared" si="352"/>
        <v>0.4</v>
      </c>
      <c r="AG956" s="291">
        <f>G956*AF956</f>
        <v>587.7600000000001</v>
      </c>
      <c r="AH956" s="225">
        <f>IF((AA956+AB956)-(AE956+AG956)&gt;0,0,(AA956+AB956)-(AE956+AG956))</f>
        <v>-140.15999999999985</v>
      </c>
      <c r="AI956" s="244">
        <f t="shared" si="355"/>
        <v>0.39999999999999986</v>
      </c>
      <c r="AJ956" s="56">
        <f t="shared" si="356"/>
        <v>587.75999999999988</v>
      </c>
      <c r="AK956" s="56"/>
      <c r="AL956" s="187"/>
    </row>
    <row r="957" spans="2:38" ht="15.75" x14ac:dyDescent="0.25">
      <c r="B957" s="679" t="s">
        <v>676</v>
      </c>
      <c r="C957" s="26" t="s">
        <v>124</v>
      </c>
      <c r="D957" s="125">
        <f t="shared" ref="D957:AA957" si="371">SUM(D958:D959)</f>
        <v>5</v>
      </c>
      <c r="E957" s="125">
        <f t="shared" si="371"/>
        <v>32</v>
      </c>
      <c r="F957" s="125">
        <f t="shared" si="371"/>
        <v>28</v>
      </c>
      <c r="G957" s="57">
        <f t="shared" si="371"/>
        <v>2661</v>
      </c>
      <c r="H957" s="57">
        <f t="shared" si="371"/>
        <v>99.6</v>
      </c>
      <c r="I957" s="82">
        <f>J957/G957</f>
        <v>0.31871476888387823</v>
      </c>
      <c r="J957" s="57">
        <f t="shared" si="371"/>
        <v>848.09999999999991</v>
      </c>
      <c r="K957" s="82">
        <f>L957/G957</f>
        <v>0</v>
      </c>
      <c r="L957" s="57">
        <f t="shared" si="371"/>
        <v>0</v>
      </c>
      <c r="M957" s="82">
        <f t="shared" si="371"/>
        <v>0</v>
      </c>
      <c r="N957" s="57">
        <f t="shared" si="371"/>
        <v>0</v>
      </c>
      <c r="O957" s="57">
        <f t="shared" si="371"/>
        <v>0</v>
      </c>
      <c r="P957" s="57">
        <f t="shared" si="371"/>
        <v>0</v>
      </c>
      <c r="Q957" s="57">
        <f t="shared" si="371"/>
        <v>144.80000000000001</v>
      </c>
      <c r="R957" s="57">
        <f t="shared" si="371"/>
        <v>8.4</v>
      </c>
      <c r="S957" s="57">
        <f t="shared" si="371"/>
        <v>338.29999999999995</v>
      </c>
      <c r="T957" s="82">
        <f>U957/G957</f>
        <v>0</v>
      </c>
      <c r="U957" s="57">
        <f t="shared" si="371"/>
        <v>0</v>
      </c>
      <c r="V957" s="82">
        <f>W957/G957</f>
        <v>0.11187523487410747</v>
      </c>
      <c r="W957" s="57">
        <f t="shared" si="371"/>
        <v>297.7</v>
      </c>
      <c r="X957" s="57">
        <f t="shared" si="371"/>
        <v>0</v>
      </c>
      <c r="Y957" s="57">
        <f t="shared" si="371"/>
        <v>0</v>
      </c>
      <c r="Z957" s="57">
        <f t="shared" si="371"/>
        <v>0</v>
      </c>
      <c r="AA957" s="57">
        <f t="shared" si="371"/>
        <v>4397.9000000000005</v>
      </c>
      <c r="AB957" s="141">
        <f>SUM(AB958:AB959)</f>
        <v>499.9</v>
      </c>
      <c r="AC957" s="141">
        <f>SUM(AC958:AC959)</f>
        <v>797.6</v>
      </c>
      <c r="AD957" s="233">
        <f t="shared" si="354"/>
        <v>0.29973694099962417</v>
      </c>
      <c r="AE957" s="141">
        <f>SUM(AE958:AE959)</f>
        <v>4100.2000000000007</v>
      </c>
      <c r="AF957" s="269">
        <f t="shared" si="352"/>
        <v>0.4</v>
      </c>
      <c r="AG957" s="270">
        <f>SUM(AG958:AG959)</f>
        <v>1064.4000000000001</v>
      </c>
      <c r="AH957" s="141">
        <f>SUM(AH958:AH959)</f>
        <v>-266.80000000000018</v>
      </c>
      <c r="AI957" s="233">
        <f t="shared" si="355"/>
        <v>0.4</v>
      </c>
      <c r="AJ957" s="57">
        <f t="shared" si="356"/>
        <v>1064.4000000000001</v>
      </c>
      <c r="AK957" s="57"/>
      <c r="AL957" s="79"/>
    </row>
    <row r="958" spans="2:38" ht="15.75" x14ac:dyDescent="0.25">
      <c r="B958" s="679"/>
      <c r="C958" s="23" t="s">
        <v>677</v>
      </c>
      <c r="D958" s="59">
        <v>3</v>
      </c>
      <c r="E958" s="59">
        <v>19</v>
      </c>
      <c r="F958" s="59">
        <v>17</v>
      </c>
      <c r="G958" s="56">
        <v>1560.4</v>
      </c>
      <c r="H958" s="56">
        <v>43.2</v>
      </c>
      <c r="I958" s="100">
        <v>0.25647269930786976</v>
      </c>
      <c r="J958" s="56">
        <v>400.2</v>
      </c>
      <c r="K958" s="100">
        <v>0</v>
      </c>
      <c r="L958" s="56">
        <v>0</v>
      </c>
      <c r="M958" s="100">
        <v>0</v>
      </c>
      <c r="N958" s="56">
        <v>0</v>
      </c>
      <c r="O958" s="56">
        <v>0</v>
      </c>
      <c r="P958" s="56">
        <v>0</v>
      </c>
      <c r="Q958" s="56">
        <v>106.9</v>
      </c>
      <c r="R958" s="56">
        <v>4.2</v>
      </c>
      <c r="S958" s="56">
        <v>190.79999999999998</v>
      </c>
      <c r="T958" s="100">
        <v>0</v>
      </c>
      <c r="U958" s="56">
        <v>0</v>
      </c>
      <c r="V958" s="100">
        <v>0.11189438605485771</v>
      </c>
      <c r="W958" s="56">
        <v>174.6</v>
      </c>
      <c r="X958" s="56">
        <v>0</v>
      </c>
      <c r="Y958" s="56">
        <v>0</v>
      </c>
      <c r="Z958" s="56">
        <v>0</v>
      </c>
      <c r="AA958" s="60">
        <f>G958+H958+J958+L958+N958+O958+P958+Q958+R958+S958+U958+W958+X958+Y958+Z958</f>
        <v>2480.3000000000002</v>
      </c>
      <c r="AB958" s="142">
        <v>281.89999999999998</v>
      </c>
      <c r="AC958" s="56">
        <f>AB958+X958+W958+U958</f>
        <v>456.5</v>
      </c>
      <c r="AD958" s="244">
        <f t="shared" si="354"/>
        <v>0.29255319148936171</v>
      </c>
      <c r="AE958" s="56">
        <f>G958+H958+J958+L958+N958+P958+Q958+R958+S958+Y958+Z958</f>
        <v>2305.7000000000003</v>
      </c>
      <c r="AF958" s="290">
        <f t="shared" si="352"/>
        <v>0.4</v>
      </c>
      <c r="AG958" s="291">
        <f>G958*AF958</f>
        <v>624.16000000000008</v>
      </c>
      <c r="AH958" s="225">
        <f>IF((AA958+AB958)-(AE958+AG958)&gt;0,0,(AA958+AB958)-(AE958+AG958))</f>
        <v>-167.66000000000031</v>
      </c>
      <c r="AI958" s="244">
        <f t="shared" si="355"/>
        <v>0.40000000000000019</v>
      </c>
      <c r="AJ958" s="56">
        <f t="shared" si="356"/>
        <v>624.16000000000031</v>
      </c>
      <c r="AK958" s="56"/>
      <c r="AL958" s="187"/>
    </row>
    <row r="959" spans="2:38" ht="15.75" x14ac:dyDescent="0.25">
      <c r="B959" s="679"/>
      <c r="C959" s="23" t="s">
        <v>992</v>
      </c>
      <c r="D959" s="59">
        <v>2</v>
      </c>
      <c r="E959" s="59">
        <v>13</v>
      </c>
      <c r="F959" s="59">
        <v>11</v>
      </c>
      <c r="G959" s="56">
        <v>1100.6000000000001</v>
      </c>
      <c r="H959" s="56">
        <v>56.4</v>
      </c>
      <c r="I959" s="100">
        <v>0.40695984008722508</v>
      </c>
      <c r="J959" s="56">
        <v>447.9</v>
      </c>
      <c r="K959" s="100">
        <v>0</v>
      </c>
      <c r="L959" s="56">
        <v>0</v>
      </c>
      <c r="M959" s="100">
        <v>0</v>
      </c>
      <c r="N959" s="56">
        <v>0</v>
      </c>
      <c r="O959" s="56">
        <v>0</v>
      </c>
      <c r="P959" s="56">
        <v>0</v>
      </c>
      <c r="Q959" s="56">
        <v>37.9</v>
      </c>
      <c r="R959" s="56">
        <v>4.2</v>
      </c>
      <c r="S959" s="56">
        <v>147.5</v>
      </c>
      <c r="T959" s="100">
        <v>0</v>
      </c>
      <c r="U959" s="56">
        <v>0</v>
      </c>
      <c r="V959" s="100">
        <v>0.11184808286389242</v>
      </c>
      <c r="W959" s="56">
        <v>123.10000000000001</v>
      </c>
      <c r="X959" s="56">
        <v>0</v>
      </c>
      <c r="Y959" s="56">
        <v>0</v>
      </c>
      <c r="Z959" s="56">
        <v>0</v>
      </c>
      <c r="AA959" s="60">
        <f>G959+H959+J959+L959+N959+O959+P959+Q959+R959+S959+U959+W959+X959+Y959+Z959</f>
        <v>1917.6000000000001</v>
      </c>
      <c r="AB959" s="142">
        <v>218</v>
      </c>
      <c r="AC959" s="56">
        <f>AB959+X959+W959+U959</f>
        <v>341.1</v>
      </c>
      <c r="AD959" s="244">
        <f t="shared" si="354"/>
        <v>0.30992186080319822</v>
      </c>
      <c r="AE959" s="56">
        <f>G959+H959+J959+L959+N959+P959+Q959+R959+S959+Y959+Z959</f>
        <v>1794.5000000000002</v>
      </c>
      <c r="AF959" s="290">
        <f t="shared" si="352"/>
        <v>0.4</v>
      </c>
      <c r="AG959" s="291">
        <f>G959*AF959</f>
        <v>440.24000000000007</v>
      </c>
      <c r="AH959" s="225">
        <f>IF((AA959+AB959)-(AE959+AG959)&gt;0,0,(AA959+AB959)-(AE959+AG959))</f>
        <v>-99.139999999999873</v>
      </c>
      <c r="AI959" s="244">
        <f t="shared" si="355"/>
        <v>0.39999999999999986</v>
      </c>
      <c r="AJ959" s="56">
        <f t="shared" si="356"/>
        <v>440.2399999999999</v>
      </c>
      <c r="AK959" s="56"/>
      <c r="AL959" s="187"/>
    </row>
    <row r="960" spans="2:38" ht="15.75" x14ac:dyDescent="0.25">
      <c r="B960" s="679" t="s">
        <v>678</v>
      </c>
      <c r="C960" s="26" t="s">
        <v>124</v>
      </c>
      <c r="D960" s="125">
        <f t="shared" ref="D960:AA960" si="372">SUM(D961:D962)</f>
        <v>8</v>
      </c>
      <c r="E960" s="125">
        <f t="shared" si="372"/>
        <v>44</v>
      </c>
      <c r="F960" s="125">
        <f t="shared" si="372"/>
        <v>43</v>
      </c>
      <c r="G960" s="57">
        <f t="shared" si="372"/>
        <v>3933.1000000000004</v>
      </c>
      <c r="H960" s="57">
        <f t="shared" si="372"/>
        <v>142.80000000000001</v>
      </c>
      <c r="I960" s="82">
        <f>J960/G960</f>
        <v>0.30823014924614173</v>
      </c>
      <c r="J960" s="57">
        <f t="shared" si="372"/>
        <v>1212.3000000000002</v>
      </c>
      <c r="K960" s="82">
        <f>L960/G960</f>
        <v>0</v>
      </c>
      <c r="L960" s="57">
        <f t="shared" si="372"/>
        <v>0</v>
      </c>
      <c r="M960" s="82">
        <f t="shared" si="372"/>
        <v>0</v>
      </c>
      <c r="N960" s="57">
        <f t="shared" si="372"/>
        <v>0</v>
      </c>
      <c r="O960" s="57">
        <f t="shared" si="372"/>
        <v>0</v>
      </c>
      <c r="P960" s="57">
        <f t="shared" si="372"/>
        <v>0</v>
      </c>
      <c r="Q960" s="57">
        <f t="shared" si="372"/>
        <v>253.2</v>
      </c>
      <c r="R960" s="57">
        <f t="shared" si="372"/>
        <v>17</v>
      </c>
      <c r="S960" s="57">
        <f t="shared" si="372"/>
        <v>499.80000000000007</v>
      </c>
      <c r="T960" s="82">
        <f>U960/G960</f>
        <v>0</v>
      </c>
      <c r="U960" s="57">
        <f t="shared" si="372"/>
        <v>0</v>
      </c>
      <c r="V960" s="82">
        <f>W960/G960</f>
        <v>0.11182019272329713</v>
      </c>
      <c r="W960" s="57">
        <f t="shared" si="372"/>
        <v>439.79999999999995</v>
      </c>
      <c r="X960" s="57">
        <f t="shared" si="372"/>
        <v>0</v>
      </c>
      <c r="Y960" s="57">
        <f t="shared" si="372"/>
        <v>0</v>
      </c>
      <c r="Z960" s="57">
        <f t="shared" si="372"/>
        <v>0</v>
      </c>
      <c r="AA960" s="57">
        <f t="shared" si="372"/>
        <v>6498</v>
      </c>
      <c r="AB960" s="141">
        <f>SUM(AB961:AB962)</f>
        <v>738.6</v>
      </c>
      <c r="AC960" s="141">
        <f>SUM(AC961:AC962)</f>
        <v>1178.4000000000001</v>
      </c>
      <c r="AD960" s="233">
        <f t="shared" si="354"/>
        <v>0.29961099387251788</v>
      </c>
      <c r="AE960" s="141">
        <f>SUM(AE961:AE962)</f>
        <v>6058.2</v>
      </c>
      <c r="AF960" s="269">
        <f t="shared" si="352"/>
        <v>0.4</v>
      </c>
      <c r="AG960" s="270">
        <f>SUM(AG961:AG962)</f>
        <v>1573.2400000000002</v>
      </c>
      <c r="AH960" s="141">
        <f>SUM(AH961:AH962)</f>
        <v>-394.83999999999969</v>
      </c>
      <c r="AI960" s="233">
        <f t="shared" si="355"/>
        <v>0.39999999999999991</v>
      </c>
      <c r="AJ960" s="57">
        <f t="shared" si="356"/>
        <v>1573.2399999999998</v>
      </c>
      <c r="AK960" s="57"/>
      <c r="AL960" s="79"/>
    </row>
    <row r="961" spans="2:38" ht="15.75" x14ac:dyDescent="0.25">
      <c r="B961" s="679"/>
      <c r="C961" s="23" t="s">
        <v>679</v>
      </c>
      <c r="D961" s="59">
        <v>4</v>
      </c>
      <c r="E961" s="59">
        <v>19</v>
      </c>
      <c r="F961" s="59">
        <v>19</v>
      </c>
      <c r="G961" s="56">
        <v>1771.2</v>
      </c>
      <c r="H961" s="56">
        <v>68.400000000000006</v>
      </c>
      <c r="I961" s="100">
        <v>0.32136404697380311</v>
      </c>
      <c r="J961" s="56">
        <v>569.20000000000005</v>
      </c>
      <c r="K961" s="100">
        <v>0</v>
      </c>
      <c r="L961" s="56">
        <v>0</v>
      </c>
      <c r="M961" s="100">
        <v>0</v>
      </c>
      <c r="N961" s="56">
        <v>0</v>
      </c>
      <c r="O961" s="56">
        <v>0</v>
      </c>
      <c r="P961" s="56">
        <v>0</v>
      </c>
      <c r="Q961" s="56">
        <v>99.5</v>
      </c>
      <c r="R961" s="56">
        <v>8.5</v>
      </c>
      <c r="S961" s="56">
        <v>226.20000000000002</v>
      </c>
      <c r="T961" s="100">
        <v>0</v>
      </c>
      <c r="U961" s="56">
        <v>0</v>
      </c>
      <c r="V961" s="100">
        <v>0.11178861788617886</v>
      </c>
      <c r="W961" s="56">
        <v>198</v>
      </c>
      <c r="X961" s="56">
        <v>0</v>
      </c>
      <c r="Y961" s="56">
        <v>0</v>
      </c>
      <c r="Z961" s="56">
        <v>0</v>
      </c>
      <c r="AA961" s="60">
        <f>G961+H961+J961+L961+N961+O961+P961+Q961+R961+S961+U961+W961+X961+Y961+Z961</f>
        <v>2941</v>
      </c>
      <c r="AB961" s="142">
        <v>334.3</v>
      </c>
      <c r="AC961" s="56">
        <f>AB961+X961+W961+U961</f>
        <v>532.29999999999995</v>
      </c>
      <c r="AD961" s="244">
        <f t="shared" si="354"/>
        <v>0.30053071364046968</v>
      </c>
      <c r="AE961" s="56">
        <f>G961+H961+J961+L961+N961+P961+Q961+R961+S961+Y961+Z961</f>
        <v>2743</v>
      </c>
      <c r="AF961" s="290">
        <f t="shared" si="352"/>
        <v>0.4</v>
      </c>
      <c r="AG961" s="291">
        <f>G961*AF961</f>
        <v>708.48</v>
      </c>
      <c r="AH961" s="225">
        <f>IF((AA961+AB961)-(AE961+AG961)&gt;0,0,(AA961+AB961)-(AE961+AG961))</f>
        <v>-176.17999999999984</v>
      </c>
      <c r="AI961" s="244">
        <f t="shared" si="355"/>
        <v>0.39999999999999986</v>
      </c>
      <c r="AJ961" s="56">
        <f t="shared" si="356"/>
        <v>708.47999999999979</v>
      </c>
      <c r="AK961" s="56"/>
      <c r="AL961" s="187"/>
    </row>
    <row r="962" spans="2:38" ht="15.75" x14ac:dyDescent="0.25">
      <c r="B962" s="679"/>
      <c r="C962" s="23" t="s">
        <v>680</v>
      </c>
      <c r="D962" s="59">
        <v>4</v>
      </c>
      <c r="E962" s="59">
        <v>25</v>
      </c>
      <c r="F962" s="59">
        <v>24</v>
      </c>
      <c r="G962" s="56">
        <v>2161.9</v>
      </c>
      <c r="H962" s="56">
        <v>74.400000000000006</v>
      </c>
      <c r="I962" s="100">
        <v>0.29746981821545865</v>
      </c>
      <c r="J962" s="56">
        <v>643.1</v>
      </c>
      <c r="K962" s="100">
        <v>0</v>
      </c>
      <c r="L962" s="56">
        <v>0</v>
      </c>
      <c r="M962" s="100">
        <v>0</v>
      </c>
      <c r="N962" s="56">
        <v>0</v>
      </c>
      <c r="O962" s="56">
        <v>0</v>
      </c>
      <c r="P962" s="56">
        <v>0</v>
      </c>
      <c r="Q962" s="56">
        <v>153.69999999999999</v>
      </c>
      <c r="R962" s="56">
        <v>8.5</v>
      </c>
      <c r="S962" s="56">
        <v>273.60000000000002</v>
      </c>
      <c r="T962" s="100">
        <v>0</v>
      </c>
      <c r="U962" s="56">
        <v>0</v>
      </c>
      <c r="V962" s="100">
        <v>0.11184606133493685</v>
      </c>
      <c r="W962" s="56">
        <v>241.79999999999998</v>
      </c>
      <c r="X962" s="56">
        <v>0</v>
      </c>
      <c r="Y962" s="56">
        <v>0</v>
      </c>
      <c r="Z962" s="56">
        <v>0</v>
      </c>
      <c r="AA962" s="60">
        <f>G962+H962+J962+L962+N962+O962+P962+Q962+R962+S962+U962+W962+X962+Y962+Z962</f>
        <v>3557</v>
      </c>
      <c r="AB962" s="142">
        <v>404.3</v>
      </c>
      <c r="AC962" s="56">
        <f>AB962+X962+W962+U962</f>
        <v>646.1</v>
      </c>
      <c r="AD962" s="244">
        <f t="shared" si="354"/>
        <v>0.29885748647023452</v>
      </c>
      <c r="AE962" s="56">
        <f>G962+H962+J962+L962+N962+P962+Q962+R962+S962+Y962+Z962</f>
        <v>3315.2</v>
      </c>
      <c r="AF962" s="290">
        <f t="shared" si="352"/>
        <v>0.4</v>
      </c>
      <c r="AG962" s="291">
        <f>G962*AF962</f>
        <v>864.7600000000001</v>
      </c>
      <c r="AH962" s="225">
        <f>IF((AA962+AB962)-(AE962+AG962)&gt;0,0,(AA962+AB962)-(AE962+AG962))</f>
        <v>-218.65999999999985</v>
      </c>
      <c r="AI962" s="244">
        <f t="shared" si="355"/>
        <v>0.39999999999999991</v>
      </c>
      <c r="AJ962" s="56">
        <f t="shared" si="356"/>
        <v>864.75999999999988</v>
      </c>
      <c r="AK962" s="56"/>
      <c r="AL962" s="187"/>
    </row>
    <row r="963" spans="2:38" ht="15.75" x14ac:dyDescent="0.25">
      <c r="B963" s="679" t="s">
        <v>843</v>
      </c>
      <c r="C963" s="26" t="s">
        <v>124</v>
      </c>
      <c r="D963" s="125">
        <f t="shared" ref="D963:AA963" si="373">SUM(D964:D965)</f>
        <v>6</v>
      </c>
      <c r="E963" s="125">
        <f t="shared" si="373"/>
        <v>32.5</v>
      </c>
      <c r="F963" s="125">
        <f t="shared" si="373"/>
        <v>31.5</v>
      </c>
      <c r="G963" s="57">
        <f t="shared" si="373"/>
        <v>3071.4000000000005</v>
      </c>
      <c r="H963" s="57">
        <f t="shared" si="373"/>
        <v>112.80000000000001</v>
      </c>
      <c r="I963" s="82">
        <f>J963/G963</f>
        <v>0.3611708015888519</v>
      </c>
      <c r="J963" s="57">
        <f t="shared" si="373"/>
        <v>1109.3</v>
      </c>
      <c r="K963" s="82">
        <f>L963/G963</f>
        <v>0</v>
      </c>
      <c r="L963" s="57">
        <f t="shared" si="373"/>
        <v>0</v>
      </c>
      <c r="M963" s="82">
        <f t="shared" si="373"/>
        <v>0</v>
      </c>
      <c r="N963" s="57">
        <f t="shared" si="373"/>
        <v>0</v>
      </c>
      <c r="O963" s="57">
        <f t="shared" si="373"/>
        <v>0</v>
      </c>
      <c r="P963" s="57">
        <f t="shared" si="373"/>
        <v>0</v>
      </c>
      <c r="Q963" s="57">
        <f t="shared" si="373"/>
        <v>108.5</v>
      </c>
      <c r="R963" s="57">
        <f t="shared" si="373"/>
        <v>10.600000000000001</v>
      </c>
      <c r="S963" s="57">
        <f t="shared" si="373"/>
        <v>396.29999999999995</v>
      </c>
      <c r="T963" s="82">
        <f>U963/G963</f>
        <v>0</v>
      </c>
      <c r="U963" s="57">
        <f t="shared" si="373"/>
        <v>0</v>
      </c>
      <c r="V963" s="82">
        <f>W963/G963</f>
        <v>0.11180569121573221</v>
      </c>
      <c r="W963" s="57">
        <f t="shared" si="373"/>
        <v>343.4</v>
      </c>
      <c r="X963" s="57">
        <f t="shared" si="373"/>
        <v>0</v>
      </c>
      <c r="Y963" s="57">
        <f t="shared" si="373"/>
        <v>0</v>
      </c>
      <c r="Z963" s="57">
        <f t="shared" si="373"/>
        <v>0</v>
      </c>
      <c r="AA963" s="57">
        <f t="shared" si="373"/>
        <v>5152.3</v>
      </c>
      <c r="AB963" s="141">
        <f>SUM(AB964:AB965)</f>
        <v>939.5</v>
      </c>
      <c r="AC963" s="141">
        <f>SUM(AC964:AC965)</f>
        <v>1282.8999999999999</v>
      </c>
      <c r="AD963" s="233">
        <f t="shared" si="354"/>
        <v>0.41769225760239626</v>
      </c>
      <c r="AE963" s="141">
        <f>SUM(AE964:AE965)</f>
        <v>4808.8999999999996</v>
      </c>
      <c r="AF963" s="269">
        <f t="shared" si="352"/>
        <v>0.4</v>
      </c>
      <c r="AG963" s="270">
        <f>SUM(AG964:AG965)</f>
        <v>1228.5600000000002</v>
      </c>
      <c r="AH963" s="141">
        <f>SUM(AH964:AH965)</f>
        <v>-157.12000000000035</v>
      </c>
      <c r="AI963" s="233">
        <f t="shared" si="355"/>
        <v>0.46884808230774239</v>
      </c>
      <c r="AJ963" s="57">
        <f t="shared" si="356"/>
        <v>1440.0200000000002</v>
      </c>
      <c r="AK963" s="57"/>
      <c r="AL963" s="79"/>
    </row>
    <row r="964" spans="2:38" ht="15.75" x14ac:dyDescent="0.25">
      <c r="B964" s="679"/>
      <c r="C964" s="23" t="s">
        <v>681</v>
      </c>
      <c r="D964" s="59">
        <v>3</v>
      </c>
      <c r="E964" s="59">
        <v>17.5</v>
      </c>
      <c r="F964" s="59">
        <v>16.5</v>
      </c>
      <c r="G964" s="56">
        <v>1619.8000000000002</v>
      </c>
      <c r="H964" s="56">
        <v>58.800000000000004</v>
      </c>
      <c r="I964" s="100">
        <v>0.35745153722681811</v>
      </c>
      <c r="J964" s="56">
        <v>579</v>
      </c>
      <c r="K964" s="100">
        <v>0</v>
      </c>
      <c r="L964" s="56">
        <v>0</v>
      </c>
      <c r="M964" s="100">
        <v>0</v>
      </c>
      <c r="N964" s="56">
        <v>0</v>
      </c>
      <c r="O964" s="56">
        <v>0</v>
      </c>
      <c r="P964" s="56">
        <v>0</v>
      </c>
      <c r="Q964" s="56">
        <v>69.900000000000006</v>
      </c>
      <c r="R964" s="56">
        <v>6.4</v>
      </c>
      <c r="S964" s="56">
        <v>209.6</v>
      </c>
      <c r="T964" s="100">
        <v>0</v>
      </c>
      <c r="U964" s="56">
        <v>0</v>
      </c>
      <c r="V964" s="100">
        <v>0.11180392641066797</v>
      </c>
      <c r="W964" s="56">
        <v>181.1</v>
      </c>
      <c r="X964" s="56">
        <v>0</v>
      </c>
      <c r="Y964" s="56">
        <v>0</v>
      </c>
      <c r="Z964" s="56">
        <v>0</v>
      </c>
      <c r="AA964" s="60">
        <f>G964+H964+J964+L964+N964+O964+P964+Q964+R964+S964+U964+W964+X964+Y964+Z964</f>
        <v>2724.6000000000004</v>
      </c>
      <c r="AB964" s="142">
        <v>309.7</v>
      </c>
      <c r="AC964" s="56">
        <f>AB964+X964+W964+U964</f>
        <v>490.79999999999995</v>
      </c>
      <c r="AD964" s="244">
        <f t="shared" si="354"/>
        <v>0.30300037041610067</v>
      </c>
      <c r="AE964" s="56">
        <f>G964+H964+J964+L964+N964+P964+Q964+R964+S964+Y964+Z964</f>
        <v>2543.5000000000005</v>
      </c>
      <c r="AF964" s="290">
        <f t="shared" si="352"/>
        <v>0.4</v>
      </c>
      <c r="AG964" s="291">
        <f>G964*AF964</f>
        <v>647.92000000000007</v>
      </c>
      <c r="AH964" s="225">
        <f>IF((AA964+AB964)-(AE964+AG964)&gt;0,0,(AA964+AB964)-(AE964+AG964))</f>
        <v>-157.12000000000035</v>
      </c>
      <c r="AI964" s="244">
        <f t="shared" si="355"/>
        <v>0.40000000000000013</v>
      </c>
      <c r="AJ964" s="56">
        <f t="shared" si="356"/>
        <v>647.9200000000003</v>
      </c>
      <c r="AK964" s="56"/>
      <c r="AL964" s="187"/>
    </row>
    <row r="965" spans="2:38" ht="15.75" x14ac:dyDescent="0.25">
      <c r="B965" s="679"/>
      <c r="C965" s="23" t="s">
        <v>682</v>
      </c>
      <c r="D965" s="59">
        <v>3</v>
      </c>
      <c r="E965" s="59">
        <v>15</v>
      </c>
      <c r="F965" s="59">
        <v>15</v>
      </c>
      <c r="G965" s="56">
        <v>1451.6000000000001</v>
      </c>
      <c r="H965" s="56">
        <v>54</v>
      </c>
      <c r="I965" s="100">
        <v>0.36532102507577841</v>
      </c>
      <c r="J965" s="56">
        <v>530.29999999999995</v>
      </c>
      <c r="K965" s="100">
        <v>0</v>
      </c>
      <c r="L965" s="56">
        <v>0</v>
      </c>
      <c r="M965" s="100">
        <v>0</v>
      </c>
      <c r="N965" s="56">
        <v>0</v>
      </c>
      <c r="O965" s="56">
        <v>0</v>
      </c>
      <c r="P965" s="56">
        <v>0</v>
      </c>
      <c r="Q965" s="56">
        <v>38.6</v>
      </c>
      <c r="R965" s="56">
        <v>4.2</v>
      </c>
      <c r="S965" s="56">
        <v>186.7</v>
      </c>
      <c r="T965" s="100">
        <v>0</v>
      </c>
      <c r="U965" s="56">
        <v>0</v>
      </c>
      <c r="V965" s="100">
        <v>0.11180766051253786</v>
      </c>
      <c r="W965" s="56">
        <v>162.29999999999998</v>
      </c>
      <c r="X965" s="56">
        <v>0</v>
      </c>
      <c r="Y965" s="56">
        <v>0</v>
      </c>
      <c r="Z965" s="56">
        <v>0</v>
      </c>
      <c r="AA965" s="60">
        <f>G965+H965+J965+L965+N965+O965+P965+Q965+R965+S965+U965+W965+X965+Y965+Z965</f>
        <v>2427.6999999999998</v>
      </c>
      <c r="AB965" s="142">
        <v>629.79999999999995</v>
      </c>
      <c r="AC965" s="56">
        <f>AB965+X965+W965+U965</f>
        <v>792.09999999999991</v>
      </c>
      <c r="AD965" s="244">
        <f t="shared" si="354"/>
        <v>0.54567373932212715</v>
      </c>
      <c r="AE965" s="56">
        <f>G965+H965+J965+L965+N965+P965+Q965+R965+S965+Y965+Z965</f>
        <v>2265.3999999999996</v>
      </c>
      <c r="AF965" s="290">
        <f t="shared" si="352"/>
        <v>0.4</v>
      </c>
      <c r="AG965" s="291">
        <f>G965*AF965</f>
        <v>580.6400000000001</v>
      </c>
      <c r="AH965" s="225">
        <f>IF((AA965+AB965)-(AE965+AG965)&gt;0,0,(AA965+AB965)-(AE965+AG965))</f>
        <v>0</v>
      </c>
      <c r="AI965" s="244">
        <f t="shared" si="355"/>
        <v>0.54567373932212715</v>
      </c>
      <c r="AJ965" s="56">
        <f t="shared" si="356"/>
        <v>792.09999999999991</v>
      </c>
      <c r="AK965" s="56"/>
      <c r="AL965" s="187"/>
    </row>
    <row r="966" spans="2:38" ht="15.75" x14ac:dyDescent="0.25">
      <c r="B966" s="679" t="s">
        <v>683</v>
      </c>
      <c r="C966" s="26" t="s">
        <v>124</v>
      </c>
      <c r="D966" s="126">
        <f t="shared" ref="D966:AA966" si="374">SUM(D967:D969)</f>
        <v>9</v>
      </c>
      <c r="E966" s="126">
        <f t="shared" si="374"/>
        <v>51.5</v>
      </c>
      <c r="F966" s="126">
        <f t="shared" si="374"/>
        <v>47.5</v>
      </c>
      <c r="G966" s="128">
        <f t="shared" si="374"/>
        <v>4374.3</v>
      </c>
      <c r="H966" s="128">
        <f t="shared" si="374"/>
        <v>198</v>
      </c>
      <c r="I966" s="82">
        <f>J966/G966</f>
        <v>0.37948928971492579</v>
      </c>
      <c r="J966" s="128">
        <f t="shared" si="374"/>
        <v>1660</v>
      </c>
      <c r="K966" s="82">
        <f>L966/G966</f>
        <v>0</v>
      </c>
      <c r="L966" s="128">
        <f t="shared" si="374"/>
        <v>0</v>
      </c>
      <c r="M966" s="83">
        <f t="shared" si="374"/>
        <v>0</v>
      </c>
      <c r="N966" s="128">
        <f t="shared" si="374"/>
        <v>0</v>
      </c>
      <c r="O966" s="128">
        <f t="shared" si="374"/>
        <v>0</v>
      </c>
      <c r="P966" s="128">
        <f t="shared" si="374"/>
        <v>0</v>
      </c>
      <c r="Q966" s="128">
        <f t="shared" si="374"/>
        <v>216.10000000000002</v>
      </c>
      <c r="R966" s="128">
        <f t="shared" si="374"/>
        <v>12.7</v>
      </c>
      <c r="S966" s="128">
        <f t="shared" si="374"/>
        <v>579.20000000000005</v>
      </c>
      <c r="T966" s="82">
        <f>U966/G966</f>
        <v>0</v>
      </c>
      <c r="U966" s="128">
        <f t="shared" si="374"/>
        <v>0</v>
      </c>
      <c r="V966" s="82">
        <f>W966/G966</f>
        <v>0.1118121756623917</v>
      </c>
      <c r="W966" s="128">
        <f t="shared" si="374"/>
        <v>489.1</v>
      </c>
      <c r="X966" s="128">
        <f t="shared" si="374"/>
        <v>0</v>
      </c>
      <c r="Y966" s="128">
        <f t="shared" si="374"/>
        <v>0</v>
      </c>
      <c r="Z966" s="128">
        <f t="shared" si="374"/>
        <v>0</v>
      </c>
      <c r="AA966" s="128">
        <f t="shared" si="374"/>
        <v>7529.4</v>
      </c>
      <c r="AB966" s="148">
        <f>SUM(AB967:AB969)</f>
        <v>855.90000000000009</v>
      </c>
      <c r="AC966" s="148">
        <f>SUM(AC967:AC969)</f>
        <v>1345</v>
      </c>
      <c r="AD966" s="235">
        <f t="shared" si="354"/>
        <v>0.30747776787143083</v>
      </c>
      <c r="AE966" s="148">
        <f>SUM(AE967:AE969)</f>
        <v>7040.2999999999993</v>
      </c>
      <c r="AF966" s="273">
        <f t="shared" si="352"/>
        <v>0.4</v>
      </c>
      <c r="AG966" s="274">
        <f>SUM(AG967:AG969)</f>
        <v>1749.7200000000003</v>
      </c>
      <c r="AH966" s="148">
        <f>SUM(AH967:AH969)</f>
        <v>-404.72000000000025</v>
      </c>
      <c r="AI966" s="235">
        <f t="shared" si="355"/>
        <v>0.4</v>
      </c>
      <c r="AJ966" s="128">
        <f t="shared" si="356"/>
        <v>1749.7200000000003</v>
      </c>
      <c r="AK966" s="128"/>
      <c r="AL966" s="200"/>
    </row>
    <row r="967" spans="2:38" ht="15.75" x14ac:dyDescent="0.25">
      <c r="B967" s="679"/>
      <c r="C967" s="23" t="s">
        <v>684</v>
      </c>
      <c r="D967" s="59">
        <v>2</v>
      </c>
      <c r="E967" s="59">
        <v>13</v>
      </c>
      <c r="F967" s="59">
        <v>12</v>
      </c>
      <c r="G967" s="56">
        <v>1176.3000000000002</v>
      </c>
      <c r="H967" s="56">
        <v>60</v>
      </c>
      <c r="I967" s="100">
        <v>0.41043951372949072</v>
      </c>
      <c r="J967" s="56">
        <v>482.8</v>
      </c>
      <c r="K967" s="100">
        <v>0</v>
      </c>
      <c r="L967" s="56">
        <v>0</v>
      </c>
      <c r="M967" s="100">
        <v>0</v>
      </c>
      <c r="N967" s="56">
        <v>0</v>
      </c>
      <c r="O967" s="56">
        <v>0</v>
      </c>
      <c r="P967" s="56">
        <v>0</v>
      </c>
      <c r="Q967" s="56">
        <v>27.3</v>
      </c>
      <c r="R967" s="56">
        <v>2.1</v>
      </c>
      <c r="S967" s="56">
        <v>156.69999999999996</v>
      </c>
      <c r="T967" s="100">
        <v>0</v>
      </c>
      <c r="U967" s="56">
        <v>0</v>
      </c>
      <c r="V967" s="100">
        <v>0.11170619739862279</v>
      </c>
      <c r="W967" s="56">
        <v>131.4</v>
      </c>
      <c r="X967" s="56">
        <v>0</v>
      </c>
      <c r="Y967" s="56">
        <v>0</v>
      </c>
      <c r="Z967" s="56">
        <v>0</v>
      </c>
      <c r="AA967" s="60">
        <f>G967+H967+J967+L967+N967+O967+P967+Q967+R967+S967+U967+W967+X967+Y967+Z967</f>
        <v>2036.6000000000001</v>
      </c>
      <c r="AB967" s="142">
        <v>231.5</v>
      </c>
      <c r="AC967" s="56">
        <f>AB967+X967+W967+U967</f>
        <v>362.9</v>
      </c>
      <c r="AD967" s="244">
        <f t="shared" si="354"/>
        <v>0.30850973391141706</v>
      </c>
      <c r="AE967" s="56">
        <f>G967+H967+J967+L967+N967+P967+Q967+R967+S967+Y967+Z967</f>
        <v>1905.2</v>
      </c>
      <c r="AF967" s="290">
        <f t="shared" si="352"/>
        <v>0.4</v>
      </c>
      <c r="AG967" s="291">
        <f>G967*AF967</f>
        <v>470.5200000000001</v>
      </c>
      <c r="AH967" s="225">
        <f>IF((AA967+AB967)-(AE967+AG967)&gt;0,0,(AA967+AB967)-(AE967+AG967))</f>
        <v>-107.61999999999989</v>
      </c>
      <c r="AI967" s="244">
        <f t="shared" si="355"/>
        <v>0.3999999999999998</v>
      </c>
      <c r="AJ967" s="56">
        <f t="shared" si="356"/>
        <v>470.51999999999987</v>
      </c>
      <c r="AK967" s="56"/>
      <c r="AL967" s="187"/>
    </row>
    <row r="968" spans="2:38" ht="15.75" x14ac:dyDescent="0.25">
      <c r="B968" s="679"/>
      <c r="C968" s="23" t="s">
        <v>685</v>
      </c>
      <c r="D968" s="59">
        <v>4</v>
      </c>
      <c r="E968" s="59">
        <v>22.5</v>
      </c>
      <c r="F968" s="59">
        <v>20.5</v>
      </c>
      <c r="G968" s="56">
        <v>1770.8999999999999</v>
      </c>
      <c r="H968" s="56">
        <v>76.8</v>
      </c>
      <c r="I968" s="100">
        <v>0.3651815461064995</v>
      </c>
      <c r="J968" s="56">
        <v>646.69999999999993</v>
      </c>
      <c r="K968" s="100">
        <v>0</v>
      </c>
      <c r="L968" s="56">
        <v>0</v>
      </c>
      <c r="M968" s="100">
        <v>0</v>
      </c>
      <c r="N968" s="56">
        <v>0</v>
      </c>
      <c r="O968" s="56">
        <v>0</v>
      </c>
      <c r="P968" s="56">
        <v>0</v>
      </c>
      <c r="Q968" s="56">
        <v>107.80000000000001</v>
      </c>
      <c r="R968" s="56">
        <v>6.4</v>
      </c>
      <c r="S968" s="56">
        <v>233.90000000000003</v>
      </c>
      <c r="T968" s="100">
        <v>0</v>
      </c>
      <c r="U968" s="56">
        <v>0</v>
      </c>
      <c r="V968" s="100">
        <v>0.1118075554802643</v>
      </c>
      <c r="W968" s="56">
        <v>198.00000000000003</v>
      </c>
      <c r="X968" s="56">
        <v>0</v>
      </c>
      <c r="Y968" s="56">
        <v>0</v>
      </c>
      <c r="Z968" s="56">
        <v>0</v>
      </c>
      <c r="AA968" s="60">
        <f>G968+H968+J968+L968+N968+O968+P968+Q968+R968+S968+U968+W968+X968+Y968+Z968</f>
        <v>3040.5</v>
      </c>
      <c r="AB968" s="142">
        <v>345.6</v>
      </c>
      <c r="AC968" s="56">
        <f>AB968+X968+W968+U968</f>
        <v>543.6</v>
      </c>
      <c r="AD968" s="244">
        <f t="shared" si="354"/>
        <v>0.30696256140945288</v>
      </c>
      <c r="AE968" s="56">
        <f>G968+H968+J968+L968+N968+P968+Q968+R968+S968+Y968+Z968</f>
        <v>2842.5</v>
      </c>
      <c r="AF968" s="290">
        <f t="shared" si="352"/>
        <v>0.4</v>
      </c>
      <c r="AG968" s="291">
        <f>G968*AF968</f>
        <v>708.36</v>
      </c>
      <c r="AH968" s="225">
        <f>IF((AA968+AB968)-(AE968+AG968)&gt;0,0,(AA968+AB968)-(AE968+AG968))</f>
        <v>-164.76000000000022</v>
      </c>
      <c r="AI968" s="244">
        <f t="shared" si="355"/>
        <v>0.40000000000000019</v>
      </c>
      <c r="AJ968" s="56">
        <f t="shared" si="356"/>
        <v>708.36000000000024</v>
      </c>
      <c r="AK968" s="56"/>
      <c r="AL968" s="187"/>
    </row>
    <row r="969" spans="2:38" ht="15.75" x14ac:dyDescent="0.25">
      <c r="B969" s="679"/>
      <c r="C969" s="23" t="s">
        <v>686</v>
      </c>
      <c r="D969" s="59">
        <v>3</v>
      </c>
      <c r="E969" s="59">
        <v>16</v>
      </c>
      <c r="F969" s="59">
        <v>15</v>
      </c>
      <c r="G969" s="56">
        <v>1427.1000000000001</v>
      </c>
      <c r="H969" s="56">
        <v>61.2</v>
      </c>
      <c r="I969" s="100">
        <v>0.37173288487141753</v>
      </c>
      <c r="J969" s="56">
        <v>530.5</v>
      </c>
      <c r="K969" s="100">
        <v>0</v>
      </c>
      <c r="L969" s="56">
        <v>0</v>
      </c>
      <c r="M969" s="100">
        <v>0</v>
      </c>
      <c r="N969" s="56">
        <v>0</v>
      </c>
      <c r="O969" s="56">
        <v>0</v>
      </c>
      <c r="P969" s="56">
        <v>0</v>
      </c>
      <c r="Q969" s="56">
        <v>81</v>
      </c>
      <c r="R969" s="56">
        <v>4.2</v>
      </c>
      <c r="S969" s="56">
        <v>188.6</v>
      </c>
      <c r="T969" s="100">
        <v>0</v>
      </c>
      <c r="U969" s="56">
        <v>0</v>
      </c>
      <c r="V969" s="100">
        <v>0.11190526242029289</v>
      </c>
      <c r="W969" s="56">
        <v>159.69999999999999</v>
      </c>
      <c r="X969" s="56">
        <v>0</v>
      </c>
      <c r="Y969" s="56">
        <v>0</v>
      </c>
      <c r="Z969" s="56">
        <v>0</v>
      </c>
      <c r="AA969" s="60">
        <f>G969+H969+J969+L969+N969+O969+P969+Q969+R969+S969+U969+W969+X969+Y969+Z969</f>
        <v>2452.2999999999997</v>
      </c>
      <c r="AB969" s="142">
        <v>278.8</v>
      </c>
      <c r="AC969" s="56">
        <f>AB969+X969+W969+U969</f>
        <v>438.5</v>
      </c>
      <c r="AD969" s="244">
        <f t="shared" si="354"/>
        <v>0.30726648447901334</v>
      </c>
      <c r="AE969" s="56">
        <f>G969+H969+J969+L969+N969+P969+Q969+R969+S969+Y969+Z969</f>
        <v>2292.6</v>
      </c>
      <c r="AF969" s="290">
        <f t="shared" si="352"/>
        <v>0.4</v>
      </c>
      <c r="AG969" s="291">
        <f>G969*AF969</f>
        <v>570.84</v>
      </c>
      <c r="AH969" s="225">
        <f>IF((AA969+AB969)-(AE969+AG969)&gt;0,0,(AA969+AB969)-(AE969+AG969))</f>
        <v>-132.34000000000015</v>
      </c>
      <c r="AI969" s="244">
        <f t="shared" si="355"/>
        <v>0.40000000000000008</v>
      </c>
      <c r="AJ969" s="56">
        <f t="shared" si="356"/>
        <v>570.84000000000015</v>
      </c>
      <c r="AK969" s="56"/>
      <c r="AL969" s="187"/>
    </row>
    <row r="970" spans="2:38" ht="15.75" x14ac:dyDescent="0.25">
      <c r="B970" s="679" t="s">
        <v>687</v>
      </c>
      <c r="C970" s="26" t="s">
        <v>124</v>
      </c>
      <c r="D970" s="125">
        <f t="shared" ref="D970:AA970" si="375">SUM(D971:D972)</f>
        <v>10</v>
      </c>
      <c r="E970" s="125">
        <f t="shared" si="375"/>
        <v>61</v>
      </c>
      <c r="F970" s="125">
        <f t="shared" si="375"/>
        <v>48</v>
      </c>
      <c r="G970" s="57">
        <f t="shared" si="375"/>
        <v>4460.6000000000004</v>
      </c>
      <c r="H970" s="57">
        <f t="shared" si="375"/>
        <v>140.4</v>
      </c>
      <c r="I970" s="82">
        <f>J970/G970</f>
        <v>0.29883872124826255</v>
      </c>
      <c r="J970" s="57">
        <f t="shared" si="375"/>
        <v>1333</v>
      </c>
      <c r="K970" s="82">
        <f>L970/G970</f>
        <v>0</v>
      </c>
      <c r="L970" s="57">
        <f t="shared" si="375"/>
        <v>0</v>
      </c>
      <c r="M970" s="82">
        <f t="shared" si="375"/>
        <v>0</v>
      </c>
      <c r="N970" s="57">
        <f t="shared" si="375"/>
        <v>0</v>
      </c>
      <c r="O970" s="57">
        <f t="shared" si="375"/>
        <v>0</v>
      </c>
      <c r="P970" s="57">
        <f t="shared" si="375"/>
        <v>0</v>
      </c>
      <c r="Q970" s="57">
        <f t="shared" si="375"/>
        <v>265</v>
      </c>
      <c r="R970" s="57">
        <f t="shared" si="375"/>
        <v>8.5</v>
      </c>
      <c r="S970" s="57">
        <f t="shared" si="375"/>
        <v>558.9</v>
      </c>
      <c r="T970" s="82">
        <f>U970/G970</f>
        <v>0</v>
      </c>
      <c r="U970" s="57">
        <f t="shared" si="375"/>
        <v>0</v>
      </c>
      <c r="V970" s="82">
        <f>W970/G970</f>
        <v>0.11184594000807065</v>
      </c>
      <c r="W970" s="57">
        <f t="shared" si="375"/>
        <v>498.9</v>
      </c>
      <c r="X970" s="57">
        <f t="shared" si="375"/>
        <v>0</v>
      </c>
      <c r="Y970" s="57">
        <f t="shared" si="375"/>
        <v>0</v>
      </c>
      <c r="Z970" s="57">
        <f t="shared" si="375"/>
        <v>0</v>
      </c>
      <c r="AA970" s="57">
        <f t="shared" si="375"/>
        <v>7265.3000000000011</v>
      </c>
      <c r="AB970" s="141">
        <f>SUM(AB971:AB972)</f>
        <v>825.9</v>
      </c>
      <c r="AC970" s="141">
        <f>SUM(AC971:AC972)</f>
        <v>1324.8</v>
      </c>
      <c r="AD970" s="233">
        <f t="shared" si="354"/>
        <v>0.29700040353315693</v>
      </c>
      <c r="AE970" s="141">
        <f>SUM(AE971:AE972)</f>
        <v>6766.4000000000005</v>
      </c>
      <c r="AF970" s="269">
        <f t="shared" si="352"/>
        <v>0.4</v>
      </c>
      <c r="AG970" s="270">
        <f>SUM(AG971:AG972)</f>
        <v>1784.2400000000002</v>
      </c>
      <c r="AH970" s="141">
        <f>SUM(AH971:AH972)</f>
        <v>-459.43999999999915</v>
      </c>
      <c r="AI970" s="233">
        <f t="shared" si="355"/>
        <v>0.39999999999999974</v>
      </c>
      <c r="AJ970" s="57">
        <f t="shared" si="356"/>
        <v>1784.2399999999991</v>
      </c>
      <c r="AK970" s="57"/>
      <c r="AL970" s="79"/>
    </row>
    <row r="971" spans="2:38" ht="15.75" x14ac:dyDescent="0.25">
      <c r="B971" s="679"/>
      <c r="C971" s="23" t="s">
        <v>688</v>
      </c>
      <c r="D971" s="59">
        <v>7</v>
      </c>
      <c r="E971" s="59">
        <v>42.5</v>
      </c>
      <c r="F971" s="59">
        <v>30.5</v>
      </c>
      <c r="G971" s="56">
        <v>2795.1000000000004</v>
      </c>
      <c r="H971" s="56">
        <v>96</v>
      </c>
      <c r="I971" s="100">
        <v>0.31909412901148437</v>
      </c>
      <c r="J971" s="56">
        <v>891.90000000000009</v>
      </c>
      <c r="K971" s="100">
        <v>0</v>
      </c>
      <c r="L971" s="56">
        <v>0</v>
      </c>
      <c r="M971" s="100">
        <v>0</v>
      </c>
      <c r="N971" s="56">
        <v>0</v>
      </c>
      <c r="O971" s="56">
        <v>0</v>
      </c>
      <c r="P971" s="56">
        <v>0</v>
      </c>
      <c r="Q971" s="56">
        <v>121</v>
      </c>
      <c r="R971" s="56">
        <v>8.5</v>
      </c>
      <c r="S971" s="56">
        <v>352.09999999999997</v>
      </c>
      <c r="T971" s="100">
        <v>0</v>
      </c>
      <c r="U971" s="56">
        <v>0</v>
      </c>
      <c r="V971" s="100">
        <v>0.11183857464849199</v>
      </c>
      <c r="W971" s="56">
        <v>312.60000000000002</v>
      </c>
      <c r="X971" s="56">
        <v>0</v>
      </c>
      <c r="Y971" s="56">
        <v>0</v>
      </c>
      <c r="Z971" s="56">
        <v>0</v>
      </c>
      <c r="AA971" s="60">
        <f>G971+H971+J971+L971+N971+O971+P971+Q971+R971+S971+U971+W971+X971+Y971+Z971</f>
        <v>4577.2000000000007</v>
      </c>
      <c r="AB971" s="142">
        <v>520.29999999999995</v>
      </c>
      <c r="AC971" s="56">
        <f>AB971+X971+W971+U971</f>
        <v>832.9</v>
      </c>
      <c r="AD971" s="244">
        <f t="shared" si="354"/>
        <v>0.29798576079567812</v>
      </c>
      <c r="AE971" s="56">
        <f>G971+H971+J971+L971+N971+P971+Q971+R971+S971+Y971+Z971</f>
        <v>4264.6000000000004</v>
      </c>
      <c r="AF971" s="290">
        <f t="shared" ref="AF971:AF1007" si="376">$AF$1</f>
        <v>0.4</v>
      </c>
      <c r="AG971" s="291">
        <f>G971*AF971</f>
        <v>1118.0400000000002</v>
      </c>
      <c r="AH971" s="225">
        <f>IF((AA971+AB971)-(AE971+AG971)&gt;0,0,(AA971+AB971)-(AE971+AG971))</f>
        <v>-285.13999999999942</v>
      </c>
      <c r="AI971" s="244">
        <f t="shared" si="355"/>
        <v>0.39999999999999974</v>
      </c>
      <c r="AJ971" s="56">
        <f t="shared" si="356"/>
        <v>1118.0399999999995</v>
      </c>
      <c r="AK971" s="56"/>
      <c r="AL971" s="187"/>
    </row>
    <row r="972" spans="2:38" ht="15.75" x14ac:dyDescent="0.25">
      <c r="B972" s="679"/>
      <c r="C972" s="23" t="s">
        <v>689</v>
      </c>
      <c r="D972" s="59">
        <v>3</v>
      </c>
      <c r="E972" s="59">
        <v>18.5</v>
      </c>
      <c r="F972" s="59">
        <v>17.5</v>
      </c>
      <c r="G972" s="56">
        <v>1665.4999999999998</v>
      </c>
      <c r="H972" s="56">
        <v>44.4</v>
      </c>
      <c r="I972" s="100">
        <v>0.26484539177424199</v>
      </c>
      <c r="J972" s="56">
        <v>441.09999999999997</v>
      </c>
      <c r="K972" s="100">
        <v>0</v>
      </c>
      <c r="L972" s="56">
        <v>0</v>
      </c>
      <c r="M972" s="100">
        <v>0</v>
      </c>
      <c r="N972" s="56">
        <v>0</v>
      </c>
      <c r="O972" s="56">
        <v>0</v>
      </c>
      <c r="P972" s="56">
        <v>0</v>
      </c>
      <c r="Q972" s="56">
        <v>144</v>
      </c>
      <c r="R972" s="56">
        <v>0</v>
      </c>
      <c r="S972" s="56">
        <v>206.80000000000004</v>
      </c>
      <c r="T972" s="100">
        <v>0</v>
      </c>
      <c r="U972" s="56">
        <v>0</v>
      </c>
      <c r="V972" s="100">
        <v>0.1118583008105674</v>
      </c>
      <c r="W972" s="56">
        <v>186.29999999999998</v>
      </c>
      <c r="X972" s="56">
        <v>0</v>
      </c>
      <c r="Y972" s="56">
        <v>0</v>
      </c>
      <c r="Z972" s="56">
        <v>0</v>
      </c>
      <c r="AA972" s="60">
        <f>G972+H972+J972+L972+N972+O972+P972+Q972+R972+S972+U972+W972+X972+Y972+Z972</f>
        <v>2688.1000000000004</v>
      </c>
      <c r="AB972" s="142">
        <v>305.60000000000002</v>
      </c>
      <c r="AC972" s="56">
        <f>AB972+X972+W972+U972</f>
        <v>491.9</v>
      </c>
      <c r="AD972" s="244">
        <f t="shared" si="354"/>
        <v>0.29534674271990397</v>
      </c>
      <c r="AE972" s="56">
        <f>G972+H972+J972+L972+N972+P972+Q972+R972+S972+Y972+Z972</f>
        <v>2501.8000000000002</v>
      </c>
      <c r="AF972" s="290">
        <f t="shared" si="376"/>
        <v>0.4</v>
      </c>
      <c r="AG972" s="291">
        <f>G972*AF972</f>
        <v>666.19999999999993</v>
      </c>
      <c r="AH972" s="225">
        <f>IF((AA972+AB972)-(AE972+AG972)&gt;0,0,(AA972+AB972)-(AE972+AG972))</f>
        <v>-174.29999999999973</v>
      </c>
      <c r="AI972" s="244">
        <f t="shared" si="355"/>
        <v>0.39999999999999986</v>
      </c>
      <c r="AJ972" s="56">
        <f t="shared" si="356"/>
        <v>666.1999999999997</v>
      </c>
      <c r="AK972" s="56"/>
      <c r="AL972" s="187"/>
    </row>
    <row r="973" spans="2:38" ht="13.5" customHeight="1" x14ac:dyDescent="0.25">
      <c r="B973" s="679" t="s">
        <v>690</v>
      </c>
      <c r="C973" s="26" t="s">
        <v>124</v>
      </c>
      <c r="D973" s="125">
        <f t="shared" ref="D973:AA973" si="377">SUM(D974:D975)</f>
        <v>6</v>
      </c>
      <c r="E973" s="125">
        <f t="shared" si="377"/>
        <v>34.5</v>
      </c>
      <c r="F973" s="125">
        <f t="shared" si="377"/>
        <v>34.5</v>
      </c>
      <c r="G973" s="57">
        <f t="shared" si="377"/>
        <v>3261</v>
      </c>
      <c r="H973" s="57">
        <f t="shared" si="377"/>
        <v>116.4</v>
      </c>
      <c r="I973" s="82">
        <f>J973/G973</f>
        <v>0.34017172646427479</v>
      </c>
      <c r="J973" s="57">
        <f t="shared" si="377"/>
        <v>1109.3000000000002</v>
      </c>
      <c r="K973" s="82">
        <f>L973/G973</f>
        <v>0</v>
      </c>
      <c r="L973" s="57">
        <f t="shared" si="377"/>
        <v>0</v>
      </c>
      <c r="M973" s="82">
        <f t="shared" si="377"/>
        <v>0</v>
      </c>
      <c r="N973" s="57">
        <f t="shared" si="377"/>
        <v>0</v>
      </c>
      <c r="O973" s="57">
        <f t="shared" si="377"/>
        <v>0</v>
      </c>
      <c r="P973" s="57">
        <f t="shared" si="377"/>
        <v>0</v>
      </c>
      <c r="Q973" s="57">
        <f t="shared" si="377"/>
        <v>130.6</v>
      </c>
      <c r="R973" s="57">
        <f t="shared" si="377"/>
        <v>6.3000000000000007</v>
      </c>
      <c r="S973" s="57">
        <f t="shared" si="377"/>
        <v>415.6</v>
      </c>
      <c r="T973" s="82">
        <f>U973/G973</f>
        <v>0</v>
      </c>
      <c r="U973" s="57">
        <f t="shared" si="377"/>
        <v>0</v>
      </c>
      <c r="V973" s="82">
        <f>W973/G973</f>
        <v>0.11186752529898804</v>
      </c>
      <c r="W973" s="57">
        <f t="shared" si="377"/>
        <v>364.8</v>
      </c>
      <c r="X973" s="57">
        <f t="shared" si="377"/>
        <v>0</v>
      </c>
      <c r="Y973" s="57">
        <f t="shared" si="377"/>
        <v>0</v>
      </c>
      <c r="Z973" s="57">
        <f t="shared" si="377"/>
        <v>0</v>
      </c>
      <c r="AA973" s="57">
        <f t="shared" si="377"/>
        <v>5404</v>
      </c>
      <c r="AB973" s="141">
        <f>SUM(AB974:AB975)</f>
        <v>1369.9</v>
      </c>
      <c r="AC973" s="141">
        <f>SUM(AC974:AC975)</f>
        <v>1734.6999999999998</v>
      </c>
      <c r="AD973" s="233">
        <f t="shared" si="354"/>
        <v>0.53195338853112539</v>
      </c>
      <c r="AE973" s="141">
        <f>SUM(AE974:AE975)</f>
        <v>5039.2</v>
      </c>
      <c r="AF973" s="269">
        <f t="shared" si="376"/>
        <v>0.4</v>
      </c>
      <c r="AG973" s="270">
        <f>SUM(AG974:AG975)</f>
        <v>1304.4000000000001</v>
      </c>
      <c r="AH973" s="141">
        <f>SUM(AH974:AH975)</f>
        <v>0</v>
      </c>
      <c r="AI973" s="233">
        <f t="shared" si="355"/>
        <v>0.53195338853112539</v>
      </c>
      <c r="AJ973" s="57">
        <f t="shared" si="356"/>
        <v>1734.6999999999998</v>
      </c>
      <c r="AK973" s="57"/>
      <c r="AL973" s="79"/>
    </row>
    <row r="974" spans="2:38" ht="15.75" x14ac:dyDescent="0.25">
      <c r="B974" s="679"/>
      <c r="C974" s="23" t="s">
        <v>691</v>
      </c>
      <c r="D974" s="59">
        <v>4</v>
      </c>
      <c r="E974" s="59">
        <v>18.5</v>
      </c>
      <c r="F974" s="59">
        <v>18.5</v>
      </c>
      <c r="G974" s="56">
        <v>1749.9</v>
      </c>
      <c r="H974" s="56">
        <v>66</v>
      </c>
      <c r="I974" s="100">
        <v>0.32516143779644552</v>
      </c>
      <c r="J974" s="56">
        <v>569</v>
      </c>
      <c r="K974" s="100">
        <v>0</v>
      </c>
      <c r="L974" s="56">
        <v>0</v>
      </c>
      <c r="M974" s="100">
        <v>0</v>
      </c>
      <c r="N974" s="56">
        <v>0</v>
      </c>
      <c r="O974" s="56">
        <v>0</v>
      </c>
      <c r="P974" s="56">
        <v>0</v>
      </c>
      <c r="Q974" s="56">
        <v>73.5</v>
      </c>
      <c r="R974" s="56">
        <v>4.2</v>
      </c>
      <c r="S974" s="56">
        <v>221.5</v>
      </c>
      <c r="T974" s="100">
        <v>0</v>
      </c>
      <c r="U974" s="56">
        <v>0</v>
      </c>
      <c r="V974" s="100">
        <v>0.11183496199782844</v>
      </c>
      <c r="W974" s="56">
        <v>195.7</v>
      </c>
      <c r="X974" s="56">
        <v>0</v>
      </c>
      <c r="Y974" s="56">
        <v>0</v>
      </c>
      <c r="Z974" s="56">
        <v>0</v>
      </c>
      <c r="AA974" s="60">
        <f>G974+H974+J974+L974+N974+O974+P974+Q974+R974+S974+U974+W974+X974+Y974+Z974</f>
        <v>2879.7999999999997</v>
      </c>
      <c r="AB974" s="142">
        <v>726.9</v>
      </c>
      <c r="AC974" s="56">
        <f>AB974+X974+W974+U974</f>
        <v>922.59999999999991</v>
      </c>
      <c r="AD974" s="244">
        <f t="shared" si="354"/>
        <v>0.5272301274358534</v>
      </c>
      <c r="AE974" s="56">
        <f>G974+H974+J974+L974+N974+P974+Q974+R974+S974+Y974+Z974</f>
        <v>2684.1</v>
      </c>
      <c r="AF974" s="290">
        <f t="shared" si="376"/>
        <v>0.4</v>
      </c>
      <c r="AG974" s="291">
        <f>G974*AF974</f>
        <v>699.96</v>
      </c>
      <c r="AH974" s="225">
        <f>IF((AA974+AB974)-(AE974+AG974)&gt;0,0,(AA974+AB974)-(AE974+AG974))</f>
        <v>0</v>
      </c>
      <c r="AI974" s="244">
        <f t="shared" si="355"/>
        <v>0.5272301274358534</v>
      </c>
      <c r="AJ974" s="56">
        <f t="shared" si="356"/>
        <v>922.59999999999991</v>
      </c>
      <c r="AK974" s="56"/>
      <c r="AL974" s="187"/>
    </row>
    <row r="975" spans="2:38" ht="15.75" x14ac:dyDescent="0.25">
      <c r="B975" s="679"/>
      <c r="C975" s="23" t="s">
        <v>692</v>
      </c>
      <c r="D975" s="59">
        <v>2</v>
      </c>
      <c r="E975" s="59">
        <v>16</v>
      </c>
      <c r="F975" s="59">
        <v>16</v>
      </c>
      <c r="G975" s="56">
        <v>1511.1000000000001</v>
      </c>
      <c r="H975" s="56">
        <v>50.4</v>
      </c>
      <c r="I975" s="100">
        <v>0.35755409966249752</v>
      </c>
      <c r="J975" s="56">
        <v>540.30000000000007</v>
      </c>
      <c r="K975" s="100">
        <v>0</v>
      </c>
      <c r="L975" s="56">
        <v>0</v>
      </c>
      <c r="M975" s="100">
        <v>0</v>
      </c>
      <c r="N975" s="56">
        <v>0</v>
      </c>
      <c r="O975" s="56">
        <v>0</v>
      </c>
      <c r="P975" s="56">
        <v>0</v>
      </c>
      <c r="Q975" s="56">
        <v>57.1</v>
      </c>
      <c r="R975" s="56">
        <v>2.1</v>
      </c>
      <c r="S975" s="56">
        <v>194.10000000000002</v>
      </c>
      <c r="T975" s="100">
        <v>0</v>
      </c>
      <c r="U975" s="56">
        <v>0</v>
      </c>
      <c r="V975" s="100">
        <v>0.11190523459731322</v>
      </c>
      <c r="W975" s="56">
        <v>169.10000000000002</v>
      </c>
      <c r="X975" s="56">
        <v>0</v>
      </c>
      <c r="Y975" s="56">
        <v>0</v>
      </c>
      <c r="Z975" s="56">
        <v>0</v>
      </c>
      <c r="AA975" s="60">
        <f>G975+H975+J975+L975+N975+O975+P975+Q975+R975+S975+U975+W975+X975+Y975+Z975</f>
        <v>2524.1999999999998</v>
      </c>
      <c r="AB975" s="142">
        <v>643</v>
      </c>
      <c r="AC975" s="56">
        <f>AB975+X975+W975+U975</f>
        <v>812.1</v>
      </c>
      <c r="AD975" s="244">
        <f t="shared" ref="AD975:AD1007" si="378">(AB975+X975+W975+U975)/G975</f>
        <v>0.53742306928727412</v>
      </c>
      <c r="AE975" s="56">
        <f>G975+H975+J975+L975+N975+P975+Q975+R975+S975+Y975+Z975</f>
        <v>2355.1</v>
      </c>
      <c r="AF975" s="290">
        <f t="shared" si="376"/>
        <v>0.4</v>
      </c>
      <c r="AG975" s="291">
        <f>G975*AF975</f>
        <v>604.44000000000005</v>
      </c>
      <c r="AH975" s="225">
        <f>IF((AA975+AB975)-(AE975+AG975)&gt;0,0,(AA975+AB975)-(AE975+AG975))</f>
        <v>0</v>
      </c>
      <c r="AI975" s="244">
        <f t="shared" si="355"/>
        <v>0.53742306928727412</v>
      </c>
      <c r="AJ975" s="56">
        <f t="shared" si="356"/>
        <v>812.1</v>
      </c>
      <c r="AK975" s="56"/>
      <c r="AL975" s="187"/>
    </row>
    <row r="976" spans="2:38" ht="12.75" customHeight="1" x14ac:dyDescent="0.25">
      <c r="B976" s="679" t="s">
        <v>844</v>
      </c>
      <c r="C976" s="26" t="s">
        <v>124</v>
      </c>
      <c r="D976" s="126">
        <f t="shared" ref="D976:AA976" si="379">SUM(D977:D978)</f>
        <v>22</v>
      </c>
      <c r="E976" s="126">
        <f t="shared" si="379"/>
        <v>130</v>
      </c>
      <c r="F976" s="126">
        <f t="shared" si="379"/>
        <v>126</v>
      </c>
      <c r="G976" s="128">
        <f t="shared" si="379"/>
        <v>11218.1</v>
      </c>
      <c r="H976" s="128">
        <f t="shared" si="379"/>
        <v>314.39999999999998</v>
      </c>
      <c r="I976" s="82">
        <f>J976/G976</f>
        <v>0.26718428254338972</v>
      </c>
      <c r="J976" s="128">
        <f t="shared" si="379"/>
        <v>2997.3</v>
      </c>
      <c r="K976" s="82">
        <f>L976/G976</f>
        <v>0</v>
      </c>
      <c r="L976" s="128">
        <f t="shared" si="379"/>
        <v>0</v>
      </c>
      <c r="M976" s="83">
        <f t="shared" si="379"/>
        <v>0</v>
      </c>
      <c r="N976" s="128">
        <f t="shared" si="379"/>
        <v>0</v>
      </c>
      <c r="O976" s="128">
        <f t="shared" si="379"/>
        <v>0</v>
      </c>
      <c r="P976" s="128">
        <f t="shared" si="379"/>
        <v>0</v>
      </c>
      <c r="Q976" s="128">
        <f t="shared" si="379"/>
        <v>580.6</v>
      </c>
      <c r="R976" s="128">
        <f t="shared" si="379"/>
        <v>17</v>
      </c>
      <c r="S976" s="128">
        <f t="shared" si="379"/>
        <v>1365.2000000000003</v>
      </c>
      <c r="T976" s="82">
        <f>U976/G976</f>
        <v>0</v>
      </c>
      <c r="U976" s="128">
        <f t="shared" si="379"/>
        <v>0</v>
      </c>
      <c r="V976" s="82">
        <f>W976/G976</f>
        <v>0.11185494869897755</v>
      </c>
      <c r="W976" s="128">
        <f t="shared" si="379"/>
        <v>1254.8000000000002</v>
      </c>
      <c r="X976" s="128">
        <f t="shared" si="379"/>
        <v>0</v>
      </c>
      <c r="Y976" s="128">
        <f t="shared" si="379"/>
        <v>0</v>
      </c>
      <c r="Z976" s="128">
        <f t="shared" si="379"/>
        <v>0</v>
      </c>
      <c r="AA976" s="128">
        <f t="shared" si="379"/>
        <v>17747.400000000001</v>
      </c>
      <c r="AB976" s="148">
        <f>SUM(AB977:AB978)</f>
        <v>2017.3999999999999</v>
      </c>
      <c r="AC976" s="148">
        <f>SUM(AC977:AC978)</f>
        <v>3272.2</v>
      </c>
      <c r="AD976" s="235">
        <f t="shared" si="378"/>
        <v>0.29168932350398014</v>
      </c>
      <c r="AE976" s="148">
        <f>SUM(AE977:AE978)</f>
        <v>16492.600000000002</v>
      </c>
      <c r="AF976" s="273">
        <f t="shared" si="376"/>
        <v>0.4</v>
      </c>
      <c r="AG976" s="274">
        <f>SUM(AG977:AG978)</f>
        <v>4487.2400000000007</v>
      </c>
      <c r="AH976" s="148">
        <f>SUM(AH977:AH978)</f>
        <v>-1215.0400000000009</v>
      </c>
      <c r="AI976" s="235">
        <f t="shared" ref="AI976:AI1007" si="380">AJ976/G976</f>
        <v>0.4</v>
      </c>
      <c r="AJ976" s="128">
        <f t="shared" ref="AJ976:AJ1007" si="381">AC976+AH976*-1</f>
        <v>4487.2400000000007</v>
      </c>
      <c r="AK976" s="128"/>
      <c r="AL976" s="200"/>
    </row>
    <row r="977" spans="2:38" ht="15.75" x14ac:dyDescent="0.25">
      <c r="B977" s="679"/>
      <c r="C977" s="28" t="s">
        <v>693</v>
      </c>
      <c r="D977" s="111">
        <v>16</v>
      </c>
      <c r="E977" s="111">
        <v>71</v>
      </c>
      <c r="F977" s="111">
        <v>70</v>
      </c>
      <c r="G977" s="47">
        <v>6381.4000000000005</v>
      </c>
      <c r="H977" s="47">
        <v>180</v>
      </c>
      <c r="I977" s="86">
        <v>0.27224433509888107</v>
      </c>
      <c r="J977" s="47">
        <v>1737.3</v>
      </c>
      <c r="K977" s="86">
        <v>0</v>
      </c>
      <c r="L977" s="47">
        <v>0</v>
      </c>
      <c r="M977" s="86">
        <v>0</v>
      </c>
      <c r="N977" s="47">
        <v>0</v>
      </c>
      <c r="O977" s="47">
        <v>0</v>
      </c>
      <c r="P977" s="47">
        <v>0</v>
      </c>
      <c r="Q977" s="47">
        <v>257.70000000000005</v>
      </c>
      <c r="R977" s="47">
        <v>8.5</v>
      </c>
      <c r="S977" s="47">
        <v>773.2</v>
      </c>
      <c r="T977" s="86">
        <v>0</v>
      </c>
      <c r="U977" s="47">
        <v>0</v>
      </c>
      <c r="V977" s="86">
        <v>0.11182499138120161</v>
      </c>
      <c r="W977" s="47">
        <v>713.6</v>
      </c>
      <c r="X977" s="47">
        <v>0</v>
      </c>
      <c r="Y977" s="47">
        <v>0</v>
      </c>
      <c r="Z977" s="47">
        <v>0</v>
      </c>
      <c r="AA977" s="60">
        <f>G977+H977+J977+L977+N977+O977+P977+Q977+R977+S977+U977+W977+X977+Y977+Z977</f>
        <v>10051.700000000003</v>
      </c>
      <c r="AB977" s="144">
        <v>1142.5999999999999</v>
      </c>
      <c r="AC977" s="47">
        <f>AB977+X977+W977+U977</f>
        <v>1856.1999999999998</v>
      </c>
      <c r="AD977" s="247">
        <f t="shared" si="378"/>
        <v>0.29087661014824329</v>
      </c>
      <c r="AE977" s="47">
        <f>G977+H977+J977+L977+N977+P977+Q977+R977+S977+Y977+Z977</f>
        <v>9338.1000000000022</v>
      </c>
      <c r="AF977" s="296">
        <f t="shared" si="376"/>
        <v>0.4</v>
      </c>
      <c r="AG977" s="297">
        <f>G977*AF977</f>
        <v>2552.5600000000004</v>
      </c>
      <c r="AH977" s="225">
        <f>IF((AA977+AB977)-(AE977+AG977)&gt;0,0,(AA977+AB977)-(AE977+AG977))</f>
        <v>-696.36000000000058</v>
      </c>
      <c r="AI977" s="247">
        <f t="shared" si="380"/>
        <v>0.4</v>
      </c>
      <c r="AJ977" s="47">
        <f t="shared" si="381"/>
        <v>2552.5600000000004</v>
      </c>
      <c r="AK977" s="47"/>
      <c r="AL977" s="189"/>
    </row>
    <row r="978" spans="2:38" ht="15.75" x14ac:dyDescent="0.25">
      <c r="B978" s="679"/>
      <c r="C978" s="28" t="s">
        <v>694</v>
      </c>
      <c r="D978" s="111">
        <v>6</v>
      </c>
      <c r="E978" s="111">
        <v>59</v>
      </c>
      <c r="F978" s="111">
        <v>56</v>
      </c>
      <c r="G978" s="47">
        <v>4836.7</v>
      </c>
      <c r="H978" s="47">
        <v>134.4</v>
      </c>
      <c r="I978" s="86">
        <v>0.26050819773812722</v>
      </c>
      <c r="J978" s="47">
        <v>1260</v>
      </c>
      <c r="K978" s="86">
        <v>0</v>
      </c>
      <c r="L978" s="47">
        <v>0</v>
      </c>
      <c r="M978" s="86">
        <v>0</v>
      </c>
      <c r="N978" s="47">
        <v>0</v>
      </c>
      <c r="O978" s="47">
        <v>0</v>
      </c>
      <c r="P978" s="47">
        <v>0</v>
      </c>
      <c r="Q978" s="47">
        <v>322.89999999999998</v>
      </c>
      <c r="R978" s="47">
        <v>8.5</v>
      </c>
      <c r="S978" s="47">
        <v>592.00000000000011</v>
      </c>
      <c r="T978" s="86">
        <v>0</v>
      </c>
      <c r="U978" s="47">
        <v>0</v>
      </c>
      <c r="V978" s="86">
        <v>0.11189447350466228</v>
      </c>
      <c r="W978" s="47">
        <v>541.20000000000005</v>
      </c>
      <c r="X978" s="47">
        <v>0</v>
      </c>
      <c r="Y978" s="47">
        <v>0</v>
      </c>
      <c r="Z978" s="47">
        <v>0</v>
      </c>
      <c r="AA978" s="60">
        <f>G978+H978+J978+L978+N978+O978+P978+Q978+R978+S978+U978+W978+X978+Y978+Z978</f>
        <v>7695.6999999999989</v>
      </c>
      <c r="AB978" s="144">
        <v>874.8</v>
      </c>
      <c r="AC978" s="47">
        <f>AB978+X978+W978+U978</f>
        <v>1416</v>
      </c>
      <c r="AD978" s="247">
        <f t="shared" si="378"/>
        <v>0.29276159364856202</v>
      </c>
      <c r="AE978" s="47">
        <f>G978+H978+J978+L978+N978+P978+Q978+R978+S978+Y978+Z978</f>
        <v>7154.4999999999991</v>
      </c>
      <c r="AF978" s="296">
        <f t="shared" si="376"/>
        <v>0.4</v>
      </c>
      <c r="AG978" s="297">
        <f>G978*AF978</f>
        <v>1934.68</v>
      </c>
      <c r="AH978" s="225">
        <f>IF((AA978+AB978)-(AE978+AG978)&gt;0,0,(AA978+AB978)-(AE978+AG978))</f>
        <v>-518.68000000000029</v>
      </c>
      <c r="AI978" s="247">
        <f t="shared" si="380"/>
        <v>0.40000000000000008</v>
      </c>
      <c r="AJ978" s="47">
        <f t="shared" si="381"/>
        <v>1934.6800000000003</v>
      </c>
      <c r="AK978" s="47"/>
      <c r="AL978" s="189"/>
    </row>
    <row r="979" spans="2:38" ht="14.25" customHeight="1" x14ac:dyDescent="0.25">
      <c r="B979" s="679" t="s">
        <v>695</v>
      </c>
      <c r="C979" s="26" t="s">
        <v>124</v>
      </c>
      <c r="D979" s="126">
        <f t="shared" ref="D979:AA979" si="382">SUM(D980:D982)</f>
        <v>10</v>
      </c>
      <c r="E979" s="126">
        <f t="shared" si="382"/>
        <v>74</v>
      </c>
      <c r="F979" s="126">
        <f t="shared" si="382"/>
        <v>70</v>
      </c>
      <c r="G979" s="128">
        <f t="shared" si="382"/>
        <v>6177.4000000000005</v>
      </c>
      <c r="H979" s="128">
        <f t="shared" si="382"/>
        <v>248.39999999999998</v>
      </c>
      <c r="I979" s="82">
        <f>J979/G979</f>
        <v>0.34279794088127685</v>
      </c>
      <c r="J979" s="128">
        <f t="shared" si="382"/>
        <v>2117.6</v>
      </c>
      <c r="K979" s="82">
        <f>L979/G979</f>
        <v>1.5508142584258748E-2</v>
      </c>
      <c r="L979" s="128">
        <f t="shared" si="382"/>
        <v>95.8</v>
      </c>
      <c r="M979" s="83">
        <f t="shared" si="382"/>
        <v>0</v>
      </c>
      <c r="N979" s="128">
        <f t="shared" si="382"/>
        <v>0</v>
      </c>
      <c r="O979" s="128">
        <f t="shared" si="382"/>
        <v>0</v>
      </c>
      <c r="P979" s="128">
        <f t="shared" si="382"/>
        <v>0</v>
      </c>
      <c r="Q979" s="128">
        <f t="shared" si="382"/>
        <v>280.7</v>
      </c>
      <c r="R979" s="128">
        <f t="shared" si="382"/>
        <v>16.899999999999999</v>
      </c>
      <c r="S979" s="128">
        <f t="shared" si="382"/>
        <v>802.3</v>
      </c>
      <c r="T979" s="82">
        <f>U979/G979</f>
        <v>0</v>
      </c>
      <c r="U979" s="128">
        <f t="shared" si="382"/>
        <v>0</v>
      </c>
      <c r="V979" s="82">
        <f>W979/G979</f>
        <v>0.1118431702658076</v>
      </c>
      <c r="W979" s="128">
        <f t="shared" si="382"/>
        <v>690.9</v>
      </c>
      <c r="X979" s="128">
        <f t="shared" si="382"/>
        <v>0</v>
      </c>
      <c r="Y979" s="128">
        <f t="shared" si="382"/>
        <v>0</v>
      </c>
      <c r="Z979" s="128">
        <f t="shared" si="382"/>
        <v>0</v>
      </c>
      <c r="AA979" s="128">
        <f t="shared" si="382"/>
        <v>10430</v>
      </c>
      <c r="AB979" s="148">
        <f>SUM(AB980:AB982)</f>
        <v>1185.5999999999999</v>
      </c>
      <c r="AC979" s="148">
        <f>SUM(AC980:AC982)</f>
        <v>1876.5</v>
      </c>
      <c r="AD979" s="235">
        <f t="shared" si="378"/>
        <v>0.30376857577621652</v>
      </c>
      <c r="AE979" s="148">
        <f>SUM(AE980:AE982)</f>
        <v>9739.1</v>
      </c>
      <c r="AF979" s="273">
        <f t="shared" si="376"/>
        <v>0.4</v>
      </c>
      <c r="AG979" s="274">
        <f>SUM(AG980:AG982)</f>
        <v>2470.9600000000005</v>
      </c>
      <c r="AH979" s="148">
        <f>SUM(AH980:AH982)</f>
        <v>-594.46000000000049</v>
      </c>
      <c r="AI979" s="235">
        <f t="shared" si="380"/>
        <v>0.4</v>
      </c>
      <c r="AJ979" s="128">
        <f t="shared" si="381"/>
        <v>2470.9600000000005</v>
      </c>
      <c r="AK979" s="128"/>
      <c r="AL979" s="200"/>
    </row>
    <row r="980" spans="2:38" ht="15.75" x14ac:dyDescent="0.25">
      <c r="B980" s="679"/>
      <c r="C980" s="23" t="s">
        <v>696</v>
      </c>
      <c r="D980" s="59">
        <v>1</v>
      </c>
      <c r="E980" s="59">
        <v>14</v>
      </c>
      <c r="F980" s="59">
        <v>13</v>
      </c>
      <c r="G980" s="56">
        <v>1208.8000000000002</v>
      </c>
      <c r="H980" s="56">
        <v>45.599999999999994</v>
      </c>
      <c r="I980" s="100">
        <v>0.34645929847782919</v>
      </c>
      <c r="J980" s="56">
        <v>418.8</v>
      </c>
      <c r="K980" s="100">
        <v>0</v>
      </c>
      <c r="L980" s="56">
        <v>0</v>
      </c>
      <c r="M980" s="100">
        <v>0</v>
      </c>
      <c r="N980" s="56">
        <v>0</v>
      </c>
      <c r="O980" s="56">
        <v>0</v>
      </c>
      <c r="P980" s="56">
        <v>0</v>
      </c>
      <c r="Q980" s="56">
        <v>77.800000000000011</v>
      </c>
      <c r="R980" s="56">
        <v>4.2</v>
      </c>
      <c r="S980" s="56">
        <v>157.5</v>
      </c>
      <c r="T980" s="100">
        <v>0</v>
      </c>
      <c r="U980" s="56">
        <v>0</v>
      </c>
      <c r="V980" s="100">
        <v>0.11176373262739905</v>
      </c>
      <c r="W980" s="56">
        <v>135.1</v>
      </c>
      <c r="X980" s="56">
        <v>0</v>
      </c>
      <c r="Y980" s="56">
        <v>0</v>
      </c>
      <c r="Z980" s="56">
        <v>0</v>
      </c>
      <c r="AA980" s="60">
        <f>G980+H980+J980+L980+N980+O980+P980+Q980+R980+S980+U980+W980+X980+Y980+Z980</f>
        <v>2047.8</v>
      </c>
      <c r="AB980" s="142">
        <v>232.8</v>
      </c>
      <c r="AC980" s="56">
        <f>AB980+X980+W980+U980</f>
        <v>367.9</v>
      </c>
      <c r="AD980" s="244">
        <f t="shared" si="378"/>
        <v>0.30435142289874251</v>
      </c>
      <c r="AE980" s="56">
        <f>G980+H980+J980+L980+N980+P980+Q980+R980+S980+Y980+Z980</f>
        <v>1912.7</v>
      </c>
      <c r="AF980" s="290">
        <f t="shared" si="376"/>
        <v>0.4</v>
      </c>
      <c r="AG980" s="291">
        <f>G980*AF980</f>
        <v>483.5200000000001</v>
      </c>
      <c r="AH980" s="225">
        <f>IF((AA980+AB980)-(AE980+AG980)&gt;0,0,(AA980+AB980)-(AE980+AG980))</f>
        <v>-115.62000000000035</v>
      </c>
      <c r="AI980" s="244">
        <f t="shared" si="380"/>
        <v>0.40000000000000019</v>
      </c>
      <c r="AJ980" s="56">
        <f t="shared" si="381"/>
        <v>483.52000000000032</v>
      </c>
      <c r="AK980" s="56"/>
      <c r="AL980" s="187"/>
    </row>
    <row r="981" spans="2:38" ht="15.75" x14ac:dyDescent="0.25">
      <c r="B981" s="679"/>
      <c r="C981" s="23" t="s">
        <v>697</v>
      </c>
      <c r="D981" s="59">
        <v>7</v>
      </c>
      <c r="E981" s="59">
        <v>47</v>
      </c>
      <c r="F981" s="59">
        <v>44</v>
      </c>
      <c r="G981" s="56">
        <v>3728.8</v>
      </c>
      <c r="H981" s="56">
        <v>145.19999999999999</v>
      </c>
      <c r="I981" s="100">
        <v>0.3156511478223557</v>
      </c>
      <c r="J981" s="56">
        <v>1177</v>
      </c>
      <c r="K981" s="100">
        <v>2.5691911606951296E-2</v>
      </c>
      <c r="L981" s="56">
        <v>95.8</v>
      </c>
      <c r="M981" s="100">
        <v>0</v>
      </c>
      <c r="N981" s="56">
        <v>0</v>
      </c>
      <c r="O981" s="56">
        <v>0</v>
      </c>
      <c r="P981" s="56">
        <v>0</v>
      </c>
      <c r="Q981" s="56">
        <v>165</v>
      </c>
      <c r="R981" s="56">
        <v>8.5</v>
      </c>
      <c r="S981" s="56">
        <v>478.1</v>
      </c>
      <c r="T981" s="100">
        <v>0</v>
      </c>
      <c r="U981" s="56">
        <v>0</v>
      </c>
      <c r="V981" s="100">
        <v>0.11183222484445397</v>
      </c>
      <c r="W981" s="56">
        <v>417</v>
      </c>
      <c r="X981" s="56">
        <v>0</v>
      </c>
      <c r="Y981" s="56">
        <v>0</v>
      </c>
      <c r="Z981" s="56">
        <v>0</v>
      </c>
      <c r="AA981" s="60">
        <f>G981+H981+J981+L981+N981+O981+P981+Q981+R981+S981+U981+W981+X981+Y981+Z981</f>
        <v>6215.4000000000005</v>
      </c>
      <c r="AB981" s="142">
        <v>706.5</v>
      </c>
      <c r="AC981" s="56">
        <f>AB981+X981+W981+U981</f>
        <v>1123.5</v>
      </c>
      <c r="AD981" s="244">
        <f t="shared" si="378"/>
        <v>0.30130336837588501</v>
      </c>
      <c r="AE981" s="56">
        <f>G981+H981+J981+L981+N981+P981+Q981+R981+S981+Y981+Z981</f>
        <v>5798.4000000000005</v>
      </c>
      <c r="AF981" s="290">
        <f t="shared" si="376"/>
        <v>0.4</v>
      </c>
      <c r="AG981" s="291">
        <f>G981*AF981</f>
        <v>1491.5200000000002</v>
      </c>
      <c r="AH981" s="225">
        <f>IF((AA981+AB981)-(AE981+AG981)&gt;0,0,(AA981+AB981)-(AE981+AG981))</f>
        <v>-368.02000000000044</v>
      </c>
      <c r="AI981" s="244">
        <f t="shared" si="380"/>
        <v>0.40000000000000008</v>
      </c>
      <c r="AJ981" s="56">
        <f t="shared" si="381"/>
        <v>1491.5200000000004</v>
      </c>
      <c r="AK981" s="56"/>
      <c r="AL981" s="187"/>
    </row>
    <row r="982" spans="2:38" ht="12.75" customHeight="1" x14ac:dyDescent="0.25">
      <c r="B982" s="679"/>
      <c r="C982" s="23" t="s">
        <v>698</v>
      </c>
      <c r="D982" s="59">
        <v>2</v>
      </c>
      <c r="E982" s="59">
        <v>13</v>
      </c>
      <c r="F982" s="59">
        <v>13</v>
      </c>
      <c r="G982" s="56">
        <v>1239.8000000000002</v>
      </c>
      <c r="H982" s="56">
        <v>57.6</v>
      </c>
      <c r="I982" s="100">
        <v>0.42087433457009188</v>
      </c>
      <c r="J982" s="56">
        <v>521.79999999999995</v>
      </c>
      <c r="K982" s="100">
        <v>0</v>
      </c>
      <c r="L982" s="56">
        <v>0</v>
      </c>
      <c r="M982" s="100">
        <v>0</v>
      </c>
      <c r="N982" s="56">
        <v>0</v>
      </c>
      <c r="O982" s="56">
        <v>0</v>
      </c>
      <c r="P982" s="56">
        <v>0</v>
      </c>
      <c r="Q982" s="56">
        <v>37.9</v>
      </c>
      <c r="R982" s="56">
        <v>4.2</v>
      </c>
      <c r="S982" s="56">
        <v>166.7</v>
      </c>
      <c r="T982" s="100">
        <v>0</v>
      </c>
      <c r="U982" s="56">
        <v>0</v>
      </c>
      <c r="V982" s="100">
        <v>0.1119535408936925</v>
      </c>
      <c r="W982" s="56">
        <v>138.79999999999998</v>
      </c>
      <c r="X982" s="56">
        <v>0</v>
      </c>
      <c r="Y982" s="56">
        <v>0</v>
      </c>
      <c r="Z982" s="56">
        <v>0</v>
      </c>
      <c r="AA982" s="60">
        <f>G982+H982+J982+L982+N982+O982+P982+Q982+R982+S982+U982+W982+X982+Y982+Z982</f>
        <v>2166.8000000000002</v>
      </c>
      <c r="AB982" s="142">
        <v>246.3</v>
      </c>
      <c r="AC982" s="56">
        <f>AB982+X982+W982+U982</f>
        <v>385.1</v>
      </c>
      <c r="AD982" s="244">
        <f t="shared" si="378"/>
        <v>0.31061461526052586</v>
      </c>
      <c r="AE982" s="56">
        <f>G982+H982+J982+L982+N982+P982+Q982+R982+S982+Y982+Z982</f>
        <v>2028.0000000000002</v>
      </c>
      <c r="AF982" s="290">
        <f t="shared" si="376"/>
        <v>0.4</v>
      </c>
      <c r="AG982" s="291">
        <f>G982*AF982</f>
        <v>495.92000000000007</v>
      </c>
      <c r="AH982" s="225">
        <f>IF((AA982+AB982)-(AE982+AG982)&gt;0,0,(AA982+AB982)-(AE982+AG982))</f>
        <v>-110.81999999999971</v>
      </c>
      <c r="AI982" s="244">
        <f t="shared" si="380"/>
        <v>0.39999999999999974</v>
      </c>
      <c r="AJ982" s="56">
        <f t="shared" si="381"/>
        <v>495.91999999999973</v>
      </c>
      <c r="AK982" s="56"/>
      <c r="AL982" s="187"/>
    </row>
    <row r="983" spans="2:38" ht="15.75" x14ac:dyDescent="0.25">
      <c r="B983" s="679" t="s">
        <v>699</v>
      </c>
      <c r="C983" s="26" t="s">
        <v>124</v>
      </c>
      <c r="D983" s="125">
        <f t="shared" ref="D983:AA983" si="383">SUM(D984:D985)</f>
        <v>4</v>
      </c>
      <c r="E983" s="125">
        <f t="shared" si="383"/>
        <v>35.200000000000003</v>
      </c>
      <c r="F983" s="125">
        <f t="shared" si="383"/>
        <v>31</v>
      </c>
      <c r="G983" s="57">
        <f t="shared" si="383"/>
        <v>2938.1000000000004</v>
      </c>
      <c r="H983" s="57">
        <f t="shared" si="383"/>
        <v>115.19999999999999</v>
      </c>
      <c r="I983" s="82">
        <f>J983/G983</f>
        <v>0.33790544909975828</v>
      </c>
      <c r="J983" s="57">
        <f t="shared" si="383"/>
        <v>992.8</v>
      </c>
      <c r="K983" s="82">
        <f>L983/G983</f>
        <v>0</v>
      </c>
      <c r="L983" s="57">
        <f t="shared" si="383"/>
        <v>0</v>
      </c>
      <c r="M983" s="82">
        <f t="shared" si="383"/>
        <v>0</v>
      </c>
      <c r="N983" s="57">
        <f t="shared" si="383"/>
        <v>0</v>
      </c>
      <c r="O983" s="57">
        <f t="shared" si="383"/>
        <v>0</v>
      </c>
      <c r="P983" s="57">
        <f t="shared" si="383"/>
        <v>0</v>
      </c>
      <c r="Q983" s="57">
        <f t="shared" si="383"/>
        <v>133.1</v>
      </c>
      <c r="R983" s="57">
        <f t="shared" si="383"/>
        <v>8.4</v>
      </c>
      <c r="S983" s="57">
        <f t="shared" si="383"/>
        <v>376.3</v>
      </c>
      <c r="T983" s="82">
        <f>U983/G983</f>
        <v>0</v>
      </c>
      <c r="U983" s="57">
        <f t="shared" si="383"/>
        <v>0</v>
      </c>
      <c r="V983" s="82">
        <f>W983/G983</f>
        <v>0.11184098567101185</v>
      </c>
      <c r="W983" s="57">
        <f t="shared" si="383"/>
        <v>328.59999999999997</v>
      </c>
      <c r="X983" s="57">
        <f t="shared" si="383"/>
        <v>0</v>
      </c>
      <c r="Y983" s="57">
        <f t="shared" si="383"/>
        <v>0</v>
      </c>
      <c r="Z983" s="57">
        <f t="shared" si="383"/>
        <v>0</v>
      </c>
      <c r="AA983" s="57">
        <f t="shared" si="383"/>
        <v>4892.5</v>
      </c>
      <c r="AB983" s="141">
        <f>SUM(AB984:AB985)</f>
        <v>941.7</v>
      </c>
      <c r="AC983" s="141">
        <f>SUM(AC984:AC985)</f>
        <v>1270.3</v>
      </c>
      <c r="AD983" s="233">
        <f t="shared" si="378"/>
        <v>0.43235424253769433</v>
      </c>
      <c r="AE983" s="141">
        <f>SUM(AE984:AE985)</f>
        <v>4563.8999999999996</v>
      </c>
      <c r="AF983" s="269">
        <f t="shared" si="376"/>
        <v>0.4</v>
      </c>
      <c r="AG983" s="270">
        <f>SUM(AG984:AG985)</f>
        <v>1175.2400000000002</v>
      </c>
      <c r="AH983" s="141">
        <f>SUM(AH984:AH985)</f>
        <v>-138.80000000000018</v>
      </c>
      <c r="AI983" s="233">
        <f t="shared" si="380"/>
        <v>0.47959565705728191</v>
      </c>
      <c r="AJ983" s="57">
        <f t="shared" si="381"/>
        <v>1409.1000000000001</v>
      </c>
      <c r="AK983" s="57"/>
      <c r="AL983" s="79"/>
    </row>
    <row r="984" spans="2:38" ht="15.75" x14ac:dyDescent="0.25">
      <c r="B984" s="679"/>
      <c r="C984" s="23" t="s">
        <v>700</v>
      </c>
      <c r="D984" s="59">
        <v>2</v>
      </c>
      <c r="E984" s="59">
        <v>18</v>
      </c>
      <c r="F984" s="59">
        <v>14</v>
      </c>
      <c r="G984" s="56">
        <v>1361.5000000000002</v>
      </c>
      <c r="H984" s="56">
        <v>45.599999999999994</v>
      </c>
      <c r="I984" s="100">
        <v>0.29438119720896067</v>
      </c>
      <c r="J984" s="56">
        <v>400.8</v>
      </c>
      <c r="K984" s="100">
        <v>0</v>
      </c>
      <c r="L984" s="56">
        <v>0</v>
      </c>
      <c r="M984" s="100">
        <v>0</v>
      </c>
      <c r="N984" s="56">
        <v>0</v>
      </c>
      <c r="O984" s="56">
        <v>0</v>
      </c>
      <c r="P984" s="56">
        <v>0</v>
      </c>
      <c r="Q984" s="56">
        <v>94.5</v>
      </c>
      <c r="R984" s="56">
        <v>4.2</v>
      </c>
      <c r="S984" s="56">
        <v>171.5</v>
      </c>
      <c r="T984" s="100">
        <v>0</v>
      </c>
      <c r="U984" s="56">
        <v>0</v>
      </c>
      <c r="V984" s="100">
        <v>0.11186191700330515</v>
      </c>
      <c r="W984" s="56">
        <v>152.29999999999998</v>
      </c>
      <c r="X984" s="56">
        <v>0</v>
      </c>
      <c r="Y984" s="56">
        <v>0</v>
      </c>
      <c r="Z984" s="56">
        <v>0</v>
      </c>
      <c r="AA984" s="60">
        <f>G984+H984+J984+L984+N984+O984+P984+Q984+R984+S984+U984+W984+X984+Y984+Z984</f>
        <v>2230.4000000000005</v>
      </c>
      <c r="AB984" s="142">
        <v>253.5</v>
      </c>
      <c r="AC984" s="56">
        <f>AB984+X984+W984+U984</f>
        <v>405.79999999999995</v>
      </c>
      <c r="AD984" s="244">
        <f t="shared" si="378"/>
        <v>0.29805361733382291</v>
      </c>
      <c r="AE984" s="56">
        <f>G984+H984+J984+L984+N984+P984+Q984+R984+S984+Y984+Z984</f>
        <v>2078.1000000000004</v>
      </c>
      <c r="AF984" s="290">
        <f t="shared" si="376"/>
        <v>0.4</v>
      </c>
      <c r="AG984" s="291">
        <f>G984*AF984</f>
        <v>544.60000000000014</v>
      </c>
      <c r="AH984" s="225">
        <f>IF((AA984+AB984)-(AE984+AG984)&gt;0,0,(AA984+AB984)-(AE984+AG984))</f>
        <v>-138.80000000000018</v>
      </c>
      <c r="AI984" s="244">
        <f t="shared" si="380"/>
        <v>0.4</v>
      </c>
      <c r="AJ984" s="56">
        <f t="shared" si="381"/>
        <v>544.60000000000014</v>
      </c>
      <c r="AK984" s="56"/>
      <c r="AL984" s="187"/>
    </row>
    <row r="985" spans="2:38" ht="15.75" x14ac:dyDescent="0.25">
      <c r="B985" s="679"/>
      <c r="C985" s="23" t="s">
        <v>701</v>
      </c>
      <c r="D985" s="59">
        <v>2</v>
      </c>
      <c r="E985" s="59">
        <v>17.2</v>
      </c>
      <c r="F985" s="59">
        <v>17</v>
      </c>
      <c r="G985" s="56">
        <v>1576.6</v>
      </c>
      <c r="H985" s="56">
        <v>69.599999999999994</v>
      </c>
      <c r="I985" s="100">
        <v>0.37549156412533302</v>
      </c>
      <c r="J985" s="56">
        <v>592</v>
      </c>
      <c r="K985" s="100">
        <v>0</v>
      </c>
      <c r="L985" s="56">
        <v>0</v>
      </c>
      <c r="M985" s="100">
        <v>0</v>
      </c>
      <c r="N985" s="56">
        <v>0</v>
      </c>
      <c r="O985" s="56">
        <v>0</v>
      </c>
      <c r="P985" s="56">
        <v>0</v>
      </c>
      <c r="Q985" s="56">
        <v>38.6</v>
      </c>
      <c r="R985" s="56">
        <v>4.2</v>
      </c>
      <c r="S985" s="56">
        <v>204.8</v>
      </c>
      <c r="T985" s="100">
        <v>0</v>
      </c>
      <c r="U985" s="56">
        <v>0</v>
      </c>
      <c r="V985" s="100">
        <v>0.11182291005962197</v>
      </c>
      <c r="W985" s="56">
        <v>176.29999999999998</v>
      </c>
      <c r="X985" s="56">
        <v>0</v>
      </c>
      <c r="Y985" s="56">
        <v>0</v>
      </c>
      <c r="Z985" s="56">
        <v>0</v>
      </c>
      <c r="AA985" s="60">
        <f>G985+H985+J985+L985+N985+O985+P985+Q985+R985+S985+U985+W985+X985+Y985+Z985</f>
        <v>2662.1</v>
      </c>
      <c r="AB985" s="142">
        <v>688.2</v>
      </c>
      <c r="AC985" s="56">
        <f>AB985+X985+W985+U985</f>
        <v>864.5</v>
      </c>
      <c r="AD985" s="244">
        <f t="shared" si="378"/>
        <v>0.54833185335532164</v>
      </c>
      <c r="AE985" s="56">
        <f>G985+H985+J985+L985+N985+P985+Q985+R985+S985+Y985+Z985</f>
        <v>2485.7999999999997</v>
      </c>
      <c r="AF985" s="290">
        <f t="shared" si="376"/>
        <v>0.4</v>
      </c>
      <c r="AG985" s="291">
        <f>G985*AF985</f>
        <v>630.64</v>
      </c>
      <c r="AH985" s="225">
        <f>IF((AA985+AB985)-(AE985+AG985)&gt;0,0,(AA985+AB985)-(AE985+AG985))</f>
        <v>0</v>
      </c>
      <c r="AI985" s="244">
        <f t="shared" si="380"/>
        <v>0.54833185335532164</v>
      </c>
      <c r="AJ985" s="56">
        <f t="shared" si="381"/>
        <v>864.5</v>
      </c>
      <c r="AK985" s="56"/>
      <c r="AL985" s="187"/>
    </row>
    <row r="986" spans="2:38" ht="15.75" x14ac:dyDescent="0.25">
      <c r="B986" s="679" t="s">
        <v>702</v>
      </c>
      <c r="C986" s="26" t="s">
        <v>124</v>
      </c>
      <c r="D986" s="126">
        <f t="shared" ref="D986:AA986" si="384">SUM(D987:D988)</f>
        <v>8</v>
      </c>
      <c r="E986" s="126">
        <f t="shared" si="384"/>
        <v>43</v>
      </c>
      <c r="F986" s="126">
        <f t="shared" si="384"/>
        <v>41</v>
      </c>
      <c r="G986" s="128">
        <f t="shared" si="384"/>
        <v>3951.8000000000006</v>
      </c>
      <c r="H986" s="128">
        <f t="shared" si="384"/>
        <v>128.4</v>
      </c>
      <c r="I986" s="82">
        <f>J986/G986</f>
        <v>0.29098132496583828</v>
      </c>
      <c r="J986" s="128">
        <f t="shared" si="384"/>
        <v>1149.8999999999999</v>
      </c>
      <c r="K986" s="82">
        <f>L986/G986</f>
        <v>2.4166202743053793E-2</v>
      </c>
      <c r="L986" s="128">
        <f t="shared" si="384"/>
        <v>95.5</v>
      </c>
      <c r="M986" s="83">
        <f t="shared" si="384"/>
        <v>0</v>
      </c>
      <c r="N986" s="128">
        <f t="shared" si="384"/>
        <v>0</v>
      </c>
      <c r="O986" s="128">
        <f t="shared" si="384"/>
        <v>0</v>
      </c>
      <c r="P986" s="128">
        <f t="shared" si="384"/>
        <v>0</v>
      </c>
      <c r="Q986" s="128">
        <f t="shared" si="384"/>
        <v>158.9</v>
      </c>
      <c r="R986" s="128">
        <f t="shared" si="384"/>
        <v>6.3000000000000007</v>
      </c>
      <c r="S986" s="128">
        <f t="shared" si="384"/>
        <v>494.5</v>
      </c>
      <c r="T986" s="82">
        <f>U986/G986</f>
        <v>0</v>
      </c>
      <c r="U986" s="128">
        <f t="shared" si="384"/>
        <v>0</v>
      </c>
      <c r="V986" s="82">
        <f>W986/G986</f>
        <v>0.11187307049951919</v>
      </c>
      <c r="W986" s="128">
        <f t="shared" si="384"/>
        <v>442.1</v>
      </c>
      <c r="X986" s="128">
        <f t="shared" si="384"/>
        <v>0</v>
      </c>
      <c r="Y986" s="128">
        <f t="shared" si="384"/>
        <v>0</v>
      </c>
      <c r="Z986" s="128">
        <f t="shared" si="384"/>
        <v>0</v>
      </c>
      <c r="AA986" s="128">
        <f t="shared" si="384"/>
        <v>6427.4000000000005</v>
      </c>
      <c r="AB986" s="148">
        <f>SUM(AB987:AB988)</f>
        <v>730.6</v>
      </c>
      <c r="AC986" s="148">
        <f>SUM(AC987:AC988)</f>
        <v>1172.7</v>
      </c>
      <c r="AD986" s="235">
        <f t="shared" si="378"/>
        <v>0.29675084771496529</v>
      </c>
      <c r="AE986" s="148">
        <f>SUM(AE987:AE988)</f>
        <v>5985.3</v>
      </c>
      <c r="AF986" s="273">
        <f t="shared" si="376"/>
        <v>0.4</v>
      </c>
      <c r="AG986" s="274">
        <f>SUM(AG987:AG988)</f>
        <v>1580.7200000000003</v>
      </c>
      <c r="AH986" s="148">
        <f>SUM(AH987:AH988)</f>
        <v>-408.01999999999953</v>
      </c>
      <c r="AI986" s="235">
        <f t="shared" si="380"/>
        <v>0.3999999999999998</v>
      </c>
      <c r="AJ986" s="128">
        <f t="shared" si="381"/>
        <v>1580.7199999999996</v>
      </c>
      <c r="AK986" s="128"/>
      <c r="AL986" s="200"/>
    </row>
    <row r="987" spans="2:38" ht="15.75" x14ac:dyDescent="0.25">
      <c r="B987" s="679"/>
      <c r="C987" s="23" t="s">
        <v>310</v>
      </c>
      <c r="D987" s="59">
        <v>5</v>
      </c>
      <c r="E987" s="59">
        <v>29</v>
      </c>
      <c r="F987" s="59">
        <v>27</v>
      </c>
      <c r="G987" s="56">
        <v>2567.6000000000004</v>
      </c>
      <c r="H987" s="56">
        <v>75.600000000000009</v>
      </c>
      <c r="I987" s="100">
        <v>0.27033026951238504</v>
      </c>
      <c r="J987" s="56">
        <v>694.09999999999991</v>
      </c>
      <c r="K987" s="100">
        <v>3.719426701978501E-2</v>
      </c>
      <c r="L987" s="56">
        <v>95.5</v>
      </c>
      <c r="M987" s="100">
        <v>0</v>
      </c>
      <c r="N987" s="56">
        <v>0</v>
      </c>
      <c r="O987" s="56">
        <v>0</v>
      </c>
      <c r="P987" s="56">
        <v>0</v>
      </c>
      <c r="Q987" s="56">
        <v>121.9</v>
      </c>
      <c r="R987" s="56">
        <v>4.2</v>
      </c>
      <c r="S987" s="56">
        <v>320.60000000000002</v>
      </c>
      <c r="T987" s="100">
        <v>0</v>
      </c>
      <c r="U987" s="56">
        <v>0</v>
      </c>
      <c r="V987" s="100">
        <v>0.11189437607103909</v>
      </c>
      <c r="W987" s="56">
        <v>287.3</v>
      </c>
      <c r="X987" s="56">
        <v>0</v>
      </c>
      <c r="Y987" s="56">
        <v>0</v>
      </c>
      <c r="Z987" s="56">
        <v>0</v>
      </c>
      <c r="AA987" s="60">
        <f>G987+H987+J987+L987+N987+O987+P987+Q987+R987+S987+U987+W987+X987+Y987+Z987</f>
        <v>4166.8</v>
      </c>
      <c r="AB987" s="142">
        <v>473.6</v>
      </c>
      <c r="AC987" s="56">
        <f>AB987+X987+W987+U987</f>
        <v>760.90000000000009</v>
      </c>
      <c r="AD987" s="244">
        <f t="shared" si="378"/>
        <v>0.29634678298800438</v>
      </c>
      <c r="AE987" s="56">
        <f>G987+H987+J987+L987+N987+P987+Q987+R987+S987+Y987+Z987</f>
        <v>3879.5</v>
      </c>
      <c r="AF987" s="290">
        <f t="shared" si="376"/>
        <v>0.4</v>
      </c>
      <c r="AG987" s="291">
        <f>G987*AF987</f>
        <v>1027.0400000000002</v>
      </c>
      <c r="AH987" s="225">
        <f>IF((AA987+AB987)-(AE987+AG987)&gt;0,0,(AA987+AB987)-(AE987+AG987))</f>
        <v>-266.13999999999942</v>
      </c>
      <c r="AI987" s="244">
        <f t="shared" si="380"/>
        <v>0.39999999999999974</v>
      </c>
      <c r="AJ987" s="56">
        <f t="shared" si="381"/>
        <v>1027.0399999999995</v>
      </c>
      <c r="AK987" s="56"/>
      <c r="AL987" s="187"/>
    </row>
    <row r="988" spans="2:38" ht="15.75" x14ac:dyDescent="0.25">
      <c r="B988" s="679"/>
      <c r="C988" s="23" t="s">
        <v>703</v>
      </c>
      <c r="D988" s="59">
        <v>3</v>
      </c>
      <c r="E988" s="59">
        <v>14</v>
      </c>
      <c r="F988" s="59">
        <v>14</v>
      </c>
      <c r="G988" s="56">
        <v>1384.2000000000003</v>
      </c>
      <c r="H988" s="56">
        <v>52.8</v>
      </c>
      <c r="I988" s="100">
        <v>0.32928767519144625</v>
      </c>
      <c r="J988" s="56">
        <v>455.8</v>
      </c>
      <c r="K988" s="100">
        <v>0</v>
      </c>
      <c r="L988" s="56">
        <v>0</v>
      </c>
      <c r="M988" s="100">
        <v>0</v>
      </c>
      <c r="N988" s="56">
        <v>0</v>
      </c>
      <c r="O988" s="56">
        <v>0</v>
      </c>
      <c r="P988" s="56">
        <v>0</v>
      </c>
      <c r="Q988" s="56">
        <v>37</v>
      </c>
      <c r="R988" s="56">
        <v>2.1</v>
      </c>
      <c r="S988" s="56">
        <v>173.89999999999998</v>
      </c>
      <c r="T988" s="100">
        <v>0</v>
      </c>
      <c r="U988" s="56">
        <v>0</v>
      </c>
      <c r="V988" s="100">
        <v>0.11183355006501949</v>
      </c>
      <c r="W988" s="56">
        <v>154.80000000000001</v>
      </c>
      <c r="X988" s="56">
        <v>0</v>
      </c>
      <c r="Y988" s="56">
        <v>0</v>
      </c>
      <c r="Z988" s="56">
        <v>0</v>
      </c>
      <c r="AA988" s="60">
        <f>G988+H988+J988+L988+N988+O988+P988+Q988+R988+S988+U988+W988+X988+Y988+Z988</f>
        <v>2260.6000000000004</v>
      </c>
      <c r="AB988" s="142">
        <v>257</v>
      </c>
      <c r="AC988" s="56">
        <f>AB988+X988+W988+U988</f>
        <v>411.8</v>
      </c>
      <c r="AD988" s="244">
        <f t="shared" si="378"/>
        <v>0.29750036121947693</v>
      </c>
      <c r="AE988" s="56">
        <f>G988+H988+J988+L988+N988+P988+Q988+R988+S988+Y988+Z988</f>
        <v>2105.8000000000002</v>
      </c>
      <c r="AF988" s="290">
        <f t="shared" si="376"/>
        <v>0.4</v>
      </c>
      <c r="AG988" s="291">
        <f>G988*AF988</f>
        <v>553.68000000000018</v>
      </c>
      <c r="AH988" s="225">
        <f>IF((AA988+AB988)-(AE988+AG988)&gt;0,0,(AA988+AB988)-(AE988+AG988))</f>
        <v>-141.88000000000011</v>
      </c>
      <c r="AI988" s="244">
        <f t="shared" si="380"/>
        <v>0.39999999999999997</v>
      </c>
      <c r="AJ988" s="56">
        <f t="shared" si="381"/>
        <v>553.68000000000006</v>
      </c>
      <c r="AK988" s="56"/>
      <c r="AL988" s="187"/>
    </row>
    <row r="989" spans="2:38" ht="45" customHeight="1" x14ac:dyDescent="0.25">
      <c r="B989" s="663" t="s">
        <v>704</v>
      </c>
      <c r="C989" s="664"/>
      <c r="D989" s="117">
        <f t="shared" ref="D989:AA989" si="385">D991</f>
        <v>260</v>
      </c>
      <c r="E989" s="117">
        <f t="shared" si="385"/>
        <v>1083</v>
      </c>
      <c r="F989" s="117">
        <f t="shared" si="385"/>
        <v>926</v>
      </c>
      <c r="G989" s="132">
        <f t="shared" si="385"/>
        <v>89831.744000000006</v>
      </c>
      <c r="H989" s="132">
        <f t="shared" si="385"/>
        <v>2755.99</v>
      </c>
      <c r="I989" s="87">
        <f>J989/G989</f>
        <v>0.17428734234526272</v>
      </c>
      <c r="J989" s="132">
        <f t="shared" si="385"/>
        <v>15656.53592</v>
      </c>
      <c r="K989" s="87">
        <f>L989/G989</f>
        <v>2.4443475126120231E-3</v>
      </c>
      <c r="L989" s="132">
        <f t="shared" si="385"/>
        <v>219.58000000000004</v>
      </c>
      <c r="M989" s="87">
        <f>N989/G989</f>
        <v>0</v>
      </c>
      <c r="N989" s="132">
        <f t="shared" si="385"/>
        <v>0</v>
      </c>
      <c r="O989" s="132">
        <f t="shared" si="385"/>
        <v>0</v>
      </c>
      <c r="P989" s="132">
        <f t="shared" si="385"/>
        <v>0</v>
      </c>
      <c r="Q989" s="132">
        <f t="shared" si="385"/>
        <v>747.21799999999996</v>
      </c>
      <c r="R989" s="132">
        <f t="shared" si="385"/>
        <v>174.84560000000002</v>
      </c>
      <c r="S989" s="132">
        <f t="shared" si="385"/>
        <v>12790.062893333334</v>
      </c>
      <c r="T989" s="87">
        <f>U989/G989</f>
        <v>0.29379885578086962</v>
      </c>
      <c r="U989" s="132">
        <f t="shared" si="385"/>
        <v>26392.463600000003</v>
      </c>
      <c r="V989" s="87">
        <f>W989/G989</f>
        <v>0.20660266375324959</v>
      </c>
      <c r="W989" s="132">
        <f t="shared" si="385"/>
        <v>18559.477599999998</v>
      </c>
      <c r="X989" s="132">
        <f t="shared" si="385"/>
        <v>0</v>
      </c>
      <c r="Y989" s="132">
        <f t="shared" si="385"/>
        <v>199.26407</v>
      </c>
      <c r="Z989" s="132">
        <f t="shared" si="385"/>
        <v>0</v>
      </c>
      <c r="AA989" s="132">
        <f t="shared" si="385"/>
        <v>167327.18168333333</v>
      </c>
      <c r="AB989" s="212">
        <f>AB991+AB990</f>
        <v>273.60000000000002</v>
      </c>
      <c r="AC989" s="129">
        <f>AC991+AC990</f>
        <v>45763.741200000004</v>
      </c>
      <c r="AD989" s="226">
        <f t="shared" si="378"/>
        <v>0.50344721349281607</v>
      </c>
      <c r="AE989" s="129">
        <f>AE991+AE990</f>
        <v>125666.94048333332</v>
      </c>
      <c r="AF989" s="258">
        <f t="shared" si="376"/>
        <v>0.4</v>
      </c>
      <c r="AG989" s="255">
        <f>AG991+AG990</f>
        <v>36760.617599999998</v>
      </c>
      <c r="AH989" s="129">
        <f>AH991+AH990</f>
        <v>-16.119999999999891</v>
      </c>
      <c r="AI989" s="226">
        <f t="shared" si="380"/>
        <v>0.50961786069743897</v>
      </c>
      <c r="AJ989" s="132">
        <f t="shared" si="381"/>
        <v>45779.861200000007</v>
      </c>
      <c r="AK989" s="132"/>
      <c r="AL989" s="196"/>
    </row>
    <row r="990" spans="2:38" ht="48" customHeight="1" x14ac:dyDescent="0.25">
      <c r="B990" s="306" t="s">
        <v>845</v>
      </c>
      <c r="C990" s="207"/>
      <c r="D990" s="124"/>
      <c r="E990" s="124">
        <v>24</v>
      </c>
      <c r="F990" s="124">
        <v>19</v>
      </c>
      <c r="G990" s="134">
        <v>2069.8000000000002</v>
      </c>
      <c r="H990" s="134">
        <v>109.2</v>
      </c>
      <c r="I990" s="93">
        <v>0.38805681708377615</v>
      </c>
      <c r="J990" s="134">
        <v>803.19999999999993</v>
      </c>
      <c r="K990" s="93">
        <v>0</v>
      </c>
      <c r="L990" s="134">
        <v>0</v>
      </c>
      <c r="M990" s="93">
        <v>0</v>
      </c>
      <c r="N990" s="134">
        <v>0</v>
      </c>
      <c r="O990" s="134">
        <v>0</v>
      </c>
      <c r="P990" s="134">
        <v>0</v>
      </c>
      <c r="Q990" s="134">
        <v>0</v>
      </c>
      <c r="R990" s="134">
        <v>0</v>
      </c>
      <c r="S990" s="134">
        <v>293.3</v>
      </c>
      <c r="T990" s="93">
        <v>0.19997101169195089</v>
      </c>
      <c r="U990" s="134">
        <v>413.9</v>
      </c>
      <c r="V990" s="93">
        <v>6.0054111508358293E-2</v>
      </c>
      <c r="W990" s="134">
        <v>124.30000000000001</v>
      </c>
      <c r="X990" s="309">
        <v>0</v>
      </c>
      <c r="Y990" s="309">
        <v>16.2</v>
      </c>
      <c r="Z990" s="309">
        <v>0</v>
      </c>
      <c r="AA990" s="309">
        <v>3829.9</v>
      </c>
      <c r="AB990" s="146">
        <v>273.60000000000002</v>
      </c>
      <c r="AC990" s="309">
        <f>AB990+X990+W990+U990</f>
        <v>811.8</v>
      </c>
      <c r="AD990" s="310">
        <f t="shared" si="378"/>
        <v>0.39221180790414528</v>
      </c>
      <c r="AE990" s="309">
        <f>G990+H990+J990+L990+N990+P990+Q990+R990+S990+Y990+Z990</f>
        <v>3291.7</v>
      </c>
      <c r="AF990" s="311">
        <f t="shared" si="376"/>
        <v>0.4</v>
      </c>
      <c r="AG990" s="312">
        <f>G990*AF990</f>
        <v>827.92000000000007</v>
      </c>
      <c r="AH990" s="225">
        <f>IF((AA990+AB990)-(AE990+AG990)&gt;0,0,(AA990+AB990)-(AE990+AG990))</f>
        <v>-16.119999999999891</v>
      </c>
      <c r="AI990" s="310">
        <f t="shared" si="380"/>
        <v>0.39999999999999991</v>
      </c>
      <c r="AJ990" s="309">
        <f t="shared" si="381"/>
        <v>827.91999999999985</v>
      </c>
      <c r="AK990" s="134"/>
      <c r="AL990" s="184"/>
    </row>
    <row r="991" spans="2:38" ht="18.75" x14ac:dyDescent="0.3">
      <c r="B991" s="10" t="s">
        <v>710</v>
      </c>
      <c r="C991" s="23"/>
      <c r="D991" s="155">
        <f>D992+D995+D997+D1000+D1003+D1005</f>
        <v>260</v>
      </c>
      <c r="E991" s="155">
        <f t="shared" ref="E991:AA991" si="386">E992+E995+E997+E1000+E1003+E1005</f>
        <v>1083</v>
      </c>
      <c r="F991" s="155">
        <f t="shared" si="386"/>
        <v>926</v>
      </c>
      <c r="G991" s="66">
        <f t="shared" si="386"/>
        <v>89831.744000000006</v>
      </c>
      <c r="H991" s="66">
        <f t="shared" si="386"/>
        <v>2755.99</v>
      </c>
      <c r="I991" s="94">
        <f>J991/G991</f>
        <v>0.17428734234526272</v>
      </c>
      <c r="J991" s="66">
        <f t="shared" si="386"/>
        <v>15656.53592</v>
      </c>
      <c r="K991" s="94">
        <f>L991/G991</f>
        <v>2.4443475126120231E-3</v>
      </c>
      <c r="L991" s="66">
        <f t="shared" si="386"/>
        <v>219.58000000000004</v>
      </c>
      <c r="M991" s="94">
        <f>N991/G991</f>
        <v>0</v>
      </c>
      <c r="N991" s="66">
        <f t="shared" si="386"/>
        <v>0</v>
      </c>
      <c r="O991" s="66">
        <f t="shared" si="386"/>
        <v>0</v>
      </c>
      <c r="P991" s="66">
        <f t="shared" si="386"/>
        <v>0</v>
      </c>
      <c r="Q991" s="66">
        <f t="shared" si="386"/>
        <v>747.21799999999996</v>
      </c>
      <c r="R991" s="66">
        <f t="shared" si="386"/>
        <v>174.84560000000002</v>
      </c>
      <c r="S991" s="66">
        <f t="shared" si="386"/>
        <v>12790.062893333334</v>
      </c>
      <c r="T991" s="94">
        <f>U991/G991</f>
        <v>0.29379885578086962</v>
      </c>
      <c r="U991" s="66">
        <f t="shared" si="386"/>
        <v>26392.463600000003</v>
      </c>
      <c r="V991" s="94">
        <f>W991/G991</f>
        <v>0.20660266375324959</v>
      </c>
      <c r="W991" s="66">
        <f t="shared" si="386"/>
        <v>18559.477599999998</v>
      </c>
      <c r="X991" s="66">
        <f t="shared" si="386"/>
        <v>0</v>
      </c>
      <c r="Y991" s="66">
        <f t="shared" si="386"/>
        <v>199.26407</v>
      </c>
      <c r="Z991" s="66">
        <f t="shared" si="386"/>
        <v>0</v>
      </c>
      <c r="AA991" s="66">
        <f t="shared" si="386"/>
        <v>167327.18168333333</v>
      </c>
      <c r="AB991" s="215">
        <f>AB992+AB995+AB997+AB1000+AB1003+AB1005</f>
        <v>0</v>
      </c>
      <c r="AC991" s="63">
        <f>AC992+AC995+AC997+AC1000+AC1003+AC1005</f>
        <v>44951.941200000001</v>
      </c>
      <c r="AD991" s="245">
        <f t="shared" si="378"/>
        <v>0.50040151953411927</v>
      </c>
      <c r="AE991" s="63">
        <f>AE992+AE995+AE997+AE1000+AE1003+AE1005</f>
        <v>122375.24048333333</v>
      </c>
      <c r="AF991" s="292">
        <f t="shared" si="376"/>
        <v>0.4</v>
      </c>
      <c r="AG991" s="293">
        <f>AG992+AG995+AG997+AG1000+AG1003+AG1005</f>
        <v>35932.6976</v>
      </c>
      <c r="AH991" s="63">
        <f>AH992+AH995+AH997+AH1000+AH1003+AH1005</f>
        <v>0</v>
      </c>
      <c r="AI991" s="245">
        <f t="shared" si="380"/>
        <v>0.50040151953411927</v>
      </c>
      <c r="AJ991" s="66">
        <f t="shared" si="381"/>
        <v>44951.941200000001</v>
      </c>
      <c r="AK991" s="66"/>
      <c r="AL991" s="188"/>
    </row>
    <row r="992" spans="2:38" ht="15.75" x14ac:dyDescent="0.25">
      <c r="B992" s="680" t="s">
        <v>705</v>
      </c>
      <c r="C992" s="26" t="s">
        <v>124</v>
      </c>
      <c r="D992" s="113">
        <f t="shared" ref="D992:AA992" si="387">SUM(D993:D994)</f>
        <v>53</v>
      </c>
      <c r="E992" s="113">
        <f t="shared" si="387"/>
        <v>222</v>
      </c>
      <c r="F992" s="113">
        <f t="shared" si="387"/>
        <v>177</v>
      </c>
      <c r="G992" s="58">
        <f t="shared" si="387"/>
        <v>16985.399999999998</v>
      </c>
      <c r="H992" s="58">
        <f t="shared" si="387"/>
        <v>319.2</v>
      </c>
      <c r="I992" s="82">
        <f>J992/G992</f>
        <v>0.18587769496155526</v>
      </c>
      <c r="J992" s="58">
        <f t="shared" si="387"/>
        <v>3157.2070000000003</v>
      </c>
      <c r="K992" s="82">
        <f>L992/G992</f>
        <v>0</v>
      </c>
      <c r="L992" s="58">
        <f t="shared" si="387"/>
        <v>0</v>
      </c>
      <c r="M992" s="82">
        <f t="shared" si="387"/>
        <v>0</v>
      </c>
      <c r="N992" s="58">
        <f t="shared" si="387"/>
        <v>0</v>
      </c>
      <c r="O992" s="58">
        <f t="shared" si="387"/>
        <v>0</v>
      </c>
      <c r="P992" s="58">
        <f t="shared" si="387"/>
        <v>0</v>
      </c>
      <c r="Q992" s="58">
        <f t="shared" si="387"/>
        <v>170.30799999999999</v>
      </c>
      <c r="R992" s="58">
        <f t="shared" si="387"/>
        <v>29.747999999999998</v>
      </c>
      <c r="S992" s="58">
        <f t="shared" si="387"/>
        <v>2416.2735833333327</v>
      </c>
      <c r="T992" s="82">
        <f>U992/G992</f>
        <v>0.29093338985246159</v>
      </c>
      <c r="U992" s="58">
        <f t="shared" si="387"/>
        <v>4941.6200000000008</v>
      </c>
      <c r="V992" s="82">
        <f>W992/G992</f>
        <v>0.19999529007265066</v>
      </c>
      <c r="W992" s="58">
        <f t="shared" si="387"/>
        <v>3397</v>
      </c>
      <c r="X992" s="58">
        <f t="shared" si="387"/>
        <v>0</v>
      </c>
      <c r="Y992" s="58">
        <f t="shared" si="387"/>
        <v>28.6</v>
      </c>
      <c r="Z992" s="58">
        <f t="shared" si="387"/>
        <v>0</v>
      </c>
      <c r="AA992" s="58">
        <f t="shared" si="387"/>
        <v>31445.356583333334</v>
      </c>
      <c r="AB992" s="208">
        <f>SUM(AB993:AB994)</f>
        <v>0</v>
      </c>
      <c r="AC992" s="141">
        <f>SUM(AC993:AC994)</f>
        <v>8338.6200000000008</v>
      </c>
      <c r="AD992" s="236">
        <f t="shared" si="378"/>
        <v>0.49092867992511224</v>
      </c>
      <c r="AE992" s="141">
        <f>SUM(AE993:AE994)</f>
        <v>23106.736583333332</v>
      </c>
      <c r="AF992" s="275">
        <f t="shared" si="376"/>
        <v>0.4</v>
      </c>
      <c r="AG992" s="270">
        <f>SUM(AG993:AG994)</f>
        <v>6794.16</v>
      </c>
      <c r="AH992" s="141">
        <f>SUM(AH993:AH994)</f>
        <v>0</v>
      </c>
      <c r="AI992" s="236">
        <f t="shared" si="380"/>
        <v>0.49092867992511224</v>
      </c>
      <c r="AJ992" s="58">
        <f t="shared" si="381"/>
        <v>8338.6200000000008</v>
      </c>
      <c r="AK992" s="58"/>
      <c r="AL992" s="183"/>
    </row>
    <row r="993" spans="2:38" ht="15.75" customHeight="1" x14ac:dyDescent="0.25">
      <c r="B993" s="680"/>
      <c r="C993" s="30" t="s">
        <v>993</v>
      </c>
      <c r="D993" s="112">
        <v>25</v>
      </c>
      <c r="E993" s="112">
        <v>102</v>
      </c>
      <c r="F993" s="112">
        <v>78</v>
      </c>
      <c r="G993" s="74">
        <v>7361.4000000000005</v>
      </c>
      <c r="H993" s="74">
        <v>123.6</v>
      </c>
      <c r="I993" s="102">
        <v>0.17026747629526989</v>
      </c>
      <c r="J993" s="74">
        <v>1253.4069999999999</v>
      </c>
      <c r="K993" s="102">
        <v>0</v>
      </c>
      <c r="L993" s="74">
        <v>0</v>
      </c>
      <c r="M993" s="102">
        <v>0</v>
      </c>
      <c r="N993" s="74">
        <v>0</v>
      </c>
      <c r="O993" s="74">
        <v>0</v>
      </c>
      <c r="P993" s="74">
        <v>0</v>
      </c>
      <c r="Q993" s="74">
        <v>63.507999999999996</v>
      </c>
      <c r="R993" s="74">
        <v>12.747999999999999</v>
      </c>
      <c r="S993" s="74">
        <v>1028.5819166666665</v>
      </c>
      <c r="T993" s="102">
        <v>0.28709484608905911</v>
      </c>
      <c r="U993" s="74">
        <v>2113.42</v>
      </c>
      <c r="V993" s="102">
        <v>0.1928709212921455</v>
      </c>
      <c r="W993" s="74">
        <v>1419.8</v>
      </c>
      <c r="X993" s="74">
        <v>0</v>
      </c>
      <c r="Y993" s="74">
        <v>15.7</v>
      </c>
      <c r="Z993" s="74"/>
      <c r="AA993" s="60">
        <f>G993+H993+J993+L993+N993+O993+P993+Q993+R993+S993+U993+W993+X993+Y993+Z993</f>
        <v>13392.164916666667</v>
      </c>
      <c r="AB993" s="216">
        <v>0</v>
      </c>
      <c r="AC993" s="74">
        <f>AB993+X993+W993+U993</f>
        <v>3533.2200000000003</v>
      </c>
      <c r="AD993" s="248">
        <f t="shared" si="378"/>
        <v>0.47996576738120467</v>
      </c>
      <c r="AE993" s="74">
        <f>G993+H993+J993+L993+N993+P993+Q993+R993+S993+Y993+Z993</f>
        <v>9858.9449166666673</v>
      </c>
      <c r="AF993" s="300">
        <f t="shared" si="376"/>
        <v>0.4</v>
      </c>
      <c r="AG993" s="301">
        <f>G993*AF993</f>
        <v>2944.5600000000004</v>
      </c>
      <c r="AH993" s="225">
        <f>IF((AA993+AB993)-(AE993+AG993)&gt;0,0,(AA993+AB993)-(AE993+AG993))</f>
        <v>0</v>
      </c>
      <c r="AI993" s="248">
        <f t="shared" si="380"/>
        <v>0.47996576738120467</v>
      </c>
      <c r="AJ993" s="74">
        <f t="shared" si="381"/>
        <v>3533.2200000000003</v>
      </c>
      <c r="AK993" s="74"/>
      <c r="AL993" s="191"/>
    </row>
    <row r="994" spans="2:38" ht="15.75" x14ac:dyDescent="0.25">
      <c r="B994" s="680"/>
      <c r="C994" s="30" t="s">
        <v>994</v>
      </c>
      <c r="D994" s="112">
        <v>28</v>
      </c>
      <c r="E994" s="112">
        <v>120</v>
      </c>
      <c r="F994" s="112">
        <v>99</v>
      </c>
      <c r="G994" s="73">
        <v>9623.9999999999982</v>
      </c>
      <c r="H994" s="73">
        <v>195.6</v>
      </c>
      <c r="I994" s="80">
        <v>0.1978179551122195</v>
      </c>
      <c r="J994" s="73">
        <v>1903.8000000000002</v>
      </c>
      <c r="K994" s="80">
        <v>0</v>
      </c>
      <c r="L994" s="73">
        <v>0</v>
      </c>
      <c r="M994" s="80">
        <v>0</v>
      </c>
      <c r="N994" s="73">
        <v>0</v>
      </c>
      <c r="O994" s="73">
        <v>0</v>
      </c>
      <c r="P994" s="73">
        <v>0</v>
      </c>
      <c r="Q994" s="73">
        <v>106.80000000000001</v>
      </c>
      <c r="R994" s="73">
        <v>17</v>
      </c>
      <c r="S994" s="73">
        <v>1387.6916666666664</v>
      </c>
      <c r="T994" s="80">
        <v>0.2938694929343309</v>
      </c>
      <c r="U994" s="73">
        <v>2828.2000000000003</v>
      </c>
      <c r="V994" s="80">
        <v>0.2054447215295096</v>
      </c>
      <c r="W994" s="73">
        <v>1977.2</v>
      </c>
      <c r="X994" s="73">
        <v>0</v>
      </c>
      <c r="Y994" s="73">
        <v>12.9</v>
      </c>
      <c r="Z994" s="73">
        <v>0</v>
      </c>
      <c r="AA994" s="60">
        <f>G994+H994+J994+L994+N994+O994+P994+Q994+R994+S994+U994+W994+X994+Y994+Z994</f>
        <v>18053.191666666666</v>
      </c>
      <c r="AB994" s="211">
        <v>0</v>
      </c>
      <c r="AC994" s="73">
        <f>AB994+X994+W994+U994</f>
        <v>4805.4000000000005</v>
      </c>
      <c r="AD994" s="249">
        <f t="shared" si="378"/>
        <v>0.49931421446384056</v>
      </c>
      <c r="AE994" s="73">
        <f>G994+H994+J994+L994+N994+P994+Q994+R994+S994+Y994+Z994</f>
        <v>13247.791666666662</v>
      </c>
      <c r="AF994" s="302">
        <f t="shared" si="376"/>
        <v>0.4</v>
      </c>
      <c r="AG994" s="303">
        <f>G994*AF994</f>
        <v>3849.5999999999995</v>
      </c>
      <c r="AH994" s="225">
        <f>IF((AA994+AB994)-(AE994+AG994)&gt;0,0,(AA994+AB994)-(AE994+AG994))</f>
        <v>0</v>
      </c>
      <c r="AI994" s="249">
        <f t="shared" si="380"/>
        <v>0.49931421446384056</v>
      </c>
      <c r="AJ994" s="73">
        <f t="shared" si="381"/>
        <v>4805.4000000000005</v>
      </c>
      <c r="AK994" s="73"/>
      <c r="AL994" s="192"/>
    </row>
    <row r="995" spans="2:38" s="1" customFormat="1" ht="15.75" customHeight="1" x14ac:dyDescent="0.25">
      <c r="B995" s="680" t="s">
        <v>706</v>
      </c>
      <c r="C995" s="26" t="s">
        <v>124</v>
      </c>
      <c r="D995" s="113">
        <f t="shared" ref="D995:AA995" si="388">SUM(D996)</f>
        <v>26</v>
      </c>
      <c r="E995" s="113">
        <f t="shared" si="388"/>
        <v>99</v>
      </c>
      <c r="F995" s="113">
        <f t="shared" si="388"/>
        <v>93</v>
      </c>
      <c r="G995" s="58">
        <f t="shared" si="388"/>
        <v>9220.18</v>
      </c>
      <c r="H995" s="58">
        <f t="shared" si="388"/>
        <v>190.20000000000002</v>
      </c>
      <c r="I995" s="82">
        <f>J995/G995</f>
        <v>0.16609545583708779</v>
      </c>
      <c r="J995" s="58">
        <f t="shared" si="388"/>
        <v>1531.43</v>
      </c>
      <c r="K995" s="82">
        <f>L995/G995</f>
        <v>0</v>
      </c>
      <c r="L995" s="58">
        <f t="shared" si="388"/>
        <v>0</v>
      </c>
      <c r="M995" s="82">
        <f t="shared" si="388"/>
        <v>0</v>
      </c>
      <c r="N995" s="58">
        <f t="shared" si="388"/>
        <v>0</v>
      </c>
      <c r="O995" s="58">
        <f t="shared" si="388"/>
        <v>0</v>
      </c>
      <c r="P995" s="58">
        <f t="shared" si="388"/>
        <v>0</v>
      </c>
      <c r="Q995" s="58">
        <f t="shared" si="388"/>
        <v>66.099999999999994</v>
      </c>
      <c r="R995" s="58">
        <f t="shared" si="388"/>
        <v>17</v>
      </c>
      <c r="S995" s="58">
        <f t="shared" si="388"/>
        <v>1297.5341666666668</v>
      </c>
      <c r="T995" s="82">
        <f>U995/G995</f>
        <v>0.2921689164419784</v>
      </c>
      <c r="U995" s="58">
        <f t="shared" si="388"/>
        <v>2693.8500000000004</v>
      </c>
      <c r="V995" s="82">
        <f>W995/G995</f>
        <v>0.20131385721319972</v>
      </c>
      <c r="W995" s="58">
        <f t="shared" si="388"/>
        <v>1856.1499999999999</v>
      </c>
      <c r="X995" s="58">
        <f t="shared" si="388"/>
        <v>0</v>
      </c>
      <c r="Y995" s="58">
        <f t="shared" si="388"/>
        <v>13.9</v>
      </c>
      <c r="Z995" s="58">
        <f t="shared" si="388"/>
        <v>0</v>
      </c>
      <c r="AA995" s="58">
        <f t="shared" si="388"/>
        <v>16886.344166666669</v>
      </c>
      <c r="AB995" s="208">
        <f>SUM(AB996)</f>
        <v>0</v>
      </c>
      <c r="AC995" s="141">
        <f>SUM(AC996)</f>
        <v>4550</v>
      </c>
      <c r="AD995" s="236">
        <f t="shared" si="378"/>
        <v>0.49348277365517806</v>
      </c>
      <c r="AE995" s="141">
        <f>SUM(AE996)</f>
        <v>12336.344166666668</v>
      </c>
      <c r="AF995" s="275">
        <f t="shared" si="376"/>
        <v>0.4</v>
      </c>
      <c r="AG995" s="270">
        <f>SUM(AG996)</f>
        <v>3688.0720000000001</v>
      </c>
      <c r="AH995" s="141">
        <f>SUM(AH996)</f>
        <v>0</v>
      </c>
      <c r="AI995" s="236">
        <f t="shared" si="380"/>
        <v>0.49348277365517806</v>
      </c>
      <c r="AJ995" s="58">
        <f t="shared" si="381"/>
        <v>4550</v>
      </c>
      <c r="AK995" s="58"/>
      <c r="AL995" s="183"/>
    </row>
    <row r="996" spans="2:38" s="1" customFormat="1" ht="15.75" x14ac:dyDescent="0.25">
      <c r="B996" s="680"/>
      <c r="C996" s="30" t="s">
        <v>995</v>
      </c>
      <c r="D996" s="112">
        <v>26</v>
      </c>
      <c r="E996" s="112">
        <v>99</v>
      </c>
      <c r="F996" s="112">
        <v>93</v>
      </c>
      <c r="G996" s="74">
        <v>9220.18</v>
      </c>
      <c r="H996" s="74">
        <v>190.20000000000002</v>
      </c>
      <c r="I996" s="102">
        <v>0.16609545583708779</v>
      </c>
      <c r="J996" s="74">
        <v>1531.43</v>
      </c>
      <c r="K996" s="102">
        <v>0</v>
      </c>
      <c r="L996" s="74">
        <v>0</v>
      </c>
      <c r="M996" s="102">
        <v>0</v>
      </c>
      <c r="N996" s="74">
        <v>0</v>
      </c>
      <c r="O996" s="74">
        <v>0</v>
      </c>
      <c r="P996" s="74">
        <v>0</v>
      </c>
      <c r="Q996" s="74">
        <v>66.099999999999994</v>
      </c>
      <c r="R996" s="74">
        <v>17</v>
      </c>
      <c r="S996" s="74">
        <v>1297.5341666666668</v>
      </c>
      <c r="T996" s="102">
        <v>0.2921689164419784</v>
      </c>
      <c r="U996" s="74">
        <v>2693.8500000000004</v>
      </c>
      <c r="V996" s="102">
        <v>0.20131385721319972</v>
      </c>
      <c r="W996" s="74">
        <v>1856.1499999999999</v>
      </c>
      <c r="X996" s="74">
        <v>0</v>
      </c>
      <c r="Y996" s="74">
        <v>13.9</v>
      </c>
      <c r="Z996" s="74">
        <v>0</v>
      </c>
      <c r="AA996" s="60">
        <f>G996+H996+J996+L996+N996+O996+P996+Q996+R996+S996+U996+W996+X996+Y996+Z996</f>
        <v>16886.344166666669</v>
      </c>
      <c r="AB996" s="216">
        <v>0</v>
      </c>
      <c r="AC996" s="74">
        <f>AB996+X996+W996+U996</f>
        <v>4550</v>
      </c>
      <c r="AD996" s="248">
        <f t="shared" si="378"/>
        <v>0.49348277365517806</v>
      </c>
      <c r="AE996" s="74">
        <f>G996+H996+J996+L996+N996+P996+Q996+R996+S996+Y996+Z996</f>
        <v>12336.344166666668</v>
      </c>
      <c r="AF996" s="300">
        <f t="shared" si="376"/>
        <v>0.4</v>
      </c>
      <c r="AG996" s="301">
        <f>G996*AF996</f>
        <v>3688.0720000000001</v>
      </c>
      <c r="AH996" s="225">
        <f>IF((AA996+AB996)-(AE996+AG996)&gt;0,0,(AA996+AB996)-(AE996+AG996))</f>
        <v>0</v>
      </c>
      <c r="AI996" s="248">
        <f t="shared" si="380"/>
        <v>0.49348277365517806</v>
      </c>
      <c r="AJ996" s="74">
        <f t="shared" si="381"/>
        <v>4550</v>
      </c>
      <c r="AK996" s="74"/>
      <c r="AL996" s="191"/>
    </row>
    <row r="997" spans="2:38" ht="15.75" x14ac:dyDescent="0.25">
      <c r="B997" s="680" t="s">
        <v>707</v>
      </c>
      <c r="C997" s="26" t="s">
        <v>124</v>
      </c>
      <c r="D997" s="113">
        <f t="shared" ref="D997:AA997" si="389">SUM(D998:D999)</f>
        <v>49</v>
      </c>
      <c r="E997" s="113">
        <f t="shared" si="389"/>
        <v>210</v>
      </c>
      <c r="F997" s="113">
        <f t="shared" si="389"/>
        <v>189</v>
      </c>
      <c r="G997" s="58">
        <f t="shared" si="389"/>
        <v>18381.009999999998</v>
      </c>
      <c r="H997" s="58">
        <f t="shared" si="389"/>
        <v>355.20000000000005</v>
      </c>
      <c r="I997" s="82">
        <f>J997/G997</f>
        <v>0.15601481746650483</v>
      </c>
      <c r="J997" s="58">
        <f t="shared" si="389"/>
        <v>2867.7099199999998</v>
      </c>
      <c r="K997" s="82">
        <f>L997/G997</f>
        <v>8.123601477829567E-3</v>
      </c>
      <c r="L997" s="58">
        <f t="shared" si="389"/>
        <v>149.32000000000002</v>
      </c>
      <c r="M997" s="82">
        <f t="shared" si="389"/>
        <v>0</v>
      </c>
      <c r="N997" s="58">
        <f t="shared" si="389"/>
        <v>0</v>
      </c>
      <c r="O997" s="58">
        <f t="shared" si="389"/>
        <v>0</v>
      </c>
      <c r="P997" s="58">
        <f t="shared" si="389"/>
        <v>0</v>
      </c>
      <c r="Q997" s="58">
        <f t="shared" si="389"/>
        <v>100.59</v>
      </c>
      <c r="R997" s="58">
        <f t="shared" si="389"/>
        <v>29.927600000000002</v>
      </c>
      <c r="S997" s="58">
        <f t="shared" si="389"/>
        <v>2520.9832266666667</v>
      </c>
      <c r="T997" s="82">
        <f>U997/G997</f>
        <v>0.29126656260999806</v>
      </c>
      <c r="U997" s="58">
        <f t="shared" si="389"/>
        <v>5353.7736000000004</v>
      </c>
      <c r="V997" s="82">
        <f>W997/G997</f>
        <v>0.2025551153065038</v>
      </c>
      <c r="W997" s="58">
        <f t="shared" si="389"/>
        <v>3723.1675999999993</v>
      </c>
      <c r="X997" s="58">
        <f t="shared" si="389"/>
        <v>0</v>
      </c>
      <c r="Y997" s="58">
        <f t="shared" si="389"/>
        <v>71.624070000000003</v>
      </c>
      <c r="Z997" s="58">
        <f t="shared" si="389"/>
        <v>0</v>
      </c>
      <c r="AA997" s="58">
        <f t="shared" si="389"/>
        <v>33553.306016666669</v>
      </c>
      <c r="AB997" s="208">
        <f>SUM(AB998:AB999)</f>
        <v>0</v>
      </c>
      <c r="AC997" s="141">
        <f>SUM(AC998:AC999)</f>
        <v>9076.9411999999993</v>
      </c>
      <c r="AD997" s="236">
        <f t="shared" si="378"/>
        <v>0.49382167791650189</v>
      </c>
      <c r="AE997" s="141">
        <f>SUM(AE998:AE999)</f>
        <v>24476.364816666668</v>
      </c>
      <c r="AF997" s="275">
        <f t="shared" si="376"/>
        <v>0.4</v>
      </c>
      <c r="AG997" s="270">
        <f>SUM(AG998:AG999)</f>
        <v>7352.4040000000005</v>
      </c>
      <c r="AH997" s="141">
        <f>SUM(AH998:AH999)</f>
        <v>0</v>
      </c>
      <c r="AI997" s="236">
        <f t="shared" si="380"/>
        <v>0.49382167791650189</v>
      </c>
      <c r="AJ997" s="58">
        <f t="shared" si="381"/>
        <v>9076.9411999999993</v>
      </c>
      <c r="AK997" s="58"/>
      <c r="AL997" s="183"/>
    </row>
    <row r="998" spans="2:38" ht="15.75" customHeight="1" x14ac:dyDescent="0.25">
      <c r="B998" s="680"/>
      <c r="C998" s="30" t="s">
        <v>996</v>
      </c>
      <c r="D998" s="112">
        <v>19</v>
      </c>
      <c r="E998" s="112">
        <v>91</v>
      </c>
      <c r="F998" s="112">
        <v>77</v>
      </c>
      <c r="G998" s="74">
        <v>7083.6599999999989</v>
      </c>
      <c r="H998" s="74">
        <v>151.19999999999999</v>
      </c>
      <c r="I998" s="102">
        <v>0.17317600223613219</v>
      </c>
      <c r="J998" s="74">
        <v>1226.71992</v>
      </c>
      <c r="K998" s="102">
        <v>0</v>
      </c>
      <c r="L998" s="74">
        <v>0</v>
      </c>
      <c r="M998" s="102">
        <v>0</v>
      </c>
      <c r="N998" s="74">
        <v>0</v>
      </c>
      <c r="O998" s="74">
        <v>0</v>
      </c>
      <c r="P998" s="74">
        <v>0</v>
      </c>
      <c r="Q998" s="74">
        <v>61.7</v>
      </c>
      <c r="R998" s="74">
        <v>12.747600000000002</v>
      </c>
      <c r="S998" s="74">
        <v>1005.17656</v>
      </c>
      <c r="T998" s="102">
        <v>0.2922025619524371</v>
      </c>
      <c r="U998" s="74">
        <v>2069.8636000000001</v>
      </c>
      <c r="V998" s="102">
        <v>0.20557559227856784</v>
      </c>
      <c r="W998" s="74">
        <v>1456.2275999999997</v>
      </c>
      <c r="X998" s="74">
        <v>0</v>
      </c>
      <c r="Y998" s="74">
        <v>58.724069999999998</v>
      </c>
      <c r="Z998" s="74">
        <v>0</v>
      </c>
      <c r="AA998" s="60">
        <f>G998+H998+J998+L998+N998+O998+P998+Q998+R998+S998+U998+W998+X998+Y998+Z998</f>
        <v>13126.01935</v>
      </c>
      <c r="AB998" s="216">
        <v>0</v>
      </c>
      <c r="AC998" s="74">
        <f>AB998+X998+W998+U998</f>
        <v>3526.0911999999998</v>
      </c>
      <c r="AD998" s="248">
        <f t="shared" si="378"/>
        <v>0.49777815423100491</v>
      </c>
      <c r="AE998" s="74">
        <f>G998+H998+J998+L998+N998+P998+Q998+R998+S998+Y998+Z998</f>
        <v>9599.9281499999997</v>
      </c>
      <c r="AF998" s="300">
        <f t="shared" si="376"/>
        <v>0.4</v>
      </c>
      <c r="AG998" s="301">
        <f>G998*AF998</f>
        <v>2833.4639999999999</v>
      </c>
      <c r="AH998" s="225">
        <f>IF((AA998+AB998)-(AE998+AG998)&gt;0,0,(AA998+AB998)-(AE998+AG998))</f>
        <v>0</v>
      </c>
      <c r="AI998" s="248">
        <f t="shared" si="380"/>
        <v>0.49777815423100491</v>
      </c>
      <c r="AJ998" s="74">
        <f t="shared" si="381"/>
        <v>3526.0911999999998</v>
      </c>
      <c r="AK998" s="74"/>
      <c r="AL998" s="191"/>
    </row>
    <row r="999" spans="2:38" ht="15.75" x14ac:dyDescent="0.25">
      <c r="B999" s="680"/>
      <c r="C999" s="31" t="s">
        <v>997</v>
      </c>
      <c r="D999" s="114">
        <v>30</v>
      </c>
      <c r="E999" s="114">
        <v>119</v>
      </c>
      <c r="F999" s="114">
        <v>112</v>
      </c>
      <c r="G999" s="75">
        <v>11297.35</v>
      </c>
      <c r="H999" s="75">
        <v>204.00000000000003</v>
      </c>
      <c r="I999" s="86">
        <v>0.14525441807149461</v>
      </c>
      <c r="J999" s="75">
        <v>1640.9899999999998</v>
      </c>
      <c r="K999" s="86">
        <v>1.3217258914701237E-2</v>
      </c>
      <c r="L999" s="75">
        <v>149.32000000000002</v>
      </c>
      <c r="M999" s="86">
        <v>0</v>
      </c>
      <c r="N999" s="75">
        <v>0</v>
      </c>
      <c r="O999" s="75">
        <v>0</v>
      </c>
      <c r="P999" s="75">
        <v>0</v>
      </c>
      <c r="Q999" s="75">
        <v>38.89</v>
      </c>
      <c r="R999" s="75">
        <v>17.18</v>
      </c>
      <c r="S999" s="75">
        <v>1515.8066666666668</v>
      </c>
      <c r="T999" s="86">
        <v>0.29067967266659878</v>
      </c>
      <c r="U999" s="75">
        <v>3283.91</v>
      </c>
      <c r="V999" s="86">
        <v>0.20066121701106893</v>
      </c>
      <c r="W999" s="75">
        <v>2266.9399999999996</v>
      </c>
      <c r="X999" s="75">
        <v>0</v>
      </c>
      <c r="Y999" s="75">
        <v>12.9</v>
      </c>
      <c r="Z999" s="75">
        <v>0</v>
      </c>
      <c r="AA999" s="60">
        <f>G999+H999+J999+L999+N999+O999+P999+Q999+R999+S999+U999+W999+X999+Y999+Z999</f>
        <v>20427.286666666667</v>
      </c>
      <c r="AB999" s="217">
        <v>0</v>
      </c>
      <c r="AC999" s="75">
        <f>AB999+X999+W999+U999</f>
        <v>5550.8499999999995</v>
      </c>
      <c r="AD999" s="250">
        <f t="shared" si="378"/>
        <v>0.4913408896776677</v>
      </c>
      <c r="AE999" s="75">
        <f>G999+H999+J999+L999+N999+P999+Q999+R999+S999+Y999+Z999</f>
        <v>14876.436666666666</v>
      </c>
      <c r="AF999" s="304">
        <f t="shared" si="376"/>
        <v>0.4</v>
      </c>
      <c r="AG999" s="305">
        <f>G999*AF999</f>
        <v>4518.9400000000005</v>
      </c>
      <c r="AH999" s="225">
        <f>IF((AA999+AB999)-(AE999+AG999)&gt;0,0,(AA999+AB999)-(AE999+AG999))</f>
        <v>0</v>
      </c>
      <c r="AI999" s="250">
        <f t="shared" si="380"/>
        <v>0.4913408896776677</v>
      </c>
      <c r="AJ999" s="75">
        <f t="shared" si="381"/>
        <v>5550.8499999999995</v>
      </c>
      <c r="AK999" s="75"/>
      <c r="AL999" s="193"/>
    </row>
    <row r="1000" spans="2:38" ht="15.75" x14ac:dyDescent="0.25">
      <c r="B1000" s="680" t="s">
        <v>708</v>
      </c>
      <c r="C1000" s="26" t="s">
        <v>124</v>
      </c>
      <c r="D1000" s="113">
        <f>SUM(D1001:D1002)</f>
        <v>55</v>
      </c>
      <c r="E1000" s="113">
        <f>SUM(E1001:E1002)</f>
        <v>231</v>
      </c>
      <c r="F1000" s="113">
        <f>SUM(F1001:F1002)</f>
        <v>182</v>
      </c>
      <c r="G1000" s="58">
        <f t="shared" ref="G1000:Z1000" si="390">SUM(G1001:G1002)</f>
        <v>17648.41</v>
      </c>
      <c r="H1000" s="58">
        <f t="shared" si="390"/>
        <v>1268.5900000000001</v>
      </c>
      <c r="I1000" s="82">
        <f>J1000/G1000</f>
        <v>0.19195836905420943</v>
      </c>
      <c r="J1000" s="58">
        <f t="shared" si="390"/>
        <v>3387.76</v>
      </c>
      <c r="K1000" s="82">
        <f>L1000/G1000</f>
        <v>0</v>
      </c>
      <c r="L1000" s="58">
        <f t="shared" si="390"/>
        <v>0</v>
      </c>
      <c r="M1000" s="82">
        <f t="shared" si="390"/>
        <v>0</v>
      </c>
      <c r="N1000" s="58">
        <f t="shared" si="390"/>
        <v>0</v>
      </c>
      <c r="O1000" s="58">
        <f t="shared" si="390"/>
        <v>0</v>
      </c>
      <c r="P1000" s="58">
        <f t="shared" si="390"/>
        <v>0</v>
      </c>
      <c r="Q1000" s="58">
        <f t="shared" si="390"/>
        <v>185.35999999999999</v>
      </c>
      <c r="R1000" s="58">
        <f t="shared" si="390"/>
        <v>44.69</v>
      </c>
      <c r="S1000" s="58">
        <f t="shared" si="390"/>
        <v>2622.8791666666666</v>
      </c>
      <c r="T1000" s="82">
        <f>U1000/G1000</f>
        <v>0.29597453821619057</v>
      </c>
      <c r="U1000" s="58">
        <f t="shared" si="390"/>
        <v>5223.4799999999996</v>
      </c>
      <c r="V1000" s="82">
        <f>W1000/G1000</f>
        <v>0.21237947214508276</v>
      </c>
      <c r="W1000" s="58">
        <f t="shared" si="390"/>
        <v>3748.16</v>
      </c>
      <c r="X1000" s="58">
        <f t="shared" si="390"/>
        <v>0</v>
      </c>
      <c r="Y1000" s="58">
        <f t="shared" si="390"/>
        <v>25.8</v>
      </c>
      <c r="Z1000" s="58">
        <f t="shared" si="390"/>
        <v>0</v>
      </c>
      <c r="AA1000" s="58">
        <f>SUM(AA1001:AA1002)</f>
        <v>34155.129166666673</v>
      </c>
      <c r="AB1000" s="208">
        <f>SUM(AB1001:AB1002)</f>
        <v>0</v>
      </c>
      <c r="AC1000" s="141">
        <f>SUM(AC1001:AC1002)</f>
        <v>8971.64</v>
      </c>
      <c r="AD1000" s="236">
        <f t="shared" si="378"/>
        <v>0.50835401036127326</v>
      </c>
      <c r="AE1000" s="141">
        <f>SUM(AE1001:AE1002)</f>
        <v>25183.489166666666</v>
      </c>
      <c r="AF1000" s="275">
        <f t="shared" si="376"/>
        <v>0.4</v>
      </c>
      <c r="AG1000" s="270">
        <f>SUM(AG1001:AG1002)</f>
        <v>7059.3639999999996</v>
      </c>
      <c r="AH1000" s="141">
        <f>SUM(AH1001:AH1002)</f>
        <v>0</v>
      </c>
      <c r="AI1000" s="236">
        <f t="shared" si="380"/>
        <v>0.50835401036127326</v>
      </c>
      <c r="AJ1000" s="58">
        <f t="shared" si="381"/>
        <v>8971.64</v>
      </c>
      <c r="AK1000" s="58"/>
      <c r="AL1000" s="183"/>
    </row>
    <row r="1001" spans="2:38" ht="15.75" customHeight="1" x14ac:dyDescent="0.25">
      <c r="B1001" s="680"/>
      <c r="C1001" s="30" t="s">
        <v>998</v>
      </c>
      <c r="D1001" s="112">
        <v>27</v>
      </c>
      <c r="E1001" s="112">
        <v>117</v>
      </c>
      <c r="F1001" s="112">
        <v>89</v>
      </c>
      <c r="G1001" s="73">
        <v>8549.5199999999986</v>
      </c>
      <c r="H1001" s="73">
        <v>226.10000000000002</v>
      </c>
      <c r="I1001" s="80">
        <v>0.21224583368423028</v>
      </c>
      <c r="J1001" s="73">
        <v>1814.6000000000001</v>
      </c>
      <c r="K1001" s="80">
        <v>0</v>
      </c>
      <c r="L1001" s="73">
        <v>0</v>
      </c>
      <c r="M1001" s="80">
        <v>0</v>
      </c>
      <c r="N1001" s="73">
        <v>0</v>
      </c>
      <c r="O1001" s="73">
        <v>0</v>
      </c>
      <c r="P1001" s="73">
        <v>0</v>
      </c>
      <c r="Q1001" s="73">
        <v>124.69999999999999</v>
      </c>
      <c r="R1001" s="73">
        <v>31.94</v>
      </c>
      <c r="S1001" s="73">
        <v>1254.2708333333335</v>
      </c>
      <c r="T1001" s="80">
        <v>0.29582830381120817</v>
      </c>
      <c r="U1001" s="73">
        <v>2529.19</v>
      </c>
      <c r="V1001" s="80">
        <v>0.21136859145308748</v>
      </c>
      <c r="W1001" s="73">
        <v>1807.1000000000001</v>
      </c>
      <c r="X1001" s="73">
        <v>0</v>
      </c>
      <c r="Y1001" s="73">
        <v>12.9</v>
      </c>
      <c r="Z1001" s="73">
        <v>0</v>
      </c>
      <c r="AA1001" s="60">
        <f>G1001+H1001+J1001+L1001+N1001+O1001+P1001+Q1001+R1001+S1001+U1001+W1001+X1001+Y1001+Z1001</f>
        <v>16350.320833333335</v>
      </c>
      <c r="AB1001" s="211">
        <v>0</v>
      </c>
      <c r="AC1001" s="73">
        <f>AB1001+X1001+W1001+U1001</f>
        <v>4336.29</v>
      </c>
      <c r="AD1001" s="249">
        <f t="shared" si="378"/>
        <v>0.50719689526429557</v>
      </c>
      <c r="AE1001" s="73">
        <f>G1001+H1001+J1001+L1001+N1001+P1001+Q1001+R1001+S1001+Y1001+Z1001</f>
        <v>12014.030833333334</v>
      </c>
      <c r="AF1001" s="302">
        <f t="shared" si="376"/>
        <v>0.4</v>
      </c>
      <c r="AG1001" s="303">
        <f>G1001*AF1001</f>
        <v>3419.8079999999995</v>
      </c>
      <c r="AH1001" s="225">
        <f>IF((AA1001+AB1001)-(AE1001+AG1001)&gt;0,0,(AA1001+AB1001)-(AE1001+AG1001))</f>
        <v>0</v>
      </c>
      <c r="AI1001" s="249">
        <f t="shared" si="380"/>
        <v>0.50719689526429557</v>
      </c>
      <c r="AJ1001" s="73">
        <f t="shared" si="381"/>
        <v>4336.29</v>
      </c>
      <c r="AK1001" s="73"/>
      <c r="AL1001" s="192"/>
    </row>
    <row r="1002" spans="2:38" ht="15.75" x14ac:dyDescent="0.25">
      <c r="B1002" s="680"/>
      <c r="C1002" s="30" t="s">
        <v>999</v>
      </c>
      <c r="D1002" s="112">
        <v>28</v>
      </c>
      <c r="E1002" s="112">
        <v>114</v>
      </c>
      <c r="F1002" s="112">
        <v>93</v>
      </c>
      <c r="G1002" s="73">
        <v>9098.8900000000012</v>
      </c>
      <c r="H1002" s="73">
        <v>1042.49</v>
      </c>
      <c r="I1002" s="80">
        <v>0.17289581476421845</v>
      </c>
      <c r="J1002" s="73">
        <v>1573.1599999999999</v>
      </c>
      <c r="K1002" s="80">
        <v>0</v>
      </c>
      <c r="L1002" s="73">
        <v>0</v>
      </c>
      <c r="M1002" s="80">
        <v>0</v>
      </c>
      <c r="N1002" s="73">
        <v>0</v>
      </c>
      <c r="O1002" s="73">
        <v>0</v>
      </c>
      <c r="P1002" s="73">
        <v>0</v>
      </c>
      <c r="Q1002" s="73">
        <v>60.66</v>
      </c>
      <c r="R1002" s="73">
        <v>12.75</v>
      </c>
      <c r="S1002" s="73">
        <v>1368.6083333333333</v>
      </c>
      <c r="T1002" s="80">
        <v>0.296111943324955</v>
      </c>
      <c r="U1002" s="73">
        <v>2694.29</v>
      </c>
      <c r="V1002" s="80">
        <v>0.21332931819155959</v>
      </c>
      <c r="W1002" s="73">
        <v>1941.06</v>
      </c>
      <c r="X1002" s="73">
        <v>0</v>
      </c>
      <c r="Y1002" s="73">
        <v>12.9</v>
      </c>
      <c r="Z1002" s="73">
        <v>0</v>
      </c>
      <c r="AA1002" s="60">
        <f>G1002+H1002+J1002+L1002+N1002+O1002+P1002+Q1002+R1002+S1002+U1002+W1002+X1002+Y1002+Z1002</f>
        <v>17804.808333333338</v>
      </c>
      <c r="AB1002" s="211">
        <v>0</v>
      </c>
      <c r="AC1002" s="73">
        <f>AB1002+X1002+W1002+U1002</f>
        <v>4635.3500000000004</v>
      </c>
      <c r="AD1002" s="249">
        <f t="shared" si="378"/>
        <v>0.50944126151651459</v>
      </c>
      <c r="AE1002" s="73">
        <f>G1002+H1002+J1002+L1002+N1002+P1002+Q1002+R1002+S1002+Y1002+Z1002</f>
        <v>13169.458333333334</v>
      </c>
      <c r="AF1002" s="302">
        <f t="shared" si="376"/>
        <v>0.4</v>
      </c>
      <c r="AG1002" s="303">
        <f>G1002*AF1002</f>
        <v>3639.5560000000005</v>
      </c>
      <c r="AH1002" s="225">
        <f>IF((AA1002+AB1002)-(AE1002+AG1002)&gt;0,0,(AA1002+AB1002)-(AE1002+AG1002))</f>
        <v>0</v>
      </c>
      <c r="AI1002" s="249">
        <f t="shared" si="380"/>
        <v>0.50944126151651459</v>
      </c>
      <c r="AJ1002" s="73">
        <f t="shared" si="381"/>
        <v>4635.3500000000004</v>
      </c>
      <c r="AK1002" s="73"/>
      <c r="AL1002" s="192"/>
    </row>
    <row r="1003" spans="2:38" ht="15.75" customHeight="1" x14ac:dyDescent="0.25">
      <c r="B1003" s="680" t="s">
        <v>709</v>
      </c>
      <c r="C1003" s="26" t="s">
        <v>124</v>
      </c>
      <c r="D1003" s="113">
        <f t="shared" ref="D1003:AA1003" si="391">D1004</f>
        <v>36</v>
      </c>
      <c r="E1003" s="113">
        <f t="shared" si="391"/>
        <v>149</v>
      </c>
      <c r="F1003" s="113">
        <f t="shared" si="391"/>
        <v>129</v>
      </c>
      <c r="G1003" s="58">
        <f t="shared" si="391"/>
        <v>12238.592000000001</v>
      </c>
      <c r="H1003" s="58">
        <f t="shared" si="391"/>
        <v>270</v>
      </c>
      <c r="I1003" s="82">
        <f>J1003/G1003</f>
        <v>0.15479558432865478</v>
      </c>
      <c r="J1003" s="58">
        <f t="shared" si="391"/>
        <v>1894.4799999999998</v>
      </c>
      <c r="K1003" s="82">
        <f>L1003/G1003</f>
        <v>5.7408564645344828E-3</v>
      </c>
      <c r="L1003" s="58">
        <f t="shared" si="391"/>
        <v>70.260000000000005</v>
      </c>
      <c r="M1003" s="82">
        <f t="shared" si="391"/>
        <v>0</v>
      </c>
      <c r="N1003" s="58">
        <f t="shared" si="391"/>
        <v>0</v>
      </c>
      <c r="O1003" s="58">
        <f t="shared" si="391"/>
        <v>0</v>
      </c>
      <c r="P1003" s="58">
        <f t="shared" si="391"/>
        <v>0</v>
      </c>
      <c r="Q1003" s="58">
        <f t="shared" si="391"/>
        <v>76.099999999999994</v>
      </c>
      <c r="R1003" s="58">
        <f t="shared" si="391"/>
        <v>28.08</v>
      </c>
      <c r="S1003" s="58">
        <f t="shared" si="391"/>
        <v>1733.0410000000002</v>
      </c>
      <c r="T1003" s="82">
        <f>U1003/G1003</f>
        <v>0.29753259198443738</v>
      </c>
      <c r="U1003" s="58">
        <f t="shared" si="391"/>
        <v>3641.3799999999997</v>
      </c>
      <c r="V1003" s="82">
        <f>W1003/G1003</f>
        <v>0.21678147290145794</v>
      </c>
      <c r="W1003" s="58">
        <f t="shared" si="391"/>
        <v>2653.1</v>
      </c>
      <c r="X1003" s="58">
        <f t="shared" si="391"/>
        <v>0</v>
      </c>
      <c r="Y1003" s="58">
        <f t="shared" si="391"/>
        <v>19.84</v>
      </c>
      <c r="Z1003" s="58">
        <f t="shared" si="391"/>
        <v>0</v>
      </c>
      <c r="AA1003" s="58">
        <f t="shared" si="391"/>
        <v>22624.873</v>
      </c>
      <c r="AB1003" s="208">
        <f>AB1004</f>
        <v>0</v>
      </c>
      <c r="AC1003" s="141">
        <f>AC1004</f>
        <v>6294.48</v>
      </c>
      <c r="AD1003" s="236">
        <f t="shared" si="378"/>
        <v>0.51431406488589526</v>
      </c>
      <c r="AE1003" s="141">
        <f>AE1004</f>
        <v>16330.393</v>
      </c>
      <c r="AF1003" s="275">
        <f t="shared" si="376"/>
        <v>0.4</v>
      </c>
      <c r="AG1003" s="270">
        <f>AG1004</f>
        <v>4895.4368000000004</v>
      </c>
      <c r="AH1003" s="141">
        <f>AH1004</f>
        <v>0</v>
      </c>
      <c r="AI1003" s="236">
        <f t="shared" si="380"/>
        <v>0.51431406488589526</v>
      </c>
      <c r="AJ1003" s="58">
        <f t="shared" si="381"/>
        <v>6294.48</v>
      </c>
      <c r="AK1003" s="58"/>
      <c r="AL1003" s="183"/>
    </row>
    <row r="1004" spans="2:38" ht="15.75" x14ac:dyDescent="0.25">
      <c r="B1004" s="680"/>
      <c r="C1004" s="30" t="s">
        <v>1000</v>
      </c>
      <c r="D1004" s="112">
        <v>36</v>
      </c>
      <c r="E1004" s="112">
        <v>149</v>
      </c>
      <c r="F1004" s="112">
        <v>129</v>
      </c>
      <c r="G1004" s="73">
        <v>12238.592000000001</v>
      </c>
      <c r="H1004" s="73">
        <v>270</v>
      </c>
      <c r="I1004" s="80">
        <v>0.15479558432865478</v>
      </c>
      <c r="J1004" s="73">
        <v>1894.4799999999998</v>
      </c>
      <c r="K1004" s="80">
        <v>5.7408564645344828E-3</v>
      </c>
      <c r="L1004" s="73">
        <v>70.260000000000005</v>
      </c>
      <c r="M1004" s="80">
        <v>0</v>
      </c>
      <c r="N1004" s="73">
        <v>0</v>
      </c>
      <c r="O1004" s="73">
        <v>0</v>
      </c>
      <c r="P1004" s="73">
        <v>0</v>
      </c>
      <c r="Q1004" s="73">
        <v>76.099999999999994</v>
      </c>
      <c r="R1004" s="73">
        <v>28.08</v>
      </c>
      <c r="S1004" s="73">
        <v>1733.0410000000002</v>
      </c>
      <c r="T1004" s="80">
        <v>0.29753259198443738</v>
      </c>
      <c r="U1004" s="73">
        <v>3641.3799999999997</v>
      </c>
      <c r="V1004" s="80">
        <v>0.21678147290145794</v>
      </c>
      <c r="W1004" s="73">
        <v>2653.1</v>
      </c>
      <c r="X1004" s="73">
        <v>0</v>
      </c>
      <c r="Y1004" s="73">
        <v>19.84</v>
      </c>
      <c r="Z1004" s="73">
        <v>0</v>
      </c>
      <c r="AA1004" s="60">
        <f>G1004+H1004+J1004+L1004+N1004+O1004+P1004+Q1004+R1004+S1004+U1004+W1004+X1004+Y1004+Z1004</f>
        <v>22624.873</v>
      </c>
      <c r="AB1004" s="211">
        <v>0</v>
      </c>
      <c r="AC1004" s="73">
        <f>AB1004+X1004+W1004+U1004</f>
        <v>6294.48</v>
      </c>
      <c r="AD1004" s="249">
        <f t="shared" si="378"/>
        <v>0.51431406488589526</v>
      </c>
      <c r="AE1004" s="73">
        <f>G1004+H1004+J1004+L1004+N1004+P1004+Q1004+R1004+S1004+Y1004+Z1004</f>
        <v>16330.393</v>
      </c>
      <c r="AF1004" s="302">
        <f t="shared" si="376"/>
        <v>0.4</v>
      </c>
      <c r="AG1004" s="303">
        <f>G1004*AF1004</f>
        <v>4895.4368000000004</v>
      </c>
      <c r="AH1004" s="225">
        <f>IF((AA1004+AB1004)-(AE1004+AG1004)&gt;0,0,(AA1004+AB1004)-(AE1004+AG1004))</f>
        <v>0</v>
      </c>
      <c r="AI1004" s="249">
        <f t="shared" si="380"/>
        <v>0.51431406488589526</v>
      </c>
      <c r="AJ1004" s="73">
        <f t="shared" si="381"/>
        <v>6294.48</v>
      </c>
      <c r="AK1004" s="73"/>
      <c r="AL1004" s="192"/>
    </row>
    <row r="1005" spans="2:38" ht="15.75" x14ac:dyDescent="0.25">
      <c r="B1005" s="680" t="s">
        <v>846</v>
      </c>
      <c r="C1005" s="26" t="s">
        <v>124</v>
      </c>
      <c r="D1005" s="113">
        <f t="shared" ref="D1005:AA1005" si="392">SUM(D1006:D1007)</f>
        <v>41</v>
      </c>
      <c r="E1005" s="113">
        <f t="shared" si="392"/>
        <v>172</v>
      </c>
      <c r="F1005" s="113">
        <f t="shared" si="392"/>
        <v>156</v>
      </c>
      <c r="G1005" s="58">
        <f t="shared" si="392"/>
        <v>15358.152</v>
      </c>
      <c r="H1005" s="58">
        <f t="shared" si="392"/>
        <v>352.79999999999995</v>
      </c>
      <c r="I1005" s="82">
        <f>J1005/G1005</f>
        <v>0.18348229656797249</v>
      </c>
      <c r="J1005" s="58">
        <f t="shared" si="392"/>
        <v>2817.9490000000001</v>
      </c>
      <c r="K1005" s="82">
        <f>L1005/G1005</f>
        <v>0</v>
      </c>
      <c r="L1005" s="58">
        <f t="shared" si="392"/>
        <v>0</v>
      </c>
      <c r="M1005" s="82">
        <f t="shared" si="392"/>
        <v>0</v>
      </c>
      <c r="N1005" s="58">
        <f t="shared" si="392"/>
        <v>0</v>
      </c>
      <c r="O1005" s="58">
        <f t="shared" si="392"/>
        <v>0</v>
      </c>
      <c r="P1005" s="58">
        <f t="shared" si="392"/>
        <v>0</v>
      </c>
      <c r="Q1005" s="58">
        <f t="shared" si="392"/>
        <v>148.76</v>
      </c>
      <c r="R1005" s="58">
        <f t="shared" si="392"/>
        <v>25.4</v>
      </c>
      <c r="S1005" s="58">
        <f t="shared" si="392"/>
        <v>2199.3517499999998</v>
      </c>
      <c r="T1005" s="82">
        <f>U1005/G1005</f>
        <v>0.29550169838141987</v>
      </c>
      <c r="U1005" s="58">
        <f t="shared" si="392"/>
        <v>4538.3600000000006</v>
      </c>
      <c r="V1005" s="82">
        <f>W1005/G1005</f>
        <v>0.20717987424528678</v>
      </c>
      <c r="W1005" s="58">
        <f t="shared" si="392"/>
        <v>3181.8999999999996</v>
      </c>
      <c r="X1005" s="58">
        <f t="shared" si="392"/>
        <v>0</v>
      </c>
      <c r="Y1005" s="58">
        <f t="shared" si="392"/>
        <v>39.5</v>
      </c>
      <c r="Z1005" s="58">
        <f t="shared" si="392"/>
        <v>0</v>
      </c>
      <c r="AA1005" s="58">
        <f t="shared" si="392"/>
        <v>28662.172750000002</v>
      </c>
      <c r="AB1005" s="208">
        <f>SUM(AB1006:AB1007)</f>
        <v>0</v>
      </c>
      <c r="AC1005" s="141">
        <f>SUM(AC1006:AC1007)</f>
        <v>7720.26</v>
      </c>
      <c r="AD1005" s="236">
        <f t="shared" si="378"/>
        <v>0.50268157262670665</v>
      </c>
      <c r="AE1005" s="141">
        <f>SUM(AE1006:AE1007)</f>
        <v>20941.912750000003</v>
      </c>
      <c r="AF1005" s="275">
        <f t="shared" si="376"/>
        <v>0.4</v>
      </c>
      <c r="AG1005" s="270">
        <f>SUM(AG1006:AG1007)</f>
        <v>6143.2608</v>
      </c>
      <c r="AH1005" s="141">
        <f>SUM(AH1006:AH1007)</f>
        <v>0</v>
      </c>
      <c r="AI1005" s="236">
        <f t="shared" si="380"/>
        <v>0.50268157262670665</v>
      </c>
      <c r="AJ1005" s="58">
        <f t="shared" si="381"/>
        <v>7720.26</v>
      </c>
      <c r="AK1005" s="58"/>
      <c r="AL1005" s="183"/>
    </row>
    <row r="1006" spans="2:38" ht="15.75" x14ac:dyDescent="0.25">
      <c r="B1006" s="680"/>
      <c r="C1006" s="30" t="s">
        <v>1001</v>
      </c>
      <c r="D1006" s="112">
        <v>22</v>
      </c>
      <c r="E1006" s="112">
        <v>96</v>
      </c>
      <c r="F1006" s="112">
        <v>82</v>
      </c>
      <c r="G1006" s="73">
        <v>8076.8160000000007</v>
      </c>
      <c r="H1006" s="73">
        <v>205.2</v>
      </c>
      <c r="I1006" s="80">
        <v>0.20748881737555988</v>
      </c>
      <c r="J1006" s="73">
        <v>1675.8490000000002</v>
      </c>
      <c r="K1006" s="80">
        <v>0</v>
      </c>
      <c r="L1006" s="73">
        <v>0</v>
      </c>
      <c r="M1006" s="80">
        <v>0</v>
      </c>
      <c r="N1006" s="73">
        <v>0</v>
      </c>
      <c r="O1006" s="73">
        <v>0</v>
      </c>
      <c r="P1006" s="73">
        <v>0</v>
      </c>
      <c r="Q1006" s="73">
        <v>69.3</v>
      </c>
      <c r="R1006" s="73">
        <v>12.7</v>
      </c>
      <c r="S1006" s="73">
        <v>1173.6645833333332</v>
      </c>
      <c r="T1006" s="80">
        <v>0.29584801733752508</v>
      </c>
      <c r="U1006" s="73">
        <v>2389.5100000000002</v>
      </c>
      <c r="V1006" s="80">
        <v>0.20612082781135532</v>
      </c>
      <c r="W1006" s="73">
        <v>1664.7999999999997</v>
      </c>
      <c r="X1006" s="73">
        <v>0</v>
      </c>
      <c r="Y1006" s="73">
        <v>12.9</v>
      </c>
      <c r="Z1006" s="73">
        <v>0</v>
      </c>
      <c r="AA1006" s="60">
        <f>G1006+H1006+J1006+L1006+N1006+O1006+P1006+Q1006+R1006+S1006+U1006+W1006+X1006+Y1006+Z1006</f>
        <v>15280.739583333334</v>
      </c>
      <c r="AB1006" s="211">
        <v>0</v>
      </c>
      <c r="AC1006" s="73">
        <f>AB1006+X1006+W1006+U1006</f>
        <v>4054.31</v>
      </c>
      <c r="AD1006" s="249">
        <f t="shared" si="378"/>
        <v>0.5019688451488804</v>
      </c>
      <c r="AE1006" s="73">
        <f>G1006+H1006+J1006+L1006+N1006+P1006+Q1006+R1006+S1006+Y1006+Z1006</f>
        <v>11226.429583333334</v>
      </c>
      <c r="AF1006" s="302">
        <f t="shared" si="376"/>
        <v>0.4</v>
      </c>
      <c r="AG1006" s="303">
        <f>G1006*AF1006</f>
        <v>3230.7264000000005</v>
      </c>
      <c r="AH1006" s="225">
        <f>IF((AA1006+AB1006)-(AE1006+AG1006)&gt;0,0,(AA1006+AB1006)-(AE1006+AG1006))</f>
        <v>0</v>
      </c>
      <c r="AI1006" s="249">
        <f t="shared" si="380"/>
        <v>0.5019688451488804</v>
      </c>
      <c r="AJ1006" s="73">
        <f t="shared" si="381"/>
        <v>4054.31</v>
      </c>
      <c r="AK1006" s="73"/>
      <c r="AL1006" s="192"/>
    </row>
    <row r="1007" spans="2:38" ht="15.75" x14ac:dyDescent="0.25">
      <c r="B1007" s="680"/>
      <c r="C1007" s="31" t="s">
        <v>1002</v>
      </c>
      <c r="D1007" s="114">
        <v>19</v>
      </c>
      <c r="E1007" s="114">
        <v>76</v>
      </c>
      <c r="F1007" s="114">
        <v>74</v>
      </c>
      <c r="G1007" s="75">
        <v>7281.3359999999993</v>
      </c>
      <c r="H1007" s="75">
        <v>147.6</v>
      </c>
      <c r="I1007" s="86">
        <v>0.15685308300564621</v>
      </c>
      <c r="J1007" s="75">
        <v>1142.0999999999999</v>
      </c>
      <c r="K1007" s="86">
        <v>0</v>
      </c>
      <c r="L1007" s="75">
        <v>0</v>
      </c>
      <c r="M1007" s="86">
        <v>0</v>
      </c>
      <c r="N1007" s="75">
        <v>0</v>
      </c>
      <c r="O1007" s="75">
        <v>0</v>
      </c>
      <c r="P1007" s="75">
        <v>0</v>
      </c>
      <c r="Q1007" s="75">
        <v>79.460000000000008</v>
      </c>
      <c r="R1007" s="75">
        <v>12.7</v>
      </c>
      <c r="S1007" s="75">
        <v>1025.6871666666666</v>
      </c>
      <c r="T1007" s="86">
        <v>0.2951175443627379</v>
      </c>
      <c r="U1007" s="75">
        <v>2148.8500000000004</v>
      </c>
      <c r="V1007" s="86">
        <v>0.20835462063555374</v>
      </c>
      <c r="W1007" s="75">
        <v>1517.1000000000001</v>
      </c>
      <c r="X1007" s="75">
        <v>0</v>
      </c>
      <c r="Y1007" s="75">
        <v>26.6</v>
      </c>
      <c r="Z1007" s="75">
        <v>0</v>
      </c>
      <c r="AA1007" s="60">
        <f>G1007+H1007+J1007+L1007+N1007+O1007+P1007+Q1007+R1007+S1007+U1007+W1007+X1007+Y1007+Z1007</f>
        <v>13381.433166666668</v>
      </c>
      <c r="AB1007" s="217">
        <v>0</v>
      </c>
      <c r="AC1007" s="75">
        <f>AB1007+X1007+W1007+U1007</f>
        <v>3665.9500000000007</v>
      </c>
      <c r="AD1007" s="250">
        <f t="shared" si="378"/>
        <v>0.50347216499829162</v>
      </c>
      <c r="AE1007" s="75">
        <f>G1007+H1007+J1007+L1007+N1007+P1007+Q1007+R1007+S1007+Y1007+Z1007</f>
        <v>9715.4831666666669</v>
      </c>
      <c r="AF1007" s="304">
        <f t="shared" si="376"/>
        <v>0.4</v>
      </c>
      <c r="AG1007" s="305">
        <f>G1007*AF1007</f>
        <v>2912.5344</v>
      </c>
      <c r="AH1007" s="225">
        <f>IF((AA1007+AB1007)-(AE1007+AG1007)&gt;0,0,(AA1007+AB1007)-(AE1007+AG1007))</f>
        <v>0</v>
      </c>
      <c r="AI1007" s="250">
        <f t="shared" si="380"/>
        <v>0.50347216499829162</v>
      </c>
      <c r="AJ1007" s="75">
        <f t="shared" si="381"/>
        <v>3665.9500000000007</v>
      </c>
      <c r="AK1007" s="75"/>
      <c r="AL1007" s="193"/>
    </row>
    <row r="1008" spans="2:38" s="1" customFormat="1" ht="33.75" customHeight="1" x14ac:dyDescent="0.25"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76"/>
      <c r="Y1008" s="76"/>
      <c r="Z1008" s="40"/>
      <c r="AA1008" s="40"/>
      <c r="AB1008" s="41"/>
    </row>
    <row r="1009" spans="2:28" ht="26.25" customHeight="1" x14ac:dyDescent="0.35">
      <c r="B1009" s="39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77"/>
      <c r="Y1009" s="77"/>
      <c r="Z1009" s="39"/>
      <c r="AA1009" s="39"/>
      <c r="AB1009" s="50"/>
    </row>
    <row r="1010" spans="2:28" ht="18.75" x14ac:dyDescent="0.25"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77"/>
      <c r="Y1010" s="77"/>
      <c r="Z1010" s="39"/>
      <c r="AA1010" s="39"/>
    </row>
    <row r="1011" spans="2:28" ht="18.75" x14ac:dyDescent="0.25">
      <c r="B1011" s="39"/>
      <c r="AB1011" s="48"/>
    </row>
  </sheetData>
  <protectedRanges>
    <protectedRange sqref="B112 B252 B114" name="Диапазон4_1_1_1_1_1_1"/>
    <protectedRange sqref="B129 B131:B133 C126 C130:C133" name="Диапазон12_2_1_1_4_1_1_1"/>
    <protectedRange sqref="B122 B124:B125 C123:C125" name="Диапазон7_2_1_1_4_1_1_1"/>
    <protectedRange sqref="B115" name="Диапазон4_1_1_1_5_1_1_1"/>
    <protectedRange sqref="B261:B264 C262:C263 C265" name="Диапазон12_17_1_1_1_1_1_1"/>
    <protectedRange sqref="B257 B259 C258:C259" name="Диапазон7_15_1_1_1_1_1_1"/>
    <protectedRange sqref="B158" name="Диапазон4_1_1_1_1_1"/>
    <protectedRange sqref="B171 B175 B172:C174" name="Диапазон12_1_4_1_1_1_1_1"/>
    <protectedRange sqref="B165 B166:C167" name="Диапазон7_1_7_1_1_1_1_1"/>
    <protectedRange sqref="B186" name="Диапазон4_1_1_1_1_1_2"/>
    <protectedRange sqref="B775:B776 B563:B564 B113 B157 B185 B251 B286:B287 B326:B327 B348:B349 B391:B392 B420:B421 B459:B460 B495:B496 B520:B521 B598:B599 B644:B645 B690:B691 B719:B720 B749:B750 B830:B831 B862:B863 B895:B896 B928:B929 B952:B953 B990:B991" name="Диапазон4_1_1_1_1_1_1_1"/>
    <protectedRange sqref="B700:Z702" name="Диапазон12_8_1_1_1_1_1_1_1"/>
    <protectedRange sqref="B695 B697 C696:Z697" name="Диапазон7_6_1_1_1_1_1_1_1"/>
    <protectedRange sqref="B300:B304 C301 C303:C304" name="Диапазон12_1_1_1_1_1_1_1_1_1"/>
    <protectedRange sqref="B294:B296 C295 C297" name="Диапазон7_1_1_1_1_1_1_1_1_1"/>
    <protectedRange sqref="B361 B365 B362:C364" name="Диапазон12_3_1_1_1_1_1_1_1"/>
    <protectedRange sqref="B357 B355:C356" name="Диапазон7_3_1_1_1_1_1_1_1"/>
    <protectedRange sqref="B400:C402" name="Диапазон7_1_2_1_1_1_1_1_1_1"/>
    <protectedRange sqref="B438 B435:C437 B439:C439" name="Диапазон12_1_2_1_2_1_1_1_1_1"/>
    <protectedRange sqref="B430 B429:C429 B431:C431" name="Диапазон7_1_3_1_1_1_1_1_1_1"/>
    <protectedRange sqref="B422" name="Диапазон4_1_2_1_1_1_1_1_1_1_1"/>
    <protectedRange sqref="B473:C477" name="Диапазон12_4_1_1_1_1_1_1_1"/>
    <protectedRange sqref="B468 B467:C467 B469:C469" name="Диапазон7_4_1_1_1_1_1_1_1"/>
    <protectedRange sqref="B510 B513 B511:C512 B514:C514" name="Диапазон12_5_1_1_1_1_1_1_1"/>
    <protectedRange sqref="B497" name="Диапазон4_5_1_1_1_1_1_1_1"/>
    <protectedRange sqref="B504 B505:C506" name="Диапазон7_1_4_1_1_1_1_1_1_1"/>
    <protectedRange sqref="B577 B578:C581" name="Диапазон12_6_1_2_1_1_1_1_1"/>
    <protectedRange sqref="B573 B571:C572" name="Диапазон7_5_1_1_1_1_1_1_1"/>
    <protectedRange sqref="B616 B613:B614 C613:Z613 C615:Z616" name="Диапазон12_7_1_1_1_1_1_1_1_1"/>
    <protectedRange sqref="B607:Z609" name="Диапазон7_1_5_1_1_1_1_1_1_1_1"/>
    <protectedRange sqref="B734:B738" name="Диапазон12_9_1_1_1_1_1_1_3"/>
    <protectedRange sqref="B728:B730" name="Диапазон7_7_1_1_1_1_1_1_2"/>
    <protectedRange sqref="B721" name="Диапазон4_9_1_1_1_1_1_1_1"/>
    <protectedRange sqref="B763 B766 B764:Z765 B767:Z767" name="Диапазон12_10_1_2_1_1_1_1_1"/>
    <protectedRange sqref="B759 B757:Z758" name="Диапазон7_8_1_1_1_1_1_1_1"/>
    <protectedRange sqref="B843 B847 B844:Z846" name="Диапазон12_12_1_1_1_1_1_1_1"/>
    <protectedRange sqref="B839 B837:Z838" name="Диапазон7_10_1_1_1_1_1_1_1"/>
    <protectedRange sqref="B881 B879:Z880 B882:Z883" name="Диапазон12_13_1_1_1_1_1_1_1"/>
    <protectedRange sqref="B874 B873:Z873 B875:Z875" name="Диапазон7_11_1_1_1_1_1_1_1"/>
    <protectedRange sqref="B864:B866" name="Диапазон4_13_1_1_1_1_1_1_1"/>
    <protectedRange sqref="B909:B913" name="Диапазон12_14_1_1_1_1_1_1_1"/>
    <protectedRange sqref="B903:B905" name="Диапазон7_12_1_1_1_1_1_1_1"/>
    <protectedRange sqref="B944 B942:Z943 B945:Z946" name="Диапазон12_15_1_1_1_1_1_1_1"/>
    <protectedRange sqref="B936 B937:Z938" name="Диапазон7_13_1_1_1_1_1_1_1"/>
    <protectedRange sqref="B970 B967:Z969 B971:Z971" name="Диапазон12_16_1_1_1_1_1_1_1"/>
    <protectedRange sqref="B963 B961:Z962" name="Диапазон7_14_1_1_1_1_1_1_1"/>
    <protectedRange sqref="B954" name="Диапазон4_16_1_1_1_1_1_1_1"/>
    <protectedRange sqref="B1005:C1005 B1006:Z1007" name="Диапазон12_1_3_1_1_1_1_1_1_1"/>
    <protectedRange sqref="B1001:Z1001 B1000:C1000 B999:Z999" name="Диапазон7_1_6_1_1_1_1_1_1_1"/>
    <protectedRange sqref="B992" name="Диапазон4_1_3_1_1_1_1_1_1_1"/>
    <protectedRange sqref="C903:Z905" name="Диапазон7_12_1_1_1_1_1_1_2_1"/>
    <protectedRange sqref="C909:Z909" name="Диапазон12_14_1_1_1_1_1_1_2_2"/>
    <protectedRange sqref="C911:Z913" name="Диапазон12_14_1_1_1_1_1_1_2_1_1"/>
    <protectedRange sqref="C729:Z730" name="Диапазон7_7_1_1_1_1_1_1_1_1"/>
    <protectedRange sqref="C734:Z735" name="Диапазон12_9_1_1_1_1_1_1_1_1"/>
    <protectedRange sqref="C737:Z738" name="Диапазон12_9_1_1_1_1_1_1_2_1"/>
    <protectedRange sqref="D130:Z133" name="Диапазон12_2_1_1_4_1_1_1_1"/>
    <protectedRange sqref="D123:Z125" name="Диапазон7_2_1_1_4_1_1_1_1"/>
    <protectedRange sqref="D265:Z265 D262:Z263" name="Диапазон12_17_1_1_1_1_1_1_1"/>
    <protectedRange sqref="D258:Z259" name="Диапазон7_15_1_1_1_1_1_1_1"/>
    <protectedRange sqref="D172:Z173 D174:AA174" name="Диапазон12_1_4_1_1_1_1_1_1"/>
    <protectedRange sqref="D166:Z167" name="Диапазон7_1_7_1_1_1_1_1_1"/>
    <protectedRange sqref="D303:Z304 D301:Z301" name="Диапазон12_1_1_1_1_1_1_1_1_1_1"/>
    <protectedRange sqref="D297:Z297 D295:Z295" name="Диапазон7_1_1_1_1_1_1_1_1_1_1"/>
    <protectedRange sqref="D362:Z364" name="Диапазон12_3_1_1_1_1_1_1_1_1"/>
    <protectedRange sqref="D355:Z356" name="Диапазон7_3_1_1_1_1_1_1_1_1"/>
    <protectedRange sqref="D400:Z402" name="Диапазон7_1_2_1_1_1_1_1_1_1_1"/>
    <protectedRange sqref="D439:Z439 D435:Z437" name="Диапазон12_1_2_1_2_1_1_1_1_1_1"/>
    <protectedRange sqref="D431:Z431 D429:AA429" name="Диапазон7_1_3_1_1_1_1_1_1_1_1"/>
    <protectedRange sqref="D473:Z474 D476:Z477" name="Диапазон12_4_1_1_1_1_1_1_1_1"/>
    <protectedRange sqref="D469:Z469 D467:Z467" name="Диапазон7_4_1_1_1_1_1_1_1_1"/>
    <protectedRange sqref="D514:Z514 D511:Z512" name="Диапазон12_5_1_1_1_1_1_1_1_1"/>
    <protectedRange sqref="D505:Z506" name="Диапазон7_1_4_1_1_1_1_1_1_1_1"/>
    <protectedRange sqref="D578:Z581" name="Диапазон12_6_1_2_1_1_1_1_1_1"/>
    <protectedRange sqref="D571:Z572" name="Диапазон7_5_1_1_1_1_1_1_1_1"/>
    <protectedRange sqref="AC130:AG133 AI130:AL133" name="Диапазон12_2_1_1_4_1_1_1_3"/>
    <protectedRange sqref="AC123:AG125 AI123:AL125" name="Диапазон7_2_1_1_4_1_1_1_3"/>
    <protectedRange sqref="AC262:AG263 AC265:AG265 AI262:AL263 AI265:AL265" name="Диапазон12_17_1_1_1_1_1_1_3"/>
    <protectedRange sqref="AC258:AG259 AI258:AL259" name="Диапазон7_15_1_1_1_1_1_1_3"/>
    <protectedRange sqref="AC172:AG174 AI172:AL174" name="Диапазон12_1_4_1_1_1_1_1_3"/>
    <protectedRange sqref="AC166:AG167 AI166:AL167" name="Диапазон7_1_7_1_1_1_1_1_3"/>
    <protectedRange sqref="AC301:AG301 AC303:AG304 AI301:AL301 AI303:AL304" name="Диапазон12_1_1_1_1_1_1_1_1_1_3"/>
    <protectedRange sqref="AC295:AG295 AC297:AG297 AI295:AL295 AI297:AL297" name="Диапазон7_1_1_1_1_1_1_1_1_1_3"/>
    <protectedRange sqref="AC362:AG364 AI362:AL364" name="Диапазон12_3_1_1_1_1_1_1_1_3"/>
    <protectedRange sqref="AC355:AG356 AI355:AL356" name="Диапазон7_3_1_1_1_1_1_1_1_3"/>
    <protectedRange sqref="AC400:AG402 AI400:AL402" name="Диапазон7_1_2_1_1_1_1_1_1_1_3"/>
    <protectedRange sqref="AC435:AG437 AC439:AG439 AI435:AL437 AI439:AL439" name="Диапазон12_1_2_1_2_1_1_1_1_1_3"/>
    <protectedRange sqref="AC431:AG431 AC429:AG429 AI431:AL431 AI429:AL429" name="Диапазон7_1_3_1_1_1_1_1_1_1_3"/>
    <protectedRange sqref="AC476:AG477 AC473:AG474 AI473:AL474 AI476:AL477" name="Диапазон12_4_1_1_1_1_1_1_1_3"/>
    <protectedRange sqref="AC467:AG467 AC469:AG469 AI467:AL467 AI469:AL469" name="Диапазон7_4_1_1_1_1_1_1_1_3"/>
    <protectedRange sqref="AC511:AG512 AC514:AG514 AI511:AL512 AI514:AL514" name="Диапазон12_5_1_1_1_1_1_1_1_3"/>
    <protectedRange sqref="AC505:AG506 AI505:AL506" name="Диапазон7_1_4_1_1_1_1_1_1_1_3"/>
    <protectedRange sqref="AC1006:AG1007 AI1006:AL1007" name="Диапазон12_1_3_1_1_1_1_1_1_1_2"/>
    <protectedRange sqref="AC1001:AG1002 AI1001:AL1002" name="Диапазон7_1_6_1_1_1_1_1_1_1_2"/>
    <protectedRange sqref="AC903:AG905 AI903:AL905" name="Диапазон7_12_1_1_1_1_1_1_2_1_2"/>
    <protectedRange sqref="AC911:AG913 AI911:AL913" name="Диапазон12_14_1_1_1_1_1_1_2_1_1_2"/>
  </protectedRanges>
  <autoFilter ref="B9:AL1007"/>
  <mergeCells count="294">
    <mergeCell ref="B1:R1"/>
    <mergeCell ref="B115:B118"/>
    <mergeCell ref="AB5:AB8"/>
    <mergeCell ref="D5:D8"/>
    <mergeCell ref="C5:C8"/>
    <mergeCell ref="B5:B8"/>
    <mergeCell ref="B119:B121"/>
    <mergeCell ref="B122:B125"/>
    <mergeCell ref="B126:B128"/>
    <mergeCell ref="E5:E8"/>
    <mergeCell ref="F5:F8"/>
    <mergeCell ref="G5:Z5"/>
    <mergeCell ref="AA5:AA8"/>
    <mergeCell ref="G6:Z6"/>
    <mergeCell ref="G7:G8"/>
    <mergeCell ref="H7:H8"/>
    <mergeCell ref="I7:J7"/>
    <mergeCell ref="K7:L7"/>
    <mergeCell ref="M7:N7"/>
    <mergeCell ref="O7:O8"/>
    <mergeCell ref="P7:P8"/>
    <mergeCell ref="Q7:Q8"/>
    <mergeCell ref="R7:R8"/>
    <mergeCell ref="S7:S8"/>
    <mergeCell ref="B16:C16"/>
    <mergeCell ref="B111:C111"/>
    <mergeCell ref="T7:U7"/>
    <mergeCell ref="V7:W7"/>
    <mergeCell ref="X7:X8"/>
    <mergeCell ref="Y7:Y8"/>
    <mergeCell ref="Z7:Z8"/>
    <mergeCell ref="B129:B133"/>
    <mergeCell ref="B134:B136"/>
    <mergeCell ref="B112:C112"/>
    <mergeCell ref="B178:B180"/>
    <mergeCell ref="B181:B183"/>
    <mergeCell ref="B137:B139"/>
    <mergeCell ref="B140:B143"/>
    <mergeCell ref="B144:B146"/>
    <mergeCell ref="B147:B149"/>
    <mergeCell ref="B150:B152"/>
    <mergeCell ref="B159:B161"/>
    <mergeCell ref="B162:B164"/>
    <mergeCell ref="B165:B167"/>
    <mergeCell ref="B168:B170"/>
    <mergeCell ref="B171:B173"/>
    <mergeCell ref="B175:B177"/>
    <mergeCell ref="B153:B155"/>
    <mergeCell ref="B156:C156"/>
    <mergeCell ref="B204:B207"/>
    <mergeCell ref="B208:B211"/>
    <mergeCell ref="B212:B215"/>
    <mergeCell ref="B216:B218"/>
    <mergeCell ref="B220:B222"/>
    <mergeCell ref="B223:B225"/>
    <mergeCell ref="B187:B189"/>
    <mergeCell ref="B190:B193"/>
    <mergeCell ref="B194:B198"/>
    <mergeCell ref="B200:B203"/>
    <mergeCell ref="B254:B256"/>
    <mergeCell ref="B257:B259"/>
    <mergeCell ref="B260:B263"/>
    <mergeCell ref="B264:B267"/>
    <mergeCell ref="B269:B274"/>
    <mergeCell ref="B226:B228"/>
    <mergeCell ref="B229:B231"/>
    <mergeCell ref="B232:B234"/>
    <mergeCell ref="B235:B237"/>
    <mergeCell ref="B238:B241"/>
    <mergeCell ref="B242:B245"/>
    <mergeCell ref="B296:B298"/>
    <mergeCell ref="B299:B301"/>
    <mergeCell ref="B302:B304"/>
    <mergeCell ref="B305:B307"/>
    <mergeCell ref="B308:B310"/>
    <mergeCell ref="B311:B313"/>
    <mergeCell ref="B275:B277"/>
    <mergeCell ref="B278:B280"/>
    <mergeCell ref="B281:B284"/>
    <mergeCell ref="B288:B289"/>
    <mergeCell ref="B290:B292"/>
    <mergeCell ref="B293:B295"/>
    <mergeCell ref="B285:C285"/>
    <mergeCell ref="B337:B339"/>
    <mergeCell ref="B340:B342"/>
    <mergeCell ref="B344:B346"/>
    <mergeCell ref="B351:B353"/>
    <mergeCell ref="B354:B356"/>
    <mergeCell ref="B357:B360"/>
    <mergeCell ref="B314:B317"/>
    <mergeCell ref="B318:B320"/>
    <mergeCell ref="B321:B324"/>
    <mergeCell ref="B328:B330"/>
    <mergeCell ref="B331:B333"/>
    <mergeCell ref="B334:B336"/>
    <mergeCell ref="B325:C325"/>
    <mergeCell ref="B347:C347"/>
    <mergeCell ref="B381:B383"/>
    <mergeCell ref="B384:B386"/>
    <mergeCell ref="B387:B389"/>
    <mergeCell ref="B393:B395"/>
    <mergeCell ref="B396:B398"/>
    <mergeCell ref="B399:B402"/>
    <mergeCell ref="B361:B364"/>
    <mergeCell ref="B365:B367"/>
    <mergeCell ref="B368:B371"/>
    <mergeCell ref="B372:B374"/>
    <mergeCell ref="B375:B377"/>
    <mergeCell ref="B378:B380"/>
    <mergeCell ref="B390:C390"/>
    <mergeCell ref="B422:B425"/>
    <mergeCell ref="B426:B428"/>
    <mergeCell ref="B430:B432"/>
    <mergeCell ref="B434:B437"/>
    <mergeCell ref="B438:B441"/>
    <mergeCell ref="B445:B448"/>
    <mergeCell ref="B403:B404"/>
    <mergeCell ref="B405:B406"/>
    <mergeCell ref="B407:B409"/>
    <mergeCell ref="B410:B411"/>
    <mergeCell ref="B412:B415"/>
    <mergeCell ref="B416:B418"/>
    <mergeCell ref="B419:C419"/>
    <mergeCell ref="B475:B478"/>
    <mergeCell ref="B479:B481"/>
    <mergeCell ref="B482:B484"/>
    <mergeCell ref="B485:B487"/>
    <mergeCell ref="B488:B490"/>
    <mergeCell ref="B491:B493"/>
    <mergeCell ref="B449:B453"/>
    <mergeCell ref="B455:B457"/>
    <mergeCell ref="B461:B463"/>
    <mergeCell ref="B464:B467"/>
    <mergeCell ref="B468:B471"/>
    <mergeCell ref="B472:B474"/>
    <mergeCell ref="B458:C458"/>
    <mergeCell ref="B516:B518"/>
    <mergeCell ref="B522:B525"/>
    <mergeCell ref="B526:B529"/>
    <mergeCell ref="B530:B534"/>
    <mergeCell ref="B535:B537"/>
    <mergeCell ref="B538:B542"/>
    <mergeCell ref="B497:B499"/>
    <mergeCell ref="B500:B503"/>
    <mergeCell ref="B504:B506"/>
    <mergeCell ref="B507:B509"/>
    <mergeCell ref="B510:B512"/>
    <mergeCell ref="B513:B515"/>
    <mergeCell ref="B577:B581"/>
    <mergeCell ref="B582:B585"/>
    <mergeCell ref="B586:B589"/>
    <mergeCell ref="B543:B546"/>
    <mergeCell ref="B547:B549"/>
    <mergeCell ref="B550:B552"/>
    <mergeCell ref="B553:B555"/>
    <mergeCell ref="B556:B558"/>
    <mergeCell ref="B559:B561"/>
    <mergeCell ref="B666:B669"/>
    <mergeCell ref="B670:B673"/>
    <mergeCell ref="B674:B677"/>
    <mergeCell ref="B678:B681"/>
    <mergeCell ref="B682:B685"/>
    <mergeCell ref="B686:B688"/>
    <mergeCell ref="B689:C689"/>
    <mergeCell ref="B646:B648"/>
    <mergeCell ref="B649:B652"/>
    <mergeCell ref="B653:B655"/>
    <mergeCell ref="B656:B658"/>
    <mergeCell ref="B659:B662"/>
    <mergeCell ref="B663:B665"/>
    <mergeCell ref="B721:B724"/>
    <mergeCell ref="B725:B727"/>
    <mergeCell ref="B728:B731"/>
    <mergeCell ref="B732:B735"/>
    <mergeCell ref="B718:C718"/>
    <mergeCell ref="B748:C748"/>
    <mergeCell ref="B692:B694"/>
    <mergeCell ref="B695:B697"/>
    <mergeCell ref="B698:B702"/>
    <mergeCell ref="B703:B705"/>
    <mergeCell ref="B706:B708"/>
    <mergeCell ref="B709:B711"/>
    <mergeCell ref="B997:B999"/>
    <mergeCell ref="B1000:B1002"/>
    <mergeCell ref="B1003:B1004"/>
    <mergeCell ref="B1005:B1007"/>
    <mergeCell ref="B970:B972"/>
    <mergeCell ref="B973:B975"/>
    <mergeCell ref="B976:B978"/>
    <mergeCell ref="B979:B982"/>
    <mergeCell ref="B983:B985"/>
    <mergeCell ref="B986:B988"/>
    <mergeCell ref="B960:B962"/>
    <mergeCell ref="B963:B965"/>
    <mergeCell ref="B966:B969"/>
    <mergeCell ref="B922:B926"/>
    <mergeCell ref="B992:B994"/>
    <mergeCell ref="B995:B996"/>
    <mergeCell ref="B930:B932"/>
    <mergeCell ref="B933:B935"/>
    <mergeCell ref="B936:B939"/>
    <mergeCell ref="B940:B943"/>
    <mergeCell ref="B944:B947"/>
    <mergeCell ref="B927:C927"/>
    <mergeCell ref="B951:C951"/>
    <mergeCell ref="B989:C989"/>
    <mergeCell ref="B948:B950"/>
    <mergeCell ref="B954:B956"/>
    <mergeCell ref="B957:B959"/>
    <mergeCell ref="AF3:AH3"/>
    <mergeCell ref="AI5:AJ7"/>
    <mergeCell ref="AD5:AD8"/>
    <mergeCell ref="AH5:AH8"/>
    <mergeCell ref="B494:C494"/>
    <mergeCell ref="B519:C519"/>
    <mergeCell ref="B562:C562"/>
    <mergeCell ref="B597:C597"/>
    <mergeCell ref="B643:C643"/>
    <mergeCell ref="B617:B620"/>
    <mergeCell ref="B621:B623"/>
    <mergeCell ref="B624:B628"/>
    <mergeCell ref="B629:B632"/>
    <mergeCell ref="B633:B635"/>
    <mergeCell ref="B636:B638"/>
    <mergeCell ref="B590:B592"/>
    <mergeCell ref="B593:B596"/>
    <mergeCell ref="B600:B604"/>
    <mergeCell ref="B605:B609"/>
    <mergeCell ref="B610:B612"/>
    <mergeCell ref="B614:B616"/>
    <mergeCell ref="B565:B568"/>
    <mergeCell ref="B569:B572"/>
    <mergeCell ref="B573:B576"/>
    <mergeCell ref="B897:B901"/>
    <mergeCell ref="B902:B905"/>
    <mergeCell ref="B907:B909"/>
    <mergeCell ref="B910:B913"/>
    <mergeCell ref="B914:B917"/>
    <mergeCell ref="B918:B920"/>
    <mergeCell ref="B874:B877"/>
    <mergeCell ref="B878:B880"/>
    <mergeCell ref="B881:B883"/>
    <mergeCell ref="B884:B886"/>
    <mergeCell ref="B887:B889"/>
    <mergeCell ref="B890:B893"/>
    <mergeCell ref="B894:C894"/>
    <mergeCell ref="AK5:AK8"/>
    <mergeCell ref="AC5:AC8"/>
    <mergeCell ref="AE5:AE8"/>
    <mergeCell ref="AF5:AG7"/>
    <mergeCell ref="B829:C829"/>
    <mergeCell ref="B810:B812"/>
    <mergeCell ref="B813:B815"/>
    <mergeCell ref="B816:B818"/>
    <mergeCell ref="B820:B822"/>
    <mergeCell ref="B823:B825"/>
    <mergeCell ref="B826:B828"/>
    <mergeCell ref="B787:B789"/>
    <mergeCell ref="B790:B792"/>
    <mergeCell ref="B793:B796"/>
    <mergeCell ref="B797:B801"/>
    <mergeCell ref="B802:B805"/>
    <mergeCell ref="B806:B808"/>
    <mergeCell ref="B777:B779"/>
    <mergeCell ref="B780:B782"/>
    <mergeCell ref="B783:B786"/>
    <mergeCell ref="B736:B740"/>
    <mergeCell ref="B741:B744"/>
    <mergeCell ref="B745:B747"/>
    <mergeCell ref="B751:B755"/>
    <mergeCell ref="B184:C184"/>
    <mergeCell ref="B250:C250"/>
    <mergeCell ref="B246:B249"/>
    <mergeCell ref="B864:B866"/>
    <mergeCell ref="B867:B870"/>
    <mergeCell ref="B871:B873"/>
    <mergeCell ref="B832:B833"/>
    <mergeCell ref="B834:B838"/>
    <mergeCell ref="B839:B842"/>
    <mergeCell ref="B843:B846"/>
    <mergeCell ref="B847:B849"/>
    <mergeCell ref="B850:B852"/>
    <mergeCell ref="B861:C861"/>
    <mergeCell ref="B756:B758"/>
    <mergeCell ref="B759:B762"/>
    <mergeCell ref="B774:C774"/>
    <mergeCell ref="B853:B855"/>
    <mergeCell ref="B856:B858"/>
    <mergeCell ref="B859:B860"/>
    <mergeCell ref="B763:B765"/>
    <mergeCell ref="B766:B768"/>
    <mergeCell ref="B770:B773"/>
    <mergeCell ref="B712:B714"/>
    <mergeCell ref="B715:B717"/>
  </mergeCells>
  <pageMargins left="0.23622047244094491" right="0.23622047244094491" top="0.74803149606299213" bottom="0.74803149606299213" header="0.31496062992125984" footer="0.31496062992125984"/>
  <pageSetup paperSize="8" scale="46" fitToHeight="0" orientation="landscape" r:id="rId1"/>
  <rowBreaks count="4" manualBreakCount="4">
    <brk id="219" max="30" man="1"/>
    <brk id="295" max="30" man="1"/>
    <brk id="404" max="30" man="1"/>
    <brk id="467" max="3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2"/>
  <sheetViews>
    <sheetView workbookViewId="0">
      <pane xSplit="1" ySplit="4" topLeftCell="B692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RowHeight="15" x14ac:dyDescent="0.25"/>
  <cols>
    <col min="1" max="1" width="58.28515625" customWidth="1"/>
    <col min="2" max="3" width="15.7109375" customWidth="1"/>
  </cols>
  <sheetData>
    <row r="1" spans="1:3" ht="31.5" customHeight="1" x14ac:dyDescent="0.25">
      <c r="A1" s="726" t="s">
        <v>1056</v>
      </c>
      <c r="B1" s="726"/>
      <c r="C1" s="726"/>
    </row>
    <row r="2" spans="1:3" x14ac:dyDescent="0.25">
      <c r="A2" s="727" t="s">
        <v>1057</v>
      </c>
      <c r="B2" s="728" t="s">
        <v>1058</v>
      </c>
      <c r="C2" s="728" t="s">
        <v>1059</v>
      </c>
    </row>
    <row r="3" spans="1:3" ht="37.5" customHeight="1" x14ac:dyDescent="0.25">
      <c r="A3" s="727"/>
      <c r="B3" s="728"/>
      <c r="C3" s="728"/>
    </row>
    <row r="4" spans="1:3" x14ac:dyDescent="0.25">
      <c r="A4" s="393">
        <v>1</v>
      </c>
      <c r="B4" s="394">
        <v>3</v>
      </c>
      <c r="C4" s="394">
        <v>4</v>
      </c>
    </row>
    <row r="5" spans="1:3" x14ac:dyDescent="0.25">
      <c r="A5" s="395" t="s">
        <v>1060</v>
      </c>
      <c r="B5" s="396"/>
      <c r="C5" s="396"/>
    </row>
    <row r="6" spans="1:3" x14ac:dyDescent="0.25">
      <c r="A6" s="397" t="s">
        <v>1061</v>
      </c>
      <c r="B6" s="398">
        <f>SUM(B7:B30)</f>
        <v>0</v>
      </c>
      <c r="C6" s="398">
        <f>SUM(C7:C30)</f>
        <v>0</v>
      </c>
    </row>
    <row r="7" spans="1:3" x14ac:dyDescent="0.25">
      <c r="A7" s="399" t="s">
        <v>1062</v>
      </c>
      <c r="B7" s="400"/>
      <c r="C7" s="400"/>
    </row>
    <row r="8" spans="1:3" x14ac:dyDescent="0.25">
      <c r="A8" s="399" t="s">
        <v>1063</v>
      </c>
      <c r="B8" s="400"/>
      <c r="C8" s="400"/>
    </row>
    <row r="9" spans="1:3" x14ac:dyDescent="0.25">
      <c r="A9" s="399" t="s">
        <v>1064</v>
      </c>
      <c r="B9" s="400"/>
      <c r="C9" s="400"/>
    </row>
    <row r="10" spans="1:3" x14ac:dyDescent="0.25">
      <c r="A10" s="399" t="s">
        <v>1065</v>
      </c>
      <c r="B10" s="400"/>
      <c r="C10" s="400"/>
    </row>
    <row r="11" spans="1:3" x14ac:dyDescent="0.25">
      <c r="A11" s="399" t="s">
        <v>1066</v>
      </c>
      <c r="B11" s="400"/>
      <c r="C11" s="400"/>
    </row>
    <row r="12" spans="1:3" x14ac:dyDescent="0.25">
      <c r="A12" s="399" t="s">
        <v>1067</v>
      </c>
      <c r="B12" s="400"/>
      <c r="C12" s="400"/>
    </row>
    <row r="13" spans="1:3" x14ac:dyDescent="0.25">
      <c r="A13" s="399" t="s">
        <v>1068</v>
      </c>
      <c r="B13" s="400"/>
      <c r="C13" s="400"/>
    </row>
    <row r="14" spans="1:3" x14ac:dyDescent="0.25">
      <c r="A14" s="399" t="s">
        <v>1069</v>
      </c>
      <c r="B14" s="400"/>
      <c r="C14" s="400"/>
    </row>
    <row r="15" spans="1:3" x14ac:dyDescent="0.25">
      <c r="A15" s="399" t="s">
        <v>1070</v>
      </c>
      <c r="B15" s="400"/>
      <c r="C15" s="400"/>
    </row>
    <row r="16" spans="1:3" x14ac:dyDescent="0.25">
      <c r="A16" s="399" t="s">
        <v>1071</v>
      </c>
      <c r="B16" s="400"/>
      <c r="C16" s="400"/>
    </row>
    <row r="17" spans="1:3" x14ac:dyDescent="0.25">
      <c r="A17" s="399" t="s">
        <v>1072</v>
      </c>
      <c r="B17" s="400"/>
      <c r="C17" s="400"/>
    </row>
    <row r="18" spans="1:3" x14ac:dyDescent="0.25">
      <c r="A18" s="399" t="s">
        <v>1073</v>
      </c>
      <c r="B18" s="400"/>
      <c r="C18" s="400"/>
    </row>
    <row r="19" spans="1:3" x14ac:dyDescent="0.25">
      <c r="A19" s="399" t="s">
        <v>1074</v>
      </c>
      <c r="B19" s="400"/>
      <c r="C19" s="400"/>
    </row>
    <row r="20" spans="1:3" x14ac:dyDescent="0.25">
      <c r="A20" s="399" t="s">
        <v>1075</v>
      </c>
      <c r="B20" s="400"/>
      <c r="C20" s="400"/>
    </row>
    <row r="21" spans="1:3" x14ac:dyDescent="0.25">
      <c r="A21" s="399" t="s">
        <v>1076</v>
      </c>
      <c r="B21" s="400"/>
      <c r="C21" s="400"/>
    </row>
    <row r="22" spans="1:3" x14ac:dyDescent="0.25">
      <c r="A22" s="399" t="s">
        <v>1077</v>
      </c>
      <c r="B22" s="400"/>
      <c r="C22" s="400"/>
    </row>
    <row r="23" spans="1:3" x14ac:dyDescent="0.25">
      <c r="A23" s="399" t="s">
        <v>1078</v>
      </c>
      <c r="B23" s="400"/>
      <c r="C23" s="400"/>
    </row>
    <row r="24" spans="1:3" x14ac:dyDescent="0.25">
      <c r="A24" s="399" t="s">
        <v>1079</v>
      </c>
      <c r="B24" s="400"/>
      <c r="C24" s="400"/>
    </row>
    <row r="25" spans="1:3" x14ac:dyDescent="0.25">
      <c r="A25" s="399" t="s">
        <v>1080</v>
      </c>
      <c r="B25" s="400"/>
      <c r="C25" s="400"/>
    </row>
    <row r="26" spans="1:3" x14ac:dyDescent="0.25">
      <c r="A26" s="399" t="s">
        <v>1081</v>
      </c>
      <c r="B26" s="400"/>
      <c r="C26" s="400"/>
    </row>
    <row r="27" spans="1:3" x14ac:dyDescent="0.25">
      <c r="A27" s="399" t="s">
        <v>1082</v>
      </c>
      <c r="B27" s="400"/>
      <c r="C27" s="400"/>
    </row>
    <row r="28" spans="1:3" x14ac:dyDescent="0.25">
      <c r="A28" s="399" t="s">
        <v>1083</v>
      </c>
      <c r="B28" s="400"/>
      <c r="C28" s="400"/>
    </row>
    <row r="29" spans="1:3" x14ac:dyDescent="0.25">
      <c r="A29" s="399" t="s">
        <v>1084</v>
      </c>
      <c r="B29" s="400"/>
      <c r="C29" s="400"/>
    </row>
    <row r="30" spans="1:3" x14ac:dyDescent="0.25">
      <c r="A30" s="399" t="s">
        <v>1085</v>
      </c>
      <c r="B30" s="400"/>
      <c r="C30" s="400"/>
    </row>
    <row r="31" spans="1:3" x14ac:dyDescent="0.25">
      <c r="A31" s="397" t="s">
        <v>1086</v>
      </c>
      <c r="B31" s="398">
        <f>SUM(B32:B35)</f>
        <v>0</v>
      </c>
      <c r="C31" s="398">
        <f>SUM(C32:C35)</f>
        <v>0</v>
      </c>
    </row>
    <row r="32" spans="1:3" x14ac:dyDescent="0.25">
      <c r="A32" s="399" t="s">
        <v>1087</v>
      </c>
      <c r="B32" s="400"/>
      <c r="C32" s="400"/>
    </row>
    <row r="33" spans="1:3" x14ac:dyDescent="0.25">
      <c r="A33" s="399" t="s">
        <v>1088</v>
      </c>
      <c r="B33" s="400"/>
      <c r="C33" s="400"/>
    </row>
    <row r="34" spans="1:3" x14ac:dyDescent="0.25">
      <c r="A34" s="399" t="s">
        <v>1089</v>
      </c>
      <c r="B34" s="400"/>
      <c r="C34" s="400"/>
    </row>
    <row r="35" spans="1:3" x14ac:dyDescent="0.25">
      <c r="A35" s="399" t="s">
        <v>1090</v>
      </c>
      <c r="B35" s="400"/>
      <c r="C35" s="400"/>
    </row>
    <row r="36" spans="1:3" x14ac:dyDescent="0.25">
      <c r="A36" s="397" t="s">
        <v>1091</v>
      </c>
      <c r="B36" s="398">
        <f>SUM(B37:B65)</f>
        <v>88232</v>
      </c>
      <c r="C36" s="398">
        <f>SUM(C37:C65)</f>
        <v>84969</v>
      </c>
    </row>
    <row r="37" spans="1:3" x14ac:dyDescent="0.25">
      <c r="A37" s="399" t="s">
        <v>1092</v>
      </c>
      <c r="B37" s="400">
        <v>2062</v>
      </c>
      <c r="C37" s="400">
        <v>1912</v>
      </c>
    </row>
    <row r="38" spans="1:3" x14ac:dyDescent="0.25">
      <c r="A38" s="399" t="s">
        <v>1093</v>
      </c>
      <c r="B38" s="400">
        <v>3094</v>
      </c>
      <c r="C38" s="400">
        <v>2858</v>
      </c>
    </row>
    <row r="39" spans="1:3" x14ac:dyDescent="0.25">
      <c r="A39" s="399" t="s">
        <v>1094</v>
      </c>
      <c r="B39" s="400">
        <v>32318</v>
      </c>
      <c r="C39" s="400">
        <v>31263</v>
      </c>
    </row>
    <row r="40" spans="1:3" x14ac:dyDescent="0.25">
      <c r="A40" s="399" t="s">
        <v>1095</v>
      </c>
      <c r="B40" s="400">
        <v>4303</v>
      </c>
      <c r="C40" s="400">
        <v>4127</v>
      </c>
    </row>
    <row r="41" spans="1:3" x14ac:dyDescent="0.25">
      <c r="A41" s="399" t="s">
        <v>1096</v>
      </c>
      <c r="B41" s="400">
        <v>3828</v>
      </c>
      <c r="C41" s="400">
        <v>3354</v>
      </c>
    </row>
    <row r="42" spans="1:3" x14ac:dyDescent="0.25">
      <c r="A42" s="399" t="s">
        <v>1097</v>
      </c>
      <c r="B42" s="400">
        <v>3060</v>
      </c>
      <c r="C42" s="400">
        <v>2962</v>
      </c>
    </row>
    <row r="43" spans="1:3" x14ac:dyDescent="0.25">
      <c r="A43" s="399" t="s">
        <v>1098</v>
      </c>
      <c r="B43" s="400">
        <v>1357</v>
      </c>
      <c r="C43" s="400">
        <v>1399</v>
      </c>
    </row>
    <row r="44" spans="1:3" x14ac:dyDescent="0.25">
      <c r="A44" s="399" t="s">
        <v>1099</v>
      </c>
      <c r="B44" s="400">
        <v>3259</v>
      </c>
      <c r="C44" s="400">
        <v>3042</v>
      </c>
    </row>
    <row r="45" spans="1:3" x14ac:dyDescent="0.25">
      <c r="A45" s="399" t="s">
        <v>1100</v>
      </c>
      <c r="B45" s="400">
        <v>3383</v>
      </c>
      <c r="C45" s="400">
        <v>3428</v>
      </c>
    </row>
    <row r="46" spans="1:3" x14ac:dyDescent="0.25">
      <c r="A46" s="399" t="s">
        <v>1101</v>
      </c>
      <c r="B46" s="400">
        <v>1709</v>
      </c>
      <c r="C46" s="400">
        <v>1690</v>
      </c>
    </row>
    <row r="47" spans="1:3" x14ac:dyDescent="0.25">
      <c r="A47" s="399" t="s">
        <v>1102</v>
      </c>
      <c r="B47" s="400">
        <v>1488</v>
      </c>
      <c r="C47" s="400">
        <v>1397</v>
      </c>
    </row>
    <row r="48" spans="1:3" x14ac:dyDescent="0.25">
      <c r="A48" s="399" t="s">
        <v>1103</v>
      </c>
      <c r="B48" s="400">
        <v>1887</v>
      </c>
      <c r="C48" s="400">
        <v>1912</v>
      </c>
    </row>
    <row r="49" spans="1:3" x14ac:dyDescent="0.25">
      <c r="A49" s="399" t="s">
        <v>1104</v>
      </c>
      <c r="B49" s="400">
        <v>1195</v>
      </c>
      <c r="C49" s="400">
        <v>1123</v>
      </c>
    </row>
    <row r="50" spans="1:3" x14ac:dyDescent="0.25">
      <c r="A50" s="399" t="s">
        <v>1105</v>
      </c>
      <c r="B50" s="400">
        <v>3128</v>
      </c>
      <c r="C50" s="400">
        <v>2993</v>
      </c>
    </row>
    <row r="51" spans="1:3" x14ac:dyDescent="0.25">
      <c r="A51" s="399" t="s">
        <v>1106</v>
      </c>
      <c r="B51" s="400">
        <v>638</v>
      </c>
      <c r="C51" s="400">
        <v>600</v>
      </c>
    </row>
    <row r="52" spans="1:3" x14ac:dyDescent="0.25">
      <c r="A52" s="399" t="s">
        <v>1107</v>
      </c>
      <c r="B52" s="400">
        <v>2820</v>
      </c>
      <c r="C52" s="400">
        <v>2769</v>
      </c>
    </row>
    <row r="53" spans="1:3" x14ac:dyDescent="0.25">
      <c r="A53" s="399" t="s">
        <v>1108</v>
      </c>
      <c r="B53" s="400">
        <v>522</v>
      </c>
      <c r="C53" s="400">
        <v>512</v>
      </c>
    </row>
    <row r="54" spans="1:3" x14ac:dyDescent="0.25">
      <c r="A54" s="399" t="s">
        <v>1109</v>
      </c>
      <c r="B54" s="400">
        <v>543</v>
      </c>
      <c r="C54" s="400">
        <v>522</v>
      </c>
    </row>
    <row r="55" spans="1:3" x14ac:dyDescent="0.25">
      <c r="A55" s="399" t="s">
        <v>1110</v>
      </c>
      <c r="B55" s="400">
        <v>984</v>
      </c>
      <c r="C55" s="400">
        <v>989</v>
      </c>
    </row>
    <row r="56" spans="1:3" x14ac:dyDescent="0.25">
      <c r="A56" s="399" t="s">
        <v>1111</v>
      </c>
      <c r="B56" s="400">
        <v>1372</v>
      </c>
      <c r="C56" s="400">
        <v>1355</v>
      </c>
    </row>
    <row r="57" spans="1:3" x14ac:dyDescent="0.25">
      <c r="A57" s="399" t="s">
        <v>1112</v>
      </c>
      <c r="B57" s="400">
        <v>1998</v>
      </c>
      <c r="C57" s="400">
        <v>2114</v>
      </c>
    </row>
    <row r="58" spans="1:3" x14ac:dyDescent="0.25">
      <c r="A58" s="399" t="s">
        <v>1113</v>
      </c>
      <c r="B58" s="400">
        <v>1477</v>
      </c>
      <c r="C58" s="400">
        <v>1441</v>
      </c>
    </row>
    <row r="59" spans="1:3" x14ac:dyDescent="0.25">
      <c r="A59" s="399" t="s">
        <v>1114</v>
      </c>
      <c r="B59" s="400">
        <v>1636</v>
      </c>
      <c r="C59" s="400">
        <v>1604</v>
      </c>
    </row>
    <row r="60" spans="1:3" x14ac:dyDescent="0.25">
      <c r="A60" s="399" t="s">
        <v>1115</v>
      </c>
      <c r="B60" s="400">
        <v>2439</v>
      </c>
      <c r="C60" s="400">
        <v>2380</v>
      </c>
    </row>
    <row r="61" spans="1:3" x14ac:dyDescent="0.25">
      <c r="A61" s="399" t="s">
        <v>1116</v>
      </c>
      <c r="B61" s="400">
        <v>3249</v>
      </c>
      <c r="C61" s="400">
        <v>3035</v>
      </c>
    </row>
    <row r="62" spans="1:3" x14ac:dyDescent="0.25">
      <c r="A62" s="399" t="s">
        <v>1117</v>
      </c>
      <c r="B62" s="400">
        <v>542</v>
      </c>
      <c r="C62" s="400">
        <v>484</v>
      </c>
    </row>
    <row r="63" spans="1:3" x14ac:dyDescent="0.25">
      <c r="A63" s="399" t="s">
        <v>1118</v>
      </c>
      <c r="B63" s="400">
        <v>670</v>
      </c>
      <c r="C63" s="400">
        <v>645</v>
      </c>
    </row>
    <row r="64" spans="1:3" x14ac:dyDescent="0.25">
      <c r="A64" s="399" t="s">
        <v>1119</v>
      </c>
      <c r="B64" s="400">
        <v>1506</v>
      </c>
      <c r="C64" s="400">
        <v>1348</v>
      </c>
    </row>
    <row r="65" spans="1:3" x14ac:dyDescent="0.25">
      <c r="A65" s="399" t="s">
        <v>1120</v>
      </c>
      <c r="B65" s="400">
        <v>1765</v>
      </c>
      <c r="C65" s="400">
        <v>1711</v>
      </c>
    </row>
    <row r="66" spans="1:3" x14ac:dyDescent="0.25">
      <c r="A66" s="397" t="s">
        <v>1121</v>
      </c>
      <c r="B66" s="398">
        <f>SUM(B67:B83)</f>
        <v>52414</v>
      </c>
      <c r="C66" s="398">
        <f>SUM(C67:C83)</f>
        <v>50250</v>
      </c>
    </row>
    <row r="67" spans="1:3" x14ac:dyDescent="0.25">
      <c r="A67" s="399" t="s">
        <v>1122</v>
      </c>
      <c r="B67" s="400">
        <v>4621</v>
      </c>
      <c r="C67" s="400">
        <v>4345</v>
      </c>
    </row>
    <row r="68" spans="1:3" x14ac:dyDescent="0.25">
      <c r="A68" s="399" t="s">
        <v>1123</v>
      </c>
      <c r="B68" s="400">
        <v>1701</v>
      </c>
      <c r="C68" s="400">
        <v>1610</v>
      </c>
    </row>
    <row r="69" spans="1:3" x14ac:dyDescent="0.25">
      <c r="A69" s="399" t="s">
        <v>1124</v>
      </c>
      <c r="B69" s="400">
        <v>1091</v>
      </c>
      <c r="C69" s="400">
        <v>1025</v>
      </c>
    </row>
    <row r="70" spans="1:3" x14ac:dyDescent="0.25">
      <c r="A70" s="399" t="s">
        <v>1125</v>
      </c>
      <c r="B70" s="400">
        <v>2162</v>
      </c>
      <c r="C70" s="400">
        <v>2027</v>
      </c>
    </row>
    <row r="71" spans="1:3" x14ac:dyDescent="0.25">
      <c r="A71" s="399" t="s">
        <v>1126</v>
      </c>
      <c r="B71" s="400">
        <v>3156</v>
      </c>
      <c r="C71" s="400">
        <v>3097</v>
      </c>
    </row>
    <row r="72" spans="1:3" x14ac:dyDescent="0.25">
      <c r="A72" s="399" t="s">
        <v>1127</v>
      </c>
      <c r="B72" s="400">
        <v>7100</v>
      </c>
      <c r="C72" s="400">
        <v>6811</v>
      </c>
    </row>
    <row r="73" spans="1:3" x14ac:dyDescent="0.25">
      <c r="A73" s="399" t="s">
        <v>1128</v>
      </c>
      <c r="B73" s="400">
        <v>839</v>
      </c>
      <c r="C73" s="400">
        <v>812</v>
      </c>
    </row>
    <row r="74" spans="1:3" x14ac:dyDescent="0.25">
      <c r="A74" s="399" t="s">
        <v>1129</v>
      </c>
      <c r="B74" s="400">
        <v>17863</v>
      </c>
      <c r="C74" s="400">
        <v>17195</v>
      </c>
    </row>
    <row r="75" spans="1:3" x14ac:dyDescent="0.25">
      <c r="A75" s="399" t="s">
        <v>1130</v>
      </c>
      <c r="B75" s="400">
        <v>856</v>
      </c>
      <c r="C75" s="400">
        <v>801</v>
      </c>
    </row>
    <row r="76" spans="1:3" x14ac:dyDescent="0.25">
      <c r="A76" s="399" t="s">
        <v>1131</v>
      </c>
      <c r="B76" s="400">
        <v>2264</v>
      </c>
      <c r="C76" s="400">
        <v>2153</v>
      </c>
    </row>
    <row r="77" spans="1:3" x14ac:dyDescent="0.25">
      <c r="A77" s="399" t="s">
        <v>1132</v>
      </c>
      <c r="B77" s="400">
        <v>1877</v>
      </c>
      <c r="C77" s="400">
        <v>1816</v>
      </c>
    </row>
    <row r="78" spans="1:3" x14ac:dyDescent="0.25">
      <c r="A78" s="399" t="s">
        <v>1133</v>
      </c>
      <c r="B78" s="400">
        <v>3491</v>
      </c>
      <c r="C78" s="400">
        <v>3399</v>
      </c>
    </row>
    <row r="79" spans="1:3" x14ac:dyDescent="0.25">
      <c r="A79" s="399" t="s">
        <v>1134</v>
      </c>
      <c r="B79" s="400">
        <v>1708</v>
      </c>
      <c r="C79" s="400">
        <v>1669</v>
      </c>
    </row>
    <row r="80" spans="1:3" x14ac:dyDescent="0.25">
      <c r="A80" s="399" t="s">
        <v>1135</v>
      </c>
      <c r="B80" s="400">
        <v>1078</v>
      </c>
      <c r="C80" s="400">
        <v>1076</v>
      </c>
    </row>
    <row r="81" spans="1:3" x14ac:dyDescent="0.25">
      <c r="A81" s="399" t="s">
        <v>1136</v>
      </c>
      <c r="B81" s="400">
        <v>871</v>
      </c>
      <c r="C81" s="400">
        <v>839</v>
      </c>
    </row>
    <row r="82" spans="1:3" x14ac:dyDescent="0.25">
      <c r="A82" s="399" t="s">
        <v>1137</v>
      </c>
      <c r="B82" s="400">
        <v>1012</v>
      </c>
      <c r="C82" s="400">
        <v>893</v>
      </c>
    </row>
    <row r="83" spans="1:3" x14ac:dyDescent="0.25">
      <c r="A83" s="399" t="s">
        <v>1138</v>
      </c>
      <c r="B83" s="400">
        <v>724</v>
      </c>
      <c r="C83" s="400">
        <v>682</v>
      </c>
    </row>
    <row r="84" spans="1:3" x14ac:dyDescent="0.25">
      <c r="A84" s="397" t="s">
        <v>1139</v>
      </c>
      <c r="B84" s="398">
        <f>SUM(B85:B130)</f>
        <v>265514</v>
      </c>
      <c r="C84" s="398">
        <f>SUM(C85:C130)</f>
        <v>238112</v>
      </c>
    </row>
    <row r="85" spans="1:3" x14ac:dyDescent="0.25">
      <c r="A85" s="399" t="s">
        <v>1140</v>
      </c>
      <c r="B85" s="400">
        <v>8856</v>
      </c>
      <c r="C85" s="400">
        <v>8390</v>
      </c>
    </row>
    <row r="86" spans="1:3" x14ac:dyDescent="0.25">
      <c r="A86" s="399" t="s">
        <v>1141</v>
      </c>
      <c r="B86" s="400">
        <v>1319</v>
      </c>
      <c r="C86" s="400">
        <v>922</v>
      </c>
    </row>
    <row r="87" spans="1:3" x14ac:dyDescent="0.25">
      <c r="A87" s="399" t="s">
        <v>1142</v>
      </c>
      <c r="B87" s="400">
        <v>11771</v>
      </c>
      <c r="C87" s="400">
        <v>10162</v>
      </c>
    </row>
    <row r="88" spans="1:3" x14ac:dyDescent="0.25">
      <c r="A88" s="399" t="s">
        <v>1143</v>
      </c>
      <c r="B88" s="400">
        <v>6412</v>
      </c>
      <c r="C88" s="400">
        <v>5755</v>
      </c>
    </row>
    <row r="89" spans="1:3" x14ac:dyDescent="0.25">
      <c r="A89" s="399" t="s">
        <v>1144</v>
      </c>
      <c r="B89" s="400">
        <v>2111</v>
      </c>
      <c r="C89" s="400">
        <v>2089</v>
      </c>
    </row>
    <row r="90" spans="1:3" x14ac:dyDescent="0.25">
      <c r="A90" s="399" t="s">
        <v>1145</v>
      </c>
      <c r="B90" s="400">
        <v>3034</v>
      </c>
      <c r="C90" s="400">
        <v>2318</v>
      </c>
    </row>
    <row r="91" spans="1:3" x14ac:dyDescent="0.25">
      <c r="A91" s="399" t="s">
        <v>1146</v>
      </c>
      <c r="B91" s="400">
        <v>1196</v>
      </c>
      <c r="C91" s="400">
        <v>1135</v>
      </c>
    </row>
    <row r="92" spans="1:3" x14ac:dyDescent="0.25">
      <c r="A92" s="399" t="s">
        <v>1147</v>
      </c>
      <c r="B92" s="400">
        <v>7941</v>
      </c>
      <c r="C92" s="400">
        <v>7337</v>
      </c>
    </row>
    <row r="93" spans="1:3" x14ac:dyDescent="0.25">
      <c r="A93" s="399" t="s">
        <v>1148</v>
      </c>
      <c r="B93" s="400">
        <v>6896</v>
      </c>
      <c r="C93" s="400">
        <v>6273</v>
      </c>
    </row>
    <row r="94" spans="1:3" x14ac:dyDescent="0.25">
      <c r="A94" s="399" t="s">
        <v>1149</v>
      </c>
      <c r="B94" s="400">
        <v>7158</v>
      </c>
      <c r="C94" s="400">
        <v>6030</v>
      </c>
    </row>
    <row r="95" spans="1:3" x14ac:dyDescent="0.25">
      <c r="A95" s="399" t="s">
        <v>1150</v>
      </c>
      <c r="B95" s="400">
        <v>8056</v>
      </c>
      <c r="C95" s="400">
        <v>7600</v>
      </c>
    </row>
    <row r="96" spans="1:3" x14ac:dyDescent="0.25">
      <c r="A96" s="399" t="s">
        <v>1151</v>
      </c>
      <c r="B96" s="400">
        <v>13210</v>
      </c>
      <c r="C96" s="400">
        <v>11181</v>
      </c>
    </row>
    <row r="97" spans="1:3" x14ac:dyDescent="0.25">
      <c r="A97" s="399" t="s">
        <v>1152</v>
      </c>
      <c r="B97" s="400">
        <v>8758</v>
      </c>
      <c r="C97" s="400">
        <v>8374</v>
      </c>
    </row>
    <row r="98" spans="1:3" x14ac:dyDescent="0.25">
      <c r="A98" s="399" t="s">
        <v>1153</v>
      </c>
      <c r="B98" s="400">
        <v>2716</v>
      </c>
      <c r="C98" s="400">
        <v>2336</v>
      </c>
    </row>
    <row r="99" spans="1:3" x14ac:dyDescent="0.25">
      <c r="A99" s="399" t="s">
        <v>1154</v>
      </c>
      <c r="B99" s="400">
        <v>9222</v>
      </c>
      <c r="C99" s="400">
        <v>7706</v>
      </c>
    </row>
    <row r="100" spans="1:3" x14ac:dyDescent="0.25">
      <c r="A100" s="399" t="s">
        <v>1155</v>
      </c>
      <c r="B100" s="400">
        <v>4464</v>
      </c>
      <c r="C100" s="400">
        <v>4276</v>
      </c>
    </row>
    <row r="101" spans="1:3" x14ac:dyDescent="0.25">
      <c r="A101" s="399" t="s">
        <v>1156</v>
      </c>
      <c r="B101" s="400">
        <v>24065</v>
      </c>
      <c r="C101" s="400">
        <v>19892</v>
      </c>
    </row>
    <row r="102" spans="1:3" x14ac:dyDescent="0.25">
      <c r="A102" s="399" t="s">
        <v>1157</v>
      </c>
      <c r="B102" s="400">
        <v>8862</v>
      </c>
      <c r="C102" s="400">
        <v>8316</v>
      </c>
    </row>
    <row r="103" spans="1:3" x14ac:dyDescent="0.25">
      <c r="A103" s="399" t="s">
        <v>1158</v>
      </c>
      <c r="B103" s="400">
        <v>15159</v>
      </c>
      <c r="C103" s="400">
        <v>12612</v>
      </c>
    </row>
    <row r="104" spans="1:3" x14ac:dyDescent="0.25">
      <c r="A104" s="399" t="s">
        <v>1159</v>
      </c>
      <c r="B104" s="400">
        <v>2520</v>
      </c>
      <c r="C104" s="400">
        <v>2365</v>
      </c>
    </row>
    <row r="105" spans="1:3" x14ac:dyDescent="0.25">
      <c r="A105" s="399" t="s">
        <v>1160</v>
      </c>
      <c r="B105" s="400">
        <v>2765</v>
      </c>
      <c r="C105" s="400">
        <v>2539</v>
      </c>
    </row>
    <row r="106" spans="1:3" x14ac:dyDescent="0.25">
      <c r="A106" s="399" t="s">
        <v>1161</v>
      </c>
      <c r="B106" s="400">
        <v>10737</v>
      </c>
      <c r="C106" s="400">
        <v>8718</v>
      </c>
    </row>
    <row r="107" spans="1:3" x14ac:dyDescent="0.25">
      <c r="A107" s="399" t="s">
        <v>1162</v>
      </c>
      <c r="B107" s="400">
        <v>1695</v>
      </c>
      <c r="C107" s="400">
        <v>1588</v>
      </c>
    </row>
    <row r="108" spans="1:3" x14ac:dyDescent="0.25">
      <c r="A108" s="399" t="s">
        <v>1163</v>
      </c>
      <c r="B108" s="400">
        <v>1916</v>
      </c>
      <c r="C108" s="400">
        <v>1832</v>
      </c>
    </row>
    <row r="109" spans="1:3" x14ac:dyDescent="0.25">
      <c r="A109" s="399" t="s">
        <v>1164</v>
      </c>
      <c r="B109" s="400">
        <v>1632</v>
      </c>
      <c r="C109" s="400">
        <v>1473</v>
      </c>
    </row>
    <row r="110" spans="1:3" x14ac:dyDescent="0.25">
      <c r="A110" s="399" t="s">
        <v>1165</v>
      </c>
      <c r="B110" s="400">
        <v>5848</v>
      </c>
      <c r="C110" s="400">
        <v>5289</v>
      </c>
    </row>
    <row r="111" spans="1:3" x14ac:dyDescent="0.25">
      <c r="A111" s="399" t="s">
        <v>1166</v>
      </c>
      <c r="B111" s="400">
        <v>14750</v>
      </c>
      <c r="C111" s="400">
        <v>14444</v>
      </c>
    </row>
    <row r="112" spans="1:3" x14ac:dyDescent="0.25">
      <c r="A112" s="399" t="s">
        <v>1167</v>
      </c>
      <c r="B112" s="400">
        <v>2669</v>
      </c>
      <c r="C112" s="400">
        <v>2272</v>
      </c>
    </row>
    <row r="113" spans="1:3" x14ac:dyDescent="0.25">
      <c r="A113" s="399" t="s">
        <v>1168</v>
      </c>
      <c r="B113" s="400">
        <v>13632</v>
      </c>
      <c r="C113" s="400">
        <v>12429</v>
      </c>
    </row>
    <row r="114" spans="1:3" x14ac:dyDescent="0.25">
      <c r="A114" s="399" t="s">
        <v>1169</v>
      </c>
      <c r="B114" s="400">
        <v>1968</v>
      </c>
      <c r="C114" s="400">
        <v>1654</v>
      </c>
    </row>
    <row r="115" spans="1:3" x14ac:dyDescent="0.25">
      <c r="A115" s="399" t="s">
        <v>1170</v>
      </c>
      <c r="B115" s="400">
        <v>1938</v>
      </c>
      <c r="C115" s="400">
        <v>1916</v>
      </c>
    </row>
    <row r="116" spans="1:3" x14ac:dyDescent="0.25">
      <c r="A116" s="399" t="s">
        <v>1171</v>
      </c>
      <c r="B116" s="400">
        <v>2405</v>
      </c>
      <c r="C116" s="400">
        <v>1708</v>
      </c>
    </row>
    <row r="117" spans="1:3" x14ac:dyDescent="0.25">
      <c r="A117" s="399" t="s">
        <v>1172</v>
      </c>
      <c r="B117" s="400">
        <v>3886</v>
      </c>
      <c r="C117" s="400">
        <v>3605</v>
      </c>
    </row>
    <row r="118" spans="1:3" x14ac:dyDescent="0.25">
      <c r="A118" s="399" t="s">
        <v>1173</v>
      </c>
      <c r="B118" s="400">
        <v>2426</v>
      </c>
      <c r="C118" s="400">
        <v>2290</v>
      </c>
    </row>
    <row r="119" spans="1:3" x14ac:dyDescent="0.25">
      <c r="A119" s="399" t="s">
        <v>1174</v>
      </c>
      <c r="B119" s="400">
        <v>8433</v>
      </c>
      <c r="C119" s="400">
        <v>8325</v>
      </c>
    </row>
    <row r="120" spans="1:3" x14ac:dyDescent="0.25">
      <c r="A120" s="399" t="s">
        <v>1175</v>
      </c>
      <c r="B120" s="400">
        <v>5262</v>
      </c>
      <c r="C120" s="400">
        <v>4721</v>
      </c>
    </row>
    <row r="121" spans="1:3" x14ac:dyDescent="0.25">
      <c r="A121" s="399" t="s">
        <v>1176</v>
      </c>
      <c r="B121" s="400">
        <v>4849</v>
      </c>
      <c r="C121" s="400">
        <v>4224</v>
      </c>
    </row>
    <row r="122" spans="1:3" x14ac:dyDescent="0.25">
      <c r="A122" s="399" t="s">
        <v>1177</v>
      </c>
      <c r="B122" s="400">
        <v>2026</v>
      </c>
      <c r="C122" s="400">
        <v>2018</v>
      </c>
    </row>
    <row r="123" spans="1:3" x14ac:dyDescent="0.25">
      <c r="A123" s="399" t="s">
        <v>1178</v>
      </c>
      <c r="B123" s="400">
        <v>1451</v>
      </c>
      <c r="C123" s="400">
        <v>1417</v>
      </c>
    </row>
    <row r="124" spans="1:3" x14ac:dyDescent="0.25">
      <c r="A124" s="399" t="s">
        <v>1179</v>
      </c>
      <c r="B124" s="400">
        <v>1560</v>
      </c>
      <c r="C124" s="400">
        <v>1348</v>
      </c>
    </row>
    <row r="125" spans="1:3" x14ac:dyDescent="0.25">
      <c r="A125" s="399" t="s">
        <v>1180</v>
      </c>
      <c r="B125" s="400">
        <v>6730</v>
      </c>
      <c r="C125" s="400">
        <v>6840</v>
      </c>
    </row>
    <row r="126" spans="1:3" x14ac:dyDescent="0.25">
      <c r="A126" s="399" t="s">
        <v>1181</v>
      </c>
      <c r="B126" s="400">
        <v>1617</v>
      </c>
      <c r="C126" s="400">
        <v>1657</v>
      </c>
    </row>
    <row r="127" spans="1:3" x14ac:dyDescent="0.25">
      <c r="A127" s="399" t="s">
        <v>1182</v>
      </c>
      <c r="B127" s="400">
        <v>1261</v>
      </c>
      <c r="C127" s="400">
        <v>1264</v>
      </c>
    </row>
    <row r="128" spans="1:3" x14ac:dyDescent="0.25">
      <c r="A128" s="399" t="s">
        <v>1183</v>
      </c>
      <c r="B128" s="400">
        <v>8524</v>
      </c>
      <c r="C128" s="400">
        <v>7773</v>
      </c>
    </row>
    <row r="129" spans="1:3" x14ac:dyDescent="0.25">
      <c r="A129" s="399" t="s">
        <v>1184</v>
      </c>
      <c r="B129" s="400">
        <v>1270</v>
      </c>
      <c r="C129" s="400">
        <v>1247</v>
      </c>
    </row>
    <row r="130" spans="1:3" x14ac:dyDescent="0.25">
      <c r="A130" s="399" t="s">
        <v>1185</v>
      </c>
      <c r="B130" s="400">
        <v>538</v>
      </c>
      <c r="C130" s="400">
        <v>452</v>
      </c>
    </row>
    <row r="131" spans="1:3" x14ac:dyDescent="0.25">
      <c r="A131" s="397" t="s">
        <v>1186</v>
      </c>
      <c r="B131" s="398">
        <f>SUM(B132:B186)</f>
        <v>39971</v>
      </c>
      <c r="C131" s="398">
        <f>SUM(C132:C186)</f>
        <v>34544</v>
      </c>
    </row>
    <row r="132" spans="1:3" x14ac:dyDescent="0.25">
      <c r="A132" s="399" t="s">
        <v>1187</v>
      </c>
      <c r="B132" s="400">
        <v>370</v>
      </c>
      <c r="C132" s="400">
        <v>341</v>
      </c>
    </row>
    <row r="133" spans="1:3" x14ac:dyDescent="0.25">
      <c r="A133" s="399" t="s">
        <v>1188</v>
      </c>
      <c r="B133" s="400"/>
      <c r="C133" s="400"/>
    </row>
    <row r="134" spans="1:3" x14ac:dyDescent="0.25">
      <c r="A134" s="399" t="s">
        <v>1189</v>
      </c>
      <c r="B134" s="400"/>
      <c r="C134" s="400"/>
    </row>
    <row r="135" spans="1:3" x14ac:dyDescent="0.25">
      <c r="A135" s="399" t="s">
        <v>1190</v>
      </c>
      <c r="B135" s="400"/>
      <c r="C135" s="400"/>
    </row>
    <row r="136" spans="1:3" x14ac:dyDescent="0.25">
      <c r="A136" s="399" t="s">
        <v>1191</v>
      </c>
      <c r="B136" s="400">
        <v>1412</v>
      </c>
      <c r="C136" s="400">
        <v>1314</v>
      </c>
    </row>
    <row r="137" spans="1:3" x14ac:dyDescent="0.25">
      <c r="A137" s="399" t="s">
        <v>1192</v>
      </c>
      <c r="B137" s="400"/>
      <c r="C137" s="400"/>
    </row>
    <row r="138" spans="1:3" x14ac:dyDescent="0.25">
      <c r="A138" s="399" t="s">
        <v>1193</v>
      </c>
      <c r="B138" s="400"/>
      <c r="C138" s="400"/>
    </row>
    <row r="139" spans="1:3" x14ac:dyDescent="0.25">
      <c r="A139" s="399" t="s">
        <v>1194</v>
      </c>
      <c r="B139" s="400"/>
      <c r="C139" s="400"/>
    </row>
    <row r="140" spans="1:3" x14ac:dyDescent="0.25">
      <c r="A140" s="399" t="s">
        <v>1195</v>
      </c>
      <c r="B140" s="400"/>
      <c r="C140" s="400"/>
    </row>
    <row r="141" spans="1:3" x14ac:dyDescent="0.25">
      <c r="A141" s="399" t="s">
        <v>1196</v>
      </c>
      <c r="B141" s="400"/>
      <c r="C141" s="400"/>
    </row>
    <row r="142" spans="1:3" x14ac:dyDescent="0.25">
      <c r="A142" s="399" t="s">
        <v>1197</v>
      </c>
      <c r="B142" s="400"/>
      <c r="C142" s="400"/>
    </row>
    <row r="143" spans="1:3" x14ac:dyDescent="0.25">
      <c r="A143" s="399" t="s">
        <v>1198</v>
      </c>
      <c r="B143" s="400">
        <v>1797</v>
      </c>
      <c r="C143" s="400">
        <v>1715</v>
      </c>
    </row>
    <row r="144" spans="1:3" x14ac:dyDescent="0.25">
      <c r="A144" s="399" t="s">
        <v>1199</v>
      </c>
      <c r="B144" s="400">
        <v>1927</v>
      </c>
      <c r="C144" s="400">
        <v>1834</v>
      </c>
    </row>
    <row r="145" spans="1:3" x14ac:dyDescent="0.25">
      <c r="A145" s="399" t="s">
        <v>1200</v>
      </c>
      <c r="B145" s="400">
        <v>2986</v>
      </c>
      <c r="C145" s="400">
        <v>2954</v>
      </c>
    </row>
    <row r="146" spans="1:3" x14ac:dyDescent="0.25">
      <c r="A146" s="399" t="s">
        <v>1201</v>
      </c>
      <c r="B146" s="400"/>
      <c r="C146" s="400"/>
    </row>
    <row r="147" spans="1:3" x14ac:dyDescent="0.25">
      <c r="A147" s="399" t="s">
        <v>1202</v>
      </c>
      <c r="B147" s="400">
        <v>8897</v>
      </c>
      <c r="C147" s="400">
        <v>7281</v>
      </c>
    </row>
    <row r="148" spans="1:3" x14ac:dyDescent="0.25">
      <c r="A148" s="399" t="s">
        <v>1203</v>
      </c>
      <c r="B148" s="400"/>
      <c r="C148" s="400"/>
    </row>
    <row r="149" spans="1:3" x14ac:dyDescent="0.25">
      <c r="A149" s="399" t="s">
        <v>1204</v>
      </c>
      <c r="B149" s="400"/>
      <c r="C149" s="400"/>
    </row>
    <row r="150" spans="1:3" x14ac:dyDescent="0.25">
      <c r="A150" s="399" t="s">
        <v>1205</v>
      </c>
      <c r="B150" s="400"/>
      <c r="C150" s="400"/>
    </row>
    <row r="151" spans="1:3" x14ac:dyDescent="0.25">
      <c r="A151" s="399" t="s">
        <v>1206</v>
      </c>
      <c r="B151" s="400"/>
      <c r="C151" s="400"/>
    </row>
    <row r="152" spans="1:3" x14ac:dyDescent="0.25">
      <c r="A152" s="399" t="s">
        <v>1207</v>
      </c>
      <c r="B152" s="400"/>
      <c r="C152" s="400"/>
    </row>
    <row r="153" spans="1:3" x14ac:dyDescent="0.25">
      <c r="A153" s="399" t="s">
        <v>1208</v>
      </c>
      <c r="B153" s="400"/>
      <c r="C153" s="400"/>
    </row>
    <row r="154" spans="1:3" x14ac:dyDescent="0.25">
      <c r="A154" s="399" t="s">
        <v>1209</v>
      </c>
      <c r="B154" s="400"/>
      <c r="C154" s="400"/>
    </row>
    <row r="155" spans="1:3" x14ac:dyDescent="0.25">
      <c r="A155" s="399" t="s">
        <v>1210</v>
      </c>
      <c r="B155" s="400"/>
      <c r="C155" s="400"/>
    </row>
    <row r="156" spans="1:3" x14ac:dyDescent="0.25">
      <c r="A156" s="399" t="s">
        <v>1211</v>
      </c>
      <c r="B156" s="400"/>
      <c r="C156" s="400"/>
    </row>
    <row r="157" spans="1:3" x14ac:dyDescent="0.25">
      <c r="A157" s="399" t="s">
        <v>1212</v>
      </c>
      <c r="B157" s="400"/>
      <c r="C157" s="400"/>
    </row>
    <row r="158" spans="1:3" x14ac:dyDescent="0.25">
      <c r="A158" s="399" t="s">
        <v>1213</v>
      </c>
      <c r="B158" s="400">
        <v>6182</v>
      </c>
      <c r="C158" s="400">
        <v>5726</v>
      </c>
    </row>
    <row r="159" spans="1:3" x14ac:dyDescent="0.25">
      <c r="A159" s="399" t="s">
        <v>1214</v>
      </c>
      <c r="B159" s="400"/>
      <c r="C159" s="400"/>
    </row>
    <row r="160" spans="1:3" x14ac:dyDescent="0.25">
      <c r="A160" s="399" t="s">
        <v>1215</v>
      </c>
      <c r="B160" s="400">
        <v>1926</v>
      </c>
      <c r="C160" s="400">
        <v>1286</v>
      </c>
    </row>
    <row r="161" spans="1:3" x14ac:dyDescent="0.25">
      <c r="A161" s="399" t="s">
        <v>1216</v>
      </c>
      <c r="B161" s="400"/>
      <c r="C161" s="400"/>
    </row>
    <row r="162" spans="1:3" x14ac:dyDescent="0.25">
      <c r="A162" s="399" t="s">
        <v>1217</v>
      </c>
      <c r="B162" s="400"/>
      <c r="C162" s="400"/>
    </row>
    <row r="163" spans="1:3" x14ac:dyDescent="0.25">
      <c r="A163" s="399" t="s">
        <v>1218</v>
      </c>
      <c r="B163" s="400"/>
      <c r="C163" s="400"/>
    </row>
    <row r="164" spans="1:3" x14ac:dyDescent="0.25">
      <c r="A164" s="399" t="s">
        <v>1219</v>
      </c>
      <c r="B164" s="400">
        <v>5792</v>
      </c>
      <c r="C164" s="400">
        <v>3706</v>
      </c>
    </row>
    <row r="165" spans="1:3" x14ac:dyDescent="0.25">
      <c r="A165" s="399" t="s">
        <v>1220</v>
      </c>
      <c r="B165" s="400"/>
      <c r="C165" s="400"/>
    </row>
    <row r="166" spans="1:3" x14ac:dyDescent="0.25">
      <c r="A166" s="399" t="s">
        <v>1221</v>
      </c>
      <c r="B166" s="400"/>
      <c r="C166" s="400"/>
    </row>
    <row r="167" spans="1:3" x14ac:dyDescent="0.25">
      <c r="A167" s="399" t="s">
        <v>1222</v>
      </c>
      <c r="B167" s="400"/>
      <c r="C167" s="400"/>
    </row>
    <row r="168" spans="1:3" x14ac:dyDescent="0.25">
      <c r="A168" s="399" t="s">
        <v>1223</v>
      </c>
      <c r="B168" s="400">
        <v>646</v>
      </c>
      <c r="C168" s="400">
        <v>582</v>
      </c>
    </row>
    <row r="169" spans="1:3" x14ac:dyDescent="0.25">
      <c r="A169" s="399" t="s">
        <v>1224</v>
      </c>
      <c r="B169" s="400"/>
      <c r="C169" s="400"/>
    </row>
    <row r="170" spans="1:3" x14ac:dyDescent="0.25">
      <c r="A170" s="399" t="s">
        <v>1225</v>
      </c>
      <c r="B170" s="400"/>
      <c r="C170" s="400"/>
    </row>
    <row r="171" spans="1:3" x14ac:dyDescent="0.25">
      <c r="A171" s="399" t="s">
        <v>1226</v>
      </c>
      <c r="B171" s="400"/>
      <c r="C171" s="400"/>
    </row>
    <row r="172" spans="1:3" x14ac:dyDescent="0.25">
      <c r="A172" s="399" t="s">
        <v>1227</v>
      </c>
      <c r="B172" s="400"/>
      <c r="C172" s="400"/>
    </row>
    <row r="173" spans="1:3" x14ac:dyDescent="0.25">
      <c r="A173" s="399" t="s">
        <v>1228</v>
      </c>
      <c r="B173" s="400"/>
      <c r="C173" s="400"/>
    </row>
    <row r="174" spans="1:3" x14ac:dyDescent="0.25">
      <c r="A174" s="399" t="s">
        <v>1229</v>
      </c>
      <c r="B174" s="400">
        <v>1981</v>
      </c>
      <c r="C174" s="400">
        <v>2047</v>
      </c>
    </row>
    <row r="175" spans="1:3" x14ac:dyDescent="0.25">
      <c r="A175" s="399" t="s">
        <v>1230</v>
      </c>
      <c r="B175" s="400">
        <v>6055</v>
      </c>
      <c r="C175" s="400">
        <v>5758</v>
      </c>
    </row>
    <row r="176" spans="1:3" x14ac:dyDescent="0.25">
      <c r="A176" s="399" t="s">
        <v>1231</v>
      </c>
      <c r="B176" s="400"/>
      <c r="C176" s="400"/>
    </row>
    <row r="177" spans="1:3" x14ac:dyDescent="0.25">
      <c r="A177" s="399" t="s">
        <v>1232</v>
      </c>
      <c r="B177" s="400"/>
      <c r="C177" s="400"/>
    </row>
    <row r="178" spans="1:3" x14ac:dyDescent="0.25">
      <c r="A178" s="399" t="s">
        <v>1233</v>
      </c>
      <c r="B178" s="400"/>
      <c r="C178" s="400"/>
    </row>
    <row r="179" spans="1:3" x14ac:dyDescent="0.25">
      <c r="A179" s="399" t="s">
        <v>1234</v>
      </c>
      <c r="B179" s="400"/>
      <c r="C179" s="400"/>
    </row>
    <row r="180" spans="1:3" x14ac:dyDescent="0.25">
      <c r="A180" s="399" t="s">
        <v>1235</v>
      </c>
      <c r="B180" s="400"/>
      <c r="C180" s="400"/>
    </row>
    <row r="181" spans="1:3" x14ac:dyDescent="0.25">
      <c r="A181" s="399" t="s">
        <v>1236</v>
      </c>
      <c r="B181" s="400"/>
      <c r="C181" s="400"/>
    </row>
    <row r="182" spans="1:3" x14ac:dyDescent="0.25">
      <c r="A182" s="399" t="s">
        <v>1237</v>
      </c>
      <c r="B182" s="400"/>
      <c r="C182" s="400"/>
    </row>
    <row r="183" spans="1:3" x14ac:dyDescent="0.25">
      <c r="A183" s="399" t="s">
        <v>1238</v>
      </c>
      <c r="B183" s="400"/>
      <c r="C183" s="400"/>
    </row>
    <row r="184" spans="1:3" x14ac:dyDescent="0.25">
      <c r="A184" s="399" t="s">
        <v>1239</v>
      </c>
      <c r="B184" s="400"/>
      <c r="C184" s="400"/>
    </row>
    <row r="185" spans="1:3" x14ac:dyDescent="0.25">
      <c r="A185" s="399" t="s">
        <v>1240</v>
      </c>
      <c r="B185" s="400"/>
      <c r="C185" s="400"/>
    </row>
    <row r="186" spans="1:3" x14ac:dyDescent="0.25">
      <c r="A186" s="399" t="s">
        <v>1241</v>
      </c>
      <c r="B186" s="400"/>
      <c r="C186" s="400"/>
    </row>
    <row r="187" spans="1:3" x14ac:dyDescent="0.25">
      <c r="A187" s="397" t="s">
        <v>1242</v>
      </c>
      <c r="B187" s="398">
        <f>SUM(B188:B212)</f>
        <v>84306</v>
      </c>
      <c r="C187" s="398">
        <f>SUM(C188:C212)</f>
        <v>76045</v>
      </c>
    </row>
    <row r="188" spans="1:3" x14ac:dyDescent="0.25">
      <c r="A188" s="399" t="s">
        <v>1243</v>
      </c>
      <c r="B188" s="400">
        <v>1197</v>
      </c>
      <c r="C188" s="400">
        <v>1126</v>
      </c>
    </row>
    <row r="189" spans="1:3" x14ac:dyDescent="0.25">
      <c r="A189" s="399" t="s">
        <v>1244</v>
      </c>
      <c r="B189" s="400">
        <v>2143</v>
      </c>
      <c r="C189" s="400">
        <v>932</v>
      </c>
    </row>
    <row r="190" spans="1:3" x14ac:dyDescent="0.25">
      <c r="A190" s="399" t="s">
        <v>1245</v>
      </c>
      <c r="B190" s="400">
        <v>6568</v>
      </c>
      <c r="C190" s="400">
        <v>6479</v>
      </c>
    </row>
    <row r="191" spans="1:3" x14ac:dyDescent="0.25">
      <c r="A191" s="399" t="s">
        <v>1246</v>
      </c>
      <c r="B191" s="400">
        <v>14472</v>
      </c>
      <c r="C191" s="400">
        <v>14048</v>
      </c>
    </row>
    <row r="192" spans="1:3" x14ac:dyDescent="0.25">
      <c r="A192" s="399" t="s">
        <v>1247</v>
      </c>
      <c r="B192" s="400">
        <v>1033</v>
      </c>
      <c r="C192" s="400">
        <v>909</v>
      </c>
    </row>
    <row r="193" spans="1:3" x14ac:dyDescent="0.25">
      <c r="A193" s="399" t="s">
        <v>1248</v>
      </c>
      <c r="B193" s="400">
        <v>1656</v>
      </c>
      <c r="C193" s="400">
        <v>1591</v>
      </c>
    </row>
    <row r="194" spans="1:3" x14ac:dyDescent="0.25">
      <c r="A194" s="399" t="s">
        <v>1249</v>
      </c>
      <c r="B194" s="400">
        <v>1581</v>
      </c>
      <c r="C194" s="400">
        <v>1479</v>
      </c>
    </row>
    <row r="195" spans="1:3" x14ac:dyDescent="0.25">
      <c r="A195" s="399" t="s">
        <v>1250</v>
      </c>
      <c r="B195" s="400">
        <v>5340</v>
      </c>
      <c r="C195" s="400">
        <v>5078</v>
      </c>
    </row>
    <row r="196" spans="1:3" x14ac:dyDescent="0.25">
      <c r="A196" s="399" t="s">
        <v>253</v>
      </c>
      <c r="B196" s="400">
        <v>10254</v>
      </c>
      <c r="C196" s="400">
        <v>9453</v>
      </c>
    </row>
    <row r="197" spans="1:3" x14ac:dyDescent="0.25">
      <c r="A197" s="399" t="s">
        <v>1251</v>
      </c>
      <c r="B197" s="400">
        <v>7632</v>
      </c>
      <c r="C197" s="400">
        <v>6924</v>
      </c>
    </row>
    <row r="198" spans="1:3" x14ac:dyDescent="0.25">
      <c r="A198" s="399" t="s">
        <v>1252</v>
      </c>
      <c r="B198" s="400">
        <v>3186</v>
      </c>
      <c r="C198" s="400">
        <v>2839</v>
      </c>
    </row>
    <row r="199" spans="1:3" x14ac:dyDescent="0.25">
      <c r="A199" s="399" t="s">
        <v>1253</v>
      </c>
      <c r="B199" s="400">
        <v>169</v>
      </c>
      <c r="C199" s="400">
        <v>134</v>
      </c>
    </row>
    <row r="200" spans="1:3" x14ac:dyDescent="0.25">
      <c r="A200" s="399" t="s">
        <v>1254</v>
      </c>
      <c r="B200" s="400">
        <v>980</v>
      </c>
      <c r="C200" s="400">
        <v>947</v>
      </c>
    </row>
    <row r="201" spans="1:3" x14ac:dyDescent="0.25">
      <c r="A201" s="399" t="s">
        <v>1255</v>
      </c>
      <c r="B201" s="400">
        <v>2885</v>
      </c>
      <c r="C201" s="400">
        <v>2631</v>
      </c>
    </row>
    <row r="202" spans="1:3" x14ac:dyDescent="0.25">
      <c r="A202" s="399" t="s">
        <v>1256</v>
      </c>
      <c r="B202" s="400">
        <v>943</v>
      </c>
      <c r="C202" s="400">
        <v>965</v>
      </c>
    </row>
    <row r="203" spans="1:3" x14ac:dyDescent="0.25">
      <c r="A203" s="399" t="s">
        <v>1257</v>
      </c>
      <c r="B203" s="400">
        <v>6411</v>
      </c>
      <c r="C203" s="400">
        <v>5813</v>
      </c>
    </row>
    <row r="204" spans="1:3" x14ac:dyDescent="0.25">
      <c r="A204" s="399" t="s">
        <v>1258</v>
      </c>
      <c r="B204" s="400">
        <v>3973</v>
      </c>
      <c r="C204" s="400">
        <v>3403</v>
      </c>
    </row>
    <row r="205" spans="1:3" x14ac:dyDescent="0.25">
      <c r="A205" s="399" t="s">
        <v>1259</v>
      </c>
      <c r="B205" s="400">
        <v>2293</v>
      </c>
      <c r="C205" s="400">
        <v>1425</v>
      </c>
    </row>
    <row r="206" spans="1:3" x14ac:dyDescent="0.25">
      <c r="A206" s="399" t="s">
        <v>1260</v>
      </c>
      <c r="B206" s="400">
        <v>2071</v>
      </c>
      <c r="C206" s="400">
        <v>1861</v>
      </c>
    </row>
    <row r="207" spans="1:3" x14ac:dyDescent="0.25">
      <c r="A207" s="399" t="s">
        <v>1261</v>
      </c>
      <c r="B207" s="400">
        <v>2382</v>
      </c>
      <c r="C207" s="400">
        <v>2308</v>
      </c>
    </row>
    <row r="208" spans="1:3" x14ac:dyDescent="0.25">
      <c r="A208" s="399" t="s">
        <v>1262</v>
      </c>
      <c r="B208" s="400">
        <v>1381</v>
      </c>
      <c r="C208" s="400">
        <v>1079</v>
      </c>
    </row>
    <row r="209" spans="1:3" x14ac:dyDescent="0.25">
      <c r="A209" s="399" t="s">
        <v>1263</v>
      </c>
      <c r="B209" s="400">
        <v>1258</v>
      </c>
      <c r="C209" s="400">
        <v>987</v>
      </c>
    </row>
    <row r="210" spans="1:3" x14ac:dyDescent="0.25">
      <c r="A210" s="399" t="s">
        <v>1264</v>
      </c>
      <c r="B210" s="400">
        <v>1044</v>
      </c>
      <c r="C210" s="400">
        <v>985</v>
      </c>
    </row>
    <row r="211" spans="1:3" x14ac:dyDescent="0.25">
      <c r="A211" s="399" t="s">
        <v>1265</v>
      </c>
      <c r="B211" s="400">
        <v>1502</v>
      </c>
      <c r="C211" s="400">
        <v>1415</v>
      </c>
    </row>
    <row r="212" spans="1:3" x14ac:dyDescent="0.25">
      <c r="A212" s="399" t="s">
        <v>1266</v>
      </c>
      <c r="B212" s="400">
        <v>1952</v>
      </c>
      <c r="C212" s="400">
        <v>1234</v>
      </c>
    </row>
    <row r="213" spans="1:3" x14ac:dyDescent="0.25">
      <c r="A213" s="397" t="s">
        <v>1267</v>
      </c>
      <c r="B213" s="398">
        <f>SUM(B214:B226)</f>
        <v>68454</v>
      </c>
      <c r="C213" s="398">
        <f>SUM(C214:C226)</f>
        <v>64525</v>
      </c>
    </row>
    <row r="214" spans="1:3" x14ac:dyDescent="0.25">
      <c r="A214" s="399" t="s">
        <v>1268</v>
      </c>
      <c r="B214" s="400">
        <v>3742</v>
      </c>
      <c r="C214" s="400">
        <v>3590</v>
      </c>
    </row>
    <row r="215" spans="1:3" x14ac:dyDescent="0.25">
      <c r="A215" s="399" t="s">
        <v>1269</v>
      </c>
      <c r="B215" s="400">
        <v>1950</v>
      </c>
      <c r="C215" s="400">
        <v>1649</v>
      </c>
    </row>
    <row r="216" spans="1:3" x14ac:dyDescent="0.25">
      <c r="A216" s="399" t="s">
        <v>1270</v>
      </c>
      <c r="B216" s="400">
        <v>7901</v>
      </c>
      <c r="C216" s="400">
        <v>7587</v>
      </c>
    </row>
    <row r="217" spans="1:3" x14ac:dyDescent="0.25">
      <c r="A217" s="399" t="s">
        <v>1271</v>
      </c>
      <c r="B217" s="400">
        <v>1256</v>
      </c>
      <c r="C217" s="400">
        <v>1213</v>
      </c>
    </row>
    <row r="218" spans="1:3" x14ac:dyDescent="0.25">
      <c r="A218" s="399" t="s">
        <v>1272</v>
      </c>
      <c r="B218" s="400">
        <v>4111</v>
      </c>
      <c r="C218" s="400">
        <v>3994</v>
      </c>
    </row>
    <row r="219" spans="1:3" x14ac:dyDescent="0.25">
      <c r="A219" s="399" t="s">
        <v>1273</v>
      </c>
      <c r="B219" s="400">
        <v>1912</v>
      </c>
      <c r="C219" s="400">
        <v>1876</v>
      </c>
    </row>
    <row r="220" spans="1:3" x14ac:dyDescent="0.25">
      <c r="A220" s="399" t="s">
        <v>1274</v>
      </c>
      <c r="B220" s="400">
        <v>9901</v>
      </c>
      <c r="C220" s="400">
        <v>9840</v>
      </c>
    </row>
    <row r="221" spans="1:3" x14ac:dyDescent="0.25">
      <c r="A221" s="399" t="s">
        <v>1275</v>
      </c>
      <c r="B221" s="400">
        <v>2152</v>
      </c>
      <c r="C221" s="400">
        <v>1748</v>
      </c>
    </row>
    <row r="222" spans="1:3" x14ac:dyDescent="0.25">
      <c r="A222" s="399" t="s">
        <v>1276</v>
      </c>
      <c r="B222" s="400">
        <v>2584</v>
      </c>
      <c r="C222" s="400">
        <v>2496</v>
      </c>
    </row>
    <row r="223" spans="1:3" x14ac:dyDescent="0.25">
      <c r="A223" s="399" t="s">
        <v>1277</v>
      </c>
      <c r="B223" s="400">
        <v>2650</v>
      </c>
      <c r="C223" s="400">
        <v>2536</v>
      </c>
    </row>
    <row r="224" spans="1:3" x14ac:dyDescent="0.25">
      <c r="A224" s="399" t="s">
        <v>1278</v>
      </c>
      <c r="B224" s="400">
        <v>4962</v>
      </c>
      <c r="C224" s="400">
        <v>4686</v>
      </c>
    </row>
    <row r="225" spans="1:3" x14ac:dyDescent="0.25">
      <c r="A225" s="399" t="s">
        <v>1279</v>
      </c>
      <c r="B225" s="400">
        <v>20048</v>
      </c>
      <c r="C225" s="400">
        <v>18421</v>
      </c>
    </row>
    <row r="226" spans="1:3" x14ac:dyDescent="0.25">
      <c r="A226" s="399" t="s">
        <v>1280</v>
      </c>
      <c r="B226" s="400">
        <v>5285</v>
      </c>
      <c r="C226" s="400">
        <v>4889</v>
      </c>
    </row>
    <row r="227" spans="1:3" x14ac:dyDescent="0.25">
      <c r="A227" s="397" t="s">
        <v>1281</v>
      </c>
      <c r="B227" s="398">
        <f>SUM(B228:B255)</f>
        <v>78286</v>
      </c>
      <c r="C227" s="398">
        <f>SUM(C228:C255)</f>
        <v>69512</v>
      </c>
    </row>
    <row r="228" spans="1:3" x14ac:dyDescent="0.25">
      <c r="A228" s="399" t="s">
        <v>1282</v>
      </c>
      <c r="B228" s="400"/>
      <c r="C228" s="400"/>
    </row>
    <row r="229" spans="1:3" x14ac:dyDescent="0.25">
      <c r="A229" s="399" t="s">
        <v>1283</v>
      </c>
      <c r="B229" s="400"/>
      <c r="C229" s="400"/>
    </row>
    <row r="230" spans="1:3" x14ac:dyDescent="0.25">
      <c r="A230" s="399" t="s">
        <v>1284</v>
      </c>
      <c r="B230" s="400"/>
      <c r="C230" s="400"/>
    </row>
    <row r="231" spans="1:3" x14ac:dyDescent="0.25">
      <c r="A231" s="399" t="s">
        <v>1285</v>
      </c>
      <c r="B231" s="400"/>
      <c r="C231" s="400"/>
    </row>
    <row r="232" spans="1:3" x14ac:dyDescent="0.25">
      <c r="A232" s="399" t="s">
        <v>1286</v>
      </c>
      <c r="B232" s="400">
        <v>5583</v>
      </c>
      <c r="C232" s="400">
        <v>4929</v>
      </c>
    </row>
    <row r="233" spans="1:3" x14ac:dyDescent="0.25">
      <c r="A233" s="399" t="s">
        <v>1287</v>
      </c>
      <c r="B233" s="400"/>
      <c r="C233" s="400"/>
    </row>
    <row r="234" spans="1:3" x14ac:dyDescent="0.25">
      <c r="A234" s="399" t="s">
        <v>1288</v>
      </c>
      <c r="B234" s="400"/>
      <c r="C234" s="400"/>
    </row>
    <row r="235" spans="1:3" x14ac:dyDescent="0.25">
      <c r="A235" s="399" t="s">
        <v>896</v>
      </c>
      <c r="B235" s="400">
        <v>8209</v>
      </c>
      <c r="C235" s="400">
        <v>7113</v>
      </c>
    </row>
    <row r="236" spans="1:3" x14ac:dyDescent="0.25">
      <c r="A236" s="399" t="s">
        <v>893</v>
      </c>
      <c r="B236" s="400">
        <v>5951</v>
      </c>
      <c r="C236" s="400">
        <v>5270</v>
      </c>
    </row>
    <row r="237" spans="1:3" x14ac:dyDescent="0.25">
      <c r="A237" s="399" t="s">
        <v>1289</v>
      </c>
      <c r="B237" s="400">
        <v>5718</v>
      </c>
      <c r="C237" s="400">
        <v>5275</v>
      </c>
    </row>
    <row r="238" spans="1:3" x14ac:dyDescent="0.25">
      <c r="A238" s="399" t="s">
        <v>1290</v>
      </c>
      <c r="B238" s="400"/>
      <c r="C238" s="400"/>
    </row>
    <row r="239" spans="1:3" x14ac:dyDescent="0.25">
      <c r="A239" s="399" t="s">
        <v>895</v>
      </c>
      <c r="B239" s="400">
        <v>10778</v>
      </c>
      <c r="C239" s="400">
        <v>9315</v>
      </c>
    </row>
    <row r="240" spans="1:3" x14ac:dyDescent="0.25">
      <c r="A240" s="399" t="s">
        <v>1291</v>
      </c>
      <c r="B240" s="400"/>
      <c r="C240" s="400"/>
    </row>
    <row r="241" spans="1:3" x14ac:dyDescent="0.25">
      <c r="A241" s="399" t="s">
        <v>898</v>
      </c>
      <c r="B241" s="400">
        <v>11199</v>
      </c>
      <c r="C241" s="400">
        <v>10221</v>
      </c>
    </row>
    <row r="242" spans="1:3" x14ac:dyDescent="0.25">
      <c r="A242" s="399" t="s">
        <v>1292</v>
      </c>
      <c r="B242" s="400"/>
      <c r="C242" s="400"/>
    </row>
    <row r="243" spans="1:3" x14ac:dyDescent="0.25">
      <c r="A243" s="399" t="s">
        <v>1293</v>
      </c>
      <c r="B243" s="400"/>
      <c r="C243" s="400"/>
    </row>
    <row r="244" spans="1:3" x14ac:dyDescent="0.25">
      <c r="A244" s="399" t="s">
        <v>1294</v>
      </c>
      <c r="B244" s="400">
        <v>1650</v>
      </c>
      <c r="C244" s="400">
        <v>1583</v>
      </c>
    </row>
    <row r="245" spans="1:3" x14ac:dyDescent="0.25">
      <c r="A245" s="399" t="s">
        <v>897</v>
      </c>
      <c r="B245" s="400">
        <v>10029</v>
      </c>
      <c r="C245" s="400">
        <v>8934</v>
      </c>
    </row>
    <row r="246" spans="1:3" x14ac:dyDescent="0.25">
      <c r="A246" s="399" t="s">
        <v>1295</v>
      </c>
      <c r="B246" s="400"/>
      <c r="C246" s="400"/>
    </row>
    <row r="247" spans="1:3" x14ac:dyDescent="0.25">
      <c r="A247" s="399" t="s">
        <v>1296</v>
      </c>
      <c r="B247" s="400"/>
      <c r="C247" s="400"/>
    </row>
    <row r="248" spans="1:3" x14ac:dyDescent="0.25">
      <c r="A248" s="399" t="s">
        <v>1297</v>
      </c>
      <c r="B248" s="400"/>
      <c r="C248" s="400"/>
    </row>
    <row r="249" spans="1:3" x14ac:dyDescent="0.25">
      <c r="A249" s="399" t="s">
        <v>1298</v>
      </c>
      <c r="B249" s="400"/>
      <c r="C249" s="400"/>
    </row>
    <row r="250" spans="1:3" x14ac:dyDescent="0.25">
      <c r="A250" s="399" t="s">
        <v>1299</v>
      </c>
      <c r="B250" s="400"/>
      <c r="C250" s="400"/>
    </row>
    <row r="251" spans="1:3" x14ac:dyDescent="0.25">
      <c r="A251" s="399" t="s">
        <v>1300</v>
      </c>
      <c r="B251" s="400"/>
      <c r="C251" s="400"/>
    </row>
    <row r="252" spans="1:3" x14ac:dyDescent="0.25">
      <c r="A252" s="399" t="s">
        <v>899</v>
      </c>
      <c r="B252" s="400">
        <v>6491</v>
      </c>
      <c r="C252" s="400">
        <v>5601</v>
      </c>
    </row>
    <row r="253" spans="1:3" x14ac:dyDescent="0.25">
      <c r="A253" s="399" t="s">
        <v>1301</v>
      </c>
      <c r="B253" s="400"/>
      <c r="C253" s="400"/>
    </row>
    <row r="254" spans="1:3" x14ac:dyDescent="0.25">
      <c r="A254" s="399" t="s">
        <v>894</v>
      </c>
      <c r="B254" s="400">
        <v>12678</v>
      </c>
      <c r="C254" s="400">
        <v>11271</v>
      </c>
    </row>
    <row r="255" spans="1:3" x14ac:dyDescent="0.25">
      <c r="A255" s="399" t="s">
        <v>1302</v>
      </c>
      <c r="B255" s="400"/>
      <c r="C255" s="400"/>
    </row>
    <row r="256" spans="1:3" x14ac:dyDescent="0.25">
      <c r="A256" s="397" t="s">
        <v>1303</v>
      </c>
      <c r="B256" s="398">
        <f>SUM(B257:B273)</f>
        <v>57314</v>
      </c>
      <c r="C256" s="398">
        <f>SUM(C257:C273)</f>
        <v>53474</v>
      </c>
    </row>
    <row r="257" spans="1:3" x14ac:dyDescent="0.25">
      <c r="A257" s="399" t="s">
        <v>1304</v>
      </c>
      <c r="B257" s="400">
        <v>1568</v>
      </c>
      <c r="C257" s="400">
        <v>1525</v>
      </c>
    </row>
    <row r="258" spans="1:3" x14ac:dyDescent="0.25">
      <c r="A258" s="399" t="s">
        <v>1305</v>
      </c>
      <c r="B258" s="400">
        <v>472</v>
      </c>
      <c r="C258" s="400">
        <v>423</v>
      </c>
    </row>
    <row r="259" spans="1:3" x14ac:dyDescent="0.25">
      <c r="A259" s="399" t="s">
        <v>1306</v>
      </c>
      <c r="B259" s="400">
        <v>955</v>
      </c>
      <c r="C259" s="400">
        <v>891</v>
      </c>
    </row>
    <row r="260" spans="1:3" x14ac:dyDescent="0.25">
      <c r="A260" s="399" t="s">
        <v>1307</v>
      </c>
      <c r="B260" s="400">
        <v>2200</v>
      </c>
      <c r="C260" s="400">
        <v>2121</v>
      </c>
    </row>
    <row r="261" spans="1:3" x14ac:dyDescent="0.25">
      <c r="A261" s="399" t="s">
        <v>1308</v>
      </c>
      <c r="B261" s="400">
        <v>1236</v>
      </c>
      <c r="C261" s="400">
        <v>1185</v>
      </c>
    </row>
    <row r="262" spans="1:3" x14ac:dyDescent="0.25">
      <c r="A262" s="399" t="s">
        <v>1309</v>
      </c>
      <c r="B262" s="400">
        <v>2486</v>
      </c>
      <c r="C262" s="400">
        <v>2319</v>
      </c>
    </row>
    <row r="263" spans="1:3" x14ac:dyDescent="0.25">
      <c r="A263" s="399" t="s">
        <v>1310</v>
      </c>
      <c r="B263" s="400">
        <v>18730</v>
      </c>
      <c r="C263" s="400">
        <v>17447</v>
      </c>
    </row>
    <row r="264" spans="1:3" x14ac:dyDescent="0.25">
      <c r="A264" s="399" t="s">
        <v>1311</v>
      </c>
      <c r="B264" s="400">
        <v>5170</v>
      </c>
      <c r="C264" s="400">
        <v>4854</v>
      </c>
    </row>
    <row r="265" spans="1:3" x14ac:dyDescent="0.25">
      <c r="A265" s="399" t="s">
        <v>1312</v>
      </c>
      <c r="B265" s="400">
        <v>6271</v>
      </c>
      <c r="C265" s="400">
        <v>5861</v>
      </c>
    </row>
    <row r="266" spans="1:3" x14ac:dyDescent="0.25">
      <c r="A266" s="399" t="s">
        <v>1313</v>
      </c>
      <c r="B266" s="400">
        <v>3424</v>
      </c>
      <c r="C266" s="400">
        <v>3140</v>
      </c>
    </row>
    <row r="267" spans="1:3" x14ac:dyDescent="0.25">
      <c r="A267" s="399" t="s">
        <v>1314</v>
      </c>
      <c r="B267" s="400">
        <v>2761</v>
      </c>
      <c r="C267" s="400">
        <v>2690</v>
      </c>
    </row>
    <row r="268" spans="1:3" x14ac:dyDescent="0.25">
      <c r="A268" s="399" t="s">
        <v>1315</v>
      </c>
      <c r="B268" s="400">
        <v>1846</v>
      </c>
      <c r="C268" s="400">
        <v>1770</v>
      </c>
    </row>
    <row r="269" spans="1:3" x14ac:dyDescent="0.25">
      <c r="A269" s="399" t="s">
        <v>1316</v>
      </c>
      <c r="B269" s="400">
        <v>1739</v>
      </c>
      <c r="C269" s="400">
        <v>1647</v>
      </c>
    </row>
    <row r="270" spans="1:3" x14ac:dyDescent="0.25">
      <c r="A270" s="399" t="s">
        <v>1317</v>
      </c>
      <c r="B270" s="400">
        <v>2753</v>
      </c>
      <c r="C270" s="400">
        <v>2374</v>
      </c>
    </row>
    <row r="271" spans="1:3" x14ac:dyDescent="0.25">
      <c r="A271" s="399" t="s">
        <v>1318</v>
      </c>
      <c r="B271" s="400">
        <v>2734</v>
      </c>
      <c r="C271" s="400">
        <v>2511</v>
      </c>
    </row>
    <row r="272" spans="1:3" x14ac:dyDescent="0.25">
      <c r="A272" s="399" t="s">
        <v>1319</v>
      </c>
      <c r="B272" s="400">
        <v>1331</v>
      </c>
      <c r="C272" s="400">
        <v>1257</v>
      </c>
    </row>
    <row r="273" spans="1:3" x14ac:dyDescent="0.25">
      <c r="A273" s="399" t="s">
        <v>1320</v>
      </c>
      <c r="B273" s="400">
        <v>1638</v>
      </c>
      <c r="C273" s="400">
        <v>1459</v>
      </c>
    </row>
    <row r="274" spans="1:3" x14ac:dyDescent="0.25">
      <c r="A274" s="397" t="s">
        <v>1321</v>
      </c>
      <c r="B274" s="398">
        <f>SUM(B275:B302)</f>
        <v>114487</v>
      </c>
      <c r="C274" s="398">
        <f>SUM(C275:C302)</f>
        <v>103090</v>
      </c>
    </row>
    <row r="275" spans="1:3" x14ac:dyDescent="0.25">
      <c r="A275" s="399" t="s">
        <v>1322</v>
      </c>
      <c r="B275" s="400">
        <v>1763</v>
      </c>
      <c r="C275" s="400">
        <v>1559</v>
      </c>
    </row>
    <row r="276" spans="1:3" x14ac:dyDescent="0.25">
      <c r="A276" s="399" t="s">
        <v>1323</v>
      </c>
      <c r="B276" s="400">
        <v>864</v>
      </c>
      <c r="C276" s="400">
        <v>807</v>
      </c>
    </row>
    <row r="277" spans="1:3" x14ac:dyDescent="0.25">
      <c r="A277" s="399" t="s">
        <v>1324</v>
      </c>
      <c r="B277" s="400">
        <v>13706</v>
      </c>
      <c r="C277" s="400">
        <v>12644</v>
      </c>
    </row>
    <row r="278" spans="1:3" x14ac:dyDescent="0.25">
      <c r="A278" s="399" t="s">
        <v>1325</v>
      </c>
      <c r="B278" s="400">
        <v>1918</v>
      </c>
      <c r="C278" s="400">
        <v>1724</v>
      </c>
    </row>
    <row r="279" spans="1:3" x14ac:dyDescent="0.25">
      <c r="A279" s="399" t="s">
        <v>1326</v>
      </c>
      <c r="B279" s="400">
        <v>9958</v>
      </c>
      <c r="C279" s="400">
        <v>8811</v>
      </c>
    </row>
    <row r="280" spans="1:3" x14ac:dyDescent="0.25">
      <c r="A280" s="399" t="s">
        <v>1327</v>
      </c>
      <c r="B280" s="400">
        <v>2591</v>
      </c>
      <c r="C280" s="400">
        <v>2528</v>
      </c>
    </row>
    <row r="281" spans="1:3" x14ac:dyDescent="0.25">
      <c r="A281" s="399" t="s">
        <v>1328</v>
      </c>
      <c r="B281" s="400">
        <v>10106</v>
      </c>
      <c r="C281" s="400">
        <v>9582</v>
      </c>
    </row>
    <row r="282" spans="1:3" x14ac:dyDescent="0.25">
      <c r="A282" s="399" t="s">
        <v>1329</v>
      </c>
      <c r="B282" s="400">
        <v>6457</v>
      </c>
      <c r="C282" s="400">
        <v>5975</v>
      </c>
    </row>
    <row r="283" spans="1:3" x14ac:dyDescent="0.25">
      <c r="A283" s="399" t="s">
        <v>1330</v>
      </c>
      <c r="B283" s="400">
        <v>5800</v>
      </c>
      <c r="C283" s="400">
        <v>5370</v>
      </c>
    </row>
    <row r="284" spans="1:3" x14ac:dyDescent="0.25">
      <c r="A284" s="399" t="s">
        <v>1331</v>
      </c>
      <c r="B284" s="400">
        <v>750</v>
      </c>
      <c r="C284" s="400">
        <v>725</v>
      </c>
    </row>
    <row r="285" spans="1:3" x14ac:dyDescent="0.25">
      <c r="A285" s="399" t="s">
        <v>1332</v>
      </c>
      <c r="B285" s="400">
        <v>621</v>
      </c>
      <c r="C285" s="400">
        <v>572</v>
      </c>
    </row>
    <row r="286" spans="1:3" x14ac:dyDescent="0.25">
      <c r="A286" s="399" t="s">
        <v>1333</v>
      </c>
      <c r="B286" s="400">
        <v>3453</v>
      </c>
      <c r="C286" s="400">
        <v>2926</v>
      </c>
    </row>
    <row r="287" spans="1:3" x14ac:dyDescent="0.25">
      <c r="A287" s="399" t="s">
        <v>1334</v>
      </c>
      <c r="B287" s="400">
        <v>7929</v>
      </c>
      <c r="C287" s="400">
        <v>7502</v>
      </c>
    </row>
    <row r="288" spans="1:3" x14ac:dyDescent="0.25">
      <c r="A288" s="399" t="s">
        <v>1335</v>
      </c>
      <c r="B288" s="400">
        <v>1686</v>
      </c>
      <c r="C288" s="400">
        <v>1448</v>
      </c>
    </row>
    <row r="289" spans="1:3" x14ac:dyDescent="0.25">
      <c r="A289" s="399" t="s">
        <v>1336</v>
      </c>
      <c r="B289" s="400">
        <v>17129</v>
      </c>
      <c r="C289" s="400">
        <v>14015</v>
      </c>
    </row>
    <row r="290" spans="1:3" x14ac:dyDescent="0.25">
      <c r="A290" s="399" t="s">
        <v>1337</v>
      </c>
      <c r="B290" s="400">
        <v>2535</v>
      </c>
      <c r="C290" s="400">
        <v>2089</v>
      </c>
    </row>
    <row r="291" spans="1:3" x14ac:dyDescent="0.25">
      <c r="A291" s="399" t="s">
        <v>1338</v>
      </c>
      <c r="B291" s="400">
        <v>1871</v>
      </c>
      <c r="C291" s="400">
        <v>1769</v>
      </c>
    </row>
    <row r="292" spans="1:3" x14ac:dyDescent="0.25">
      <c r="A292" s="399" t="s">
        <v>1339</v>
      </c>
      <c r="B292" s="400">
        <v>6088</v>
      </c>
      <c r="C292" s="400">
        <v>5466</v>
      </c>
    </row>
    <row r="293" spans="1:3" x14ac:dyDescent="0.25">
      <c r="A293" s="399" t="s">
        <v>1340</v>
      </c>
      <c r="B293" s="400">
        <v>2277</v>
      </c>
      <c r="C293" s="400">
        <v>2138</v>
      </c>
    </row>
    <row r="294" spans="1:3" x14ac:dyDescent="0.25">
      <c r="A294" s="399" t="s">
        <v>1341</v>
      </c>
      <c r="B294" s="400">
        <v>423</v>
      </c>
      <c r="C294" s="400">
        <v>387</v>
      </c>
    </row>
    <row r="295" spans="1:3" x14ac:dyDescent="0.25">
      <c r="A295" s="399" t="s">
        <v>1342</v>
      </c>
      <c r="B295" s="400">
        <v>1699</v>
      </c>
      <c r="C295" s="400">
        <v>1410</v>
      </c>
    </row>
    <row r="296" spans="1:3" x14ac:dyDescent="0.25">
      <c r="A296" s="399" t="s">
        <v>1343</v>
      </c>
      <c r="B296" s="400">
        <v>3272</v>
      </c>
      <c r="C296" s="400">
        <v>2743</v>
      </c>
    </row>
    <row r="297" spans="1:3" x14ac:dyDescent="0.25">
      <c r="A297" s="399" t="s">
        <v>1344</v>
      </c>
      <c r="B297" s="400">
        <v>917</v>
      </c>
      <c r="C297" s="400">
        <v>832</v>
      </c>
    </row>
    <row r="298" spans="1:3" x14ac:dyDescent="0.25">
      <c r="A298" s="399" t="s">
        <v>1345</v>
      </c>
      <c r="B298" s="400">
        <v>761</v>
      </c>
      <c r="C298" s="400">
        <v>707</v>
      </c>
    </row>
    <row r="299" spans="1:3" x14ac:dyDescent="0.25">
      <c r="A299" s="399" t="s">
        <v>1346</v>
      </c>
      <c r="B299" s="400">
        <v>1480</v>
      </c>
      <c r="C299" s="400">
        <v>1385</v>
      </c>
    </row>
    <row r="300" spans="1:3" x14ac:dyDescent="0.25">
      <c r="A300" s="399" t="s">
        <v>1347</v>
      </c>
      <c r="B300" s="400">
        <v>1227</v>
      </c>
      <c r="C300" s="400">
        <v>1116</v>
      </c>
    </row>
    <row r="301" spans="1:3" x14ac:dyDescent="0.25">
      <c r="A301" s="399" t="s">
        <v>1348</v>
      </c>
      <c r="B301" s="400">
        <v>5404</v>
      </c>
      <c r="C301" s="400">
        <v>5153</v>
      </c>
    </row>
    <row r="302" spans="1:3" x14ac:dyDescent="0.25">
      <c r="A302" s="399" t="s">
        <v>1349</v>
      </c>
      <c r="B302" s="400">
        <v>1802</v>
      </c>
      <c r="C302" s="400">
        <v>1707</v>
      </c>
    </row>
    <row r="303" spans="1:3" x14ac:dyDescent="0.25">
      <c r="A303" s="397" t="s">
        <v>1350</v>
      </c>
      <c r="B303" s="398">
        <f>SUM(B304:B326)</f>
        <v>54430</v>
      </c>
      <c r="C303" s="398">
        <f>SUM(C304:C326)</f>
        <v>48497</v>
      </c>
    </row>
    <row r="304" spans="1:3" x14ac:dyDescent="0.25">
      <c r="A304" s="399" t="s">
        <v>1351</v>
      </c>
      <c r="B304" s="400">
        <v>1780</v>
      </c>
      <c r="C304" s="400">
        <v>1730</v>
      </c>
    </row>
    <row r="305" spans="1:3" x14ac:dyDescent="0.25">
      <c r="A305" s="399" t="s">
        <v>1352</v>
      </c>
      <c r="B305" s="400">
        <v>525</v>
      </c>
      <c r="C305" s="400">
        <v>484</v>
      </c>
    </row>
    <row r="306" spans="1:3" x14ac:dyDescent="0.25">
      <c r="A306" s="399" t="s">
        <v>1353</v>
      </c>
      <c r="B306" s="400">
        <v>1891</v>
      </c>
      <c r="C306" s="400">
        <v>1784</v>
      </c>
    </row>
    <row r="307" spans="1:3" x14ac:dyDescent="0.25">
      <c r="A307" s="399" t="s">
        <v>1354</v>
      </c>
      <c r="B307" s="400">
        <v>1234</v>
      </c>
      <c r="C307" s="400">
        <v>1144</v>
      </c>
    </row>
    <row r="308" spans="1:3" x14ac:dyDescent="0.25">
      <c r="A308" s="399" t="s">
        <v>1355</v>
      </c>
      <c r="B308" s="400">
        <v>1660</v>
      </c>
      <c r="C308" s="400">
        <v>1342</v>
      </c>
    </row>
    <row r="309" spans="1:3" x14ac:dyDescent="0.25">
      <c r="A309" s="399" t="s">
        <v>1356</v>
      </c>
      <c r="B309" s="400">
        <v>2253</v>
      </c>
      <c r="C309" s="400">
        <v>2012</v>
      </c>
    </row>
    <row r="310" spans="1:3" x14ac:dyDescent="0.25">
      <c r="A310" s="399" t="s">
        <v>1357</v>
      </c>
      <c r="B310" s="400">
        <v>4494</v>
      </c>
      <c r="C310" s="400">
        <v>4208</v>
      </c>
    </row>
    <row r="311" spans="1:3" x14ac:dyDescent="0.25">
      <c r="A311" s="399" t="s">
        <v>1358</v>
      </c>
      <c r="B311" s="400">
        <v>1689</v>
      </c>
      <c r="C311" s="400">
        <v>1369</v>
      </c>
    </row>
    <row r="312" spans="1:3" x14ac:dyDescent="0.25">
      <c r="A312" s="399" t="s">
        <v>1359</v>
      </c>
      <c r="B312" s="400">
        <v>10128</v>
      </c>
      <c r="C312" s="400">
        <v>9795</v>
      </c>
    </row>
    <row r="313" spans="1:3" x14ac:dyDescent="0.25">
      <c r="A313" s="399" t="s">
        <v>1360</v>
      </c>
      <c r="B313" s="400">
        <v>654</v>
      </c>
      <c r="C313" s="400">
        <v>562</v>
      </c>
    </row>
    <row r="314" spans="1:3" x14ac:dyDescent="0.25">
      <c r="A314" s="399" t="s">
        <v>1361</v>
      </c>
      <c r="B314" s="400">
        <v>7616</v>
      </c>
      <c r="C314" s="400">
        <v>6255</v>
      </c>
    </row>
    <row r="315" spans="1:3" x14ac:dyDescent="0.25">
      <c r="A315" s="399" t="s">
        <v>1362</v>
      </c>
      <c r="B315" s="400">
        <v>1996</v>
      </c>
      <c r="C315" s="400">
        <v>1545</v>
      </c>
    </row>
    <row r="316" spans="1:3" x14ac:dyDescent="0.25">
      <c r="A316" s="399" t="s">
        <v>1363</v>
      </c>
      <c r="B316" s="400">
        <v>670</v>
      </c>
      <c r="C316" s="400">
        <v>627</v>
      </c>
    </row>
    <row r="317" spans="1:3" x14ac:dyDescent="0.25">
      <c r="A317" s="399" t="s">
        <v>1364</v>
      </c>
      <c r="B317" s="400">
        <v>771</v>
      </c>
      <c r="C317" s="400">
        <v>683</v>
      </c>
    </row>
    <row r="318" spans="1:3" x14ac:dyDescent="0.25">
      <c r="A318" s="399" t="s">
        <v>1365</v>
      </c>
      <c r="B318" s="400">
        <v>1103</v>
      </c>
      <c r="C318" s="400">
        <v>1015</v>
      </c>
    </row>
    <row r="319" spans="1:3" x14ac:dyDescent="0.25">
      <c r="A319" s="399" t="s">
        <v>1366</v>
      </c>
      <c r="B319" s="400">
        <v>2062</v>
      </c>
      <c r="C319" s="400">
        <v>1961</v>
      </c>
    </row>
    <row r="320" spans="1:3" x14ac:dyDescent="0.25">
      <c r="A320" s="399" t="s">
        <v>1367</v>
      </c>
      <c r="B320" s="400">
        <v>1123</v>
      </c>
      <c r="C320" s="400">
        <v>914</v>
      </c>
    </row>
    <row r="321" spans="1:3" x14ac:dyDescent="0.25">
      <c r="A321" s="399" t="s">
        <v>1368</v>
      </c>
      <c r="B321" s="400">
        <v>5890</v>
      </c>
      <c r="C321" s="400">
        <v>5212</v>
      </c>
    </row>
    <row r="322" spans="1:3" x14ac:dyDescent="0.25">
      <c r="A322" s="399" t="s">
        <v>1369</v>
      </c>
      <c r="B322" s="400">
        <v>717</v>
      </c>
      <c r="C322" s="400">
        <v>669</v>
      </c>
    </row>
    <row r="323" spans="1:3" x14ac:dyDescent="0.25">
      <c r="A323" s="399" t="s">
        <v>1370</v>
      </c>
      <c r="B323" s="400">
        <v>1157</v>
      </c>
      <c r="C323" s="400">
        <v>961</v>
      </c>
    </row>
    <row r="324" spans="1:3" x14ac:dyDescent="0.25">
      <c r="A324" s="399" t="s">
        <v>1371</v>
      </c>
      <c r="B324" s="400">
        <v>4119</v>
      </c>
      <c r="C324" s="400">
        <v>3545</v>
      </c>
    </row>
    <row r="325" spans="1:3" x14ac:dyDescent="0.25">
      <c r="A325" s="399" t="s">
        <v>1372</v>
      </c>
      <c r="B325" s="400">
        <v>783</v>
      </c>
      <c r="C325" s="400">
        <v>680</v>
      </c>
    </row>
    <row r="326" spans="1:3" x14ac:dyDescent="0.25">
      <c r="A326" s="399" t="s">
        <v>1373</v>
      </c>
      <c r="B326" s="400">
        <v>115</v>
      </c>
      <c r="C326" s="400"/>
    </row>
    <row r="327" spans="1:3" x14ac:dyDescent="0.25">
      <c r="A327" s="397" t="s">
        <v>1374</v>
      </c>
      <c r="B327" s="398">
        <f>SUM(B328:B359)</f>
        <v>0</v>
      </c>
      <c r="C327" s="398">
        <f>SUM(C328:C359)</f>
        <v>0</v>
      </c>
    </row>
    <row r="328" spans="1:3" x14ac:dyDescent="0.25">
      <c r="A328" s="399" t="s">
        <v>1375</v>
      </c>
      <c r="B328" s="400"/>
      <c r="C328" s="400"/>
    </row>
    <row r="329" spans="1:3" x14ac:dyDescent="0.25">
      <c r="A329" s="399" t="s">
        <v>1376</v>
      </c>
      <c r="B329" s="400"/>
      <c r="C329" s="400"/>
    </row>
    <row r="330" spans="1:3" x14ac:dyDescent="0.25">
      <c r="A330" s="399" t="s">
        <v>1377</v>
      </c>
      <c r="B330" s="400"/>
      <c r="C330" s="400"/>
    </row>
    <row r="331" spans="1:3" x14ac:dyDescent="0.25">
      <c r="A331" s="399" t="s">
        <v>1378</v>
      </c>
      <c r="B331" s="400"/>
      <c r="C331" s="400"/>
    </row>
    <row r="332" spans="1:3" x14ac:dyDescent="0.25">
      <c r="A332" s="399" t="s">
        <v>1379</v>
      </c>
      <c r="B332" s="400"/>
      <c r="C332" s="400"/>
    </row>
    <row r="333" spans="1:3" x14ac:dyDescent="0.25">
      <c r="A333" s="399" t="s">
        <v>1380</v>
      </c>
      <c r="B333" s="400"/>
      <c r="C333" s="400"/>
    </row>
    <row r="334" spans="1:3" x14ac:dyDescent="0.25">
      <c r="A334" s="399" t="s">
        <v>1381</v>
      </c>
      <c r="B334" s="400"/>
      <c r="C334" s="400"/>
    </row>
    <row r="335" spans="1:3" x14ac:dyDescent="0.25">
      <c r="A335" s="399" t="s">
        <v>1382</v>
      </c>
      <c r="B335" s="400"/>
      <c r="C335" s="400"/>
    </row>
    <row r="336" spans="1:3" x14ac:dyDescent="0.25">
      <c r="A336" s="399" t="s">
        <v>1383</v>
      </c>
      <c r="B336" s="400"/>
      <c r="C336" s="400"/>
    </row>
    <row r="337" spans="1:3" x14ac:dyDescent="0.25">
      <c r="A337" s="399" t="s">
        <v>1384</v>
      </c>
      <c r="B337" s="400"/>
      <c r="C337" s="400"/>
    </row>
    <row r="338" spans="1:3" x14ac:dyDescent="0.25">
      <c r="A338" s="399" t="s">
        <v>1385</v>
      </c>
      <c r="B338" s="400"/>
      <c r="C338" s="400"/>
    </row>
    <row r="339" spans="1:3" x14ac:dyDescent="0.25">
      <c r="A339" s="399" t="s">
        <v>1386</v>
      </c>
      <c r="B339" s="400"/>
      <c r="C339" s="400"/>
    </row>
    <row r="340" spans="1:3" x14ac:dyDescent="0.25">
      <c r="A340" s="399" t="s">
        <v>1387</v>
      </c>
      <c r="B340" s="400"/>
      <c r="C340" s="400"/>
    </row>
    <row r="341" spans="1:3" x14ac:dyDescent="0.25">
      <c r="A341" s="399" t="s">
        <v>1388</v>
      </c>
      <c r="B341" s="400"/>
      <c r="C341" s="400"/>
    </row>
    <row r="342" spans="1:3" x14ac:dyDescent="0.25">
      <c r="A342" s="399" t="s">
        <v>1389</v>
      </c>
      <c r="B342" s="400"/>
      <c r="C342" s="400"/>
    </row>
    <row r="343" spans="1:3" x14ac:dyDescent="0.25">
      <c r="A343" s="399" t="s">
        <v>1390</v>
      </c>
      <c r="B343" s="400"/>
      <c r="C343" s="400"/>
    </row>
    <row r="344" spans="1:3" x14ac:dyDescent="0.25">
      <c r="A344" s="399" t="s">
        <v>1391</v>
      </c>
      <c r="B344" s="400"/>
      <c r="C344" s="400"/>
    </row>
    <row r="345" spans="1:3" x14ac:dyDescent="0.25">
      <c r="A345" s="399" t="s">
        <v>1392</v>
      </c>
      <c r="B345" s="400"/>
      <c r="C345" s="400"/>
    </row>
    <row r="346" spans="1:3" x14ac:dyDescent="0.25">
      <c r="A346" s="399" t="s">
        <v>1393</v>
      </c>
      <c r="B346" s="400"/>
      <c r="C346" s="400"/>
    </row>
    <row r="347" spans="1:3" x14ac:dyDescent="0.25">
      <c r="A347" s="399" t="s">
        <v>1394</v>
      </c>
      <c r="B347" s="400"/>
      <c r="C347" s="400"/>
    </row>
    <row r="348" spans="1:3" x14ac:dyDescent="0.25">
      <c r="A348" s="399" t="s">
        <v>1395</v>
      </c>
      <c r="B348" s="400"/>
      <c r="C348" s="400"/>
    </row>
    <row r="349" spans="1:3" x14ac:dyDescent="0.25">
      <c r="A349" s="399" t="s">
        <v>1396</v>
      </c>
      <c r="B349" s="400"/>
      <c r="C349" s="400"/>
    </row>
    <row r="350" spans="1:3" x14ac:dyDescent="0.25">
      <c r="A350" s="399" t="s">
        <v>1397</v>
      </c>
      <c r="B350" s="400"/>
      <c r="C350" s="400"/>
    </row>
    <row r="351" spans="1:3" x14ac:dyDescent="0.25">
      <c r="A351" s="399" t="s">
        <v>1398</v>
      </c>
      <c r="B351" s="400"/>
      <c r="C351" s="400"/>
    </row>
    <row r="352" spans="1:3" x14ac:dyDescent="0.25">
      <c r="A352" s="399" t="s">
        <v>1399</v>
      </c>
      <c r="B352" s="400"/>
      <c r="C352" s="400"/>
    </row>
    <row r="353" spans="1:3" x14ac:dyDescent="0.25">
      <c r="A353" s="399" t="s">
        <v>1400</v>
      </c>
      <c r="B353" s="400"/>
      <c r="C353" s="400"/>
    </row>
    <row r="354" spans="1:3" x14ac:dyDescent="0.25">
      <c r="A354" s="399" t="s">
        <v>1401</v>
      </c>
      <c r="B354" s="400"/>
      <c r="C354" s="400"/>
    </row>
    <row r="355" spans="1:3" x14ac:dyDescent="0.25">
      <c r="A355" s="399" t="s">
        <v>1402</v>
      </c>
      <c r="B355" s="400"/>
      <c r="C355" s="400"/>
    </row>
    <row r="356" spans="1:3" x14ac:dyDescent="0.25">
      <c r="A356" s="399" t="s">
        <v>1403</v>
      </c>
      <c r="B356" s="400"/>
      <c r="C356" s="400"/>
    </row>
    <row r="357" spans="1:3" x14ac:dyDescent="0.25">
      <c r="A357" s="399" t="s">
        <v>1404</v>
      </c>
      <c r="B357" s="400"/>
      <c r="C357" s="400"/>
    </row>
    <row r="358" spans="1:3" x14ac:dyDescent="0.25">
      <c r="A358" s="399" t="s">
        <v>1405</v>
      </c>
      <c r="B358" s="400"/>
      <c r="C358" s="400"/>
    </row>
    <row r="359" spans="1:3" x14ac:dyDescent="0.25">
      <c r="A359" s="399" t="s">
        <v>1406</v>
      </c>
      <c r="B359" s="400"/>
      <c r="C359" s="400"/>
    </row>
    <row r="360" spans="1:3" x14ac:dyDescent="0.25">
      <c r="A360" s="397" t="s">
        <v>1407</v>
      </c>
      <c r="B360" s="398">
        <f>SUM(B361:B389)</f>
        <v>136891</v>
      </c>
      <c r="C360" s="398">
        <f>SUM(C361:C389)</f>
        <v>123702</v>
      </c>
    </row>
    <row r="361" spans="1:3" x14ac:dyDescent="0.25">
      <c r="A361" s="399" t="s">
        <v>1408</v>
      </c>
      <c r="B361" s="400">
        <v>1567</v>
      </c>
      <c r="C361" s="400">
        <v>1497</v>
      </c>
    </row>
    <row r="362" spans="1:3" x14ac:dyDescent="0.25">
      <c r="A362" s="399" t="s">
        <v>1409</v>
      </c>
      <c r="B362" s="400">
        <v>1961</v>
      </c>
      <c r="C362" s="400">
        <v>1897</v>
      </c>
    </row>
    <row r="363" spans="1:3" x14ac:dyDescent="0.25">
      <c r="A363" s="399" t="s">
        <v>1410</v>
      </c>
      <c r="B363" s="400">
        <v>1783</v>
      </c>
      <c r="C363" s="400">
        <v>1601</v>
      </c>
    </row>
    <row r="364" spans="1:3" x14ac:dyDescent="0.25">
      <c r="A364" s="399" t="s">
        <v>1411</v>
      </c>
      <c r="B364" s="400">
        <v>13344</v>
      </c>
      <c r="C364" s="400">
        <v>12361</v>
      </c>
    </row>
    <row r="365" spans="1:3" x14ac:dyDescent="0.25">
      <c r="A365" s="399" t="s">
        <v>1412</v>
      </c>
      <c r="B365" s="400">
        <v>2666</v>
      </c>
      <c r="C365" s="400">
        <v>2440</v>
      </c>
    </row>
    <row r="366" spans="1:3" x14ac:dyDescent="0.25">
      <c r="A366" s="399" t="s">
        <v>1413</v>
      </c>
      <c r="B366" s="400">
        <v>6578</v>
      </c>
      <c r="C366" s="400">
        <v>6250</v>
      </c>
    </row>
    <row r="367" spans="1:3" x14ac:dyDescent="0.25">
      <c r="A367" s="399" t="s">
        <v>1414</v>
      </c>
      <c r="B367" s="400">
        <v>1891</v>
      </c>
      <c r="C367" s="400">
        <v>1751</v>
      </c>
    </row>
    <row r="368" spans="1:3" x14ac:dyDescent="0.25">
      <c r="A368" s="399" t="s">
        <v>1415</v>
      </c>
      <c r="B368" s="400">
        <v>3880</v>
      </c>
      <c r="C368" s="400">
        <v>3450</v>
      </c>
    </row>
    <row r="369" spans="1:3" x14ac:dyDescent="0.25">
      <c r="A369" s="399" t="s">
        <v>908</v>
      </c>
      <c r="B369" s="400">
        <v>9291</v>
      </c>
      <c r="C369" s="400">
        <v>8904</v>
      </c>
    </row>
    <row r="370" spans="1:3" x14ac:dyDescent="0.25">
      <c r="A370" s="399" t="s">
        <v>1416</v>
      </c>
      <c r="B370" s="400">
        <v>2943</v>
      </c>
      <c r="C370" s="400">
        <v>2618</v>
      </c>
    </row>
    <row r="371" spans="1:3" x14ac:dyDescent="0.25">
      <c r="A371" s="399" t="s">
        <v>1417</v>
      </c>
      <c r="B371" s="400">
        <v>2505</v>
      </c>
      <c r="C371" s="400">
        <v>2134</v>
      </c>
    </row>
    <row r="372" spans="1:3" x14ac:dyDescent="0.25">
      <c r="A372" s="399" t="s">
        <v>905</v>
      </c>
      <c r="B372" s="400">
        <v>13095</v>
      </c>
      <c r="C372" s="400">
        <v>11966</v>
      </c>
    </row>
    <row r="373" spans="1:3" x14ac:dyDescent="0.25">
      <c r="A373" s="399" t="s">
        <v>1418</v>
      </c>
      <c r="B373" s="400">
        <v>3850</v>
      </c>
      <c r="C373" s="400">
        <v>3615</v>
      </c>
    </row>
    <row r="374" spans="1:3" x14ac:dyDescent="0.25">
      <c r="A374" s="399" t="s">
        <v>1419</v>
      </c>
      <c r="B374" s="400">
        <v>1703</v>
      </c>
      <c r="C374" s="400">
        <v>1532</v>
      </c>
    </row>
    <row r="375" spans="1:3" x14ac:dyDescent="0.25">
      <c r="A375" s="399" t="s">
        <v>1420</v>
      </c>
      <c r="B375" s="400">
        <v>1255</v>
      </c>
      <c r="C375" s="400">
        <v>1153</v>
      </c>
    </row>
    <row r="376" spans="1:3" x14ac:dyDescent="0.25">
      <c r="A376" s="399" t="s">
        <v>1421</v>
      </c>
      <c r="B376" s="400">
        <v>5669</v>
      </c>
      <c r="C376" s="400">
        <v>4178</v>
      </c>
    </row>
    <row r="377" spans="1:3" x14ac:dyDescent="0.25">
      <c r="A377" s="399" t="s">
        <v>1422</v>
      </c>
      <c r="B377" s="400">
        <v>1403</v>
      </c>
      <c r="C377" s="400">
        <v>1316</v>
      </c>
    </row>
    <row r="378" spans="1:3" x14ac:dyDescent="0.25">
      <c r="A378" s="399" t="s">
        <v>1423</v>
      </c>
      <c r="B378" s="400">
        <v>4503</v>
      </c>
      <c r="C378" s="400">
        <v>4050</v>
      </c>
    </row>
    <row r="379" spans="1:3" x14ac:dyDescent="0.25">
      <c r="A379" s="399" t="s">
        <v>1424</v>
      </c>
      <c r="B379" s="400">
        <v>8004</v>
      </c>
      <c r="C379" s="400">
        <v>7497</v>
      </c>
    </row>
    <row r="380" spans="1:3" x14ac:dyDescent="0.25">
      <c r="A380" s="399" t="s">
        <v>1425</v>
      </c>
      <c r="B380" s="400">
        <v>1879</v>
      </c>
      <c r="C380" s="400">
        <v>1699</v>
      </c>
    </row>
    <row r="381" spans="1:3" x14ac:dyDescent="0.25">
      <c r="A381" s="399" t="s">
        <v>1426</v>
      </c>
      <c r="B381" s="400">
        <v>4724</v>
      </c>
      <c r="C381" s="400">
        <v>3003</v>
      </c>
    </row>
    <row r="382" spans="1:3" x14ac:dyDescent="0.25">
      <c r="A382" s="399" t="s">
        <v>1427</v>
      </c>
      <c r="B382" s="400">
        <v>1942</v>
      </c>
      <c r="C382" s="400">
        <v>1785</v>
      </c>
    </row>
    <row r="383" spans="1:3" x14ac:dyDescent="0.25">
      <c r="A383" s="399" t="s">
        <v>1428</v>
      </c>
      <c r="B383" s="400">
        <v>5677</v>
      </c>
      <c r="C383" s="400">
        <v>4828</v>
      </c>
    </row>
    <row r="384" spans="1:3" x14ac:dyDescent="0.25">
      <c r="A384" s="399" t="s">
        <v>1429</v>
      </c>
      <c r="B384" s="400">
        <v>1591</v>
      </c>
      <c r="C384" s="400">
        <v>1569</v>
      </c>
    </row>
    <row r="385" spans="1:3" x14ac:dyDescent="0.25">
      <c r="A385" s="399" t="s">
        <v>1430</v>
      </c>
      <c r="B385" s="400">
        <v>1055</v>
      </c>
      <c r="C385" s="400">
        <v>1005</v>
      </c>
    </row>
    <row r="386" spans="1:3" x14ac:dyDescent="0.25">
      <c r="A386" s="399" t="s">
        <v>1431</v>
      </c>
      <c r="B386" s="400">
        <v>9964</v>
      </c>
      <c r="C386" s="400">
        <v>8356</v>
      </c>
    </row>
    <row r="387" spans="1:3" x14ac:dyDescent="0.25">
      <c r="A387" s="399" t="s">
        <v>1432</v>
      </c>
      <c r="B387" s="400">
        <v>4722</v>
      </c>
      <c r="C387" s="400">
        <v>4594</v>
      </c>
    </row>
    <row r="388" spans="1:3" x14ac:dyDescent="0.25">
      <c r="A388" s="399" t="s">
        <v>1433</v>
      </c>
      <c r="B388" s="400">
        <v>11155</v>
      </c>
      <c r="C388" s="400">
        <v>10928</v>
      </c>
    </row>
    <row r="389" spans="1:3" x14ac:dyDescent="0.25">
      <c r="A389" s="399" t="s">
        <v>1434</v>
      </c>
      <c r="B389" s="400">
        <v>6291</v>
      </c>
      <c r="C389" s="400">
        <v>5725</v>
      </c>
    </row>
    <row r="390" spans="1:3" x14ac:dyDescent="0.25">
      <c r="A390" s="397" t="s">
        <v>1435</v>
      </c>
      <c r="B390" s="398">
        <f>SUM(B391:B400)</f>
        <v>224853</v>
      </c>
      <c r="C390" s="398">
        <f>SUM(C391:C400)</f>
        <v>196397</v>
      </c>
    </row>
    <row r="391" spans="1:3" x14ac:dyDescent="0.25">
      <c r="A391" s="399" t="s">
        <v>1436</v>
      </c>
      <c r="B391" s="400">
        <v>22334</v>
      </c>
      <c r="C391" s="400">
        <v>19690</v>
      </c>
    </row>
    <row r="392" spans="1:3" x14ac:dyDescent="0.25">
      <c r="A392" s="399" t="s">
        <v>1437</v>
      </c>
      <c r="B392" s="400">
        <v>18630</v>
      </c>
      <c r="C392" s="400">
        <v>16687</v>
      </c>
    </row>
    <row r="393" spans="1:3" x14ac:dyDescent="0.25">
      <c r="A393" s="399" t="s">
        <v>1438</v>
      </c>
      <c r="B393" s="400">
        <v>15153</v>
      </c>
      <c r="C393" s="400">
        <v>13995</v>
      </c>
    </row>
    <row r="394" spans="1:3" x14ac:dyDescent="0.25">
      <c r="A394" s="399" t="s">
        <v>1439</v>
      </c>
      <c r="B394" s="400">
        <v>18347</v>
      </c>
      <c r="C394" s="400">
        <v>15456</v>
      </c>
    </row>
    <row r="395" spans="1:3" x14ac:dyDescent="0.25">
      <c r="A395" s="399" t="s">
        <v>1440</v>
      </c>
      <c r="B395" s="400">
        <v>13552</v>
      </c>
      <c r="C395" s="400">
        <v>13235</v>
      </c>
    </row>
    <row r="396" spans="1:3" x14ac:dyDescent="0.25">
      <c r="A396" s="399" t="s">
        <v>1441</v>
      </c>
      <c r="B396" s="400">
        <v>41037</v>
      </c>
      <c r="C396" s="400">
        <v>34506</v>
      </c>
    </row>
    <row r="397" spans="1:3" x14ac:dyDescent="0.25">
      <c r="A397" s="399" t="s">
        <v>1442</v>
      </c>
      <c r="B397" s="400">
        <v>12881</v>
      </c>
      <c r="C397" s="400">
        <v>13017</v>
      </c>
    </row>
    <row r="398" spans="1:3" x14ac:dyDescent="0.25">
      <c r="A398" s="399" t="s">
        <v>1443</v>
      </c>
      <c r="B398" s="400">
        <v>20598</v>
      </c>
      <c r="C398" s="400">
        <v>19186</v>
      </c>
    </row>
    <row r="399" spans="1:3" x14ac:dyDescent="0.25">
      <c r="A399" s="399" t="s">
        <v>1444</v>
      </c>
      <c r="B399" s="400">
        <v>24030</v>
      </c>
      <c r="C399" s="400">
        <v>19558</v>
      </c>
    </row>
    <row r="400" spans="1:3" x14ac:dyDescent="0.25">
      <c r="A400" s="399" t="s">
        <v>1445</v>
      </c>
      <c r="B400" s="400">
        <v>38291</v>
      </c>
      <c r="C400" s="400">
        <v>31067</v>
      </c>
    </row>
    <row r="401" spans="1:3" x14ac:dyDescent="0.25">
      <c r="A401" s="397" t="s">
        <v>1446</v>
      </c>
      <c r="B401" s="398">
        <f>SUM(B402:B425)</f>
        <v>74012</v>
      </c>
      <c r="C401" s="398">
        <f>SUM(C402:C425)</f>
        <v>66186</v>
      </c>
    </row>
    <row r="402" spans="1:3" x14ac:dyDescent="0.25">
      <c r="A402" s="399" t="s">
        <v>1447</v>
      </c>
      <c r="B402" s="400">
        <v>1263</v>
      </c>
      <c r="C402" s="400">
        <v>1190</v>
      </c>
    </row>
    <row r="403" spans="1:3" x14ac:dyDescent="0.25">
      <c r="A403" s="399" t="s">
        <v>1448</v>
      </c>
      <c r="B403" s="400">
        <v>2480</v>
      </c>
      <c r="C403" s="400">
        <v>2440</v>
      </c>
    </row>
    <row r="404" spans="1:3" x14ac:dyDescent="0.25">
      <c r="A404" s="399" t="s">
        <v>1449</v>
      </c>
      <c r="B404" s="400">
        <v>1533</v>
      </c>
      <c r="C404" s="400">
        <v>1347</v>
      </c>
    </row>
    <row r="405" spans="1:3" x14ac:dyDescent="0.25">
      <c r="A405" s="399" t="s">
        <v>1450</v>
      </c>
      <c r="B405" s="400">
        <v>660</v>
      </c>
      <c r="C405" s="400">
        <v>497</v>
      </c>
    </row>
    <row r="406" spans="1:3" x14ac:dyDescent="0.25">
      <c r="A406" s="399" t="s">
        <v>1451</v>
      </c>
      <c r="B406" s="400">
        <v>1205</v>
      </c>
      <c r="C406" s="400">
        <v>1108</v>
      </c>
    </row>
    <row r="407" spans="1:3" x14ac:dyDescent="0.25">
      <c r="A407" s="399" t="s">
        <v>1452</v>
      </c>
      <c r="B407" s="400">
        <v>957</v>
      </c>
      <c r="C407" s="400">
        <v>832</v>
      </c>
    </row>
    <row r="408" spans="1:3" x14ac:dyDescent="0.25">
      <c r="A408" s="399" t="s">
        <v>1453</v>
      </c>
      <c r="B408" s="400">
        <v>5278</v>
      </c>
      <c r="C408" s="400">
        <v>5137</v>
      </c>
    </row>
    <row r="409" spans="1:3" x14ac:dyDescent="0.25">
      <c r="A409" s="399" t="s">
        <v>1454</v>
      </c>
      <c r="B409" s="400">
        <v>1127</v>
      </c>
      <c r="C409" s="400">
        <v>1054</v>
      </c>
    </row>
    <row r="410" spans="1:3" x14ac:dyDescent="0.25">
      <c r="A410" s="399" t="s">
        <v>1455</v>
      </c>
      <c r="B410" s="400">
        <v>1111</v>
      </c>
      <c r="C410" s="400">
        <v>1031</v>
      </c>
    </row>
    <row r="411" spans="1:3" x14ac:dyDescent="0.25">
      <c r="A411" s="399" t="s">
        <v>1456</v>
      </c>
      <c r="B411" s="400">
        <v>765</v>
      </c>
      <c r="C411" s="400">
        <v>697</v>
      </c>
    </row>
    <row r="412" spans="1:3" x14ac:dyDescent="0.25">
      <c r="A412" s="399" t="s">
        <v>1457</v>
      </c>
      <c r="B412" s="400">
        <v>3582</v>
      </c>
      <c r="C412" s="400">
        <v>2963</v>
      </c>
    </row>
    <row r="413" spans="1:3" x14ac:dyDescent="0.25">
      <c r="A413" s="399" t="s">
        <v>911</v>
      </c>
      <c r="B413" s="400">
        <v>9463</v>
      </c>
      <c r="C413" s="400">
        <v>6959</v>
      </c>
    </row>
    <row r="414" spans="1:3" x14ac:dyDescent="0.25">
      <c r="A414" s="399" t="s">
        <v>1458</v>
      </c>
      <c r="B414" s="400">
        <v>1236</v>
      </c>
      <c r="C414" s="400">
        <v>1158</v>
      </c>
    </row>
    <row r="415" spans="1:3" x14ac:dyDescent="0.25">
      <c r="A415" s="399" t="s">
        <v>913</v>
      </c>
      <c r="B415" s="400">
        <v>4082</v>
      </c>
      <c r="C415" s="400">
        <v>3339</v>
      </c>
    </row>
    <row r="416" spans="1:3" x14ac:dyDescent="0.25">
      <c r="A416" s="399" t="s">
        <v>1459</v>
      </c>
      <c r="B416" s="400">
        <v>1268</v>
      </c>
      <c r="C416" s="400">
        <v>1072</v>
      </c>
    </row>
    <row r="417" spans="1:3" x14ac:dyDescent="0.25">
      <c r="A417" s="399" t="s">
        <v>912</v>
      </c>
      <c r="B417" s="400">
        <v>6803</v>
      </c>
      <c r="C417" s="400">
        <v>6319</v>
      </c>
    </row>
    <row r="418" spans="1:3" x14ac:dyDescent="0.25">
      <c r="A418" s="399" t="s">
        <v>1460</v>
      </c>
      <c r="B418" s="400">
        <v>2683</v>
      </c>
      <c r="C418" s="400">
        <v>2488</v>
      </c>
    </row>
    <row r="419" spans="1:3" x14ac:dyDescent="0.25">
      <c r="A419" s="399" t="s">
        <v>1461</v>
      </c>
      <c r="B419" s="400">
        <v>2088</v>
      </c>
      <c r="C419" s="400">
        <v>2013</v>
      </c>
    </row>
    <row r="420" spans="1:3" x14ac:dyDescent="0.25">
      <c r="A420" s="399" t="s">
        <v>1462</v>
      </c>
      <c r="B420" s="400">
        <v>2287</v>
      </c>
      <c r="C420" s="400">
        <v>2012</v>
      </c>
    </row>
    <row r="421" spans="1:3" x14ac:dyDescent="0.25">
      <c r="A421" s="399" t="s">
        <v>1463</v>
      </c>
      <c r="B421" s="400">
        <v>1509</v>
      </c>
      <c r="C421" s="400">
        <v>1373</v>
      </c>
    </row>
    <row r="422" spans="1:3" x14ac:dyDescent="0.25">
      <c r="A422" s="399" t="s">
        <v>1464</v>
      </c>
      <c r="B422" s="400">
        <v>6002</v>
      </c>
      <c r="C422" s="400">
        <v>5580</v>
      </c>
    </row>
    <row r="423" spans="1:3" x14ac:dyDescent="0.25">
      <c r="A423" s="399" t="s">
        <v>1465</v>
      </c>
      <c r="B423" s="400">
        <v>1241</v>
      </c>
      <c r="C423" s="400">
        <v>1130</v>
      </c>
    </row>
    <row r="424" spans="1:3" x14ac:dyDescent="0.25">
      <c r="A424" s="399" t="s">
        <v>910</v>
      </c>
      <c r="B424" s="400">
        <v>13581</v>
      </c>
      <c r="C424" s="400">
        <v>12741</v>
      </c>
    </row>
    <row r="425" spans="1:3" x14ac:dyDescent="0.25">
      <c r="A425" s="399" t="s">
        <v>1466</v>
      </c>
      <c r="B425" s="400">
        <v>1808</v>
      </c>
      <c r="C425" s="400">
        <v>1706</v>
      </c>
    </row>
    <row r="426" spans="1:3" x14ac:dyDescent="0.25">
      <c r="A426" s="397" t="s">
        <v>1467</v>
      </c>
      <c r="B426" s="398">
        <f>SUM(B427:B459)</f>
        <v>183440</v>
      </c>
      <c r="C426" s="398">
        <f>SUM(C427:C459)</f>
        <v>166167</v>
      </c>
    </row>
    <row r="427" spans="1:3" x14ac:dyDescent="0.25">
      <c r="A427" s="399" t="s">
        <v>1468</v>
      </c>
      <c r="B427" s="400">
        <v>720</v>
      </c>
      <c r="C427" s="400">
        <v>410</v>
      </c>
    </row>
    <row r="428" spans="1:3" x14ac:dyDescent="0.25">
      <c r="A428" s="399" t="s">
        <v>1469</v>
      </c>
      <c r="B428" s="400">
        <v>1072</v>
      </c>
      <c r="C428" s="400">
        <v>904</v>
      </c>
    </row>
    <row r="429" spans="1:3" x14ac:dyDescent="0.25">
      <c r="A429" s="399" t="s">
        <v>1470</v>
      </c>
      <c r="B429" s="400">
        <v>1711</v>
      </c>
      <c r="C429" s="400">
        <v>1643</v>
      </c>
    </row>
    <row r="430" spans="1:3" x14ac:dyDescent="0.25">
      <c r="A430" s="399" t="s">
        <v>1471</v>
      </c>
      <c r="B430" s="400">
        <v>2113</v>
      </c>
      <c r="C430" s="400">
        <v>2036</v>
      </c>
    </row>
    <row r="431" spans="1:3" x14ac:dyDescent="0.25">
      <c r="A431" s="399" t="s">
        <v>1472</v>
      </c>
      <c r="B431" s="400">
        <v>10499</v>
      </c>
      <c r="C431" s="400">
        <v>9840</v>
      </c>
    </row>
    <row r="432" spans="1:3" x14ac:dyDescent="0.25">
      <c r="A432" s="399" t="s">
        <v>1473</v>
      </c>
      <c r="B432" s="400">
        <v>8394</v>
      </c>
      <c r="C432" s="400">
        <v>7716</v>
      </c>
    </row>
    <row r="433" spans="1:3" x14ac:dyDescent="0.25">
      <c r="A433" s="399" t="s">
        <v>1474</v>
      </c>
      <c r="B433" s="400">
        <v>2799</v>
      </c>
      <c r="C433" s="400">
        <v>2533</v>
      </c>
    </row>
    <row r="434" spans="1:3" x14ac:dyDescent="0.25">
      <c r="A434" s="399" t="s">
        <v>1475</v>
      </c>
      <c r="B434" s="400">
        <v>1459</v>
      </c>
      <c r="C434" s="400">
        <v>1358</v>
      </c>
    </row>
    <row r="435" spans="1:3" x14ac:dyDescent="0.25">
      <c r="A435" s="399" t="s">
        <v>1476</v>
      </c>
      <c r="B435" s="400">
        <v>1172</v>
      </c>
      <c r="C435" s="400">
        <v>1077</v>
      </c>
    </row>
    <row r="436" spans="1:3" x14ac:dyDescent="0.25">
      <c r="A436" s="399" t="s">
        <v>1477</v>
      </c>
      <c r="B436" s="400">
        <v>7545</v>
      </c>
      <c r="C436" s="400">
        <v>6637</v>
      </c>
    </row>
    <row r="437" spans="1:3" x14ac:dyDescent="0.25">
      <c r="A437" s="399" t="s">
        <v>1478</v>
      </c>
      <c r="B437" s="400">
        <v>4594</v>
      </c>
      <c r="C437" s="400">
        <v>4405</v>
      </c>
    </row>
    <row r="438" spans="1:3" x14ac:dyDescent="0.25">
      <c r="A438" s="399" t="s">
        <v>944</v>
      </c>
      <c r="B438" s="400">
        <v>33044</v>
      </c>
      <c r="C438" s="400">
        <v>29757</v>
      </c>
    </row>
    <row r="439" spans="1:3" x14ac:dyDescent="0.25">
      <c r="A439" s="399" t="s">
        <v>1479</v>
      </c>
      <c r="B439" s="400">
        <v>2144</v>
      </c>
      <c r="C439" s="400">
        <v>2135</v>
      </c>
    </row>
    <row r="440" spans="1:3" x14ac:dyDescent="0.25">
      <c r="A440" s="399" t="s">
        <v>1480</v>
      </c>
      <c r="B440" s="400">
        <v>1188</v>
      </c>
      <c r="C440" s="400">
        <v>890</v>
      </c>
    </row>
    <row r="441" spans="1:3" x14ac:dyDescent="0.25">
      <c r="A441" s="399" t="s">
        <v>1481</v>
      </c>
      <c r="B441" s="400">
        <v>4750</v>
      </c>
      <c r="C441" s="400">
        <v>4276</v>
      </c>
    </row>
    <row r="442" spans="1:3" x14ac:dyDescent="0.25">
      <c r="A442" s="399" t="s">
        <v>1482</v>
      </c>
      <c r="B442" s="400">
        <v>4852</v>
      </c>
      <c r="C442" s="400">
        <v>4004</v>
      </c>
    </row>
    <row r="443" spans="1:3" x14ac:dyDescent="0.25">
      <c r="A443" s="399" t="s">
        <v>1483</v>
      </c>
      <c r="B443" s="400">
        <v>1248</v>
      </c>
      <c r="C443" s="400">
        <v>1183</v>
      </c>
    </row>
    <row r="444" spans="1:3" x14ac:dyDescent="0.25">
      <c r="A444" s="399" t="s">
        <v>1484</v>
      </c>
      <c r="B444" s="400">
        <v>2335</v>
      </c>
      <c r="C444" s="400">
        <v>2303</v>
      </c>
    </row>
    <row r="445" spans="1:3" x14ac:dyDescent="0.25">
      <c r="A445" s="399" t="s">
        <v>1485</v>
      </c>
      <c r="B445" s="400">
        <v>24770</v>
      </c>
      <c r="C445" s="400">
        <v>21495</v>
      </c>
    </row>
    <row r="446" spans="1:3" x14ac:dyDescent="0.25">
      <c r="A446" s="399" t="s">
        <v>1486</v>
      </c>
      <c r="B446" s="400">
        <v>978</v>
      </c>
      <c r="C446" s="400">
        <v>981</v>
      </c>
    </row>
    <row r="447" spans="1:3" x14ac:dyDescent="0.25">
      <c r="A447" s="399" t="s">
        <v>1487</v>
      </c>
      <c r="B447" s="400">
        <v>6182</v>
      </c>
      <c r="C447" s="400">
        <v>5607</v>
      </c>
    </row>
    <row r="448" spans="1:3" x14ac:dyDescent="0.25">
      <c r="A448" s="399" t="s">
        <v>1488</v>
      </c>
      <c r="B448" s="400">
        <v>25262</v>
      </c>
      <c r="C448" s="400">
        <v>23972</v>
      </c>
    </row>
    <row r="449" spans="1:3" x14ac:dyDescent="0.25">
      <c r="A449" s="399" t="s">
        <v>1489</v>
      </c>
      <c r="B449" s="400">
        <v>1934</v>
      </c>
      <c r="C449" s="400">
        <v>1616</v>
      </c>
    </row>
    <row r="450" spans="1:3" x14ac:dyDescent="0.25">
      <c r="A450" s="399" t="s">
        <v>1490</v>
      </c>
      <c r="B450" s="400">
        <v>4206</v>
      </c>
      <c r="C450" s="400">
        <v>3941</v>
      </c>
    </row>
    <row r="451" spans="1:3" x14ac:dyDescent="0.25">
      <c r="A451" s="399" t="s">
        <v>1491</v>
      </c>
      <c r="B451" s="400">
        <v>779</v>
      </c>
      <c r="C451" s="400">
        <v>714</v>
      </c>
    </row>
    <row r="452" spans="1:3" x14ac:dyDescent="0.25">
      <c r="A452" s="399" t="s">
        <v>1492</v>
      </c>
      <c r="B452" s="400">
        <v>1612</v>
      </c>
      <c r="C452" s="400">
        <v>1480</v>
      </c>
    </row>
    <row r="453" spans="1:3" x14ac:dyDescent="0.25">
      <c r="A453" s="399" t="s">
        <v>942</v>
      </c>
      <c r="B453" s="400">
        <v>18503</v>
      </c>
      <c r="C453" s="400">
        <v>16361</v>
      </c>
    </row>
    <row r="454" spans="1:3" x14ac:dyDescent="0.25">
      <c r="A454" s="399" t="s">
        <v>1493</v>
      </c>
      <c r="B454" s="400">
        <v>1378</v>
      </c>
      <c r="C454" s="400">
        <v>1327</v>
      </c>
    </row>
    <row r="455" spans="1:3" x14ac:dyDescent="0.25">
      <c r="A455" s="399" t="s">
        <v>1494</v>
      </c>
      <c r="B455" s="400">
        <v>1635</v>
      </c>
      <c r="C455" s="400">
        <v>1323</v>
      </c>
    </row>
    <row r="456" spans="1:3" x14ac:dyDescent="0.25">
      <c r="A456" s="399" t="s">
        <v>1495</v>
      </c>
      <c r="B456" s="400">
        <v>629</v>
      </c>
      <c r="C456" s="400">
        <v>563</v>
      </c>
    </row>
    <row r="457" spans="1:3" x14ac:dyDescent="0.25">
      <c r="A457" s="399" t="s">
        <v>1496</v>
      </c>
      <c r="B457" s="400">
        <v>867</v>
      </c>
      <c r="C457" s="400">
        <v>796</v>
      </c>
    </row>
    <row r="458" spans="1:3" x14ac:dyDescent="0.25">
      <c r="A458" s="399" t="s">
        <v>1497</v>
      </c>
      <c r="B458" s="400">
        <v>1383</v>
      </c>
      <c r="C458" s="400">
        <v>1284</v>
      </c>
    </row>
    <row r="459" spans="1:3" x14ac:dyDescent="0.25">
      <c r="A459" s="399" t="s">
        <v>1498</v>
      </c>
      <c r="B459" s="400">
        <v>1683</v>
      </c>
      <c r="C459" s="400">
        <v>1600</v>
      </c>
    </row>
    <row r="460" spans="1:3" x14ac:dyDescent="0.25">
      <c r="A460" s="397" t="s">
        <v>1499</v>
      </c>
      <c r="B460" s="398">
        <f>SUM(B461:B491)</f>
        <v>104798</v>
      </c>
      <c r="C460" s="398">
        <f>SUM(C461:C491)</f>
        <v>100503</v>
      </c>
    </row>
    <row r="461" spans="1:3" x14ac:dyDescent="0.25">
      <c r="A461" s="399" t="s">
        <v>960</v>
      </c>
      <c r="B461" s="400">
        <v>9693</v>
      </c>
      <c r="C461" s="400">
        <v>9213</v>
      </c>
    </row>
    <row r="462" spans="1:3" x14ac:dyDescent="0.25">
      <c r="A462" s="399" t="s">
        <v>1500</v>
      </c>
      <c r="B462" s="400">
        <v>942</v>
      </c>
      <c r="C462" s="400">
        <v>913</v>
      </c>
    </row>
    <row r="463" spans="1:3" x14ac:dyDescent="0.25">
      <c r="A463" s="399" t="s">
        <v>1501</v>
      </c>
      <c r="B463" s="400">
        <v>3383</v>
      </c>
      <c r="C463" s="400">
        <v>2983</v>
      </c>
    </row>
    <row r="464" spans="1:3" x14ac:dyDescent="0.25">
      <c r="A464" s="399" t="s">
        <v>1502</v>
      </c>
      <c r="B464" s="400">
        <v>2689</v>
      </c>
      <c r="C464" s="400">
        <v>2710</v>
      </c>
    </row>
    <row r="465" spans="1:3" x14ac:dyDescent="0.25">
      <c r="A465" s="399" t="s">
        <v>1503</v>
      </c>
      <c r="B465" s="400">
        <v>1374</v>
      </c>
      <c r="C465" s="400">
        <v>1397</v>
      </c>
    </row>
    <row r="466" spans="1:3" x14ac:dyDescent="0.25">
      <c r="A466" s="399" t="s">
        <v>1504</v>
      </c>
      <c r="B466" s="400">
        <v>1651</v>
      </c>
      <c r="C466" s="400">
        <v>1638</v>
      </c>
    </row>
    <row r="467" spans="1:3" x14ac:dyDescent="0.25">
      <c r="A467" s="399" t="s">
        <v>1505</v>
      </c>
      <c r="B467" s="400">
        <v>1457</v>
      </c>
      <c r="C467" s="400">
        <v>1344</v>
      </c>
    </row>
    <row r="468" spans="1:3" x14ac:dyDescent="0.25">
      <c r="A468" s="399" t="s">
        <v>1506</v>
      </c>
      <c r="B468" s="400">
        <v>2794</v>
      </c>
      <c r="C468" s="400">
        <v>2313</v>
      </c>
    </row>
    <row r="469" spans="1:3" x14ac:dyDescent="0.25">
      <c r="A469" s="399" t="s">
        <v>1507</v>
      </c>
      <c r="B469" s="400">
        <v>10400</v>
      </c>
      <c r="C469" s="400">
        <v>8680</v>
      </c>
    </row>
    <row r="470" spans="1:3" x14ac:dyDescent="0.25">
      <c r="A470" s="399" t="s">
        <v>1508</v>
      </c>
      <c r="B470" s="400">
        <v>2263</v>
      </c>
      <c r="C470" s="400">
        <v>2086</v>
      </c>
    </row>
    <row r="471" spans="1:3" x14ac:dyDescent="0.25">
      <c r="A471" s="399" t="s">
        <v>1509</v>
      </c>
      <c r="B471" s="400">
        <v>1041</v>
      </c>
      <c r="C471" s="400">
        <v>969</v>
      </c>
    </row>
    <row r="472" spans="1:3" x14ac:dyDescent="0.25">
      <c r="A472" s="399" t="s">
        <v>1510</v>
      </c>
      <c r="B472" s="400">
        <v>2345</v>
      </c>
      <c r="C472" s="400">
        <v>2283</v>
      </c>
    </row>
    <row r="473" spans="1:3" x14ac:dyDescent="0.25">
      <c r="A473" s="399" t="s">
        <v>1511</v>
      </c>
      <c r="B473" s="400">
        <v>1336</v>
      </c>
      <c r="C473" s="400">
        <v>1819</v>
      </c>
    </row>
    <row r="474" spans="1:3" x14ac:dyDescent="0.25">
      <c r="A474" s="399" t="s">
        <v>1512</v>
      </c>
      <c r="B474" s="400">
        <v>2150</v>
      </c>
      <c r="C474" s="400">
        <v>1866</v>
      </c>
    </row>
    <row r="475" spans="1:3" x14ac:dyDescent="0.25">
      <c r="A475" s="399" t="s">
        <v>1513</v>
      </c>
      <c r="B475" s="400">
        <v>4858</v>
      </c>
      <c r="C475" s="400">
        <v>4746</v>
      </c>
    </row>
    <row r="476" spans="1:3" x14ac:dyDescent="0.25">
      <c r="A476" s="399" t="s">
        <v>1514</v>
      </c>
      <c r="B476" s="400">
        <v>3305</v>
      </c>
      <c r="C476" s="400">
        <v>5455</v>
      </c>
    </row>
    <row r="477" spans="1:3" x14ac:dyDescent="0.25">
      <c r="A477" s="399" t="s">
        <v>1515</v>
      </c>
      <c r="B477" s="400">
        <v>1897</v>
      </c>
      <c r="C477" s="400">
        <v>1828</v>
      </c>
    </row>
    <row r="478" spans="1:3" x14ac:dyDescent="0.25">
      <c r="A478" s="399" t="s">
        <v>1516</v>
      </c>
      <c r="B478" s="400">
        <v>5054</v>
      </c>
      <c r="C478" s="400">
        <v>5181</v>
      </c>
    </row>
    <row r="479" spans="1:3" x14ac:dyDescent="0.25">
      <c r="A479" s="399" t="s">
        <v>1517</v>
      </c>
      <c r="B479" s="400">
        <v>2065</v>
      </c>
      <c r="C479" s="400">
        <v>2201</v>
      </c>
    </row>
    <row r="480" spans="1:3" x14ac:dyDescent="0.25">
      <c r="A480" s="399" t="s">
        <v>1518</v>
      </c>
      <c r="B480" s="400">
        <v>3972</v>
      </c>
      <c r="C480" s="400">
        <v>3859</v>
      </c>
    </row>
    <row r="481" spans="1:3" x14ac:dyDescent="0.25">
      <c r="A481" s="399" t="s">
        <v>1519</v>
      </c>
      <c r="B481" s="400">
        <v>1741</v>
      </c>
      <c r="C481" s="400">
        <v>1620</v>
      </c>
    </row>
    <row r="482" spans="1:3" x14ac:dyDescent="0.25">
      <c r="A482" s="399" t="s">
        <v>1520</v>
      </c>
      <c r="B482" s="400">
        <v>21458</v>
      </c>
      <c r="C482" s="400">
        <v>20232</v>
      </c>
    </row>
    <row r="483" spans="1:3" x14ac:dyDescent="0.25">
      <c r="A483" s="399" t="s">
        <v>1521</v>
      </c>
      <c r="B483" s="400">
        <v>1076</v>
      </c>
      <c r="C483" s="400">
        <v>1050</v>
      </c>
    </row>
    <row r="484" spans="1:3" x14ac:dyDescent="0.25">
      <c r="A484" s="399" t="s">
        <v>1522</v>
      </c>
      <c r="B484" s="400">
        <v>2697</v>
      </c>
      <c r="C484" s="400">
        <v>2575</v>
      </c>
    </row>
    <row r="485" spans="1:3" x14ac:dyDescent="0.25">
      <c r="A485" s="399" t="s">
        <v>1523</v>
      </c>
      <c r="B485" s="400">
        <v>6123</v>
      </c>
      <c r="C485" s="400">
        <v>4723</v>
      </c>
    </row>
    <row r="486" spans="1:3" x14ac:dyDescent="0.25">
      <c r="A486" s="399" t="s">
        <v>1524</v>
      </c>
      <c r="B486" s="400">
        <v>1197</v>
      </c>
      <c r="C486" s="400">
        <v>1162</v>
      </c>
    </row>
    <row r="487" spans="1:3" x14ac:dyDescent="0.25">
      <c r="A487" s="399" t="s">
        <v>1525</v>
      </c>
      <c r="B487" s="400">
        <v>947</v>
      </c>
      <c r="C487" s="400">
        <v>925</v>
      </c>
    </row>
    <row r="488" spans="1:3" x14ac:dyDescent="0.25">
      <c r="A488" s="399" t="s">
        <v>1526</v>
      </c>
      <c r="B488" s="400">
        <v>2295</v>
      </c>
      <c r="C488" s="400">
        <v>2251</v>
      </c>
    </row>
    <row r="489" spans="1:3" x14ac:dyDescent="0.25">
      <c r="A489" s="399" t="s">
        <v>1527</v>
      </c>
      <c r="B489" s="400">
        <v>345</v>
      </c>
      <c r="C489" s="400">
        <v>331</v>
      </c>
    </row>
    <row r="490" spans="1:3" x14ac:dyDescent="0.25">
      <c r="A490" s="399" t="s">
        <v>1528</v>
      </c>
      <c r="B490" s="400">
        <v>1153</v>
      </c>
      <c r="C490" s="400">
        <v>1093</v>
      </c>
    </row>
    <row r="491" spans="1:3" x14ac:dyDescent="0.25">
      <c r="A491" s="399" t="s">
        <v>1529</v>
      </c>
      <c r="B491" s="400">
        <v>1097</v>
      </c>
      <c r="C491" s="400">
        <v>1057</v>
      </c>
    </row>
    <row r="492" spans="1:3" x14ac:dyDescent="0.25">
      <c r="A492" s="397" t="s">
        <v>1530</v>
      </c>
      <c r="B492" s="398">
        <f>SUM(B493:B510)</f>
        <v>60065</v>
      </c>
      <c r="C492" s="398">
        <f>SUM(C493:C510)</f>
        <v>54284</v>
      </c>
    </row>
    <row r="493" spans="1:3" x14ac:dyDescent="0.25">
      <c r="A493" s="399" t="s">
        <v>1531</v>
      </c>
      <c r="B493" s="400">
        <v>2095</v>
      </c>
      <c r="C493" s="400">
        <v>2057</v>
      </c>
    </row>
    <row r="494" spans="1:3" x14ac:dyDescent="0.25">
      <c r="A494" s="399" t="s">
        <v>1532</v>
      </c>
      <c r="B494" s="400">
        <v>2952</v>
      </c>
      <c r="C494" s="400">
        <v>2298</v>
      </c>
    </row>
    <row r="495" spans="1:3" x14ac:dyDescent="0.25">
      <c r="A495" s="399" t="s">
        <v>1533</v>
      </c>
      <c r="B495" s="400">
        <v>1705</v>
      </c>
      <c r="C495" s="400">
        <v>1529</v>
      </c>
    </row>
    <row r="496" spans="1:3" x14ac:dyDescent="0.25">
      <c r="A496" s="399" t="s">
        <v>1534</v>
      </c>
      <c r="B496" s="400">
        <v>440</v>
      </c>
      <c r="C496" s="400">
        <v>441</v>
      </c>
    </row>
    <row r="497" spans="1:3" x14ac:dyDescent="0.25">
      <c r="A497" s="399" t="s">
        <v>1535</v>
      </c>
      <c r="B497" s="400">
        <v>3809</v>
      </c>
      <c r="C497" s="400">
        <v>3615</v>
      </c>
    </row>
    <row r="498" spans="1:3" x14ac:dyDescent="0.25">
      <c r="A498" s="399" t="s">
        <v>1536</v>
      </c>
      <c r="B498" s="400">
        <v>1790</v>
      </c>
      <c r="C498" s="400">
        <v>1638</v>
      </c>
    </row>
    <row r="499" spans="1:3" x14ac:dyDescent="0.25">
      <c r="A499" s="399" t="s">
        <v>1537</v>
      </c>
      <c r="B499" s="400">
        <v>1186</v>
      </c>
      <c r="C499" s="400">
        <v>1113</v>
      </c>
    </row>
    <row r="500" spans="1:3" x14ac:dyDescent="0.25">
      <c r="A500" s="399" t="s">
        <v>1538</v>
      </c>
      <c r="B500" s="400">
        <v>3604</v>
      </c>
      <c r="C500" s="400">
        <v>3324</v>
      </c>
    </row>
    <row r="501" spans="1:3" x14ac:dyDescent="0.25">
      <c r="A501" s="399" t="s">
        <v>1539</v>
      </c>
      <c r="B501" s="400">
        <v>1596</v>
      </c>
      <c r="C501" s="400">
        <v>1483</v>
      </c>
    </row>
    <row r="502" spans="1:3" x14ac:dyDescent="0.25">
      <c r="A502" s="399" t="s">
        <v>1540</v>
      </c>
      <c r="B502" s="400">
        <v>3221</v>
      </c>
      <c r="C502" s="400">
        <v>3005</v>
      </c>
    </row>
    <row r="503" spans="1:3" x14ac:dyDescent="0.25">
      <c r="A503" s="399" t="s">
        <v>1541</v>
      </c>
      <c r="B503" s="400">
        <v>1669</v>
      </c>
      <c r="C503" s="400">
        <v>1537</v>
      </c>
    </row>
    <row r="504" spans="1:3" x14ac:dyDescent="0.25">
      <c r="A504" s="399" t="s">
        <v>1542</v>
      </c>
      <c r="B504" s="400">
        <v>1352</v>
      </c>
      <c r="C504" s="400">
        <v>1176</v>
      </c>
    </row>
    <row r="505" spans="1:3" x14ac:dyDescent="0.25">
      <c r="A505" s="399" t="s">
        <v>1543</v>
      </c>
      <c r="B505" s="400">
        <v>1981</v>
      </c>
      <c r="C505" s="400">
        <v>1756</v>
      </c>
    </row>
    <row r="506" spans="1:3" x14ac:dyDescent="0.25">
      <c r="A506" s="399" t="s">
        <v>1544</v>
      </c>
      <c r="B506" s="400">
        <v>1347</v>
      </c>
      <c r="C506" s="400">
        <v>1264</v>
      </c>
    </row>
    <row r="507" spans="1:3" x14ac:dyDescent="0.25">
      <c r="A507" s="399" t="s">
        <v>1545</v>
      </c>
      <c r="B507" s="400">
        <v>19120</v>
      </c>
      <c r="C507" s="400">
        <v>16948</v>
      </c>
    </row>
    <row r="508" spans="1:3" x14ac:dyDescent="0.25">
      <c r="A508" s="399" t="s">
        <v>1546</v>
      </c>
      <c r="B508" s="400">
        <v>5828</v>
      </c>
      <c r="C508" s="400">
        <v>5636</v>
      </c>
    </row>
    <row r="509" spans="1:3" x14ac:dyDescent="0.25">
      <c r="A509" s="399" t="s">
        <v>1547</v>
      </c>
      <c r="B509" s="400">
        <v>1747</v>
      </c>
      <c r="C509" s="400">
        <v>1633</v>
      </c>
    </row>
    <row r="510" spans="1:3" x14ac:dyDescent="0.25">
      <c r="A510" s="399" t="s">
        <v>1548</v>
      </c>
      <c r="B510" s="400">
        <v>4623</v>
      </c>
      <c r="C510" s="400">
        <v>3831</v>
      </c>
    </row>
    <row r="511" spans="1:3" x14ac:dyDescent="0.25">
      <c r="A511" s="397" t="s">
        <v>1549</v>
      </c>
      <c r="B511" s="398">
        <f>SUM(B512:B531)</f>
        <v>72346</v>
      </c>
      <c r="C511" s="398">
        <f>SUM(C512:C531)</f>
        <v>68117</v>
      </c>
    </row>
    <row r="512" spans="1:3" x14ac:dyDescent="0.25">
      <c r="A512" s="399" t="s">
        <v>1550</v>
      </c>
      <c r="B512" s="400">
        <v>2030</v>
      </c>
      <c r="C512" s="400">
        <v>1943</v>
      </c>
    </row>
    <row r="513" spans="1:3" x14ac:dyDescent="0.25">
      <c r="A513" s="399" t="s">
        <v>1551</v>
      </c>
      <c r="B513" s="400">
        <v>1013</v>
      </c>
      <c r="C513" s="400">
        <v>1005</v>
      </c>
    </row>
    <row r="514" spans="1:3" x14ac:dyDescent="0.25">
      <c r="A514" s="399" t="s">
        <v>1552</v>
      </c>
      <c r="B514" s="400">
        <v>817</v>
      </c>
      <c r="C514" s="400">
        <v>728</v>
      </c>
    </row>
    <row r="515" spans="1:3" x14ac:dyDescent="0.25">
      <c r="A515" s="399" t="s">
        <v>1553</v>
      </c>
      <c r="B515" s="400">
        <v>2920</v>
      </c>
      <c r="C515" s="400">
        <v>2772</v>
      </c>
    </row>
    <row r="516" spans="1:3" x14ac:dyDescent="0.25">
      <c r="A516" s="399" t="s">
        <v>1554</v>
      </c>
      <c r="B516" s="400">
        <v>11802</v>
      </c>
      <c r="C516" s="400">
        <v>11737</v>
      </c>
    </row>
    <row r="517" spans="1:3" x14ac:dyDescent="0.25">
      <c r="A517" s="399" t="s">
        <v>1555</v>
      </c>
      <c r="B517" s="400">
        <v>15350</v>
      </c>
      <c r="C517" s="400">
        <v>14561</v>
      </c>
    </row>
    <row r="518" spans="1:3" x14ac:dyDescent="0.25">
      <c r="A518" s="399" t="s">
        <v>1556</v>
      </c>
      <c r="B518" s="400">
        <v>6402</v>
      </c>
      <c r="C518" s="400">
        <v>6113</v>
      </c>
    </row>
    <row r="519" spans="1:3" x14ac:dyDescent="0.25">
      <c r="A519" s="399" t="s">
        <v>1557</v>
      </c>
      <c r="B519" s="400">
        <v>1567</v>
      </c>
      <c r="C519" s="400">
        <v>1461</v>
      </c>
    </row>
    <row r="520" spans="1:3" x14ac:dyDescent="0.25">
      <c r="A520" s="399" t="s">
        <v>1558</v>
      </c>
      <c r="B520" s="400">
        <v>1984</v>
      </c>
      <c r="C520" s="400">
        <v>1832</v>
      </c>
    </row>
    <row r="521" spans="1:3" x14ac:dyDescent="0.25">
      <c r="A521" s="399" t="s">
        <v>1559</v>
      </c>
      <c r="B521" s="400">
        <v>2773</v>
      </c>
      <c r="C521" s="400">
        <v>2580</v>
      </c>
    </row>
    <row r="522" spans="1:3" x14ac:dyDescent="0.25">
      <c r="A522" s="399" t="s">
        <v>1560</v>
      </c>
      <c r="B522" s="400">
        <v>889</v>
      </c>
      <c r="C522" s="400">
        <v>847</v>
      </c>
    </row>
    <row r="523" spans="1:3" x14ac:dyDescent="0.25">
      <c r="A523" s="399" t="s">
        <v>1561</v>
      </c>
      <c r="B523" s="400">
        <v>1052</v>
      </c>
      <c r="C523" s="400">
        <v>936</v>
      </c>
    </row>
    <row r="524" spans="1:3" x14ac:dyDescent="0.25">
      <c r="A524" s="399" t="s">
        <v>1562</v>
      </c>
      <c r="B524" s="400">
        <v>5484</v>
      </c>
      <c r="C524" s="400">
        <v>5328</v>
      </c>
    </row>
    <row r="525" spans="1:3" x14ac:dyDescent="0.25">
      <c r="A525" s="399" t="s">
        <v>1563</v>
      </c>
      <c r="B525" s="400">
        <v>1557</v>
      </c>
      <c r="C525" s="400">
        <v>1518</v>
      </c>
    </row>
    <row r="526" spans="1:3" x14ac:dyDescent="0.25">
      <c r="A526" s="399" t="s">
        <v>1564</v>
      </c>
      <c r="B526" s="400">
        <v>4603</v>
      </c>
      <c r="C526" s="400">
        <v>4409</v>
      </c>
    </row>
    <row r="527" spans="1:3" x14ac:dyDescent="0.25">
      <c r="A527" s="399" t="s">
        <v>1565</v>
      </c>
      <c r="B527" s="400"/>
      <c r="C527" s="400"/>
    </row>
    <row r="528" spans="1:3" x14ac:dyDescent="0.25">
      <c r="A528" s="399" t="s">
        <v>1566</v>
      </c>
      <c r="B528" s="400">
        <v>3045</v>
      </c>
      <c r="C528" s="400">
        <v>2814</v>
      </c>
    </row>
    <row r="529" spans="1:3" x14ac:dyDescent="0.25">
      <c r="A529" s="399" t="s">
        <v>1567</v>
      </c>
      <c r="B529" s="400">
        <v>1991</v>
      </c>
      <c r="C529" s="400">
        <v>1883</v>
      </c>
    </row>
    <row r="530" spans="1:3" x14ac:dyDescent="0.25">
      <c r="A530" s="399" t="s">
        <v>1568</v>
      </c>
      <c r="B530" s="400">
        <v>6020</v>
      </c>
      <c r="C530" s="400">
        <v>4724</v>
      </c>
    </row>
    <row r="531" spans="1:3" x14ac:dyDescent="0.25">
      <c r="A531" s="399" t="s">
        <v>1569</v>
      </c>
      <c r="B531" s="400">
        <v>1047</v>
      </c>
      <c r="C531" s="400">
        <v>926</v>
      </c>
    </row>
    <row r="532" spans="1:3" x14ac:dyDescent="0.25">
      <c r="A532" s="397" t="s">
        <v>1570</v>
      </c>
      <c r="B532" s="398">
        <f>SUM(B533:B549)</f>
        <v>45743</v>
      </c>
      <c r="C532" s="398">
        <f>SUM(C533:C549)</f>
        <v>42822</v>
      </c>
    </row>
    <row r="533" spans="1:3" x14ac:dyDescent="0.25">
      <c r="A533" s="399" t="s">
        <v>1571</v>
      </c>
      <c r="B533" s="400">
        <v>1493</v>
      </c>
      <c r="C533" s="400">
        <v>1453</v>
      </c>
    </row>
    <row r="534" spans="1:3" x14ac:dyDescent="0.25">
      <c r="A534" s="399" t="s">
        <v>1572</v>
      </c>
      <c r="B534" s="400">
        <v>1437</v>
      </c>
      <c r="C534" s="400">
        <v>1408</v>
      </c>
    </row>
    <row r="535" spans="1:3" x14ac:dyDescent="0.25">
      <c r="A535" s="399" t="s">
        <v>1573</v>
      </c>
      <c r="B535" s="400">
        <v>2006</v>
      </c>
      <c r="C535" s="400">
        <v>1963</v>
      </c>
    </row>
    <row r="536" spans="1:3" x14ac:dyDescent="0.25">
      <c r="A536" s="399" t="s">
        <v>1574</v>
      </c>
      <c r="B536" s="400">
        <v>1726</v>
      </c>
      <c r="C536" s="400">
        <v>1593</v>
      </c>
    </row>
    <row r="537" spans="1:3" x14ac:dyDescent="0.25">
      <c r="A537" s="399" t="s">
        <v>1575</v>
      </c>
      <c r="B537" s="400">
        <v>1851</v>
      </c>
      <c r="C537" s="400">
        <v>1662</v>
      </c>
    </row>
    <row r="538" spans="1:3" x14ac:dyDescent="0.25">
      <c r="A538" s="399" t="s">
        <v>1576</v>
      </c>
      <c r="B538" s="400">
        <v>2160</v>
      </c>
      <c r="C538" s="400">
        <v>2014</v>
      </c>
    </row>
    <row r="539" spans="1:3" x14ac:dyDescent="0.25">
      <c r="A539" s="399" t="s">
        <v>1577</v>
      </c>
      <c r="B539" s="400">
        <v>2323</v>
      </c>
      <c r="C539" s="400">
        <v>2255</v>
      </c>
    </row>
    <row r="540" spans="1:3" x14ac:dyDescent="0.25">
      <c r="A540" s="399" t="s">
        <v>1578</v>
      </c>
      <c r="B540" s="400">
        <v>714</v>
      </c>
      <c r="C540" s="400">
        <v>704</v>
      </c>
    </row>
    <row r="541" spans="1:3" x14ac:dyDescent="0.25">
      <c r="A541" s="399" t="s">
        <v>1579</v>
      </c>
      <c r="B541" s="400">
        <v>3515</v>
      </c>
      <c r="C541" s="400">
        <v>3272</v>
      </c>
    </row>
    <row r="542" spans="1:3" x14ac:dyDescent="0.25">
      <c r="A542" s="399" t="s">
        <v>1580</v>
      </c>
      <c r="B542" s="400">
        <v>1069</v>
      </c>
      <c r="C542" s="400">
        <v>951</v>
      </c>
    </row>
    <row r="543" spans="1:3" x14ac:dyDescent="0.25">
      <c r="A543" s="399" t="s">
        <v>1581</v>
      </c>
      <c r="B543" s="400">
        <v>477</v>
      </c>
      <c r="C543" s="400">
        <v>425</v>
      </c>
    </row>
    <row r="544" spans="1:3" x14ac:dyDescent="0.25">
      <c r="A544" s="399" t="s">
        <v>1582</v>
      </c>
      <c r="B544" s="400">
        <v>1590</v>
      </c>
      <c r="C544" s="400">
        <v>1528</v>
      </c>
    </row>
    <row r="545" spans="1:3" x14ac:dyDescent="0.25">
      <c r="A545" s="399" t="s">
        <v>1583</v>
      </c>
      <c r="B545" s="400">
        <v>368</v>
      </c>
      <c r="C545" s="400">
        <v>265</v>
      </c>
    </row>
    <row r="546" spans="1:3" x14ac:dyDescent="0.25">
      <c r="A546" s="399" t="s">
        <v>1584</v>
      </c>
      <c r="B546" s="400">
        <v>2040</v>
      </c>
      <c r="C546" s="400">
        <v>2008</v>
      </c>
    </row>
    <row r="547" spans="1:3" x14ac:dyDescent="0.25">
      <c r="A547" s="399" t="s">
        <v>1585</v>
      </c>
      <c r="B547" s="400">
        <v>18744</v>
      </c>
      <c r="C547" s="400">
        <v>17341</v>
      </c>
    </row>
    <row r="548" spans="1:3" x14ac:dyDescent="0.25">
      <c r="A548" s="399" t="s">
        <v>1586</v>
      </c>
      <c r="B548" s="400">
        <v>3174</v>
      </c>
      <c r="C548" s="400">
        <v>2978</v>
      </c>
    </row>
    <row r="549" spans="1:3" x14ac:dyDescent="0.25">
      <c r="A549" s="399" t="s">
        <v>1587</v>
      </c>
      <c r="B549" s="400">
        <v>1056</v>
      </c>
      <c r="C549" s="400">
        <v>1002</v>
      </c>
    </row>
    <row r="550" spans="1:3" x14ac:dyDescent="0.25">
      <c r="A550" s="397" t="s">
        <v>1588</v>
      </c>
      <c r="B550" s="398">
        <f>SUM(B551:B587)</f>
        <v>137961</v>
      </c>
      <c r="C550" s="398">
        <f>SUM(C551:C587)</f>
        <v>116652</v>
      </c>
    </row>
    <row r="551" spans="1:3" x14ac:dyDescent="0.25">
      <c r="A551" s="399" t="s">
        <v>1589</v>
      </c>
      <c r="B551" s="400">
        <v>1501</v>
      </c>
      <c r="C551" s="400">
        <v>776</v>
      </c>
    </row>
    <row r="552" spans="1:3" x14ac:dyDescent="0.25">
      <c r="A552" s="399" t="s">
        <v>1590</v>
      </c>
      <c r="B552" s="400">
        <v>458</v>
      </c>
      <c r="C552" s="400">
        <v>399</v>
      </c>
    </row>
    <row r="553" spans="1:3" x14ac:dyDescent="0.25">
      <c r="A553" s="399" t="s">
        <v>1591</v>
      </c>
      <c r="B553" s="400">
        <v>778</v>
      </c>
      <c r="C553" s="400">
        <v>738</v>
      </c>
    </row>
    <row r="554" spans="1:3" x14ac:dyDescent="0.25">
      <c r="A554" s="399" t="s">
        <v>1592</v>
      </c>
      <c r="B554" s="400">
        <v>1956</v>
      </c>
      <c r="C554" s="400">
        <v>1873</v>
      </c>
    </row>
    <row r="555" spans="1:3" x14ac:dyDescent="0.25">
      <c r="A555" s="399" t="s">
        <v>1593</v>
      </c>
      <c r="B555" s="400"/>
      <c r="C555" s="400"/>
    </row>
    <row r="556" spans="1:3" x14ac:dyDescent="0.25">
      <c r="A556" s="399" t="s">
        <v>1594</v>
      </c>
      <c r="B556" s="400">
        <v>1955</v>
      </c>
      <c r="C556" s="400">
        <v>1827</v>
      </c>
    </row>
    <row r="557" spans="1:3" x14ac:dyDescent="0.25">
      <c r="A557" s="399" t="s">
        <v>1595</v>
      </c>
      <c r="B557" s="400"/>
      <c r="C557" s="400"/>
    </row>
    <row r="558" spans="1:3" x14ac:dyDescent="0.25">
      <c r="A558" s="399" t="s">
        <v>1596</v>
      </c>
      <c r="B558" s="400"/>
      <c r="C558" s="400"/>
    </row>
    <row r="559" spans="1:3" x14ac:dyDescent="0.25">
      <c r="A559" s="399" t="s">
        <v>1597</v>
      </c>
      <c r="B559" s="400"/>
      <c r="C559" s="400"/>
    </row>
    <row r="560" spans="1:3" x14ac:dyDescent="0.25">
      <c r="A560" s="399" t="s">
        <v>1598</v>
      </c>
      <c r="B560" s="400">
        <v>5789</v>
      </c>
      <c r="C560" s="400">
        <v>4825</v>
      </c>
    </row>
    <row r="561" spans="1:3" x14ac:dyDescent="0.25">
      <c r="A561" s="399" t="s">
        <v>979</v>
      </c>
      <c r="B561" s="400">
        <v>14436</v>
      </c>
      <c r="C561" s="400">
        <v>11684</v>
      </c>
    </row>
    <row r="562" spans="1:3" x14ac:dyDescent="0.25">
      <c r="A562" s="399" t="s">
        <v>984</v>
      </c>
      <c r="B562" s="400">
        <v>7037</v>
      </c>
      <c r="C562" s="400">
        <v>6645</v>
      </c>
    </row>
    <row r="563" spans="1:3" x14ac:dyDescent="0.25">
      <c r="A563" s="399" t="s">
        <v>1599</v>
      </c>
      <c r="B563" s="400">
        <v>583</v>
      </c>
      <c r="C563" s="400">
        <v>566</v>
      </c>
    </row>
    <row r="564" spans="1:3" x14ac:dyDescent="0.25">
      <c r="A564" s="399" t="s">
        <v>1600</v>
      </c>
      <c r="B564" s="400">
        <v>3783</v>
      </c>
      <c r="C564" s="400">
        <v>3552</v>
      </c>
    </row>
    <row r="565" spans="1:3" x14ac:dyDescent="0.25">
      <c r="A565" s="399" t="s">
        <v>1601</v>
      </c>
      <c r="B565" s="400"/>
      <c r="C565" s="400"/>
    </row>
    <row r="566" spans="1:3" x14ac:dyDescent="0.25">
      <c r="A566" s="399" t="s">
        <v>1602</v>
      </c>
      <c r="B566" s="400"/>
      <c r="C566" s="400"/>
    </row>
    <row r="567" spans="1:3" x14ac:dyDescent="0.25">
      <c r="A567" s="399" t="s">
        <v>1603</v>
      </c>
      <c r="B567" s="400">
        <v>982</v>
      </c>
      <c r="C567" s="400">
        <v>910</v>
      </c>
    </row>
    <row r="568" spans="1:3" x14ac:dyDescent="0.25">
      <c r="A568" s="399" t="s">
        <v>978</v>
      </c>
      <c r="B568" s="400">
        <v>15280</v>
      </c>
      <c r="C568" s="400">
        <v>13696</v>
      </c>
    </row>
    <row r="569" spans="1:3" x14ac:dyDescent="0.25">
      <c r="A569" s="399" t="s">
        <v>1604</v>
      </c>
      <c r="B569" s="400">
        <v>260</v>
      </c>
      <c r="C569" s="400">
        <v>251</v>
      </c>
    </row>
    <row r="570" spans="1:3" x14ac:dyDescent="0.25">
      <c r="A570" s="399" t="s">
        <v>1605</v>
      </c>
      <c r="B570" s="400">
        <v>8282</v>
      </c>
      <c r="C570" s="400">
        <v>7108</v>
      </c>
    </row>
    <row r="571" spans="1:3" x14ac:dyDescent="0.25">
      <c r="A571" s="399" t="s">
        <v>1606</v>
      </c>
      <c r="B571" s="400">
        <v>3949</v>
      </c>
      <c r="C571" s="400">
        <v>3761</v>
      </c>
    </row>
    <row r="572" spans="1:3" x14ac:dyDescent="0.25">
      <c r="A572" s="399" t="s">
        <v>1607</v>
      </c>
      <c r="B572" s="400">
        <v>932</v>
      </c>
      <c r="C572" s="400">
        <v>863</v>
      </c>
    </row>
    <row r="573" spans="1:3" x14ac:dyDescent="0.25">
      <c r="A573" s="399" t="s">
        <v>1608</v>
      </c>
      <c r="B573" s="400"/>
      <c r="C573" s="400"/>
    </row>
    <row r="574" spans="1:3" x14ac:dyDescent="0.25">
      <c r="A574" s="399" t="s">
        <v>985</v>
      </c>
      <c r="B574" s="400">
        <v>7994</v>
      </c>
      <c r="C574" s="400">
        <v>6896</v>
      </c>
    </row>
    <row r="575" spans="1:3" x14ac:dyDescent="0.25">
      <c r="A575" s="399" t="s">
        <v>1609</v>
      </c>
      <c r="B575" s="400">
        <v>5688</v>
      </c>
      <c r="C575" s="400">
        <v>5354</v>
      </c>
    </row>
    <row r="576" spans="1:3" x14ac:dyDescent="0.25">
      <c r="A576" s="399" t="s">
        <v>1610</v>
      </c>
      <c r="B576" s="400">
        <v>1331</v>
      </c>
      <c r="C576" s="400">
        <v>1169</v>
      </c>
    </row>
    <row r="577" spans="1:3" x14ac:dyDescent="0.25">
      <c r="A577" s="399" t="s">
        <v>980</v>
      </c>
      <c r="B577" s="400">
        <v>11507</v>
      </c>
      <c r="C577" s="400">
        <v>8720</v>
      </c>
    </row>
    <row r="578" spans="1:3" x14ac:dyDescent="0.25">
      <c r="A578" s="399" t="s">
        <v>1611</v>
      </c>
      <c r="B578" s="400">
        <v>1425</v>
      </c>
      <c r="C578" s="400">
        <v>1618</v>
      </c>
    </row>
    <row r="579" spans="1:3" x14ac:dyDescent="0.25">
      <c r="A579" s="399" t="s">
        <v>1008</v>
      </c>
      <c r="B579" s="400">
        <v>8478</v>
      </c>
      <c r="C579" s="400">
        <v>6434</v>
      </c>
    </row>
    <row r="580" spans="1:3" x14ac:dyDescent="0.25">
      <c r="A580" s="399" t="s">
        <v>1612</v>
      </c>
      <c r="B580" s="400">
        <v>1974</v>
      </c>
      <c r="C580" s="400">
        <v>1778</v>
      </c>
    </row>
    <row r="581" spans="1:3" x14ac:dyDescent="0.25">
      <c r="A581" s="399" t="s">
        <v>1613</v>
      </c>
      <c r="B581" s="400"/>
      <c r="C581" s="400"/>
    </row>
    <row r="582" spans="1:3" x14ac:dyDescent="0.25">
      <c r="A582" s="399" t="s">
        <v>1614</v>
      </c>
      <c r="B582" s="400">
        <v>902</v>
      </c>
      <c r="C582" s="400">
        <v>844</v>
      </c>
    </row>
    <row r="583" spans="1:3" x14ac:dyDescent="0.25">
      <c r="A583" s="399" t="s">
        <v>981</v>
      </c>
      <c r="B583" s="400">
        <v>6556</v>
      </c>
      <c r="C583" s="400">
        <v>4984</v>
      </c>
    </row>
    <row r="584" spans="1:3" x14ac:dyDescent="0.25">
      <c r="A584" s="399" t="s">
        <v>1615</v>
      </c>
      <c r="B584" s="400">
        <v>10344</v>
      </c>
      <c r="C584" s="400">
        <v>7205</v>
      </c>
    </row>
    <row r="585" spans="1:3" x14ac:dyDescent="0.25">
      <c r="A585" s="399" t="s">
        <v>983</v>
      </c>
      <c r="B585" s="400">
        <v>7874</v>
      </c>
      <c r="C585" s="400">
        <v>6540</v>
      </c>
    </row>
    <row r="586" spans="1:3" x14ac:dyDescent="0.25">
      <c r="A586" s="399" t="s">
        <v>1616</v>
      </c>
      <c r="B586" s="400">
        <v>5927</v>
      </c>
      <c r="C586" s="400">
        <v>5636</v>
      </c>
    </row>
    <row r="587" spans="1:3" x14ac:dyDescent="0.25">
      <c r="A587" s="399" t="s">
        <v>1617</v>
      </c>
      <c r="B587" s="400"/>
      <c r="C587" s="400"/>
    </row>
    <row r="588" spans="1:3" x14ac:dyDescent="0.25">
      <c r="A588" s="397" t="s">
        <v>1618</v>
      </c>
      <c r="B588" s="398">
        <f>SUM(B589:B608)</f>
        <v>11187</v>
      </c>
      <c r="C588" s="398">
        <f>SUM(C589:C608)</f>
        <v>4812</v>
      </c>
    </row>
    <row r="589" spans="1:3" x14ac:dyDescent="0.25">
      <c r="A589" s="399" t="s">
        <v>1619</v>
      </c>
      <c r="B589" s="400"/>
      <c r="C589" s="400"/>
    </row>
    <row r="590" spans="1:3" x14ac:dyDescent="0.25">
      <c r="A590" s="399" t="s">
        <v>1620</v>
      </c>
      <c r="B590" s="400"/>
      <c r="C590" s="400"/>
    </row>
    <row r="591" spans="1:3" x14ac:dyDescent="0.25">
      <c r="A591" s="399" t="s">
        <v>1621</v>
      </c>
      <c r="B591" s="400"/>
      <c r="C591" s="400"/>
    </row>
    <row r="592" spans="1:3" x14ac:dyDescent="0.25">
      <c r="A592" s="399" t="s">
        <v>1622</v>
      </c>
      <c r="B592" s="400">
        <v>1986</v>
      </c>
      <c r="C592" s="400">
        <v>793</v>
      </c>
    </row>
    <row r="593" spans="1:3" x14ac:dyDescent="0.25">
      <c r="A593" s="399" t="s">
        <v>1623</v>
      </c>
      <c r="B593" s="400"/>
      <c r="C593" s="400"/>
    </row>
    <row r="594" spans="1:3" x14ac:dyDescent="0.25">
      <c r="A594" s="399" t="s">
        <v>1624</v>
      </c>
      <c r="B594" s="400"/>
      <c r="C594" s="400"/>
    </row>
    <row r="595" spans="1:3" x14ac:dyDescent="0.25">
      <c r="A595" s="399" t="s">
        <v>1625</v>
      </c>
      <c r="B595" s="400"/>
      <c r="C595" s="400"/>
    </row>
    <row r="596" spans="1:3" x14ac:dyDescent="0.25">
      <c r="A596" s="399" t="s">
        <v>1626</v>
      </c>
      <c r="B596" s="400"/>
      <c r="C596" s="400"/>
    </row>
    <row r="597" spans="1:3" x14ac:dyDescent="0.25">
      <c r="A597" s="399" t="s">
        <v>1627</v>
      </c>
      <c r="B597" s="400"/>
      <c r="C597" s="400"/>
    </row>
    <row r="598" spans="1:3" x14ac:dyDescent="0.25">
      <c r="A598" s="399" t="s">
        <v>1628</v>
      </c>
      <c r="B598" s="400"/>
      <c r="C598" s="400"/>
    </row>
    <row r="599" spans="1:3" x14ac:dyDescent="0.25">
      <c r="A599" s="399" t="s">
        <v>1629</v>
      </c>
      <c r="B599" s="400"/>
      <c r="C599" s="400"/>
    </row>
    <row r="600" spans="1:3" x14ac:dyDescent="0.25">
      <c r="A600" s="399" t="s">
        <v>1630</v>
      </c>
      <c r="B600" s="400"/>
      <c r="C600" s="400"/>
    </row>
    <row r="601" spans="1:3" x14ac:dyDescent="0.25">
      <c r="A601" s="399" t="s">
        <v>1631</v>
      </c>
      <c r="B601" s="400"/>
      <c r="C601" s="400"/>
    </row>
    <row r="602" spans="1:3" x14ac:dyDescent="0.25">
      <c r="A602" s="399" t="s">
        <v>1632</v>
      </c>
      <c r="B602" s="400">
        <v>642</v>
      </c>
      <c r="C602" s="400">
        <v>335</v>
      </c>
    </row>
    <row r="603" spans="1:3" x14ac:dyDescent="0.25">
      <c r="A603" s="399" t="s">
        <v>1633</v>
      </c>
      <c r="B603" s="400"/>
      <c r="C603" s="400"/>
    </row>
    <row r="604" spans="1:3" x14ac:dyDescent="0.25">
      <c r="A604" s="399" t="s">
        <v>1634</v>
      </c>
      <c r="B604" s="400"/>
      <c r="C604" s="400"/>
    </row>
    <row r="605" spans="1:3" x14ac:dyDescent="0.25">
      <c r="A605" s="399" t="s">
        <v>1635</v>
      </c>
      <c r="B605" s="400"/>
      <c r="C605" s="400"/>
    </row>
    <row r="606" spans="1:3" x14ac:dyDescent="0.25">
      <c r="A606" s="399" t="s">
        <v>1636</v>
      </c>
      <c r="B606" s="400">
        <v>8559</v>
      </c>
      <c r="C606" s="400">
        <v>3684</v>
      </c>
    </row>
    <row r="607" spans="1:3" x14ac:dyDescent="0.25">
      <c r="A607" s="399" t="s">
        <v>1637</v>
      </c>
      <c r="B607" s="400"/>
      <c r="C607" s="400"/>
    </row>
    <row r="608" spans="1:3" x14ac:dyDescent="0.25">
      <c r="A608" s="399" t="s">
        <v>1638</v>
      </c>
      <c r="B608" s="400"/>
      <c r="C608" s="400"/>
    </row>
    <row r="609" spans="1:3" x14ac:dyDescent="0.25">
      <c r="A609" s="397" t="s">
        <v>1639</v>
      </c>
      <c r="B609" s="398">
        <f>SUM(B610:B630)</f>
        <v>67286</v>
      </c>
      <c r="C609" s="398">
        <f>SUM(C610:C630)</f>
        <v>62486</v>
      </c>
    </row>
    <row r="610" spans="1:3" x14ac:dyDescent="0.25">
      <c r="A610" s="399" t="s">
        <v>1640</v>
      </c>
      <c r="B610" s="400">
        <v>921</v>
      </c>
      <c r="C610" s="400">
        <v>772</v>
      </c>
    </row>
    <row r="611" spans="1:3" x14ac:dyDescent="0.25">
      <c r="A611" s="399" t="s">
        <v>1641</v>
      </c>
      <c r="B611" s="400">
        <v>668</v>
      </c>
      <c r="C611" s="400">
        <v>611</v>
      </c>
    </row>
    <row r="612" spans="1:3" x14ac:dyDescent="0.25">
      <c r="A612" s="399" t="s">
        <v>1642</v>
      </c>
      <c r="B612" s="400">
        <v>2536</v>
      </c>
      <c r="C612" s="400">
        <v>2414</v>
      </c>
    </row>
    <row r="613" spans="1:3" x14ac:dyDescent="0.25">
      <c r="A613" s="399" t="s">
        <v>1643</v>
      </c>
      <c r="B613" s="400">
        <v>1161</v>
      </c>
      <c r="C613" s="400">
        <v>1174</v>
      </c>
    </row>
    <row r="614" spans="1:3" x14ac:dyDescent="0.25">
      <c r="A614" s="399" t="s">
        <v>1644</v>
      </c>
      <c r="B614" s="400">
        <v>1213</v>
      </c>
      <c r="C614" s="400">
        <v>1049</v>
      </c>
    </row>
    <row r="615" spans="1:3" x14ac:dyDescent="0.25">
      <c r="A615" s="399" t="s">
        <v>1645</v>
      </c>
      <c r="B615" s="400">
        <v>1666</v>
      </c>
      <c r="C615" s="400">
        <v>1634</v>
      </c>
    </row>
    <row r="616" spans="1:3" x14ac:dyDescent="0.25">
      <c r="A616" s="399" t="s">
        <v>1646</v>
      </c>
      <c r="B616" s="400">
        <v>1577</v>
      </c>
      <c r="C616" s="400">
        <v>1342</v>
      </c>
    </row>
    <row r="617" spans="1:3" x14ac:dyDescent="0.25">
      <c r="A617" s="399" t="s">
        <v>1647</v>
      </c>
      <c r="B617" s="400">
        <v>7927</v>
      </c>
      <c r="C617" s="400">
        <v>7331</v>
      </c>
    </row>
    <row r="618" spans="1:3" x14ac:dyDescent="0.25">
      <c r="A618" s="399" t="s">
        <v>1648</v>
      </c>
      <c r="B618" s="400">
        <v>1541</v>
      </c>
      <c r="C618" s="400">
        <v>1461</v>
      </c>
    </row>
    <row r="619" spans="1:3" x14ac:dyDescent="0.25">
      <c r="A619" s="399" t="s">
        <v>1649</v>
      </c>
      <c r="B619" s="400">
        <v>1611</v>
      </c>
      <c r="C619" s="400">
        <v>1531</v>
      </c>
    </row>
    <row r="620" spans="1:3" x14ac:dyDescent="0.25">
      <c r="A620" s="399" t="s">
        <v>1650</v>
      </c>
      <c r="B620" s="400">
        <v>1271</v>
      </c>
      <c r="C620" s="400">
        <v>1156</v>
      </c>
    </row>
    <row r="621" spans="1:3" x14ac:dyDescent="0.25">
      <c r="A621" s="399" t="s">
        <v>1651</v>
      </c>
      <c r="B621" s="400">
        <v>673</v>
      </c>
      <c r="C621" s="400">
        <v>631</v>
      </c>
    </row>
    <row r="622" spans="1:3" x14ac:dyDescent="0.25">
      <c r="A622" s="399" t="s">
        <v>1652</v>
      </c>
      <c r="B622" s="400">
        <v>1190</v>
      </c>
      <c r="C622" s="400">
        <v>1126</v>
      </c>
    </row>
    <row r="623" spans="1:3" x14ac:dyDescent="0.25">
      <c r="A623" s="399" t="s">
        <v>1653</v>
      </c>
      <c r="B623" s="400">
        <v>2665</v>
      </c>
      <c r="C623" s="400">
        <v>2460</v>
      </c>
    </row>
    <row r="624" spans="1:3" x14ac:dyDescent="0.25">
      <c r="A624" s="399" t="s">
        <v>1654</v>
      </c>
      <c r="B624" s="400">
        <v>3716</v>
      </c>
      <c r="C624" s="400">
        <v>3700</v>
      </c>
    </row>
    <row r="625" spans="1:3" x14ac:dyDescent="0.25">
      <c r="A625" s="399" t="s">
        <v>1655</v>
      </c>
      <c r="B625" s="400">
        <v>495</v>
      </c>
      <c r="C625" s="400">
        <v>482</v>
      </c>
    </row>
    <row r="626" spans="1:3" x14ac:dyDescent="0.25">
      <c r="A626" s="399" t="s">
        <v>1656</v>
      </c>
      <c r="B626" s="400">
        <v>927</v>
      </c>
      <c r="C626" s="400">
        <v>869</v>
      </c>
    </row>
    <row r="627" spans="1:3" x14ac:dyDescent="0.25">
      <c r="A627" s="399" t="s">
        <v>1657</v>
      </c>
      <c r="B627" s="400">
        <v>26865</v>
      </c>
      <c r="C627" s="400">
        <v>24615</v>
      </c>
    </row>
    <row r="628" spans="1:3" x14ac:dyDescent="0.25">
      <c r="A628" s="399" t="s">
        <v>1658</v>
      </c>
      <c r="B628" s="400">
        <v>1014</v>
      </c>
      <c r="C628" s="400">
        <v>931</v>
      </c>
    </row>
    <row r="629" spans="1:3" x14ac:dyDescent="0.25">
      <c r="A629" s="399" t="s">
        <v>1659</v>
      </c>
      <c r="B629" s="400">
        <v>5131</v>
      </c>
      <c r="C629" s="400">
        <v>4796</v>
      </c>
    </row>
    <row r="630" spans="1:3" x14ac:dyDescent="0.25">
      <c r="A630" s="399" t="s">
        <v>1660</v>
      </c>
      <c r="B630" s="400">
        <v>2518</v>
      </c>
      <c r="C630" s="400">
        <v>2401</v>
      </c>
    </row>
    <row r="631" spans="1:3" x14ac:dyDescent="0.25">
      <c r="A631" s="397" t="s">
        <v>1661</v>
      </c>
      <c r="B631" s="398">
        <f>SUM(B632:B654)</f>
        <v>60366</v>
      </c>
      <c r="C631" s="398">
        <f>SUM(C632:C654)</f>
        <v>56718</v>
      </c>
    </row>
    <row r="632" spans="1:3" x14ac:dyDescent="0.25">
      <c r="A632" s="399" t="s">
        <v>1662</v>
      </c>
      <c r="B632" s="400">
        <v>655</v>
      </c>
      <c r="C632" s="400">
        <v>586</v>
      </c>
    </row>
    <row r="633" spans="1:3" x14ac:dyDescent="0.25">
      <c r="A633" s="399" t="s">
        <v>1663</v>
      </c>
      <c r="B633" s="400">
        <v>1629</v>
      </c>
      <c r="C633" s="400">
        <v>1392</v>
      </c>
    </row>
    <row r="634" spans="1:3" x14ac:dyDescent="0.25">
      <c r="A634" s="399" t="s">
        <v>1664</v>
      </c>
      <c r="B634" s="400">
        <v>1101</v>
      </c>
      <c r="C634" s="400">
        <v>1022</v>
      </c>
    </row>
    <row r="635" spans="1:3" x14ac:dyDescent="0.25">
      <c r="A635" s="399" t="s">
        <v>1665</v>
      </c>
      <c r="B635" s="400">
        <v>1270</v>
      </c>
      <c r="C635" s="400">
        <v>1199</v>
      </c>
    </row>
    <row r="636" spans="1:3" x14ac:dyDescent="0.25">
      <c r="A636" s="399" t="s">
        <v>1666</v>
      </c>
      <c r="B636" s="400">
        <v>2284</v>
      </c>
      <c r="C636" s="400">
        <v>2217</v>
      </c>
    </row>
    <row r="637" spans="1:3" x14ac:dyDescent="0.25">
      <c r="A637" s="399" t="s">
        <v>1667</v>
      </c>
      <c r="B637" s="400">
        <v>4746</v>
      </c>
      <c r="C637" s="400">
        <v>4450</v>
      </c>
    </row>
    <row r="638" spans="1:3" x14ac:dyDescent="0.25">
      <c r="A638" s="399" t="s">
        <v>1668</v>
      </c>
      <c r="B638" s="400">
        <v>1172</v>
      </c>
      <c r="C638" s="400">
        <v>1162</v>
      </c>
    </row>
    <row r="639" spans="1:3" x14ac:dyDescent="0.25">
      <c r="A639" s="399" t="s">
        <v>1669</v>
      </c>
      <c r="B639" s="400">
        <v>2219</v>
      </c>
      <c r="C639" s="400">
        <v>1986</v>
      </c>
    </row>
    <row r="640" spans="1:3" x14ac:dyDescent="0.25">
      <c r="A640" s="399" t="s">
        <v>1670</v>
      </c>
      <c r="B640" s="400">
        <v>807</v>
      </c>
      <c r="C640" s="400">
        <v>667</v>
      </c>
    </row>
    <row r="641" spans="1:3" x14ac:dyDescent="0.25">
      <c r="A641" s="399" t="s">
        <v>1671</v>
      </c>
      <c r="B641" s="400">
        <v>1423</v>
      </c>
      <c r="C641" s="400">
        <v>1390</v>
      </c>
    </row>
    <row r="642" spans="1:3" x14ac:dyDescent="0.25">
      <c r="A642" s="399" t="s">
        <v>1672</v>
      </c>
      <c r="B642" s="400">
        <v>907</v>
      </c>
      <c r="C642" s="400">
        <v>798</v>
      </c>
    </row>
    <row r="643" spans="1:3" x14ac:dyDescent="0.25">
      <c r="A643" s="399" t="s">
        <v>1673</v>
      </c>
      <c r="B643" s="400">
        <v>1058</v>
      </c>
      <c r="C643" s="400">
        <v>1038</v>
      </c>
    </row>
    <row r="644" spans="1:3" x14ac:dyDescent="0.25">
      <c r="A644" s="399" t="s">
        <v>1674</v>
      </c>
      <c r="B644" s="400">
        <v>1088</v>
      </c>
      <c r="C644" s="400">
        <v>1023</v>
      </c>
    </row>
    <row r="645" spans="1:3" x14ac:dyDescent="0.25">
      <c r="A645" s="399" t="s">
        <v>1675</v>
      </c>
      <c r="B645" s="400">
        <v>7722</v>
      </c>
      <c r="C645" s="400">
        <v>7353</v>
      </c>
    </row>
    <row r="646" spans="1:3" x14ac:dyDescent="0.25">
      <c r="A646" s="399" t="s">
        <v>1676</v>
      </c>
      <c r="B646" s="400">
        <v>5260</v>
      </c>
      <c r="C646" s="400">
        <v>4916</v>
      </c>
    </row>
    <row r="647" spans="1:3" x14ac:dyDescent="0.25">
      <c r="A647" s="399" t="s">
        <v>1677</v>
      </c>
      <c r="B647" s="400">
        <v>11565</v>
      </c>
      <c r="C647" s="400">
        <v>11130</v>
      </c>
    </row>
    <row r="648" spans="1:3" x14ac:dyDescent="0.25">
      <c r="A648" s="399" t="s">
        <v>1678</v>
      </c>
      <c r="B648" s="400">
        <v>1013</v>
      </c>
      <c r="C648" s="400">
        <v>944</v>
      </c>
    </row>
    <row r="649" spans="1:3" x14ac:dyDescent="0.25">
      <c r="A649" s="399" t="s">
        <v>1679</v>
      </c>
      <c r="B649" s="400">
        <v>6114</v>
      </c>
      <c r="C649" s="400">
        <v>5668</v>
      </c>
    </row>
    <row r="650" spans="1:3" x14ac:dyDescent="0.25">
      <c r="A650" s="399" t="s">
        <v>1680</v>
      </c>
      <c r="B650" s="400">
        <v>1141</v>
      </c>
      <c r="C650" s="400">
        <v>896</v>
      </c>
    </row>
    <row r="651" spans="1:3" x14ac:dyDescent="0.25">
      <c r="A651" s="399" t="s">
        <v>1681</v>
      </c>
      <c r="B651" s="400">
        <v>2983</v>
      </c>
      <c r="C651" s="400">
        <v>2932</v>
      </c>
    </row>
    <row r="652" spans="1:3" x14ac:dyDescent="0.25">
      <c r="A652" s="399" t="s">
        <v>1682</v>
      </c>
      <c r="B652" s="400">
        <v>1174</v>
      </c>
      <c r="C652" s="400">
        <v>1163</v>
      </c>
    </row>
    <row r="653" spans="1:3" x14ac:dyDescent="0.25">
      <c r="A653" s="399" t="s">
        <v>1683</v>
      </c>
      <c r="B653" s="400">
        <v>1561</v>
      </c>
      <c r="C653" s="400">
        <v>1398</v>
      </c>
    </row>
    <row r="654" spans="1:3" x14ac:dyDescent="0.25">
      <c r="A654" s="399" t="s">
        <v>1684</v>
      </c>
      <c r="B654" s="400">
        <v>1474</v>
      </c>
      <c r="C654" s="400">
        <v>1388</v>
      </c>
    </row>
    <row r="655" spans="1:3" x14ac:dyDescent="0.25">
      <c r="A655" s="397" t="s">
        <v>1685</v>
      </c>
      <c r="B655" s="398">
        <f>SUM(B656:B670)</f>
        <v>49872</v>
      </c>
      <c r="C655" s="398">
        <f>SUM(C656:C670)</f>
        <v>46041</v>
      </c>
    </row>
    <row r="656" spans="1:3" x14ac:dyDescent="0.25">
      <c r="A656" s="399" t="s">
        <v>1686</v>
      </c>
      <c r="B656" s="400">
        <v>3175</v>
      </c>
      <c r="C656" s="400">
        <v>2880</v>
      </c>
    </row>
    <row r="657" spans="1:3" x14ac:dyDescent="0.25">
      <c r="A657" s="399" t="s">
        <v>1687</v>
      </c>
      <c r="B657" s="400">
        <v>1527</v>
      </c>
      <c r="C657" s="400">
        <v>1415</v>
      </c>
    </row>
    <row r="658" spans="1:3" x14ac:dyDescent="0.25">
      <c r="A658" s="399" t="s">
        <v>1688</v>
      </c>
      <c r="B658" s="400">
        <v>2722</v>
      </c>
      <c r="C658" s="400">
        <v>2727</v>
      </c>
    </row>
    <row r="659" spans="1:3" x14ac:dyDescent="0.25">
      <c r="A659" s="399" t="s">
        <v>1689</v>
      </c>
      <c r="B659" s="400">
        <v>1863</v>
      </c>
      <c r="C659" s="400">
        <v>1721</v>
      </c>
    </row>
    <row r="660" spans="1:3" x14ac:dyDescent="0.25">
      <c r="A660" s="399" t="s">
        <v>1690</v>
      </c>
      <c r="B660" s="400">
        <v>1957</v>
      </c>
      <c r="C660" s="400">
        <v>1896</v>
      </c>
    </row>
    <row r="661" spans="1:3" x14ac:dyDescent="0.25">
      <c r="A661" s="399" t="s">
        <v>1691</v>
      </c>
      <c r="B661" s="400">
        <v>3605</v>
      </c>
      <c r="C661" s="400">
        <v>3389</v>
      </c>
    </row>
    <row r="662" spans="1:3" x14ac:dyDescent="0.25">
      <c r="A662" s="399" t="s">
        <v>1692</v>
      </c>
      <c r="B662" s="400">
        <v>442</v>
      </c>
      <c r="C662" s="400">
        <v>427</v>
      </c>
    </row>
    <row r="663" spans="1:3" x14ac:dyDescent="0.25">
      <c r="A663" s="399" t="s">
        <v>1693</v>
      </c>
      <c r="B663" s="400">
        <v>2653</v>
      </c>
      <c r="C663" s="400">
        <v>1745</v>
      </c>
    </row>
    <row r="664" spans="1:3" x14ac:dyDescent="0.25">
      <c r="A664" s="399" t="s">
        <v>1694</v>
      </c>
      <c r="B664" s="400">
        <v>8214</v>
      </c>
      <c r="C664" s="400">
        <v>7616</v>
      </c>
    </row>
    <row r="665" spans="1:3" x14ac:dyDescent="0.25">
      <c r="A665" s="399" t="s">
        <v>1695</v>
      </c>
      <c r="B665" s="400">
        <v>1026</v>
      </c>
      <c r="C665" s="400">
        <v>931</v>
      </c>
    </row>
    <row r="666" spans="1:3" x14ac:dyDescent="0.25">
      <c r="A666" s="399" t="s">
        <v>990</v>
      </c>
      <c r="B666" s="400">
        <v>2375</v>
      </c>
      <c r="C666" s="400">
        <v>2153</v>
      </c>
    </row>
    <row r="667" spans="1:3" x14ac:dyDescent="0.25">
      <c r="A667" s="399" t="s">
        <v>1696</v>
      </c>
      <c r="B667" s="400">
        <v>2179</v>
      </c>
      <c r="C667" s="400">
        <v>2035</v>
      </c>
    </row>
    <row r="668" spans="1:3" x14ac:dyDescent="0.25">
      <c r="A668" s="399" t="s">
        <v>1697</v>
      </c>
      <c r="B668" s="400">
        <v>4323</v>
      </c>
      <c r="C668" s="400">
        <v>4016</v>
      </c>
    </row>
    <row r="669" spans="1:3" x14ac:dyDescent="0.25">
      <c r="A669" s="399" t="s">
        <v>1698</v>
      </c>
      <c r="B669" s="400">
        <v>2313</v>
      </c>
      <c r="C669" s="400">
        <v>2233</v>
      </c>
    </row>
    <row r="670" spans="1:3" x14ac:dyDescent="0.25">
      <c r="A670" s="399" t="s">
        <v>991</v>
      </c>
      <c r="B670" s="400">
        <v>11498</v>
      </c>
      <c r="C670" s="400">
        <v>10857</v>
      </c>
    </row>
    <row r="671" spans="1:3" x14ac:dyDescent="0.25">
      <c r="A671" s="397" t="s">
        <v>1699</v>
      </c>
      <c r="B671" s="398">
        <f>SUM(B672:B695)</f>
        <v>69628</v>
      </c>
      <c r="C671" s="398">
        <f>SUM(C672:C695)</f>
        <v>64796</v>
      </c>
    </row>
    <row r="672" spans="1:3" x14ac:dyDescent="0.25">
      <c r="A672" s="399" t="s">
        <v>1700</v>
      </c>
      <c r="B672" s="400">
        <v>2823</v>
      </c>
      <c r="C672" s="400">
        <v>2706</v>
      </c>
    </row>
    <row r="673" spans="1:3" x14ac:dyDescent="0.25">
      <c r="A673" s="399" t="s">
        <v>1701</v>
      </c>
      <c r="B673" s="400">
        <v>1909</v>
      </c>
      <c r="C673" s="400">
        <v>1784</v>
      </c>
    </row>
    <row r="674" spans="1:3" x14ac:dyDescent="0.25">
      <c r="A674" s="399" t="s">
        <v>1702</v>
      </c>
      <c r="B674" s="400">
        <v>1153</v>
      </c>
      <c r="C674" s="400">
        <v>1102</v>
      </c>
    </row>
    <row r="675" spans="1:3" x14ac:dyDescent="0.25">
      <c r="A675" s="399" t="s">
        <v>1703</v>
      </c>
      <c r="B675" s="400">
        <v>682</v>
      </c>
      <c r="C675" s="400">
        <v>642</v>
      </c>
    </row>
    <row r="676" spans="1:3" x14ac:dyDescent="0.25">
      <c r="A676" s="399" t="s">
        <v>1704</v>
      </c>
      <c r="B676" s="400">
        <v>1601</v>
      </c>
      <c r="C676" s="400">
        <v>1501</v>
      </c>
    </row>
    <row r="677" spans="1:3" x14ac:dyDescent="0.25">
      <c r="A677" s="399" t="s">
        <v>693</v>
      </c>
      <c r="B677" s="400">
        <v>14720</v>
      </c>
      <c r="C677" s="400">
        <v>14254</v>
      </c>
    </row>
    <row r="678" spans="1:3" x14ac:dyDescent="0.25">
      <c r="A678" s="399" t="s">
        <v>1705</v>
      </c>
      <c r="B678" s="400">
        <v>1645</v>
      </c>
      <c r="C678" s="400">
        <v>1494</v>
      </c>
    </row>
    <row r="679" spans="1:3" x14ac:dyDescent="0.25">
      <c r="A679" s="399" t="s">
        <v>1706</v>
      </c>
      <c r="B679" s="400">
        <v>4749</v>
      </c>
      <c r="C679" s="400">
        <v>4375</v>
      </c>
    </row>
    <row r="680" spans="1:3" x14ac:dyDescent="0.25">
      <c r="A680" s="399" t="s">
        <v>1707</v>
      </c>
      <c r="B680" s="400">
        <v>1023</v>
      </c>
      <c r="C680" s="400">
        <v>890</v>
      </c>
    </row>
    <row r="681" spans="1:3" x14ac:dyDescent="0.25">
      <c r="A681" s="399" t="s">
        <v>1708</v>
      </c>
      <c r="B681" s="400">
        <v>2211</v>
      </c>
      <c r="C681" s="400">
        <v>2167</v>
      </c>
    </row>
    <row r="682" spans="1:3" x14ac:dyDescent="0.25">
      <c r="A682" s="399" t="s">
        <v>1709</v>
      </c>
      <c r="B682" s="400">
        <v>825</v>
      </c>
      <c r="C682" s="400">
        <v>684</v>
      </c>
    </row>
    <row r="683" spans="1:3" x14ac:dyDescent="0.25">
      <c r="A683" s="399" t="s">
        <v>1710</v>
      </c>
      <c r="B683" s="400">
        <v>1572</v>
      </c>
      <c r="C683" s="400">
        <v>1485</v>
      </c>
    </row>
    <row r="684" spans="1:3" x14ac:dyDescent="0.25">
      <c r="A684" s="399" t="s">
        <v>1711</v>
      </c>
      <c r="B684" s="400">
        <v>6487</v>
      </c>
      <c r="C684" s="400">
        <v>5987</v>
      </c>
    </row>
    <row r="685" spans="1:3" x14ac:dyDescent="0.25">
      <c r="A685" s="399" t="s">
        <v>1712</v>
      </c>
      <c r="B685" s="400">
        <v>2075</v>
      </c>
      <c r="C685" s="400">
        <v>1926</v>
      </c>
    </row>
    <row r="686" spans="1:3" x14ac:dyDescent="0.25">
      <c r="A686" s="399" t="s">
        <v>694</v>
      </c>
      <c r="B686" s="400">
        <v>8745</v>
      </c>
      <c r="C686" s="400">
        <v>7666</v>
      </c>
    </row>
    <row r="687" spans="1:3" x14ac:dyDescent="0.25">
      <c r="A687" s="399" t="s">
        <v>1713</v>
      </c>
      <c r="B687" s="400">
        <v>1860</v>
      </c>
      <c r="C687" s="400">
        <v>1718</v>
      </c>
    </row>
    <row r="688" spans="1:3" x14ac:dyDescent="0.25">
      <c r="A688" s="399" t="s">
        <v>1714</v>
      </c>
      <c r="B688" s="400">
        <v>6265</v>
      </c>
      <c r="C688" s="400">
        <v>5674</v>
      </c>
    </row>
    <row r="689" spans="1:3" x14ac:dyDescent="0.25">
      <c r="A689" s="399" t="s">
        <v>1715</v>
      </c>
      <c r="B689" s="400">
        <v>1233</v>
      </c>
      <c r="C689" s="400">
        <v>1260</v>
      </c>
    </row>
    <row r="690" spans="1:3" x14ac:dyDescent="0.25">
      <c r="A690" s="399" t="s">
        <v>1716</v>
      </c>
      <c r="B690" s="400">
        <v>1080</v>
      </c>
      <c r="C690" s="400">
        <v>1021</v>
      </c>
    </row>
    <row r="691" spans="1:3" x14ac:dyDescent="0.25">
      <c r="A691" s="399" t="s">
        <v>1717</v>
      </c>
      <c r="B691" s="400">
        <v>735</v>
      </c>
      <c r="C691" s="400">
        <v>683</v>
      </c>
    </row>
    <row r="692" spans="1:3" x14ac:dyDescent="0.25">
      <c r="A692" s="399" t="s">
        <v>1718</v>
      </c>
      <c r="B692" s="400">
        <v>512</v>
      </c>
      <c r="C692" s="400">
        <v>467</v>
      </c>
    </row>
    <row r="693" spans="1:3" x14ac:dyDescent="0.25">
      <c r="A693" s="399" t="s">
        <v>1719</v>
      </c>
      <c r="B693" s="400">
        <v>619</v>
      </c>
      <c r="C693" s="400">
        <v>574</v>
      </c>
    </row>
    <row r="694" spans="1:3" x14ac:dyDescent="0.25">
      <c r="A694" s="399" t="s">
        <v>1720</v>
      </c>
      <c r="B694" s="400">
        <v>4032</v>
      </c>
      <c r="C694" s="400">
        <v>3688</v>
      </c>
    </row>
    <row r="695" spans="1:3" x14ac:dyDescent="0.25">
      <c r="A695" s="399" t="s">
        <v>1721</v>
      </c>
      <c r="B695" s="400">
        <v>1072</v>
      </c>
      <c r="C695" s="400">
        <v>1048</v>
      </c>
    </row>
    <row r="696" spans="1:3" x14ac:dyDescent="0.25">
      <c r="A696" s="401" t="s">
        <v>1722</v>
      </c>
      <c r="B696" s="402">
        <f>B6+B31+B36+B66+B84+B131+B187+B213+B227+B256+B274+B303+B327+B360+B390+B401+B426+B460+B492+B511+B532+B550+B588+B609+B631+B655+B671</f>
        <v>2201856</v>
      </c>
      <c r="C696" s="402">
        <f>C6+C31+C36+C66+C84+C131+C187+C213+C227+C256+C274+C303+C327+C360+C390+C401+C426+C460+C492+C511+C532+C550+C588+C609+C631+C655+C671</f>
        <v>1992701</v>
      </c>
    </row>
    <row r="697" spans="1:3" x14ac:dyDescent="0.25">
      <c r="A697" s="395" t="s">
        <v>82</v>
      </c>
      <c r="B697" s="396"/>
      <c r="C697" s="396"/>
    </row>
    <row r="698" spans="1:3" x14ac:dyDescent="0.25">
      <c r="A698" s="399" t="s">
        <v>1723</v>
      </c>
      <c r="B698" s="400">
        <v>7443</v>
      </c>
      <c r="C698" s="400">
        <v>7475</v>
      </c>
    </row>
    <row r="699" spans="1:3" x14ac:dyDescent="0.25">
      <c r="A699" s="399" t="s">
        <v>1724</v>
      </c>
      <c r="B699" s="400">
        <v>5358</v>
      </c>
      <c r="C699" s="400">
        <v>5345</v>
      </c>
    </row>
    <row r="700" spans="1:3" x14ac:dyDescent="0.25">
      <c r="A700" s="399" t="s">
        <v>1725</v>
      </c>
      <c r="B700" s="400">
        <v>23075</v>
      </c>
      <c r="C700" s="400">
        <v>22867</v>
      </c>
    </row>
    <row r="701" spans="1:3" x14ac:dyDescent="0.25">
      <c r="A701" s="399" t="s">
        <v>1726</v>
      </c>
      <c r="B701" s="400"/>
      <c r="C701" s="400"/>
    </row>
    <row r="702" spans="1:3" x14ac:dyDescent="0.25">
      <c r="A702" s="399" t="s">
        <v>49</v>
      </c>
      <c r="B702" s="400">
        <v>8428</v>
      </c>
      <c r="C702" s="400">
        <v>8084</v>
      </c>
    </row>
    <row r="703" spans="1:3" x14ac:dyDescent="0.25">
      <c r="A703" s="399" t="s">
        <v>1727</v>
      </c>
      <c r="B703" s="400">
        <v>7632</v>
      </c>
      <c r="C703" s="400">
        <v>7720</v>
      </c>
    </row>
    <row r="704" spans="1:3" x14ac:dyDescent="0.25">
      <c r="A704" s="399" t="s">
        <v>50</v>
      </c>
      <c r="B704" s="400">
        <v>9301</v>
      </c>
      <c r="C704" s="400">
        <v>9529</v>
      </c>
    </row>
    <row r="705" spans="1:3" x14ac:dyDescent="0.25">
      <c r="A705" s="399" t="s">
        <v>88</v>
      </c>
      <c r="B705" s="400">
        <v>5115</v>
      </c>
      <c r="C705" s="400">
        <v>5107</v>
      </c>
    </row>
    <row r="706" spans="1:3" x14ac:dyDescent="0.25">
      <c r="A706" s="399" t="s">
        <v>1728</v>
      </c>
      <c r="B706" s="400">
        <v>60049</v>
      </c>
      <c r="C706" s="400">
        <v>56441</v>
      </c>
    </row>
    <row r="707" spans="1:3" x14ac:dyDescent="0.25">
      <c r="A707" s="399" t="s">
        <v>1729</v>
      </c>
      <c r="B707" s="400"/>
      <c r="C707" s="400"/>
    </row>
    <row r="708" spans="1:3" x14ac:dyDescent="0.25">
      <c r="A708" s="399" t="s">
        <v>1730</v>
      </c>
      <c r="B708" s="400">
        <v>4948</v>
      </c>
      <c r="C708" s="400">
        <v>4812</v>
      </c>
    </row>
    <row r="709" spans="1:3" x14ac:dyDescent="0.25">
      <c r="A709" s="399" t="s">
        <v>1731</v>
      </c>
      <c r="B709" s="400"/>
      <c r="C709" s="400"/>
    </row>
    <row r="710" spans="1:3" x14ac:dyDescent="0.25">
      <c r="A710" s="399" t="s">
        <v>1732</v>
      </c>
      <c r="B710" s="400">
        <v>11928</v>
      </c>
      <c r="C710" s="400">
        <v>11731</v>
      </c>
    </row>
    <row r="711" spans="1:3" x14ac:dyDescent="0.25">
      <c r="A711" s="399" t="s">
        <v>1733</v>
      </c>
      <c r="B711" s="400">
        <v>8131</v>
      </c>
      <c r="C711" s="400">
        <v>8082</v>
      </c>
    </row>
    <row r="712" spans="1:3" x14ac:dyDescent="0.25">
      <c r="A712" s="399" t="s">
        <v>1734</v>
      </c>
      <c r="B712" s="400">
        <v>15598</v>
      </c>
      <c r="C712" s="400">
        <v>15575</v>
      </c>
    </row>
    <row r="713" spans="1:3" x14ac:dyDescent="0.25">
      <c r="A713" s="399" t="s">
        <v>1735</v>
      </c>
      <c r="B713" s="400">
        <v>8576</v>
      </c>
      <c r="C713" s="400">
        <v>10185</v>
      </c>
    </row>
    <row r="714" spans="1:3" x14ac:dyDescent="0.25">
      <c r="A714" s="399" t="s">
        <v>1736</v>
      </c>
      <c r="B714" s="400">
        <v>4172</v>
      </c>
      <c r="C714" s="400">
        <v>4133</v>
      </c>
    </row>
    <row r="715" spans="1:3" x14ac:dyDescent="0.25">
      <c r="A715" s="399" t="s">
        <v>1737</v>
      </c>
      <c r="B715" s="400"/>
      <c r="C715" s="400"/>
    </row>
    <row r="716" spans="1:3" x14ac:dyDescent="0.25">
      <c r="A716" s="399" t="s">
        <v>1738</v>
      </c>
      <c r="B716" s="400">
        <v>6750</v>
      </c>
      <c r="C716" s="400">
        <v>5957</v>
      </c>
    </row>
    <row r="717" spans="1:3" x14ac:dyDescent="0.25">
      <c r="A717" s="399" t="s">
        <v>1739</v>
      </c>
      <c r="B717" s="400">
        <v>4609</v>
      </c>
      <c r="C717" s="400">
        <v>4573</v>
      </c>
    </row>
    <row r="718" spans="1:3" x14ac:dyDescent="0.25">
      <c r="A718" s="399" t="s">
        <v>1740</v>
      </c>
      <c r="B718" s="400">
        <v>10655</v>
      </c>
      <c r="C718" s="400">
        <v>9829</v>
      </c>
    </row>
    <row r="719" spans="1:3" x14ac:dyDescent="0.25">
      <c r="A719" s="399" t="s">
        <v>1741</v>
      </c>
      <c r="B719" s="400">
        <v>176</v>
      </c>
      <c r="C719" s="400">
        <v>237</v>
      </c>
    </row>
    <row r="720" spans="1:3" x14ac:dyDescent="0.25">
      <c r="A720" s="399" t="s">
        <v>1742</v>
      </c>
      <c r="B720" s="400">
        <v>5893</v>
      </c>
      <c r="C720" s="400">
        <v>5902</v>
      </c>
    </row>
    <row r="721" spans="1:3" x14ac:dyDescent="0.25">
      <c r="A721" s="399" t="s">
        <v>1743</v>
      </c>
      <c r="B721" s="400">
        <v>6411</v>
      </c>
      <c r="C721" s="400">
        <v>6126</v>
      </c>
    </row>
    <row r="722" spans="1:3" x14ac:dyDescent="0.25">
      <c r="A722" s="399" t="s">
        <v>51</v>
      </c>
      <c r="B722" s="400">
        <v>6065</v>
      </c>
      <c r="C722" s="400">
        <v>5987</v>
      </c>
    </row>
    <row r="723" spans="1:3" x14ac:dyDescent="0.25">
      <c r="A723" s="399" t="s">
        <v>1744</v>
      </c>
      <c r="B723" s="400">
        <v>7001</v>
      </c>
      <c r="C723" s="400">
        <v>6851</v>
      </c>
    </row>
    <row r="724" spans="1:3" x14ac:dyDescent="0.25">
      <c r="A724" s="401" t="s">
        <v>1722</v>
      </c>
      <c r="B724" s="402">
        <f>SUM(B698:B723)</f>
        <v>227314</v>
      </c>
      <c r="C724" s="402">
        <f>SUM(C698:C723)</f>
        <v>222548</v>
      </c>
    </row>
    <row r="725" spans="1:3" x14ac:dyDescent="0.25">
      <c r="A725" s="395" t="s">
        <v>81</v>
      </c>
      <c r="B725" s="396"/>
      <c r="C725" s="396"/>
    </row>
    <row r="726" spans="1:3" x14ac:dyDescent="0.25">
      <c r="A726" s="399" t="s">
        <v>24</v>
      </c>
      <c r="B726" s="400">
        <v>16083</v>
      </c>
      <c r="C726" s="400">
        <v>13215</v>
      </c>
    </row>
    <row r="727" spans="1:3" x14ac:dyDescent="0.25">
      <c r="A727" s="399" t="s">
        <v>25</v>
      </c>
      <c r="B727" s="400">
        <v>35618</v>
      </c>
      <c r="C727" s="400">
        <v>26527</v>
      </c>
    </row>
    <row r="728" spans="1:3" x14ac:dyDescent="0.25">
      <c r="A728" s="399" t="s">
        <v>26</v>
      </c>
      <c r="B728" s="400">
        <v>32045</v>
      </c>
      <c r="C728" s="400">
        <v>28767</v>
      </c>
    </row>
    <row r="729" spans="1:3" x14ac:dyDescent="0.25">
      <c r="A729" s="399" t="s">
        <v>27</v>
      </c>
      <c r="B729" s="400">
        <v>11724</v>
      </c>
      <c r="C729" s="400">
        <v>11776</v>
      </c>
    </row>
    <row r="730" spans="1:3" x14ac:dyDescent="0.25">
      <c r="A730" s="399" t="s">
        <v>28</v>
      </c>
      <c r="B730" s="400">
        <v>35124</v>
      </c>
      <c r="C730" s="400">
        <v>37916</v>
      </c>
    </row>
    <row r="731" spans="1:3" x14ac:dyDescent="0.25">
      <c r="A731" s="399" t="s">
        <v>29</v>
      </c>
      <c r="B731" s="400">
        <v>14872</v>
      </c>
      <c r="C731" s="400">
        <v>13757</v>
      </c>
    </row>
    <row r="732" spans="1:3" x14ac:dyDescent="0.25">
      <c r="A732" s="399" t="s">
        <v>30</v>
      </c>
      <c r="B732" s="400">
        <v>10317</v>
      </c>
      <c r="C732" s="400">
        <v>9112</v>
      </c>
    </row>
    <row r="733" spans="1:3" x14ac:dyDescent="0.25">
      <c r="A733" s="399" t="s">
        <v>31</v>
      </c>
      <c r="B733" s="400">
        <v>8487</v>
      </c>
      <c r="C733" s="400">
        <v>7594</v>
      </c>
    </row>
    <row r="734" spans="1:3" x14ac:dyDescent="0.25">
      <c r="A734" s="399" t="s">
        <v>32</v>
      </c>
      <c r="B734" s="400">
        <v>43058</v>
      </c>
      <c r="C734" s="400">
        <v>18740</v>
      </c>
    </row>
    <row r="735" spans="1:3" x14ac:dyDescent="0.25">
      <c r="A735" s="399" t="s">
        <v>33</v>
      </c>
      <c r="B735" s="400">
        <v>10363</v>
      </c>
      <c r="C735" s="400">
        <v>9287</v>
      </c>
    </row>
    <row r="736" spans="1:3" x14ac:dyDescent="0.25">
      <c r="A736" s="399" t="s">
        <v>34</v>
      </c>
      <c r="B736" s="400">
        <v>2909</v>
      </c>
      <c r="C736" s="400">
        <v>3094</v>
      </c>
    </row>
    <row r="737" spans="1:3" x14ac:dyDescent="0.25">
      <c r="A737" s="399" t="s">
        <v>35</v>
      </c>
      <c r="B737" s="400">
        <v>26412</v>
      </c>
      <c r="C737" s="400">
        <v>23829</v>
      </c>
    </row>
    <row r="738" spans="1:3" x14ac:dyDescent="0.25">
      <c r="A738" s="399" t="s">
        <v>36</v>
      </c>
      <c r="B738" s="400">
        <v>13701</v>
      </c>
      <c r="C738" s="400">
        <v>12059</v>
      </c>
    </row>
    <row r="739" spans="1:3" x14ac:dyDescent="0.25">
      <c r="A739" s="399" t="s">
        <v>37</v>
      </c>
      <c r="B739" s="400">
        <v>33099</v>
      </c>
      <c r="C739" s="400">
        <v>29004</v>
      </c>
    </row>
    <row r="740" spans="1:3" x14ac:dyDescent="0.25">
      <c r="A740" s="399" t="s">
        <v>1745</v>
      </c>
      <c r="B740" s="400"/>
      <c r="C740" s="400"/>
    </row>
    <row r="741" spans="1:3" x14ac:dyDescent="0.25">
      <c r="A741" s="399" t="s">
        <v>48</v>
      </c>
      <c r="B741" s="400"/>
      <c r="C741" s="400"/>
    </row>
    <row r="742" spans="1:3" x14ac:dyDescent="0.25">
      <c r="A742" s="399" t="s">
        <v>1746</v>
      </c>
      <c r="B742" s="400"/>
      <c r="C742" s="400"/>
    </row>
    <row r="743" spans="1:3" x14ac:dyDescent="0.25">
      <c r="A743" s="399" t="s">
        <v>38</v>
      </c>
      <c r="B743" s="400">
        <v>17697</v>
      </c>
      <c r="C743" s="400">
        <v>15648</v>
      </c>
    </row>
    <row r="744" spans="1:3" x14ac:dyDescent="0.25">
      <c r="A744" s="399" t="s">
        <v>39</v>
      </c>
      <c r="B744" s="400">
        <v>61602</v>
      </c>
      <c r="C744" s="400">
        <v>68766</v>
      </c>
    </row>
    <row r="745" spans="1:3" x14ac:dyDescent="0.25">
      <c r="A745" s="399" t="s">
        <v>40</v>
      </c>
      <c r="B745" s="400">
        <v>14091</v>
      </c>
      <c r="C745" s="400">
        <v>11348</v>
      </c>
    </row>
    <row r="746" spans="1:3" x14ac:dyDescent="0.25">
      <c r="A746" s="399" t="s">
        <v>41</v>
      </c>
      <c r="B746" s="400">
        <v>7026</v>
      </c>
      <c r="C746" s="400">
        <v>6401</v>
      </c>
    </row>
    <row r="747" spans="1:3" x14ac:dyDescent="0.25">
      <c r="A747" s="399" t="s">
        <v>42</v>
      </c>
      <c r="B747" s="400">
        <v>30367</v>
      </c>
      <c r="C747" s="400">
        <v>26259</v>
      </c>
    </row>
    <row r="748" spans="1:3" x14ac:dyDescent="0.25">
      <c r="A748" s="399" t="s">
        <v>43</v>
      </c>
      <c r="B748" s="400"/>
      <c r="C748" s="400"/>
    </row>
    <row r="749" spans="1:3" x14ac:dyDescent="0.25">
      <c r="A749" s="399" t="s">
        <v>44</v>
      </c>
      <c r="B749" s="400">
        <v>18523</v>
      </c>
      <c r="C749" s="400">
        <v>16195</v>
      </c>
    </row>
    <row r="750" spans="1:3" x14ac:dyDescent="0.25">
      <c r="A750" s="399" t="s">
        <v>45</v>
      </c>
      <c r="B750" s="400">
        <v>11172</v>
      </c>
      <c r="C750" s="400">
        <v>10300</v>
      </c>
    </row>
    <row r="751" spans="1:3" x14ac:dyDescent="0.25">
      <c r="A751" s="399" t="s">
        <v>46</v>
      </c>
      <c r="B751" s="400">
        <v>7071</v>
      </c>
      <c r="C751" s="400">
        <v>6011</v>
      </c>
    </row>
    <row r="752" spans="1:3" x14ac:dyDescent="0.25">
      <c r="A752" s="399" t="s">
        <v>47</v>
      </c>
      <c r="B752" s="400">
        <v>16686</v>
      </c>
      <c r="C752" s="400">
        <v>13943</v>
      </c>
    </row>
    <row r="753" spans="1:3" x14ac:dyDescent="0.25">
      <c r="A753" s="401" t="s">
        <v>1722</v>
      </c>
      <c r="B753" s="402">
        <f>SUM(B726:B752)</f>
        <v>478047</v>
      </c>
      <c r="C753" s="402">
        <f>SUM(C726:C752)</f>
        <v>419548</v>
      </c>
    </row>
    <row r="754" spans="1:3" x14ac:dyDescent="0.25">
      <c r="A754" s="395" t="s">
        <v>112</v>
      </c>
      <c r="B754" s="396"/>
      <c r="C754" s="396"/>
    </row>
    <row r="755" spans="1:3" x14ac:dyDescent="0.25">
      <c r="A755" s="399" t="s">
        <v>1747</v>
      </c>
      <c r="B755" s="400">
        <v>8024</v>
      </c>
      <c r="C755" s="400">
        <v>8166</v>
      </c>
    </row>
    <row r="756" spans="1:3" x14ac:dyDescent="0.25">
      <c r="A756" s="399" t="s">
        <v>1748</v>
      </c>
      <c r="B756" s="400">
        <v>21667</v>
      </c>
      <c r="C756" s="400">
        <v>23926</v>
      </c>
    </row>
    <row r="757" spans="1:3" x14ac:dyDescent="0.25">
      <c r="A757" s="399" t="s">
        <v>1749</v>
      </c>
      <c r="B757" s="400">
        <v>15089</v>
      </c>
      <c r="C757" s="400">
        <v>15342</v>
      </c>
    </row>
    <row r="758" spans="1:3" x14ac:dyDescent="0.25">
      <c r="A758" s="399" t="s">
        <v>1750</v>
      </c>
      <c r="B758" s="400"/>
      <c r="C758" s="400"/>
    </row>
    <row r="759" spans="1:3" x14ac:dyDescent="0.25">
      <c r="A759" s="399" t="s">
        <v>1751</v>
      </c>
      <c r="B759" s="400">
        <v>13582</v>
      </c>
      <c r="C759" s="400">
        <v>12752</v>
      </c>
    </row>
    <row r="760" spans="1:3" x14ac:dyDescent="0.25">
      <c r="A760" s="399" t="s">
        <v>1752</v>
      </c>
      <c r="B760" s="400">
        <v>17184</v>
      </c>
      <c r="C760" s="400">
        <v>18072</v>
      </c>
    </row>
    <row r="761" spans="1:3" x14ac:dyDescent="0.25">
      <c r="A761" s="399" t="s">
        <v>1753</v>
      </c>
      <c r="B761" s="400">
        <v>37057</v>
      </c>
      <c r="C761" s="400">
        <v>36554</v>
      </c>
    </row>
    <row r="762" spans="1:3" x14ac:dyDescent="0.25">
      <c r="A762" s="399" t="s">
        <v>1754</v>
      </c>
      <c r="B762" s="400">
        <v>19267</v>
      </c>
      <c r="C762" s="400">
        <v>17440</v>
      </c>
    </row>
    <row r="763" spans="1:3" x14ac:dyDescent="0.25">
      <c r="A763" s="401" t="s">
        <v>1722</v>
      </c>
      <c r="B763" s="402">
        <f>SUM(B755:B762)</f>
        <v>131870</v>
      </c>
      <c r="C763" s="402">
        <f>SUM(C755:C762)</f>
        <v>132252</v>
      </c>
    </row>
    <row r="764" spans="1:3" x14ac:dyDescent="0.25">
      <c r="A764" s="395" t="s">
        <v>1755</v>
      </c>
      <c r="B764" s="396"/>
      <c r="C764" s="396"/>
    </row>
    <row r="765" spans="1:3" x14ac:dyDescent="0.25">
      <c r="A765" s="399" t="s">
        <v>1756</v>
      </c>
      <c r="B765" s="400"/>
      <c r="C765" s="400"/>
    </row>
    <row r="766" spans="1:3" x14ac:dyDescent="0.25">
      <c r="A766" s="399" t="s">
        <v>0</v>
      </c>
      <c r="B766" s="400">
        <v>4068</v>
      </c>
      <c r="C766" s="400">
        <v>3459</v>
      </c>
    </row>
    <row r="767" spans="1:3" x14ac:dyDescent="0.25">
      <c r="A767" s="399" t="s">
        <v>1</v>
      </c>
      <c r="B767" s="400">
        <v>2094</v>
      </c>
      <c r="C767" s="400">
        <v>1946</v>
      </c>
    </row>
    <row r="768" spans="1:3" x14ac:dyDescent="0.25">
      <c r="A768" s="399" t="s">
        <v>2</v>
      </c>
      <c r="B768" s="400">
        <v>10918</v>
      </c>
      <c r="C768" s="400">
        <v>9964</v>
      </c>
    </row>
    <row r="769" spans="1:3" x14ac:dyDescent="0.25">
      <c r="A769" s="399" t="s">
        <v>3</v>
      </c>
      <c r="B769" s="400">
        <v>2662</v>
      </c>
      <c r="C769" s="400">
        <v>2655</v>
      </c>
    </row>
    <row r="770" spans="1:3" x14ac:dyDescent="0.25">
      <c r="A770" s="399" t="s">
        <v>4</v>
      </c>
      <c r="B770" s="400">
        <v>4904</v>
      </c>
      <c r="C770" s="400">
        <v>4658</v>
      </c>
    </row>
    <row r="771" spans="1:3" x14ac:dyDescent="0.25">
      <c r="A771" s="399" t="s">
        <v>5</v>
      </c>
      <c r="B771" s="400">
        <v>2999</v>
      </c>
      <c r="C771" s="400">
        <v>3083</v>
      </c>
    </row>
    <row r="772" spans="1:3" x14ac:dyDescent="0.25">
      <c r="A772" s="399" t="s">
        <v>6</v>
      </c>
      <c r="B772" s="400">
        <v>8525</v>
      </c>
      <c r="C772" s="400">
        <v>8270</v>
      </c>
    </row>
    <row r="773" spans="1:3" x14ac:dyDescent="0.25">
      <c r="A773" s="399" t="s">
        <v>7</v>
      </c>
      <c r="B773" s="400">
        <v>2464</v>
      </c>
      <c r="C773" s="400">
        <v>2436</v>
      </c>
    </row>
    <row r="774" spans="1:3" x14ac:dyDescent="0.25">
      <c r="A774" s="399" t="s">
        <v>8</v>
      </c>
      <c r="B774" s="400">
        <v>8311</v>
      </c>
      <c r="C774" s="400">
        <v>7823</v>
      </c>
    </row>
    <row r="775" spans="1:3" x14ac:dyDescent="0.25">
      <c r="A775" s="399" t="s">
        <v>9</v>
      </c>
      <c r="B775" s="400">
        <v>2475</v>
      </c>
      <c r="C775" s="400">
        <v>2427</v>
      </c>
    </row>
    <row r="776" spans="1:3" x14ac:dyDescent="0.25">
      <c r="A776" s="399" t="s">
        <v>10</v>
      </c>
      <c r="B776" s="400">
        <v>770</v>
      </c>
      <c r="C776" s="400">
        <v>1009</v>
      </c>
    </row>
    <row r="777" spans="1:3" x14ac:dyDescent="0.25">
      <c r="A777" s="399" t="s">
        <v>11</v>
      </c>
      <c r="B777" s="400">
        <v>6402</v>
      </c>
      <c r="C777" s="400">
        <v>6285</v>
      </c>
    </row>
    <row r="778" spans="1:3" x14ac:dyDescent="0.25">
      <c r="A778" s="399" t="s">
        <v>12</v>
      </c>
      <c r="B778" s="400">
        <v>3286</v>
      </c>
      <c r="C778" s="400">
        <v>3110</v>
      </c>
    </row>
    <row r="779" spans="1:3" x14ac:dyDescent="0.25">
      <c r="A779" s="399" t="s">
        <v>80</v>
      </c>
      <c r="B779" s="400">
        <v>26672</v>
      </c>
      <c r="C779" s="400">
        <v>25597</v>
      </c>
    </row>
    <row r="780" spans="1:3" x14ac:dyDescent="0.25">
      <c r="A780" s="399" t="s">
        <v>1757</v>
      </c>
      <c r="B780" s="400"/>
      <c r="C780" s="400"/>
    </row>
    <row r="781" spans="1:3" x14ac:dyDescent="0.25">
      <c r="A781" s="399" t="s">
        <v>13</v>
      </c>
      <c r="B781" s="400">
        <v>12243</v>
      </c>
      <c r="C781" s="400">
        <v>11025</v>
      </c>
    </row>
    <row r="782" spans="1:3" x14ac:dyDescent="0.25">
      <c r="A782" s="399" t="s">
        <v>14</v>
      </c>
      <c r="B782" s="400">
        <v>3033</v>
      </c>
      <c r="C782" s="400">
        <v>2793</v>
      </c>
    </row>
    <row r="783" spans="1:3" x14ac:dyDescent="0.25">
      <c r="A783" s="399" t="s">
        <v>15</v>
      </c>
      <c r="B783" s="400">
        <v>4759</v>
      </c>
      <c r="C783" s="400">
        <v>4740</v>
      </c>
    </row>
    <row r="784" spans="1:3" x14ac:dyDescent="0.25">
      <c r="A784" s="399" t="s">
        <v>16</v>
      </c>
      <c r="B784" s="400">
        <v>3650</v>
      </c>
      <c r="C784" s="400">
        <v>3454</v>
      </c>
    </row>
    <row r="785" spans="1:3" x14ac:dyDescent="0.25">
      <c r="A785" s="399" t="s">
        <v>17</v>
      </c>
      <c r="B785" s="400">
        <v>1590</v>
      </c>
      <c r="C785" s="400">
        <v>1704</v>
      </c>
    </row>
    <row r="786" spans="1:3" x14ac:dyDescent="0.25">
      <c r="A786" s="399" t="s">
        <v>18</v>
      </c>
      <c r="B786" s="400">
        <v>10210</v>
      </c>
      <c r="C786" s="400">
        <v>9640</v>
      </c>
    </row>
    <row r="787" spans="1:3" x14ac:dyDescent="0.25">
      <c r="A787" s="399" t="s">
        <v>19</v>
      </c>
      <c r="B787" s="400"/>
      <c r="C787" s="400"/>
    </row>
    <row r="788" spans="1:3" x14ac:dyDescent="0.25">
      <c r="A788" s="399" t="s">
        <v>20</v>
      </c>
      <c r="B788" s="400">
        <v>3411</v>
      </c>
      <c r="C788" s="400">
        <v>3343</v>
      </c>
    </row>
    <row r="789" spans="1:3" x14ac:dyDescent="0.25">
      <c r="A789" s="399" t="s">
        <v>21</v>
      </c>
      <c r="B789" s="400">
        <v>5249</v>
      </c>
      <c r="C789" s="400">
        <v>5209</v>
      </c>
    </row>
    <row r="790" spans="1:3" x14ac:dyDescent="0.25">
      <c r="A790" s="399" t="s">
        <v>22</v>
      </c>
      <c r="B790" s="400">
        <v>1619</v>
      </c>
      <c r="C790" s="400">
        <v>1577</v>
      </c>
    </row>
    <row r="791" spans="1:3" x14ac:dyDescent="0.25">
      <c r="A791" s="399" t="s">
        <v>23</v>
      </c>
      <c r="B791" s="400">
        <v>2517</v>
      </c>
      <c r="C791" s="400">
        <v>2307</v>
      </c>
    </row>
    <row r="792" spans="1:3" x14ac:dyDescent="0.25">
      <c r="A792" s="401" t="s">
        <v>1722</v>
      </c>
      <c r="B792" s="402">
        <f>SUM(B765:B791)</f>
        <v>134831</v>
      </c>
      <c r="C792" s="402">
        <f>SUM(C765:C791)</f>
        <v>128514</v>
      </c>
    </row>
    <row r="793" spans="1:3" x14ac:dyDescent="0.25">
      <c r="A793" s="395" t="s">
        <v>104</v>
      </c>
      <c r="B793" s="396"/>
      <c r="C793" s="396"/>
    </row>
    <row r="794" spans="1:3" x14ac:dyDescent="0.25">
      <c r="A794" s="399" t="s">
        <v>1758</v>
      </c>
      <c r="B794" s="400">
        <v>2937</v>
      </c>
      <c r="C794" s="400">
        <v>2866</v>
      </c>
    </row>
    <row r="795" spans="1:3" x14ac:dyDescent="0.25">
      <c r="A795" s="399" t="s">
        <v>1759</v>
      </c>
      <c r="B795" s="400"/>
      <c r="C795" s="400"/>
    </row>
    <row r="796" spans="1:3" x14ac:dyDescent="0.25">
      <c r="A796" s="399" t="s">
        <v>1760</v>
      </c>
      <c r="B796" s="400">
        <v>3231</v>
      </c>
      <c r="C796" s="400">
        <v>3039</v>
      </c>
    </row>
    <row r="797" spans="1:3" x14ac:dyDescent="0.25">
      <c r="A797" s="399" t="s">
        <v>1761</v>
      </c>
      <c r="B797" s="400">
        <v>12528</v>
      </c>
      <c r="C797" s="400">
        <v>11448</v>
      </c>
    </row>
    <row r="798" spans="1:3" x14ac:dyDescent="0.25">
      <c r="A798" s="399" t="s">
        <v>1762</v>
      </c>
      <c r="B798" s="400">
        <v>2615</v>
      </c>
      <c r="C798" s="400">
        <v>2559</v>
      </c>
    </row>
    <row r="799" spans="1:3" x14ac:dyDescent="0.25">
      <c r="A799" s="399" t="s">
        <v>1763</v>
      </c>
      <c r="B799" s="400">
        <v>4841</v>
      </c>
      <c r="C799" s="400">
        <v>4879</v>
      </c>
    </row>
    <row r="800" spans="1:3" x14ac:dyDescent="0.25">
      <c r="A800" s="399" t="s">
        <v>1764</v>
      </c>
      <c r="B800" s="400">
        <v>4690</v>
      </c>
      <c r="C800" s="400">
        <v>4188</v>
      </c>
    </row>
    <row r="801" spans="1:3" x14ac:dyDescent="0.25">
      <c r="A801" s="401" t="s">
        <v>1722</v>
      </c>
      <c r="B801" s="402">
        <f>SUM(B794:B800)</f>
        <v>30842</v>
      </c>
      <c r="C801" s="402">
        <f>SUM(C794:C800)</f>
        <v>28979</v>
      </c>
    </row>
    <row r="802" spans="1:3" x14ac:dyDescent="0.25">
      <c r="A802" s="395" t="s">
        <v>1765</v>
      </c>
      <c r="B802" s="396">
        <f>B696+B724+B753+B763+B792+B801</f>
        <v>3204760</v>
      </c>
      <c r="C802" s="396">
        <f>C696+C724+C753+C763+C792+C801</f>
        <v>2924542</v>
      </c>
    </row>
  </sheetData>
  <mergeCells count="4">
    <mergeCell ref="A1:C1"/>
    <mergeCell ref="A2:A3"/>
    <mergeCell ref="B2:B3"/>
    <mergeCell ref="C2:C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G118"/>
  <sheetViews>
    <sheetView topLeftCell="A43" workbookViewId="0">
      <selection activeCell="I26" sqref="I26"/>
    </sheetView>
  </sheetViews>
  <sheetFormatPr defaultRowHeight="15" x14ac:dyDescent="0.25"/>
  <cols>
    <col min="2" max="2" width="50.140625" customWidth="1"/>
    <col min="3" max="3" width="8.140625" customWidth="1"/>
    <col min="4" max="4" width="15.7109375" hidden="1" customWidth="1"/>
    <col min="5" max="5" width="12.140625" customWidth="1"/>
    <col min="6" max="6" width="12.7109375" style="1" customWidth="1"/>
  </cols>
  <sheetData>
    <row r="1" spans="1:7" ht="31.5" customHeight="1" x14ac:dyDescent="0.25">
      <c r="B1" s="726" t="s">
        <v>1056</v>
      </c>
      <c r="C1" s="726"/>
      <c r="D1" s="726"/>
      <c r="E1" s="726"/>
      <c r="F1" s="421">
        <v>98747.700000000012</v>
      </c>
    </row>
    <row r="2" spans="1:7" ht="15" customHeight="1" x14ac:dyDescent="0.25">
      <c r="B2" s="731" t="s">
        <v>1057</v>
      </c>
      <c r="C2" s="733" t="s">
        <v>1768</v>
      </c>
      <c r="D2" s="733" t="s">
        <v>1058</v>
      </c>
      <c r="E2" s="733" t="s">
        <v>1059</v>
      </c>
      <c r="F2" s="735" t="s">
        <v>1769</v>
      </c>
    </row>
    <row r="3" spans="1:7" ht="37.5" customHeight="1" x14ac:dyDescent="0.25">
      <c r="B3" s="732"/>
      <c r="C3" s="734"/>
      <c r="D3" s="734"/>
      <c r="E3" s="734"/>
      <c r="F3" s="736"/>
    </row>
    <row r="4" spans="1:7" x14ac:dyDescent="0.25">
      <c r="B4" s="393">
        <v>1</v>
      </c>
      <c r="C4" s="393"/>
      <c r="D4" s="394">
        <v>3</v>
      </c>
      <c r="E4" s="394">
        <v>4</v>
      </c>
    </row>
    <row r="5" spans="1:7" x14ac:dyDescent="0.25">
      <c r="A5">
        <v>78</v>
      </c>
      <c r="B5" s="399" t="s">
        <v>1750</v>
      </c>
      <c r="C5" s="399"/>
      <c r="D5" s="400"/>
      <c r="E5" s="400"/>
      <c r="F5" s="417" t="e">
        <f t="shared" ref="F5:F12" si="0">E5/C5</f>
        <v>#DIV/0!</v>
      </c>
    </row>
    <row r="6" spans="1:7" x14ac:dyDescent="0.25">
      <c r="A6">
        <v>109</v>
      </c>
      <c r="B6" s="399" t="s">
        <v>1759</v>
      </c>
      <c r="C6" s="399"/>
      <c r="D6" s="400"/>
      <c r="E6" s="400"/>
      <c r="F6" s="417" t="e">
        <f t="shared" si="0"/>
        <v>#DIV/0!</v>
      </c>
    </row>
    <row r="7" spans="1:7" x14ac:dyDescent="0.25">
      <c r="A7">
        <v>66</v>
      </c>
      <c r="B7" s="419" t="s">
        <v>39</v>
      </c>
      <c r="C7" s="399">
        <v>61</v>
      </c>
      <c r="D7" s="400">
        <v>61602</v>
      </c>
      <c r="E7" s="400">
        <v>68766</v>
      </c>
      <c r="F7" s="455">
        <f t="shared" si="0"/>
        <v>1127.311475409836</v>
      </c>
      <c r="G7" s="416">
        <v>0.2</v>
      </c>
    </row>
    <row r="8" spans="1:7" x14ac:dyDescent="0.25">
      <c r="A8">
        <v>54</v>
      </c>
      <c r="B8" s="419" t="s">
        <v>28</v>
      </c>
      <c r="C8" s="399">
        <v>85</v>
      </c>
      <c r="D8" s="400">
        <v>35124</v>
      </c>
      <c r="E8" s="400">
        <v>37916</v>
      </c>
      <c r="F8" s="403">
        <f t="shared" si="0"/>
        <v>446.07058823529411</v>
      </c>
      <c r="G8" s="729">
        <v>0.1</v>
      </c>
    </row>
    <row r="9" spans="1:7" x14ac:dyDescent="0.25">
      <c r="A9">
        <v>51</v>
      </c>
      <c r="B9" s="419" t="s">
        <v>25</v>
      </c>
      <c r="C9" s="399">
        <v>61</v>
      </c>
      <c r="D9" s="400">
        <v>35618</v>
      </c>
      <c r="E9" s="400">
        <v>26527</v>
      </c>
      <c r="F9" s="403">
        <f t="shared" si="0"/>
        <v>434.86885245901641</v>
      </c>
      <c r="G9" s="730"/>
    </row>
    <row r="10" spans="1:7" x14ac:dyDescent="0.25">
      <c r="A10">
        <v>81</v>
      </c>
      <c r="B10" s="419" t="s">
        <v>1753</v>
      </c>
      <c r="C10" s="399">
        <v>97</v>
      </c>
      <c r="D10" s="400">
        <v>37057</v>
      </c>
      <c r="E10" s="400">
        <v>36554</v>
      </c>
      <c r="F10" s="403">
        <f t="shared" si="0"/>
        <v>376.84536082474227</v>
      </c>
      <c r="G10" s="730"/>
    </row>
    <row r="11" spans="1:7" x14ac:dyDescent="0.25">
      <c r="A11">
        <v>55</v>
      </c>
      <c r="B11" s="419" t="s">
        <v>29</v>
      </c>
      <c r="C11" s="399">
        <v>54</v>
      </c>
      <c r="D11" s="400">
        <v>14872</v>
      </c>
      <c r="E11" s="400">
        <v>13757</v>
      </c>
      <c r="F11" s="456">
        <f t="shared" si="0"/>
        <v>254.75925925925927</v>
      </c>
      <c r="G11" s="729">
        <v>7.0000000000000007E-2</v>
      </c>
    </row>
    <row r="12" spans="1:7" x14ac:dyDescent="0.25">
      <c r="A12">
        <v>58</v>
      </c>
      <c r="B12" s="419" t="s">
        <v>32</v>
      </c>
      <c r="C12" s="399">
        <v>74</v>
      </c>
      <c r="D12" s="400">
        <v>43058</v>
      </c>
      <c r="E12" s="400">
        <v>18740</v>
      </c>
      <c r="F12" s="456">
        <f t="shared" si="0"/>
        <v>253.24324324324326</v>
      </c>
      <c r="G12" s="730"/>
    </row>
    <row r="13" spans="1:7" x14ac:dyDescent="0.25">
      <c r="A13">
        <v>74</v>
      </c>
      <c r="B13" s="419" t="s">
        <v>47</v>
      </c>
      <c r="C13" s="399">
        <v>56</v>
      </c>
      <c r="D13" s="400">
        <v>16686</v>
      </c>
      <c r="E13" s="400">
        <v>13943</v>
      </c>
      <c r="F13" s="456">
        <v>250</v>
      </c>
      <c r="G13" s="730"/>
    </row>
    <row r="14" spans="1:7" x14ac:dyDescent="0.25">
      <c r="A14">
        <v>71</v>
      </c>
      <c r="B14" s="419" t="s">
        <v>44</v>
      </c>
      <c r="C14" s="399">
        <v>69</v>
      </c>
      <c r="D14" s="400">
        <v>18523</v>
      </c>
      <c r="E14" s="400">
        <v>16195</v>
      </c>
      <c r="F14" s="456">
        <f t="shared" ref="F14:F45" si="1">E14/C14</f>
        <v>234.71014492753622</v>
      </c>
      <c r="G14" s="730"/>
    </row>
    <row r="15" spans="1:7" x14ac:dyDescent="0.25">
      <c r="A15">
        <v>63</v>
      </c>
      <c r="B15" s="419" t="s">
        <v>37</v>
      </c>
      <c r="C15" s="399">
        <v>127</v>
      </c>
      <c r="D15" s="400">
        <v>33099</v>
      </c>
      <c r="E15" s="400">
        <v>29004</v>
      </c>
      <c r="F15" s="456">
        <f t="shared" si="1"/>
        <v>228.37795275590551</v>
      </c>
      <c r="G15" s="730"/>
    </row>
    <row r="16" spans="1:7" x14ac:dyDescent="0.25">
      <c r="A16">
        <v>13</v>
      </c>
      <c r="B16" s="420" t="s">
        <v>1772</v>
      </c>
      <c r="C16" s="397">
        <v>926</v>
      </c>
      <c r="D16" s="398">
        <v>224853</v>
      </c>
      <c r="E16" s="398">
        <v>196397</v>
      </c>
      <c r="F16" s="457">
        <f t="shared" si="1"/>
        <v>212.09179265658747</v>
      </c>
      <c r="G16" s="730"/>
    </row>
    <row r="17" spans="1:7" x14ac:dyDescent="0.25">
      <c r="A17">
        <v>65</v>
      </c>
      <c r="B17" s="419" t="s">
        <v>38</v>
      </c>
      <c r="C17" s="399">
        <v>74</v>
      </c>
      <c r="D17" s="400">
        <v>17697</v>
      </c>
      <c r="E17" s="400">
        <v>15648</v>
      </c>
      <c r="F17" s="456">
        <f t="shared" si="1"/>
        <v>211.45945945945945</v>
      </c>
      <c r="G17" s="730"/>
    </row>
    <row r="18" spans="1:7" x14ac:dyDescent="0.25">
      <c r="A18">
        <v>61</v>
      </c>
      <c r="B18" s="419" t="s">
        <v>35</v>
      </c>
      <c r="C18" s="399">
        <v>117</v>
      </c>
      <c r="D18" s="400">
        <v>26412</v>
      </c>
      <c r="E18" s="400">
        <v>23829</v>
      </c>
      <c r="F18" s="456">
        <f t="shared" si="1"/>
        <v>203.66666666666666</v>
      </c>
      <c r="G18" s="730"/>
    </row>
    <row r="19" spans="1:7" x14ac:dyDescent="0.25">
      <c r="A19">
        <v>62</v>
      </c>
      <c r="B19" s="419" t="s">
        <v>36</v>
      </c>
      <c r="C19" s="399">
        <v>61</v>
      </c>
      <c r="D19" s="400">
        <v>13701</v>
      </c>
      <c r="E19" s="400">
        <v>12059</v>
      </c>
      <c r="F19" s="456">
        <f t="shared" si="1"/>
        <v>197.68852459016392</v>
      </c>
      <c r="G19" s="730"/>
    </row>
    <row r="20" spans="1:7" x14ac:dyDescent="0.25">
      <c r="A20">
        <v>69</v>
      </c>
      <c r="B20" s="419" t="s">
        <v>42</v>
      </c>
      <c r="C20" s="399">
        <v>134</v>
      </c>
      <c r="D20" s="400">
        <v>30367</v>
      </c>
      <c r="E20" s="400">
        <v>26259</v>
      </c>
      <c r="F20" s="456">
        <f t="shared" si="1"/>
        <v>195.96268656716418</v>
      </c>
      <c r="G20" s="730"/>
    </row>
    <row r="21" spans="1:7" x14ac:dyDescent="0.25">
      <c r="A21">
        <v>67</v>
      </c>
      <c r="B21" s="419" t="s">
        <v>40</v>
      </c>
      <c r="C21" s="399">
        <v>62</v>
      </c>
      <c r="D21" s="400">
        <v>14091</v>
      </c>
      <c r="E21" s="400">
        <v>11348</v>
      </c>
      <c r="F21" s="456">
        <f t="shared" si="1"/>
        <v>183.03225806451613</v>
      </c>
      <c r="G21" s="730"/>
    </row>
    <row r="22" spans="1:7" x14ac:dyDescent="0.25">
      <c r="A22">
        <v>50</v>
      </c>
      <c r="B22" s="419" t="s">
        <v>24</v>
      </c>
      <c r="C22" s="399">
        <v>73</v>
      </c>
      <c r="D22" s="400">
        <v>16083</v>
      </c>
      <c r="E22" s="400">
        <v>13215</v>
      </c>
      <c r="F22" s="456">
        <f t="shared" si="1"/>
        <v>181.02739726027397</v>
      </c>
      <c r="G22" s="730"/>
    </row>
    <row r="23" spans="1:7" x14ac:dyDescent="0.25">
      <c r="A23">
        <v>3</v>
      </c>
      <c r="B23" s="420" t="s">
        <v>1773</v>
      </c>
      <c r="C23" s="397">
        <v>1329</v>
      </c>
      <c r="D23" s="398">
        <v>265514</v>
      </c>
      <c r="E23" s="398">
        <v>238112</v>
      </c>
      <c r="F23" s="457">
        <f t="shared" si="1"/>
        <v>179.16629044394281</v>
      </c>
      <c r="G23" s="730"/>
    </row>
    <row r="24" spans="1:7" x14ac:dyDescent="0.25">
      <c r="A24">
        <v>72</v>
      </c>
      <c r="B24" s="419" t="s">
        <v>45</v>
      </c>
      <c r="C24" s="399">
        <v>59</v>
      </c>
      <c r="D24" s="400">
        <v>11172</v>
      </c>
      <c r="E24" s="400">
        <v>10300</v>
      </c>
      <c r="F24" s="456">
        <f t="shared" si="1"/>
        <v>174.57627118644066</v>
      </c>
      <c r="G24" s="730"/>
    </row>
    <row r="25" spans="1:7" x14ac:dyDescent="0.25">
      <c r="A25">
        <v>52</v>
      </c>
      <c r="B25" s="419" t="s">
        <v>26</v>
      </c>
      <c r="C25" s="399">
        <v>166</v>
      </c>
      <c r="D25" s="400">
        <v>32045</v>
      </c>
      <c r="E25" s="400">
        <v>28767</v>
      </c>
      <c r="F25" s="456">
        <f t="shared" si="1"/>
        <v>173.29518072289156</v>
      </c>
      <c r="G25" s="730"/>
    </row>
    <row r="26" spans="1:7" x14ac:dyDescent="0.25">
      <c r="A26">
        <v>12</v>
      </c>
      <c r="B26" s="420" t="s">
        <v>1774</v>
      </c>
      <c r="C26" s="397">
        <v>723</v>
      </c>
      <c r="D26" s="398">
        <v>136891</v>
      </c>
      <c r="E26" s="398">
        <v>123702</v>
      </c>
      <c r="F26" s="457">
        <f t="shared" si="1"/>
        <v>171.0954356846473</v>
      </c>
      <c r="G26" s="730"/>
    </row>
    <row r="27" spans="1:7" x14ac:dyDescent="0.25">
      <c r="A27">
        <v>15</v>
      </c>
      <c r="B27" s="420" t="s">
        <v>1775</v>
      </c>
      <c r="C27" s="397">
        <v>1036</v>
      </c>
      <c r="D27" s="398">
        <v>183440</v>
      </c>
      <c r="E27" s="398">
        <v>166167</v>
      </c>
      <c r="F27" s="457">
        <f t="shared" si="1"/>
        <v>160.39285714285714</v>
      </c>
      <c r="G27" s="730"/>
    </row>
    <row r="28" spans="1:7" x14ac:dyDescent="0.25">
      <c r="A28">
        <v>75</v>
      </c>
      <c r="B28" s="419" t="s">
        <v>1747</v>
      </c>
      <c r="C28" s="399">
        <v>51</v>
      </c>
      <c r="D28" s="400">
        <v>8024</v>
      </c>
      <c r="E28" s="400">
        <v>8166</v>
      </c>
      <c r="F28" s="456">
        <f t="shared" si="1"/>
        <v>160.11764705882354</v>
      </c>
      <c r="G28" s="730"/>
    </row>
    <row r="29" spans="1:7" x14ac:dyDescent="0.25">
      <c r="A29">
        <v>34</v>
      </c>
      <c r="B29" s="419" t="s">
        <v>1728</v>
      </c>
      <c r="C29" s="399">
        <v>354</v>
      </c>
      <c r="D29" s="400">
        <v>60049</v>
      </c>
      <c r="E29" s="400">
        <v>56441</v>
      </c>
      <c r="F29" s="456">
        <f t="shared" si="1"/>
        <v>159.43785310734464</v>
      </c>
      <c r="G29" s="730"/>
    </row>
    <row r="30" spans="1:7" x14ac:dyDescent="0.25">
      <c r="A30">
        <v>59</v>
      </c>
      <c r="B30" s="419" t="s">
        <v>33</v>
      </c>
      <c r="C30" s="399">
        <v>61</v>
      </c>
      <c r="D30" s="400">
        <v>10363</v>
      </c>
      <c r="E30" s="400">
        <v>9287</v>
      </c>
      <c r="F30" s="456">
        <f t="shared" si="1"/>
        <v>152.24590163934425</v>
      </c>
      <c r="G30" s="730"/>
    </row>
    <row r="31" spans="1:7" x14ac:dyDescent="0.25">
      <c r="A31">
        <v>6</v>
      </c>
      <c r="B31" s="420" t="s">
        <v>1776</v>
      </c>
      <c r="C31" s="397">
        <v>432</v>
      </c>
      <c r="D31" s="398">
        <v>68454</v>
      </c>
      <c r="E31" s="398">
        <v>64525</v>
      </c>
      <c r="F31" s="404">
        <f t="shared" si="1"/>
        <v>149.36342592592592</v>
      </c>
      <c r="G31" s="729">
        <v>0.05</v>
      </c>
    </row>
    <row r="32" spans="1:7" x14ac:dyDescent="0.25">
      <c r="A32">
        <v>68</v>
      </c>
      <c r="B32" s="419" t="s">
        <v>41</v>
      </c>
      <c r="C32" s="399">
        <v>43</v>
      </c>
      <c r="D32" s="400">
        <v>7026</v>
      </c>
      <c r="E32" s="400">
        <v>6401</v>
      </c>
      <c r="F32" s="405">
        <f t="shared" si="1"/>
        <v>148.86046511627907</v>
      </c>
      <c r="G32" s="730"/>
    </row>
    <row r="33" spans="1:7" x14ac:dyDescent="0.25">
      <c r="A33">
        <v>73</v>
      </c>
      <c r="B33" s="419" t="s">
        <v>46</v>
      </c>
      <c r="C33" s="399">
        <v>41</v>
      </c>
      <c r="D33" s="400">
        <v>7071</v>
      </c>
      <c r="E33" s="400">
        <v>6011</v>
      </c>
      <c r="F33" s="405">
        <f t="shared" si="1"/>
        <v>146.60975609756099</v>
      </c>
      <c r="G33" s="730"/>
    </row>
    <row r="34" spans="1:7" x14ac:dyDescent="0.25">
      <c r="A34">
        <v>76</v>
      </c>
      <c r="B34" s="419" t="s">
        <v>1748</v>
      </c>
      <c r="C34" s="399">
        <v>164</v>
      </c>
      <c r="D34" s="400">
        <v>21667</v>
      </c>
      <c r="E34" s="400">
        <v>23926</v>
      </c>
      <c r="F34" s="405">
        <f t="shared" si="1"/>
        <v>145.89024390243901</v>
      </c>
      <c r="G34" s="730"/>
    </row>
    <row r="35" spans="1:7" x14ac:dyDescent="0.25">
      <c r="A35">
        <v>24</v>
      </c>
      <c r="B35" s="420" t="s">
        <v>1777</v>
      </c>
      <c r="C35" s="397">
        <v>324</v>
      </c>
      <c r="D35" s="398">
        <v>49872</v>
      </c>
      <c r="E35" s="398">
        <v>46041</v>
      </c>
      <c r="F35" s="404">
        <f t="shared" si="1"/>
        <v>142.10185185185185</v>
      </c>
      <c r="G35" s="730"/>
    </row>
    <row r="36" spans="1:7" x14ac:dyDescent="0.25">
      <c r="A36">
        <v>16</v>
      </c>
      <c r="B36" s="420" t="s">
        <v>1778</v>
      </c>
      <c r="C36" s="397">
        <v>717</v>
      </c>
      <c r="D36" s="398">
        <v>104798</v>
      </c>
      <c r="E36" s="398">
        <v>100503</v>
      </c>
      <c r="F36" s="404">
        <f t="shared" si="1"/>
        <v>140.1715481171548</v>
      </c>
      <c r="G36" s="730"/>
    </row>
    <row r="37" spans="1:7" x14ac:dyDescent="0.25">
      <c r="A37">
        <v>17</v>
      </c>
      <c r="B37" s="420" t="s">
        <v>1779</v>
      </c>
      <c r="C37" s="397">
        <v>403</v>
      </c>
      <c r="D37" s="398">
        <v>60065</v>
      </c>
      <c r="E37" s="398">
        <v>54284</v>
      </c>
      <c r="F37" s="404">
        <f t="shared" si="1"/>
        <v>134.69975186104219</v>
      </c>
      <c r="G37" s="730"/>
    </row>
    <row r="38" spans="1:7" x14ac:dyDescent="0.25">
      <c r="A38">
        <v>9</v>
      </c>
      <c r="B38" s="420" t="s">
        <v>1780</v>
      </c>
      <c r="C38" s="397">
        <v>792</v>
      </c>
      <c r="D38" s="398">
        <v>114487</v>
      </c>
      <c r="E38" s="398">
        <v>103090</v>
      </c>
      <c r="F38" s="404">
        <f t="shared" si="1"/>
        <v>130.16414141414143</v>
      </c>
      <c r="G38" s="730"/>
    </row>
    <row r="39" spans="1:7" x14ac:dyDescent="0.25">
      <c r="A39">
        <v>18</v>
      </c>
      <c r="B39" s="420" t="s">
        <v>1781</v>
      </c>
      <c r="C39" s="397">
        <v>525</v>
      </c>
      <c r="D39" s="398">
        <v>72346</v>
      </c>
      <c r="E39" s="398">
        <v>68117</v>
      </c>
      <c r="F39" s="404">
        <f t="shared" si="1"/>
        <v>129.74666666666667</v>
      </c>
      <c r="G39" s="730"/>
    </row>
    <row r="40" spans="1:7" x14ac:dyDescent="0.25">
      <c r="A40">
        <v>8</v>
      </c>
      <c r="B40" s="420" t="s">
        <v>1782</v>
      </c>
      <c r="C40" s="397">
        <v>413</v>
      </c>
      <c r="D40" s="398">
        <v>57314</v>
      </c>
      <c r="E40" s="398">
        <v>53474</v>
      </c>
      <c r="F40" s="404">
        <f t="shared" si="1"/>
        <v>129.4769975786925</v>
      </c>
      <c r="G40" s="730"/>
    </row>
    <row r="41" spans="1:7" x14ac:dyDescent="0.25">
      <c r="A41">
        <v>77</v>
      </c>
      <c r="B41" s="419" t="s">
        <v>1749</v>
      </c>
      <c r="C41" s="399">
        <v>119</v>
      </c>
      <c r="D41" s="400">
        <v>15089</v>
      </c>
      <c r="E41" s="400">
        <v>15342</v>
      </c>
      <c r="F41" s="405">
        <f t="shared" si="1"/>
        <v>128.92436974789916</v>
      </c>
      <c r="G41" s="730"/>
    </row>
    <row r="42" spans="1:7" x14ac:dyDescent="0.25">
      <c r="A42">
        <v>80</v>
      </c>
      <c r="B42" s="419" t="s">
        <v>1752</v>
      </c>
      <c r="C42" s="399">
        <v>143</v>
      </c>
      <c r="D42" s="400">
        <v>17184</v>
      </c>
      <c r="E42" s="400">
        <v>18072</v>
      </c>
      <c r="F42" s="405">
        <f t="shared" si="1"/>
        <v>126.37762237762237</v>
      </c>
      <c r="G42" s="730"/>
    </row>
    <row r="43" spans="1:7" x14ac:dyDescent="0.25">
      <c r="A43">
        <v>5</v>
      </c>
      <c r="B43" s="420" t="s">
        <v>1783</v>
      </c>
      <c r="C43" s="397">
        <v>608</v>
      </c>
      <c r="D43" s="398">
        <v>84306</v>
      </c>
      <c r="E43" s="398">
        <v>76045</v>
      </c>
      <c r="F43" s="404">
        <f t="shared" si="1"/>
        <v>125.07401315789474</v>
      </c>
      <c r="G43" s="730"/>
    </row>
    <row r="44" spans="1:7" x14ac:dyDescent="0.25">
      <c r="A44">
        <v>22</v>
      </c>
      <c r="B44" s="420" t="s">
        <v>1784</v>
      </c>
      <c r="C44" s="397">
        <v>504</v>
      </c>
      <c r="D44" s="398">
        <v>67286</v>
      </c>
      <c r="E44" s="398">
        <v>62486</v>
      </c>
      <c r="F44" s="404">
        <f t="shared" si="1"/>
        <v>123.98015873015873</v>
      </c>
      <c r="G44" s="730"/>
    </row>
    <row r="45" spans="1:7" x14ac:dyDescent="0.25">
      <c r="A45">
        <v>25</v>
      </c>
      <c r="B45" s="420" t="s">
        <v>1785</v>
      </c>
      <c r="C45" s="397">
        <v>540.5</v>
      </c>
      <c r="D45" s="398">
        <v>69628</v>
      </c>
      <c r="E45" s="398">
        <v>64796</v>
      </c>
      <c r="F45" s="404">
        <f t="shared" si="1"/>
        <v>119.88159111933395</v>
      </c>
      <c r="G45" s="730"/>
    </row>
    <row r="46" spans="1:7" x14ac:dyDescent="0.25">
      <c r="A46">
        <v>1</v>
      </c>
      <c r="B46" s="420" t="s">
        <v>1786</v>
      </c>
      <c r="C46" s="397">
        <v>713</v>
      </c>
      <c r="D46" s="398">
        <v>88232</v>
      </c>
      <c r="E46" s="398">
        <v>84969</v>
      </c>
      <c r="F46" s="404">
        <f t="shared" ref="F46:F77" si="2">E46/C46</f>
        <v>119.1711079943899</v>
      </c>
      <c r="G46" s="730"/>
    </row>
    <row r="47" spans="1:7" x14ac:dyDescent="0.25">
      <c r="A47">
        <v>14</v>
      </c>
      <c r="B47" s="420" t="s">
        <v>1787</v>
      </c>
      <c r="C47" s="397">
        <v>564</v>
      </c>
      <c r="D47" s="398">
        <v>74012</v>
      </c>
      <c r="E47" s="398">
        <v>66186</v>
      </c>
      <c r="F47" s="404">
        <f t="shared" si="2"/>
        <v>117.35106382978724</v>
      </c>
      <c r="G47" s="730"/>
    </row>
    <row r="48" spans="1:7" x14ac:dyDescent="0.25">
      <c r="A48">
        <v>2</v>
      </c>
      <c r="B48" s="420" t="s">
        <v>1788</v>
      </c>
      <c r="C48" s="397">
        <v>431</v>
      </c>
      <c r="D48" s="398">
        <v>52414</v>
      </c>
      <c r="E48" s="398">
        <v>50250</v>
      </c>
      <c r="F48" s="404">
        <f t="shared" si="2"/>
        <v>116.5893271461717</v>
      </c>
      <c r="G48" s="730"/>
    </row>
    <row r="49" spans="1:7" x14ac:dyDescent="0.25">
      <c r="A49">
        <v>82</v>
      </c>
      <c r="B49" s="419" t="s">
        <v>1754</v>
      </c>
      <c r="C49" s="399">
        <v>150</v>
      </c>
      <c r="D49" s="400">
        <v>19267</v>
      </c>
      <c r="E49" s="400">
        <v>17440</v>
      </c>
      <c r="F49" s="405">
        <f t="shared" si="2"/>
        <v>116.26666666666667</v>
      </c>
      <c r="G49" s="730"/>
    </row>
    <row r="50" spans="1:7" x14ac:dyDescent="0.25">
      <c r="A50">
        <v>20</v>
      </c>
      <c r="B50" s="420" t="s">
        <v>1789</v>
      </c>
      <c r="C50" s="397">
        <v>1034</v>
      </c>
      <c r="D50" s="398">
        <v>137961</v>
      </c>
      <c r="E50" s="398">
        <v>116652</v>
      </c>
      <c r="F50" s="404">
        <f t="shared" si="2"/>
        <v>112.81624758220502</v>
      </c>
      <c r="G50" s="730"/>
    </row>
    <row r="51" spans="1:7" x14ac:dyDescent="0.25">
      <c r="A51">
        <v>28</v>
      </c>
      <c r="B51" s="419" t="s">
        <v>1725</v>
      </c>
      <c r="C51" s="399">
        <v>203</v>
      </c>
      <c r="D51" s="400">
        <v>23075</v>
      </c>
      <c r="E51" s="400">
        <v>22867</v>
      </c>
      <c r="F51" s="405">
        <f t="shared" si="2"/>
        <v>112.64532019704434</v>
      </c>
      <c r="G51" s="730"/>
    </row>
    <row r="52" spans="1:7" x14ac:dyDescent="0.25">
      <c r="A52">
        <v>7</v>
      </c>
      <c r="B52" s="420" t="s">
        <v>1790</v>
      </c>
      <c r="C52" s="397">
        <v>633</v>
      </c>
      <c r="D52" s="398">
        <v>78286</v>
      </c>
      <c r="E52" s="398">
        <v>69512</v>
      </c>
      <c r="F52" s="404">
        <f t="shared" si="2"/>
        <v>109.81358609794628</v>
      </c>
      <c r="G52" s="730"/>
    </row>
    <row r="53" spans="1:7" x14ac:dyDescent="0.25">
      <c r="A53">
        <v>56</v>
      </c>
      <c r="B53" s="419" t="s">
        <v>30</v>
      </c>
      <c r="C53" s="399">
        <v>83</v>
      </c>
      <c r="D53" s="400">
        <v>10317</v>
      </c>
      <c r="E53" s="400">
        <v>9112</v>
      </c>
      <c r="F53" s="405">
        <f t="shared" si="2"/>
        <v>109.78313253012048</v>
      </c>
      <c r="G53" s="730"/>
    </row>
    <row r="54" spans="1:7" x14ac:dyDescent="0.25">
      <c r="A54">
        <v>31</v>
      </c>
      <c r="B54" s="419" t="s">
        <v>1727</v>
      </c>
      <c r="C54" s="399">
        <v>71</v>
      </c>
      <c r="D54" s="400">
        <v>7632</v>
      </c>
      <c r="E54" s="400">
        <v>7720</v>
      </c>
      <c r="F54" s="405">
        <f t="shared" si="2"/>
        <v>108.73239436619718</v>
      </c>
      <c r="G54" s="730"/>
    </row>
    <row r="55" spans="1:7" x14ac:dyDescent="0.25">
      <c r="A55">
        <v>19</v>
      </c>
      <c r="B55" s="420" t="s">
        <v>1791</v>
      </c>
      <c r="C55" s="397">
        <v>399</v>
      </c>
      <c r="D55" s="398">
        <v>45743</v>
      </c>
      <c r="E55" s="398">
        <v>42822</v>
      </c>
      <c r="F55" s="404">
        <f t="shared" si="2"/>
        <v>107.32330827067669</v>
      </c>
      <c r="G55" s="730"/>
    </row>
    <row r="56" spans="1:7" x14ac:dyDescent="0.25">
      <c r="A56">
        <v>97</v>
      </c>
      <c r="B56" s="419" t="s">
        <v>13</v>
      </c>
      <c r="C56" s="399">
        <v>103</v>
      </c>
      <c r="D56" s="400">
        <v>12243</v>
      </c>
      <c r="E56" s="400">
        <v>11025</v>
      </c>
      <c r="F56" s="405">
        <f t="shared" si="2"/>
        <v>107.03883495145631</v>
      </c>
      <c r="G56" s="730"/>
    </row>
    <row r="57" spans="1:7" x14ac:dyDescent="0.25">
      <c r="A57">
        <v>23</v>
      </c>
      <c r="B57" s="420" t="s">
        <v>1792</v>
      </c>
      <c r="C57" s="397">
        <v>540</v>
      </c>
      <c r="D57" s="398">
        <v>60366</v>
      </c>
      <c r="E57" s="398">
        <v>56718</v>
      </c>
      <c r="F57" s="404">
        <f t="shared" si="2"/>
        <v>105.03333333333333</v>
      </c>
      <c r="G57" s="730"/>
    </row>
    <row r="58" spans="1:7" x14ac:dyDescent="0.25">
      <c r="A58">
        <v>105</v>
      </c>
      <c r="B58" s="419" t="s">
        <v>21</v>
      </c>
      <c r="C58" s="399">
        <v>50</v>
      </c>
      <c r="D58" s="400">
        <v>5249</v>
      </c>
      <c r="E58" s="400">
        <v>5209</v>
      </c>
      <c r="F58" s="405">
        <f t="shared" si="2"/>
        <v>104.18</v>
      </c>
      <c r="G58" s="730"/>
    </row>
    <row r="59" spans="1:7" x14ac:dyDescent="0.25">
      <c r="A59">
        <v>57</v>
      </c>
      <c r="B59" s="419" t="s">
        <v>31</v>
      </c>
      <c r="C59" s="399">
        <v>74</v>
      </c>
      <c r="D59" s="400">
        <v>8487</v>
      </c>
      <c r="E59" s="400">
        <v>7594</v>
      </c>
      <c r="F59" s="405">
        <f t="shared" si="2"/>
        <v>102.62162162162163</v>
      </c>
      <c r="G59" s="730"/>
    </row>
    <row r="60" spans="1:7" x14ac:dyDescent="0.25">
      <c r="A60">
        <v>96</v>
      </c>
      <c r="B60" s="419" t="s">
        <v>80</v>
      </c>
      <c r="C60" s="399">
        <v>253</v>
      </c>
      <c r="D60" s="400">
        <v>26672</v>
      </c>
      <c r="E60" s="400">
        <v>25597</v>
      </c>
      <c r="F60" s="405">
        <f t="shared" si="2"/>
        <v>101.17391304347827</v>
      </c>
      <c r="G60" s="730"/>
    </row>
    <row r="61" spans="1:7" x14ac:dyDescent="0.25">
      <c r="A61">
        <v>89</v>
      </c>
      <c r="B61" s="419" t="s">
        <v>6</v>
      </c>
      <c r="C61" s="399">
        <v>83</v>
      </c>
      <c r="D61" s="400">
        <v>8525</v>
      </c>
      <c r="E61" s="400">
        <v>8270</v>
      </c>
      <c r="F61" s="417">
        <f t="shared" si="2"/>
        <v>99.638554216867476</v>
      </c>
    </row>
    <row r="62" spans="1:7" x14ac:dyDescent="0.25">
      <c r="A62">
        <v>79</v>
      </c>
      <c r="B62" s="419" t="s">
        <v>1751</v>
      </c>
      <c r="C62" s="399">
        <v>138</v>
      </c>
      <c r="D62" s="400">
        <v>13582</v>
      </c>
      <c r="E62" s="400">
        <v>12752</v>
      </c>
      <c r="F62" s="417">
        <f t="shared" si="2"/>
        <v>92.405797101449281</v>
      </c>
    </row>
    <row r="63" spans="1:7" x14ac:dyDescent="0.25">
      <c r="A63">
        <v>37</v>
      </c>
      <c r="B63" s="419" t="s">
        <v>1732</v>
      </c>
      <c r="C63" s="399">
        <v>128</v>
      </c>
      <c r="D63" s="400">
        <v>11928</v>
      </c>
      <c r="E63" s="400">
        <v>11731</v>
      </c>
      <c r="F63" s="417">
        <f t="shared" si="2"/>
        <v>91.6484375</v>
      </c>
    </row>
    <row r="64" spans="1:7" x14ac:dyDescent="0.25">
      <c r="A64">
        <v>40</v>
      </c>
      <c r="B64" s="419" t="s">
        <v>1735</v>
      </c>
      <c r="C64" s="399">
        <v>116</v>
      </c>
      <c r="D64" s="400">
        <v>8576</v>
      </c>
      <c r="E64" s="400">
        <v>10185</v>
      </c>
      <c r="F64" s="417">
        <f t="shared" si="2"/>
        <v>87.801724137931032</v>
      </c>
    </row>
    <row r="65" spans="1:6" x14ac:dyDescent="0.25">
      <c r="A65">
        <v>10</v>
      </c>
      <c r="B65" s="420" t="s">
        <v>1793</v>
      </c>
      <c r="C65" s="397">
        <v>555.5</v>
      </c>
      <c r="D65" s="398">
        <v>54430</v>
      </c>
      <c r="E65" s="398">
        <v>48497</v>
      </c>
      <c r="F65" s="418">
        <f t="shared" si="2"/>
        <v>87.303330333033301</v>
      </c>
    </row>
    <row r="66" spans="1:6" x14ac:dyDescent="0.25">
      <c r="A66">
        <v>39</v>
      </c>
      <c r="B66" s="419" t="s">
        <v>1734</v>
      </c>
      <c r="C66" s="399">
        <v>182</v>
      </c>
      <c r="D66" s="400">
        <v>15598</v>
      </c>
      <c r="E66" s="400">
        <v>15575</v>
      </c>
      <c r="F66" s="417">
        <f t="shared" si="2"/>
        <v>85.57692307692308</v>
      </c>
    </row>
    <row r="67" spans="1:6" x14ac:dyDescent="0.25">
      <c r="A67">
        <v>32</v>
      </c>
      <c r="B67" s="419" t="s">
        <v>50</v>
      </c>
      <c r="C67" s="399">
        <v>114</v>
      </c>
      <c r="D67" s="400">
        <v>9301</v>
      </c>
      <c r="E67" s="400">
        <v>9529</v>
      </c>
      <c r="F67" s="417">
        <f t="shared" si="2"/>
        <v>83.587719298245617</v>
      </c>
    </row>
    <row r="68" spans="1:6" x14ac:dyDescent="0.25">
      <c r="A68">
        <v>99</v>
      </c>
      <c r="B68" s="419" t="s">
        <v>15</v>
      </c>
      <c r="C68" s="399">
        <v>58</v>
      </c>
      <c r="D68" s="400">
        <v>4759</v>
      </c>
      <c r="E68" s="400">
        <v>4740</v>
      </c>
      <c r="F68" s="417">
        <f t="shared" si="2"/>
        <v>81.724137931034477</v>
      </c>
    </row>
    <row r="69" spans="1:6" x14ac:dyDescent="0.25">
      <c r="A69">
        <v>42</v>
      </c>
      <c r="B69" s="419" t="s">
        <v>1738</v>
      </c>
      <c r="C69" s="399">
        <v>73</v>
      </c>
      <c r="D69" s="400">
        <v>6750</v>
      </c>
      <c r="E69" s="400">
        <v>5957</v>
      </c>
      <c r="F69" s="417">
        <f t="shared" si="2"/>
        <v>81.602739726027394</v>
      </c>
    </row>
    <row r="70" spans="1:6" x14ac:dyDescent="0.25">
      <c r="A70">
        <v>26</v>
      </c>
      <c r="B70" s="419" t="s">
        <v>1723</v>
      </c>
      <c r="C70" s="399">
        <v>94</v>
      </c>
      <c r="D70" s="400">
        <v>7443</v>
      </c>
      <c r="E70" s="400">
        <v>7475</v>
      </c>
      <c r="F70" s="417">
        <f t="shared" si="2"/>
        <v>79.521276595744681</v>
      </c>
    </row>
    <row r="71" spans="1:6" x14ac:dyDescent="0.25">
      <c r="A71">
        <v>88</v>
      </c>
      <c r="B71" s="419" t="s">
        <v>5</v>
      </c>
      <c r="C71" s="399">
        <v>39</v>
      </c>
      <c r="D71" s="400">
        <v>2999</v>
      </c>
      <c r="E71" s="400">
        <v>3083</v>
      </c>
      <c r="F71" s="417">
        <f t="shared" si="2"/>
        <v>79.051282051282058</v>
      </c>
    </row>
    <row r="72" spans="1:6" x14ac:dyDescent="0.25">
      <c r="A72">
        <v>38</v>
      </c>
      <c r="B72" s="399" t="s">
        <v>1733</v>
      </c>
      <c r="C72" s="399">
        <v>104.1</v>
      </c>
      <c r="D72" s="400">
        <v>8131</v>
      </c>
      <c r="E72" s="400">
        <v>8082</v>
      </c>
      <c r="F72" s="417">
        <f t="shared" si="2"/>
        <v>77.636887608069173</v>
      </c>
    </row>
    <row r="73" spans="1:6" x14ac:dyDescent="0.25">
      <c r="A73">
        <v>53</v>
      </c>
      <c r="B73" s="399" t="s">
        <v>27</v>
      </c>
      <c r="C73" s="399">
        <v>158</v>
      </c>
      <c r="D73" s="400">
        <v>11724</v>
      </c>
      <c r="E73" s="400">
        <v>11776</v>
      </c>
      <c r="F73" s="417">
        <f t="shared" si="2"/>
        <v>74.531645569620252</v>
      </c>
    </row>
    <row r="74" spans="1:6" x14ac:dyDescent="0.25">
      <c r="A74">
        <v>91</v>
      </c>
      <c r="B74" s="399" t="s">
        <v>8</v>
      </c>
      <c r="C74" s="399">
        <v>106</v>
      </c>
      <c r="D74" s="400">
        <v>8311</v>
      </c>
      <c r="E74" s="400">
        <v>7823</v>
      </c>
      <c r="F74" s="417">
        <f t="shared" si="2"/>
        <v>73.801886792452834</v>
      </c>
    </row>
    <row r="75" spans="1:6" x14ac:dyDescent="0.25">
      <c r="A75">
        <v>83</v>
      </c>
      <c r="B75" s="399" t="s">
        <v>0</v>
      </c>
      <c r="C75" s="399">
        <v>48</v>
      </c>
      <c r="D75" s="400">
        <v>4068</v>
      </c>
      <c r="E75" s="400">
        <v>3459</v>
      </c>
      <c r="F75" s="417">
        <f t="shared" si="2"/>
        <v>72.0625</v>
      </c>
    </row>
    <row r="76" spans="1:6" x14ac:dyDescent="0.25">
      <c r="A76">
        <v>85</v>
      </c>
      <c r="B76" s="399" t="s">
        <v>2</v>
      </c>
      <c r="C76" s="399">
        <v>140</v>
      </c>
      <c r="D76" s="400">
        <v>10918</v>
      </c>
      <c r="E76" s="400">
        <v>9964</v>
      </c>
      <c r="F76" s="417">
        <f t="shared" si="2"/>
        <v>71.171428571428578</v>
      </c>
    </row>
    <row r="77" spans="1:6" x14ac:dyDescent="0.25">
      <c r="A77">
        <v>49</v>
      </c>
      <c r="B77" s="399" t="s">
        <v>1744</v>
      </c>
      <c r="C77" s="399">
        <v>98</v>
      </c>
      <c r="D77" s="400">
        <v>7001</v>
      </c>
      <c r="E77" s="400">
        <v>6851</v>
      </c>
      <c r="F77" s="417">
        <f t="shared" si="2"/>
        <v>69.908163265306129</v>
      </c>
    </row>
    <row r="78" spans="1:6" x14ac:dyDescent="0.25">
      <c r="A78">
        <v>111</v>
      </c>
      <c r="B78" s="399" t="s">
        <v>1761</v>
      </c>
      <c r="C78" s="399">
        <v>169</v>
      </c>
      <c r="D78" s="400">
        <v>12528</v>
      </c>
      <c r="E78" s="400">
        <v>11448</v>
      </c>
      <c r="F78" s="417">
        <f t="shared" ref="F78:F109" si="3">E78/C78</f>
        <v>67.739644970414204</v>
      </c>
    </row>
    <row r="79" spans="1:6" x14ac:dyDescent="0.25">
      <c r="A79">
        <v>41</v>
      </c>
      <c r="B79" s="399" t="s">
        <v>1736</v>
      </c>
      <c r="C79" s="399">
        <v>62</v>
      </c>
      <c r="D79" s="400">
        <v>4172</v>
      </c>
      <c r="E79" s="400">
        <v>4133</v>
      </c>
      <c r="F79" s="417">
        <f t="shared" si="3"/>
        <v>66.661290322580641</v>
      </c>
    </row>
    <row r="80" spans="1:6" x14ac:dyDescent="0.25">
      <c r="A80">
        <v>48</v>
      </c>
      <c r="B80" s="399" t="s">
        <v>51</v>
      </c>
      <c r="C80" s="399">
        <v>92</v>
      </c>
      <c r="D80" s="400">
        <v>6065</v>
      </c>
      <c r="E80" s="400">
        <v>5987</v>
      </c>
      <c r="F80" s="417">
        <f t="shared" si="3"/>
        <v>65.076086956521735</v>
      </c>
    </row>
    <row r="81" spans="1:6" x14ac:dyDescent="0.25">
      <c r="A81">
        <v>102</v>
      </c>
      <c r="B81" s="399" t="s">
        <v>18</v>
      </c>
      <c r="C81" s="399">
        <v>151</v>
      </c>
      <c r="D81" s="400">
        <v>10210</v>
      </c>
      <c r="E81" s="400">
        <v>9640</v>
      </c>
      <c r="F81" s="417">
        <f t="shared" si="3"/>
        <v>63.841059602649004</v>
      </c>
    </row>
    <row r="82" spans="1:6" x14ac:dyDescent="0.25">
      <c r="A82">
        <v>87</v>
      </c>
      <c r="B82" s="399" t="s">
        <v>4</v>
      </c>
      <c r="C82" s="399">
        <v>73</v>
      </c>
      <c r="D82" s="400">
        <v>4904</v>
      </c>
      <c r="E82" s="400">
        <v>4658</v>
      </c>
      <c r="F82" s="417">
        <f t="shared" si="3"/>
        <v>63.80821917808219</v>
      </c>
    </row>
    <row r="83" spans="1:6" x14ac:dyDescent="0.25">
      <c r="A83">
        <v>30</v>
      </c>
      <c r="B83" s="399" t="s">
        <v>49</v>
      </c>
      <c r="C83" s="399">
        <v>127</v>
      </c>
      <c r="D83" s="400">
        <v>8428</v>
      </c>
      <c r="E83" s="400">
        <v>8084</v>
      </c>
      <c r="F83" s="417">
        <f t="shared" si="3"/>
        <v>63.653543307086615</v>
      </c>
    </row>
    <row r="84" spans="1:6" x14ac:dyDescent="0.25">
      <c r="A84">
        <v>27</v>
      </c>
      <c r="B84" s="399" t="s">
        <v>1724</v>
      </c>
      <c r="C84" s="399">
        <v>85</v>
      </c>
      <c r="D84" s="400">
        <v>5358</v>
      </c>
      <c r="E84" s="400">
        <v>5345</v>
      </c>
      <c r="F84" s="417">
        <f t="shared" si="3"/>
        <v>62.882352941176471</v>
      </c>
    </row>
    <row r="85" spans="1:6" x14ac:dyDescent="0.25">
      <c r="A85">
        <v>43</v>
      </c>
      <c r="B85" s="399" t="s">
        <v>1739</v>
      </c>
      <c r="C85" s="399">
        <v>73</v>
      </c>
      <c r="D85" s="400">
        <v>4609</v>
      </c>
      <c r="E85" s="400">
        <v>4573</v>
      </c>
      <c r="F85" s="417">
        <f t="shared" si="3"/>
        <v>62.643835616438359</v>
      </c>
    </row>
    <row r="86" spans="1:6" x14ac:dyDescent="0.25">
      <c r="A86">
        <v>100</v>
      </c>
      <c r="B86" s="399" t="s">
        <v>16</v>
      </c>
      <c r="C86" s="399">
        <v>57</v>
      </c>
      <c r="D86" s="400">
        <v>3650</v>
      </c>
      <c r="E86" s="400">
        <v>3454</v>
      </c>
      <c r="F86" s="417">
        <f t="shared" si="3"/>
        <v>60.596491228070178</v>
      </c>
    </row>
    <row r="87" spans="1:6" x14ac:dyDescent="0.25">
      <c r="A87">
        <v>47</v>
      </c>
      <c r="B87" s="399" t="s">
        <v>1743</v>
      </c>
      <c r="C87" s="399">
        <v>103</v>
      </c>
      <c r="D87" s="400">
        <v>6411</v>
      </c>
      <c r="E87" s="400">
        <v>6126</v>
      </c>
      <c r="F87" s="417">
        <f t="shared" si="3"/>
        <v>59.475728155339809</v>
      </c>
    </row>
    <row r="88" spans="1:6" x14ac:dyDescent="0.25">
      <c r="A88">
        <v>104</v>
      </c>
      <c r="B88" s="399" t="s">
        <v>20</v>
      </c>
      <c r="C88" s="399">
        <v>59</v>
      </c>
      <c r="D88" s="400">
        <v>3411</v>
      </c>
      <c r="E88" s="400">
        <v>3343</v>
      </c>
      <c r="F88" s="417">
        <f t="shared" si="3"/>
        <v>56.66101694915254</v>
      </c>
    </row>
    <row r="89" spans="1:6" x14ac:dyDescent="0.25">
      <c r="A89">
        <v>94</v>
      </c>
      <c r="B89" s="399" t="s">
        <v>11</v>
      </c>
      <c r="C89" s="399">
        <v>111</v>
      </c>
      <c r="D89" s="400">
        <v>6402</v>
      </c>
      <c r="E89" s="400">
        <v>6285</v>
      </c>
      <c r="F89" s="417">
        <f t="shared" si="3"/>
        <v>56.621621621621621</v>
      </c>
    </row>
    <row r="90" spans="1:6" x14ac:dyDescent="0.25">
      <c r="A90">
        <v>92</v>
      </c>
      <c r="B90" s="399" t="s">
        <v>9</v>
      </c>
      <c r="C90" s="399">
        <v>45</v>
      </c>
      <c r="D90" s="400">
        <v>2475</v>
      </c>
      <c r="E90" s="400">
        <v>2427</v>
      </c>
      <c r="F90" s="417">
        <f t="shared" si="3"/>
        <v>53.93333333333333</v>
      </c>
    </row>
    <row r="91" spans="1:6" x14ac:dyDescent="0.25">
      <c r="A91">
        <v>35</v>
      </c>
      <c r="B91" s="399" t="s">
        <v>1730</v>
      </c>
      <c r="C91" s="399">
        <v>90</v>
      </c>
      <c r="D91" s="400">
        <v>4948</v>
      </c>
      <c r="E91" s="400">
        <v>4812</v>
      </c>
      <c r="F91" s="417">
        <f t="shared" si="3"/>
        <v>53.466666666666669</v>
      </c>
    </row>
    <row r="92" spans="1:6" x14ac:dyDescent="0.25">
      <c r="A92">
        <v>114</v>
      </c>
      <c r="B92" s="399" t="s">
        <v>1764</v>
      </c>
      <c r="C92" s="399">
        <v>80</v>
      </c>
      <c r="D92" s="400">
        <v>4690</v>
      </c>
      <c r="E92" s="400">
        <v>4188</v>
      </c>
      <c r="F92" s="417">
        <f t="shared" si="3"/>
        <v>52.35</v>
      </c>
    </row>
    <row r="93" spans="1:6" x14ac:dyDescent="0.25">
      <c r="A93">
        <v>33</v>
      </c>
      <c r="B93" s="399" t="s">
        <v>88</v>
      </c>
      <c r="C93" s="399">
        <v>98</v>
      </c>
      <c r="D93" s="400">
        <v>5115</v>
      </c>
      <c r="E93" s="400">
        <v>5107</v>
      </c>
      <c r="F93" s="417">
        <f t="shared" si="3"/>
        <v>52.112244897959187</v>
      </c>
    </row>
    <row r="94" spans="1:6" x14ac:dyDescent="0.25">
      <c r="A94">
        <v>95</v>
      </c>
      <c r="B94" s="399" t="s">
        <v>12</v>
      </c>
      <c r="C94" s="399">
        <v>60</v>
      </c>
      <c r="D94" s="400">
        <v>3286</v>
      </c>
      <c r="E94" s="400">
        <v>3110</v>
      </c>
      <c r="F94" s="417">
        <f t="shared" si="3"/>
        <v>51.833333333333336</v>
      </c>
    </row>
    <row r="95" spans="1:6" x14ac:dyDescent="0.25">
      <c r="A95">
        <v>44</v>
      </c>
      <c r="B95" s="399" t="s">
        <v>1740</v>
      </c>
      <c r="C95" s="399">
        <v>191</v>
      </c>
      <c r="D95" s="400">
        <v>10655</v>
      </c>
      <c r="E95" s="400">
        <v>9829</v>
      </c>
      <c r="F95" s="417">
        <f t="shared" si="3"/>
        <v>51.460732984293195</v>
      </c>
    </row>
    <row r="96" spans="1:6" x14ac:dyDescent="0.25">
      <c r="A96">
        <v>46</v>
      </c>
      <c r="B96" s="399" t="s">
        <v>1742</v>
      </c>
      <c r="C96" s="399">
        <v>115</v>
      </c>
      <c r="D96" s="400">
        <v>5893</v>
      </c>
      <c r="E96" s="400">
        <v>5902</v>
      </c>
      <c r="F96" s="417">
        <f t="shared" si="3"/>
        <v>51.321739130434786</v>
      </c>
    </row>
    <row r="97" spans="1:6" x14ac:dyDescent="0.25">
      <c r="A97">
        <v>60</v>
      </c>
      <c r="B97" s="399" t="s">
        <v>34</v>
      </c>
      <c r="C97" s="399">
        <v>63</v>
      </c>
      <c r="D97" s="400">
        <v>2909</v>
      </c>
      <c r="E97" s="400">
        <v>3094</v>
      </c>
      <c r="F97" s="417">
        <f t="shared" si="3"/>
        <v>49.111111111111114</v>
      </c>
    </row>
    <row r="98" spans="1:6" x14ac:dyDescent="0.25">
      <c r="A98">
        <v>4</v>
      </c>
      <c r="B98" s="397" t="s">
        <v>1794</v>
      </c>
      <c r="C98" s="397">
        <v>745</v>
      </c>
      <c r="D98" s="398">
        <v>39971</v>
      </c>
      <c r="E98" s="398">
        <v>34544</v>
      </c>
      <c r="F98" s="418">
        <f t="shared" si="3"/>
        <v>46.36778523489933</v>
      </c>
    </row>
    <row r="99" spans="1:6" x14ac:dyDescent="0.25">
      <c r="A99">
        <v>98</v>
      </c>
      <c r="B99" s="399" t="s">
        <v>14</v>
      </c>
      <c r="C99" s="399">
        <v>66</v>
      </c>
      <c r="D99" s="400">
        <v>3033</v>
      </c>
      <c r="E99" s="400">
        <v>2793</v>
      </c>
      <c r="F99" s="417">
        <f t="shared" si="3"/>
        <v>42.31818181818182</v>
      </c>
    </row>
    <row r="100" spans="1:6" x14ac:dyDescent="0.25">
      <c r="A100">
        <v>90</v>
      </c>
      <c r="B100" s="399" t="s">
        <v>7</v>
      </c>
      <c r="C100" s="399">
        <v>61</v>
      </c>
      <c r="D100" s="400">
        <v>2464</v>
      </c>
      <c r="E100" s="400">
        <v>2436</v>
      </c>
      <c r="F100" s="417">
        <f t="shared" si="3"/>
        <v>39.934426229508198</v>
      </c>
    </row>
    <row r="101" spans="1:6" x14ac:dyDescent="0.25">
      <c r="A101">
        <v>108</v>
      </c>
      <c r="B101" s="399" t="s">
        <v>1758</v>
      </c>
      <c r="C101" s="399">
        <v>77</v>
      </c>
      <c r="D101" s="400">
        <v>2937</v>
      </c>
      <c r="E101" s="400">
        <v>2866</v>
      </c>
      <c r="F101" s="417">
        <f t="shared" si="3"/>
        <v>37.220779220779221</v>
      </c>
    </row>
    <row r="102" spans="1:6" x14ac:dyDescent="0.25">
      <c r="A102">
        <v>107</v>
      </c>
      <c r="B102" s="399" t="s">
        <v>23</v>
      </c>
      <c r="C102" s="399">
        <v>62</v>
      </c>
      <c r="D102" s="400">
        <v>2517</v>
      </c>
      <c r="E102" s="400">
        <v>2307</v>
      </c>
      <c r="F102" s="417">
        <f t="shared" si="3"/>
        <v>37.20967741935484</v>
      </c>
    </row>
    <row r="103" spans="1:6" x14ac:dyDescent="0.25">
      <c r="A103">
        <v>113</v>
      </c>
      <c r="B103" s="399" t="s">
        <v>1763</v>
      </c>
      <c r="C103" s="399">
        <v>136</v>
      </c>
      <c r="D103" s="400">
        <v>4841</v>
      </c>
      <c r="E103" s="400">
        <v>4879</v>
      </c>
      <c r="F103" s="417">
        <f t="shared" si="3"/>
        <v>35.875</v>
      </c>
    </row>
    <row r="104" spans="1:6" x14ac:dyDescent="0.25">
      <c r="A104">
        <v>84</v>
      </c>
      <c r="B104" s="399" t="s">
        <v>1</v>
      </c>
      <c r="C104" s="399">
        <v>56</v>
      </c>
      <c r="D104" s="400">
        <v>2094</v>
      </c>
      <c r="E104" s="400">
        <v>1946</v>
      </c>
      <c r="F104" s="417">
        <f t="shared" si="3"/>
        <v>34.75</v>
      </c>
    </row>
    <row r="105" spans="1:6" x14ac:dyDescent="0.25">
      <c r="A105">
        <v>106</v>
      </c>
      <c r="B105" s="399" t="s">
        <v>22</v>
      </c>
      <c r="C105" s="399">
        <v>46</v>
      </c>
      <c r="D105" s="400">
        <v>1619</v>
      </c>
      <c r="E105" s="400">
        <v>1577</v>
      </c>
      <c r="F105" s="417">
        <f t="shared" si="3"/>
        <v>34.282608695652172</v>
      </c>
    </row>
    <row r="106" spans="1:6" x14ac:dyDescent="0.25">
      <c r="A106">
        <v>110</v>
      </c>
      <c r="B106" s="399" t="s">
        <v>1760</v>
      </c>
      <c r="C106" s="399">
        <v>94</v>
      </c>
      <c r="D106" s="400">
        <v>3231</v>
      </c>
      <c r="E106" s="400">
        <v>3039</v>
      </c>
      <c r="F106" s="417">
        <f t="shared" si="3"/>
        <v>32.329787234042556</v>
      </c>
    </row>
    <row r="107" spans="1:6" x14ac:dyDescent="0.25">
      <c r="A107">
        <v>86</v>
      </c>
      <c r="B107" s="399" t="s">
        <v>3</v>
      </c>
      <c r="C107" s="399">
        <v>84</v>
      </c>
      <c r="D107" s="400">
        <v>2662</v>
      </c>
      <c r="E107" s="400">
        <v>2655</v>
      </c>
      <c r="F107" s="417">
        <f t="shared" si="3"/>
        <v>31.607142857142858</v>
      </c>
    </row>
    <row r="108" spans="1:6" x14ac:dyDescent="0.25">
      <c r="A108">
        <v>101</v>
      </c>
      <c r="B108" s="399" t="s">
        <v>17</v>
      </c>
      <c r="C108" s="399">
        <v>60</v>
      </c>
      <c r="D108" s="400">
        <v>1590</v>
      </c>
      <c r="E108" s="400">
        <v>1704</v>
      </c>
      <c r="F108" s="417">
        <f t="shared" si="3"/>
        <v>28.4</v>
      </c>
    </row>
    <row r="109" spans="1:6" x14ac:dyDescent="0.25">
      <c r="A109">
        <v>112</v>
      </c>
      <c r="B109" s="399" t="s">
        <v>1762</v>
      </c>
      <c r="C109" s="399">
        <v>95</v>
      </c>
      <c r="D109" s="400">
        <v>2615</v>
      </c>
      <c r="E109" s="400">
        <v>2559</v>
      </c>
      <c r="F109" s="417">
        <f t="shared" si="3"/>
        <v>26.936842105263157</v>
      </c>
    </row>
    <row r="110" spans="1:6" x14ac:dyDescent="0.25">
      <c r="A110">
        <v>93</v>
      </c>
      <c r="B110" s="399" t="s">
        <v>10</v>
      </c>
      <c r="C110" s="399">
        <v>60</v>
      </c>
      <c r="D110" s="400">
        <v>770</v>
      </c>
      <c r="E110" s="400">
        <v>1009</v>
      </c>
      <c r="F110" s="417">
        <f t="shared" ref="F110:F118" si="4">E110/C110</f>
        <v>16.816666666666666</v>
      </c>
    </row>
    <row r="111" spans="1:6" x14ac:dyDescent="0.25">
      <c r="A111">
        <v>21</v>
      </c>
      <c r="B111" s="397" t="s">
        <v>1795</v>
      </c>
      <c r="C111" s="397">
        <v>348</v>
      </c>
      <c r="D111" s="398">
        <v>11187</v>
      </c>
      <c r="E111" s="398">
        <v>4812</v>
      </c>
      <c r="F111" s="418">
        <f t="shared" si="4"/>
        <v>13.827586206896552</v>
      </c>
    </row>
    <row r="112" spans="1:6" x14ac:dyDescent="0.25">
      <c r="A112">
        <v>45</v>
      </c>
      <c r="B112" s="399" t="s">
        <v>1741</v>
      </c>
      <c r="C112" s="399">
        <v>65</v>
      </c>
      <c r="D112" s="400">
        <v>176</v>
      </c>
      <c r="E112" s="400">
        <v>237</v>
      </c>
      <c r="F112" s="417">
        <f t="shared" si="4"/>
        <v>3.6461538461538461</v>
      </c>
    </row>
    <row r="113" spans="1:6" x14ac:dyDescent="0.25">
      <c r="A113">
        <v>11</v>
      </c>
      <c r="B113" s="397" t="s">
        <v>1796</v>
      </c>
      <c r="C113" s="397">
        <v>282</v>
      </c>
      <c r="D113" s="398">
        <v>0</v>
      </c>
      <c r="E113" s="398">
        <v>0</v>
      </c>
      <c r="F113" s="418">
        <f t="shared" si="4"/>
        <v>0</v>
      </c>
    </row>
    <row r="114" spans="1:6" x14ac:dyDescent="0.25">
      <c r="A114">
        <v>29</v>
      </c>
      <c r="B114" s="399" t="s">
        <v>1726</v>
      </c>
      <c r="C114" s="399">
        <v>83</v>
      </c>
      <c r="D114" s="400"/>
      <c r="E114" s="400"/>
      <c r="F114" s="417">
        <f t="shared" si="4"/>
        <v>0</v>
      </c>
    </row>
    <row r="115" spans="1:6" x14ac:dyDescent="0.25">
      <c r="A115">
        <v>36</v>
      </c>
      <c r="B115" s="399" t="s">
        <v>1731</v>
      </c>
      <c r="C115" s="399">
        <v>45</v>
      </c>
      <c r="D115" s="400"/>
      <c r="E115" s="400"/>
      <c r="F115" s="417">
        <f t="shared" si="4"/>
        <v>0</v>
      </c>
    </row>
    <row r="116" spans="1:6" x14ac:dyDescent="0.25">
      <c r="A116">
        <v>64</v>
      </c>
      <c r="B116" s="399" t="s">
        <v>48</v>
      </c>
      <c r="C116" s="399">
        <v>147</v>
      </c>
      <c r="D116" s="400"/>
      <c r="E116" s="400"/>
      <c r="F116" s="417">
        <f t="shared" si="4"/>
        <v>0</v>
      </c>
    </row>
    <row r="117" spans="1:6" x14ac:dyDescent="0.25">
      <c r="A117">
        <v>70</v>
      </c>
      <c r="B117" s="399" t="s">
        <v>43</v>
      </c>
      <c r="C117" s="399">
        <v>42</v>
      </c>
      <c r="D117" s="400"/>
      <c r="E117" s="400"/>
      <c r="F117" s="417">
        <f t="shared" si="4"/>
        <v>0</v>
      </c>
    </row>
    <row r="118" spans="1:6" x14ac:dyDescent="0.25">
      <c r="A118">
        <v>103</v>
      </c>
      <c r="B118" s="399" t="s">
        <v>19</v>
      </c>
      <c r="C118" s="399">
        <v>43</v>
      </c>
      <c r="D118" s="400"/>
      <c r="E118" s="400"/>
      <c r="F118" s="417">
        <f t="shared" si="4"/>
        <v>0</v>
      </c>
    </row>
  </sheetData>
  <autoFilter ref="A4:F118">
    <sortState ref="A5:F118">
      <sortCondition descending="1" ref="F4:F118"/>
    </sortState>
  </autoFilter>
  <sortState ref="B5:F118">
    <sortCondition descending="1" ref="F5:F118"/>
  </sortState>
  <mergeCells count="9">
    <mergeCell ref="G31:G60"/>
    <mergeCell ref="B1:E1"/>
    <mergeCell ref="B2:B3"/>
    <mergeCell ref="C2:C3"/>
    <mergeCell ref="D2:D3"/>
    <mergeCell ref="E2:E3"/>
    <mergeCell ref="F2:F3"/>
    <mergeCell ref="G11:G30"/>
    <mergeCell ref="G8:G10"/>
  </mergeCells>
  <pageMargins left="0.70866141732283472" right="0.70866141732283472" top="0.74803149606299213" bottom="0.74803149606299213" header="0.31496062992125984" footer="0.31496062992125984"/>
  <pageSetup paperSize="9" scale="83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B1:BM1018"/>
  <sheetViews>
    <sheetView zoomScale="70" zoomScaleNormal="70" workbookViewId="0">
      <pane xSplit="3" ySplit="16" topLeftCell="U17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4" customWidth="1"/>
    <col min="2" max="2" width="18.28515625" style="34" customWidth="1"/>
    <col min="3" max="3" width="69" style="34" customWidth="1"/>
    <col min="4" max="4" width="10.140625" style="34" customWidth="1"/>
    <col min="5" max="5" width="13" style="34" customWidth="1"/>
    <col min="6" max="6" width="11.140625" style="34" customWidth="1"/>
    <col min="7" max="7" width="13.42578125" style="34" customWidth="1"/>
    <col min="8" max="8" width="11.85546875" style="34" customWidth="1"/>
    <col min="9" max="9" width="13" style="34" customWidth="1"/>
    <col min="10" max="10" width="13.28515625" style="34" customWidth="1"/>
    <col min="11" max="11" width="9.42578125" style="34" customWidth="1"/>
    <col min="12" max="12" width="11.5703125" style="34" customWidth="1"/>
    <col min="13" max="13" width="9.42578125" style="34" customWidth="1"/>
    <col min="14" max="19" width="16.7109375" style="34" customWidth="1"/>
    <col min="20" max="20" width="10.7109375" style="34" customWidth="1"/>
    <col min="21" max="21" width="16.7109375" style="34" customWidth="1"/>
    <col min="22" max="22" width="10" style="34" customWidth="1"/>
    <col min="23" max="23" width="16.7109375" style="34" customWidth="1"/>
    <col min="24" max="25" width="16.7109375" style="37" customWidth="1"/>
    <col min="26" max="27" width="16.7109375" style="34" customWidth="1"/>
    <col min="28" max="28" width="15.42578125" style="37" customWidth="1"/>
    <col min="29" max="29" width="16" style="34" customWidth="1"/>
    <col min="30" max="30" width="15.42578125" style="34" customWidth="1"/>
    <col min="31" max="31" width="13.5703125" style="34" customWidth="1"/>
    <col min="32" max="32" width="8.5703125" style="34" customWidth="1"/>
    <col min="33" max="33" width="13.42578125" style="34" customWidth="1"/>
    <col min="34" max="34" width="15.85546875" style="34" customWidth="1"/>
    <col min="35" max="35" width="10.7109375" style="34" customWidth="1"/>
    <col min="36" max="36" width="14.7109375" style="34" customWidth="1"/>
    <col min="37" max="37" width="12.85546875" style="34" customWidth="1"/>
    <col min="38" max="38" width="8" style="34" customWidth="1"/>
    <col min="39" max="39" width="17.85546875" style="34" customWidth="1"/>
    <col min="40" max="40" width="12.7109375" style="34" customWidth="1"/>
    <col min="41" max="41" width="17.140625" style="34" customWidth="1"/>
    <col min="42" max="42" width="4.140625" style="34" customWidth="1"/>
    <col min="43" max="43" width="4.7109375" style="34" customWidth="1"/>
    <col min="44" max="44" width="8.5703125" style="34" customWidth="1"/>
    <col min="45" max="45" width="9.140625" style="34"/>
    <col min="46" max="46" width="21" style="34" customWidth="1"/>
    <col min="47" max="48" width="9.140625" style="34"/>
    <col min="49" max="49" width="13" style="34" customWidth="1"/>
    <col min="50" max="16384" width="9.140625" style="34"/>
  </cols>
  <sheetData>
    <row r="1" spans="2:44" ht="49.5" x14ac:dyDescent="0.25">
      <c r="AK1" s="414" t="s">
        <v>1771</v>
      </c>
      <c r="AL1" s="414" t="s">
        <v>1030</v>
      </c>
    </row>
    <row r="2" spans="2:44" x14ac:dyDescent="0.25">
      <c r="AK2" s="33">
        <v>0</v>
      </c>
      <c r="AL2" s="422">
        <v>0</v>
      </c>
    </row>
    <row r="3" spans="2:44" ht="18.75" customHeight="1" x14ac:dyDescent="0.25">
      <c r="AK3" s="33">
        <v>100</v>
      </c>
      <c r="AL3" s="451">
        <v>5.0999999999999997E-2</v>
      </c>
    </row>
    <row r="4" spans="2:44" x14ac:dyDescent="0.25">
      <c r="AK4" s="33">
        <v>150</v>
      </c>
      <c r="AL4" s="452">
        <v>7.0999999999999994E-2</v>
      </c>
    </row>
    <row r="5" spans="2:44" x14ac:dyDescent="0.25">
      <c r="AK5" s="33">
        <v>370</v>
      </c>
      <c r="AL5" s="453">
        <v>0.10100000000000001</v>
      </c>
    </row>
    <row r="6" spans="2:44" x14ac:dyDescent="0.25">
      <c r="AK6" s="33">
        <v>450</v>
      </c>
      <c r="AL6" s="454">
        <v>0.20100000000000001</v>
      </c>
    </row>
    <row r="7" spans="2:44" ht="31.5" customHeight="1" x14ac:dyDescent="0.25">
      <c r="B7" s="699" t="s">
        <v>1011</v>
      </c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Y7" s="366"/>
      <c r="Z7" s="366"/>
      <c r="AA7" s="367"/>
      <c r="AB7" s="366"/>
      <c r="AC7" s="367"/>
      <c r="AD7" s="366"/>
      <c r="AE7" s="49"/>
      <c r="AF7" s="218">
        <v>0.6</v>
      </c>
      <c r="AG7" s="49" t="s">
        <v>1050</v>
      </c>
      <c r="AH7" s="366"/>
      <c r="AI7" s="370"/>
      <c r="AJ7" s="370"/>
      <c r="AK7" s="370"/>
      <c r="AL7" s="370"/>
      <c r="AM7" s="49"/>
      <c r="AO7" s="346">
        <v>436320000</v>
      </c>
      <c r="AP7" s="347" t="s">
        <v>1048</v>
      </c>
      <c r="AQ7" s="348"/>
      <c r="AR7" s="348"/>
    </row>
    <row r="8" spans="2:44" ht="13.5" customHeight="1" x14ac:dyDescent="0.25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70"/>
      <c r="Y8" s="366"/>
      <c r="Z8" s="368"/>
      <c r="AA8" s="368"/>
      <c r="AB8" s="369"/>
      <c r="AC8" s="370"/>
      <c r="AD8" s="370"/>
      <c r="AE8" s="49"/>
      <c r="AF8" s="49"/>
      <c r="AG8" s="49"/>
      <c r="AH8" s="49"/>
      <c r="AI8" s="49"/>
      <c r="AJ8" s="49"/>
      <c r="AK8" s="49"/>
      <c r="AL8" s="49"/>
      <c r="AM8" s="49"/>
    </row>
    <row r="9" spans="2:44" ht="9.75" customHeight="1" x14ac:dyDescent="0.25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70"/>
      <c r="Y9" s="70"/>
      <c r="Z9" s="2"/>
      <c r="AA9" s="2"/>
      <c r="AC9" s="251"/>
      <c r="AD9" s="251"/>
      <c r="AE9" s="251"/>
      <c r="AF9" s="676"/>
      <c r="AG9" s="676"/>
      <c r="AH9" s="676"/>
      <c r="AI9" s="251"/>
      <c r="AJ9" s="251"/>
      <c r="AK9" s="251"/>
      <c r="AL9" s="251"/>
      <c r="AM9" s="251"/>
    </row>
    <row r="10" spans="2:44" ht="8.25" customHeight="1" x14ac:dyDescent="0.2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70"/>
      <c r="Y10" s="70"/>
      <c r="Z10" s="2"/>
      <c r="AA10" s="2"/>
    </row>
    <row r="11" spans="2:44" ht="22.5" customHeight="1" x14ac:dyDescent="0.25">
      <c r="B11" s="706" t="s">
        <v>52</v>
      </c>
      <c r="C11" s="706" t="s">
        <v>53</v>
      </c>
      <c r="D11" s="703" t="s">
        <v>1034</v>
      </c>
      <c r="E11" s="703" t="s">
        <v>1032</v>
      </c>
      <c r="F11" s="703" t="s">
        <v>1033</v>
      </c>
      <c r="G11" s="707" t="s">
        <v>1012</v>
      </c>
      <c r="H11" s="708"/>
      <c r="I11" s="708"/>
      <c r="J11" s="708"/>
      <c r="K11" s="708"/>
      <c r="L11" s="708"/>
      <c r="M11" s="708"/>
      <c r="N11" s="708"/>
      <c r="O11" s="708"/>
      <c r="P11" s="708"/>
      <c r="Q11" s="708"/>
      <c r="R11" s="708"/>
      <c r="S11" s="708"/>
      <c r="T11" s="708"/>
      <c r="U11" s="708"/>
      <c r="V11" s="708"/>
      <c r="W11" s="708"/>
      <c r="X11" s="709"/>
      <c r="Y11" s="709"/>
      <c r="Z11" s="708"/>
      <c r="AA11" s="710" t="s">
        <v>1013</v>
      </c>
      <c r="AB11" s="700" t="s">
        <v>1046</v>
      </c>
      <c r="AC11" s="668" t="s">
        <v>1041</v>
      </c>
      <c r="AD11" s="668" t="s">
        <v>1043</v>
      </c>
      <c r="AE11" s="668" t="s">
        <v>1042</v>
      </c>
      <c r="AF11" s="669" t="s">
        <v>1045</v>
      </c>
      <c r="AG11" s="670"/>
      <c r="AH11" s="668" t="s">
        <v>1047</v>
      </c>
      <c r="AI11" s="669" t="s">
        <v>1044</v>
      </c>
      <c r="AJ11" s="670"/>
      <c r="AK11" s="669" t="s">
        <v>1770</v>
      </c>
      <c r="AL11" s="737"/>
      <c r="AM11" s="670"/>
      <c r="AN11" s="194"/>
      <c r="AO11" s="740" t="s">
        <v>1053</v>
      </c>
    </row>
    <row r="12" spans="2:44" ht="18.75" customHeight="1" x14ac:dyDescent="0.25">
      <c r="B12" s="706"/>
      <c r="C12" s="706"/>
      <c r="D12" s="704"/>
      <c r="E12" s="704"/>
      <c r="F12" s="704"/>
      <c r="G12" s="713" t="s">
        <v>1014</v>
      </c>
      <c r="H12" s="714"/>
      <c r="I12" s="714"/>
      <c r="J12" s="714"/>
      <c r="K12" s="714"/>
      <c r="L12" s="714"/>
      <c r="M12" s="714"/>
      <c r="N12" s="714"/>
      <c r="O12" s="714"/>
      <c r="P12" s="714"/>
      <c r="Q12" s="714"/>
      <c r="R12" s="714"/>
      <c r="S12" s="714"/>
      <c r="T12" s="714"/>
      <c r="U12" s="714"/>
      <c r="V12" s="714"/>
      <c r="W12" s="714"/>
      <c r="X12" s="709"/>
      <c r="Y12" s="709"/>
      <c r="Z12" s="715"/>
      <c r="AA12" s="711"/>
      <c r="AB12" s="701"/>
      <c r="AC12" s="668"/>
      <c r="AD12" s="668"/>
      <c r="AE12" s="668"/>
      <c r="AF12" s="671"/>
      <c r="AG12" s="672"/>
      <c r="AH12" s="668"/>
      <c r="AI12" s="671"/>
      <c r="AJ12" s="672"/>
      <c r="AK12" s="671"/>
      <c r="AL12" s="738"/>
      <c r="AM12" s="672"/>
      <c r="AN12" s="194"/>
      <c r="AO12" s="740"/>
    </row>
    <row r="13" spans="2:44" ht="40.5" customHeight="1" x14ac:dyDescent="0.25">
      <c r="B13" s="706"/>
      <c r="C13" s="706"/>
      <c r="D13" s="704"/>
      <c r="E13" s="704"/>
      <c r="F13" s="704"/>
      <c r="G13" s="716" t="s">
        <v>1015</v>
      </c>
      <c r="H13" s="716" t="s">
        <v>1016</v>
      </c>
      <c r="I13" s="713" t="s">
        <v>1017</v>
      </c>
      <c r="J13" s="715"/>
      <c r="K13" s="713" t="s">
        <v>1018</v>
      </c>
      <c r="L13" s="715"/>
      <c r="M13" s="718" t="s">
        <v>1019</v>
      </c>
      <c r="N13" s="719"/>
      <c r="O13" s="720" t="s">
        <v>1020</v>
      </c>
      <c r="P13" s="716" t="s">
        <v>1021</v>
      </c>
      <c r="Q13" s="722" t="s">
        <v>1022</v>
      </c>
      <c r="R13" s="722" t="s">
        <v>1023</v>
      </c>
      <c r="S13" s="724" t="s">
        <v>1024</v>
      </c>
      <c r="T13" s="692" t="s">
        <v>1025</v>
      </c>
      <c r="U13" s="692"/>
      <c r="V13" s="692" t="s">
        <v>1026</v>
      </c>
      <c r="W13" s="692"/>
      <c r="X13" s="693" t="s">
        <v>1027</v>
      </c>
      <c r="Y13" s="695" t="s">
        <v>1028</v>
      </c>
      <c r="Z13" s="697" t="s">
        <v>1029</v>
      </c>
      <c r="AA13" s="711"/>
      <c r="AB13" s="701"/>
      <c r="AC13" s="668"/>
      <c r="AD13" s="668"/>
      <c r="AE13" s="668"/>
      <c r="AF13" s="673"/>
      <c r="AG13" s="674"/>
      <c r="AH13" s="668"/>
      <c r="AI13" s="673"/>
      <c r="AJ13" s="674"/>
      <c r="AK13" s="673"/>
      <c r="AL13" s="739"/>
      <c r="AM13" s="674"/>
      <c r="AN13" s="194"/>
      <c r="AO13" s="740"/>
    </row>
    <row r="14" spans="2:44" ht="51" customHeight="1" x14ac:dyDescent="0.25">
      <c r="B14" s="706"/>
      <c r="C14" s="706"/>
      <c r="D14" s="705"/>
      <c r="E14" s="705"/>
      <c r="F14" s="705"/>
      <c r="G14" s="717"/>
      <c r="H14" s="717"/>
      <c r="I14" s="51" t="s">
        <v>1030</v>
      </c>
      <c r="J14" s="51" t="s">
        <v>1031</v>
      </c>
      <c r="K14" s="51" t="s">
        <v>1030</v>
      </c>
      <c r="L14" s="51" t="s">
        <v>1031</v>
      </c>
      <c r="M14" s="51" t="s">
        <v>1030</v>
      </c>
      <c r="N14" s="52" t="s">
        <v>1031</v>
      </c>
      <c r="O14" s="721"/>
      <c r="P14" s="717"/>
      <c r="Q14" s="723"/>
      <c r="R14" s="723"/>
      <c r="S14" s="725"/>
      <c r="T14" s="179" t="s">
        <v>1030</v>
      </c>
      <c r="U14" s="177" t="s">
        <v>1031</v>
      </c>
      <c r="V14" s="177" t="s">
        <v>1030</v>
      </c>
      <c r="W14" s="177" t="s">
        <v>1031</v>
      </c>
      <c r="X14" s="694"/>
      <c r="Y14" s="696"/>
      <c r="Z14" s="698"/>
      <c r="AA14" s="712"/>
      <c r="AB14" s="702"/>
      <c r="AC14" s="668"/>
      <c r="AD14" s="668"/>
      <c r="AE14" s="668"/>
      <c r="AF14" s="252" t="s">
        <v>1030</v>
      </c>
      <c r="AG14" s="252" t="s">
        <v>1031</v>
      </c>
      <c r="AH14" s="668"/>
      <c r="AI14" s="178" t="s">
        <v>1030</v>
      </c>
      <c r="AJ14" s="178" t="s">
        <v>1031</v>
      </c>
      <c r="AK14" s="414" t="s">
        <v>1771</v>
      </c>
      <c r="AL14" s="383" t="s">
        <v>1030</v>
      </c>
      <c r="AM14" s="383" t="s">
        <v>1031</v>
      </c>
      <c r="AN14" s="194"/>
      <c r="AO14" s="740"/>
    </row>
    <row r="15" spans="2:44" ht="15" customHeight="1" x14ac:dyDescent="0.25"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71"/>
      <c r="Y15" s="71"/>
      <c r="Z15" s="38"/>
      <c r="AA15" s="38"/>
      <c r="AB15" s="38"/>
      <c r="AF15" s="253"/>
      <c r="AG15" s="253"/>
    </row>
    <row r="16" spans="2:44" ht="66" customHeight="1" x14ac:dyDescent="0.25">
      <c r="B16" s="181" t="s">
        <v>124</v>
      </c>
      <c r="C16" s="180" t="s">
        <v>1040</v>
      </c>
      <c r="D16" s="129">
        <f t="shared" ref="D16:AF16" si="0">D17+D18+D19+D23+D20</f>
        <v>4923</v>
      </c>
      <c r="E16" s="129">
        <f t="shared" si="0"/>
        <v>28518.2</v>
      </c>
      <c r="F16" s="129">
        <f t="shared" si="0"/>
        <v>24521.1</v>
      </c>
      <c r="G16" s="129">
        <f t="shared" si="0"/>
        <v>2541633.4933606414</v>
      </c>
      <c r="H16" s="129">
        <f t="shared" si="0"/>
        <v>70616.098799999992</v>
      </c>
      <c r="I16" s="327">
        <f t="shared" si="0"/>
        <v>1.1387309379554815</v>
      </c>
      <c r="J16" s="129">
        <f t="shared" si="0"/>
        <v>677646.42148000002</v>
      </c>
      <c r="K16" s="327">
        <f>L16/G16</f>
        <v>5.1493222898534342E-3</v>
      </c>
      <c r="L16" s="129">
        <f t="shared" si="0"/>
        <v>13087.690000000002</v>
      </c>
      <c r="M16" s="327">
        <f t="shared" si="0"/>
        <v>7.4648156707734975E-2</v>
      </c>
      <c r="N16" s="129">
        <f t="shared" si="0"/>
        <v>2810.1</v>
      </c>
      <c r="O16" s="129">
        <f t="shared" si="0"/>
        <v>0</v>
      </c>
      <c r="P16" s="129">
        <f t="shared" si="0"/>
        <v>3454.32</v>
      </c>
      <c r="Q16" s="129">
        <f t="shared" si="0"/>
        <v>66122.006359999999</v>
      </c>
      <c r="R16" s="129">
        <f t="shared" si="0"/>
        <v>5497.2512999999999</v>
      </c>
      <c r="S16" s="129">
        <f t="shared" si="0"/>
        <v>320847.13900733966</v>
      </c>
      <c r="T16" s="129">
        <f t="shared" si="0"/>
        <v>0.22774267619389979</v>
      </c>
      <c r="U16" s="129">
        <f t="shared" si="0"/>
        <v>248666.9669137187</v>
      </c>
      <c r="V16" s="129">
        <f t="shared" si="0"/>
        <v>0.58029316308717593</v>
      </c>
      <c r="W16" s="129">
        <f t="shared" si="0"/>
        <v>354510.53226121911</v>
      </c>
      <c r="X16" s="129">
        <f t="shared" si="0"/>
        <v>43360.165932416669</v>
      </c>
      <c r="Y16" s="129">
        <f t="shared" si="0"/>
        <v>5861.2255100000002</v>
      </c>
      <c r="Z16" s="129">
        <f t="shared" si="0"/>
        <v>195</v>
      </c>
      <c r="AA16" s="129">
        <f t="shared" si="0"/>
        <v>4354308.4109253353</v>
      </c>
      <c r="AB16" s="129">
        <f t="shared" si="0"/>
        <v>300000</v>
      </c>
      <c r="AC16" s="129">
        <f t="shared" si="0"/>
        <v>943413.31377402111</v>
      </c>
      <c r="AD16" s="129">
        <f t="shared" si="0"/>
        <v>1.2491427191665814</v>
      </c>
      <c r="AE16" s="129">
        <f t="shared" si="0"/>
        <v>3701339.3182094102</v>
      </c>
      <c r="AF16" s="129">
        <f t="shared" si="0"/>
        <v>2.4</v>
      </c>
      <c r="AG16" s="129">
        <f t="shared" ref="AG16:AM16" si="1">AG17+AG18+AG19+AG23+AG20</f>
        <v>1517417.1680163848</v>
      </c>
      <c r="AH16" s="129">
        <f t="shared" si="1"/>
        <v>-590319.15909212735</v>
      </c>
      <c r="AI16" s="129">
        <f t="shared" si="1"/>
        <v>2.4193815738168412</v>
      </c>
      <c r="AJ16" s="129">
        <f t="shared" si="1"/>
        <v>1533732.4728661485</v>
      </c>
      <c r="AK16" s="129"/>
      <c r="AL16" s="129">
        <f t="shared" si="1"/>
        <v>0</v>
      </c>
      <c r="AM16" s="129">
        <f t="shared" si="1"/>
        <v>98747.700000000012</v>
      </c>
      <c r="AN16" s="195"/>
      <c r="AO16" s="328"/>
    </row>
    <row r="17" spans="2:47" ht="15" customHeight="1" x14ac:dyDescent="0.25">
      <c r="B17" s="38"/>
      <c r="C17" s="5" t="s">
        <v>1037</v>
      </c>
      <c r="D17" s="118"/>
      <c r="E17" s="118">
        <v>151</v>
      </c>
      <c r="F17" s="118">
        <v>143</v>
      </c>
      <c r="G17" s="60">
        <v>35635.799999999996</v>
      </c>
      <c r="H17" s="60">
        <v>928.8</v>
      </c>
      <c r="I17" s="88">
        <v>0.41961735109075704</v>
      </c>
      <c r="J17" s="60">
        <v>14953.399999999998</v>
      </c>
      <c r="K17" s="88">
        <f>L17/G17</f>
        <v>1.6301023128427034E-2</v>
      </c>
      <c r="L17" s="60">
        <v>580.9</v>
      </c>
      <c r="M17" s="88">
        <f>N17/G17</f>
        <v>0</v>
      </c>
      <c r="N17" s="60">
        <v>0</v>
      </c>
      <c r="O17" s="60">
        <v>0</v>
      </c>
      <c r="P17" s="60">
        <v>451</v>
      </c>
      <c r="Q17" s="60">
        <v>0</v>
      </c>
      <c r="R17" s="60">
        <v>37.700000000000003</v>
      </c>
      <c r="S17" s="60">
        <v>5947.4</v>
      </c>
      <c r="T17" s="88">
        <v>0</v>
      </c>
      <c r="U17" s="60">
        <v>0</v>
      </c>
      <c r="V17" s="88">
        <v>0.1947479781567974</v>
      </c>
      <c r="W17" s="65">
        <v>6940</v>
      </c>
      <c r="X17" s="60">
        <v>0</v>
      </c>
      <c r="Y17" s="60">
        <v>0</v>
      </c>
      <c r="Z17" s="60">
        <v>0</v>
      </c>
      <c r="AA17" s="349">
        <f>G17+H17+J17+L17+N17+O17+P17+Q17+R17+S17+U17+W17+X17+Y17+Z17</f>
        <v>65475</v>
      </c>
      <c r="AB17" s="140">
        <v>2955.4</v>
      </c>
      <c r="AC17" s="224">
        <f>AB17+X17+W17+U17</f>
        <v>9895.4</v>
      </c>
      <c r="AD17" s="61">
        <f>(AB17+X17+W17+U17)/G17</f>
        <v>0.27768143271653789</v>
      </c>
      <c r="AE17" s="224">
        <f>G17+H17+J17+L17+N17+P17+Q17+R17+S17+Y17+Z17</f>
        <v>58535</v>
      </c>
      <c r="AF17" s="256">
        <f>$AF$7</f>
        <v>0.6</v>
      </c>
      <c r="AG17" s="257">
        <f>G17*AF17</f>
        <v>21381.479999999996</v>
      </c>
      <c r="AH17" s="225">
        <f>IF((AA17+AB17)-(AE17+AG17)&gt;0,0,(AA17+AB17)-(AE17+AG17))</f>
        <v>-11486.080000000002</v>
      </c>
      <c r="AI17" s="61">
        <f>AJ17/G17</f>
        <v>0.6000000000000002</v>
      </c>
      <c r="AJ17" s="224">
        <f>AC17+AH17*-1</f>
        <v>21381.480000000003</v>
      </c>
      <c r="AK17" s="224"/>
      <c r="AL17" s="423"/>
      <c r="AM17" s="224">
        <f>ROUND(AL17*G17,1)</f>
        <v>0</v>
      </c>
      <c r="AN17" s="182"/>
      <c r="AO17" s="329">
        <v>0.41799999999999998</v>
      </c>
      <c r="AR17" s="348">
        <v>8320</v>
      </c>
    </row>
    <row r="18" spans="2:47" ht="15" customHeight="1" x14ac:dyDescent="0.25">
      <c r="B18" s="38"/>
      <c r="C18" s="5" t="s">
        <v>1036</v>
      </c>
      <c r="D18" s="118"/>
      <c r="E18" s="118">
        <v>179</v>
      </c>
      <c r="F18" s="118">
        <v>138</v>
      </c>
      <c r="G18" s="60">
        <v>37644.6</v>
      </c>
      <c r="H18" s="60"/>
      <c r="I18" s="88">
        <v>0.22252918753071502</v>
      </c>
      <c r="J18" s="60">
        <v>8377</v>
      </c>
      <c r="K18" s="88"/>
      <c r="L18" s="60"/>
      <c r="M18" s="88">
        <f>N18/G18</f>
        <v>7.4648156707734975E-2</v>
      </c>
      <c r="N18" s="60">
        <f>1492.4+444.6+873.1</f>
        <v>2810.1</v>
      </c>
      <c r="O18" s="60"/>
      <c r="P18" s="60">
        <v>53.4</v>
      </c>
      <c r="Q18" s="60">
        <v>37.200000000000003</v>
      </c>
      <c r="R18" s="60">
        <v>76.5</v>
      </c>
      <c r="S18" s="60">
        <v>2952</v>
      </c>
      <c r="T18" s="88">
        <f>U18/G18</f>
        <v>0.12568070852127533</v>
      </c>
      <c r="U18" s="60">
        <f>4467.6+263.6</f>
        <v>4731.2000000000007</v>
      </c>
      <c r="V18" s="88"/>
      <c r="W18" s="65"/>
      <c r="X18" s="60"/>
      <c r="Y18" s="60"/>
      <c r="Z18" s="60"/>
      <c r="AA18" s="60">
        <f>G18+H18+J18+L18+N18+O18+P18+Q18+R18+S18+U18+W18+X18+Y18+Z18</f>
        <v>56682</v>
      </c>
      <c r="AB18" s="140">
        <v>7849.8</v>
      </c>
      <c r="AC18" s="224">
        <f>AB18+X18+W18+U18</f>
        <v>12581</v>
      </c>
      <c r="AD18" s="61">
        <f>(AB18+X18+W18+U18)/G18</f>
        <v>0.33420464024056573</v>
      </c>
      <c r="AE18" s="224">
        <f>G18+H18+J18+L18+N18+P18+Q18+R18+S18+Y18+Z18</f>
        <v>51950.799999999996</v>
      </c>
      <c r="AF18" s="256">
        <f>$AF$7</f>
        <v>0.6</v>
      </c>
      <c r="AG18" s="257">
        <f>G18*AF18</f>
        <v>22586.76</v>
      </c>
      <c r="AH18" s="225">
        <f>IF((AA18+AB18)-(AE18+AG18)&gt;0,0,(AA18+AB18)-(AE18+AG18))</f>
        <v>-10005.759999999995</v>
      </c>
      <c r="AI18" s="61">
        <f>AJ18/G18</f>
        <v>0.59999999999999987</v>
      </c>
      <c r="AJ18" s="224">
        <f>AC18+AH18*-1</f>
        <v>22586.759999999995</v>
      </c>
      <c r="AK18" s="224"/>
      <c r="AL18" s="423"/>
      <c r="AM18" s="224">
        <f t="shared" ref="AM18:AM81" si="2">ROUND(AL18*G18,1)</f>
        <v>0</v>
      </c>
      <c r="AN18" s="182"/>
      <c r="AO18" s="329">
        <v>0.41399999999999998</v>
      </c>
    </row>
    <row r="19" spans="2:47" ht="15" customHeight="1" x14ac:dyDescent="0.25">
      <c r="B19" s="38"/>
      <c r="C19" s="5" t="s">
        <v>1038</v>
      </c>
      <c r="D19" s="118"/>
      <c r="E19" s="118">
        <v>278</v>
      </c>
      <c r="F19" s="118">
        <v>213</v>
      </c>
      <c r="G19" s="60">
        <v>15659.599999999999</v>
      </c>
      <c r="H19" s="60">
        <v>490.8</v>
      </c>
      <c r="I19" s="88"/>
      <c r="J19" s="60">
        <v>3863.5</v>
      </c>
      <c r="K19" s="88"/>
      <c r="L19" s="60">
        <v>87.6</v>
      </c>
      <c r="M19" s="88">
        <f>N19/G19</f>
        <v>0</v>
      </c>
      <c r="N19" s="60"/>
      <c r="O19" s="60"/>
      <c r="P19" s="60"/>
      <c r="Q19" s="60">
        <v>3075.5</v>
      </c>
      <c r="R19" s="60"/>
      <c r="S19" s="60">
        <v>2061.9</v>
      </c>
      <c r="T19" s="88"/>
      <c r="U19" s="60"/>
      <c r="V19" s="88"/>
      <c r="W19" s="65">
        <v>1583.5</v>
      </c>
      <c r="X19" s="60"/>
      <c r="Y19" s="60">
        <v>611.29999999999995</v>
      </c>
      <c r="Z19" s="60"/>
      <c r="AA19" s="60">
        <f>G19+H19+J19+L19+N19+O19+P19+Q19+R19+S19+U19+W19+X19+Y19+Z19</f>
        <v>27433.699999999997</v>
      </c>
      <c r="AB19" s="140">
        <v>2469.3000000000002</v>
      </c>
      <c r="AC19" s="224">
        <f>AB19+X19+W19+U19</f>
        <v>4052.8</v>
      </c>
      <c r="AD19" s="61">
        <f>(AB19+X19+W19+U19)/G19</f>
        <v>0.25880609977266344</v>
      </c>
      <c r="AE19" s="224">
        <f>G19+H19+J19+L19+N19+P19+Q19+R19+S19+Y19+Z19</f>
        <v>25850.199999999997</v>
      </c>
      <c r="AF19" s="256">
        <f>$AF$7</f>
        <v>0.6</v>
      </c>
      <c r="AG19" s="257">
        <f>G19*AF19</f>
        <v>9395.7599999999984</v>
      </c>
      <c r="AH19" s="225">
        <f>IF((AA19+AB19)-(AE19+AG19)&gt;0,0,(AA19+AB19)-(AE19+AG19))</f>
        <v>-5342.9599999999955</v>
      </c>
      <c r="AI19" s="61">
        <f>AJ19/G19</f>
        <v>0.59999999999999976</v>
      </c>
      <c r="AJ19" s="224">
        <f>AC19+AH19*-1</f>
        <v>9395.7599999999948</v>
      </c>
      <c r="AK19" s="224"/>
      <c r="AL19" s="423"/>
      <c r="AM19" s="224">
        <f t="shared" si="2"/>
        <v>0</v>
      </c>
      <c r="AN19" s="329"/>
      <c r="AO19" s="329">
        <v>0.53100000000000003</v>
      </c>
      <c r="AR19" s="348">
        <v>4513.1000000000004</v>
      </c>
    </row>
    <row r="20" spans="2:47" ht="15" customHeight="1" x14ac:dyDescent="0.25">
      <c r="B20" s="38"/>
      <c r="C20" s="384" t="s">
        <v>1055</v>
      </c>
      <c r="D20" s="118"/>
      <c r="E20" s="323">
        <v>275</v>
      </c>
      <c r="F20" s="323">
        <v>212</v>
      </c>
      <c r="G20" s="324">
        <v>62618.400000000001</v>
      </c>
      <c r="H20" s="324">
        <v>766.8</v>
      </c>
      <c r="I20" s="325">
        <v>0.23047538742606008</v>
      </c>
      <c r="J20" s="324">
        <v>14432</v>
      </c>
      <c r="K20" s="325">
        <v>0</v>
      </c>
      <c r="L20" s="324">
        <v>0</v>
      </c>
      <c r="M20" s="325">
        <f>N20/G20</f>
        <v>0</v>
      </c>
      <c r="N20" s="324">
        <v>0</v>
      </c>
      <c r="O20" s="324">
        <v>0</v>
      </c>
      <c r="P20" s="324">
        <v>0</v>
      </c>
      <c r="Q20" s="324">
        <v>36</v>
      </c>
      <c r="R20" s="324">
        <v>0</v>
      </c>
      <c r="S20" s="324">
        <v>7013.9247619047628</v>
      </c>
      <c r="T20" s="325">
        <v>0</v>
      </c>
      <c r="U20" s="324">
        <v>0</v>
      </c>
      <c r="V20" s="325">
        <v>0.24726342416925376</v>
      </c>
      <c r="W20" s="326">
        <v>15483.24</v>
      </c>
      <c r="X20" s="324">
        <v>0</v>
      </c>
      <c r="Y20" s="324">
        <v>0</v>
      </c>
      <c r="Z20" s="324">
        <v>0</v>
      </c>
      <c r="AA20" s="60">
        <f>G20+H20+J20+L20+N20+O20+P20+Q20+R20+S20+U20+W20+X20+Y20+Z20</f>
        <v>100350.36476190478</v>
      </c>
      <c r="AB20" s="140"/>
      <c r="AC20" s="224"/>
      <c r="AD20" s="61"/>
      <c r="AE20" s="224"/>
      <c r="AF20" s="256"/>
      <c r="AG20" s="257"/>
      <c r="AH20" s="385"/>
      <c r="AI20" s="61"/>
      <c r="AJ20" s="224"/>
      <c r="AK20" s="224"/>
      <c r="AL20" s="423"/>
      <c r="AM20" s="224">
        <f t="shared" si="2"/>
        <v>0</v>
      </c>
      <c r="AN20" s="329"/>
      <c r="AO20" s="386">
        <v>0.77300000000000002</v>
      </c>
    </row>
    <row r="21" spans="2:47" ht="15" customHeight="1" x14ac:dyDescent="0.25">
      <c r="B21" s="38"/>
      <c r="C21" s="221" t="s">
        <v>1039</v>
      </c>
      <c r="D21" s="118"/>
      <c r="E21" s="118"/>
      <c r="F21" s="118"/>
      <c r="G21" s="60"/>
      <c r="H21" s="60"/>
      <c r="I21" s="88"/>
      <c r="J21" s="60"/>
      <c r="K21" s="88"/>
      <c r="L21" s="60"/>
      <c r="M21" s="88"/>
      <c r="N21" s="60"/>
      <c r="O21" s="60"/>
      <c r="P21" s="60"/>
      <c r="Q21" s="60"/>
      <c r="R21" s="60"/>
      <c r="S21" s="60"/>
      <c r="T21" s="88"/>
      <c r="U21" s="60"/>
      <c r="V21" s="88"/>
      <c r="W21" s="65"/>
      <c r="X21" s="60"/>
      <c r="Y21" s="60"/>
      <c r="Z21" s="60"/>
      <c r="AA21" s="60"/>
      <c r="AB21" s="140">
        <v>8501.2000000000007</v>
      </c>
      <c r="AC21" s="224"/>
      <c r="AD21" s="61"/>
      <c r="AE21" s="224"/>
      <c r="AF21" s="256"/>
      <c r="AG21" s="257"/>
      <c r="AH21" s="225"/>
      <c r="AI21" s="61"/>
      <c r="AJ21" s="224"/>
      <c r="AK21" s="224"/>
      <c r="AL21" s="423"/>
      <c r="AM21" s="224">
        <f t="shared" si="2"/>
        <v>0</v>
      </c>
      <c r="AN21" s="329"/>
      <c r="AO21" s="329"/>
    </row>
    <row r="22" spans="2:47" ht="15" customHeight="1" x14ac:dyDescent="0.25">
      <c r="B22" s="78"/>
      <c r="C22" s="170"/>
      <c r="D22" s="118"/>
      <c r="E22" s="118"/>
      <c r="F22" s="118"/>
      <c r="G22" s="60"/>
      <c r="H22" s="60"/>
      <c r="I22" s="88"/>
      <c r="J22" s="60"/>
      <c r="K22" s="88"/>
      <c r="L22" s="60"/>
      <c r="M22" s="88"/>
      <c r="N22" s="60"/>
      <c r="O22" s="60"/>
      <c r="P22" s="60"/>
      <c r="Q22" s="60"/>
      <c r="R22" s="60"/>
      <c r="S22" s="60"/>
      <c r="T22" s="88"/>
      <c r="U22" s="60"/>
      <c r="V22" s="88"/>
      <c r="W22" s="65"/>
      <c r="X22" s="60"/>
      <c r="Y22" s="60"/>
      <c r="Z22" s="60"/>
      <c r="AA22" s="60"/>
      <c r="AB22" s="140"/>
      <c r="AC22" s="224"/>
      <c r="AD22" s="61"/>
      <c r="AE22" s="224"/>
      <c r="AF22" s="256"/>
      <c r="AG22" s="257"/>
      <c r="AH22" s="225"/>
      <c r="AI22" s="61"/>
      <c r="AJ22" s="61"/>
      <c r="AK22" s="61"/>
      <c r="AL22" s="423"/>
      <c r="AM22" s="61"/>
      <c r="AN22" s="329"/>
      <c r="AO22" s="329"/>
    </row>
    <row r="23" spans="2:47" ht="27.75" customHeight="1" x14ac:dyDescent="0.25">
      <c r="B23" s="690" t="s">
        <v>711</v>
      </c>
      <c r="C23" s="691"/>
      <c r="D23" s="117">
        <f t="shared" ref="D23:AA23" si="3">D24+D50+D76+D101+D109+D118</f>
        <v>4923</v>
      </c>
      <c r="E23" s="117">
        <f t="shared" si="3"/>
        <v>27635.200000000001</v>
      </c>
      <c r="F23" s="117">
        <f t="shared" si="3"/>
        <v>23815.1</v>
      </c>
      <c r="G23" s="132">
        <f t="shared" si="3"/>
        <v>2390075.0933606415</v>
      </c>
      <c r="H23" s="132">
        <f t="shared" si="3"/>
        <v>68429.698799999984</v>
      </c>
      <c r="I23" s="87">
        <f>J23/G23</f>
        <v>0.26610901190794928</v>
      </c>
      <c r="J23" s="132">
        <f t="shared" si="3"/>
        <v>636020.52148</v>
      </c>
      <c r="K23" s="87">
        <f>L23/G23</f>
        <v>5.1961505454364626E-3</v>
      </c>
      <c r="L23" s="132">
        <f t="shared" si="3"/>
        <v>12419.190000000002</v>
      </c>
      <c r="M23" s="87">
        <f>N23/G23</f>
        <v>0</v>
      </c>
      <c r="N23" s="132">
        <f t="shared" si="3"/>
        <v>0</v>
      </c>
      <c r="O23" s="132">
        <f t="shared" si="3"/>
        <v>0</v>
      </c>
      <c r="P23" s="132">
        <f t="shared" si="3"/>
        <v>2949.92</v>
      </c>
      <c r="Q23" s="132">
        <f t="shared" si="3"/>
        <v>62973.306359999995</v>
      </c>
      <c r="R23" s="132">
        <f t="shared" si="3"/>
        <v>5383.0513000000001</v>
      </c>
      <c r="S23" s="132">
        <f t="shared" si="3"/>
        <v>302871.91424543492</v>
      </c>
      <c r="T23" s="87">
        <f>U23/G23</f>
        <v>0.10206196767262446</v>
      </c>
      <c r="U23" s="132">
        <f t="shared" si="3"/>
        <v>243935.76691371869</v>
      </c>
      <c r="V23" s="87">
        <f>W23/G23</f>
        <v>0.13828176076112475</v>
      </c>
      <c r="W23" s="315">
        <f t="shared" si="3"/>
        <v>330503.79226121912</v>
      </c>
      <c r="X23" s="132">
        <f t="shared" si="3"/>
        <v>43360.165932416669</v>
      </c>
      <c r="Y23" s="132">
        <f t="shared" si="3"/>
        <v>5249.92551</v>
      </c>
      <c r="Z23" s="132">
        <f t="shared" si="3"/>
        <v>195</v>
      </c>
      <c r="AA23" s="132">
        <f t="shared" si="3"/>
        <v>4104367.3461634307</v>
      </c>
      <c r="AB23" s="129">
        <f>AB24+AB50+AB76+AB101+AB109+AB118</f>
        <v>286725.5</v>
      </c>
      <c r="AC23" s="129">
        <f>AC24+AC50+AC76+AC101+AC109+AC118</f>
        <v>916884.11377402116</v>
      </c>
      <c r="AD23" s="226">
        <f t="shared" ref="AD23:AD85" si="4">(AB23+X23+W23+U23)/G23</f>
        <v>0.37845054643681419</v>
      </c>
      <c r="AE23" s="129">
        <f>AE24+AE50+AE76+AE101+AE109+AE118</f>
        <v>3565003.3182094102</v>
      </c>
      <c r="AF23" s="258">
        <f t="shared" ref="AF23:AF53" si="5">$AF$7</f>
        <v>0.6</v>
      </c>
      <c r="AG23" s="255">
        <f>AG24+AG50+AG76+AG101+AG109+AG118</f>
        <v>1464053.1680163848</v>
      </c>
      <c r="AH23" s="129">
        <f>AH24+AH50+AH76+AH101+AH109+AH118</f>
        <v>-563484.3590921273</v>
      </c>
      <c r="AI23" s="226">
        <f t="shared" ref="AI23:AI86" si="6">AJ23/G23</f>
        <v>0.61938157381684145</v>
      </c>
      <c r="AJ23" s="132">
        <f t="shared" ref="AJ23:AJ86" si="7">AC23+AH23*-1</f>
        <v>1480368.4728661485</v>
      </c>
      <c r="AK23" s="132"/>
      <c r="AL23" s="424"/>
      <c r="AM23" s="132">
        <f>AM24+AM50+AM76+AM101+AM109+AM118</f>
        <v>98747.700000000012</v>
      </c>
      <c r="AN23" s="196"/>
      <c r="AO23" s="329"/>
    </row>
    <row r="24" spans="2:47" ht="19.5" x14ac:dyDescent="0.25">
      <c r="B24" s="4" t="s">
        <v>54</v>
      </c>
      <c r="C24" s="3"/>
      <c r="D24" s="117">
        <f t="shared" ref="D24:AA24" si="8">SUM(D25:D49)</f>
        <v>476</v>
      </c>
      <c r="E24" s="117">
        <f t="shared" si="8"/>
        <v>2534</v>
      </c>
      <c r="F24" s="117">
        <f t="shared" si="8"/>
        <v>1974</v>
      </c>
      <c r="G24" s="132">
        <f t="shared" si="8"/>
        <v>223570.587</v>
      </c>
      <c r="H24" s="132">
        <f t="shared" si="8"/>
        <v>5421.7839999999997</v>
      </c>
      <c r="I24" s="87">
        <f>J24/G24</f>
        <v>0.26401198293584116</v>
      </c>
      <c r="J24" s="132">
        <f t="shared" si="8"/>
        <v>59025.313999999991</v>
      </c>
      <c r="K24" s="87">
        <f>L24/G24</f>
        <v>1.3315705075283449E-3</v>
      </c>
      <c r="L24" s="132">
        <f t="shared" si="8"/>
        <v>297.7</v>
      </c>
      <c r="M24" s="87">
        <f>N24/G24</f>
        <v>0</v>
      </c>
      <c r="N24" s="132">
        <f t="shared" si="8"/>
        <v>0</v>
      </c>
      <c r="O24" s="132">
        <f t="shared" si="8"/>
        <v>0</v>
      </c>
      <c r="P24" s="132">
        <f t="shared" si="8"/>
        <v>162.30000000000001</v>
      </c>
      <c r="Q24" s="132">
        <f t="shared" si="8"/>
        <v>4769.08</v>
      </c>
      <c r="R24" s="132">
        <f t="shared" si="8"/>
        <v>583.9</v>
      </c>
      <c r="S24" s="132">
        <f t="shared" si="8"/>
        <v>28265.254930000003</v>
      </c>
      <c r="T24" s="87">
        <f>U24/G24</f>
        <v>0.1412041379128284</v>
      </c>
      <c r="U24" s="132">
        <f t="shared" si="8"/>
        <v>31569.092000000001</v>
      </c>
      <c r="V24" s="87">
        <f>W24/G24</f>
        <v>6.6462683483494184E-2</v>
      </c>
      <c r="W24" s="315">
        <f t="shared" si="8"/>
        <v>14859.10116</v>
      </c>
      <c r="X24" s="132">
        <f t="shared" si="8"/>
        <v>4691.4242633333333</v>
      </c>
      <c r="Y24" s="132">
        <f t="shared" si="8"/>
        <v>147.1</v>
      </c>
      <c r="Z24" s="132">
        <f t="shared" si="8"/>
        <v>32.4</v>
      </c>
      <c r="AA24" s="132">
        <f t="shared" si="8"/>
        <v>373395.03735333326</v>
      </c>
      <c r="AB24" s="129">
        <f>SUM(AB25:AB49)</f>
        <v>33263.4</v>
      </c>
      <c r="AC24" s="129">
        <f>SUM(AC25:AC49)</f>
        <v>84383.017423333324</v>
      </c>
      <c r="AD24" s="226">
        <f t="shared" si="4"/>
        <v>0.37743344755512648</v>
      </c>
      <c r="AE24" s="129">
        <f>SUM(AE25:AE49)</f>
        <v>322275.41993000003</v>
      </c>
      <c r="AF24" s="258">
        <f t="shared" si="5"/>
        <v>0.6</v>
      </c>
      <c r="AG24" s="255">
        <f>SUM(AG25:AG49)</f>
        <v>134142.35219999999</v>
      </c>
      <c r="AH24" s="129">
        <f>SUM(AH25:AH49)</f>
        <v>-49759.33477666667</v>
      </c>
      <c r="AI24" s="226">
        <f t="shared" si="6"/>
        <v>0.6</v>
      </c>
      <c r="AJ24" s="132">
        <f t="shared" si="7"/>
        <v>134142.35219999999</v>
      </c>
      <c r="AK24" s="132"/>
      <c r="AL24" s="424"/>
      <c r="AM24" s="132">
        <f>SUM(AM25:AM49)</f>
        <v>2361.8000000000002</v>
      </c>
      <c r="AN24" s="196"/>
      <c r="AO24" s="329"/>
    </row>
    <row r="25" spans="2:47" ht="15" customHeight="1" x14ac:dyDescent="0.25">
      <c r="B25" s="5" t="s">
        <v>55</v>
      </c>
      <c r="C25" s="5" t="s">
        <v>0</v>
      </c>
      <c r="D25" s="118">
        <v>9</v>
      </c>
      <c r="E25" s="118">
        <v>59</v>
      </c>
      <c r="F25" s="118">
        <v>48</v>
      </c>
      <c r="G25" s="60">
        <v>5352.4000000000005</v>
      </c>
      <c r="H25" s="60">
        <v>120</v>
      </c>
      <c r="I25" s="88">
        <v>0.26517076451685223</v>
      </c>
      <c r="J25" s="60">
        <v>1419.3</v>
      </c>
      <c r="K25" s="88">
        <v>0</v>
      </c>
      <c r="L25" s="60">
        <v>0</v>
      </c>
      <c r="M25" s="88">
        <v>0</v>
      </c>
      <c r="N25" s="60">
        <v>0</v>
      </c>
      <c r="O25" s="60">
        <v>0</v>
      </c>
      <c r="P25" s="60">
        <v>0</v>
      </c>
      <c r="Q25" s="60">
        <v>137</v>
      </c>
      <c r="R25" s="60">
        <v>12.7</v>
      </c>
      <c r="S25" s="60">
        <v>679.1</v>
      </c>
      <c r="T25" s="88">
        <v>9.6797698228831927E-2</v>
      </c>
      <c r="U25" s="60">
        <v>518.1</v>
      </c>
      <c r="V25" s="88">
        <v>0.11036170689784018</v>
      </c>
      <c r="W25" s="65">
        <v>590.69999999999982</v>
      </c>
      <c r="X25" s="60">
        <v>0</v>
      </c>
      <c r="Y25" s="60">
        <v>4.2</v>
      </c>
      <c r="Z25" s="60">
        <v>0</v>
      </c>
      <c r="AA25" s="60">
        <f t="shared" ref="AA25:AA49" si="9">G25+H25+J25+L25+N25+O25+P25+Q25+R25+S25+U25+W25+X25+Y25+Z25</f>
        <v>8833.5</v>
      </c>
      <c r="AB25" s="140">
        <v>727.4</v>
      </c>
      <c r="AC25" s="60">
        <f t="shared" ref="AC25:AC49" si="10">AB25+X25+W25+U25</f>
        <v>1836.1999999999998</v>
      </c>
      <c r="AD25" s="227">
        <f t="shared" si="4"/>
        <v>0.34306105672221798</v>
      </c>
      <c r="AE25" s="60">
        <f t="shared" ref="AE25:AE49" si="11">G25+H25+J25+L25+N25+P25+Q25+R25+S25+Y25+Z25</f>
        <v>7724.7000000000007</v>
      </c>
      <c r="AF25" s="259">
        <f t="shared" si="5"/>
        <v>0.6</v>
      </c>
      <c r="AG25" s="260">
        <f>G25*AF25</f>
        <v>3211.44</v>
      </c>
      <c r="AH25" s="225">
        <f>IF((AA25+AB25)-(AE25+AG25)&gt;0,0,(AA25+AB25)-(AE25+AG25))</f>
        <v>-1375.2400000000016</v>
      </c>
      <c r="AI25" s="227">
        <f t="shared" si="6"/>
        <v>0.6000000000000002</v>
      </c>
      <c r="AJ25" s="60">
        <f t="shared" si="7"/>
        <v>3211.4400000000014</v>
      </c>
      <c r="AK25" s="60">
        <v>72.0625</v>
      </c>
      <c r="AL25" s="425">
        <f t="shared" ref="AL25:AL49" si="12">VLOOKUP(AK25,$AK$2:$AL$6,2,TRUE)</f>
        <v>0</v>
      </c>
      <c r="AM25" s="60">
        <f t="shared" si="2"/>
        <v>0</v>
      </c>
      <c r="AN25" s="183"/>
      <c r="AO25" s="329">
        <v>0.38700000000000001</v>
      </c>
      <c r="AT25" s="399" t="s">
        <v>0</v>
      </c>
      <c r="AU25" s="34">
        <v>72.0625</v>
      </c>
    </row>
    <row r="26" spans="2:47" ht="15" customHeight="1" x14ac:dyDescent="0.25">
      <c r="B26" s="5" t="s">
        <v>56</v>
      </c>
      <c r="C26" s="5" t="s">
        <v>1</v>
      </c>
      <c r="D26" s="118">
        <v>8</v>
      </c>
      <c r="E26" s="118">
        <v>68</v>
      </c>
      <c r="F26" s="118">
        <v>56</v>
      </c>
      <c r="G26" s="60">
        <v>5879.7999999999993</v>
      </c>
      <c r="H26" s="60">
        <v>146.39999999999998</v>
      </c>
      <c r="I26" s="88">
        <v>0.26441375556991736</v>
      </c>
      <c r="J26" s="60">
        <v>1554.7</v>
      </c>
      <c r="K26" s="88">
        <v>0</v>
      </c>
      <c r="L26" s="60">
        <v>0</v>
      </c>
      <c r="M26" s="88">
        <v>0</v>
      </c>
      <c r="N26" s="60">
        <v>0</v>
      </c>
      <c r="O26" s="60">
        <v>0</v>
      </c>
      <c r="P26" s="60">
        <v>0</v>
      </c>
      <c r="Q26" s="60">
        <v>203.4</v>
      </c>
      <c r="R26" s="60">
        <v>34.9</v>
      </c>
      <c r="S26" s="60">
        <v>739</v>
      </c>
      <c r="T26" s="88">
        <v>0.17998911527602982</v>
      </c>
      <c r="U26" s="60">
        <v>1058.3</v>
      </c>
      <c r="V26" s="88">
        <v>0</v>
      </c>
      <c r="W26" s="65">
        <v>0</v>
      </c>
      <c r="X26" s="60">
        <v>0</v>
      </c>
      <c r="Y26" s="60">
        <v>0</v>
      </c>
      <c r="Z26" s="60">
        <v>0</v>
      </c>
      <c r="AA26" s="60">
        <f t="shared" si="9"/>
        <v>9616.4999999999964</v>
      </c>
      <c r="AB26" s="140">
        <v>904.4</v>
      </c>
      <c r="AC26" s="60">
        <f t="shared" si="10"/>
        <v>1962.6999999999998</v>
      </c>
      <c r="AD26" s="227">
        <f t="shared" si="4"/>
        <v>0.33380387087996194</v>
      </c>
      <c r="AE26" s="60">
        <f t="shared" si="11"/>
        <v>8558.1999999999971</v>
      </c>
      <c r="AF26" s="259">
        <f t="shared" si="5"/>
        <v>0.6</v>
      </c>
      <c r="AG26" s="260">
        <f t="shared" ref="AG26:AG49" si="13">G26*AF26</f>
        <v>3527.8799999999997</v>
      </c>
      <c r="AH26" s="225">
        <f t="shared" ref="AH26:AH49" si="14">IF((AA26+AB26)-(AE26+AG26)&gt;0,0,(AA26+AB26)-(AE26+AG26))</f>
        <v>-1565.1800000000003</v>
      </c>
      <c r="AI26" s="227">
        <f t="shared" si="6"/>
        <v>0.60000000000000009</v>
      </c>
      <c r="AJ26" s="60">
        <f t="shared" si="7"/>
        <v>3527.88</v>
      </c>
      <c r="AK26" s="60">
        <v>34.75</v>
      </c>
      <c r="AL26" s="425">
        <f t="shared" si="12"/>
        <v>0</v>
      </c>
      <c r="AM26" s="60">
        <f t="shared" si="2"/>
        <v>0</v>
      </c>
      <c r="AN26" s="183"/>
      <c r="AO26" s="329">
        <v>0.51500000000000001</v>
      </c>
      <c r="AT26" s="399" t="s">
        <v>1</v>
      </c>
      <c r="AU26" s="34">
        <v>34.75</v>
      </c>
    </row>
    <row r="27" spans="2:47" ht="15" customHeight="1" x14ac:dyDescent="0.25">
      <c r="B27" s="5" t="s">
        <v>57</v>
      </c>
      <c r="C27" s="5" t="s">
        <v>2</v>
      </c>
      <c r="D27" s="118">
        <v>32</v>
      </c>
      <c r="E27" s="118">
        <v>176</v>
      </c>
      <c r="F27" s="118">
        <v>140</v>
      </c>
      <c r="G27" s="60">
        <v>15170.300000000001</v>
      </c>
      <c r="H27" s="60">
        <v>292.8</v>
      </c>
      <c r="I27" s="88">
        <v>0.19697698793036392</v>
      </c>
      <c r="J27" s="60">
        <v>2988.2</v>
      </c>
      <c r="K27" s="88">
        <v>0</v>
      </c>
      <c r="L27" s="60">
        <v>0</v>
      </c>
      <c r="M27" s="88">
        <v>0</v>
      </c>
      <c r="N27" s="60">
        <v>0</v>
      </c>
      <c r="O27" s="60">
        <v>0</v>
      </c>
      <c r="P27" s="60">
        <v>35.4</v>
      </c>
      <c r="Q27" s="60">
        <v>300.39999999999998</v>
      </c>
      <c r="R27" s="60">
        <v>25.4</v>
      </c>
      <c r="S27" s="60">
        <v>1894.9</v>
      </c>
      <c r="T27" s="88">
        <v>5.8647488843332027E-2</v>
      </c>
      <c r="U27" s="60">
        <v>889.69999999999993</v>
      </c>
      <c r="V27" s="88">
        <v>0.19630725826120773</v>
      </c>
      <c r="W27" s="65">
        <v>2978.04</v>
      </c>
      <c r="X27" s="60">
        <v>0</v>
      </c>
      <c r="Y27" s="60">
        <v>0</v>
      </c>
      <c r="Z27" s="60">
        <v>0</v>
      </c>
      <c r="AA27" s="60">
        <f t="shared" si="9"/>
        <v>24575.140000000007</v>
      </c>
      <c r="AB27" s="140">
        <v>1534.7</v>
      </c>
      <c r="AC27" s="60">
        <f t="shared" si="10"/>
        <v>5402.44</v>
      </c>
      <c r="AD27" s="227">
        <f t="shared" si="4"/>
        <v>0.35611952301536548</v>
      </c>
      <c r="AE27" s="60">
        <f t="shared" si="11"/>
        <v>20707.400000000005</v>
      </c>
      <c r="AF27" s="259">
        <f t="shared" si="5"/>
        <v>0.6</v>
      </c>
      <c r="AG27" s="260">
        <f t="shared" si="13"/>
        <v>9102.18</v>
      </c>
      <c r="AH27" s="225">
        <f t="shared" si="14"/>
        <v>-3699.739999999998</v>
      </c>
      <c r="AI27" s="227">
        <f t="shared" si="6"/>
        <v>0.59999999999999976</v>
      </c>
      <c r="AJ27" s="60">
        <f t="shared" si="7"/>
        <v>9102.1799999999967</v>
      </c>
      <c r="AK27" s="60">
        <v>71.171428571428578</v>
      </c>
      <c r="AL27" s="425">
        <f t="shared" si="12"/>
        <v>0</v>
      </c>
      <c r="AM27" s="60">
        <f t="shared" si="2"/>
        <v>0</v>
      </c>
      <c r="AN27" s="183"/>
      <c r="AO27" s="329">
        <v>0.34399999999999997</v>
      </c>
      <c r="AT27" s="399" t="s">
        <v>2</v>
      </c>
      <c r="AU27" s="34">
        <v>71.171428571428578</v>
      </c>
    </row>
    <row r="28" spans="2:47" ht="15" customHeight="1" x14ac:dyDescent="0.25">
      <c r="B28" s="5" t="s">
        <v>58</v>
      </c>
      <c r="C28" s="5" t="s">
        <v>3</v>
      </c>
      <c r="D28" s="118">
        <v>27</v>
      </c>
      <c r="E28" s="118">
        <v>118</v>
      </c>
      <c r="F28" s="118">
        <v>84</v>
      </c>
      <c r="G28" s="60">
        <v>9985.8000000000011</v>
      </c>
      <c r="H28" s="60">
        <v>186</v>
      </c>
      <c r="I28" s="88">
        <v>0.19547757816098857</v>
      </c>
      <c r="J28" s="60">
        <v>1952</v>
      </c>
      <c r="K28" s="88">
        <v>0</v>
      </c>
      <c r="L28" s="60">
        <v>0</v>
      </c>
      <c r="M28" s="88">
        <v>0</v>
      </c>
      <c r="N28" s="60">
        <v>0</v>
      </c>
      <c r="O28" s="60">
        <v>0</v>
      </c>
      <c r="P28" s="60">
        <v>0</v>
      </c>
      <c r="Q28" s="60">
        <v>202.5</v>
      </c>
      <c r="R28" s="60">
        <v>12.8</v>
      </c>
      <c r="S28" s="60">
        <v>1283.0999999999999</v>
      </c>
      <c r="T28" s="88">
        <v>0.33345350397564533</v>
      </c>
      <c r="U28" s="60">
        <v>3329.7999999999997</v>
      </c>
      <c r="V28" s="88">
        <v>0</v>
      </c>
      <c r="W28" s="65">
        <v>0</v>
      </c>
      <c r="X28" s="60">
        <v>0</v>
      </c>
      <c r="Y28" s="60">
        <v>0</v>
      </c>
      <c r="Z28" s="60">
        <v>0</v>
      </c>
      <c r="AA28" s="60">
        <f t="shared" si="9"/>
        <v>16952</v>
      </c>
      <c r="AB28" s="140">
        <v>1061.4000000000001</v>
      </c>
      <c r="AC28" s="60">
        <f t="shared" si="10"/>
        <v>4391.2</v>
      </c>
      <c r="AD28" s="227">
        <f t="shared" si="4"/>
        <v>0.43974443710068289</v>
      </c>
      <c r="AE28" s="60">
        <f t="shared" si="11"/>
        <v>13622.2</v>
      </c>
      <c r="AF28" s="259">
        <f t="shared" si="5"/>
        <v>0.6</v>
      </c>
      <c r="AG28" s="260">
        <f>G28*AF28</f>
        <v>5991.4800000000005</v>
      </c>
      <c r="AH28" s="225">
        <f t="shared" si="14"/>
        <v>-1600.2799999999988</v>
      </c>
      <c r="AI28" s="227">
        <f t="shared" si="6"/>
        <v>0.59999999999999976</v>
      </c>
      <c r="AJ28" s="60">
        <f t="shared" si="7"/>
        <v>5991.4799999999987</v>
      </c>
      <c r="AK28" s="60">
        <v>31.607142857142858</v>
      </c>
      <c r="AL28" s="425">
        <f t="shared" si="12"/>
        <v>0</v>
      </c>
      <c r="AM28" s="60">
        <f t="shared" si="2"/>
        <v>0</v>
      </c>
      <c r="AN28" s="183"/>
      <c r="AO28" s="329">
        <v>0.29599999999999999</v>
      </c>
      <c r="AT28" s="399" t="s">
        <v>3</v>
      </c>
      <c r="AU28" s="34">
        <v>31.607142857142858</v>
      </c>
    </row>
    <row r="29" spans="2:47" s="1" customFormat="1" ht="15" customHeight="1" x14ac:dyDescent="0.25">
      <c r="B29" s="5" t="s">
        <v>59</v>
      </c>
      <c r="C29" s="5" t="s">
        <v>4</v>
      </c>
      <c r="D29" s="118">
        <v>16</v>
      </c>
      <c r="E29" s="118">
        <v>80</v>
      </c>
      <c r="F29" s="118">
        <v>73</v>
      </c>
      <c r="G29" s="60">
        <v>7970.6870000000008</v>
      </c>
      <c r="H29" s="60">
        <v>247.584</v>
      </c>
      <c r="I29" s="88">
        <v>0.30938537669337662</v>
      </c>
      <c r="J29" s="60">
        <v>2466.0140000000001</v>
      </c>
      <c r="K29" s="88">
        <v>0</v>
      </c>
      <c r="L29" s="60">
        <v>0</v>
      </c>
      <c r="M29" s="88">
        <v>0</v>
      </c>
      <c r="N29" s="60">
        <v>0</v>
      </c>
      <c r="O29" s="60">
        <v>0</v>
      </c>
      <c r="P29" s="60">
        <v>0</v>
      </c>
      <c r="Q29" s="60">
        <v>151.6</v>
      </c>
      <c r="R29" s="60">
        <v>17</v>
      </c>
      <c r="S29" s="60">
        <v>1075.152</v>
      </c>
      <c r="T29" s="88">
        <v>0.23757839192531333</v>
      </c>
      <c r="U29" s="60">
        <v>1893.663</v>
      </c>
      <c r="V29" s="88">
        <v>0</v>
      </c>
      <c r="W29" s="65">
        <v>0</v>
      </c>
      <c r="X29" s="60">
        <v>0</v>
      </c>
      <c r="Y29" s="60">
        <v>0</v>
      </c>
      <c r="Z29" s="60">
        <v>0</v>
      </c>
      <c r="AA29" s="60">
        <f t="shared" si="9"/>
        <v>13821.7</v>
      </c>
      <c r="AB29" s="140">
        <v>905</v>
      </c>
      <c r="AC29" s="60">
        <f t="shared" si="10"/>
        <v>2798.663</v>
      </c>
      <c r="AD29" s="227">
        <f t="shared" si="4"/>
        <v>0.35111942044644329</v>
      </c>
      <c r="AE29" s="60">
        <f t="shared" si="11"/>
        <v>11928.037</v>
      </c>
      <c r="AF29" s="259">
        <f t="shared" si="5"/>
        <v>0.6</v>
      </c>
      <c r="AG29" s="260">
        <f t="shared" si="13"/>
        <v>4782.4122000000007</v>
      </c>
      <c r="AH29" s="225">
        <f t="shared" si="14"/>
        <v>-1983.749200000002</v>
      </c>
      <c r="AI29" s="227">
        <f t="shared" si="6"/>
        <v>0.6000000000000002</v>
      </c>
      <c r="AJ29" s="60">
        <f t="shared" si="7"/>
        <v>4782.4122000000025</v>
      </c>
      <c r="AK29" s="60">
        <v>63.80821917808219</v>
      </c>
      <c r="AL29" s="425">
        <f t="shared" si="12"/>
        <v>0</v>
      </c>
      <c r="AM29" s="60">
        <f t="shared" si="2"/>
        <v>0</v>
      </c>
      <c r="AN29" s="183"/>
      <c r="AO29" s="331">
        <v>0.41599999999999998</v>
      </c>
      <c r="AT29" s="399" t="s">
        <v>4</v>
      </c>
      <c r="AU29" s="1">
        <v>63.80821917808219</v>
      </c>
    </row>
    <row r="30" spans="2:47" ht="16.5" customHeight="1" x14ac:dyDescent="0.25">
      <c r="B30" s="5" t="s">
        <v>60</v>
      </c>
      <c r="C30" s="5" t="s">
        <v>5</v>
      </c>
      <c r="D30" s="118">
        <v>6</v>
      </c>
      <c r="E30" s="118">
        <v>49</v>
      </c>
      <c r="F30" s="118">
        <v>39</v>
      </c>
      <c r="G30" s="60">
        <v>4245.7</v>
      </c>
      <c r="H30" s="60">
        <v>114</v>
      </c>
      <c r="I30" s="88">
        <v>0.30774666132793183</v>
      </c>
      <c r="J30" s="60">
        <v>1306.6000000000001</v>
      </c>
      <c r="K30" s="88">
        <v>0</v>
      </c>
      <c r="L30" s="60">
        <v>0</v>
      </c>
      <c r="M30" s="88">
        <v>0</v>
      </c>
      <c r="N30" s="60">
        <v>0</v>
      </c>
      <c r="O30" s="60">
        <v>0</v>
      </c>
      <c r="P30" s="60">
        <v>0</v>
      </c>
      <c r="Q30" s="60">
        <v>119.3</v>
      </c>
      <c r="R30" s="60">
        <v>40.6</v>
      </c>
      <c r="S30" s="60">
        <v>590</v>
      </c>
      <c r="T30" s="88">
        <v>0.28796664860918103</v>
      </c>
      <c r="U30" s="60">
        <v>1222.6199999999999</v>
      </c>
      <c r="V30" s="88">
        <v>2.1433450314435783E-3</v>
      </c>
      <c r="W30" s="65">
        <v>9.1</v>
      </c>
      <c r="X30" s="60">
        <v>562.5</v>
      </c>
      <c r="Y30" s="60">
        <v>0</v>
      </c>
      <c r="Z30" s="60">
        <v>0</v>
      </c>
      <c r="AA30" s="60">
        <f t="shared" si="9"/>
        <v>8210.4200000000019</v>
      </c>
      <c r="AB30" s="208">
        <v>0</v>
      </c>
      <c r="AC30" s="60">
        <f t="shared" si="10"/>
        <v>1794.2199999999998</v>
      </c>
      <c r="AD30" s="227">
        <f t="shared" si="4"/>
        <v>0.42259698047436228</v>
      </c>
      <c r="AE30" s="60">
        <f t="shared" si="11"/>
        <v>6416.2000000000007</v>
      </c>
      <c r="AF30" s="259">
        <f t="shared" si="5"/>
        <v>0.6</v>
      </c>
      <c r="AG30" s="260">
        <f t="shared" si="13"/>
        <v>2547.4199999999996</v>
      </c>
      <c r="AH30" s="225">
        <f t="shared" si="14"/>
        <v>-753.19999999999891</v>
      </c>
      <c r="AI30" s="227">
        <f t="shared" si="6"/>
        <v>0.59999999999999976</v>
      </c>
      <c r="AJ30" s="60">
        <f t="shared" si="7"/>
        <v>2547.4199999999987</v>
      </c>
      <c r="AK30" s="60">
        <v>79.051282051282058</v>
      </c>
      <c r="AL30" s="425">
        <f t="shared" si="12"/>
        <v>0</v>
      </c>
      <c r="AM30" s="60">
        <f t="shared" si="2"/>
        <v>0</v>
      </c>
      <c r="AN30" s="183"/>
      <c r="AO30" s="329">
        <v>0.435</v>
      </c>
      <c r="AT30" s="419" t="s">
        <v>5</v>
      </c>
      <c r="AU30" s="34">
        <v>79.051282051282058</v>
      </c>
    </row>
    <row r="31" spans="2:47" ht="15" customHeight="1" x14ac:dyDescent="0.25">
      <c r="B31" s="5" t="s">
        <v>61</v>
      </c>
      <c r="C31" s="5" t="s">
        <v>6</v>
      </c>
      <c r="D31" s="118">
        <v>19</v>
      </c>
      <c r="E31" s="118">
        <v>119</v>
      </c>
      <c r="F31" s="118">
        <v>83</v>
      </c>
      <c r="G31" s="60">
        <v>9769.4999999999982</v>
      </c>
      <c r="H31" s="60">
        <v>180</v>
      </c>
      <c r="I31" s="88">
        <v>0.28943139362301046</v>
      </c>
      <c r="J31" s="60">
        <v>2827.6</v>
      </c>
      <c r="K31" s="88">
        <v>0</v>
      </c>
      <c r="L31" s="60">
        <v>0</v>
      </c>
      <c r="M31" s="88">
        <v>0</v>
      </c>
      <c r="N31" s="60">
        <v>0</v>
      </c>
      <c r="O31" s="60">
        <v>0</v>
      </c>
      <c r="P31" s="60">
        <v>0</v>
      </c>
      <c r="Q31" s="60">
        <v>292.39999999999998</v>
      </c>
      <c r="R31" s="60">
        <v>32.299999999999997</v>
      </c>
      <c r="S31" s="60">
        <v>1256.1999999999998</v>
      </c>
      <c r="T31" s="88">
        <v>0.19300885408669843</v>
      </c>
      <c r="U31" s="60">
        <v>1885.6</v>
      </c>
      <c r="V31" s="88">
        <v>8.7824351297405203E-3</v>
      </c>
      <c r="W31" s="65">
        <v>85.8</v>
      </c>
      <c r="X31" s="60">
        <v>0</v>
      </c>
      <c r="Y31" s="60">
        <v>0</v>
      </c>
      <c r="Z31" s="60">
        <v>0</v>
      </c>
      <c r="AA31" s="60">
        <f t="shared" si="9"/>
        <v>16329.399999999996</v>
      </c>
      <c r="AB31" s="140">
        <v>2671.6</v>
      </c>
      <c r="AC31" s="60">
        <f t="shared" si="10"/>
        <v>4643</v>
      </c>
      <c r="AD31" s="227">
        <f t="shared" si="4"/>
        <v>0.4752546189671939</v>
      </c>
      <c r="AE31" s="60">
        <f t="shared" si="11"/>
        <v>14357.999999999996</v>
      </c>
      <c r="AF31" s="259">
        <f t="shared" si="5"/>
        <v>0.6</v>
      </c>
      <c r="AG31" s="260">
        <f t="shared" si="13"/>
        <v>5861.6999999999989</v>
      </c>
      <c r="AH31" s="225">
        <f t="shared" si="14"/>
        <v>-1218.7000000000007</v>
      </c>
      <c r="AI31" s="227">
        <f t="shared" si="6"/>
        <v>0.6000000000000002</v>
      </c>
      <c r="AJ31" s="60">
        <f t="shared" si="7"/>
        <v>5861.7000000000007</v>
      </c>
      <c r="AK31" s="60">
        <v>99.638554216867476</v>
      </c>
      <c r="AL31" s="425">
        <f t="shared" si="12"/>
        <v>0</v>
      </c>
      <c r="AM31" s="60">
        <f t="shared" si="2"/>
        <v>0</v>
      </c>
      <c r="AN31" s="183"/>
      <c r="AO31" s="329">
        <v>0.183</v>
      </c>
      <c r="AT31" s="419" t="s">
        <v>6</v>
      </c>
      <c r="AU31" s="34">
        <v>99.638554216867476</v>
      </c>
    </row>
    <row r="32" spans="2:47" ht="15" customHeight="1" x14ac:dyDescent="0.25">
      <c r="B32" s="5" t="s">
        <v>62</v>
      </c>
      <c r="C32" s="5" t="s">
        <v>7</v>
      </c>
      <c r="D32" s="118">
        <v>14</v>
      </c>
      <c r="E32" s="118">
        <v>84</v>
      </c>
      <c r="F32" s="118">
        <v>61</v>
      </c>
      <c r="G32" s="60">
        <v>6837</v>
      </c>
      <c r="H32" s="60">
        <v>184.79999999999998</v>
      </c>
      <c r="I32" s="88">
        <v>0.32544975866608161</v>
      </c>
      <c r="J32" s="60">
        <v>2225.1</v>
      </c>
      <c r="K32" s="88">
        <v>0</v>
      </c>
      <c r="L32" s="60">
        <v>0</v>
      </c>
      <c r="M32" s="88">
        <v>0</v>
      </c>
      <c r="N32" s="60">
        <v>0</v>
      </c>
      <c r="O32" s="60">
        <v>0</v>
      </c>
      <c r="P32" s="60">
        <v>0</v>
      </c>
      <c r="Q32" s="60">
        <v>206</v>
      </c>
      <c r="R32" s="60">
        <v>62.9</v>
      </c>
      <c r="S32" s="60">
        <v>853.6</v>
      </c>
      <c r="T32" s="88">
        <v>0</v>
      </c>
      <c r="U32" s="60">
        <v>0</v>
      </c>
      <c r="V32" s="88">
        <v>0.10453415240602601</v>
      </c>
      <c r="W32" s="65">
        <v>714.69999999999993</v>
      </c>
      <c r="X32" s="60">
        <v>809.6</v>
      </c>
      <c r="Y32" s="60">
        <v>0</v>
      </c>
      <c r="Z32" s="60">
        <v>0</v>
      </c>
      <c r="AA32" s="60">
        <f t="shared" si="9"/>
        <v>11893.7</v>
      </c>
      <c r="AB32" s="140">
        <v>869.8</v>
      </c>
      <c r="AC32" s="60">
        <f t="shared" si="10"/>
        <v>2394.1</v>
      </c>
      <c r="AD32" s="227">
        <f t="shared" si="4"/>
        <v>0.35016820242796548</v>
      </c>
      <c r="AE32" s="60">
        <f t="shared" si="11"/>
        <v>10369.4</v>
      </c>
      <c r="AF32" s="259">
        <f t="shared" si="5"/>
        <v>0.6</v>
      </c>
      <c r="AG32" s="260">
        <f t="shared" si="13"/>
        <v>4102.2</v>
      </c>
      <c r="AH32" s="225">
        <f t="shared" si="14"/>
        <v>-1708.0999999999985</v>
      </c>
      <c r="AI32" s="227">
        <f t="shared" si="6"/>
        <v>0.59999999999999987</v>
      </c>
      <c r="AJ32" s="60">
        <f t="shared" si="7"/>
        <v>4102.1999999999989</v>
      </c>
      <c r="AK32" s="60">
        <v>39.934426229508198</v>
      </c>
      <c r="AL32" s="425">
        <f t="shared" si="12"/>
        <v>0</v>
      </c>
      <c r="AM32" s="60">
        <f t="shared" si="2"/>
        <v>0</v>
      </c>
      <c r="AN32" s="183"/>
      <c r="AO32" s="329">
        <v>0.33</v>
      </c>
      <c r="AT32" s="399" t="s">
        <v>7</v>
      </c>
      <c r="AU32" s="34">
        <v>39.934426229508198</v>
      </c>
    </row>
    <row r="33" spans="2:65" ht="15" customHeight="1" x14ac:dyDescent="0.25">
      <c r="B33" s="5" t="s">
        <v>63</v>
      </c>
      <c r="C33" s="5" t="s">
        <v>8</v>
      </c>
      <c r="D33" s="118">
        <v>29</v>
      </c>
      <c r="E33" s="118">
        <v>111</v>
      </c>
      <c r="F33" s="118">
        <v>106</v>
      </c>
      <c r="G33" s="60">
        <f>12974.5</f>
        <v>12974.5</v>
      </c>
      <c r="H33" s="60">
        <v>306</v>
      </c>
      <c r="I33" s="88">
        <v>0.22075609850090561</v>
      </c>
      <c r="J33" s="60">
        <v>2864.2000000000003</v>
      </c>
      <c r="K33" s="88">
        <v>0</v>
      </c>
      <c r="L33" s="60">
        <v>0</v>
      </c>
      <c r="M33" s="88">
        <v>0</v>
      </c>
      <c r="N33" s="60">
        <v>0</v>
      </c>
      <c r="O33" s="60">
        <v>0</v>
      </c>
      <c r="P33" s="60">
        <v>0</v>
      </c>
      <c r="Q33" s="60">
        <v>135</v>
      </c>
      <c r="R33" s="60">
        <v>15.7</v>
      </c>
      <c r="S33" s="60">
        <v>1315.3999999999996</v>
      </c>
      <c r="T33" s="88">
        <v>4.8572199314039062E-2</v>
      </c>
      <c r="U33" s="60">
        <v>630.19999999999993</v>
      </c>
      <c r="V33" s="88">
        <v>0</v>
      </c>
      <c r="W33" s="65">
        <v>0</v>
      </c>
      <c r="X33" s="60">
        <v>0</v>
      </c>
      <c r="Y33" s="60">
        <v>0</v>
      </c>
      <c r="Z33" s="60">
        <v>0</v>
      </c>
      <c r="AA33" s="60">
        <f t="shared" si="9"/>
        <v>18241.000000000004</v>
      </c>
      <c r="AB33" s="140">
        <v>3402.4</v>
      </c>
      <c r="AC33" s="60">
        <f t="shared" si="10"/>
        <v>4032.6</v>
      </c>
      <c r="AD33" s="227">
        <f t="shared" si="4"/>
        <v>0.31080966511233571</v>
      </c>
      <c r="AE33" s="60">
        <f t="shared" si="11"/>
        <v>17610.800000000003</v>
      </c>
      <c r="AF33" s="259">
        <f t="shared" si="5"/>
        <v>0.6</v>
      </c>
      <c r="AG33" s="260">
        <f t="shared" si="13"/>
        <v>7784.7</v>
      </c>
      <c r="AH33" s="225">
        <f t="shared" si="14"/>
        <v>-3752.0999999999985</v>
      </c>
      <c r="AI33" s="227">
        <f t="shared" si="6"/>
        <v>0.59999999999999987</v>
      </c>
      <c r="AJ33" s="60">
        <f t="shared" si="7"/>
        <v>7784.6999999999989</v>
      </c>
      <c r="AK33" s="60">
        <v>73.801886792452834</v>
      </c>
      <c r="AL33" s="425">
        <f t="shared" si="12"/>
        <v>0</v>
      </c>
      <c r="AM33" s="60">
        <f t="shared" si="2"/>
        <v>0</v>
      </c>
      <c r="AN33" s="183"/>
      <c r="AO33" s="329">
        <v>0.29299999999999998</v>
      </c>
      <c r="AT33" s="399" t="s">
        <v>8</v>
      </c>
      <c r="AU33" s="34">
        <v>73.801886792452834</v>
      </c>
    </row>
    <row r="34" spans="2:65" ht="15" customHeight="1" x14ac:dyDescent="0.25">
      <c r="B34" s="5" t="s">
        <v>64</v>
      </c>
      <c r="C34" s="5" t="s">
        <v>9</v>
      </c>
      <c r="D34" s="118">
        <v>7</v>
      </c>
      <c r="E34" s="118">
        <v>60</v>
      </c>
      <c r="F34" s="118">
        <v>45</v>
      </c>
      <c r="G34" s="60">
        <v>4969</v>
      </c>
      <c r="H34" s="60">
        <v>145.19999999999999</v>
      </c>
      <c r="I34" s="88">
        <v>0.29770577581002211</v>
      </c>
      <c r="J34" s="60">
        <v>1479.3</v>
      </c>
      <c r="K34" s="88">
        <v>0</v>
      </c>
      <c r="L34" s="60">
        <v>0</v>
      </c>
      <c r="M34" s="88">
        <v>0</v>
      </c>
      <c r="N34" s="60">
        <v>0</v>
      </c>
      <c r="O34" s="60">
        <v>0</v>
      </c>
      <c r="P34" s="60">
        <v>0</v>
      </c>
      <c r="Q34" s="60">
        <v>75.8</v>
      </c>
      <c r="R34" s="60">
        <v>8.5</v>
      </c>
      <c r="S34" s="60">
        <v>636.39999999999986</v>
      </c>
      <c r="T34" s="88">
        <v>0</v>
      </c>
      <c r="U34" s="60">
        <v>0</v>
      </c>
      <c r="V34" s="88">
        <v>0.1899778627490441</v>
      </c>
      <c r="W34" s="65">
        <v>944.00000000000011</v>
      </c>
      <c r="X34" s="60">
        <v>0</v>
      </c>
      <c r="Y34" s="60">
        <v>0</v>
      </c>
      <c r="Z34" s="60">
        <v>0</v>
      </c>
      <c r="AA34" s="60">
        <f t="shared" si="9"/>
        <v>8258.2000000000007</v>
      </c>
      <c r="AB34" s="140">
        <v>751.4</v>
      </c>
      <c r="AC34" s="60">
        <f t="shared" si="10"/>
        <v>1695.4</v>
      </c>
      <c r="AD34" s="227">
        <f t="shared" si="4"/>
        <v>0.34119541155162009</v>
      </c>
      <c r="AE34" s="60">
        <f t="shared" si="11"/>
        <v>7314.2</v>
      </c>
      <c r="AF34" s="259">
        <f t="shared" si="5"/>
        <v>0.6</v>
      </c>
      <c r="AG34" s="260">
        <f t="shared" si="13"/>
        <v>2981.4</v>
      </c>
      <c r="AH34" s="225">
        <f t="shared" si="14"/>
        <v>-1286</v>
      </c>
      <c r="AI34" s="227">
        <f t="shared" si="6"/>
        <v>0.6</v>
      </c>
      <c r="AJ34" s="60">
        <f t="shared" si="7"/>
        <v>2981.4</v>
      </c>
      <c r="AK34" s="60">
        <v>53.93333333333333</v>
      </c>
      <c r="AL34" s="425">
        <f t="shared" si="12"/>
        <v>0</v>
      </c>
      <c r="AM34" s="60">
        <f t="shared" si="2"/>
        <v>0</v>
      </c>
      <c r="AN34" s="183"/>
      <c r="AO34" s="329">
        <v>0.47499999999999998</v>
      </c>
      <c r="AT34" s="399" t="s">
        <v>9</v>
      </c>
      <c r="AU34" s="34">
        <v>53.93333333333333</v>
      </c>
    </row>
    <row r="35" spans="2:65" ht="15" customHeight="1" x14ac:dyDescent="0.25">
      <c r="B35" s="5" t="s">
        <v>65</v>
      </c>
      <c r="C35" s="5" t="s">
        <v>10</v>
      </c>
      <c r="D35" s="118">
        <v>18</v>
      </c>
      <c r="E35" s="118">
        <v>110</v>
      </c>
      <c r="F35" s="118">
        <v>60</v>
      </c>
      <c r="G35" s="60">
        <v>7146.7000000000007</v>
      </c>
      <c r="H35" s="60">
        <v>150.00000000000003</v>
      </c>
      <c r="I35" s="88">
        <v>0.2564680202051296</v>
      </c>
      <c r="J35" s="60">
        <v>1832.8999999999999</v>
      </c>
      <c r="K35" s="88">
        <v>0</v>
      </c>
      <c r="L35" s="60">
        <v>0</v>
      </c>
      <c r="M35" s="88">
        <v>0</v>
      </c>
      <c r="N35" s="60">
        <v>0</v>
      </c>
      <c r="O35" s="60">
        <v>0</v>
      </c>
      <c r="P35" s="60">
        <v>0</v>
      </c>
      <c r="Q35" s="60">
        <v>285.8</v>
      </c>
      <c r="R35" s="60">
        <v>25.7</v>
      </c>
      <c r="S35" s="60">
        <v>825.3</v>
      </c>
      <c r="T35" s="88">
        <v>6.4743168175521573E-2</v>
      </c>
      <c r="U35" s="60">
        <v>462.70000000000005</v>
      </c>
      <c r="V35" s="88">
        <v>0</v>
      </c>
      <c r="W35" s="65">
        <v>0</v>
      </c>
      <c r="X35" s="60">
        <v>774.4</v>
      </c>
      <c r="Y35" s="60">
        <v>0</v>
      </c>
      <c r="Z35" s="60">
        <v>0</v>
      </c>
      <c r="AA35" s="60">
        <f t="shared" si="9"/>
        <v>11503.5</v>
      </c>
      <c r="AB35" s="140">
        <v>2034.3</v>
      </c>
      <c r="AC35" s="60">
        <f t="shared" si="10"/>
        <v>3271.3999999999996</v>
      </c>
      <c r="AD35" s="227">
        <f t="shared" si="4"/>
        <v>0.45774973064491292</v>
      </c>
      <c r="AE35" s="60">
        <f t="shared" si="11"/>
        <v>10266.4</v>
      </c>
      <c r="AF35" s="259">
        <f t="shared" si="5"/>
        <v>0.6</v>
      </c>
      <c r="AG35" s="260">
        <f t="shared" si="13"/>
        <v>4288.0200000000004</v>
      </c>
      <c r="AH35" s="225">
        <f t="shared" si="14"/>
        <v>-1016.6200000000008</v>
      </c>
      <c r="AI35" s="227">
        <f t="shared" si="6"/>
        <v>0.6</v>
      </c>
      <c r="AJ35" s="60">
        <f t="shared" si="7"/>
        <v>4288.0200000000004</v>
      </c>
      <c r="AK35" s="60">
        <v>16.816666666666666</v>
      </c>
      <c r="AL35" s="425">
        <f t="shared" si="12"/>
        <v>0</v>
      </c>
      <c r="AM35" s="60">
        <f t="shared" si="2"/>
        <v>0</v>
      </c>
      <c r="AN35" s="183"/>
      <c r="AO35" s="329">
        <v>0.159</v>
      </c>
      <c r="AT35" s="399" t="s">
        <v>10</v>
      </c>
      <c r="AU35" s="34">
        <v>16.816666666666666</v>
      </c>
    </row>
    <row r="36" spans="2:65" ht="15" customHeight="1" x14ac:dyDescent="0.25">
      <c r="B36" s="5" t="s">
        <v>66</v>
      </c>
      <c r="C36" s="5" t="s">
        <v>11</v>
      </c>
      <c r="D36" s="118">
        <v>33</v>
      </c>
      <c r="E36" s="118">
        <v>133</v>
      </c>
      <c r="F36" s="118">
        <v>111</v>
      </c>
      <c r="G36" s="60">
        <v>12883</v>
      </c>
      <c r="H36" s="60">
        <v>303.39999999999998</v>
      </c>
      <c r="I36" s="88">
        <v>0.27682216874951487</v>
      </c>
      <c r="J36" s="60">
        <v>3566.3</v>
      </c>
      <c r="K36" s="88">
        <v>0</v>
      </c>
      <c r="L36" s="60">
        <v>0</v>
      </c>
      <c r="M36" s="88">
        <v>0</v>
      </c>
      <c r="N36" s="60">
        <v>0</v>
      </c>
      <c r="O36" s="60">
        <v>0</v>
      </c>
      <c r="P36" s="60">
        <v>21.8</v>
      </c>
      <c r="Q36" s="60">
        <v>335.9</v>
      </c>
      <c r="R36" s="60">
        <v>21.2</v>
      </c>
      <c r="S36" s="60">
        <v>1684.3000000000002</v>
      </c>
      <c r="T36" s="88">
        <v>0.22606690988123884</v>
      </c>
      <c r="U36" s="60">
        <v>2912.42</v>
      </c>
      <c r="V36" s="88">
        <v>1.2023596988279128E-2</v>
      </c>
      <c r="W36" s="65">
        <v>154.9</v>
      </c>
      <c r="X36" s="60">
        <v>0</v>
      </c>
      <c r="Y36" s="60">
        <v>0</v>
      </c>
      <c r="Z36" s="60">
        <v>0</v>
      </c>
      <c r="AA36" s="60">
        <f t="shared" si="9"/>
        <v>21883.22</v>
      </c>
      <c r="AB36" s="140">
        <v>1422</v>
      </c>
      <c r="AC36" s="60">
        <f t="shared" si="10"/>
        <v>4489.32</v>
      </c>
      <c r="AD36" s="227">
        <f t="shared" si="4"/>
        <v>0.34846852441201581</v>
      </c>
      <c r="AE36" s="60">
        <f t="shared" si="11"/>
        <v>18815.900000000001</v>
      </c>
      <c r="AF36" s="259">
        <f t="shared" si="5"/>
        <v>0.6</v>
      </c>
      <c r="AG36" s="260">
        <f t="shared" si="13"/>
        <v>7729.7999999999993</v>
      </c>
      <c r="AH36" s="225">
        <f t="shared" si="14"/>
        <v>-3240.4799999999996</v>
      </c>
      <c r="AI36" s="227">
        <f t="shared" si="6"/>
        <v>0.6</v>
      </c>
      <c r="AJ36" s="60">
        <f t="shared" si="7"/>
        <v>7729.7999999999993</v>
      </c>
      <c r="AK36" s="60">
        <v>56.621621621621621</v>
      </c>
      <c r="AL36" s="425">
        <f t="shared" si="12"/>
        <v>0</v>
      </c>
      <c r="AM36" s="60">
        <f t="shared" si="2"/>
        <v>0</v>
      </c>
      <c r="AN36" s="183"/>
      <c r="AO36" s="329">
        <v>0.25700000000000001</v>
      </c>
      <c r="AT36" s="399" t="s">
        <v>11</v>
      </c>
      <c r="AU36" s="34">
        <v>56.621621621621621</v>
      </c>
    </row>
    <row r="37" spans="2:65" s="345" customFormat="1" ht="15" customHeight="1" x14ac:dyDescent="0.25">
      <c r="B37" s="334" t="s">
        <v>67</v>
      </c>
      <c r="C37" s="334" t="s">
        <v>12</v>
      </c>
      <c r="D37" s="335">
        <v>11</v>
      </c>
      <c r="E37" s="335">
        <v>78</v>
      </c>
      <c r="F37" s="335">
        <v>60</v>
      </c>
      <c r="G37" s="336">
        <v>6647.8000000000011</v>
      </c>
      <c r="H37" s="336">
        <v>210.3</v>
      </c>
      <c r="I37" s="337">
        <v>0.29927193958903697</v>
      </c>
      <c r="J37" s="336">
        <v>1989.5000000000002</v>
      </c>
      <c r="K37" s="337">
        <v>0</v>
      </c>
      <c r="L37" s="336">
        <v>0</v>
      </c>
      <c r="M37" s="337">
        <v>0</v>
      </c>
      <c r="N37" s="336">
        <v>0</v>
      </c>
      <c r="O37" s="336">
        <v>0</v>
      </c>
      <c r="P37" s="336">
        <v>0</v>
      </c>
      <c r="Q37" s="336">
        <v>108.3</v>
      </c>
      <c r="R37" s="336">
        <v>51.3</v>
      </c>
      <c r="S37" s="336">
        <v>813.7</v>
      </c>
      <c r="T37" s="337">
        <v>8.5862992268118749E-2</v>
      </c>
      <c r="U37" s="336">
        <v>570.79999999999995</v>
      </c>
      <c r="V37" s="337">
        <v>0</v>
      </c>
      <c r="W37" s="338">
        <v>0</v>
      </c>
      <c r="X37" s="336">
        <v>0</v>
      </c>
      <c r="Y37" s="336">
        <v>1.5</v>
      </c>
      <c r="Z37" s="336">
        <v>0</v>
      </c>
      <c r="AA37" s="336">
        <f t="shared" si="9"/>
        <v>10393.200000000001</v>
      </c>
      <c r="AB37" s="339">
        <v>2654.8</v>
      </c>
      <c r="AC37" s="336">
        <f t="shared" si="10"/>
        <v>3225.6000000000004</v>
      </c>
      <c r="AD37" s="340">
        <f t="shared" si="4"/>
        <v>0.48521315322362285</v>
      </c>
      <c r="AE37" s="336">
        <f t="shared" si="11"/>
        <v>9822.4000000000015</v>
      </c>
      <c r="AF37" s="341">
        <f t="shared" si="5"/>
        <v>0.6</v>
      </c>
      <c r="AG37" s="342">
        <f t="shared" si="13"/>
        <v>3988.6800000000003</v>
      </c>
      <c r="AH37" s="314">
        <f t="shared" si="14"/>
        <v>-763.08000000000175</v>
      </c>
      <c r="AI37" s="340">
        <f t="shared" si="6"/>
        <v>0.6000000000000002</v>
      </c>
      <c r="AJ37" s="336">
        <f t="shared" si="7"/>
        <v>3988.6800000000021</v>
      </c>
      <c r="AK37" s="336">
        <v>51.833333333333336</v>
      </c>
      <c r="AL37" s="426">
        <f t="shared" si="12"/>
        <v>0</v>
      </c>
      <c r="AM37" s="336">
        <f t="shared" si="2"/>
        <v>0</v>
      </c>
      <c r="AN37" s="343"/>
      <c r="AO37" s="344">
        <v>0.53900000000000003</v>
      </c>
      <c r="AQ37" s="345" t="s">
        <v>1049</v>
      </c>
      <c r="AT37" s="399" t="s">
        <v>12</v>
      </c>
      <c r="AU37" s="34">
        <v>51.833333333333336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</row>
    <row r="38" spans="2:65" ht="15" customHeight="1" x14ac:dyDescent="0.25">
      <c r="B38" s="5" t="s">
        <v>68</v>
      </c>
      <c r="C38" s="5" t="s">
        <v>13</v>
      </c>
      <c r="D38" s="118">
        <v>34</v>
      </c>
      <c r="E38" s="118">
        <v>141</v>
      </c>
      <c r="F38" s="118">
        <v>103</v>
      </c>
      <c r="G38" s="60">
        <v>11994.600000000002</v>
      </c>
      <c r="H38" s="60">
        <v>267.59999999999997</v>
      </c>
      <c r="I38" s="88">
        <v>0.20419188634885693</v>
      </c>
      <c r="J38" s="60">
        <v>2449.1999999999998</v>
      </c>
      <c r="K38" s="88">
        <v>0</v>
      </c>
      <c r="L38" s="60">
        <v>0</v>
      </c>
      <c r="M38" s="88">
        <v>0</v>
      </c>
      <c r="N38" s="60">
        <v>0</v>
      </c>
      <c r="O38" s="60">
        <v>0</v>
      </c>
      <c r="P38" s="60">
        <v>1.2</v>
      </c>
      <c r="Q38" s="60">
        <v>243.6</v>
      </c>
      <c r="R38" s="60">
        <v>10.8</v>
      </c>
      <c r="S38" s="60">
        <v>1546.5453333333332</v>
      </c>
      <c r="T38" s="88">
        <v>0.31620429193136906</v>
      </c>
      <c r="U38" s="60">
        <v>3792.7440000000001</v>
      </c>
      <c r="V38" s="88">
        <v>4.5353742517466183E-3</v>
      </c>
      <c r="W38" s="65">
        <v>54.4</v>
      </c>
      <c r="X38" s="60">
        <v>0</v>
      </c>
      <c r="Y38" s="60">
        <v>116</v>
      </c>
      <c r="Z38" s="60">
        <v>0</v>
      </c>
      <c r="AA38" s="60">
        <f t="shared" si="9"/>
        <v>20476.689333333336</v>
      </c>
      <c r="AB38" s="140">
        <v>634.29999999999995</v>
      </c>
      <c r="AC38" s="60">
        <f t="shared" si="10"/>
        <v>4481.4440000000004</v>
      </c>
      <c r="AD38" s="227">
        <f t="shared" si="4"/>
        <v>0.37362179647508043</v>
      </c>
      <c r="AE38" s="60">
        <f t="shared" si="11"/>
        <v>16629.545333333335</v>
      </c>
      <c r="AF38" s="259">
        <f t="shared" si="5"/>
        <v>0.6</v>
      </c>
      <c r="AG38" s="260">
        <f t="shared" si="13"/>
        <v>7196.7600000000011</v>
      </c>
      <c r="AH38" s="225">
        <f t="shared" si="14"/>
        <v>-2715.3160000000025</v>
      </c>
      <c r="AI38" s="227">
        <f t="shared" si="6"/>
        <v>0.60000000000000009</v>
      </c>
      <c r="AJ38" s="60">
        <f t="shared" si="7"/>
        <v>7196.7600000000029</v>
      </c>
      <c r="AK38" s="60">
        <v>107.03883495145631</v>
      </c>
      <c r="AL38" s="425">
        <f t="shared" si="12"/>
        <v>5.0999999999999997E-2</v>
      </c>
      <c r="AM38" s="60">
        <f t="shared" si="2"/>
        <v>611.70000000000005</v>
      </c>
      <c r="AN38" s="183"/>
      <c r="AO38" s="329">
        <v>0.38500000000000001</v>
      </c>
      <c r="AT38" s="419" t="s">
        <v>80</v>
      </c>
      <c r="AU38" s="34">
        <v>101.17391304347827</v>
      </c>
    </row>
    <row r="39" spans="2:65" ht="15" customHeight="1" x14ac:dyDescent="0.25">
      <c r="B39" s="5" t="s">
        <v>69</v>
      </c>
      <c r="C39" s="5" t="s">
        <v>14</v>
      </c>
      <c r="D39" s="118">
        <v>16</v>
      </c>
      <c r="E39" s="118">
        <v>81</v>
      </c>
      <c r="F39" s="118">
        <v>66</v>
      </c>
      <c r="G39" s="60">
        <v>7595.0000000000009</v>
      </c>
      <c r="H39" s="60">
        <v>183.60000000000002</v>
      </c>
      <c r="I39" s="88">
        <v>0.3204344963791968</v>
      </c>
      <c r="J39" s="60">
        <v>2433.6999999999998</v>
      </c>
      <c r="K39" s="88">
        <v>0</v>
      </c>
      <c r="L39" s="60">
        <v>0</v>
      </c>
      <c r="M39" s="88">
        <v>0</v>
      </c>
      <c r="N39" s="60">
        <v>0</v>
      </c>
      <c r="O39" s="60">
        <v>0</v>
      </c>
      <c r="P39" s="60">
        <v>0</v>
      </c>
      <c r="Q39" s="60">
        <v>197.5</v>
      </c>
      <c r="R39" s="60">
        <v>28.1</v>
      </c>
      <c r="S39" s="60">
        <v>1011.5000000000002</v>
      </c>
      <c r="T39" s="88">
        <v>0.16832126398946673</v>
      </c>
      <c r="U39" s="60">
        <v>1278.3999999999999</v>
      </c>
      <c r="V39" s="88">
        <v>4.8301514154048722E-2</v>
      </c>
      <c r="W39" s="65">
        <v>366.85</v>
      </c>
      <c r="X39" s="60">
        <v>0</v>
      </c>
      <c r="Y39" s="60">
        <v>0</v>
      </c>
      <c r="Z39" s="60">
        <v>0</v>
      </c>
      <c r="AA39" s="60">
        <f t="shared" si="9"/>
        <v>13094.650000000001</v>
      </c>
      <c r="AB39" s="140">
        <v>978.9</v>
      </c>
      <c r="AC39" s="60">
        <f t="shared" si="10"/>
        <v>2624.1499999999996</v>
      </c>
      <c r="AD39" s="227">
        <f t="shared" si="4"/>
        <v>0.34551020408163258</v>
      </c>
      <c r="AE39" s="60">
        <f t="shared" si="11"/>
        <v>11449.400000000001</v>
      </c>
      <c r="AF39" s="259">
        <f t="shared" si="5"/>
        <v>0.6</v>
      </c>
      <c r="AG39" s="260">
        <f t="shared" si="13"/>
        <v>4557</v>
      </c>
      <c r="AH39" s="225">
        <f t="shared" si="14"/>
        <v>-1932.8500000000004</v>
      </c>
      <c r="AI39" s="227">
        <f t="shared" si="6"/>
        <v>0.6</v>
      </c>
      <c r="AJ39" s="60">
        <f t="shared" si="7"/>
        <v>4557</v>
      </c>
      <c r="AK39" s="60">
        <v>42.31818181818182</v>
      </c>
      <c r="AL39" s="425">
        <f t="shared" si="12"/>
        <v>0</v>
      </c>
      <c r="AM39" s="60">
        <f t="shared" si="2"/>
        <v>0</v>
      </c>
      <c r="AN39" s="183"/>
      <c r="AO39" s="329">
        <v>0.48099999999999998</v>
      </c>
      <c r="AT39" s="419" t="s">
        <v>13</v>
      </c>
      <c r="AU39" s="34">
        <v>107.03883495145631</v>
      </c>
    </row>
    <row r="40" spans="2:65" ht="15" customHeight="1" x14ac:dyDescent="0.25">
      <c r="B40" s="5" t="s">
        <v>70</v>
      </c>
      <c r="C40" s="5" t="s">
        <v>15</v>
      </c>
      <c r="D40" s="118">
        <v>12</v>
      </c>
      <c r="E40" s="118">
        <v>78</v>
      </c>
      <c r="F40" s="118">
        <v>58</v>
      </c>
      <c r="G40" s="60">
        <v>6681</v>
      </c>
      <c r="H40" s="60">
        <v>182.39999999999998</v>
      </c>
      <c r="I40" s="88">
        <v>0.27657536296961532</v>
      </c>
      <c r="J40" s="60">
        <v>1847.8</v>
      </c>
      <c r="K40" s="88">
        <v>0</v>
      </c>
      <c r="L40" s="60">
        <v>0</v>
      </c>
      <c r="M40" s="88">
        <v>0</v>
      </c>
      <c r="N40" s="60">
        <v>0</v>
      </c>
      <c r="O40" s="60">
        <v>0</v>
      </c>
      <c r="P40" s="60">
        <v>68.2</v>
      </c>
      <c r="Q40" s="60">
        <v>189.4</v>
      </c>
      <c r="R40" s="60">
        <v>17</v>
      </c>
      <c r="S40" s="60">
        <v>828.8</v>
      </c>
      <c r="T40" s="88">
        <v>0.11878461308187399</v>
      </c>
      <c r="U40" s="60">
        <v>793.60000000000014</v>
      </c>
      <c r="V40" s="88">
        <v>2.490645113007035E-2</v>
      </c>
      <c r="W40" s="65">
        <v>166.4</v>
      </c>
      <c r="X40" s="60">
        <v>0</v>
      </c>
      <c r="Y40" s="60">
        <v>0</v>
      </c>
      <c r="Z40" s="60">
        <v>0</v>
      </c>
      <c r="AA40" s="60">
        <f t="shared" si="9"/>
        <v>10774.599999999999</v>
      </c>
      <c r="AB40" s="140">
        <v>1212.4000000000001</v>
      </c>
      <c r="AC40" s="60">
        <f t="shared" si="10"/>
        <v>2172.4000000000005</v>
      </c>
      <c r="AD40" s="227">
        <f t="shared" si="4"/>
        <v>0.32516090405627907</v>
      </c>
      <c r="AE40" s="60">
        <f t="shared" si="11"/>
        <v>9814.5999999999985</v>
      </c>
      <c r="AF40" s="259">
        <f t="shared" si="5"/>
        <v>0.6</v>
      </c>
      <c r="AG40" s="260">
        <f t="shared" si="13"/>
        <v>4008.6</v>
      </c>
      <c r="AH40" s="225">
        <f t="shared" si="14"/>
        <v>-1836.2000000000007</v>
      </c>
      <c r="AI40" s="227">
        <f t="shared" si="6"/>
        <v>0.6000000000000002</v>
      </c>
      <c r="AJ40" s="60">
        <f t="shared" si="7"/>
        <v>4008.6000000000013</v>
      </c>
      <c r="AK40" s="60">
        <v>81.724137931034477</v>
      </c>
      <c r="AL40" s="425">
        <f t="shared" si="12"/>
        <v>0</v>
      </c>
      <c r="AM40" s="60">
        <f t="shared" si="2"/>
        <v>0</v>
      </c>
      <c r="AN40" s="183"/>
      <c r="AO40" s="329">
        <v>0.51</v>
      </c>
      <c r="AT40" s="399" t="s">
        <v>14</v>
      </c>
      <c r="AU40" s="34">
        <v>42.31818181818182</v>
      </c>
    </row>
    <row r="41" spans="2:65" ht="15" customHeight="1" x14ac:dyDescent="0.25">
      <c r="B41" s="5" t="s">
        <v>71</v>
      </c>
      <c r="C41" s="5" t="s">
        <v>16</v>
      </c>
      <c r="D41" s="118">
        <v>10</v>
      </c>
      <c r="E41" s="118">
        <v>78</v>
      </c>
      <c r="F41" s="118">
        <v>57</v>
      </c>
      <c r="G41" s="60">
        <v>6183.1</v>
      </c>
      <c r="H41" s="60">
        <v>219.60000000000002</v>
      </c>
      <c r="I41" s="88">
        <v>0.35728032863773834</v>
      </c>
      <c r="J41" s="60">
        <v>2209.1</v>
      </c>
      <c r="K41" s="88">
        <v>0</v>
      </c>
      <c r="L41" s="60">
        <v>0</v>
      </c>
      <c r="M41" s="88">
        <v>0</v>
      </c>
      <c r="N41" s="60">
        <v>0</v>
      </c>
      <c r="O41" s="60">
        <v>0</v>
      </c>
      <c r="P41" s="60">
        <v>0</v>
      </c>
      <c r="Q41" s="60">
        <v>115.30000000000001</v>
      </c>
      <c r="R41" s="60">
        <v>8.5</v>
      </c>
      <c r="S41" s="60">
        <v>827.2</v>
      </c>
      <c r="T41" s="88">
        <v>0.1920881111416603</v>
      </c>
      <c r="U41" s="60">
        <v>1187.6999999999998</v>
      </c>
      <c r="V41" s="88">
        <v>0</v>
      </c>
      <c r="W41" s="65">
        <v>0</v>
      </c>
      <c r="X41" s="60">
        <v>0</v>
      </c>
      <c r="Y41" s="60">
        <v>0</v>
      </c>
      <c r="Z41" s="60">
        <v>32.4</v>
      </c>
      <c r="AA41" s="60">
        <f t="shared" si="9"/>
        <v>10782.9</v>
      </c>
      <c r="AB41" s="140">
        <v>918.3</v>
      </c>
      <c r="AC41" s="60">
        <f t="shared" si="10"/>
        <v>2106</v>
      </c>
      <c r="AD41" s="227">
        <f t="shared" si="4"/>
        <v>0.34060584496449997</v>
      </c>
      <c r="AE41" s="60">
        <f t="shared" si="11"/>
        <v>9595.2000000000007</v>
      </c>
      <c r="AF41" s="259">
        <f t="shared" si="5"/>
        <v>0.6</v>
      </c>
      <c r="AG41" s="260">
        <f t="shared" si="13"/>
        <v>3709.86</v>
      </c>
      <c r="AH41" s="225">
        <f t="shared" si="14"/>
        <v>-1603.8600000000024</v>
      </c>
      <c r="AI41" s="227">
        <f t="shared" si="6"/>
        <v>0.60000000000000031</v>
      </c>
      <c r="AJ41" s="60">
        <f t="shared" si="7"/>
        <v>3709.8600000000024</v>
      </c>
      <c r="AK41" s="60">
        <v>60.596491228070178</v>
      </c>
      <c r="AL41" s="425">
        <f t="shared" si="12"/>
        <v>0</v>
      </c>
      <c r="AM41" s="60">
        <f t="shared" si="2"/>
        <v>0</v>
      </c>
      <c r="AN41" s="183"/>
      <c r="AO41" s="329">
        <v>0.314</v>
      </c>
      <c r="AT41" s="419" t="s">
        <v>15</v>
      </c>
      <c r="AU41" s="34">
        <v>81.724137931034477</v>
      </c>
    </row>
    <row r="42" spans="2:65" ht="15" customHeight="1" x14ac:dyDescent="0.25">
      <c r="B42" s="5" t="s">
        <v>72</v>
      </c>
      <c r="C42" s="5" t="s">
        <v>17</v>
      </c>
      <c r="D42" s="118">
        <v>13</v>
      </c>
      <c r="E42" s="118">
        <v>74</v>
      </c>
      <c r="F42" s="118">
        <v>60</v>
      </c>
      <c r="G42" s="60">
        <v>6708.3</v>
      </c>
      <c r="H42" s="60">
        <v>183.6</v>
      </c>
      <c r="I42" s="88">
        <v>0.31590715978712941</v>
      </c>
      <c r="J42" s="60">
        <v>2119.2000000000003</v>
      </c>
      <c r="K42" s="88">
        <v>0</v>
      </c>
      <c r="L42" s="60">
        <v>0</v>
      </c>
      <c r="M42" s="88">
        <v>0</v>
      </c>
      <c r="N42" s="60">
        <v>0</v>
      </c>
      <c r="O42" s="60">
        <v>0</v>
      </c>
      <c r="P42" s="60">
        <v>0</v>
      </c>
      <c r="Q42" s="60">
        <v>151.30000000000001</v>
      </c>
      <c r="R42" s="60">
        <v>0</v>
      </c>
      <c r="S42" s="60">
        <v>910.6</v>
      </c>
      <c r="T42" s="88">
        <v>0</v>
      </c>
      <c r="U42" s="60">
        <v>0</v>
      </c>
      <c r="V42" s="88">
        <v>0.26274913167270397</v>
      </c>
      <c r="W42" s="65">
        <v>1762.6000000000001</v>
      </c>
      <c r="X42" s="60">
        <v>0</v>
      </c>
      <c r="Y42" s="60">
        <v>0</v>
      </c>
      <c r="Z42" s="60">
        <v>0</v>
      </c>
      <c r="AA42" s="60">
        <f t="shared" si="9"/>
        <v>11835.6</v>
      </c>
      <c r="AB42" s="140">
        <v>635.4</v>
      </c>
      <c r="AC42" s="60">
        <f t="shared" si="10"/>
        <v>2398</v>
      </c>
      <c r="AD42" s="227">
        <f t="shared" si="4"/>
        <v>0.35746761474591177</v>
      </c>
      <c r="AE42" s="60">
        <f t="shared" si="11"/>
        <v>10073</v>
      </c>
      <c r="AF42" s="259">
        <f t="shared" si="5"/>
        <v>0.6</v>
      </c>
      <c r="AG42" s="260">
        <f t="shared" si="13"/>
        <v>4024.98</v>
      </c>
      <c r="AH42" s="225">
        <f t="shared" si="14"/>
        <v>-1626.9799999999996</v>
      </c>
      <c r="AI42" s="227">
        <f t="shared" si="6"/>
        <v>0.59999999999999987</v>
      </c>
      <c r="AJ42" s="60">
        <f t="shared" si="7"/>
        <v>4024.9799999999996</v>
      </c>
      <c r="AK42" s="60">
        <v>28.4</v>
      </c>
      <c r="AL42" s="425">
        <f t="shared" si="12"/>
        <v>0</v>
      </c>
      <c r="AM42" s="60">
        <f t="shared" si="2"/>
        <v>0</v>
      </c>
      <c r="AN42" s="183"/>
      <c r="AO42" s="329">
        <v>0.39</v>
      </c>
      <c r="AT42" s="399" t="s">
        <v>16</v>
      </c>
      <c r="AU42" s="34">
        <v>60.596491228070178</v>
      </c>
    </row>
    <row r="43" spans="2:65" ht="15" customHeight="1" x14ac:dyDescent="0.25">
      <c r="B43" s="5" t="s">
        <v>73</v>
      </c>
      <c r="C43" s="5" t="s">
        <v>18</v>
      </c>
      <c r="D43" s="118">
        <v>37</v>
      </c>
      <c r="E43" s="118">
        <v>173</v>
      </c>
      <c r="F43" s="118">
        <v>151</v>
      </c>
      <c r="G43" s="60">
        <v>16974.899999999998</v>
      </c>
      <c r="H43" s="60">
        <v>404.1</v>
      </c>
      <c r="I43" s="88">
        <v>0.27438158693129272</v>
      </c>
      <c r="J43" s="60">
        <v>4657.6000000000004</v>
      </c>
      <c r="K43" s="88">
        <v>0</v>
      </c>
      <c r="L43" s="60">
        <v>0</v>
      </c>
      <c r="M43" s="88">
        <v>0</v>
      </c>
      <c r="N43" s="60">
        <v>0</v>
      </c>
      <c r="O43" s="60">
        <v>0</v>
      </c>
      <c r="P43" s="60">
        <v>0</v>
      </c>
      <c r="Q43" s="60">
        <v>246</v>
      </c>
      <c r="R43" s="60">
        <v>0</v>
      </c>
      <c r="S43" s="60">
        <v>2008.9</v>
      </c>
      <c r="T43" s="88">
        <v>0.10752935216113205</v>
      </c>
      <c r="U43" s="60">
        <v>1825.3000000000002</v>
      </c>
      <c r="V43" s="88">
        <v>0</v>
      </c>
      <c r="W43" s="65">
        <v>0</v>
      </c>
      <c r="X43" s="60">
        <v>1968.7</v>
      </c>
      <c r="Y43" s="60">
        <v>25.4</v>
      </c>
      <c r="Z43" s="60">
        <v>0</v>
      </c>
      <c r="AA43" s="60">
        <f t="shared" si="9"/>
        <v>28110.9</v>
      </c>
      <c r="AB43" s="140">
        <v>3739.2</v>
      </c>
      <c r="AC43" s="60">
        <f t="shared" si="10"/>
        <v>7533.2</v>
      </c>
      <c r="AD43" s="227">
        <f t="shared" si="4"/>
        <v>0.44378464674313256</v>
      </c>
      <c r="AE43" s="60">
        <f t="shared" si="11"/>
        <v>24316.9</v>
      </c>
      <c r="AF43" s="259">
        <f t="shared" si="5"/>
        <v>0.6</v>
      </c>
      <c r="AG43" s="260">
        <f t="shared" si="13"/>
        <v>10184.939999999999</v>
      </c>
      <c r="AH43" s="225">
        <f t="shared" si="14"/>
        <v>-2651.7399999999943</v>
      </c>
      <c r="AI43" s="227">
        <f t="shared" si="6"/>
        <v>0.59999999999999976</v>
      </c>
      <c r="AJ43" s="60">
        <f t="shared" si="7"/>
        <v>10184.939999999995</v>
      </c>
      <c r="AK43" s="60">
        <v>63.841059602649004</v>
      </c>
      <c r="AL43" s="425">
        <f t="shared" si="12"/>
        <v>0</v>
      </c>
      <c r="AM43" s="60">
        <f t="shared" si="2"/>
        <v>0</v>
      </c>
      <c r="AN43" s="183"/>
      <c r="AO43" s="329">
        <v>0.34899999999999998</v>
      </c>
      <c r="AT43" s="399" t="s">
        <v>17</v>
      </c>
      <c r="AU43" s="34">
        <v>28.4</v>
      </c>
    </row>
    <row r="44" spans="2:65" s="1" customFormat="1" ht="15" customHeight="1" x14ac:dyDescent="0.25">
      <c r="B44" s="5" t="s">
        <v>74</v>
      </c>
      <c r="C44" s="5" t="s">
        <v>19</v>
      </c>
      <c r="D44" s="118"/>
      <c r="E44" s="118">
        <v>72</v>
      </c>
      <c r="F44" s="118">
        <v>43</v>
      </c>
      <c r="G44" s="60">
        <v>3842.3</v>
      </c>
      <c r="H44" s="60">
        <v>139.20000000000002</v>
      </c>
      <c r="I44" s="88">
        <v>0.32704369778518078</v>
      </c>
      <c r="J44" s="60">
        <v>1256.6000000000001</v>
      </c>
      <c r="K44" s="88">
        <v>0</v>
      </c>
      <c r="L44" s="60">
        <v>0</v>
      </c>
      <c r="M44" s="88">
        <v>0</v>
      </c>
      <c r="N44" s="60">
        <v>0</v>
      </c>
      <c r="O44" s="60">
        <v>0</v>
      </c>
      <c r="P44" s="60">
        <v>0</v>
      </c>
      <c r="Q44" s="60">
        <v>60.180000000000007</v>
      </c>
      <c r="R44" s="60">
        <v>0</v>
      </c>
      <c r="S44" s="60">
        <v>576.2242633333334</v>
      </c>
      <c r="T44" s="88">
        <v>0</v>
      </c>
      <c r="U44" s="60">
        <v>0</v>
      </c>
      <c r="V44" s="88">
        <v>0.42068843140827111</v>
      </c>
      <c r="W44" s="65">
        <v>1616.4111600000001</v>
      </c>
      <c r="X44" s="60">
        <v>576.2242633333334</v>
      </c>
      <c r="Y44" s="60">
        <v>0</v>
      </c>
      <c r="Z44" s="60">
        <v>0</v>
      </c>
      <c r="AA44" s="60">
        <f t="shared" si="9"/>
        <v>8067.1396866666673</v>
      </c>
      <c r="AB44" s="208">
        <v>0</v>
      </c>
      <c r="AC44" s="60">
        <f t="shared" si="10"/>
        <v>2192.6354233333336</v>
      </c>
      <c r="AD44" s="227">
        <f t="shared" si="4"/>
        <v>0.57065700838907252</v>
      </c>
      <c r="AE44" s="60">
        <f t="shared" si="11"/>
        <v>5874.5042633333342</v>
      </c>
      <c r="AF44" s="259">
        <f t="shared" si="5"/>
        <v>0.6</v>
      </c>
      <c r="AG44" s="260">
        <f t="shared" si="13"/>
        <v>2305.38</v>
      </c>
      <c r="AH44" s="225">
        <f t="shared" si="14"/>
        <v>-112.74457666666694</v>
      </c>
      <c r="AI44" s="227">
        <f t="shared" si="6"/>
        <v>0.60000000000000009</v>
      </c>
      <c r="AJ44" s="60">
        <f t="shared" si="7"/>
        <v>2305.3800000000006</v>
      </c>
      <c r="AK44" s="60">
        <v>0</v>
      </c>
      <c r="AL44" s="425">
        <f t="shared" si="12"/>
        <v>0</v>
      </c>
      <c r="AM44" s="60">
        <f t="shared" si="2"/>
        <v>0</v>
      </c>
      <c r="AN44" s="183"/>
      <c r="AO44" s="331">
        <v>0.14099999999999999</v>
      </c>
      <c r="AT44" s="399" t="s">
        <v>18</v>
      </c>
      <c r="AU44" s="1">
        <v>63.841059602649004</v>
      </c>
    </row>
    <row r="45" spans="2:65" ht="15" customHeight="1" x14ac:dyDescent="0.25">
      <c r="B45" s="5" t="s">
        <v>75</v>
      </c>
      <c r="C45" s="5" t="s">
        <v>20</v>
      </c>
      <c r="D45" s="118">
        <v>16</v>
      </c>
      <c r="E45" s="118">
        <v>81</v>
      </c>
      <c r="F45" s="118">
        <v>59</v>
      </c>
      <c r="G45" s="60">
        <v>6733.5999999999995</v>
      </c>
      <c r="H45" s="60">
        <v>166.8</v>
      </c>
      <c r="I45" s="88">
        <v>0.27102887014375671</v>
      </c>
      <c r="J45" s="60">
        <v>1825</v>
      </c>
      <c r="K45" s="88">
        <v>0</v>
      </c>
      <c r="L45" s="60">
        <v>0</v>
      </c>
      <c r="M45" s="88">
        <v>0</v>
      </c>
      <c r="N45" s="60">
        <v>0</v>
      </c>
      <c r="O45" s="60">
        <v>0</v>
      </c>
      <c r="P45" s="60">
        <v>35.700000000000003</v>
      </c>
      <c r="Q45" s="60">
        <v>126.5</v>
      </c>
      <c r="R45" s="60">
        <v>12.8</v>
      </c>
      <c r="S45" s="60">
        <v>929.29999999999984</v>
      </c>
      <c r="T45" s="88">
        <v>0.15816205298800048</v>
      </c>
      <c r="U45" s="60">
        <v>1065</v>
      </c>
      <c r="V45" s="88">
        <v>0.17889390519187359</v>
      </c>
      <c r="W45" s="65">
        <v>1204.5999999999999</v>
      </c>
      <c r="X45" s="60">
        <v>0</v>
      </c>
      <c r="Y45" s="60">
        <v>0</v>
      </c>
      <c r="Z45" s="60">
        <v>0</v>
      </c>
      <c r="AA45" s="60">
        <f t="shared" si="9"/>
        <v>12099.3</v>
      </c>
      <c r="AB45" s="140">
        <v>269.3</v>
      </c>
      <c r="AC45" s="60">
        <f t="shared" si="10"/>
        <v>2538.8999999999996</v>
      </c>
      <c r="AD45" s="227">
        <f t="shared" si="4"/>
        <v>0.37704942378519662</v>
      </c>
      <c r="AE45" s="60">
        <f t="shared" si="11"/>
        <v>9829.6999999999989</v>
      </c>
      <c r="AF45" s="259">
        <f t="shared" si="5"/>
        <v>0.6</v>
      </c>
      <c r="AG45" s="260">
        <f t="shared" si="13"/>
        <v>4040.1599999999994</v>
      </c>
      <c r="AH45" s="225">
        <f t="shared" si="14"/>
        <v>-1501.2600000000002</v>
      </c>
      <c r="AI45" s="227">
        <f t="shared" si="6"/>
        <v>0.6</v>
      </c>
      <c r="AJ45" s="60">
        <f t="shared" si="7"/>
        <v>4040.16</v>
      </c>
      <c r="AK45" s="60">
        <v>56.66101694915254</v>
      </c>
      <c r="AL45" s="425">
        <f t="shared" si="12"/>
        <v>0</v>
      </c>
      <c r="AM45" s="60">
        <f t="shared" si="2"/>
        <v>0</v>
      </c>
      <c r="AN45" s="183"/>
      <c r="AO45" s="329">
        <v>0.28199999999999997</v>
      </c>
      <c r="AT45" s="399" t="s">
        <v>19</v>
      </c>
      <c r="AU45" s="34">
        <v>0</v>
      </c>
    </row>
    <row r="46" spans="2:65" ht="15" customHeight="1" x14ac:dyDescent="0.25">
      <c r="B46" s="5" t="s">
        <v>76</v>
      </c>
      <c r="C46" s="5" t="s">
        <v>21</v>
      </c>
      <c r="D46" s="118">
        <v>12</v>
      </c>
      <c r="E46" s="118">
        <v>66</v>
      </c>
      <c r="F46" s="118">
        <v>50</v>
      </c>
      <c r="G46" s="60">
        <v>5946.3</v>
      </c>
      <c r="H46" s="60">
        <v>162</v>
      </c>
      <c r="I46" s="88">
        <v>0.2840758118493853</v>
      </c>
      <c r="J46" s="60">
        <v>1689.1999999999998</v>
      </c>
      <c r="K46" s="88">
        <v>0</v>
      </c>
      <c r="L46" s="60">
        <v>0</v>
      </c>
      <c r="M46" s="88">
        <v>0</v>
      </c>
      <c r="N46" s="60">
        <v>0</v>
      </c>
      <c r="O46" s="60">
        <v>0</v>
      </c>
      <c r="P46" s="60">
        <v>0</v>
      </c>
      <c r="Q46" s="60">
        <v>145</v>
      </c>
      <c r="R46" s="60">
        <v>8.5</v>
      </c>
      <c r="S46" s="60">
        <v>739.00000000000011</v>
      </c>
      <c r="T46" s="88">
        <v>7.424785160519988E-2</v>
      </c>
      <c r="U46" s="60">
        <v>441.50000000000006</v>
      </c>
      <c r="V46" s="88">
        <v>0.11008526310478785</v>
      </c>
      <c r="W46" s="65">
        <v>654.6</v>
      </c>
      <c r="X46" s="60">
        <v>0</v>
      </c>
      <c r="Y46" s="60">
        <v>0</v>
      </c>
      <c r="Z46" s="60">
        <v>0</v>
      </c>
      <c r="AA46" s="60">
        <f t="shared" si="9"/>
        <v>9786.1</v>
      </c>
      <c r="AB46" s="140">
        <v>888.9</v>
      </c>
      <c r="AC46" s="60">
        <f t="shared" si="10"/>
        <v>1985</v>
      </c>
      <c r="AD46" s="227">
        <f t="shared" si="4"/>
        <v>0.33382103156584764</v>
      </c>
      <c r="AE46" s="60">
        <f t="shared" si="11"/>
        <v>8690</v>
      </c>
      <c r="AF46" s="259">
        <f t="shared" si="5"/>
        <v>0.6</v>
      </c>
      <c r="AG46" s="260">
        <f t="shared" si="13"/>
        <v>3567.78</v>
      </c>
      <c r="AH46" s="225">
        <f t="shared" si="14"/>
        <v>-1582.7800000000007</v>
      </c>
      <c r="AI46" s="227">
        <f t="shared" si="6"/>
        <v>0.60000000000000009</v>
      </c>
      <c r="AJ46" s="60">
        <f t="shared" si="7"/>
        <v>3567.7800000000007</v>
      </c>
      <c r="AK46" s="60">
        <v>104.18</v>
      </c>
      <c r="AL46" s="425">
        <f t="shared" si="12"/>
        <v>5.0999999999999997E-2</v>
      </c>
      <c r="AM46" s="60">
        <f t="shared" si="2"/>
        <v>303.3</v>
      </c>
      <c r="AN46" s="183"/>
      <c r="AO46" s="329">
        <v>0.378</v>
      </c>
      <c r="AT46" s="399" t="s">
        <v>20</v>
      </c>
      <c r="AU46" s="34">
        <v>56.66101694915254</v>
      </c>
    </row>
    <row r="47" spans="2:65" ht="15" customHeight="1" x14ac:dyDescent="0.25">
      <c r="B47" s="5" t="s">
        <v>77</v>
      </c>
      <c r="C47" s="5" t="s">
        <v>22</v>
      </c>
      <c r="D47" s="118">
        <v>14</v>
      </c>
      <c r="E47" s="118">
        <v>61</v>
      </c>
      <c r="F47" s="118">
        <v>46</v>
      </c>
      <c r="G47" s="60">
        <v>5818.7000000000007</v>
      </c>
      <c r="H47" s="60">
        <v>111.6</v>
      </c>
      <c r="I47" s="88">
        <v>0.20463333734339278</v>
      </c>
      <c r="J47" s="60">
        <v>1190.6999999999998</v>
      </c>
      <c r="K47" s="88">
        <v>0</v>
      </c>
      <c r="L47" s="60">
        <v>0</v>
      </c>
      <c r="M47" s="88">
        <v>0</v>
      </c>
      <c r="N47" s="60">
        <v>0</v>
      </c>
      <c r="O47" s="60">
        <v>0</v>
      </c>
      <c r="P47" s="60">
        <v>0</v>
      </c>
      <c r="Q47" s="60">
        <v>113.7</v>
      </c>
      <c r="R47" s="60">
        <v>12.8</v>
      </c>
      <c r="S47" s="60">
        <v>743.7</v>
      </c>
      <c r="T47" s="88">
        <v>2.646639283688796E-2</v>
      </c>
      <c r="U47" s="60">
        <v>154</v>
      </c>
      <c r="V47" s="88">
        <v>0.26146733806520356</v>
      </c>
      <c r="W47" s="65">
        <v>1521.4</v>
      </c>
      <c r="X47" s="60">
        <v>0</v>
      </c>
      <c r="Y47" s="60">
        <v>0</v>
      </c>
      <c r="Z47" s="60">
        <v>0</v>
      </c>
      <c r="AA47" s="60">
        <f t="shared" si="9"/>
        <v>9666.6</v>
      </c>
      <c r="AB47" s="140">
        <v>447.8</v>
      </c>
      <c r="AC47" s="60">
        <f t="shared" si="10"/>
        <v>2123.1999999999998</v>
      </c>
      <c r="AD47" s="227">
        <f t="shared" si="4"/>
        <v>0.36489250176156179</v>
      </c>
      <c r="AE47" s="60">
        <f t="shared" si="11"/>
        <v>7991.2000000000007</v>
      </c>
      <c r="AF47" s="259">
        <f t="shared" si="5"/>
        <v>0.6</v>
      </c>
      <c r="AG47" s="260">
        <f t="shared" si="13"/>
        <v>3491.2200000000003</v>
      </c>
      <c r="AH47" s="225">
        <f t="shared" si="14"/>
        <v>-1368.0200000000023</v>
      </c>
      <c r="AI47" s="227">
        <f t="shared" si="6"/>
        <v>0.60000000000000031</v>
      </c>
      <c r="AJ47" s="60">
        <f t="shared" si="7"/>
        <v>3491.2200000000021</v>
      </c>
      <c r="AK47" s="60">
        <v>34.282608695652172</v>
      </c>
      <c r="AL47" s="425">
        <f t="shared" si="12"/>
        <v>0</v>
      </c>
      <c r="AM47" s="60">
        <f t="shared" si="2"/>
        <v>0</v>
      </c>
      <c r="AN47" s="183"/>
      <c r="AO47" s="329">
        <v>0.61299999999999999</v>
      </c>
      <c r="AT47" s="419" t="s">
        <v>21</v>
      </c>
      <c r="AU47" s="34">
        <v>104.18</v>
      </c>
    </row>
    <row r="48" spans="2:65" s="1" customFormat="1" ht="15" customHeight="1" x14ac:dyDescent="0.25">
      <c r="B48" s="5" t="s">
        <v>78</v>
      </c>
      <c r="C48" s="5" t="s">
        <v>23</v>
      </c>
      <c r="D48" s="118">
        <v>9</v>
      </c>
      <c r="E48" s="118">
        <v>84</v>
      </c>
      <c r="F48" s="118">
        <v>62</v>
      </c>
      <c r="G48" s="60">
        <v>6891.5000000000009</v>
      </c>
      <c r="H48" s="60">
        <v>188.4</v>
      </c>
      <c r="I48" s="88">
        <v>0.33400565914532393</v>
      </c>
      <c r="J48" s="60">
        <v>2301.8000000000002</v>
      </c>
      <c r="K48" s="88">
        <v>0</v>
      </c>
      <c r="L48" s="60">
        <v>0</v>
      </c>
      <c r="M48" s="88">
        <v>0</v>
      </c>
      <c r="N48" s="60">
        <v>0</v>
      </c>
      <c r="O48" s="60">
        <v>0</v>
      </c>
      <c r="P48" s="60">
        <v>0</v>
      </c>
      <c r="Q48" s="60">
        <v>186.8</v>
      </c>
      <c r="R48" s="60">
        <v>38.4</v>
      </c>
      <c r="S48" s="60">
        <v>918.2</v>
      </c>
      <c r="T48" s="88">
        <v>0</v>
      </c>
      <c r="U48" s="60">
        <v>0</v>
      </c>
      <c r="V48" s="88">
        <v>0.20626859174345205</v>
      </c>
      <c r="W48" s="65">
        <v>1421.4999999999998</v>
      </c>
      <c r="X48" s="60">
        <v>0</v>
      </c>
      <c r="Y48" s="60">
        <v>0</v>
      </c>
      <c r="Z48" s="60">
        <v>0</v>
      </c>
      <c r="AA48" s="60">
        <f t="shared" si="9"/>
        <v>11946.6</v>
      </c>
      <c r="AB48" s="140">
        <v>947.4</v>
      </c>
      <c r="AC48" s="60">
        <f t="shared" si="10"/>
        <v>2368.8999999999996</v>
      </c>
      <c r="AD48" s="227">
        <f t="shared" si="4"/>
        <v>0.34374229122832467</v>
      </c>
      <c r="AE48" s="60">
        <f t="shared" si="11"/>
        <v>10525.1</v>
      </c>
      <c r="AF48" s="259">
        <f t="shared" si="5"/>
        <v>0.6</v>
      </c>
      <c r="AG48" s="260">
        <f t="shared" si="13"/>
        <v>4134.9000000000005</v>
      </c>
      <c r="AH48" s="225">
        <f t="shared" si="14"/>
        <v>-1766</v>
      </c>
      <c r="AI48" s="227">
        <f t="shared" si="6"/>
        <v>0.59999999999999987</v>
      </c>
      <c r="AJ48" s="60">
        <f t="shared" si="7"/>
        <v>4134.8999999999996</v>
      </c>
      <c r="AK48" s="60">
        <v>37.20967741935484</v>
      </c>
      <c r="AL48" s="425">
        <f t="shared" si="12"/>
        <v>0</v>
      </c>
      <c r="AM48" s="60">
        <f t="shared" si="2"/>
        <v>0</v>
      </c>
      <c r="AN48" s="183"/>
      <c r="AO48" s="331">
        <v>0.36699999999999999</v>
      </c>
      <c r="AT48" s="399" t="s">
        <v>22</v>
      </c>
      <c r="AU48" s="1">
        <v>34.282608695652172</v>
      </c>
    </row>
    <row r="49" spans="2:65" s="381" customFormat="1" ht="15" customHeight="1" x14ac:dyDescent="0.25">
      <c r="B49" s="371" t="s">
        <v>79</v>
      </c>
      <c r="C49" s="371" t="s">
        <v>80</v>
      </c>
      <c r="D49" s="372">
        <v>74</v>
      </c>
      <c r="E49" s="372">
        <v>300</v>
      </c>
      <c r="F49" s="372">
        <v>253</v>
      </c>
      <c r="G49" s="349">
        <v>28369.1</v>
      </c>
      <c r="H49" s="349">
        <v>626.40000000000009</v>
      </c>
      <c r="I49" s="373">
        <v>0.231720428212386</v>
      </c>
      <c r="J49" s="349">
        <v>6573.7</v>
      </c>
      <c r="K49" s="373">
        <v>1.0493811929176464E-2</v>
      </c>
      <c r="L49" s="349">
        <v>297.7</v>
      </c>
      <c r="M49" s="373">
        <v>0</v>
      </c>
      <c r="N49" s="349">
        <v>0</v>
      </c>
      <c r="O49" s="349">
        <v>0</v>
      </c>
      <c r="P49" s="349">
        <v>0</v>
      </c>
      <c r="Q49" s="349">
        <v>440.4</v>
      </c>
      <c r="R49" s="349">
        <v>86</v>
      </c>
      <c r="S49" s="349">
        <v>3579.1333333333332</v>
      </c>
      <c r="T49" s="373">
        <v>0.19940516265937233</v>
      </c>
      <c r="U49" s="349">
        <v>5656.9449999999997</v>
      </c>
      <c r="V49" s="373">
        <v>2.1611542135633488E-2</v>
      </c>
      <c r="W49" s="374">
        <v>613.09999999999991</v>
      </c>
      <c r="X49" s="349">
        <v>0</v>
      </c>
      <c r="Y49" s="349">
        <v>0</v>
      </c>
      <c r="Z49" s="349">
        <v>0</v>
      </c>
      <c r="AA49" s="349">
        <f t="shared" si="9"/>
        <v>46242.478333333325</v>
      </c>
      <c r="AB49" s="375">
        <v>3652.3</v>
      </c>
      <c r="AC49" s="349">
        <f t="shared" si="10"/>
        <v>9922.3449999999993</v>
      </c>
      <c r="AD49" s="376">
        <f t="shared" si="4"/>
        <v>0.34975889259793225</v>
      </c>
      <c r="AE49" s="349">
        <f t="shared" si="11"/>
        <v>39972.433333333327</v>
      </c>
      <c r="AF49" s="377">
        <f t="shared" si="5"/>
        <v>0.6</v>
      </c>
      <c r="AG49" s="378">
        <f t="shared" si="13"/>
        <v>17021.46</v>
      </c>
      <c r="AH49" s="333">
        <f t="shared" si="14"/>
        <v>-7099.114999999998</v>
      </c>
      <c r="AI49" s="376">
        <f t="shared" si="6"/>
        <v>0.6</v>
      </c>
      <c r="AJ49" s="349">
        <f t="shared" si="7"/>
        <v>17021.46</v>
      </c>
      <c r="AK49" s="349">
        <v>101.17391304347827</v>
      </c>
      <c r="AL49" s="427">
        <f t="shared" si="12"/>
        <v>5.0999999999999997E-2</v>
      </c>
      <c r="AM49" s="349">
        <f t="shared" si="2"/>
        <v>1446.8</v>
      </c>
      <c r="AN49" s="379"/>
      <c r="AO49" s="380">
        <v>0.32700000000000001</v>
      </c>
      <c r="AR49" s="381">
        <v>1658.1</v>
      </c>
      <c r="AS49" s="381" t="s">
        <v>1051</v>
      </c>
      <c r="AT49" s="399" t="s">
        <v>23</v>
      </c>
      <c r="AU49" s="1">
        <v>37.20967741935484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</row>
    <row r="50" spans="2:65" ht="18.75" customHeight="1" x14ac:dyDescent="0.25">
      <c r="B50" s="4" t="s">
        <v>81</v>
      </c>
      <c r="C50" s="3"/>
      <c r="D50" s="117">
        <f t="shared" ref="D50:AA50" si="15">SUM(D51:D75)</f>
        <v>534</v>
      </c>
      <c r="E50" s="117">
        <f t="shared" si="15"/>
        <v>2320</v>
      </c>
      <c r="F50" s="117">
        <f t="shared" si="15"/>
        <v>2045</v>
      </c>
      <c r="G50" s="132">
        <f t="shared" si="15"/>
        <v>233015.05800000002</v>
      </c>
      <c r="H50" s="132">
        <f t="shared" si="15"/>
        <v>5535.1999999999989</v>
      </c>
      <c r="I50" s="87">
        <f>J50/G50</f>
        <v>0.23473717136340602</v>
      </c>
      <c r="J50" s="132">
        <f t="shared" si="15"/>
        <v>54697.295599999998</v>
      </c>
      <c r="K50" s="87">
        <f>L50/G50</f>
        <v>6.1214928006927344E-3</v>
      </c>
      <c r="L50" s="132">
        <f t="shared" si="15"/>
        <v>1426.4</v>
      </c>
      <c r="M50" s="87">
        <f>N50/G50</f>
        <v>0</v>
      </c>
      <c r="N50" s="132">
        <f t="shared" si="15"/>
        <v>0</v>
      </c>
      <c r="O50" s="132">
        <f t="shared" si="15"/>
        <v>0</v>
      </c>
      <c r="P50" s="132">
        <f t="shared" si="15"/>
        <v>443.90000000000003</v>
      </c>
      <c r="Q50" s="132">
        <f t="shared" si="15"/>
        <v>4540.2879999999996</v>
      </c>
      <c r="R50" s="132">
        <f t="shared" si="15"/>
        <v>388.14920000000001</v>
      </c>
      <c r="S50" s="132">
        <f t="shared" si="15"/>
        <v>28417.314009166661</v>
      </c>
      <c r="T50" s="87">
        <f>U50/G50</f>
        <v>7.8798083512697265E-2</v>
      </c>
      <c r="U50" s="132">
        <f t="shared" si="15"/>
        <v>18361.14</v>
      </c>
      <c r="V50" s="87">
        <f>W50/G50</f>
        <v>0.11019108683525511</v>
      </c>
      <c r="W50" s="315">
        <f t="shared" si="15"/>
        <v>25676.182490000007</v>
      </c>
      <c r="X50" s="132">
        <f t="shared" si="15"/>
        <v>4114.7942991666669</v>
      </c>
      <c r="Y50" s="132">
        <f t="shared" si="15"/>
        <v>1095.8</v>
      </c>
      <c r="Z50" s="132">
        <f t="shared" si="15"/>
        <v>0</v>
      </c>
      <c r="AA50" s="132">
        <f t="shared" si="15"/>
        <v>377711.52159833338</v>
      </c>
      <c r="AB50" s="129">
        <f>SUM(AB51:AB75)</f>
        <v>33698.1</v>
      </c>
      <c r="AC50" s="129">
        <f>SUM(AC51:AC75)</f>
        <v>81850.216789166676</v>
      </c>
      <c r="AD50" s="226">
        <f t="shared" si="4"/>
        <v>0.35126578295711114</v>
      </c>
      <c r="AE50" s="129">
        <f>SUM(AE51:AE75)</f>
        <v>329559.40480916662</v>
      </c>
      <c r="AF50" s="258">
        <f t="shared" si="5"/>
        <v>0.6</v>
      </c>
      <c r="AG50" s="255">
        <f>SUM(AG51:AG75)</f>
        <v>139809.03480000002</v>
      </c>
      <c r="AH50" s="129">
        <f>SUM(AH51:AH75)</f>
        <v>-46482.083899999983</v>
      </c>
      <c r="AI50" s="226">
        <f t="shared" si="6"/>
        <v>0.55074681349205612</v>
      </c>
      <c r="AJ50" s="132">
        <f t="shared" si="7"/>
        <v>128332.30068916666</v>
      </c>
      <c r="AK50" s="132"/>
      <c r="AL50" s="424"/>
      <c r="AM50" s="132">
        <f>SUM(AM51:AM75)</f>
        <v>14086.2</v>
      </c>
      <c r="AN50" s="196"/>
      <c r="AO50" s="332"/>
    </row>
    <row r="51" spans="2:65" ht="16.5" customHeight="1" x14ac:dyDescent="0.25">
      <c r="B51" s="5" t="s">
        <v>24</v>
      </c>
      <c r="C51" s="5" t="s">
        <v>24</v>
      </c>
      <c r="D51" s="118">
        <v>23</v>
      </c>
      <c r="E51" s="118">
        <v>92</v>
      </c>
      <c r="F51" s="118">
        <v>73</v>
      </c>
      <c r="G51" s="60">
        <v>8777.4999999999982</v>
      </c>
      <c r="H51" s="60">
        <v>164.4</v>
      </c>
      <c r="I51" s="88">
        <v>0.17372828254058675</v>
      </c>
      <c r="J51" s="60">
        <v>1524.8999999999999</v>
      </c>
      <c r="K51" s="88">
        <v>0</v>
      </c>
      <c r="L51" s="60">
        <v>0</v>
      </c>
      <c r="M51" s="88">
        <v>0</v>
      </c>
      <c r="N51" s="60">
        <v>0</v>
      </c>
      <c r="O51" s="60">
        <v>0</v>
      </c>
      <c r="P51" s="60">
        <v>0</v>
      </c>
      <c r="Q51" s="60">
        <v>80.599999999999994</v>
      </c>
      <c r="R51" s="60">
        <v>0</v>
      </c>
      <c r="S51" s="60">
        <v>1002.6999999999998</v>
      </c>
      <c r="T51" s="88">
        <v>0.10153232697237256</v>
      </c>
      <c r="U51" s="60">
        <v>891.2</v>
      </c>
      <c r="V51" s="88">
        <v>6.836798632868131E-2</v>
      </c>
      <c r="W51" s="65">
        <v>600.1</v>
      </c>
      <c r="X51" s="60">
        <v>1002.6999999999998</v>
      </c>
      <c r="Y51" s="60">
        <v>0</v>
      </c>
      <c r="Z51" s="60">
        <v>0</v>
      </c>
      <c r="AA51" s="60">
        <f t="shared" ref="AA51:AA74" si="16">G51+H51+J51+L51+N51+O51+P51+Q51+R51+S51+U51+W51+X51+Y51+Z51</f>
        <v>14044.099999999999</v>
      </c>
      <c r="AB51" s="140">
        <v>1475.4</v>
      </c>
      <c r="AC51" s="60">
        <f t="shared" ref="AC51:AC75" si="17">AB51+X51+W51+U51</f>
        <v>3969.3999999999996</v>
      </c>
      <c r="AD51" s="227">
        <f t="shared" si="4"/>
        <v>0.45222443748219887</v>
      </c>
      <c r="AE51" s="60">
        <f t="shared" ref="AE51:AE75" si="18">G51+H51+J51+L51+N51+P51+Q51+R51+S51+Y51+Z51</f>
        <v>11550.099999999999</v>
      </c>
      <c r="AF51" s="259">
        <f t="shared" si="5"/>
        <v>0.6</v>
      </c>
      <c r="AG51" s="260">
        <f t="shared" ref="AG51:AG75" si="19">G51*AF51</f>
        <v>5266.4999999999991</v>
      </c>
      <c r="AH51" s="225">
        <f t="shared" ref="AH51:AH58" si="20">IF((AA51+AB51)-(AE51+AG51)&gt;0,0,(AA51+AB51)-(AE51+AG51))</f>
        <v>-1297.1000000000004</v>
      </c>
      <c r="AI51" s="227">
        <f t="shared" si="6"/>
        <v>0.60000000000000009</v>
      </c>
      <c r="AJ51" s="60">
        <f t="shared" si="7"/>
        <v>5266.5</v>
      </c>
      <c r="AK51" s="60">
        <v>181.02739726027397</v>
      </c>
      <c r="AL51" s="425">
        <f t="shared" ref="AL51:AL75" si="21">VLOOKUP(AK51,$AK$2:$AL$6,2,TRUE)</f>
        <v>7.0999999999999994E-2</v>
      </c>
      <c r="AM51" s="60">
        <f t="shared" si="2"/>
        <v>623.20000000000005</v>
      </c>
      <c r="AN51" s="183"/>
      <c r="AO51" s="329">
        <v>0.372</v>
      </c>
    </row>
    <row r="52" spans="2:65" ht="16.5" customHeight="1" x14ac:dyDescent="0.25">
      <c r="B52" s="5" t="s">
        <v>25</v>
      </c>
      <c r="C52" s="5" t="s">
        <v>25</v>
      </c>
      <c r="D52" s="118">
        <v>15</v>
      </c>
      <c r="E52" s="118">
        <v>61</v>
      </c>
      <c r="F52" s="118">
        <v>61</v>
      </c>
      <c r="G52" s="60">
        <v>7234.2599999999993</v>
      </c>
      <c r="H52" s="60">
        <v>184.8</v>
      </c>
      <c r="I52" s="88">
        <v>0.27214670194325336</v>
      </c>
      <c r="J52" s="60">
        <v>1968.78</v>
      </c>
      <c r="K52" s="88">
        <v>0</v>
      </c>
      <c r="L52" s="60">
        <v>0</v>
      </c>
      <c r="M52" s="88">
        <v>0</v>
      </c>
      <c r="N52" s="60">
        <v>0</v>
      </c>
      <c r="O52" s="60">
        <v>0</v>
      </c>
      <c r="P52" s="60">
        <v>0</v>
      </c>
      <c r="Q52" s="60">
        <v>48.6</v>
      </c>
      <c r="R52" s="60">
        <v>0</v>
      </c>
      <c r="S52" s="60">
        <v>903.50100000000009</v>
      </c>
      <c r="T52" s="88">
        <v>0.23858694600415248</v>
      </c>
      <c r="U52" s="60">
        <v>1726</v>
      </c>
      <c r="V52" s="88">
        <v>0</v>
      </c>
      <c r="W52" s="65">
        <v>0</v>
      </c>
      <c r="X52" s="60">
        <v>0</v>
      </c>
      <c r="Y52" s="60">
        <v>0</v>
      </c>
      <c r="Z52" s="60">
        <v>0</v>
      </c>
      <c r="AA52" s="60">
        <f t="shared" si="16"/>
        <v>12065.941000000001</v>
      </c>
      <c r="AB52" s="140">
        <v>863.7</v>
      </c>
      <c r="AC52" s="60">
        <f t="shared" si="17"/>
        <v>2589.6999999999998</v>
      </c>
      <c r="AD52" s="227">
        <f t="shared" si="4"/>
        <v>0.35797718080356528</v>
      </c>
      <c r="AE52" s="60">
        <f t="shared" si="18"/>
        <v>10339.941000000001</v>
      </c>
      <c r="AF52" s="259">
        <f t="shared" si="5"/>
        <v>0.6</v>
      </c>
      <c r="AG52" s="260">
        <f t="shared" si="19"/>
        <v>4340.5559999999996</v>
      </c>
      <c r="AH52" s="225">
        <f t="shared" si="20"/>
        <v>-1750.8559999999979</v>
      </c>
      <c r="AI52" s="227">
        <f t="shared" si="6"/>
        <v>0.59999999999999976</v>
      </c>
      <c r="AJ52" s="60">
        <f t="shared" si="7"/>
        <v>4340.5559999999978</v>
      </c>
      <c r="AK52" s="60">
        <v>434.86885245901641</v>
      </c>
      <c r="AL52" s="425">
        <f t="shared" si="21"/>
        <v>0.10100000000000001</v>
      </c>
      <c r="AM52" s="60">
        <f>ROUND(AL52*G52,1)</f>
        <v>730.7</v>
      </c>
      <c r="AN52" s="183"/>
      <c r="AO52" s="329">
        <v>0.46100000000000002</v>
      </c>
    </row>
    <row r="53" spans="2:65" ht="16.5" customHeight="1" x14ac:dyDescent="0.25">
      <c r="B53" s="5" t="s">
        <v>26</v>
      </c>
      <c r="C53" s="5" t="s">
        <v>26</v>
      </c>
      <c r="D53" s="118">
        <v>44</v>
      </c>
      <c r="E53" s="118">
        <v>178</v>
      </c>
      <c r="F53" s="118">
        <v>166</v>
      </c>
      <c r="G53" s="60">
        <v>18952.400000000001</v>
      </c>
      <c r="H53" s="60">
        <v>327.5</v>
      </c>
      <c r="I53" s="88">
        <v>0.17322872037314535</v>
      </c>
      <c r="J53" s="60">
        <v>3283.1000000000004</v>
      </c>
      <c r="K53" s="88">
        <v>1.3470589476794496E-2</v>
      </c>
      <c r="L53" s="60">
        <v>255.3</v>
      </c>
      <c r="M53" s="88">
        <v>0</v>
      </c>
      <c r="N53" s="60">
        <v>0</v>
      </c>
      <c r="O53" s="60">
        <v>0</v>
      </c>
      <c r="P53" s="60">
        <v>0</v>
      </c>
      <c r="Q53" s="60">
        <v>454.9</v>
      </c>
      <c r="R53" s="60">
        <v>29.7</v>
      </c>
      <c r="S53" s="60">
        <v>2354.4</v>
      </c>
      <c r="T53" s="88">
        <v>6.6455963360840836E-2</v>
      </c>
      <c r="U53" s="60">
        <v>1259.5</v>
      </c>
      <c r="V53" s="88">
        <v>0.1946191511365315</v>
      </c>
      <c r="W53" s="65">
        <v>3688.5</v>
      </c>
      <c r="X53" s="60">
        <v>0</v>
      </c>
      <c r="Y53" s="60">
        <v>0</v>
      </c>
      <c r="Z53" s="60">
        <v>0</v>
      </c>
      <c r="AA53" s="60">
        <f t="shared" si="16"/>
        <v>30605.300000000003</v>
      </c>
      <c r="AB53" s="140">
        <v>1809.7</v>
      </c>
      <c r="AC53" s="60">
        <f t="shared" si="17"/>
        <v>6757.7</v>
      </c>
      <c r="AD53" s="227">
        <f t="shared" si="4"/>
        <v>0.35656170194803821</v>
      </c>
      <c r="AE53" s="60">
        <f t="shared" si="18"/>
        <v>25657.300000000003</v>
      </c>
      <c r="AF53" s="259">
        <f t="shared" si="5"/>
        <v>0.6</v>
      </c>
      <c r="AG53" s="260">
        <f t="shared" si="19"/>
        <v>11371.44</v>
      </c>
      <c r="AH53" s="225">
        <f t="shared" si="20"/>
        <v>-4613.7400000000016</v>
      </c>
      <c r="AI53" s="227">
        <f t="shared" si="6"/>
        <v>0.60000000000000009</v>
      </c>
      <c r="AJ53" s="60">
        <f t="shared" si="7"/>
        <v>11371.440000000002</v>
      </c>
      <c r="AK53" s="60">
        <v>173.29518072289156</v>
      </c>
      <c r="AL53" s="425">
        <f t="shared" si="21"/>
        <v>7.0999999999999994E-2</v>
      </c>
      <c r="AM53" s="60">
        <f t="shared" si="2"/>
        <v>1345.6</v>
      </c>
      <c r="AN53" s="183"/>
      <c r="AO53" s="329">
        <v>0.376</v>
      </c>
    </row>
    <row r="54" spans="2:65" ht="16.5" customHeight="1" x14ac:dyDescent="0.25">
      <c r="B54" s="5" t="s">
        <v>27</v>
      </c>
      <c r="C54" s="5" t="s">
        <v>27</v>
      </c>
      <c r="D54" s="118">
        <v>46</v>
      </c>
      <c r="E54" s="118">
        <v>166</v>
      </c>
      <c r="F54" s="118">
        <v>158</v>
      </c>
      <c r="G54" s="60">
        <v>18132.599999999999</v>
      </c>
      <c r="H54" s="60">
        <v>401.2</v>
      </c>
      <c r="I54" s="88">
        <v>0.22955891598557296</v>
      </c>
      <c r="J54" s="60">
        <v>4162.5</v>
      </c>
      <c r="K54" s="88">
        <v>0</v>
      </c>
      <c r="L54" s="60">
        <v>0</v>
      </c>
      <c r="M54" s="88">
        <v>0</v>
      </c>
      <c r="N54" s="60">
        <v>0</v>
      </c>
      <c r="O54" s="60">
        <v>0</v>
      </c>
      <c r="P54" s="60">
        <v>0</v>
      </c>
      <c r="Q54" s="60">
        <v>376.7</v>
      </c>
      <c r="R54" s="60">
        <v>19.7</v>
      </c>
      <c r="S54" s="60">
        <v>2160.5</v>
      </c>
      <c r="T54" s="88">
        <v>0</v>
      </c>
      <c r="U54" s="60">
        <v>0</v>
      </c>
      <c r="V54" s="88">
        <v>0.15518458467070362</v>
      </c>
      <c r="W54" s="65">
        <v>2813.9</v>
      </c>
      <c r="X54" s="60">
        <v>0</v>
      </c>
      <c r="Y54" s="60">
        <v>0</v>
      </c>
      <c r="Z54" s="60">
        <v>0</v>
      </c>
      <c r="AA54" s="60">
        <f t="shared" si="16"/>
        <v>28067.100000000002</v>
      </c>
      <c r="AB54" s="140">
        <v>3845.4</v>
      </c>
      <c r="AC54" s="60">
        <f t="shared" si="17"/>
        <v>6659.3</v>
      </c>
      <c r="AD54" s="227">
        <f t="shared" si="4"/>
        <v>0.36725566107452878</v>
      </c>
      <c r="AE54" s="60">
        <f t="shared" si="18"/>
        <v>25253.200000000001</v>
      </c>
      <c r="AF54" s="259">
        <f t="shared" ref="AF54:AF81" si="22">$AF$7</f>
        <v>0.6</v>
      </c>
      <c r="AG54" s="260">
        <f t="shared" si="19"/>
        <v>10879.56</v>
      </c>
      <c r="AH54" s="225">
        <f t="shared" si="20"/>
        <v>-4220.2599999999984</v>
      </c>
      <c r="AI54" s="227">
        <f t="shared" si="6"/>
        <v>0.59999999999999987</v>
      </c>
      <c r="AJ54" s="60">
        <f t="shared" si="7"/>
        <v>10879.559999999998</v>
      </c>
      <c r="AK54" s="60">
        <v>74.531645569620252</v>
      </c>
      <c r="AL54" s="425">
        <f t="shared" si="21"/>
        <v>0</v>
      </c>
      <c r="AM54" s="60">
        <f t="shared" si="2"/>
        <v>0</v>
      </c>
      <c r="AN54" s="183"/>
      <c r="AO54" s="329">
        <v>0.13300000000000001</v>
      </c>
    </row>
    <row r="55" spans="2:65" ht="16.5" customHeight="1" x14ac:dyDescent="0.25">
      <c r="B55" s="5" t="s">
        <v>28</v>
      </c>
      <c r="C55" s="5" t="s">
        <v>28</v>
      </c>
      <c r="D55" s="118">
        <v>20</v>
      </c>
      <c r="E55" s="118">
        <v>85</v>
      </c>
      <c r="F55" s="118">
        <v>85</v>
      </c>
      <c r="G55" s="60">
        <v>9576.11</v>
      </c>
      <c r="H55" s="60">
        <v>258.60000000000002</v>
      </c>
      <c r="I55" s="88">
        <v>0.34228930118806067</v>
      </c>
      <c r="J55" s="60">
        <v>3277.7999999999997</v>
      </c>
      <c r="K55" s="88">
        <v>0</v>
      </c>
      <c r="L55" s="60">
        <v>0</v>
      </c>
      <c r="M55" s="88">
        <v>0</v>
      </c>
      <c r="N55" s="60">
        <v>0</v>
      </c>
      <c r="O55" s="60">
        <v>0</v>
      </c>
      <c r="P55" s="60">
        <v>0</v>
      </c>
      <c r="Q55" s="60">
        <v>208.60000000000002</v>
      </c>
      <c r="R55" s="60">
        <v>21</v>
      </c>
      <c r="S55" s="60">
        <v>1143.5258333333331</v>
      </c>
      <c r="T55" s="88">
        <v>7.8257246418430862E-2</v>
      </c>
      <c r="U55" s="60">
        <v>749.4</v>
      </c>
      <c r="V55" s="88">
        <v>0</v>
      </c>
      <c r="W55" s="65">
        <v>0</v>
      </c>
      <c r="X55" s="60">
        <v>34.9</v>
      </c>
      <c r="Y55" s="60">
        <v>0</v>
      </c>
      <c r="Z55" s="60">
        <v>0</v>
      </c>
      <c r="AA55" s="60">
        <f t="shared" si="16"/>
        <v>15269.935833333333</v>
      </c>
      <c r="AB55" s="140">
        <v>2255.4</v>
      </c>
      <c r="AC55" s="60">
        <f t="shared" si="17"/>
        <v>3039.7000000000003</v>
      </c>
      <c r="AD55" s="227">
        <f t="shared" si="4"/>
        <v>0.31742534285842583</v>
      </c>
      <c r="AE55" s="60">
        <f t="shared" si="18"/>
        <v>14485.635833333334</v>
      </c>
      <c r="AF55" s="259">
        <f t="shared" si="22"/>
        <v>0.6</v>
      </c>
      <c r="AG55" s="260">
        <f t="shared" si="19"/>
        <v>5745.6660000000002</v>
      </c>
      <c r="AH55" s="225">
        <f t="shared" si="20"/>
        <v>-2705.9660000000003</v>
      </c>
      <c r="AI55" s="227">
        <f t="shared" si="6"/>
        <v>0.60000000000000009</v>
      </c>
      <c r="AJ55" s="60">
        <f t="shared" si="7"/>
        <v>5745.6660000000011</v>
      </c>
      <c r="AK55" s="60">
        <v>446.07058823529411</v>
      </c>
      <c r="AL55" s="425">
        <f t="shared" si="21"/>
        <v>0.10100000000000001</v>
      </c>
      <c r="AM55" s="60">
        <f t="shared" si="2"/>
        <v>967.2</v>
      </c>
      <c r="AN55" s="183"/>
      <c r="AO55" s="329">
        <v>0.34499999999999997</v>
      </c>
    </row>
    <row r="56" spans="2:65" ht="16.5" customHeight="1" x14ac:dyDescent="0.25">
      <c r="B56" s="5" t="s">
        <v>29</v>
      </c>
      <c r="C56" s="5" t="s">
        <v>29</v>
      </c>
      <c r="D56" s="118">
        <v>12</v>
      </c>
      <c r="E56" s="118">
        <v>56</v>
      </c>
      <c r="F56" s="118">
        <v>54</v>
      </c>
      <c r="G56" s="60">
        <v>6204.2</v>
      </c>
      <c r="H56" s="60">
        <v>155.80000000000001</v>
      </c>
      <c r="I56" s="88">
        <v>0.25750298185100418</v>
      </c>
      <c r="J56" s="60">
        <v>1597.6</v>
      </c>
      <c r="K56" s="88">
        <v>0</v>
      </c>
      <c r="L56" s="60">
        <v>0</v>
      </c>
      <c r="M56" s="88">
        <v>0</v>
      </c>
      <c r="N56" s="60">
        <v>0</v>
      </c>
      <c r="O56" s="60">
        <v>0</v>
      </c>
      <c r="P56" s="60">
        <v>0</v>
      </c>
      <c r="Q56" s="60">
        <v>89.4</v>
      </c>
      <c r="R56" s="60">
        <v>4.3</v>
      </c>
      <c r="S56" s="60">
        <v>685.01666666666654</v>
      </c>
      <c r="T56" s="88">
        <v>8.2411914509525827E-2</v>
      </c>
      <c r="U56" s="60">
        <v>511.30000000000007</v>
      </c>
      <c r="V56" s="88">
        <v>0</v>
      </c>
      <c r="W56" s="65">
        <v>0</v>
      </c>
      <c r="X56" s="60">
        <v>675</v>
      </c>
      <c r="Y56" s="60">
        <v>0</v>
      </c>
      <c r="Z56" s="60">
        <v>0</v>
      </c>
      <c r="AA56" s="60">
        <f t="shared" si="16"/>
        <v>9922.6166666666668</v>
      </c>
      <c r="AB56" s="140">
        <v>870.4</v>
      </c>
      <c r="AC56" s="60">
        <f t="shared" si="17"/>
        <v>2056.7000000000003</v>
      </c>
      <c r="AD56" s="227">
        <f t="shared" si="4"/>
        <v>0.33150124109474233</v>
      </c>
      <c r="AE56" s="60">
        <f t="shared" si="18"/>
        <v>8736.3166666666675</v>
      </c>
      <c r="AF56" s="259">
        <f t="shared" si="22"/>
        <v>0.6</v>
      </c>
      <c r="AG56" s="260">
        <f t="shared" si="19"/>
        <v>3722.5199999999995</v>
      </c>
      <c r="AH56" s="225">
        <f t="shared" si="20"/>
        <v>-1665.8199999999997</v>
      </c>
      <c r="AI56" s="227">
        <f t="shared" si="6"/>
        <v>0.6</v>
      </c>
      <c r="AJ56" s="60">
        <f t="shared" si="7"/>
        <v>3722.52</v>
      </c>
      <c r="AK56" s="60">
        <v>254.75925925925927</v>
      </c>
      <c r="AL56" s="425">
        <f t="shared" si="21"/>
        <v>7.0999999999999994E-2</v>
      </c>
      <c r="AM56" s="60">
        <f t="shared" si="2"/>
        <v>440.5</v>
      </c>
      <c r="AN56" s="183"/>
      <c r="AO56" s="329">
        <v>0.40699999999999997</v>
      </c>
    </row>
    <row r="57" spans="2:65" s="1" customFormat="1" ht="16.5" customHeight="1" x14ac:dyDescent="0.25">
      <c r="B57" s="5" t="s">
        <v>30</v>
      </c>
      <c r="C57" s="5" t="s">
        <v>30</v>
      </c>
      <c r="D57" s="118">
        <v>21</v>
      </c>
      <c r="E57" s="118">
        <v>107</v>
      </c>
      <c r="F57" s="118">
        <v>83</v>
      </c>
      <c r="G57" s="60">
        <v>9144.8999999999978</v>
      </c>
      <c r="H57" s="60">
        <v>186.1</v>
      </c>
      <c r="I57" s="88">
        <v>0.20074577086682199</v>
      </c>
      <c r="J57" s="60">
        <v>1835.8</v>
      </c>
      <c r="K57" s="88">
        <v>7.6545396887882878E-3</v>
      </c>
      <c r="L57" s="60">
        <v>70</v>
      </c>
      <c r="M57" s="88">
        <v>0</v>
      </c>
      <c r="N57" s="60">
        <v>0</v>
      </c>
      <c r="O57" s="60">
        <v>0</v>
      </c>
      <c r="P57" s="60">
        <v>0</v>
      </c>
      <c r="Q57" s="60">
        <v>303</v>
      </c>
      <c r="R57" s="60">
        <v>39.200000000000003</v>
      </c>
      <c r="S57" s="60">
        <v>1113.2999999999997</v>
      </c>
      <c r="T57" s="88">
        <v>0.20005467528349138</v>
      </c>
      <c r="U57" s="60">
        <v>1829.48</v>
      </c>
      <c r="V57" s="88">
        <v>0</v>
      </c>
      <c r="W57" s="65">
        <v>0</v>
      </c>
      <c r="X57" s="60">
        <v>0</v>
      </c>
      <c r="Y57" s="60">
        <v>0</v>
      </c>
      <c r="Z57" s="60">
        <v>0</v>
      </c>
      <c r="AA57" s="60">
        <f t="shared" si="16"/>
        <v>14521.779999999997</v>
      </c>
      <c r="AB57" s="140">
        <v>2584.3000000000002</v>
      </c>
      <c r="AC57" s="60">
        <f t="shared" si="17"/>
        <v>4413.7800000000007</v>
      </c>
      <c r="AD57" s="227">
        <f t="shared" si="4"/>
        <v>0.48264934553685679</v>
      </c>
      <c r="AE57" s="60">
        <f t="shared" si="18"/>
        <v>12692.299999999997</v>
      </c>
      <c r="AF57" s="259">
        <f t="shared" si="22"/>
        <v>0.6</v>
      </c>
      <c r="AG57" s="260">
        <f t="shared" si="19"/>
        <v>5486.9399999999987</v>
      </c>
      <c r="AH57" s="225">
        <f t="shared" si="20"/>
        <v>-1073.1599999999999</v>
      </c>
      <c r="AI57" s="227">
        <f t="shared" si="6"/>
        <v>0.6000000000000002</v>
      </c>
      <c r="AJ57" s="60">
        <f t="shared" si="7"/>
        <v>5486.9400000000005</v>
      </c>
      <c r="AK57" s="60">
        <v>109.78313253012048</v>
      </c>
      <c r="AL57" s="425">
        <f t="shared" si="21"/>
        <v>5.0999999999999997E-2</v>
      </c>
      <c r="AM57" s="60">
        <f t="shared" si="2"/>
        <v>466.4</v>
      </c>
      <c r="AN57" s="183"/>
      <c r="AO57" s="331">
        <v>0.497</v>
      </c>
    </row>
    <row r="58" spans="2:65" ht="16.5" customHeight="1" x14ac:dyDescent="0.25">
      <c r="B58" s="5" t="s">
        <v>31</v>
      </c>
      <c r="C58" s="5" t="s">
        <v>31</v>
      </c>
      <c r="D58" s="118">
        <v>17</v>
      </c>
      <c r="E58" s="118">
        <v>84</v>
      </c>
      <c r="F58" s="118">
        <v>74</v>
      </c>
      <c r="G58" s="60">
        <v>8358</v>
      </c>
      <c r="H58" s="60">
        <v>214.2</v>
      </c>
      <c r="I58" s="88">
        <v>0.25753768844221103</v>
      </c>
      <c r="J58" s="60">
        <v>2152.5</v>
      </c>
      <c r="K58" s="88">
        <v>1.2156018186168939E-2</v>
      </c>
      <c r="L58" s="60">
        <v>101.6</v>
      </c>
      <c r="M58" s="88">
        <v>0</v>
      </c>
      <c r="N58" s="60">
        <v>0</v>
      </c>
      <c r="O58" s="60">
        <v>0</v>
      </c>
      <c r="P58" s="60">
        <v>0</v>
      </c>
      <c r="Q58" s="60">
        <v>130.30000000000001</v>
      </c>
      <c r="R58" s="60">
        <v>8.5</v>
      </c>
      <c r="S58" s="60">
        <v>1025.3</v>
      </c>
      <c r="T58" s="88">
        <v>0</v>
      </c>
      <c r="U58" s="60">
        <v>0</v>
      </c>
      <c r="V58" s="88">
        <v>0.15806413017468296</v>
      </c>
      <c r="W58" s="65">
        <v>1321.1000000000001</v>
      </c>
      <c r="X58" s="60">
        <v>0</v>
      </c>
      <c r="Y58" s="60">
        <v>0</v>
      </c>
      <c r="Z58" s="60">
        <v>0</v>
      </c>
      <c r="AA58" s="60">
        <f t="shared" si="16"/>
        <v>13311.5</v>
      </c>
      <c r="AB58" s="140">
        <v>1453.3</v>
      </c>
      <c r="AC58" s="60">
        <f t="shared" si="17"/>
        <v>2774.4</v>
      </c>
      <c r="AD58" s="227">
        <f t="shared" si="4"/>
        <v>0.33194544149318017</v>
      </c>
      <c r="AE58" s="60">
        <f t="shared" si="18"/>
        <v>11990.4</v>
      </c>
      <c r="AF58" s="259">
        <f t="shared" si="22"/>
        <v>0.6</v>
      </c>
      <c r="AG58" s="260">
        <f t="shared" si="19"/>
        <v>5014.8</v>
      </c>
      <c r="AH58" s="225">
        <f t="shared" si="20"/>
        <v>-2240.4000000000015</v>
      </c>
      <c r="AI58" s="227">
        <f t="shared" si="6"/>
        <v>0.60000000000000009</v>
      </c>
      <c r="AJ58" s="60">
        <f t="shared" si="7"/>
        <v>5014.8000000000011</v>
      </c>
      <c r="AK58" s="60">
        <v>102.62162162162163</v>
      </c>
      <c r="AL58" s="425">
        <f t="shared" si="21"/>
        <v>5.0999999999999997E-2</v>
      </c>
      <c r="AM58" s="60">
        <f t="shared" si="2"/>
        <v>426.3</v>
      </c>
      <c r="AN58" s="183"/>
      <c r="AO58" s="329">
        <v>0.441</v>
      </c>
    </row>
    <row r="59" spans="2:65" ht="14.25" customHeight="1" x14ac:dyDescent="0.25">
      <c r="B59" s="5" t="s">
        <v>32</v>
      </c>
      <c r="C59" s="5" t="s">
        <v>32</v>
      </c>
      <c r="D59" s="118">
        <v>26</v>
      </c>
      <c r="E59" s="118">
        <v>91</v>
      </c>
      <c r="F59" s="118">
        <v>74</v>
      </c>
      <c r="G59" s="60">
        <v>9243.1999999999989</v>
      </c>
      <c r="H59" s="60">
        <v>162.19999999999999</v>
      </c>
      <c r="I59" s="88">
        <v>8.9903929375108202E-2</v>
      </c>
      <c r="J59" s="60">
        <v>831</v>
      </c>
      <c r="K59" s="88">
        <v>0</v>
      </c>
      <c r="L59" s="60">
        <v>0</v>
      </c>
      <c r="M59" s="88">
        <v>0</v>
      </c>
      <c r="N59" s="60">
        <v>0</v>
      </c>
      <c r="O59" s="60">
        <v>0</v>
      </c>
      <c r="P59" s="60">
        <v>0</v>
      </c>
      <c r="Q59" s="60">
        <v>92.8</v>
      </c>
      <c r="R59" s="60">
        <v>10.1</v>
      </c>
      <c r="S59" s="60">
        <v>939.44999999999993</v>
      </c>
      <c r="T59" s="88">
        <v>0.10084169984420981</v>
      </c>
      <c r="U59" s="60">
        <v>932.09999999999991</v>
      </c>
      <c r="V59" s="88">
        <v>0</v>
      </c>
      <c r="W59" s="65">
        <v>0</v>
      </c>
      <c r="X59" s="60">
        <v>0</v>
      </c>
      <c r="Y59" s="60">
        <v>0</v>
      </c>
      <c r="Z59" s="60">
        <v>0</v>
      </c>
      <c r="AA59" s="60">
        <f t="shared" si="16"/>
        <v>12210.85</v>
      </c>
      <c r="AB59" s="208">
        <v>0</v>
      </c>
      <c r="AC59" s="60">
        <f t="shared" si="17"/>
        <v>932.09999999999991</v>
      </c>
      <c r="AD59" s="227">
        <f t="shared" si="4"/>
        <v>0.10084169984420981</v>
      </c>
      <c r="AE59" s="60">
        <f t="shared" si="18"/>
        <v>11278.75</v>
      </c>
      <c r="AF59" s="259">
        <f t="shared" si="22"/>
        <v>0.6</v>
      </c>
      <c r="AG59" s="260">
        <f t="shared" si="19"/>
        <v>5545.9199999999992</v>
      </c>
      <c r="AH59" s="314">
        <v>0</v>
      </c>
      <c r="AI59" s="227">
        <f>AJ59/G59</f>
        <v>0.10084169984420981</v>
      </c>
      <c r="AJ59" s="60">
        <f t="shared" si="7"/>
        <v>932.09999999999991</v>
      </c>
      <c r="AK59" s="60">
        <v>253.24324324324326</v>
      </c>
      <c r="AL59" s="425">
        <f t="shared" si="21"/>
        <v>7.0999999999999994E-2</v>
      </c>
      <c r="AM59" s="60">
        <f t="shared" si="2"/>
        <v>656.3</v>
      </c>
      <c r="AN59" s="183"/>
      <c r="AO59" s="329">
        <v>0.23400000000000001</v>
      </c>
    </row>
    <row r="60" spans="2:65" ht="16.5" customHeight="1" x14ac:dyDescent="0.25">
      <c r="B60" s="5" t="s">
        <v>33</v>
      </c>
      <c r="C60" s="5" t="s">
        <v>33</v>
      </c>
      <c r="D60" s="118">
        <v>14</v>
      </c>
      <c r="E60" s="118">
        <v>61</v>
      </c>
      <c r="F60" s="118">
        <v>61</v>
      </c>
      <c r="G60" s="60">
        <v>7053.9880000000003</v>
      </c>
      <c r="H60" s="60">
        <v>222</v>
      </c>
      <c r="I60" s="88">
        <v>0.28675914957609794</v>
      </c>
      <c r="J60" s="60">
        <v>2022.7955999999999</v>
      </c>
      <c r="K60" s="88">
        <v>0</v>
      </c>
      <c r="L60" s="60">
        <v>0</v>
      </c>
      <c r="M60" s="88">
        <v>0</v>
      </c>
      <c r="N60" s="60">
        <v>0</v>
      </c>
      <c r="O60" s="60">
        <v>0</v>
      </c>
      <c r="P60" s="60">
        <v>0</v>
      </c>
      <c r="Q60" s="60">
        <v>37.908000000000001</v>
      </c>
      <c r="R60" s="60">
        <v>4.2492000000000001</v>
      </c>
      <c r="S60" s="60">
        <v>879.87121000000002</v>
      </c>
      <c r="T60" s="88">
        <v>0</v>
      </c>
      <c r="U60" s="60">
        <v>0</v>
      </c>
      <c r="V60" s="88">
        <v>0.17485299096057436</v>
      </c>
      <c r="W60" s="65">
        <v>1233.4109000000001</v>
      </c>
      <c r="X60" s="60">
        <v>0</v>
      </c>
      <c r="Y60" s="60">
        <v>0</v>
      </c>
      <c r="Z60" s="60">
        <v>0</v>
      </c>
      <c r="AA60" s="60">
        <f t="shared" si="16"/>
        <v>11454.22291</v>
      </c>
      <c r="AB60" s="140">
        <v>1171.5999999999999</v>
      </c>
      <c r="AC60" s="60">
        <f t="shared" si="17"/>
        <v>2405.0109000000002</v>
      </c>
      <c r="AD60" s="227">
        <f t="shared" si="4"/>
        <v>0.34094343511783692</v>
      </c>
      <c r="AE60" s="60">
        <f t="shared" si="18"/>
        <v>10220.81201</v>
      </c>
      <c r="AF60" s="259">
        <f t="shared" si="22"/>
        <v>0.6</v>
      </c>
      <c r="AG60" s="260">
        <f t="shared" si="19"/>
        <v>4232.3927999999996</v>
      </c>
      <c r="AH60" s="392">
        <f t="shared" ref="AH60:AH74" si="23">IF((AA60+AB60)-(AE60+AG60)&gt;0,0,(AA60+AB60)-(AE60+AG60))</f>
        <v>-1827.3818999999985</v>
      </c>
      <c r="AI60" s="227">
        <f t="shared" si="6"/>
        <v>0.59999999999999976</v>
      </c>
      <c r="AJ60" s="60">
        <f t="shared" si="7"/>
        <v>4232.3927999999987</v>
      </c>
      <c r="AK60" s="60">
        <v>152.24590163934425</v>
      </c>
      <c r="AL60" s="425">
        <f t="shared" si="21"/>
        <v>7.0999999999999994E-2</v>
      </c>
      <c r="AM60" s="60">
        <f t="shared" si="2"/>
        <v>500.8</v>
      </c>
      <c r="AN60" s="183"/>
      <c r="AO60" s="391">
        <v>0.61099999999999999</v>
      </c>
    </row>
    <row r="61" spans="2:65" ht="15" customHeight="1" x14ac:dyDescent="0.25">
      <c r="B61" s="5" t="s">
        <v>34</v>
      </c>
      <c r="C61" s="5" t="s">
        <v>34</v>
      </c>
      <c r="D61" s="118">
        <v>16</v>
      </c>
      <c r="E61" s="118">
        <v>107</v>
      </c>
      <c r="F61" s="118">
        <v>63</v>
      </c>
      <c r="G61" s="60">
        <v>7129.9000000000005</v>
      </c>
      <c r="H61" s="60">
        <v>186.00000000000003</v>
      </c>
      <c r="I61" s="88">
        <v>0.25935847627596453</v>
      </c>
      <c r="J61" s="60">
        <v>1849.1999999999998</v>
      </c>
      <c r="K61" s="88">
        <v>0</v>
      </c>
      <c r="L61" s="60">
        <v>0</v>
      </c>
      <c r="M61" s="88">
        <v>0</v>
      </c>
      <c r="N61" s="60">
        <v>0</v>
      </c>
      <c r="O61" s="60">
        <v>0</v>
      </c>
      <c r="P61" s="60">
        <v>0</v>
      </c>
      <c r="Q61" s="60">
        <v>281</v>
      </c>
      <c r="R61" s="60">
        <v>12.7</v>
      </c>
      <c r="S61" s="60">
        <v>913.1</v>
      </c>
      <c r="T61" s="88">
        <v>0.11569587231237463</v>
      </c>
      <c r="U61" s="60">
        <v>824.9</v>
      </c>
      <c r="V61" s="88">
        <v>0.13517721146159131</v>
      </c>
      <c r="W61" s="65">
        <v>963.8</v>
      </c>
      <c r="X61" s="60">
        <v>857.9</v>
      </c>
      <c r="Y61" s="60">
        <v>28.4</v>
      </c>
      <c r="Z61" s="60">
        <v>0</v>
      </c>
      <c r="AA61" s="60">
        <f t="shared" si="16"/>
        <v>13046.9</v>
      </c>
      <c r="AB61" s="208">
        <v>0</v>
      </c>
      <c r="AC61" s="60">
        <f t="shared" si="17"/>
        <v>2646.6</v>
      </c>
      <c r="AD61" s="227">
        <f t="shared" si="4"/>
        <v>0.37119735199652165</v>
      </c>
      <c r="AE61" s="60">
        <f t="shared" si="18"/>
        <v>10400.300000000001</v>
      </c>
      <c r="AF61" s="259">
        <f t="shared" si="22"/>
        <v>0.6</v>
      </c>
      <c r="AG61" s="260">
        <f t="shared" si="19"/>
        <v>4277.9400000000005</v>
      </c>
      <c r="AH61" s="225">
        <f t="shared" si="23"/>
        <v>-1631.340000000002</v>
      </c>
      <c r="AI61" s="227">
        <f t="shared" si="6"/>
        <v>0.60000000000000031</v>
      </c>
      <c r="AJ61" s="60">
        <f t="shared" si="7"/>
        <v>4277.9400000000023</v>
      </c>
      <c r="AK61" s="60">
        <v>49.111111111111114</v>
      </c>
      <c r="AL61" s="425">
        <f t="shared" si="21"/>
        <v>0</v>
      </c>
      <c r="AM61" s="60">
        <f t="shared" si="2"/>
        <v>0</v>
      </c>
      <c r="AN61" s="183"/>
      <c r="AO61" s="329">
        <v>0.57299999999999995</v>
      </c>
    </row>
    <row r="62" spans="2:65" ht="16.5" customHeight="1" x14ac:dyDescent="0.25">
      <c r="B62" s="5" t="s">
        <v>35</v>
      </c>
      <c r="C62" s="5" t="s">
        <v>35</v>
      </c>
      <c r="D62" s="118">
        <v>31</v>
      </c>
      <c r="E62" s="118">
        <v>120</v>
      </c>
      <c r="F62" s="118">
        <v>117</v>
      </c>
      <c r="G62" s="60">
        <v>13262.9</v>
      </c>
      <c r="H62" s="60">
        <v>372</v>
      </c>
      <c r="I62" s="88">
        <v>0.12366827767682784</v>
      </c>
      <c r="J62" s="60">
        <v>1640.1999999999998</v>
      </c>
      <c r="K62" s="88">
        <v>1.2704612113489508E-2</v>
      </c>
      <c r="L62" s="60">
        <v>168.5</v>
      </c>
      <c r="M62" s="88">
        <v>0</v>
      </c>
      <c r="N62" s="60">
        <v>0</v>
      </c>
      <c r="O62" s="60">
        <v>0</v>
      </c>
      <c r="P62" s="60">
        <v>0</v>
      </c>
      <c r="Q62" s="60">
        <v>206.39999999999998</v>
      </c>
      <c r="R62" s="60">
        <v>0</v>
      </c>
      <c r="S62" s="60">
        <v>1520.3383333333334</v>
      </c>
      <c r="T62" s="88">
        <v>0</v>
      </c>
      <c r="U62" s="60">
        <v>0</v>
      </c>
      <c r="V62" s="88">
        <v>0.19710621357320043</v>
      </c>
      <c r="W62" s="65">
        <v>2614.1999999999998</v>
      </c>
      <c r="X62" s="60">
        <v>0</v>
      </c>
      <c r="Y62" s="60">
        <v>0</v>
      </c>
      <c r="Z62" s="60">
        <v>0</v>
      </c>
      <c r="AA62" s="60">
        <f t="shared" si="16"/>
        <v>19784.538333333334</v>
      </c>
      <c r="AB62" s="140">
        <v>1906.8</v>
      </c>
      <c r="AC62" s="60">
        <f t="shared" si="17"/>
        <v>4521</v>
      </c>
      <c r="AD62" s="227">
        <f t="shared" si="4"/>
        <v>0.34087567575718736</v>
      </c>
      <c r="AE62" s="60">
        <f t="shared" si="18"/>
        <v>17170.338333333333</v>
      </c>
      <c r="AF62" s="259">
        <f t="shared" si="22"/>
        <v>0.6</v>
      </c>
      <c r="AG62" s="260">
        <f t="shared" si="19"/>
        <v>7957.74</v>
      </c>
      <c r="AH62" s="392">
        <f t="shared" si="23"/>
        <v>-3436.739999999998</v>
      </c>
      <c r="AI62" s="227">
        <f t="shared" si="6"/>
        <v>0.59999999999999987</v>
      </c>
      <c r="AJ62" s="60">
        <f t="shared" si="7"/>
        <v>7957.739999999998</v>
      </c>
      <c r="AK62" s="60">
        <v>203.66666666666666</v>
      </c>
      <c r="AL62" s="425">
        <f t="shared" si="21"/>
        <v>7.0999999999999994E-2</v>
      </c>
      <c r="AM62" s="60">
        <f t="shared" si="2"/>
        <v>941.7</v>
      </c>
      <c r="AN62" s="183"/>
      <c r="AO62" s="391">
        <v>0.505</v>
      </c>
    </row>
    <row r="63" spans="2:65" ht="16.5" customHeight="1" x14ac:dyDescent="0.25">
      <c r="B63" s="5" t="s">
        <v>36</v>
      </c>
      <c r="C63" s="5" t="s">
        <v>36</v>
      </c>
      <c r="D63" s="118">
        <v>13</v>
      </c>
      <c r="E63" s="118">
        <v>61</v>
      </c>
      <c r="F63" s="118">
        <v>61</v>
      </c>
      <c r="G63" s="60">
        <v>6925.7000000000007</v>
      </c>
      <c r="H63" s="60">
        <v>163.19999999999999</v>
      </c>
      <c r="I63" s="88">
        <v>0.28717963527152485</v>
      </c>
      <c r="J63" s="60">
        <v>1988.9199999999998</v>
      </c>
      <c r="K63" s="88">
        <v>9.486405706282397E-3</v>
      </c>
      <c r="L63" s="60">
        <v>65.7</v>
      </c>
      <c r="M63" s="88">
        <v>0</v>
      </c>
      <c r="N63" s="60">
        <v>0</v>
      </c>
      <c r="O63" s="60">
        <v>0</v>
      </c>
      <c r="P63" s="60">
        <v>0</v>
      </c>
      <c r="Q63" s="60">
        <v>156.19999999999999</v>
      </c>
      <c r="R63" s="60">
        <v>0</v>
      </c>
      <c r="S63" s="60">
        <v>939.8</v>
      </c>
      <c r="T63" s="88">
        <v>0.15446814040458001</v>
      </c>
      <c r="U63" s="60">
        <v>1069.8</v>
      </c>
      <c r="V63" s="88">
        <v>2.5672495199041252E-2</v>
      </c>
      <c r="W63" s="65">
        <v>177.8</v>
      </c>
      <c r="X63" s="60">
        <v>0</v>
      </c>
      <c r="Y63" s="60">
        <v>20.200000000000003</v>
      </c>
      <c r="Z63" s="60">
        <v>0</v>
      </c>
      <c r="AA63" s="60">
        <f t="shared" si="16"/>
        <v>11507.32</v>
      </c>
      <c r="AB63" s="140">
        <v>2035.4</v>
      </c>
      <c r="AC63" s="60">
        <f t="shared" si="17"/>
        <v>3283</v>
      </c>
      <c r="AD63" s="227">
        <f t="shared" si="4"/>
        <v>0.4740315058405648</v>
      </c>
      <c r="AE63" s="60">
        <f t="shared" si="18"/>
        <v>10259.720000000001</v>
      </c>
      <c r="AF63" s="259">
        <f t="shared" si="22"/>
        <v>0.6</v>
      </c>
      <c r="AG63" s="260">
        <f t="shared" si="19"/>
        <v>4155.42</v>
      </c>
      <c r="AH63" s="225">
        <f t="shared" si="23"/>
        <v>-872.42000000000189</v>
      </c>
      <c r="AI63" s="227">
        <f t="shared" si="6"/>
        <v>0.6000000000000002</v>
      </c>
      <c r="AJ63" s="60">
        <f t="shared" si="7"/>
        <v>4155.4200000000019</v>
      </c>
      <c r="AK63" s="60">
        <v>197.68852459016392</v>
      </c>
      <c r="AL63" s="425">
        <f t="shared" si="21"/>
        <v>7.0999999999999994E-2</v>
      </c>
      <c r="AM63" s="60">
        <f t="shared" si="2"/>
        <v>491.7</v>
      </c>
      <c r="AN63" s="183"/>
      <c r="AO63" s="329">
        <v>0.498</v>
      </c>
    </row>
    <row r="64" spans="2:65" ht="16.5" customHeight="1" x14ac:dyDescent="0.25">
      <c r="B64" s="5" t="s">
        <v>37</v>
      </c>
      <c r="C64" s="5" t="s">
        <v>37</v>
      </c>
      <c r="D64" s="118">
        <v>40</v>
      </c>
      <c r="E64" s="118">
        <v>134</v>
      </c>
      <c r="F64" s="118">
        <v>127</v>
      </c>
      <c r="G64" s="60">
        <v>14818.400000000001</v>
      </c>
      <c r="H64" s="60">
        <v>336</v>
      </c>
      <c r="I64" s="88">
        <v>0.2235059115694002</v>
      </c>
      <c r="J64" s="60">
        <v>3312</v>
      </c>
      <c r="K64" s="88">
        <v>9.7446417966852023E-3</v>
      </c>
      <c r="L64" s="60">
        <v>144.4</v>
      </c>
      <c r="M64" s="88">
        <v>0</v>
      </c>
      <c r="N64" s="60">
        <v>0</v>
      </c>
      <c r="O64" s="60">
        <v>0</v>
      </c>
      <c r="P64" s="60">
        <v>0</v>
      </c>
      <c r="Q64" s="60">
        <v>263.59999999999997</v>
      </c>
      <c r="R64" s="60">
        <v>30</v>
      </c>
      <c r="S64" s="60">
        <v>1489.1000000000001</v>
      </c>
      <c r="T64" s="88">
        <v>0</v>
      </c>
      <c r="U64" s="60">
        <v>0</v>
      </c>
      <c r="V64" s="88">
        <v>7.0007558170922621E-2</v>
      </c>
      <c r="W64" s="65">
        <v>1037.3999999999999</v>
      </c>
      <c r="X64" s="60">
        <v>0</v>
      </c>
      <c r="Y64" s="60">
        <v>81.7</v>
      </c>
      <c r="Z64" s="60">
        <v>0</v>
      </c>
      <c r="AA64" s="60">
        <f t="shared" si="16"/>
        <v>21512.600000000002</v>
      </c>
      <c r="AB64" s="140">
        <v>3672.6</v>
      </c>
      <c r="AC64" s="60">
        <f t="shared" si="17"/>
        <v>4710</v>
      </c>
      <c r="AD64" s="227">
        <f t="shared" si="4"/>
        <v>0.31784808076445498</v>
      </c>
      <c r="AE64" s="60">
        <f t="shared" si="18"/>
        <v>20475.2</v>
      </c>
      <c r="AF64" s="259">
        <f t="shared" si="22"/>
        <v>0.6</v>
      </c>
      <c r="AG64" s="260">
        <f t="shared" si="19"/>
        <v>8891.0400000000009</v>
      </c>
      <c r="AH64" s="225">
        <f t="shared" si="23"/>
        <v>-4181.0400000000009</v>
      </c>
      <c r="AI64" s="227">
        <f t="shared" si="6"/>
        <v>0.6</v>
      </c>
      <c r="AJ64" s="60">
        <f t="shared" si="7"/>
        <v>8891.0400000000009</v>
      </c>
      <c r="AK64" s="60">
        <v>228.37795275590551</v>
      </c>
      <c r="AL64" s="425">
        <f t="shared" si="21"/>
        <v>7.0999999999999994E-2</v>
      </c>
      <c r="AM64" s="60">
        <f t="shared" si="2"/>
        <v>1052.0999999999999</v>
      </c>
      <c r="AN64" s="183"/>
      <c r="AO64" s="329">
        <v>0.254</v>
      </c>
    </row>
    <row r="65" spans="2:41" ht="16.5" customHeight="1" x14ac:dyDescent="0.25">
      <c r="B65" s="5" t="s">
        <v>38</v>
      </c>
      <c r="C65" s="5" t="s">
        <v>38</v>
      </c>
      <c r="D65" s="118">
        <v>19</v>
      </c>
      <c r="E65" s="118">
        <v>84</v>
      </c>
      <c r="F65" s="118">
        <v>74</v>
      </c>
      <c r="G65" s="60">
        <v>8160.0999999999995</v>
      </c>
      <c r="H65" s="60">
        <v>226.70000000000002</v>
      </c>
      <c r="I65" s="88">
        <v>0.23837943162461245</v>
      </c>
      <c r="J65" s="60">
        <v>1945.1999999999998</v>
      </c>
      <c r="K65" s="88">
        <v>1.8173796889744E-2</v>
      </c>
      <c r="L65" s="60">
        <v>148.30000000000001</v>
      </c>
      <c r="M65" s="88">
        <v>0</v>
      </c>
      <c r="N65" s="60">
        <v>0</v>
      </c>
      <c r="O65" s="60">
        <v>0</v>
      </c>
      <c r="P65" s="60">
        <v>0</v>
      </c>
      <c r="Q65" s="60">
        <v>264.3</v>
      </c>
      <c r="R65" s="60">
        <v>17</v>
      </c>
      <c r="S65" s="60">
        <v>1016.5</v>
      </c>
      <c r="T65" s="88">
        <v>0</v>
      </c>
      <c r="U65" s="60">
        <v>0</v>
      </c>
      <c r="V65" s="88">
        <v>0.17618656634109878</v>
      </c>
      <c r="W65" s="65">
        <v>1437.7</v>
      </c>
      <c r="X65" s="60">
        <v>0</v>
      </c>
      <c r="Y65" s="60">
        <v>0</v>
      </c>
      <c r="Z65" s="60">
        <v>0</v>
      </c>
      <c r="AA65" s="60">
        <f t="shared" si="16"/>
        <v>13215.8</v>
      </c>
      <c r="AB65" s="140">
        <v>1268.8</v>
      </c>
      <c r="AC65" s="60">
        <f t="shared" si="17"/>
        <v>2706.5</v>
      </c>
      <c r="AD65" s="227">
        <f t="shared" si="4"/>
        <v>0.33167485692577298</v>
      </c>
      <c r="AE65" s="60">
        <f t="shared" si="18"/>
        <v>11778.099999999999</v>
      </c>
      <c r="AF65" s="259">
        <f t="shared" si="22"/>
        <v>0.6</v>
      </c>
      <c r="AG65" s="260">
        <f t="shared" si="19"/>
        <v>4896.0599999999995</v>
      </c>
      <c r="AH65" s="225">
        <f t="shared" si="23"/>
        <v>-2189.5599999999977</v>
      </c>
      <c r="AI65" s="227">
        <f t="shared" si="6"/>
        <v>0.59999999999999976</v>
      </c>
      <c r="AJ65" s="60">
        <f t="shared" si="7"/>
        <v>4896.0599999999977</v>
      </c>
      <c r="AK65" s="60">
        <v>211.45945945945945</v>
      </c>
      <c r="AL65" s="425">
        <f t="shared" si="21"/>
        <v>7.0999999999999994E-2</v>
      </c>
      <c r="AM65" s="60">
        <f t="shared" si="2"/>
        <v>579.4</v>
      </c>
      <c r="AN65" s="183"/>
      <c r="AO65" s="329">
        <v>0.31900000000000001</v>
      </c>
    </row>
    <row r="66" spans="2:41" s="1" customFormat="1" ht="16.5" customHeight="1" x14ac:dyDescent="0.25">
      <c r="B66" s="5" t="s">
        <v>39</v>
      </c>
      <c r="C66" s="5" t="s">
        <v>39</v>
      </c>
      <c r="D66" s="118">
        <v>16</v>
      </c>
      <c r="E66" s="118">
        <v>63</v>
      </c>
      <c r="F66" s="118">
        <v>61</v>
      </c>
      <c r="G66" s="60">
        <v>7014.1000000000013</v>
      </c>
      <c r="H66" s="60">
        <v>168</v>
      </c>
      <c r="I66" s="88">
        <v>0.22011377083303627</v>
      </c>
      <c r="J66" s="60">
        <v>1543.8999999999999</v>
      </c>
      <c r="K66" s="88">
        <v>0</v>
      </c>
      <c r="L66" s="60">
        <v>0</v>
      </c>
      <c r="M66" s="88">
        <v>0</v>
      </c>
      <c r="N66" s="60">
        <v>0</v>
      </c>
      <c r="O66" s="60">
        <v>0</v>
      </c>
      <c r="P66" s="60">
        <v>376.6</v>
      </c>
      <c r="Q66" s="60">
        <v>151.30000000000001</v>
      </c>
      <c r="R66" s="60">
        <v>29.9</v>
      </c>
      <c r="S66" s="60">
        <v>831.80000000000007</v>
      </c>
      <c r="T66" s="88">
        <v>0.10438972925963415</v>
      </c>
      <c r="U66" s="60">
        <v>732.2</v>
      </c>
      <c r="V66" s="88">
        <v>0</v>
      </c>
      <c r="W66" s="65">
        <v>0</v>
      </c>
      <c r="X66" s="60">
        <v>802.50000000000011</v>
      </c>
      <c r="Y66" s="60">
        <v>0</v>
      </c>
      <c r="Z66" s="60">
        <v>0</v>
      </c>
      <c r="AA66" s="60">
        <f t="shared" si="16"/>
        <v>11650.300000000001</v>
      </c>
      <c r="AB66" s="140">
        <v>944.2</v>
      </c>
      <c r="AC66" s="60">
        <f t="shared" si="17"/>
        <v>2478.9000000000005</v>
      </c>
      <c r="AD66" s="227">
        <f t="shared" si="4"/>
        <v>0.35341668924024466</v>
      </c>
      <c r="AE66" s="60">
        <f t="shared" si="18"/>
        <v>10115.6</v>
      </c>
      <c r="AF66" s="259">
        <f t="shared" si="22"/>
        <v>0.6</v>
      </c>
      <c r="AG66" s="260">
        <f t="shared" si="19"/>
        <v>4208.4600000000009</v>
      </c>
      <c r="AH66" s="225">
        <f t="shared" si="23"/>
        <v>-1729.5599999999995</v>
      </c>
      <c r="AI66" s="227">
        <f t="shared" si="6"/>
        <v>0.59999999999999987</v>
      </c>
      <c r="AJ66" s="60">
        <f t="shared" si="7"/>
        <v>4208.46</v>
      </c>
      <c r="AK66" s="60">
        <v>1127.311475409836</v>
      </c>
      <c r="AL66" s="425">
        <f t="shared" si="21"/>
        <v>0.20100000000000001</v>
      </c>
      <c r="AM66" s="60">
        <f t="shared" si="2"/>
        <v>1409.8</v>
      </c>
      <c r="AN66" s="183"/>
      <c r="AO66" s="331">
        <v>0.36599999999999999</v>
      </c>
    </row>
    <row r="67" spans="2:41" ht="16.5" customHeight="1" x14ac:dyDescent="0.25">
      <c r="B67" s="5" t="s">
        <v>40</v>
      </c>
      <c r="C67" s="5" t="s">
        <v>40</v>
      </c>
      <c r="D67" s="118">
        <v>16</v>
      </c>
      <c r="E67" s="118">
        <v>64</v>
      </c>
      <c r="F67" s="118">
        <v>62</v>
      </c>
      <c r="G67" s="60">
        <v>6946.2</v>
      </c>
      <c r="H67" s="60">
        <v>184.79999999999998</v>
      </c>
      <c r="I67" s="88">
        <v>0.30379200138205065</v>
      </c>
      <c r="J67" s="60">
        <v>2110.2000000000003</v>
      </c>
      <c r="K67" s="88">
        <v>1.387809161843886E-2</v>
      </c>
      <c r="L67" s="60">
        <v>96.4</v>
      </c>
      <c r="M67" s="88">
        <v>0</v>
      </c>
      <c r="N67" s="60">
        <v>0</v>
      </c>
      <c r="O67" s="60">
        <v>0</v>
      </c>
      <c r="P67" s="60">
        <v>0</v>
      </c>
      <c r="Q67" s="60">
        <v>178.6</v>
      </c>
      <c r="R67" s="60">
        <v>23.4</v>
      </c>
      <c r="S67" s="60">
        <v>974</v>
      </c>
      <c r="T67" s="88">
        <v>0.18975842906913132</v>
      </c>
      <c r="U67" s="60">
        <v>1318.1</v>
      </c>
      <c r="V67" s="88">
        <v>0.11024732947510869</v>
      </c>
      <c r="W67" s="65">
        <v>765.8</v>
      </c>
      <c r="X67" s="60">
        <v>0</v>
      </c>
      <c r="Y67" s="60">
        <v>223.8</v>
      </c>
      <c r="Z67" s="60">
        <v>0</v>
      </c>
      <c r="AA67" s="60">
        <f t="shared" si="16"/>
        <v>12821.3</v>
      </c>
      <c r="AB67" s="140">
        <v>458.4</v>
      </c>
      <c r="AC67" s="60">
        <f t="shared" si="17"/>
        <v>2542.2999999999997</v>
      </c>
      <c r="AD67" s="227">
        <f t="shared" si="4"/>
        <v>0.36599867553482479</v>
      </c>
      <c r="AE67" s="60">
        <f t="shared" si="18"/>
        <v>10737.4</v>
      </c>
      <c r="AF67" s="259">
        <f t="shared" si="22"/>
        <v>0.6</v>
      </c>
      <c r="AG67" s="260">
        <f t="shared" si="19"/>
        <v>4167.7199999999993</v>
      </c>
      <c r="AH67" s="225">
        <f t="shared" si="23"/>
        <v>-1625.42</v>
      </c>
      <c r="AI67" s="227">
        <f t="shared" si="6"/>
        <v>0.59999999999999987</v>
      </c>
      <c r="AJ67" s="60">
        <f t="shared" si="7"/>
        <v>4167.7199999999993</v>
      </c>
      <c r="AK67" s="60">
        <v>183.03225806451613</v>
      </c>
      <c r="AL67" s="425">
        <f t="shared" si="21"/>
        <v>7.0999999999999994E-2</v>
      </c>
      <c r="AM67" s="60">
        <f t="shared" si="2"/>
        <v>493.2</v>
      </c>
      <c r="AN67" s="183"/>
      <c r="AO67" s="329">
        <v>0.501</v>
      </c>
    </row>
    <row r="68" spans="2:41" ht="16.5" customHeight="1" x14ac:dyDescent="0.25">
      <c r="B68" s="5" t="s">
        <v>41</v>
      </c>
      <c r="C68" s="5" t="s">
        <v>41</v>
      </c>
      <c r="D68" s="118">
        <v>8</v>
      </c>
      <c r="E68" s="118">
        <v>61</v>
      </c>
      <c r="F68" s="118">
        <v>43</v>
      </c>
      <c r="G68" s="60">
        <v>4891.0999999999995</v>
      </c>
      <c r="H68" s="60">
        <v>164.4</v>
      </c>
      <c r="I68" s="88">
        <v>0.31297663102369611</v>
      </c>
      <c r="J68" s="60">
        <v>1530.7999999999997</v>
      </c>
      <c r="K68" s="88">
        <v>0</v>
      </c>
      <c r="L68" s="60">
        <v>0</v>
      </c>
      <c r="M68" s="88">
        <v>0</v>
      </c>
      <c r="N68" s="60">
        <v>0</v>
      </c>
      <c r="O68" s="60">
        <v>0</v>
      </c>
      <c r="P68" s="60">
        <v>0</v>
      </c>
      <c r="Q68" s="60">
        <v>75.8</v>
      </c>
      <c r="R68" s="60">
        <v>4.3</v>
      </c>
      <c r="S68" s="60">
        <v>680.3</v>
      </c>
      <c r="T68" s="88">
        <v>0</v>
      </c>
      <c r="U68" s="60">
        <v>0</v>
      </c>
      <c r="V68" s="88">
        <v>0.30948048496248287</v>
      </c>
      <c r="W68" s="65">
        <v>1513.6999999999998</v>
      </c>
      <c r="X68" s="60">
        <v>0</v>
      </c>
      <c r="Y68" s="60">
        <v>262.60000000000002</v>
      </c>
      <c r="Z68" s="60">
        <v>0</v>
      </c>
      <c r="AA68" s="60">
        <f t="shared" si="16"/>
        <v>9123</v>
      </c>
      <c r="AB68" s="140">
        <v>305.5</v>
      </c>
      <c r="AC68" s="60">
        <f t="shared" si="17"/>
        <v>1819.1999999999998</v>
      </c>
      <c r="AD68" s="227">
        <f t="shared" si="4"/>
        <v>0.37194087219643845</v>
      </c>
      <c r="AE68" s="60">
        <f t="shared" si="18"/>
        <v>7609.3</v>
      </c>
      <c r="AF68" s="259">
        <f t="shared" si="22"/>
        <v>0.6</v>
      </c>
      <c r="AG68" s="260">
        <f t="shared" si="19"/>
        <v>2934.6599999999994</v>
      </c>
      <c r="AH68" s="392">
        <f t="shared" si="23"/>
        <v>-1115.4599999999991</v>
      </c>
      <c r="AI68" s="227">
        <f t="shared" si="6"/>
        <v>0.59999999999999987</v>
      </c>
      <c r="AJ68" s="60">
        <f t="shared" si="7"/>
        <v>2934.6599999999989</v>
      </c>
      <c r="AK68" s="60">
        <v>148.86046511627907</v>
      </c>
      <c r="AL68" s="425">
        <f t="shared" si="21"/>
        <v>5.0999999999999997E-2</v>
      </c>
      <c r="AM68" s="60">
        <f t="shared" si="2"/>
        <v>249.4</v>
      </c>
      <c r="AN68" s="183"/>
      <c r="AO68" s="391">
        <v>0.56499999999999995</v>
      </c>
    </row>
    <row r="69" spans="2:41" ht="16.5" customHeight="1" x14ac:dyDescent="0.25">
      <c r="B69" s="5" t="s">
        <v>42</v>
      </c>
      <c r="C69" s="5" t="s">
        <v>42</v>
      </c>
      <c r="D69" s="118">
        <v>34</v>
      </c>
      <c r="E69" s="118">
        <v>152</v>
      </c>
      <c r="F69" s="118">
        <v>134</v>
      </c>
      <c r="G69" s="60">
        <v>14348.7</v>
      </c>
      <c r="H69" s="60">
        <v>254.9</v>
      </c>
      <c r="I69" s="88">
        <v>0.22471025249674184</v>
      </c>
      <c r="J69" s="60">
        <v>3224.2999999999997</v>
      </c>
      <c r="K69" s="88">
        <v>2.9410329855666367E-3</v>
      </c>
      <c r="L69" s="60">
        <v>42.2</v>
      </c>
      <c r="M69" s="88">
        <v>0</v>
      </c>
      <c r="N69" s="60">
        <v>0</v>
      </c>
      <c r="O69" s="60">
        <v>0</v>
      </c>
      <c r="P69" s="60">
        <v>0</v>
      </c>
      <c r="Q69" s="60">
        <v>414.9</v>
      </c>
      <c r="R69" s="60">
        <v>48.2</v>
      </c>
      <c r="S69" s="60">
        <v>1711.7</v>
      </c>
      <c r="T69" s="88">
        <v>0.16597322405514087</v>
      </c>
      <c r="U69" s="60">
        <v>2381.5</v>
      </c>
      <c r="V69" s="88">
        <v>0</v>
      </c>
      <c r="W69" s="65">
        <v>0</v>
      </c>
      <c r="X69" s="60">
        <v>0</v>
      </c>
      <c r="Y69" s="60">
        <v>373</v>
      </c>
      <c r="Z69" s="60">
        <v>0</v>
      </c>
      <c r="AA69" s="60">
        <f t="shared" si="16"/>
        <v>22799.400000000005</v>
      </c>
      <c r="AB69" s="140">
        <v>4107.2</v>
      </c>
      <c r="AC69" s="60">
        <f t="shared" si="17"/>
        <v>6488.7</v>
      </c>
      <c r="AD69" s="227">
        <f t="shared" si="4"/>
        <v>0.45221518325701976</v>
      </c>
      <c r="AE69" s="60">
        <f t="shared" si="18"/>
        <v>20417.900000000005</v>
      </c>
      <c r="AF69" s="259">
        <f t="shared" si="22"/>
        <v>0.6</v>
      </c>
      <c r="AG69" s="260">
        <f t="shared" si="19"/>
        <v>8609.2199999999993</v>
      </c>
      <c r="AH69" s="225">
        <f t="shared" si="23"/>
        <v>-2120.5199999999968</v>
      </c>
      <c r="AI69" s="227">
        <f t="shared" si="6"/>
        <v>0.59999999999999976</v>
      </c>
      <c r="AJ69" s="60">
        <f t="shared" si="7"/>
        <v>8609.2199999999975</v>
      </c>
      <c r="AK69" s="60">
        <v>195.96268656716418</v>
      </c>
      <c r="AL69" s="425">
        <f t="shared" si="21"/>
        <v>7.0999999999999994E-2</v>
      </c>
      <c r="AM69" s="60">
        <f t="shared" si="2"/>
        <v>1018.8</v>
      </c>
      <c r="AN69" s="183"/>
      <c r="AO69" s="329">
        <v>0.252</v>
      </c>
    </row>
    <row r="70" spans="2:41" ht="14.25" customHeight="1" x14ac:dyDescent="0.25">
      <c r="B70" s="5" t="s">
        <v>43</v>
      </c>
      <c r="C70" s="5" t="s">
        <v>43</v>
      </c>
      <c r="D70" s="118">
        <v>0</v>
      </c>
      <c r="E70" s="118">
        <v>48</v>
      </c>
      <c r="F70" s="118">
        <v>42</v>
      </c>
      <c r="G70" s="60">
        <v>3917.9</v>
      </c>
      <c r="H70" s="60">
        <v>161.99999999999997</v>
      </c>
      <c r="I70" s="88">
        <v>0.3182061818831517</v>
      </c>
      <c r="J70" s="60">
        <v>1246.7</v>
      </c>
      <c r="K70" s="88">
        <v>0</v>
      </c>
      <c r="L70" s="60">
        <v>0</v>
      </c>
      <c r="M70" s="88">
        <v>0</v>
      </c>
      <c r="N70" s="60">
        <v>0</v>
      </c>
      <c r="O70" s="60">
        <v>0</v>
      </c>
      <c r="P70" s="60">
        <v>0</v>
      </c>
      <c r="Q70" s="60">
        <v>81.07999999999997</v>
      </c>
      <c r="R70" s="60">
        <v>12.7</v>
      </c>
      <c r="S70" s="60">
        <v>734.29429916666675</v>
      </c>
      <c r="T70" s="88">
        <v>0</v>
      </c>
      <c r="U70" s="60">
        <v>0</v>
      </c>
      <c r="V70" s="88">
        <v>0.86555338063758647</v>
      </c>
      <c r="W70" s="65">
        <v>3391.1515899999999</v>
      </c>
      <c r="X70" s="60">
        <v>734.29429916666663</v>
      </c>
      <c r="Y70" s="60">
        <v>11.7</v>
      </c>
      <c r="Z70" s="60">
        <v>0</v>
      </c>
      <c r="AA70" s="60">
        <f t="shared" si="16"/>
        <v>10291.820188333333</v>
      </c>
      <c r="AB70" s="208">
        <v>0</v>
      </c>
      <c r="AC70" s="60">
        <f t="shared" si="17"/>
        <v>4125.4458891666663</v>
      </c>
      <c r="AD70" s="227">
        <f t="shared" si="4"/>
        <v>1.0529737586887533</v>
      </c>
      <c r="AE70" s="60">
        <f t="shared" si="18"/>
        <v>6166.3742991666668</v>
      </c>
      <c r="AF70" s="259">
        <f t="shared" si="22"/>
        <v>0.6</v>
      </c>
      <c r="AG70" s="260">
        <f t="shared" si="19"/>
        <v>2350.7399999999998</v>
      </c>
      <c r="AH70" s="225">
        <f t="shared" si="23"/>
        <v>0</v>
      </c>
      <c r="AI70" s="227">
        <f t="shared" si="6"/>
        <v>1.0529737586887533</v>
      </c>
      <c r="AJ70" s="60">
        <f>AC70+AH70*-1</f>
        <v>4125.4458891666663</v>
      </c>
      <c r="AK70" s="60">
        <v>0</v>
      </c>
      <c r="AL70" s="425">
        <f t="shared" si="21"/>
        <v>0</v>
      </c>
      <c r="AM70" s="60">
        <f t="shared" si="2"/>
        <v>0</v>
      </c>
      <c r="AN70" s="183"/>
      <c r="AO70" s="329">
        <v>0.17599999999999999</v>
      </c>
    </row>
    <row r="71" spans="2:41" s="1" customFormat="1" ht="16.5" customHeight="1" x14ac:dyDescent="0.25">
      <c r="B71" s="5" t="s">
        <v>44</v>
      </c>
      <c r="C71" s="5" t="s">
        <v>44</v>
      </c>
      <c r="D71" s="118">
        <v>15</v>
      </c>
      <c r="E71" s="118">
        <v>77</v>
      </c>
      <c r="F71" s="118">
        <v>69</v>
      </c>
      <c r="G71" s="60">
        <v>7861.2999999999993</v>
      </c>
      <c r="H71" s="60">
        <v>240.20000000000002</v>
      </c>
      <c r="I71" s="88">
        <v>0.24366198974724285</v>
      </c>
      <c r="J71" s="60">
        <v>1915.5</v>
      </c>
      <c r="K71" s="88">
        <v>8.5609250378436141E-3</v>
      </c>
      <c r="L71" s="60">
        <v>67.3</v>
      </c>
      <c r="M71" s="88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1010.6</v>
      </c>
      <c r="T71" s="88">
        <v>6.0002798519328868E-2</v>
      </c>
      <c r="U71" s="60">
        <v>471.7</v>
      </c>
      <c r="V71" s="88">
        <v>0.20000508821696159</v>
      </c>
      <c r="W71" s="65">
        <v>1572.3</v>
      </c>
      <c r="X71" s="60">
        <v>0</v>
      </c>
      <c r="Y71" s="60">
        <v>3.4</v>
      </c>
      <c r="Z71" s="60">
        <v>0</v>
      </c>
      <c r="AA71" s="60">
        <f t="shared" si="16"/>
        <v>13142.3</v>
      </c>
      <c r="AB71" s="140">
        <v>820</v>
      </c>
      <c r="AC71" s="60">
        <f t="shared" si="17"/>
        <v>2864</v>
      </c>
      <c r="AD71" s="227">
        <f t="shared" si="4"/>
        <v>0.36431633444850092</v>
      </c>
      <c r="AE71" s="60">
        <f t="shared" si="18"/>
        <v>11098.3</v>
      </c>
      <c r="AF71" s="259">
        <f t="shared" si="22"/>
        <v>0.6</v>
      </c>
      <c r="AG71" s="260">
        <f t="shared" si="19"/>
        <v>4716.78</v>
      </c>
      <c r="AH71" s="225">
        <f t="shared" si="23"/>
        <v>-1852.7799999999988</v>
      </c>
      <c r="AI71" s="227">
        <f t="shared" si="6"/>
        <v>0.59999999999999987</v>
      </c>
      <c r="AJ71" s="60">
        <f t="shared" si="7"/>
        <v>4716.7799999999988</v>
      </c>
      <c r="AK71" s="60">
        <v>234.71014492753622</v>
      </c>
      <c r="AL71" s="425">
        <f t="shared" si="21"/>
        <v>7.0999999999999994E-2</v>
      </c>
      <c r="AM71" s="60">
        <f t="shared" si="2"/>
        <v>558.20000000000005</v>
      </c>
      <c r="AN71" s="183"/>
      <c r="AO71" s="331">
        <v>0.376</v>
      </c>
    </row>
    <row r="72" spans="2:41" ht="14.25" customHeight="1" x14ac:dyDescent="0.25">
      <c r="B72" s="5" t="s">
        <v>45</v>
      </c>
      <c r="C72" s="5" t="s">
        <v>45</v>
      </c>
      <c r="D72" s="118">
        <v>16</v>
      </c>
      <c r="E72" s="118">
        <v>73</v>
      </c>
      <c r="F72" s="118">
        <v>59</v>
      </c>
      <c r="G72" s="60">
        <v>6361.2000000000007</v>
      </c>
      <c r="H72" s="60">
        <v>187.2</v>
      </c>
      <c r="I72" s="88">
        <v>0.26168018612840338</v>
      </c>
      <c r="J72" s="60">
        <v>1664.6</v>
      </c>
      <c r="K72" s="88">
        <v>6.6339684336288746E-3</v>
      </c>
      <c r="L72" s="60">
        <v>42.2</v>
      </c>
      <c r="M72" s="88">
        <v>0</v>
      </c>
      <c r="N72" s="60">
        <v>0</v>
      </c>
      <c r="O72" s="60">
        <v>0</v>
      </c>
      <c r="P72" s="60">
        <v>0</v>
      </c>
      <c r="Q72" s="60">
        <v>203.4</v>
      </c>
      <c r="R72" s="60">
        <v>39.200000000000003</v>
      </c>
      <c r="S72" s="60">
        <v>904.60000000000014</v>
      </c>
      <c r="T72" s="88">
        <v>0.1698673206313274</v>
      </c>
      <c r="U72" s="60">
        <v>1080.56</v>
      </c>
      <c r="V72" s="88">
        <v>0.20067282902596992</v>
      </c>
      <c r="W72" s="65">
        <v>1276.52</v>
      </c>
      <c r="X72" s="60">
        <v>0</v>
      </c>
      <c r="Y72" s="60">
        <v>0</v>
      </c>
      <c r="Z72" s="60">
        <v>0</v>
      </c>
      <c r="AA72" s="60">
        <f t="shared" si="16"/>
        <v>11759.480000000001</v>
      </c>
      <c r="AB72" s="208">
        <v>0</v>
      </c>
      <c r="AC72" s="60">
        <f t="shared" si="17"/>
        <v>2357.08</v>
      </c>
      <c r="AD72" s="227">
        <f t="shared" si="4"/>
        <v>0.37054014965729731</v>
      </c>
      <c r="AE72" s="60">
        <f t="shared" si="18"/>
        <v>9402.4000000000015</v>
      </c>
      <c r="AF72" s="259">
        <f t="shared" si="22"/>
        <v>0.6</v>
      </c>
      <c r="AG72" s="260">
        <f t="shared" si="19"/>
        <v>3816.7200000000003</v>
      </c>
      <c r="AH72" s="225">
        <f t="shared" si="23"/>
        <v>-1459.6400000000012</v>
      </c>
      <c r="AI72" s="227">
        <f t="shared" si="6"/>
        <v>0.60000000000000009</v>
      </c>
      <c r="AJ72" s="60">
        <f t="shared" si="7"/>
        <v>3816.7200000000012</v>
      </c>
      <c r="AK72" s="60">
        <v>174.57627118644066</v>
      </c>
      <c r="AL72" s="425">
        <f t="shared" si="21"/>
        <v>7.0999999999999994E-2</v>
      </c>
      <c r="AM72" s="60">
        <f t="shared" si="2"/>
        <v>451.6</v>
      </c>
      <c r="AN72" s="183"/>
      <c r="AO72" s="329">
        <v>0.501</v>
      </c>
    </row>
    <row r="73" spans="2:41" ht="16.5" customHeight="1" x14ac:dyDescent="0.25">
      <c r="B73" s="5" t="s">
        <v>46</v>
      </c>
      <c r="C73" s="5" t="s">
        <v>46</v>
      </c>
      <c r="D73" s="118">
        <v>8</v>
      </c>
      <c r="E73" s="118">
        <v>43</v>
      </c>
      <c r="F73" s="118">
        <v>41</v>
      </c>
      <c r="G73" s="60">
        <v>4394.7999999999993</v>
      </c>
      <c r="H73" s="60">
        <v>117</v>
      </c>
      <c r="I73" s="88">
        <v>0.21475379994539004</v>
      </c>
      <c r="J73" s="60">
        <v>943.8</v>
      </c>
      <c r="K73" s="88">
        <v>1.9705106034404302E-2</v>
      </c>
      <c r="L73" s="60">
        <v>86.600000000000009</v>
      </c>
      <c r="M73" s="88">
        <v>0</v>
      </c>
      <c r="N73" s="60">
        <v>0</v>
      </c>
      <c r="O73" s="60">
        <v>0</v>
      </c>
      <c r="P73" s="60">
        <v>67.3</v>
      </c>
      <c r="Q73" s="60">
        <v>37.9</v>
      </c>
      <c r="R73" s="60">
        <v>4.3</v>
      </c>
      <c r="S73" s="60">
        <v>518.4</v>
      </c>
      <c r="T73" s="88">
        <v>1.2014198598343497E-2</v>
      </c>
      <c r="U73" s="60">
        <v>52.8</v>
      </c>
      <c r="V73" s="88">
        <v>0.13820879220897422</v>
      </c>
      <c r="W73" s="65">
        <v>607.4</v>
      </c>
      <c r="X73" s="60">
        <v>7.5</v>
      </c>
      <c r="Y73" s="60">
        <v>5.7</v>
      </c>
      <c r="Z73" s="60">
        <v>0</v>
      </c>
      <c r="AA73" s="60">
        <f>G73+H73+J73+L73+N73+O73+P73+Q73+R73+S73+U73+W73+X73+Y73+Z73</f>
        <v>6843.4999999999991</v>
      </c>
      <c r="AB73" s="140">
        <v>805.3</v>
      </c>
      <c r="AC73" s="60">
        <f t="shared" si="17"/>
        <v>1472.9999999999998</v>
      </c>
      <c r="AD73" s="227">
        <f t="shared" si="4"/>
        <v>0.33516883589696916</v>
      </c>
      <c r="AE73" s="60">
        <f t="shared" si="18"/>
        <v>6175.7999999999993</v>
      </c>
      <c r="AF73" s="259">
        <f t="shared" si="22"/>
        <v>0.6</v>
      </c>
      <c r="AG73" s="260">
        <f t="shared" si="19"/>
        <v>2636.8799999999997</v>
      </c>
      <c r="AH73" s="225">
        <f t="shared" si="23"/>
        <v>-1163.8799999999992</v>
      </c>
      <c r="AI73" s="227">
        <f t="shared" si="6"/>
        <v>0.59999999999999987</v>
      </c>
      <c r="AJ73" s="60">
        <f t="shared" si="7"/>
        <v>2636.8799999999992</v>
      </c>
      <c r="AK73" s="60">
        <v>146.60975609756099</v>
      </c>
      <c r="AL73" s="425">
        <f t="shared" si="21"/>
        <v>5.0999999999999997E-2</v>
      </c>
      <c r="AM73" s="60">
        <f t="shared" si="2"/>
        <v>224.1</v>
      </c>
      <c r="AN73" s="183"/>
      <c r="AO73" s="329">
        <v>0.4</v>
      </c>
    </row>
    <row r="74" spans="2:41" ht="16.5" customHeight="1" x14ac:dyDescent="0.25">
      <c r="B74" s="5" t="s">
        <v>47</v>
      </c>
      <c r="C74" s="5" t="s">
        <v>47</v>
      </c>
      <c r="D74" s="118">
        <v>13</v>
      </c>
      <c r="E74" s="118">
        <v>60</v>
      </c>
      <c r="F74" s="118">
        <v>56</v>
      </c>
      <c r="G74" s="60">
        <v>6467.4</v>
      </c>
      <c r="H74" s="60">
        <v>127.6</v>
      </c>
      <c r="I74" s="88">
        <v>0.27508736122707733</v>
      </c>
      <c r="J74" s="60">
        <v>1779.1</v>
      </c>
      <c r="K74" s="88">
        <v>0</v>
      </c>
      <c r="L74" s="60">
        <v>0</v>
      </c>
      <c r="M74" s="88">
        <v>0</v>
      </c>
      <c r="N74" s="60">
        <v>0</v>
      </c>
      <c r="O74" s="60">
        <v>0</v>
      </c>
      <c r="P74" s="60">
        <v>0</v>
      </c>
      <c r="Q74" s="60">
        <v>100.6</v>
      </c>
      <c r="R74" s="60">
        <v>8.5</v>
      </c>
      <c r="S74" s="60">
        <v>800.11666666666656</v>
      </c>
      <c r="T74" s="88">
        <v>9.8370287905495263E-2</v>
      </c>
      <c r="U74" s="60">
        <v>636.20000000000005</v>
      </c>
      <c r="V74" s="88">
        <v>7.584191483440024E-2</v>
      </c>
      <c r="W74" s="65">
        <v>490.50000000000006</v>
      </c>
      <c r="X74" s="60">
        <v>0</v>
      </c>
      <c r="Y74" s="60">
        <v>54</v>
      </c>
      <c r="Z74" s="60">
        <v>0</v>
      </c>
      <c r="AA74" s="60">
        <f t="shared" si="16"/>
        <v>10464.016666666668</v>
      </c>
      <c r="AB74" s="140">
        <v>1044.7</v>
      </c>
      <c r="AC74" s="60">
        <f t="shared" si="17"/>
        <v>2171.4</v>
      </c>
      <c r="AD74" s="227">
        <f t="shared" si="4"/>
        <v>0.33574543093051307</v>
      </c>
      <c r="AE74" s="60">
        <f t="shared" si="18"/>
        <v>9337.3166666666675</v>
      </c>
      <c r="AF74" s="259">
        <f t="shared" si="22"/>
        <v>0.6</v>
      </c>
      <c r="AG74" s="260">
        <f t="shared" si="19"/>
        <v>3880.4399999999996</v>
      </c>
      <c r="AH74" s="225">
        <f t="shared" si="23"/>
        <v>-1709.0399999999991</v>
      </c>
      <c r="AI74" s="227">
        <f t="shared" si="6"/>
        <v>0.59999999999999987</v>
      </c>
      <c r="AJ74" s="60">
        <f t="shared" si="7"/>
        <v>3880.4399999999991</v>
      </c>
      <c r="AK74" s="60">
        <v>250</v>
      </c>
      <c r="AL74" s="425">
        <f t="shared" si="21"/>
        <v>7.0999999999999994E-2</v>
      </c>
      <c r="AM74" s="60">
        <f t="shared" si="2"/>
        <v>459.2</v>
      </c>
      <c r="AN74" s="183"/>
      <c r="AO74" s="329">
        <v>0.183</v>
      </c>
    </row>
    <row r="75" spans="2:41" ht="18" customHeight="1" x14ac:dyDescent="0.25">
      <c r="B75" s="5" t="s">
        <v>48</v>
      </c>
      <c r="C75" s="5" t="s">
        <v>48</v>
      </c>
      <c r="D75" s="118">
        <v>51</v>
      </c>
      <c r="E75" s="118">
        <v>192</v>
      </c>
      <c r="F75" s="118">
        <v>147</v>
      </c>
      <c r="G75" s="60">
        <v>17838.199999999997</v>
      </c>
      <c r="H75" s="60">
        <v>368.4</v>
      </c>
      <c r="I75" s="88">
        <v>0.29969952125214433</v>
      </c>
      <c r="J75" s="60">
        <v>5346.1</v>
      </c>
      <c r="K75" s="88">
        <v>7.7306006211389057E-3</v>
      </c>
      <c r="L75" s="60">
        <v>137.9</v>
      </c>
      <c r="M75" s="88">
        <v>0</v>
      </c>
      <c r="N75" s="60">
        <v>0</v>
      </c>
      <c r="O75" s="60">
        <v>0</v>
      </c>
      <c r="P75" s="60">
        <v>0</v>
      </c>
      <c r="Q75" s="60">
        <v>302.39999999999998</v>
      </c>
      <c r="R75" s="60">
        <v>21.2</v>
      </c>
      <c r="S75" s="60">
        <v>2165.1</v>
      </c>
      <c r="T75" s="88">
        <v>0.10619905595856086</v>
      </c>
      <c r="U75" s="60">
        <v>1894.3999999999999</v>
      </c>
      <c r="V75" s="88">
        <v>9.5805630612954239E-3</v>
      </c>
      <c r="W75" s="65">
        <v>170.9</v>
      </c>
      <c r="X75" s="60">
        <v>0</v>
      </c>
      <c r="Y75" s="60">
        <v>31.3</v>
      </c>
      <c r="Z75" s="60">
        <v>0</v>
      </c>
      <c r="AA75" s="60">
        <v>28275.9</v>
      </c>
      <c r="AB75" s="208">
        <v>0</v>
      </c>
      <c r="AC75" s="60">
        <f t="shared" si="17"/>
        <v>2065.2999999999997</v>
      </c>
      <c r="AD75" s="227">
        <f t="shared" si="4"/>
        <v>0.11577961901985627</v>
      </c>
      <c r="AE75" s="60">
        <f t="shared" si="18"/>
        <v>26210.6</v>
      </c>
      <c r="AF75" s="259">
        <f t="shared" si="22"/>
        <v>0.6</v>
      </c>
      <c r="AG75" s="260">
        <f t="shared" si="19"/>
        <v>10702.919999999998</v>
      </c>
      <c r="AH75" s="314">
        <v>0</v>
      </c>
      <c r="AI75" s="227">
        <f t="shared" si="6"/>
        <v>0.11577961901985627</v>
      </c>
      <c r="AJ75" s="60">
        <f t="shared" si="7"/>
        <v>2065.2999999999997</v>
      </c>
      <c r="AK75" s="60">
        <v>0</v>
      </c>
      <c r="AL75" s="425">
        <f t="shared" si="21"/>
        <v>0</v>
      </c>
      <c r="AM75" s="60">
        <f t="shared" si="2"/>
        <v>0</v>
      </c>
      <c r="AN75" s="183"/>
      <c r="AO75" s="329">
        <v>0.251</v>
      </c>
    </row>
    <row r="76" spans="2:41" ht="19.5" x14ac:dyDescent="0.25">
      <c r="B76" s="4" t="s">
        <v>82</v>
      </c>
      <c r="C76" s="3"/>
      <c r="D76" s="117">
        <f t="shared" ref="D76:AA76" si="24">SUM(D77:D100)</f>
        <v>498</v>
      </c>
      <c r="E76" s="117">
        <f t="shared" si="24"/>
        <v>3147</v>
      </c>
      <c r="F76" s="117">
        <f t="shared" si="24"/>
        <v>2766.1</v>
      </c>
      <c r="G76" s="132">
        <f t="shared" si="24"/>
        <v>313815.33060714282</v>
      </c>
      <c r="H76" s="132">
        <f t="shared" si="24"/>
        <v>8026.26</v>
      </c>
      <c r="I76" s="87">
        <f>J76/G76</f>
        <v>0.27933020299042333</v>
      </c>
      <c r="J76" s="132">
        <f t="shared" si="24"/>
        <v>87658.1</v>
      </c>
      <c r="K76" s="87">
        <f>L76/G76</f>
        <v>2.304760569219742E-2</v>
      </c>
      <c r="L76" s="132">
        <f t="shared" si="24"/>
        <v>7232.692</v>
      </c>
      <c r="M76" s="87">
        <f>N76/G76</f>
        <v>0</v>
      </c>
      <c r="N76" s="132">
        <f t="shared" si="24"/>
        <v>0</v>
      </c>
      <c r="O76" s="132">
        <f t="shared" si="24"/>
        <v>0</v>
      </c>
      <c r="P76" s="132">
        <f t="shared" si="24"/>
        <v>835.59999999999991</v>
      </c>
      <c r="Q76" s="132">
        <f t="shared" si="24"/>
        <v>7642.9654</v>
      </c>
      <c r="R76" s="132">
        <f t="shared" si="24"/>
        <v>621.50769999999989</v>
      </c>
      <c r="S76" s="132">
        <f t="shared" si="24"/>
        <v>40673.383871999999</v>
      </c>
      <c r="T76" s="87">
        <f>U76/G76</f>
        <v>8.9648488318179231E-2</v>
      </c>
      <c r="U76" s="132">
        <f t="shared" si="24"/>
        <v>28133.069999999996</v>
      </c>
      <c r="V76" s="87">
        <f>W76/G76</f>
        <v>0.17208981991898517</v>
      </c>
      <c r="W76" s="315">
        <f t="shared" si="24"/>
        <v>54004.423732000003</v>
      </c>
      <c r="X76" s="132">
        <f t="shared" si="24"/>
        <v>7811.7403333333341</v>
      </c>
      <c r="Y76" s="132">
        <f t="shared" si="24"/>
        <v>981.4</v>
      </c>
      <c r="Z76" s="132">
        <f t="shared" si="24"/>
        <v>15.8</v>
      </c>
      <c r="AA76" s="132">
        <f t="shared" si="24"/>
        <v>557452.2736444762</v>
      </c>
      <c r="AB76" s="129">
        <f>SUM(AB77:AB100)</f>
        <v>46429.5</v>
      </c>
      <c r="AC76" s="129">
        <f>SUM(AC77:AC100)</f>
        <v>136378.73406533335</v>
      </c>
      <c r="AD76" s="226">
        <f t="shared" si="4"/>
        <v>0.43458276497033954</v>
      </c>
      <c r="AE76" s="129">
        <f>SUM(AE77:AE100)</f>
        <v>467503.03957914287</v>
      </c>
      <c r="AF76" s="258">
        <f t="shared" si="22"/>
        <v>0.6</v>
      </c>
      <c r="AG76" s="255">
        <f>SUM(AG77:AG100)</f>
        <v>188289.19836428569</v>
      </c>
      <c r="AH76" s="129">
        <f>SUM(AH77:AH100)</f>
        <v>-68751.544965619047</v>
      </c>
      <c r="AI76" s="226">
        <f t="shared" si="6"/>
        <v>0.65366557661183744</v>
      </c>
      <c r="AJ76" s="132">
        <f t="shared" si="7"/>
        <v>205130.2790309524</v>
      </c>
      <c r="AK76" s="132"/>
      <c r="AL76" s="424"/>
      <c r="AM76" s="132">
        <f>SUM(AM77:AM100)</f>
        <v>4700.2</v>
      </c>
      <c r="AN76" s="196"/>
      <c r="AO76" s="332"/>
    </row>
    <row r="77" spans="2:41" ht="15" customHeight="1" x14ac:dyDescent="0.25">
      <c r="B77" s="5" t="s">
        <v>83</v>
      </c>
      <c r="C77" s="5" t="s">
        <v>83</v>
      </c>
      <c r="D77" s="118">
        <v>25</v>
      </c>
      <c r="E77" s="118">
        <v>96</v>
      </c>
      <c r="F77" s="118">
        <v>94</v>
      </c>
      <c r="G77" s="60">
        <v>11243.499999999998</v>
      </c>
      <c r="H77" s="60">
        <v>261.59999999999997</v>
      </c>
      <c r="I77" s="88">
        <v>0.2642148797082759</v>
      </c>
      <c r="J77" s="60">
        <v>2970.7</v>
      </c>
      <c r="K77" s="88">
        <v>3.6634499933294797E-2</v>
      </c>
      <c r="L77" s="60">
        <v>411.9</v>
      </c>
      <c r="M77" s="88">
        <v>0</v>
      </c>
      <c r="N77" s="60">
        <v>0</v>
      </c>
      <c r="O77" s="60">
        <v>0</v>
      </c>
      <c r="P77" s="60">
        <v>186.2</v>
      </c>
      <c r="Q77" s="60">
        <v>261.7</v>
      </c>
      <c r="R77" s="60">
        <v>17</v>
      </c>
      <c r="S77" s="60">
        <v>1448.0000000000002</v>
      </c>
      <c r="T77" s="88">
        <v>0</v>
      </c>
      <c r="U77" s="60">
        <v>0</v>
      </c>
      <c r="V77" s="88">
        <v>0.17997954373638103</v>
      </c>
      <c r="W77" s="65">
        <v>2023.6</v>
      </c>
      <c r="X77" s="60">
        <v>0</v>
      </c>
      <c r="Y77" s="60">
        <v>0</v>
      </c>
      <c r="Z77" s="60">
        <v>0</v>
      </c>
      <c r="AA77" s="60">
        <f t="shared" ref="AA77:AA117" si="25">G77+H77+J77+L77+N77+O77+P77+Q77+R77+S77+U77+W77+X77+Y77+Z77</f>
        <v>18824.2</v>
      </c>
      <c r="AB77" s="140">
        <v>1739.8</v>
      </c>
      <c r="AC77" s="60">
        <f t="shared" ref="AC77:AC100" si="26">AB77+X77+W77+U77</f>
        <v>3763.3999999999996</v>
      </c>
      <c r="AD77" s="227">
        <f t="shared" si="4"/>
        <v>0.33471783697247298</v>
      </c>
      <c r="AE77" s="60">
        <f t="shared" ref="AE77:AE100" si="27">G77+H77+J77+L77+N77+P77+Q77+R77+S77+Y77+Z77</f>
        <v>16800.600000000002</v>
      </c>
      <c r="AF77" s="259">
        <f t="shared" si="22"/>
        <v>0.6</v>
      </c>
      <c r="AG77" s="260">
        <f t="shared" ref="AG77:AG100" si="28">G77*AF77</f>
        <v>6746.0999999999985</v>
      </c>
      <c r="AH77" s="225">
        <f t="shared" ref="AH77:AH100" si="29">IF((AA77+AB77)-(AE77+AG77)&gt;0,0,(AA77+AB77)-(AE77+AG77))</f>
        <v>-2982.7000000000007</v>
      </c>
      <c r="AI77" s="227">
        <f t="shared" si="6"/>
        <v>0.60000000000000009</v>
      </c>
      <c r="AJ77" s="60">
        <f t="shared" si="7"/>
        <v>6746.1</v>
      </c>
      <c r="AK77" s="60">
        <v>79.521276595744681</v>
      </c>
      <c r="AL77" s="425">
        <f t="shared" ref="AL77:AL100" si="30">VLOOKUP(AK77,$AK$2:$AL$6,2,TRUE)</f>
        <v>0</v>
      </c>
      <c r="AM77" s="60">
        <f t="shared" si="2"/>
        <v>0</v>
      </c>
      <c r="AN77" s="183"/>
      <c r="AO77" s="329">
        <v>0.501</v>
      </c>
    </row>
    <row r="78" spans="2:41" ht="15" customHeight="1" x14ac:dyDescent="0.25">
      <c r="B78" s="5" t="s">
        <v>84</v>
      </c>
      <c r="C78" s="5" t="s">
        <v>84</v>
      </c>
      <c r="D78" s="118">
        <v>14</v>
      </c>
      <c r="E78" s="118">
        <v>95</v>
      </c>
      <c r="F78" s="118">
        <v>85</v>
      </c>
      <c r="G78" s="60">
        <v>9510.7000000000025</v>
      </c>
      <c r="H78" s="60">
        <v>271.2</v>
      </c>
      <c r="I78" s="88">
        <v>0.31258477293995179</v>
      </c>
      <c r="J78" s="60">
        <v>2972.9000000000005</v>
      </c>
      <c r="K78" s="88">
        <v>5.1016223832104877E-2</v>
      </c>
      <c r="L78" s="60">
        <v>485.2</v>
      </c>
      <c r="M78" s="88">
        <v>0</v>
      </c>
      <c r="N78" s="60">
        <v>0</v>
      </c>
      <c r="O78" s="60">
        <v>0</v>
      </c>
      <c r="P78" s="60">
        <v>86.6</v>
      </c>
      <c r="Q78" s="60">
        <v>138.9</v>
      </c>
      <c r="R78" s="60">
        <v>32.299999999999997</v>
      </c>
      <c r="S78" s="60">
        <v>1314.0300000000002</v>
      </c>
      <c r="T78" s="88">
        <v>0</v>
      </c>
      <c r="U78" s="60">
        <v>0</v>
      </c>
      <c r="V78" s="88">
        <v>0.23877317127025344</v>
      </c>
      <c r="W78" s="65">
        <v>2270.9</v>
      </c>
      <c r="X78" s="60">
        <v>0</v>
      </c>
      <c r="Y78" s="60">
        <v>98.699999999999989</v>
      </c>
      <c r="Z78" s="60">
        <v>0</v>
      </c>
      <c r="AA78" s="60">
        <f t="shared" si="25"/>
        <v>17181.430000000004</v>
      </c>
      <c r="AB78" s="140">
        <v>1144.2</v>
      </c>
      <c r="AC78" s="60">
        <f t="shared" si="26"/>
        <v>3415.1000000000004</v>
      </c>
      <c r="AD78" s="227">
        <f t="shared" si="4"/>
        <v>0.35907977330795837</v>
      </c>
      <c r="AE78" s="60">
        <f t="shared" si="27"/>
        <v>14910.530000000004</v>
      </c>
      <c r="AF78" s="259">
        <f t="shared" si="22"/>
        <v>0.6</v>
      </c>
      <c r="AG78" s="260">
        <f t="shared" si="28"/>
        <v>5706.420000000001</v>
      </c>
      <c r="AH78" s="225">
        <f t="shared" si="29"/>
        <v>-2291.3199999999997</v>
      </c>
      <c r="AI78" s="227">
        <f t="shared" si="6"/>
        <v>0.59999999999999987</v>
      </c>
      <c r="AJ78" s="60">
        <f t="shared" si="7"/>
        <v>5706.42</v>
      </c>
      <c r="AK78" s="60">
        <v>62.882352941176471</v>
      </c>
      <c r="AL78" s="425">
        <f t="shared" si="30"/>
        <v>0</v>
      </c>
      <c r="AM78" s="60">
        <f t="shared" si="2"/>
        <v>0</v>
      </c>
      <c r="AN78" s="183"/>
      <c r="AO78" s="329">
        <v>0.51800000000000002</v>
      </c>
    </row>
    <row r="79" spans="2:41" ht="15" customHeight="1" x14ac:dyDescent="0.25">
      <c r="B79" s="5" t="s">
        <v>85</v>
      </c>
      <c r="C79" s="5" t="s">
        <v>85</v>
      </c>
      <c r="D79" s="118">
        <v>54</v>
      </c>
      <c r="E79" s="118">
        <v>218</v>
      </c>
      <c r="F79" s="118">
        <v>203</v>
      </c>
      <c r="G79" s="60">
        <v>24166.320000000003</v>
      </c>
      <c r="H79" s="60">
        <v>390.00000000000006</v>
      </c>
      <c r="I79" s="88">
        <v>0.28989747715001701</v>
      </c>
      <c r="J79" s="60">
        <v>7005.8</v>
      </c>
      <c r="K79" s="88">
        <v>1.0359707228903696E-2</v>
      </c>
      <c r="L79" s="60">
        <v>250.35599999999999</v>
      </c>
      <c r="M79" s="88">
        <v>0</v>
      </c>
      <c r="N79" s="60">
        <v>0</v>
      </c>
      <c r="O79" s="60">
        <v>0</v>
      </c>
      <c r="P79" s="60">
        <v>0</v>
      </c>
      <c r="Q79" s="60">
        <v>687.79139999999995</v>
      </c>
      <c r="R79" s="60">
        <v>46.469900000000003</v>
      </c>
      <c r="S79" s="60">
        <v>2709.2069666666666</v>
      </c>
      <c r="T79" s="88">
        <v>0</v>
      </c>
      <c r="U79" s="60">
        <v>0</v>
      </c>
      <c r="V79" s="88">
        <v>0</v>
      </c>
      <c r="W79" s="65">
        <v>0</v>
      </c>
      <c r="X79" s="60">
        <v>0</v>
      </c>
      <c r="Y79" s="60">
        <v>0</v>
      </c>
      <c r="Z79" s="60">
        <v>0</v>
      </c>
      <c r="AA79" s="60">
        <f t="shared" si="25"/>
        <v>35255.944266666665</v>
      </c>
      <c r="AB79" s="140">
        <v>6872.5</v>
      </c>
      <c r="AC79" s="60">
        <f t="shared" si="26"/>
        <v>6872.5</v>
      </c>
      <c r="AD79" s="227">
        <f t="shared" si="4"/>
        <v>0.28438338977552224</v>
      </c>
      <c r="AE79" s="60">
        <f t="shared" si="27"/>
        <v>35255.944266666665</v>
      </c>
      <c r="AF79" s="259">
        <f t="shared" si="22"/>
        <v>0.6</v>
      </c>
      <c r="AG79" s="260">
        <f t="shared" si="28"/>
        <v>14499.792000000001</v>
      </c>
      <c r="AH79" s="225">
        <f t="shared" si="29"/>
        <v>-7627.2920000000013</v>
      </c>
      <c r="AI79" s="227">
        <f t="shared" si="6"/>
        <v>0.6</v>
      </c>
      <c r="AJ79" s="60">
        <f t="shared" si="7"/>
        <v>14499.792000000001</v>
      </c>
      <c r="AK79" s="60">
        <v>112.64532019704434</v>
      </c>
      <c r="AL79" s="425">
        <f t="shared" si="30"/>
        <v>5.0999999999999997E-2</v>
      </c>
      <c r="AM79" s="60">
        <f t="shared" si="2"/>
        <v>1232.5</v>
      </c>
      <c r="AN79" s="183"/>
      <c r="AO79" s="329">
        <v>0.44</v>
      </c>
    </row>
    <row r="80" spans="2:41" ht="14.25" customHeight="1" x14ac:dyDescent="0.25">
      <c r="B80" s="6" t="s">
        <v>86</v>
      </c>
      <c r="C80" s="6" t="s">
        <v>86</v>
      </c>
      <c r="D80" s="119">
        <v>2</v>
      </c>
      <c r="E80" s="119">
        <v>164</v>
      </c>
      <c r="F80" s="119">
        <v>83</v>
      </c>
      <c r="G80" s="60">
        <v>7247.9199999999992</v>
      </c>
      <c r="H80" s="60">
        <v>294</v>
      </c>
      <c r="I80" s="89">
        <v>0.31851758849435424</v>
      </c>
      <c r="J80" s="60">
        <v>2308.6</v>
      </c>
      <c r="K80" s="89">
        <v>0</v>
      </c>
      <c r="L80" s="60">
        <v>0</v>
      </c>
      <c r="M80" s="89">
        <v>0</v>
      </c>
      <c r="N80" s="60">
        <v>0</v>
      </c>
      <c r="O80" s="60">
        <v>0</v>
      </c>
      <c r="P80" s="60">
        <v>0</v>
      </c>
      <c r="Q80" s="60">
        <v>583.88</v>
      </c>
      <c r="R80" s="60">
        <v>0</v>
      </c>
      <c r="S80" s="60">
        <v>1949.0583333333334</v>
      </c>
      <c r="T80" s="89">
        <v>1.3951630260819659</v>
      </c>
      <c r="U80" s="60">
        <v>10112.030000000001</v>
      </c>
      <c r="V80" s="89">
        <v>0.47497902846609791</v>
      </c>
      <c r="W80" s="65">
        <v>3442.61</v>
      </c>
      <c r="X80" s="60">
        <v>1719.7766666666666</v>
      </c>
      <c r="Y80" s="60">
        <v>0</v>
      </c>
      <c r="Z80" s="60">
        <v>0</v>
      </c>
      <c r="AA80" s="60">
        <f t="shared" si="25"/>
        <v>27657.875</v>
      </c>
      <c r="AB80" s="208">
        <v>0</v>
      </c>
      <c r="AC80" s="60">
        <f t="shared" si="26"/>
        <v>15274.416666666668</v>
      </c>
      <c r="AD80" s="227">
        <f t="shared" si="4"/>
        <v>2.1074207036869432</v>
      </c>
      <c r="AE80" s="60">
        <f t="shared" si="27"/>
        <v>12383.458333333332</v>
      </c>
      <c r="AF80" s="259">
        <f t="shared" si="22"/>
        <v>0.6</v>
      </c>
      <c r="AG80" s="260">
        <f t="shared" si="28"/>
        <v>4348.7519999999995</v>
      </c>
      <c r="AH80" s="225">
        <f t="shared" si="29"/>
        <v>0</v>
      </c>
      <c r="AI80" s="227">
        <f t="shared" si="6"/>
        <v>2.1074207036869432</v>
      </c>
      <c r="AJ80" s="60">
        <f t="shared" si="7"/>
        <v>15274.416666666668</v>
      </c>
      <c r="AK80" s="60">
        <v>0</v>
      </c>
      <c r="AL80" s="425">
        <f t="shared" si="30"/>
        <v>0</v>
      </c>
      <c r="AM80" s="60">
        <f t="shared" si="2"/>
        <v>0</v>
      </c>
      <c r="AN80" s="183"/>
      <c r="AO80" s="329">
        <v>0.161</v>
      </c>
    </row>
    <row r="81" spans="2:44" ht="15" customHeight="1" x14ac:dyDescent="0.25">
      <c r="B81" s="6" t="s">
        <v>49</v>
      </c>
      <c r="C81" s="6" t="s">
        <v>49</v>
      </c>
      <c r="D81" s="119">
        <v>19</v>
      </c>
      <c r="E81" s="119">
        <v>133</v>
      </c>
      <c r="F81" s="119">
        <v>127</v>
      </c>
      <c r="G81" s="60">
        <v>14210.999999999998</v>
      </c>
      <c r="H81" s="60">
        <v>438.00000000000006</v>
      </c>
      <c r="I81" s="89">
        <v>0.31522764056012953</v>
      </c>
      <c r="J81" s="60">
        <v>4479.7</v>
      </c>
      <c r="K81" s="89">
        <v>1.1272957568081065E-2</v>
      </c>
      <c r="L81" s="60">
        <v>160.19999999999999</v>
      </c>
      <c r="M81" s="89">
        <v>0</v>
      </c>
      <c r="N81" s="60">
        <v>0</v>
      </c>
      <c r="O81" s="60">
        <v>0</v>
      </c>
      <c r="P81" s="60">
        <v>155.80000000000001</v>
      </c>
      <c r="Q81" s="60">
        <v>341.2</v>
      </c>
      <c r="R81" s="60">
        <v>29.7</v>
      </c>
      <c r="S81" s="60">
        <v>1651.3000000000002</v>
      </c>
      <c r="T81" s="89">
        <v>0</v>
      </c>
      <c r="U81" s="60">
        <v>0</v>
      </c>
      <c r="V81" s="89">
        <v>0</v>
      </c>
      <c r="W81" s="65">
        <v>0</v>
      </c>
      <c r="X81" s="60">
        <v>1588.5000000000002</v>
      </c>
      <c r="Y81" s="60">
        <v>197.79999999999998</v>
      </c>
      <c r="Z81" s="60">
        <v>0</v>
      </c>
      <c r="AA81" s="60">
        <f t="shared" si="25"/>
        <v>23253.199999999997</v>
      </c>
      <c r="AB81" s="140">
        <v>3028.9</v>
      </c>
      <c r="AC81" s="60">
        <f t="shared" si="26"/>
        <v>4617.4000000000005</v>
      </c>
      <c r="AD81" s="227">
        <f t="shared" si="4"/>
        <v>0.32491731757089587</v>
      </c>
      <c r="AE81" s="60">
        <f t="shared" si="27"/>
        <v>21664.699999999997</v>
      </c>
      <c r="AF81" s="259">
        <f t="shared" si="22"/>
        <v>0.6</v>
      </c>
      <c r="AG81" s="260">
        <f t="shared" si="28"/>
        <v>8526.5999999999985</v>
      </c>
      <c r="AH81" s="225">
        <f t="shared" si="29"/>
        <v>-3909.1999999999971</v>
      </c>
      <c r="AI81" s="227">
        <f t="shared" si="6"/>
        <v>0.6</v>
      </c>
      <c r="AJ81" s="60">
        <f t="shared" si="7"/>
        <v>8526.5999999999985</v>
      </c>
      <c r="AK81" s="60">
        <v>63.653543307086615</v>
      </c>
      <c r="AL81" s="425">
        <f t="shared" si="30"/>
        <v>0</v>
      </c>
      <c r="AM81" s="60">
        <f t="shared" si="2"/>
        <v>0</v>
      </c>
      <c r="AN81" s="183"/>
      <c r="AO81" s="329">
        <v>0.41899999999999998</v>
      </c>
    </row>
    <row r="82" spans="2:44" ht="15" customHeight="1" x14ac:dyDescent="0.25">
      <c r="B82" s="6" t="s">
        <v>87</v>
      </c>
      <c r="C82" s="6" t="s">
        <v>87</v>
      </c>
      <c r="D82" s="119">
        <v>12</v>
      </c>
      <c r="E82" s="119">
        <v>79</v>
      </c>
      <c r="F82" s="119">
        <v>71</v>
      </c>
      <c r="G82" s="60">
        <v>7938</v>
      </c>
      <c r="H82" s="60">
        <v>213.60000000000002</v>
      </c>
      <c r="I82" s="89">
        <v>0.26239606953892664</v>
      </c>
      <c r="J82" s="60">
        <v>2082.8999999999996</v>
      </c>
      <c r="K82" s="89">
        <v>2.362055933484505E-2</v>
      </c>
      <c r="L82" s="60">
        <v>187.5</v>
      </c>
      <c r="M82" s="89">
        <v>0</v>
      </c>
      <c r="N82" s="60">
        <v>0</v>
      </c>
      <c r="O82" s="60">
        <v>0</v>
      </c>
      <c r="P82" s="60">
        <v>0</v>
      </c>
      <c r="Q82" s="60">
        <v>228.4</v>
      </c>
      <c r="R82" s="60">
        <v>17</v>
      </c>
      <c r="S82" s="60">
        <v>1085.9000000000001</v>
      </c>
      <c r="T82" s="89">
        <v>0.11428571428571428</v>
      </c>
      <c r="U82" s="60">
        <v>907.19999999999993</v>
      </c>
      <c r="V82" s="89">
        <v>0.17185689090450992</v>
      </c>
      <c r="W82" s="65">
        <v>1364.1999999999998</v>
      </c>
      <c r="X82" s="60">
        <v>0</v>
      </c>
      <c r="Y82" s="60">
        <v>0</v>
      </c>
      <c r="Z82" s="60">
        <v>15.8</v>
      </c>
      <c r="AA82" s="60">
        <f t="shared" si="25"/>
        <v>14040.5</v>
      </c>
      <c r="AB82" s="140">
        <v>587.5</v>
      </c>
      <c r="AC82" s="60">
        <f t="shared" si="26"/>
        <v>2858.8999999999996</v>
      </c>
      <c r="AD82" s="227">
        <f t="shared" si="4"/>
        <v>0.36015369110607204</v>
      </c>
      <c r="AE82" s="60">
        <f t="shared" si="27"/>
        <v>11769.099999999999</v>
      </c>
      <c r="AF82" s="259">
        <f t="shared" ref="AF82:AF145" si="31">$AF$7</f>
        <v>0.6</v>
      </c>
      <c r="AG82" s="260">
        <f t="shared" si="28"/>
        <v>4762.8</v>
      </c>
      <c r="AH82" s="225">
        <f t="shared" si="29"/>
        <v>-1903.8999999999978</v>
      </c>
      <c r="AI82" s="227">
        <f t="shared" si="6"/>
        <v>0.59999999999999964</v>
      </c>
      <c r="AJ82" s="60">
        <f t="shared" si="7"/>
        <v>4762.7999999999975</v>
      </c>
      <c r="AK82" s="60">
        <v>108.73239436619718</v>
      </c>
      <c r="AL82" s="425">
        <f t="shared" si="30"/>
        <v>5.0999999999999997E-2</v>
      </c>
      <c r="AM82" s="60">
        <f t="shared" ref="AM82:AM145" si="32">ROUND(AL82*G82,1)</f>
        <v>404.8</v>
      </c>
      <c r="AN82" s="183"/>
      <c r="AO82" s="329">
        <v>0.54</v>
      </c>
    </row>
    <row r="83" spans="2:44" ht="15" customHeight="1" x14ac:dyDescent="0.25">
      <c r="B83" s="6" t="s">
        <v>50</v>
      </c>
      <c r="C83" s="6" t="s">
        <v>50</v>
      </c>
      <c r="D83" s="119">
        <v>16</v>
      </c>
      <c r="E83" s="119">
        <v>129</v>
      </c>
      <c r="F83" s="119">
        <v>114</v>
      </c>
      <c r="G83" s="60">
        <v>12436.8</v>
      </c>
      <c r="H83" s="60">
        <v>321.66000000000003</v>
      </c>
      <c r="I83" s="89">
        <v>0.29845780265019944</v>
      </c>
      <c r="J83" s="60">
        <v>3711.9</v>
      </c>
      <c r="K83" s="89">
        <v>3.3497362665637465E-2</v>
      </c>
      <c r="L83" s="60">
        <v>416.6</v>
      </c>
      <c r="M83" s="89">
        <v>0</v>
      </c>
      <c r="N83" s="60">
        <v>0</v>
      </c>
      <c r="O83" s="60">
        <v>0</v>
      </c>
      <c r="P83" s="60">
        <v>0</v>
      </c>
      <c r="Q83" s="60">
        <v>417.94</v>
      </c>
      <c r="R83" s="60">
        <v>25.5</v>
      </c>
      <c r="S83" s="60">
        <v>1641.8</v>
      </c>
      <c r="T83" s="89">
        <v>0.19058278656889233</v>
      </c>
      <c r="U83" s="60">
        <v>2370.2399999999998</v>
      </c>
      <c r="V83" s="89">
        <v>0</v>
      </c>
      <c r="W83" s="65">
        <v>0</v>
      </c>
      <c r="X83" s="60">
        <v>0</v>
      </c>
      <c r="Y83" s="60">
        <v>0</v>
      </c>
      <c r="Z83" s="60">
        <v>0</v>
      </c>
      <c r="AA83" s="60">
        <f t="shared" si="25"/>
        <v>21342.439999999995</v>
      </c>
      <c r="AB83" s="140">
        <v>3339.2</v>
      </c>
      <c r="AC83" s="60">
        <f t="shared" si="26"/>
        <v>5709.44</v>
      </c>
      <c r="AD83" s="227">
        <f t="shared" si="4"/>
        <v>0.45907628972082848</v>
      </c>
      <c r="AE83" s="60">
        <f t="shared" si="27"/>
        <v>18972.199999999997</v>
      </c>
      <c r="AF83" s="259">
        <f t="shared" si="31"/>
        <v>0.6</v>
      </c>
      <c r="AG83" s="260">
        <f t="shared" si="28"/>
        <v>7462.079999999999</v>
      </c>
      <c r="AH83" s="225">
        <f t="shared" si="29"/>
        <v>-1752.6399999999994</v>
      </c>
      <c r="AI83" s="227">
        <f t="shared" si="6"/>
        <v>0.6</v>
      </c>
      <c r="AJ83" s="60">
        <f t="shared" si="7"/>
        <v>7462.079999999999</v>
      </c>
      <c r="AK83" s="60">
        <v>83.587719298245617</v>
      </c>
      <c r="AL83" s="425">
        <f t="shared" si="30"/>
        <v>0</v>
      </c>
      <c r="AM83" s="60">
        <f t="shared" si="32"/>
        <v>0</v>
      </c>
      <c r="AN83" s="183"/>
      <c r="AO83" s="329">
        <v>0.38400000000000001</v>
      </c>
    </row>
    <row r="84" spans="2:44" ht="15" customHeight="1" x14ac:dyDescent="0.25">
      <c r="B84" s="7" t="s">
        <v>88</v>
      </c>
      <c r="C84" s="7" t="s">
        <v>88</v>
      </c>
      <c r="D84" s="120">
        <v>16</v>
      </c>
      <c r="E84" s="120">
        <v>111</v>
      </c>
      <c r="F84" s="120">
        <v>98</v>
      </c>
      <c r="G84" s="60">
        <v>11627.3</v>
      </c>
      <c r="H84" s="60">
        <v>316.8</v>
      </c>
      <c r="I84" s="90">
        <v>0.32081394648800665</v>
      </c>
      <c r="J84" s="60">
        <v>3730.2</v>
      </c>
      <c r="K84" s="90">
        <v>1.8533967473102098E-2</v>
      </c>
      <c r="L84" s="60">
        <v>215.5</v>
      </c>
      <c r="M84" s="90">
        <v>0</v>
      </c>
      <c r="N84" s="60">
        <v>0</v>
      </c>
      <c r="O84" s="60">
        <v>0</v>
      </c>
      <c r="P84" s="60">
        <v>0</v>
      </c>
      <c r="Q84" s="60">
        <v>262.89999999999998</v>
      </c>
      <c r="R84" s="60">
        <v>27.7</v>
      </c>
      <c r="S84" s="60">
        <v>1518.8000000000002</v>
      </c>
      <c r="T84" s="90">
        <v>0</v>
      </c>
      <c r="U84" s="60">
        <v>0</v>
      </c>
      <c r="V84" s="90">
        <v>0.17603508983168922</v>
      </c>
      <c r="W84" s="65">
        <v>2046.8127999999999</v>
      </c>
      <c r="X84" s="60">
        <v>0</v>
      </c>
      <c r="Y84" s="60">
        <v>0</v>
      </c>
      <c r="Z84" s="60">
        <v>0</v>
      </c>
      <c r="AA84" s="60">
        <f t="shared" si="25"/>
        <v>19746.0128</v>
      </c>
      <c r="AB84" s="140">
        <v>1851</v>
      </c>
      <c r="AC84" s="60">
        <f t="shared" si="26"/>
        <v>3897.8127999999997</v>
      </c>
      <c r="AD84" s="227">
        <f t="shared" si="4"/>
        <v>0.33522939977466826</v>
      </c>
      <c r="AE84" s="60">
        <f t="shared" si="27"/>
        <v>17699.2</v>
      </c>
      <c r="AF84" s="259">
        <f t="shared" si="31"/>
        <v>0.6</v>
      </c>
      <c r="AG84" s="260">
        <f t="shared" si="28"/>
        <v>6976.3799999999992</v>
      </c>
      <c r="AH84" s="225">
        <f t="shared" si="29"/>
        <v>-3078.5672000000013</v>
      </c>
      <c r="AI84" s="227">
        <f t="shared" si="6"/>
        <v>0.60000000000000009</v>
      </c>
      <c r="AJ84" s="60">
        <f t="shared" si="7"/>
        <v>6976.380000000001</v>
      </c>
      <c r="AK84" s="60">
        <v>52.112244897959187</v>
      </c>
      <c r="AL84" s="425">
        <f t="shared" si="30"/>
        <v>0</v>
      </c>
      <c r="AM84" s="60">
        <f t="shared" si="32"/>
        <v>0</v>
      </c>
      <c r="AN84" s="183"/>
      <c r="AO84" s="329">
        <v>0.379</v>
      </c>
    </row>
    <row r="85" spans="2:44" ht="15" customHeight="1" x14ac:dyDescent="0.25">
      <c r="B85" s="8" t="s">
        <v>89</v>
      </c>
      <c r="C85" s="8" t="s">
        <v>89</v>
      </c>
      <c r="D85" s="121">
        <v>18</v>
      </c>
      <c r="E85" s="121">
        <v>94</v>
      </c>
      <c r="F85" s="121">
        <v>90</v>
      </c>
      <c r="G85" s="60">
        <v>9868.7000000000007</v>
      </c>
      <c r="H85" s="60">
        <v>279.59999999999997</v>
      </c>
      <c r="I85" s="91">
        <v>0.30337329131496549</v>
      </c>
      <c r="J85" s="60">
        <v>2993.9</v>
      </c>
      <c r="K85" s="91">
        <v>1.7023518801868531E-2</v>
      </c>
      <c r="L85" s="60">
        <v>168</v>
      </c>
      <c r="M85" s="91">
        <v>0</v>
      </c>
      <c r="N85" s="60">
        <v>0</v>
      </c>
      <c r="O85" s="60">
        <v>0</v>
      </c>
      <c r="P85" s="60">
        <v>0</v>
      </c>
      <c r="Q85" s="60">
        <v>224.1</v>
      </c>
      <c r="R85" s="60">
        <v>28.1</v>
      </c>
      <c r="S85" s="60">
        <v>1250.3</v>
      </c>
      <c r="T85" s="91">
        <v>0.12578151124261552</v>
      </c>
      <c r="U85" s="60">
        <v>1241.3</v>
      </c>
      <c r="V85" s="91">
        <v>2.020529553031301E-2</v>
      </c>
      <c r="W85" s="65">
        <v>199.4</v>
      </c>
      <c r="X85" s="60">
        <v>0</v>
      </c>
      <c r="Y85" s="60">
        <v>0</v>
      </c>
      <c r="Z85" s="60">
        <v>0</v>
      </c>
      <c r="AA85" s="60">
        <f t="shared" si="25"/>
        <v>16253.4</v>
      </c>
      <c r="AB85" s="140">
        <v>1790.3</v>
      </c>
      <c r="AC85" s="60">
        <f t="shared" si="26"/>
        <v>3231</v>
      </c>
      <c r="AD85" s="227">
        <f t="shared" si="4"/>
        <v>0.32739874552879306</v>
      </c>
      <c r="AE85" s="60">
        <f t="shared" si="27"/>
        <v>14812.7</v>
      </c>
      <c r="AF85" s="259">
        <f t="shared" si="31"/>
        <v>0.6</v>
      </c>
      <c r="AG85" s="260">
        <f t="shared" si="28"/>
        <v>5921.22</v>
      </c>
      <c r="AH85" s="225">
        <f t="shared" si="29"/>
        <v>-2690.2200000000012</v>
      </c>
      <c r="AI85" s="227">
        <f t="shared" si="6"/>
        <v>0.60000000000000009</v>
      </c>
      <c r="AJ85" s="60">
        <f t="shared" si="7"/>
        <v>5921.2200000000012</v>
      </c>
      <c r="AK85" s="60">
        <v>53.466666666666669</v>
      </c>
      <c r="AL85" s="425">
        <f t="shared" si="30"/>
        <v>0</v>
      </c>
      <c r="AM85" s="60">
        <f t="shared" si="32"/>
        <v>0</v>
      </c>
      <c r="AN85" s="183"/>
      <c r="AO85" s="329">
        <v>0.48199999999999998</v>
      </c>
    </row>
    <row r="86" spans="2:44" ht="15" customHeight="1" x14ac:dyDescent="0.25">
      <c r="B86" s="8" t="s">
        <v>90</v>
      </c>
      <c r="C86" s="8" t="s">
        <v>90</v>
      </c>
      <c r="D86" s="121">
        <v>1</v>
      </c>
      <c r="E86" s="121">
        <v>72</v>
      </c>
      <c r="F86" s="121">
        <v>45</v>
      </c>
      <c r="G86" s="60">
        <v>4357.24</v>
      </c>
      <c r="H86" s="60">
        <v>164.4</v>
      </c>
      <c r="I86" s="91">
        <v>0.3065702141722742</v>
      </c>
      <c r="J86" s="60">
        <v>1335.8</v>
      </c>
      <c r="K86" s="91">
        <v>4.7553038161772129E-2</v>
      </c>
      <c r="L86" s="60">
        <v>207.2</v>
      </c>
      <c r="M86" s="91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12.7</v>
      </c>
      <c r="S86" s="60">
        <v>824.59999999999991</v>
      </c>
      <c r="T86" s="91">
        <v>0.51759829616913466</v>
      </c>
      <c r="U86" s="60">
        <v>2255.3000000000002</v>
      </c>
      <c r="V86" s="91">
        <v>0.35382489833013564</v>
      </c>
      <c r="W86" s="65">
        <v>1541.7</v>
      </c>
      <c r="X86" s="60">
        <v>775.8</v>
      </c>
      <c r="Y86" s="60">
        <v>310.89999999999998</v>
      </c>
      <c r="Z86" s="60">
        <v>0</v>
      </c>
      <c r="AA86" s="60">
        <f t="shared" si="25"/>
        <v>11785.639999999998</v>
      </c>
      <c r="AB86" s="208">
        <v>0</v>
      </c>
      <c r="AC86" s="60">
        <f t="shared" si="26"/>
        <v>4572.8</v>
      </c>
      <c r="AD86" s="227">
        <f t="shared" ref="AD86:AD149" si="33">(AB86+X86+W86+U86)/G86</f>
        <v>1.0494716839099982</v>
      </c>
      <c r="AE86" s="60">
        <f t="shared" si="27"/>
        <v>7212.8399999999983</v>
      </c>
      <c r="AF86" s="259">
        <f t="shared" si="31"/>
        <v>0.6</v>
      </c>
      <c r="AG86" s="260">
        <f t="shared" si="28"/>
        <v>2614.3439999999996</v>
      </c>
      <c r="AH86" s="225">
        <f t="shared" si="29"/>
        <v>0</v>
      </c>
      <c r="AI86" s="227">
        <f t="shared" si="6"/>
        <v>1.0494716839099982</v>
      </c>
      <c r="AJ86" s="60">
        <f t="shared" si="7"/>
        <v>4572.8</v>
      </c>
      <c r="AK86" s="60">
        <v>0</v>
      </c>
      <c r="AL86" s="425">
        <f t="shared" si="30"/>
        <v>0</v>
      </c>
      <c r="AM86" s="60">
        <f t="shared" si="32"/>
        <v>0</v>
      </c>
      <c r="AN86" s="183"/>
      <c r="AO86" s="329">
        <v>0.41899999999999998</v>
      </c>
    </row>
    <row r="87" spans="2:44" ht="15" customHeight="1" x14ac:dyDescent="0.25">
      <c r="B87" s="8" t="s">
        <v>91</v>
      </c>
      <c r="C87" s="8" t="s">
        <v>91</v>
      </c>
      <c r="D87" s="121">
        <v>23</v>
      </c>
      <c r="E87" s="121">
        <v>129</v>
      </c>
      <c r="F87" s="121">
        <v>128</v>
      </c>
      <c r="G87" s="60">
        <v>14466.600000000002</v>
      </c>
      <c r="H87" s="60">
        <v>354.40000000000003</v>
      </c>
      <c r="I87" s="91">
        <v>0.2757385978737229</v>
      </c>
      <c r="J87" s="60">
        <v>3989</v>
      </c>
      <c r="K87" s="91">
        <v>3.1050834335642093E-2</v>
      </c>
      <c r="L87" s="60">
        <v>449.2</v>
      </c>
      <c r="M87" s="91">
        <v>0</v>
      </c>
      <c r="N87" s="60">
        <v>0</v>
      </c>
      <c r="O87" s="60">
        <v>0</v>
      </c>
      <c r="P87" s="60">
        <v>0</v>
      </c>
      <c r="Q87" s="60">
        <v>331.7</v>
      </c>
      <c r="R87" s="60">
        <v>49</v>
      </c>
      <c r="S87" s="60">
        <v>1926.6</v>
      </c>
      <c r="T87" s="91">
        <v>0</v>
      </c>
      <c r="U87" s="60">
        <v>0</v>
      </c>
      <c r="V87" s="91">
        <v>0.24058866630721798</v>
      </c>
      <c r="W87" s="65">
        <v>3480.5</v>
      </c>
      <c r="X87" s="60">
        <v>0</v>
      </c>
      <c r="Y87" s="60">
        <v>0</v>
      </c>
      <c r="Z87" s="60">
        <v>0</v>
      </c>
      <c r="AA87" s="60">
        <f t="shared" si="25"/>
        <v>25047</v>
      </c>
      <c r="AB87" s="140">
        <v>1605.3</v>
      </c>
      <c r="AC87" s="60">
        <f t="shared" si="26"/>
        <v>5085.8</v>
      </c>
      <c r="AD87" s="227">
        <f t="shared" si="33"/>
        <v>0.35155461545905736</v>
      </c>
      <c r="AE87" s="60">
        <f t="shared" si="27"/>
        <v>21566.5</v>
      </c>
      <c r="AF87" s="259">
        <f t="shared" si="31"/>
        <v>0.6</v>
      </c>
      <c r="AG87" s="260">
        <f t="shared" si="28"/>
        <v>8679.9600000000009</v>
      </c>
      <c r="AH87" s="225">
        <f t="shared" si="29"/>
        <v>-3594.16</v>
      </c>
      <c r="AI87" s="227">
        <f t="shared" ref="AI87:AI150" si="34">AJ87/G87</f>
        <v>0.59999999999999987</v>
      </c>
      <c r="AJ87" s="60">
        <f t="shared" ref="AJ87:AJ150" si="35">AC87+AH87*-1</f>
        <v>8679.9599999999991</v>
      </c>
      <c r="AK87" s="60">
        <v>91.6484375</v>
      </c>
      <c r="AL87" s="425">
        <f t="shared" si="30"/>
        <v>0</v>
      </c>
      <c r="AM87" s="60">
        <f t="shared" si="32"/>
        <v>0</v>
      </c>
      <c r="AN87" s="183"/>
      <c r="AO87" s="329">
        <v>0.59099999999999997</v>
      </c>
    </row>
    <row r="88" spans="2:44" ht="15" customHeight="1" x14ac:dyDescent="0.25">
      <c r="B88" s="8" t="s">
        <v>92</v>
      </c>
      <c r="C88" s="8" t="s">
        <v>92</v>
      </c>
      <c r="D88" s="121">
        <v>20</v>
      </c>
      <c r="E88" s="121">
        <v>124</v>
      </c>
      <c r="F88" s="121">
        <v>104.1</v>
      </c>
      <c r="G88" s="60">
        <v>11998</v>
      </c>
      <c r="H88" s="60">
        <v>314.60000000000002</v>
      </c>
      <c r="I88" s="91">
        <v>0.29793657044840233</v>
      </c>
      <c r="J88" s="60">
        <v>3574.7</v>
      </c>
      <c r="K88" s="91">
        <v>2.0727917619057033E-2</v>
      </c>
      <c r="L88" s="60">
        <v>248.7</v>
      </c>
      <c r="M88" s="91">
        <v>0</v>
      </c>
      <c r="N88" s="60">
        <v>0</v>
      </c>
      <c r="O88" s="60">
        <v>0</v>
      </c>
      <c r="P88" s="60">
        <v>0</v>
      </c>
      <c r="Q88" s="60">
        <v>451.15199999999999</v>
      </c>
      <c r="R88" s="60">
        <v>38.242800000000003</v>
      </c>
      <c r="S88" s="60">
        <v>1621.4</v>
      </c>
      <c r="T88" s="91">
        <v>0.12677923669387947</v>
      </c>
      <c r="U88" s="60">
        <v>1521.1000000000001</v>
      </c>
      <c r="V88" s="91">
        <v>0.10925169425268176</v>
      </c>
      <c r="W88" s="65">
        <v>1310.8041700000001</v>
      </c>
      <c r="X88" s="60">
        <v>0</v>
      </c>
      <c r="Y88" s="60">
        <v>0</v>
      </c>
      <c r="Z88" s="60">
        <v>0</v>
      </c>
      <c r="AA88" s="60">
        <f t="shared" si="25"/>
        <v>21078.698969999998</v>
      </c>
      <c r="AB88" s="140">
        <v>3045.9</v>
      </c>
      <c r="AC88" s="60">
        <f t="shared" si="26"/>
        <v>5877.8041700000003</v>
      </c>
      <c r="AD88" s="227">
        <f t="shared" si="33"/>
        <v>0.48989866394399068</v>
      </c>
      <c r="AE88" s="60">
        <f t="shared" si="27"/>
        <v>18246.7948</v>
      </c>
      <c r="AF88" s="259">
        <f t="shared" si="31"/>
        <v>0.6</v>
      </c>
      <c r="AG88" s="260">
        <f t="shared" si="28"/>
        <v>7198.8</v>
      </c>
      <c r="AH88" s="225">
        <f t="shared" si="29"/>
        <v>-1320.9958299999998</v>
      </c>
      <c r="AI88" s="227">
        <f t="shared" si="34"/>
        <v>0.6</v>
      </c>
      <c r="AJ88" s="60">
        <f t="shared" si="35"/>
        <v>7198.8</v>
      </c>
      <c r="AK88" s="60">
        <v>77.636887608069173</v>
      </c>
      <c r="AL88" s="425">
        <f t="shared" si="30"/>
        <v>0</v>
      </c>
      <c r="AM88" s="60">
        <f t="shared" si="32"/>
        <v>0</v>
      </c>
      <c r="AN88" s="183"/>
      <c r="AO88" s="329">
        <v>0.14599999999999999</v>
      </c>
    </row>
    <row r="89" spans="2:44" ht="15" customHeight="1" x14ac:dyDescent="0.25">
      <c r="B89" s="8" t="s">
        <v>93</v>
      </c>
      <c r="C89" s="8" t="s">
        <v>93</v>
      </c>
      <c r="D89" s="121">
        <v>46</v>
      </c>
      <c r="E89" s="121">
        <v>192</v>
      </c>
      <c r="F89" s="121">
        <v>182</v>
      </c>
      <c r="G89" s="60">
        <v>21751.300000000003</v>
      </c>
      <c r="H89" s="60">
        <v>348.00000000000006</v>
      </c>
      <c r="I89" s="91">
        <v>0.23120181322495667</v>
      </c>
      <c r="J89" s="60">
        <v>5028.8999999999996</v>
      </c>
      <c r="K89" s="91">
        <v>7.6731045960471318E-3</v>
      </c>
      <c r="L89" s="60">
        <v>166.9</v>
      </c>
      <c r="M89" s="91">
        <v>0</v>
      </c>
      <c r="N89" s="60">
        <v>0</v>
      </c>
      <c r="O89" s="60">
        <v>0</v>
      </c>
      <c r="P89" s="60">
        <v>0</v>
      </c>
      <c r="Q89" s="60">
        <v>514</v>
      </c>
      <c r="R89" s="60">
        <v>59.5</v>
      </c>
      <c r="S89" s="60">
        <v>2149.0000000000005</v>
      </c>
      <c r="T89" s="91">
        <v>0.11259556900047352</v>
      </c>
      <c r="U89" s="60">
        <v>2449.1</v>
      </c>
      <c r="V89" s="91">
        <v>0.19995264650848452</v>
      </c>
      <c r="W89" s="65">
        <v>4349.2299999999996</v>
      </c>
      <c r="X89" s="60">
        <v>0</v>
      </c>
      <c r="Y89" s="60">
        <v>0</v>
      </c>
      <c r="Z89" s="60">
        <v>0</v>
      </c>
      <c r="AA89" s="60">
        <f t="shared" si="25"/>
        <v>36815.930000000008</v>
      </c>
      <c r="AB89" s="140">
        <v>2835.1</v>
      </c>
      <c r="AC89" s="60">
        <f t="shared" si="26"/>
        <v>9633.43</v>
      </c>
      <c r="AD89" s="227">
        <f t="shared" si="33"/>
        <v>0.44288985026182337</v>
      </c>
      <c r="AE89" s="60">
        <f t="shared" si="27"/>
        <v>30017.600000000006</v>
      </c>
      <c r="AF89" s="259">
        <f t="shared" si="31"/>
        <v>0.6</v>
      </c>
      <c r="AG89" s="260">
        <f t="shared" si="28"/>
        <v>13050.78</v>
      </c>
      <c r="AH89" s="225">
        <f t="shared" si="29"/>
        <v>-3417.3499999999985</v>
      </c>
      <c r="AI89" s="227">
        <f t="shared" si="34"/>
        <v>0.59999999999999987</v>
      </c>
      <c r="AJ89" s="60">
        <f t="shared" si="35"/>
        <v>13050.779999999999</v>
      </c>
      <c r="AK89" s="60">
        <v>85.57692307692308</v>
      </c>
      <c r="AL89" s="425">
        <f t="shared" si="30"/>
        <v>0</v>
      </c>
      <c r="AM89" s="60">
        <f t="shared" si="32"/>
        <v>0</v>
      </c>
      <c r="AN89" s="183"/>
      <c r="AO89" s="329">
        <v>0.53900000000000003</v>
      </c>
      <c r="AR89" s="382" t="s">
        <v>1052</v>
      </c>
    </row>
    <row r="90" spans="2:44" ht="15" customHeight="1" x14ac:dyDescent="0.25">
      <c r="B90" s="8" t="s">
        <v>94</v>
      </c>
      <c r="C90" s="8" t="s">
        <v>94</v>
      </c>
      <c r="D90" s="121">
        <v>26</v>
      </c>
      <c r="E90" s="121">
        <v>126</v>
      </c>
      <c r="F90" s="121">
        <v>116</v>
      </c>
      <c r="G90" s="60">
        <v>13890.864</v>
      </c>
      <c r="H90" s="60">
        <v>355.2</v>
      </c>
      <c r="I90" s="91">
        <v>0.28435070705465115</v>
      </c>
      <c r="J90" s="60">
        <v>3949.9</v>
      </c>
      <c r="K90" s="91">
        <v>2.9849547155598094E-2</v>
      </c>
      <c r="L90" s="60">
        <v>414.63599999999997</v>
      </c>
      <c r="M90" s="91">
        <v>0</v>
      </c>
      <c r="N90" s="60">
        <v>0</v>
      </c>
      <c r="O90" s="60">
        <v>0</v>
      </c>
      <c r="P90" s="60">
        <v>14.3</v>
      </c>
      <c r="Q90" s="60">
        <v>316.56200000000001</v>
      </c>
      <c r="R90" s="60">
        <v>25.495000000000001</v>
      </c>
      <c r="S90" s="60">
        <v>1593.7569999999998</v>
      </c>
      <c r="T90" s="91">
        <v>0</v>
      </c>
      <c r="U90" s="60">
        <v>0</v>
      </c>
      <c r="V90" s="91">
        <v>0.10800000000000003</v>
      </c>
      <c r="W90" s="65">
        <v>1500.2133120000003</v>
      </c>
      <c r="X90" s="60">
        <v>1538.2250000000001</v>
      </c>
      <c r="Y90" s="60">
        <v>0</v>
      </c>
      <c r="Z90" s="60">
        <v>0</v>
      </c>
      <c r="AA90" s="60">
        <f t="shared" si="25"/>
        <v>23599.152311999998</v>
      </c>
      <c r="AB90" s="140">
        <v>2165.1999999999998</v>
      </c>
      <c r="AC90" s="60">
        <f t="shared" si="26"/>
        <v>5203.638312000001</v>
      </c>
      <c r="AD90" s="227">
        <f t="shared" si="33"/>
        <v>0.37460868611196546</v>
      </c>
      <c r="AE90" s="60">
        <f t="shared" si="27"/>
        <v>20560.714</v>
      </c>
      <c r="AF90" s="259">
        <f t="shared" si="31"/>
        <v>0.6</v>
      </c>
      <c r="AG90" s="260">
        <f t="shared" si="28"/>
        <v>8334.518399999999</v>
      </c>
      <c r="AH90" s="225">
        <f t="shared" si="29"/>
        <v>-3130.8800880000017</v>
      </c>
      <c r="AI90" s="227">
        <f t="shared" si="34"/>
        <v>0.6000000000000002</v>
      </c>
      <c r="AJ90" s="60">
        <f t="shared" si="35"/>
        <v>8334.5184000000027</v>
      </c>
      <c r="AK90" s="60">
        <v>87.801724137931032</v>
      </c>
      <c r="AL90" s="425">
        <f t="shared" si="30"/>
        <v>0</v>
      </c>
      <c r="AM90" s="60">
        <f t="shared" si="32"/>
        <v>0</v>
      </c>
      <c r="AN90" s="183"/>
      <c r="AO90" s="329">
        <v>0.27300000000000002</v>
      </c>
    </row>
    <row r="91" spans="2:44" ht="15" customHeight="1" x14ac:dyDescent="0.25">
      <c r="B91" s="8" t="s">
        <v>95</v>
      </c>
      <c r="C91" s="8" t="s">
        <v>95</v>
      </c>
      <c r="D91" s="121">
        <v>10</v>
      </c>
      <c r="E91" s="121">
        <v>76</v>
      </c>
      <c r="F91" s="121">
        <v>62</v>
      </c>
      <c r="G91" s="60">
        <v>7022.7999999999993</v>
      </c>
      <c r="H91" s="60">
        <v>204.09999999999997</v>
      </c>
      <c r="I91" s="91">
        <v>0.31201230278521386</v>
      </c>
      <c r="J91" s="60">
        <v>2191.1999999999998</v>
      </c>
      <c r="K91" s="91">
        <v>1.8696246511362993E-2</v>
      </c>
      <c r="L91" s="60">
        <v>131.30000000000001</v>
      </c>
      <c r="M91" s="91">
        <v>0</v>
      </c>
      <c r="N91" s="60">
        <v>0</v>
      </c>
      <c r="O91" s="60">
        <v>0</v>
      </c>
      <c r="P91" s="60">
        <v>0</v>
      </c>
      <c r="Q91" s="60">
        <v>184</v>
      </c>
      <c r="R91" s="60">
        <v>17</v>
      </c>
      <c r="S91" s="60">
        <v>984.3</v>
      </c>
      <c r="T91" s="91">
        <v>0</v>
      </c>
      <c r="U91" s="60">
        <v>0</v>
      </c>
      <c r="V91" s="91">
        <v>0.29338725294754231</v>
      </c>
      <c r="W91" s="65">
        <v>2060.4</v>
      </c>
      <c r="X91" s="60">
        <v>0</v>
      </c>
      <c r="Y91" s="60">
        <v>0</v>
      </c>
      <c r="Z91" s="60">
        <v>0</v>
      </c>
      <c r="AA91" s="60">
        <f t="shared" si="25"/>
        <v>12795.099999999997</v>
      </c>
      <c r="AB91" s="140">
        <v>601.5</v>
      </c>
      <c r="AC91" s="60">
        <f t="shared" si="26"/>
        <v>2661.9</v>
      </c>
      <c r="AD91" s="227">
        <f t="shared" si="33"/>
        <v>0.37903685139830273</v>
      </c>
      <c r="AE91" s="60">
        <f t="shared" si="27"/>
        <v>10734.699999999997</v>
      </c>
      <c r="AF91" s="259">
        <f t="shared" si="31"/>
        <v>0.6</v>
      </c>
      <c r="AG91" s="260">
        <f t="shared" si="28"/>
        <v>4213.6799999999994</v>
      </c>
      <c r="AH91" s="225">
        <f t="shared" si="29"/>
        <v>-1551.7800000000007</v>
      </c>
      <c r="AI91" s="227">
        <f t="shared" si="34"/>
        <v>0.60000000000000009</v>
      </c>
      <c r="AJ91" s="60">
        <f t="shared" si="35"/>
        <v>4213.68</v>
      </c>
      <c r="AK91" s="60">
        <v>66.661290322580641</v>
      </c>
      <c r="AL91" s="425">
        <f t="shared" si="30"/>
        <v>0</v>
      </c>
      <c r="AM91" s="60">
        <f t="shared" si="32"/>
        <v>0</v>
      </c>
      <c r="AN91" s="183"/>
      <c r="AO91" s="329">
        <v>0.51800000000000002</v>
      </c>
    </row>
    <row r="92" spans="2:44" ht="15" customHeight="1" x14ac:dyDescent="0.25">
      <c r="B92" s="8" t="s">
        <v>96</v>
      </c>
      <c r="C92" s="8" t="s">
        <v>96</v>
      </c>
      <c r="D92" s="121">
        <v>7</v>
      </c>
      <c r="E92" s="121">
        <v>85</v>
      </c>
      <c r="F92" s="121">
        <v>73</v>
      </c>
      <c r="G92" s="60">
        <v>7584.9</v>
      </c>
      <c r="H92" s="60">
        <v>238.9</v>
      </c>
      <c r="I92" s="91">
        <v>0.33274004930849455</v>
      </c>
      <c r="J92" s="60">
        <v>2523.8000000000002</v>
      </c>
      <c r="K92" s="91">
        <v>3.3276641748737623E-2</v>
      </c>
      <c r="L92" s="60">
        <v>252.39999999999998</v>
      </c>
      <c r="M92" s="91">
        <v>0</v>
      </c>
      <c r="N92" s="60">
        <v>0</v>
      </c>
      <c r="O92" s="60">
        <v>0</v>
      </c>
      <c r="P92" s="60">
        <v>0</v>
      </c>
      <c r="Q92" s="60">
        <v>267.5</v>
      </c>
      <c r="R92" s="60">
        <v>25.7</v>
      </c>
      <c r="S92" s="60">
        <v>1037.9103333333335</v>
      </c>
      <c r="T92" s="91">
        <v>0</v>
      </c>
      <c r="U92" s="60">
        <v>0</v>
      </c>
      <c r="V92" s="91">
        <v>0.22025656238051916</v>
      </c>
      <c r="W92" s="65">
        <v>1670.6239999999998</v>
      </c>
      <c r="X92" s="60">
        <v>983.83866666666677</v>
      </c>
      <c r="Y92" s="60">
        <v>0</v>
      </c>
      <c r="Z92" s="60">
        <v>0</v>
      </c>
      <c r="AA92" s="60">
        <f t="shared" si="25"/>
        <v>14585.572999999999</v>
      </c>
      <c r="AB92" s="140">
        <v>251.2</v>
      </c>
      <c r="AC92" s="60">
        <f t="shared" si="26"/>
        <v>2905.6626666666666</v>
      </c>
      <c r="AD92" s="227">
        <f t="shared" si="33"/>
        <v>0.38308516482309152</v>
      </c>
      <c r="AE92" s="60">
        <f t="shared" si="27"/>
        <v>11931.110333333332</v>
      </c>
      <c r="AF92" s="259">
        <f t="shared" si="31"/>
        <v>0.6</v>
      </c>
      <c r="AG92" s="260">
        <f t="shared" si="28"/>
        <v>4550.9399999999996</v>
      </c>
      <c r="AH92" s="225">
        <f t="shared" si="29"/>
        <v>-1645.2773333333334</v>
      </c>
      <c r="AI92" s="227">
        <f t="shared" si="34"/>
        <v>0.60000000000000009</v>
      </c>
      <c r="AJ92" s="60">
        <f t="shared" si="35"/>
        <v>4550.9400000000005</v>
      </c>
      <c r="AK92" s="60">
        <v>81.602739726027394</v>
      </c>
      <c r="AL92" s="425">
        <f t="shared" si="30"/>
        <v>0</v>
      </c>
      <c r="AM92" s="60">
        <f t="shared" si="32"/>
        <v>0</v>
      </c>
      <c r="AN92" s="183"/>
      <c r="AO92" s="329">
        <v>0.38</v>
      </c>
    </row>
    <row r="93" spans="2:44" ht="15" customHeight="1" x14ac:dyDescent="0.25">
      <c r="B93" s="8" t="s">
        <v>97</v>
      </c>
      <c r="C93" s="8" t="s">
        <v>97</v>
      </c>
      <c r="D93" s="121">
        <v>15</v>
      </c>
      <c r="E93" s="121">
        <v>84</v>
      </c>
      <c r="F93" s="121">
        <v>73</v>
      </c>
      <c r="G93" s="60">
        <v>8352.2999999999993</v>
      </c>
      <c r="H93" s="60">
        <v>267.59999999999997</v>
      </c>
      <c r="I93" s="91">
        <v>0.35204674161608185</v>
      </c>
      <c r="J93" s="60">
        <v>2940.4</v>
      </c>
      <c r="K93" s="91">
        <v>2.054523903595417E-2</v>
      </c>
      <c r="L93" s="60">
        <v>171.6</v>
      </c>
      <c r="M93" s="91">
        <v>0</v>
      </c>
      <c r="N93" s="60">
        <v>0</v>
      </c>
      <c r="O93" s="60">
        <v>0</v>
      </c>
      <c r="P93" s="60">
        <v>0</v>
      </c>
      <c r="Q93" s="60">
        <v>151.6</v>
      </c>
      <c r="R93" s="60">
        <v>0</v>
      </c>
      <c r="S93" s="60">
        <v>1142.5999999999999</v>
      </c>
      <c r="T93" s="91">
        <v>6.4054212612094874E-2</v>
      </c>
      <c r="U93" s="60">
        <v>535</v>
      </c>
      <c r="V93" s="91">
        <v>0.15946505752906384</v>
      </c>
      <c r="W93" s="65">
        <v>1331.8999999999999</v>
      </c>
      <c r="X93" s="60">
        <v>0</v>
      </c>
      <c r="Y93" s="60">
        <v>0</v>
      </c>
      <c r="Z93" s="60">
        <v>0</v>
      </c>
      <c r="AA93" s="60">
        <f t="shared" si="25"/>
        <v>14893</v>
      </c>
      <c r="AB93" s="140">
        <v>1049.8</v>
      </c>
      <c r="AC93" s="60">
        <f t="shared" si="26"/>
        <v>2916.7</v>
      </c>
      <c r="AD93" s="227">
        <f t="shared" si="33"/>
        <v>0.34920919986111609</v>
      </c>
      <c r="AE93" s="60">
        <f t="shared" si="27"/>
        <v>13026.1</v>
      </c>
      <c r="AF93" s="259">
        <f t="shared" si="31"/>
        <v>0.6</v>
      </c>
      <c r="AG93" s="260">
        <f t="shared" si="28"/>
        <v>5011.3799999999992</v>
      </c>
      <c r="AH93" s="225">
        <f t="shared" si="29"/>
        <v>-2094.6800000000003</v>
      </c>
      <c r="AI93" s="227">
        <f t="shared" si="34"/>
        <v>0.60000000000000009</v>
      </c>
      <c r="AJ93" s="60">
        <f t="shared" si="35"/>
        <v>5011.38</v>
      </c>
      <c r="AK93" s="60">
        <v>62.643835616438359</v>
      </c>
      <c r="AL93" s="425">
        <f t="shared" si="30"/>
        <v>0</v>
      </c>
      <c r="AM93" s="60">
        <f t="shared" si="32"/>
        <v>0</v>
      </c>
      <c r="AN93" s="183"/>
      <c r="AO93" s="329">
        <v>0.65200000000000002</v>
      </c>
    </row>
    <row r="94" spans="2:44" ht="15" customHeight="1" x14ac:dyDescent="0.25">
      <c r="B94" s="8" t="s">
        <v>98</v>
      </c>
      <c r="C94" s="8" t="s">
        <v>98</v>
      </c>
      <c r="D94" s="121">
        <v>13</v>
      </c>
      <c r="E94" s="121">
        <v>218</v>
      </c>
      <c r="F94" s="121">
        <v>191</v>
      </c>
      <c r="G94" s="60">
        <v>19980.8</v>
      </c>
      <c r="H94" s="60">
        <v>441.59999999999997</v>
      </c>
      <c r="I94" s="91">
        <v>0.27799187219730942</v>
      </c>
      <c r="J94" s="60">
        <v>5554.5</v>
      </c>
      <c r="K94" s="91">
        <v>1.8027306213965408E-2</v>
      </c>
      <c r="L94" s="60">
        <v>360.2</v>
      </c>
      <c r="M94" s="91">
        <v>0</v>
      </c>
      <c r="N94" s="60">
        <v>0</v>
      </c>
      <c r="O94" s="60">
        <v>0</v>
      </c>
      <c r="P94" s="60">
        <v>0</v>
      </c>
      <c r="Q94" s="60">
        <v>788.8</v>
      </c>
      <c r="R94" s="60">
        <v>1.8</v>
      </c>
      <c r="S94" s="60">
        <v>2495.0000000000005</v>
      </c>
      <c r="T94" s="91">
        <v>0</v>
      </c>
      <c r="U94" s="60">
        <v>0</v>
      </c>
      <c r="V94" s="91">
        <v>0.15001901825752725</v>
      </c>
      <c r="W94" s="65">
        <v>2997.5000000000005</v>
      </c>
      <c r="X94" s="60">
        <v>0</v>
      </c>
      <c r="Y94" s="60">
        <v>110</v>
      </c>
      <c r="Z94" s="60">
        <v>0</v>
      </c>
      <c r="AA94" s="60">
        <f t="shared" si="25"/>
        <v>32730.199999999997</v>
      </c>
      <c r="AB94" s="140">
        <v>5134.7</v>
      </c>
      <c r="AC94" s="60">
        <f t="shared" si="26"/>
        <v>8132.2000000000007</v>
      </c>
      <c r="AD94" s="227">
        <f t="shared" si="33"/>
        <v>0.40700072069186422</v>
      </c>
      <c r="AE94" s="60">
        <f t="shared" si="27"/>
        <v>29732.699999999997</v>
      </c>
      <c r="AF94" s="259">
        <f t="shared" si="31"/>
        <v>0.6</v>
      </c>
      <c r="AG94" s="260">
        <f t="shared" si="28"/>
        <v>11988.48</v>
      </c>
      <c r="AH94" s="225">
        <f t="shared" si="29"/>
        <v>-3856.2799999999988</v>
      </c>
      <c r="AI94" s="227">
        <f t="shared" si="34"/>
        <v>0.6</v>
      </c>
      <c r="AJ94" s="60">
        <f t="shared" si="35"/>
        <v>11988.48</v>
      </c>
      <c r="AK94" s="60">
        <v>51.460732984293195</v>
      </c>
      <c r="AL94" s="425">
        <f t="shared" si="30"/>
        <v>0</v>
      </c>
      <c r="AM94" s="60">
        <f t="shared" si="32"/>
        <v>0</v>
      </c>
      <c r="AN94" s="183"/>
      <c r="AO94" s="329">
        <v>0.625</v>
      </c>
    </row>
    <row r="95" spans="2:44" ht="15.75" customHeight="1" x14ac:dyDescent="0.25">
      <c r="B95" s="8" t="s">
        <v>99</v>
      </c>
      <c r="C95" s="8" t="s">
        <v>99</v>
      </c>
      <c r="D95" s="121">
        <v>1</v>
      </c>
      <c r="E95" s="121">
        <v>84</v>
      </c>
      <c r="F95" s="121">
        <v>65</v>
      </c>
      <c r="G95" s="60">
        <v>6469.9</v>
      </c>
      <c r="H95" s="60">
        <v>194.40000000000003</v>
      </c>
      <c r="I95" s="91">
        <v>0.27495015378908488</v>
      </c>
      <c r="J95" s="60">
        <v>1778.9</v>
      </c>
      <c r="K95" s="91">
        <v>3.4544583378413887E-2</v>
      </c>
      <c r="L95" s="60">
        <v>223.5</v>
      </c>
      <c r="M95" s="91">
        <v>0</v>
      </c>
      <c r="N95" s="60">
        <v>0</v>
      </c>
      <c r="O95" s="60">
        <v>0</v>
      </c>
      <c r="P95" s="60">
        <v>0</v>
      </c>
      <c r="Q95" s="60">
        <v>317.5</v>
      </c>
      <c r="R95" s="60">
        <v>25.5</v>
      </c>
      <c r="S95" s="60">
        <v>1303.2</v>
      </c>
      <c r="T95" s="91">
        <v>0.67407533346728699</v>
      </c>
      <c r="U95" s="60">
        <v>4361.2</v>
      </c>
      <c r="V95" s="91">
        <v>0.35118008006306128</v>
      </c>
      <c r="W95" s="65">
        <v>2272.1</v>
      </c>
      <c r="X95" s="60">
        <v>1205.6000000000001</v>
      </c>
      <c r="Y95" s="60">
        <v>0</v>
      </c>
      <c r="Z95" s="60">
        <v>0</v>
      </c>
      <c r="AA95" s="60">
        <f t="shared" si="25"/>
        <v>18151.799999999996</v>
      </c>
      <c r="AB95" s="208">
        <v>0</v>
      </c>
      <c r="AC95" s="60">
        <f t="shared" si="26"/>
        <v>7838.9</v>
      </c>
      <c r="AD95" s="227">
        <f t="shared" si="33"/>
        <v>1.2115952333111795</v>
      </c>
      <c r="AE95" s="60">
        <f t="shared" si="27"/>
        <v>10312.9</v>
      </c>
      <c r="AF95" s="259">
        <f t="shared" si="31"/>
        <v>0.6</v>
      </c>
      <c r="AG95" s="260">
        <f t="shared" si="28"/>
        <v>3881.9399999999996</v>
      </c>
      <c r="AH95" s="225">
        <f t="shared" si="29"/>
        <v>0</v>
      </c>
      <c r="AI95" s="227">
        <f t="shared" si="34"/>
        <v>1.2115952333111795</v>
      </c>
      <c r="AJ95" s="60">
        <f t="shared" si="35"/>
        <v>7838.9</v>
      </c>
      <c r="AK95" s="60">
        <v>3.6461538461538461</v>
      </c>
      <c r="AL95" s="425">
        <f t="shared" si="30"/>
        <v>0</v>
      </c>
      <c r="AM95" s="60">
        <f t="shared" si="32"/>
        <v>0</v>
      </c>
      <c r="AN95" s="183"/>
      <c r="AO95" s="329">
        <v>0.39600000000000002</v>
      </c>
    </row>
    <row r="96" spans="2:44" ht="15" customHeight="1" x14ac:dyDescent="0.25">
      <c r="B96" s="8" t="s">
        <v>100</v>
      </c>
      <c r="C96" s="8" t="s">
        <v>100</v>
      </c>
      <c r="D96" s="121">
        <v>19</v>
      </c>
      <c r="E96" s="121">
        <v>125</v>
      </c>
      <c r="F96" s="121">
        <v>115</v>
      </c>
      <c r="G96" s="60">
        <v>13689.3</v>
      </c>
      <c r="H96" s="60">
        <v>286.8</v>
      </c>
      <c r="I96" s="91">
        <v>0.24166319680334275</v>
      </c>
      <c r="J96" s="60">
        <v>3308.2</v>
      </c>
      <c r="K96" s="91">
        <v>1.9789178409414653E-2</v>
      </c>
      <c r="L96" s="60">
        <v>270.89999999999998</v>
      </c>
      <c r="M96" s="91">
        <v>0</v>
      </c>
      <c r="N96" s="60">
        <v>0</v>
      </c>
      <c r="O96" s="60">
        <v>0</v>
      </c>
      <c r="P96" s="60">
        <v>290.2</v>
      </c>
      <c r="Q96" s="60">
        <v>275.60000000000002</v>
      </c>
      <c r="R96" s="60">
        <v>58.3</v>
      </c>
      <c r="S96" s="60">
        <v>1669.6000000000001</v>
      </c>
      <c r="T96" s="91">
        <v>0</v>
      </c>
      <c r="U96" s="60">
        <v>0</v>
      </c>
      <c r="V96" s="91">
        <v>0.13652268560116296</v>
      </c>
      <c r="W96" s="65">
        <v>1868.8999999999999</v>
      </c>
      <c r="X96" s="60">
        <v>0</v>
      </c>
      <c r="Y96" s="60">
        <v>0</v>
      </c>
      <c r="Z96" s="60">
        <v>0</v>
      </c>
      <c r="AA96" s="60">
        <f t="shared" si="25"/>
        <v>21717.8</v>
      </c>
      <c r="AB96" s="140">
        <v>2601.3000000000002</v>
      </c>
      <c r="AC96" s="60">
        <f t="shared" si="26"/>
        <v>4470.2</v>
      </c>
      <c r="AD96" s="227">
        <f t="shared" si="33"/>
        <v>0.3265470111693074</v>
      </c>
      <c r="AE96" s="60">
        <f t="shared" si="27"/>
        <v>19848.899999999998</v>
      </c>
      <c r="AF96" s="259">
        <f t="shared" si="31"/>
        <v>0.6</v>
      </c>
      <c r="AG96" s="260">
        <f t="shared" si="28"/>
        <v>8213.58</v>
      </c>
      <c r="AH96" s="225">
        <f t="shared" si="29"/>
        <v>-3743.3799999999974</v>
      </c>
      <c r="AI96" s="227">
        <f t="shared" si="34"/>
        <v>0.59999999999999987</v>
      </c>
      <c r="AJ96" s="60">
        <f t="shared" si="35"/>
        <v>8213.5799999999981</v>
      </c>
      <c r="AK96" s="60">
        <v>51.321739130434786</v>
      </c>
      <c r="AL96" s="425">
        <f t="shared" si="30"/>
        <v>0</v>
      </c>
      <c r="AM96" s="60">
        <f t="shared" si="32"/>
        <v>0</v>
      </c>
      <c r="AN96" s="183"/>
      <c r="AO96" s="329">
        <v>0.44500000000000001</v>
      </c>
    </row>
    <row r="97" spans="2:49" ht="15" customHeight="1" x14ac:dyDescent="0.25">
      <c r="B97" s="8" t="s">
        <v>101</v>
      </c>
      <c r="C97" s="8" t="s">
        <v>101</v>
      </c>
      <c r="D97" s="121">
        <v>15</v>
      </c>
      <c r="E97" s="121">
        <v>107</v>
      </c>
      <c r="F97" s="121">
        <v>103</v>
      </c>
      <c r="G97" s="60">
        <v>11825.1</v>
      </c>
      <c r="H97" s="60">
        <v>303.39999999999998</v>
      </c>
      <c r="I97" s="91">
        <v>0.28175794724173014</v>
      </c>
      <c r="J97" s="60">
        <v>3406.2</v>
      </c>
      <c r="K97" s="91">
        <v>1.3690018280930756E-2</v>
      </c>
      <c r="L97" s="60">
        <v>165.5</v>
      </c>
      <c r="M97" s="91">
        <v>0</v>
      </c>
      <c r="N97" s="60">
        <v>0</v>
      </c>
      <c r="O97" s="60">
        <v>0</v>
      </c>
      <c r="P97" s="60">
        <v>0</v>
      </c>
      <c r="Q97" s="60">
        <v>317.60000000000002</v>
      </c>
      <c r="R97" s="60">
        <v>59.300000000000004</v>
      </c>
      <c r="S97" s="60">
        <v>1632.8775000000001</v>
      </c>
      <c r="T97" s="91">
        <v>0.14089551744960338</v>
      </c>
      <c r="U97" s="60">
        <v>1703.3000000000002</v>
      </c>
      <c r="V97" s="91">
        <v>0.15006328014492396</v>
      </c>
      <c r="W97" s="65">
        <v>1814.13</v>
      </c>
      <c r="X97" s="60">
        <v>0</v>
      </c>
      <c r="Y97" s="60">
        <v>264</v>
      </c>
      <c r="Z97" s="60">
        <v>0</v>
      </c>
      <c r="AA97" s="60">
        <f t="shared" si="25"/>
        <v>21491.407500000001</v>
      </c>
      <c r="AB97" s="140">
        <v>791.5</v>
      </c>
      <c r="AC97" s="60">
        <f t="shared" si="26"/>
        <v>4308.93</v>
      </c>
      <c r="AD97" s="227">
        <f t="shared" si="33"/>
        <v>0.36438846183118961</v>
      </c>
      <c r="AE97" s="60">
        <f t="shared" si="27"/>
        <v>17973.977500000001</v>
      </c>
      <c r="AF97" s="259">
        <f t="shared" si="31"/>
        <v>0.6</v>
      </c>
      <c r="AG97" s="260">
        <f t="shared" si="28"/>
        <v>7095.06</v>
      </c>
      <c r="AH97" s="225">
        <f t="shared" si="29"/>
        <v>-2786.130000000001</v>
      </c>
      <c r="AI97" s="227">
        <f t="shared" si="34"/>
        <v>0.60000000000000009</v>
      </c>
      <c r="AJ97" s="60">
        <f t="shared" si="35"/>
        <v>7095.0600000000013</v>
      </c>
      <c r="AK97" s="60">
        <v>59.475728155339809</v>
      </c>
      <c r="AL97" s="425">
        <f t="shared" si="30"/>
        <v>0</v>
      </c>
      <c r="AM97" s="60">
        <f t="shared" si="32"/>
        <v>0</v>
      </c>
      <c r="AN97" s="183"/>
      <c r="AO97" s="329">
        <v>0.46400000000000002</v>
      </c>
    </row>
    <row r="98" spans="2:49" ht="15" customHeight="1" x14ac:dyDescent="0.25">
      <c r="B98" s="8" t="s">
        <v>51</v>
      </c>
      <c r="C98" s="8" t="s">
        <v>51</v>
      </c>
      <c r="D98" s="121">
        <v>15</v>
      </c>
      <c r="E98" s="121">
        <v>107</v>
      </c>
      <c r="F98" s="121">
        <v>92</v>
      </c>
      <c r="G98" s="60">
        <v>10089</v>
      </c>
      <c r="H98" s="60">
        <v>350.6</v>
      </c>
      <c r="I98" s="91">
        <v>0.30779066309842407</v>
      </c>
      <c r="J98" s="60">
        <v>3105.3</v>
      </c>
      <c r="K98" s="91">
        <v>3.693131132917038E-2</v>
      </c>
      <c r="L98" s="60">
        <v>372.59999999999997</v>
      </c>
      <c r="M98" s="91">
        <v>0</v>
      </c>
      <c r="N98" s="60">
        <v>0</v>
      </c>
      <c r="O98" s="60">
        <v>0</v>
      </c>
      <c r="P98" s="60">
        <v>102.5</v>
      </c>
      <c r="Q98" s="60">
        <v>302.7</v>
      </c>
      <c r="R98" s="60">
        <v>0</v>
      </c>
      <c r="S98" s="60">
        <v>1397.1000000000001</v>
      </c>
      <c r="T98" s="91">
        <v>0</v>
      </c>
      <c r="U98" s="60">
        <v>0</v>
      </c>
      <c r="V98" s="91">
        <v>0.24258102884329463</v>
      </c>
      <c r="W98" s="65">
        <v>2447.3999999999996</v>
      </c>
      <c r="X98" s="60">
        <v>0</v>
      </c>
      <c r="Y98" s="60">
        <v>0</v>
      </c>
      <c r="Z98" s="60">
        <v>0</v>
      </c>
      <c r="AA98" s="60">
        <f t="shared" si="25"/>
        <v>18167.200000000004</v>
      </c>
      <c r="AB98" s="140">
        <v>1065.2</v>
      </c>
      <c r="AC98" s="60">
        <f t="shared" si="26"/>
        <v>3512.5999999999995</v>
      </c>
      <c r="AD98" s="227">
        <f t="shared" si="33"/>
        <v>0.34816136386163143</v>
      </c>
      <c r="AE98" s="60">
        <f t="shared" si="27"/>
        <v>15719.800000000003</v>
      </c>
      <c r="AF98" s="259">
        <f t="shared" si="31"/>
        <v>0.6</v>
      </c>
      <c r="AG98" s="260">
        <f t="shared" si="28"/>
        <v>6053.4</v>
      </c>
      <c r="AH98" s="225">
        <f t="shared" si="29"/>
        <v>-2540.7999999999993</v>
      </c>
      <c r="AI98" s="227">
        <f t="shared" si="34"/>
        <v>0.59999999999999987</v>
      </c>
      <c r="AJ98" s="60">
        <f t="shared" si="35"/>
        <v>6053.3999999999987</v>
      </c>
      <c r="AK98" s="60">
        <v>65.076086956521735</v>
      </c>
      <c r="AL98" s="425">
        <f t="shared" si="30"/>
        <v>0</v>
      </c>
      <c r="AM98" s="60">
        <f t="shared" si="32"/>
        <v>0</v>
      </c>
      <c r="AN98" s="183"/>
      <c r="AO98" s="329">
        <v>0.48799999999999999</v>
      </c>
    </row>
    <row r="99" spans="2:49" ht="15" customHeight="1" x14ac:dyDescent="0.25">
      <c r="B99" s="8" t="s">
        <v>102</v>
      </c>
      <c r="C99" s="8" t="s">
        <v>102</v>
      </c>
      <c r="D99" s="121">
        <v>14</v>
      </c>
      <c r="E99" s="121">
        <v>112</v>
      </c>
      <c r="F99" s="121">
        <v>98</v>
      </c>
      <c r="G99" s="60">
        <v>10947.8</v>
      </c>
      <c r="H99" s="60">
        <v>260.2</v>
      </c>
      <c r="I99" s="91">
        <v>0.30098284586857632</v>
      </c>
      <c r="J99" s="60">
        <v>3295.1</v>
      </c>
      <c r="K99" s="91">
        <v>1.2751420376696689E-2</v>
      </c>
      <c r="L99" s="60">
        <v>139.6</v>
      </c>
      <c r="M99" s="91">
        <v>0</v>
      </c>
      <c r="N99" s="60">
        <v>0</v>
      </c>
      <c r="O99" s="60">
        <v>0</v>
      </c>
      <c r="P99" s="60">
        <v>0</v>
      </c>
      <c r="Q99" s="60">
        <v>277.44</v>
      </c>
      <c r="R99" s="60">
        <v>25.2</v>
      </c>
      <c r="S99" s="60">
        <v>1481.4437386666666</v>
      </c>
      <c r="T99" s="91">
        <v>6.1866311039660934E-2</v>
      </c>
      <c r="U99" s="60">
        <v>677.3</v>
      </c>
      <c r="V99" s="91">
        <v>0.23728054951679789</v>
      </c>
      <c r="W99" s="65">
        <v>2597.6999999999998</v>
      </c>
      <c r="X99" s="60">
        <v>0</v>
      </c>
      <c r="Y99" s="60">
        <v>0</v>
      </c>
      <c r="Z99" s="60">
        <v>0</v>
      </c>
      <c r="AA99" s="60">
        <f t="shared" si="25"/>
        <v>19701.783738666669</v>
      </c>
      <c r="AB99" s="140">
        <v>765.8</v>
      </c>
      <c r="AC99" s="60">
        <f t="shared" si="26"/>
        <v>4040.8</v>
      </c>
      <c r="AD99" s="227">
        <f t="shared" si="33"/>
        <v>0.36909698752260733</v>
      </c>
      <c r="AE99" s="60">
        <f t="shared" si="27"/>
        <v>16426.783738666669</v>
      </c>
      <c r="AF99" s="259">
        <f t="shared" si="31"/>
        <v>0.6</v>
      </c>
      <c r="AG99" s="260">
        <f t="shared" si="28"/>
        <v>6568.6799999999994</v>
      </c>
      <c r="AH99" s="225">
        <f t="shared" si="29"/>
        <v>-2527.880000000001</v>
      </c>
      <c r="AI99" s="227">
        <f t="shared" si="34"/>
        <v>0.6000000000000002</v>
      </c>
      <c r="AJ99" s="60">
        <f t="shared" si="35"/>
        <v>6568.6800000000012</v>
      </c>
      <c r="AK99" s="60">
        <v>69.908163265306129</v>
      </c>
      <c r="AL99" s="425">
        <f t="shared" si="30"/>
        <v>0</v>
      </c>
      <c r="AM99" s="60">
        <f t="shared" si="32"/>
        <v>0</v>
      </c>
      <c r="AN99" s="183"/>
      <c r="AO99" s="329">
        <v>0.442</v>
      </c>
    </row>
    <row r="100" spans="2:49" ht="15" customHeight="1" x14ac:dyDescent="0.25">
      <c r="B100" s="8" t="s">
        <v>103</v>
      </c>
      <c r="C100" s="8" t="s">
        <v>103</v>
      </c>
      <c r="D100" s="121">
        <v>97</v>
      </c>
      <c r="E100" s="121">
        <v>387</v>
      </c>
      <c r="F100" s="121">
        <v>354</v>
      </c>
      <c r="G100" s="60">
        <v>43139.186607142852</v>
      </c>
      <c r="H100" s="60">
        <v>1155.5999999999999</v>
      </c>
      <c r="I100" s="91">
        <v>0.2037194434892437</v>
      </c>
      <c r="J100" s="60">
        <v>9419.5999999999985</v>
      </c>
      <c r="K100" s="91">
        <v>2.9482180279899045E-2</v>
      </c>
      <c r="L100" s="60">
        <v>1363.2</v>
      </c>
      <c r="M100" s="91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4845.5999999999995</v>
      </c>
      <c r="T100" s="91">
        <v>0</v>
      </c>
      <c r="U100" s="60">
        <v>0</v>
      </c>
      <c r="V100" s="91">
        <f>W100/G100</f>
        <v>0.2645807755705375</v>
      </c>
      <c r="W100" s="65">
        <f>8314.89945+3098.9</f>
        <v>11413.79945</v>
      </c>
      <c r="X100" s="60">
        <v>0</v>
      </c>
      <c r="Y100" s="60">
        <v>0</v>
      </c>
      <c r="Z100" s="60">
        <v>0</v>
      </c>
      <c r="AA100" s="60">
        <f t="shared" si="25"/>
        <v>71336.986057142843</v>
      </c>
      <c r="AB100" s="140">
        <v>4163.6000000000004</v>
      </c>
      <c r="AC100" s="60">
        <f t="shared" si="26"/>
        <v>15577.399450000001</v>
      </c>
      <c r="AD100" s="227">
        <f t="shared" si="33"/>
        <v>0.36109627174613312</v>
      </c>
      <c r="AE100" s="60">
        <f t="shared" si="27"/>
        <v>59923.186607142845</v>
      </c>
      <c r="AF100" s="259">
        <f t="shared" si="31"/>
        <v>0.6</v>
      </c>
      <c r="AG100" s="260">
        <f t="shared" si="28"/>
        <v>25883.51196428571</v>
      </c>
      <c r="AH100" s="387">
        <f t="shared" si="29"/>
        <v>-10306.112514285705</v>
      </c>
      <c r="AI100" s="227">
        <f t="shared" si="34"/>
        <v>0.59999999999999987</v>
      </c>
      <c r="AJ100" s="60">
        <f t="shared" si="35"/>
        <v>25883.511964285706</v>
      </c>
      <c r="AK100" s="60">
        <v>159.43785310734464</v>
      </c>
      <c r="AL100" s="425">
        <f t="shared" si="30"/>
        <v>7.0999999999999994E-2</v>
      </c>
      <c r="AM100" s="60">
        <f t="shared" si="32"/>
        <v>3062.9</v>
      </c>
      <c r="AN100" s="390"/>
      <c r="AO100" s="388">
        <v>0.57521910461427783</v>
      </c>
      <c r="AR100" s="389" t="s">
        <v>1054</v>
      </c>
      <c r="AS100" s="389"/>
      <c r="AU100" s="389"/>
      <c r="AV100" s="389"/>
      <c r="AW100" s="389"/>
    </row>
    <row r="101" spans="2:49" ht="19.5" x14ac:dyDescent="0.25">
      <c r="B101" s="9" t="s">
        <v>104</v>
      </c>
      <c r="C101" s="3"/>
      <c r="D101" s="117">
        <f t="shared" ref="D101:AA101" si="36">SUM(D102:D108)</f>
        <v>144</v>
      </c>
      <c r="E101" s="117">
        <f t="shared" si="36"/>
        <v>765</v>
      </c>
      <c r="F101" s="117">
        <f t="shared" si="36"/>
        <v>651</v>
      </c>
      <c r="G101" s="132">
        <f t="shared" si="36"/>
        <v>73886.278000000006</v>
      </c>
      <c r="H101" s="132">
        <f t="shared" si="36"/>
        <v>1997.9128000000001</v>
      </c>
      <c r="I101" s="87">
        <f>J101/G101</f>
        <v>0.26402573289725056</v>
      </c>
      <c r="J101" s="132">
        <f t="shared" si="36"/>
        <v>19507.878700000001</v>
      </c>
      <c r="K101" s="87">
        <f>L101/G101</f>
        <v>2.5268562046121741E-3</v>
      </c>
      <c r="L101" s="132">
        <f t="shared" si="36"/>
        <v>186.7</v>
      </c>
      <c r="M101" s="87">
        <f>N101/G101</f>
        <v>0</v>
      </c>
      <c r="N101" s="132">
        <f t="shared" si="36"/>
        <v>0</v>
      </c>
      <c r="O101" s="132">
        <f t="shared" si="36"/>
        <v>0</v>
      </c>
      <c r="P101" s="132">
        <f t="shared" si="36"/>
        <v>0</v>
      </c>
      <c r="Q101" s="132">
        <f t="shared" si="36"/>
        <v>1755.3220000000001</v>
      </c>
      <c r="R101" s="132">
        <f t="shared" si="36"/>
        <v>256.7928</v>
      </c>
      <c r="S101" s="132">
        <f t="shared" si="36"/>
        <v>10019.986829999998</v>
      </c>
      <c r="T101" s="87">
        <f>U101/G101</f>
        <v>0.20904674099296217</v>
      </c>
      <c r="U101" s="132">
        <f t="shared" si="36"/>
        <v>15445.68562</v>
      </c>
      <c r="V101" s="87">
        <f>W101/G101</f>
        <v>8.4817814209019959E-2</v>
      </c>
      <c r="W101" s="315">
        <f t="shared" si="36"/>
        <v>6266.8725999999997</v>
      </c>
      <c r="X101" s="132">
        <f t="shared" si="36"/>
        <v>6150.3083333333334</v>
      </c>
      <c r="Y101" s="132">
        <f t="shared" si="36"/>
        <v>413.78144000000003</v>
      </c>
      <c r="Z101" s="132">
        <f t="shared" si="36"/>
        <v>0</v>
      </c>
      <c r="AA101" s="132">
        <f t="shared" si="36"/>
        <v>135887.5191233333</v>
      </c>
      <c r="AB101" s="129">
        <f>SUM(AB102:AB108)</f>
        <v>1983.5</v>
      </c>
      <c r="AC101" s="129">
        <f>SUM(AC102:AC108)</f>
        <v>29846.366553333337</v>
      </c>
      <c r="AD101" s="226">
        <f t="shared" si="33"/>
        <v>0.40395006165195291</v>
      </c>
      <c r="AE101" s="129">
        <f>SUM(AE102:AE108)</f>
        <v>108024.65257000001</v>
      </c>
      <c r="AF101" s="258">
        <f t="shared" si="31"/>
        <v>0.6</v>
      </c>
      <c r="AG101" s="255">
        <f>SUM(AG102:AG108)</f>
        <v>44331.766799999998</v>
      </c>
      <c r="AH101" s="129">
        <f>SUM(AH102:AH108)</f>
        <v>-14485.400246666672</v>
      </c>
      <c r="AI101" s="226">
        <f t="shared" si="34"/>
        <v>0.60000000000000009</v>
      </c>
      <c r="AJ101" s="132">
        <f t="shared" si="35"/>
        <v>44331.766800000012</v>
      </c>
      <c r="AK101" s="132"/>
      <c r="AL101" s="424"/>
      <c r="AM101" s="132">
        <f>SUM(AM102:AM108)</f>
        <v>0</v>
      </c>
      <c r="AN101" s="196"/>
      <c r="AO101" s="329"/>
    </row>
    <row r="102" spans="2:49" ht="16.5" customHeight="1" x14ac:dyDescent="0.25">
      <c r="B102" s="8" t="s">
        <v>105</v>
      </c>
      <c r="C102" s="8" t="s">
        <v>105</v>
      </c>
      <c r="D102" s="121">
        <v>31</v>
      </c>
      <c r="E102" s="121">
        <v>153</v>
      </c>
      <c r="F102" s="121">
        <v>136</v>
      </c>
      <c r="G102" s="60">
        <v>14783.9</v>
      </c>
      <c r="H102" s="60">
        <v>352.79999999999995</v>
      </c>
      <c r="I102" s="91">
        <v>0.27003023559412603</v>
      </c>
      <c r="J102" s="60">
        <v>3992.0999999999995</v>
      </c>
      <c r="K102" s="91">
        <v>0</v>
      </c>
      <c r="L102" s="60">
        <v>0</v>
      </c>
      <c r="M102" s="91">
        <v>0</v>
      </c>
      <c r="N102" s="60">
        <v>0</v>
      </c>
      <c r="O102" s="60">
        <v>0</v>
      </c>
      <c r="P102" s="60">
        <v>0</v>
      </c>
      <c r="Q102" s="60">
        <v>609.6</v>
      </c>
      <c r="R102" s="60">
        <v>4.2</v>
      </c>
      <c r="S102" s="60">
        <v>1761.5583333333334</v>
      </c>
      <c r="T102" s="91">
        <v>0.11736415966017087</v>
      </c>
      <c r="U102" s="60">
        <v>1735.1000000000001</v>
      </c>
      <c r="V102" s="91">
        <v>0</v>
      </c>
      <c r="W102" s="65">
        <v>0</v>
      </c>
      <c r="X102" s="60">
        <v>1761.5583333333334</v>
      </c>
      <c r="Y102" s="60">
        <v>0</v>
      </c>
      <c r="Z102" s="60">
        <v>0</v>
      </c>
      <c r="AA102" s="60">
        <f t="shared" si="25"/>
        <v>25000.816666666666</v>
      </c>
      <c r="AB102" s="208">
        <v>0</v>
      </c>
      <c r="AC102" s="60">
        <f t="shared" ref="AC102:AC108" si="37">AB102+X102+W102+U102</f>
        <v>3496.6583333333338</v>
      </c>
      <c r="AD102" s="227">
        <f t="shared" si="33"/>
        <v>0.23651799141859278</v>
      </c>
      <c r="AE102" s="60">
        <f t="shared" ref="AE102:AE108" si="38">G102+H102+J102+L102+N102+P102+Q102+R102+S102+Y102+Z102</f>
        <v>21504.158333333333</v>
      </c>
      <c r="AF102" s="259">
        <f t="shared" si="31"/>
        <v>0.6</v>
      </c>
      <c r="AG102" s="260">
        <f t="shared" ref="AG102:AG108" si="39">G102*AF102</f>
        <v>8870.34</v>
      </c>
      <c r="AH102" s="225">
        <f t="shared" ref="AH102:AH108" si="40">IF((AA102+AB102)-(AE102+AG102)&gt;0,0,(AA102+AB102)-(AE102+AG102))</f>
        <v>-5373.6816666666673</v>
      </c>
      <c r="AI102" s="227">
        <f t="shared" si="34"/>
        <v>0.6</v>
      </c>
      <c r="AJ102" s="60">
        <f t="shared" si="35"/>
        <v>8870.34</v>
      </c>
      <c r="AK102" s="60">
        <v>35.875</v>
      </c>
      <c r="AL102" s="425">
        <f t="shared" ref="AL102:AL108" si="41">VLOOKUP(AK102,$AK$2:$AL$6,2,TRUE)</f>
        <v>0</v>
      </c>
      <c r="AM102" s="60">
        <f t="shared" si="32"/>
        <v>0</v>
      </c>
      <c r="AN102" s="183"/>
      <c r="AO102" s="329">
        <v>0.29199999999999998</v>
      </c>
    </row>
    <row r="103" spans="2:49" ht="15.75" x14ac:dyDescent="0.25">
      <c r="B103" s="8" t="s">
        <v>106</v>
      </c>
      <c r="C103" s="8" t="s">
        <v>106</v>
      </c>
      <c r="D103" s="121">
        <v>15</v>
      </c>
      <c r="E103" s="121">
        <v>88</v>
      </c>
      <c r="F103" s="121">
        <v>80</v>
      </c>
      <c r="G103" s="60">
        <v>8963.5600000000013</v>
      </c>
      <c r="H103" s="60">
        <v>259</v>
      </c>
      <c r="I103" s="91">
        <v>0.29722457371847788</v>
      </c>
      <c r="J103" s="60">
        <v>2664.1903000000002</v>
      </c>
      <c r="K103" s="91">
        <v>0</v>
      </c>
      <c r="L103" s="60">
        <v>0</v>
      </c>
      <c r="M103" s="91">
        <v>0</v>
      </c>
      <c r="N103" s="60">
        <v>0</v>
      </c>
      <c r="O103" s="60">
        <v>0</v>
      </c>
      <c r="P103" s="60">
        <v>0</v>
      </c>
      <c r="Q103" s="60">
        <v>351.1</v>
      </c>
      <c r="R103" s="60">
        <v>46.800000000000004</v>
      </c>
      <c r="S103" s="60">
        <v>1251.4295966666666</v>
      </c>
      <c r="T103" s="91">
        <v>0.29661641803033612</v>
      </c>
      <c r="U103" s="60">
        <v>2658.7390599999999</v>
      </c>
      <c r="V103" s="91">
        <v>8.2295204137641728E-3</v>
      </c>
      <c r="W103" s="65">
        <v>73.765799999999999</v>
      </c>
      <c r="X103" s="60">
        <v>0</v>
      </c>
      <c r="Y103" s="60">
        <v>0</v>
      </c>
      <c r="Z103" s="60">
        <v>0</v>
      </c>
      <c r="AA103" s="60">
        <f t="shared" si="25"/>
        <v>16268.584756666667</v>
      </c>
      <c r="AB103" s="140">
        <v>373.9</v>
      </c>
      <c r="AC103" s="60">
        <f t="shared" si="37"/>
        <v>3106.4048599999996</v>
      </c>
      <c r="AD103" s="227">
        <f t="shared" si="33"/>
        <v>0.34655927555569432</v>
      </c>
      <c r="AE103" s="60">
        <f t="shared" si="38"/>
        <v>13536.079896666668</v>
      </c>
      <c r="AF103" s="259">
        <f t="shared" si="31"/>
        <v>0.6</v>
      </c>
      <c r="AG103" s="260">
        <f t="shared" si="39"/>
        <v>5378.1360000000004</v>
      </c>
      <c r="AH103" s="225">
        <f t="shared" si="40"/>
        <v>-2271.7311399999999</v>
      </c>
      <c r="AI103" s="227">
        <f t="shared" si="34"/>
        <v>0.59999999999999987</v>
      </c>
      <c r="AJ103" s="60">
        <f t="shared" si="35"/>
        <v>5378.1359999999995</v>
      </c>
      <c r="AK103" s="60">
        <v>52.35</v>
      </c>
      <c r="AL103" s="425">
        <f t="shared" si="41"/>
        <v>0</v>
      </c>
      <c r="AM103" s="60">
        <f t="shared" si="32"/>
        <v>0</v>
      </c>
      <c r="AN103" s="183"/>
      <c r="AO103" s="329">
        <v>0.375</v>
      </c>
    </row>
    <row r="104" spans="2:49" s="1" customFormat="1" ht="13.5" customHeight="1" x14ac:dyDescent="0.25">
      <c r="B104" s="32" t="s">
        <v>107</v>
      </c>
      <c r="C104" s="32" t="s">
        <v>107</v>
      </c>
      <c r="D104" s="122"/>
      <c r="E104" s="122"/>
      <c r="F104" s="122"/>
      <c r="G104" s="139"/>
      <c r="H104" s="139"/>
      <c r="I104" s="81"/>
      <c r="J104" s="139"/>
      <c r="K104" s="81"/>
      <c r="L104" s="139"/>
      <c r="M104" s="81"/>
      <c r="N104" s="139"/>
      <c r="O104" s="139"/>
      <c r="P104" s="139"/>
      <c r="Q104" s="139"/>
      <c r="R104" s="139"/>
      <c r="S104" s="139"/>
      <c r="T104" s="81"/>
      <c r="U104" s="139"/>
      <c r="V104" s="81"/>
      <c r="W104" s="139"/>
      <c r="X104" s="139"/>
      <c r="Y104" s="139"/>
      <c r="Z104" s="139"/>
      <c r="AA104" s="139"/>
      <c r="AB104" s="209">
        <v>0</v>
      </c>
      <c r="AC104" s="139">
        <f t="shared" si="37"/>
        <v>0</v>
      </c>
      <c r="AD104" s="228" t="e">
        <f t="shared" si="33"/>
        <v>#DIV/0!</v>
      </c>
      <c r="AE104" s="139">
        <f t="shared" si="38"/>
        <v>0</v>
      </c>
      <c r="AF104" s="261">
        <f t="shared" si="31"/>
        <v>0.6</v>
      </c>
      <c r="AG104" s="262">
        <f t="shared" si="39"/>
        <v>0</v>
      </c>
      <c r="AH104" s="229">
        <f t="shared" si="40"/>
        <v>0</v>
      </c>
      <c r="AI104" s="228" t="e">
        <f t="shared" si="34"/>
        <v>#DIV/0!</v>
      </c>
      <c r="AJ104" s="139">
        <f t="shared" si="35"/>
        <v>0</v>
      </c>
      <c r="AK104" s="139"/>
      <c r="AL104" s="428">
        <f t="shared" si="41"/>
        <v>0</v>
      </c>
      <c r="AM104" s="139">
        <f t="shared" si="32"/>
        <v>0</v>
      </c>
      <c r="AN104" s="197"/>
      <c r="AO104" s="330"/>
    </row>
    <row r="105" spans="2:49" ht="15.75" customHeight="1" x14ac:dyDescent="0.25">
      <c r="B105" s="8" t="s">
        <v>108</v>
      </c>
      <c r="C105" s="8" t="s">
        <v>108</v>
      </c>
      <c r="D105" s="121">
        <v>13</v>
      </c>
      <c r="E105" s="121">
        <v>109</v>
      </c>
      <c r="F105" s="121">
        <v>94</v>
      </c>
      <c r="G105" s="60">
        <v>9777</v>
      </c>
      <c r="H105" s="60">
        <v>234</v>
      </c>
      <c r="I105" s="91">
        <v>0.20777215914902325</v>
      </c>
      <c r="J105" s="60">
        <v>2031.3884000000003</v>
      </c>
      <c r="K105" s="91">
        <v>0</v>
      </c>
      <c r="L105" s="60">
        <v>0</v>
      </c>
      <c r="M105" s="91">
        <v>0</v>
      </c>
      <c r="N105" s="60">
        <v>0</v>
      </c>
      <c r="O105" s="60">
        <v>0</v>
      </c>
      <c r="P105" s="60">
        <v>0</v>
      </c>
      <c r="Q105" s="60">
        <v>83.469999999999985</v>
      </c>
      <c r="R105" s="60">
        <v>38.832000000000001</v>
      </c>
      <c r="S105" s="60">
        <v>1287.6688999999999</v>
      </c>
      <c r="T105" s="91">
        <v>9.759926357778459E-2</v>
      </c>
      <c r="U105" s="60">
        <v>954.22799999999995</v>
      </c>
      <c r="V105" s="91">
        <v>0.23875385087450141</v>
      </c>
      <c r="W105" s="65">
        <v>2334.2964000000002</v>
      </c>
      <c r="X105" s="60">
        <v>0</v>
      </c>
      <c r="Y105" s="60">
        <v>0</v>
      </c>
      <c r="Z105" s="60">
        <v>0</v>
      </c>
      <c r="AA105" s="60">
        <f t="shared" si="25"/>
        <v>16740.883699999998</v>
      </c>
      <c r="AB105" s="140">
        <v>401.5</v>
      </c>
      <c r="AC105" s="60">
        <f t="shared" si="37"/>
        <v>3690.0244000000002</v>
      </c>
      <c r="AD105" s="227">
        <f t="shared" si="33"/>
        <v>0.37741888104735605</v>
      </c>
      <c r="AE105" s="60">
        <f t="shared" si="38"/>
        <v>13452.3593</v>
      </c>
      <c r="AF105" s="259">
        <f t="shared" si="31"/>
        <v>0.6</v>
      </c>
      <c r="AG105" s="260">
        <f t="shared" si="39"/>
        <v>5866.2</v>
      </c>
      <c r="AH105" s="225">
        <f t="shared" si="40"/>
        <v>-2176.1756000000023</v>
      </c>
      <c r="AI105" s="227">
        <f t="shared" si="34"/>
        <v>0.60000000000000031</v>
      </c>
      <c r="AJ105" s="60">
        <f t="shared" si="35"/>
        <v>5866.2000000000025</v>
      </c>
      <c r="AK105" s="60">
        <v>32.329787234042556</v>
      </c>
      <c r="AL105" s="425">
        <f t="shared" si="41"/>
        <v>0</v>
      </c>
      <c r="AM105" s="60">
        <f t="shared" si="32"/>
        <v>0</v>
      </c>
      <c r="AN105" s="183"/>
      <c r="AO105" s="331">
        <v>0.56999999999999995</v>
      </c>
    </row>
    <row r="106" spans="2:49" s="1" customFormat="1" ht="13.5" customHeight="1" x14ac:dyDescent="0.25">
      <c r="B106" s="8" t="s">
        <v>109</v>
      </c>
      <c r="C106" s="8" t="s">
        <v>109</v>
      </c>
      <c r="D106" s="121">
        <v>50</v>
      </c>
      <c r="E106" s="121">
        <v>222</v>
      </c>
      <c r="F106" s="121">
        <v>169</v>
      </c>
      <c r="G106" s="60">
        <v>19582.599999999999</v>
      </c>
      <c r="H106" s="60">
        <v>493.3</v>
      </c>
      <c r="I106" s="91">
        <v>0.28182672372412243</v>
      </c>
      <c r="J106" s="60">
        <v>5518.9</v>
      </c>
      <c r="K106" s="91">
        <v>9.5339740381767488E-3</v>
      </c>
      <c r="L106" s="60">
        <v>186.7</v>
      </c>
      <c r="M106" s="91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116.7</v>
      </c>
      <c r="S106" s="60">
        <v>2829.2</v>
      </c>
      <c r="T106" s="91">
        <v>0.30404032150991189</v>
      </c>
      <c r="U106" s="60">
        <v>5953.9000000000005</v>
      </c>
      <c r="V106" s="91">
        <v>0.10720741883100304</v>
      </c>
      <c r="W106" s="65">
        <v>2099.4</v>
      </c>
      <c r="X106" s="60">
        <v>2829.2</v>
      </c>
      <c r="Y106" s="60">
        <v>390.20000000000005</v>
      </c>
      <c r="Z106" s="60">
        <v>0</v>
      </c>
      <c r="AA106" s="60">
        <f t="shared" si="25"/>
        <v>40000.099999999991</v>
      </c>
      <c r="AB106" s="208">
        <v>0</v>
      </c>
      <c r="AC106" s="60">
        <f t="shared" si="37"/>
        <v>10882.5</v>
      </c>
      <c r="AD106" s="227">
        <f t="shared" si="33"/>
        <v>0.55572293771000791</v>
      </c>
      <c r="AE106" s="60">
        <f t="shared" si="38"/>
        <v>29117.599999999999</v>
      </c>
      <c r="AF106" s="259">
        <f t="shared" si="31"/>
        <v>0.6</v>
      </c>
      <c r="AG106" s="260">
        <f t="shared" si="39"/>
        <v>11749.56</v>
      </c>
      <c r="AH106" s="225">
        <f t="shared" si="40"/>
        <v>-867.06000000000495</v>
      </c>
      <c r="AI106" s="227">
        <f t="shared" si="34"/>
        <v>0.60000000000000031</v>
      </c>
      <c r="AJ106" s="60">
        <f t="shared" si="35"/>
        <v>11749.560000000005</v>
      </c>
      <c r="AK106" s="60">
        <v>67.739644970414204</v>
      </c>
      <c r="AL106" s="425">
        <f t="shared" si="41"/>
        <v>0</v>
      </c>
      <c r="AM106" s="60">
        <f t="shared" si="32"/>
        <v>0</v>
      </c>
      <c r="AN106" s="183"/>
      <c r="AO106" s="331">
        <v>0.61299999999999999</v>
      </c>
    </row>
    <row r="107" spans="2:49" ht="15.75" x14ac:dyDescent="0.25">
      <c r="B107" s="8" t="s">
        <v>110</v>
      </c>
      <c r="C107" s="8" t="s">
        <v>110</v>
      </c>
      <c r="D107" s="121">
        <v>19</v>
      </c>
      <c r="E107" s="121">
        <v>96</v>
      </c>
      <c r="F107" s="121">
        <v>95</v>
      </c>
      <c r="G107" s="60">
        <v>12375.27</v>
      </c>
      <c r="H107" s="60">
        <v>394.4</v>
      </c>
      <c r="I107" s="91">
        <v>0.23155777611316763</v>
      </c>
      <c r="J107" s="60">
        <v>2865.59</v>
      </c>
      <c r="K107" s="91">
        <v>0</v>
      </c>
      <c r="L107" s="60">
        <v>0</v>
      </c>
      <c r="M107" s="91">
        <v>0</v>
      </c>
      <c r="N107" s="60">
        <v>0</v>
      </c>
      <c r="O107" s="60">
        <v>0</v>
      </c>
      <c r="P107" s="60">
        <v>0</v>
      </c>
      <c r="Q107" s="60">
        <v>451.4</v>
      </c>
      <c r="R107" s="60">
        <v>0</v>
      </c>
      <c r="S107" s="60">
        <v>1559.4299999999998</v>
      </c>
      <c r="T107" s="91">
        <v>0</v>
      </c>
      <c r="U107" s="60">
        <v>0</v>
      </c>
      <c r="V107" s="91">
        <v>0.10816685211716592</v>
      </c>
      <c r="W107" s="65">
        <v>1338.5940000000001</v>
      </c>
      <c r="X107" s="60">
        <v>1559.5500000000002</v>
      </c>
      <c r="Y107" s="60">
        <v>0</v>
      </c>
      <c r="Z107" s="60">
        <v>0</v>
      </c>
      <c r="AA107" s="60">
        <f t="shared" si="25"/>
        <v>20544.234</v>
      </c>
      <c r="AB107" s="140">
        <v>1208.0999999999999</v>
      </c>
      <c r="AC107" s="60">
        <f t="shared" si="37"/>
        <v>4106.2440000000006</v>
      </c>
      <c r="AD107" s="227">
        <f t="shared" si="33"/>
        <v>0.33181045746880677</v>
      </c>
      <c r="AE107" s="60">
        <f t="shared" si="38"/>
        <v>17646.09</v>
      </c>
      <c r="AF107" s="259">
        <f t="shared" si="31"/>
        <v>0.6</v>
      </c>
      <c r="AG107" s="260">
        <f t="shared" si="39"/>
        <v>7425.1620000000003</v>
      </c>
      <c r="AH107" s="392">
        <f t="shared" si="40"/>
        <v>-3318.9180000000015</v>
      </c>
      <c r="AI107" s="227">
        <f t="shared" si="34"/>
        <v>0.6000000000000002</v>
      </c>
      <c r="AJ107" s="60">
        <f t="shared" si="35"/>
        <v>7425.1620000000021</v>
      </c>
      <c r="AK107" s="60">
        <v>26.936842105263157</v>
      </c>
      <c r="AL107" s="425">
        <f t="shared" si="41"/>
        <v>0</v>
      </c>
      <c r="AM107" s="60">
        <f t="shared" si="32"/>
        <v>0</v>
      </c>
      <c r="AN107" s="183"/>
      <c r="AO107" s="391">
        <v>0.70599999999999996</v>
      </c>
    </row>
    <row r="108" spans="2:49" ht="15" customHeight="1" x14ac:dyDescent="0.25">
      <c r="B108" s="8" t="s">
        <v>111</v>
      </c>
      <c r="C108" s="8" t="s">
        <v>111</v>
      </c>
      <c r="D108" s="121">
        <v>16</v>
      </c>
      <c r="E108" s="121">
        <v>97</v>
      </c>
      <c r="F108" s="121">
        <v>77</v>
      </c>
      <c r="G108" s="60">
        <v>8403.9480000000003</v>
      </c>
      <c r="H108" s="60">
        <v>264.4128</v>
      </c>
      <c r="I108" s="91">
        <v>0.28982925643994939</v>
      </c>
      <c r="J108" s="60">
        <v>2435.71</v>
      </c>
      <c r="K108" s="91">
        <v>0</v>
      </c>
      <c r="L108" s="60">
        <v>0</v>
      </c>
      <c r="M108" s="91">
        <v>0</v>
      </c>
      <c r="N108" s="60">
        <v>0</v>
      </c>
      <c r="O108" s="60">
        <v>0</v>
      </c>
      <c r="P108" s="60">
        <v>0</v>
      </c>
      <c r="Q108" s="60">
        <v>259.75200000000001</v>
      </c>
      <c r="R108" s="60">
        <v>50.260800000000003</v>
      </c>
      <c r="S108" s="60">
        <v>1330.6999999999998</v>
      </c>
      <c r="T108" s="91">
        <v>0.49306808657074036</v>
      </c>
      <c r="U108" s="60">
        <v>4143.7185600000003</v>
      </c>
      <c r="V108" s="91">
        <v>5.0073655857937244E-2</v>
      </c>
      <c r="W108" s="65">
        <v>420.81639999999999</v>
      </c>
      <c r="X108" s="60">
        <v>0</v>
      </c>
      <c r="Y108" s="60">
        <v>23.581440000000001</v>
      </c>
      <c r="Z108" s="60">
        <v>0</v>
      </c>
      <c r="AA108" s="60">
        <f t="shared" si="25"/>
        <v>17332.900000000005</v>
      </c>
      <c r="AB108" s="208">
        <v>0</v>
      </c>
      <c r="AC108" s="60">
        <f t="shared" si="37"/>
        <v>4564.53496</v>
      </c>
      <c r="AD108" s="227">
        <f t="shared" si="33"/>
        <v>0.54314174242867752</v>
      </c>
      <c r="AE108" s="60">
        <f t="shared" si="38"/>
        <v>12768.365040000002</v>
      </c>
      <c r="AF108" s="259">
        <f t="shared" si="31"/>
        <v>0.6</v>
      </c>
      <c r="AG108" s="260">
        <f t="shared" si="39"/>
        <v>5042.3688000000002</v>
      </c>
      <c r="AH108" s="225">
        <f t="shared" si="40"/>
        <v>-477.83383999999569</v>
      </c>
      <c r="AI108" s="227">
        <f t="shared" si="34"/>
        <v>0.59999999999999942</v>
      </c>
      <c r="AJ108" s="60">
        <f t="shared" si="35"/>
        <v>5042.3687999999956</v>
      </c>
      <c r="AK108" s="60">
        <v>37.220779220779221</v>
      </c>
      <c r="AL108" s="425">
        <f t="shared" si="41"/>
        <v>0</v>
      </c>
      <c r="AM108" s="60">
        <f t="shared" si="32"/>
        <v>0</v>
      </c>
      <c r="AN108" s="183"/>
      <c r="AO108" s="331">
        <v>0.41199999999999998</v>
      </c>
    </row>
    <row r="109" spans="2:49" ht="19.5" x14ac:dyDescent="0.25">
      <c r="B109" s="9" t="s">
        <v>112</v>
      </c>
      <c r="C109" s="3"/>
      <c r="D109" s="117">
        <f t="shared" ref="D109:AA109" si="42">SUM(D110:D117)</f>
        <v>175</v>
      </c>
      <c r="E109" s="117">
        <f t="shared" si="42"/>
        <v>1027</v>
      </c>
      <c r="F109" s="117">
        <f t="shared" si="42"/>
        <v>862</v>
      </c>
      <c r="G109" s="132">
        <f t="shared" si="42"/>
        <v>97031.016000000003</v>
      </c>
      <c r="H109" s="132">
        <f t="shared" si="42"/>
        <v>2489.6799999999998</v>
      </c>
      <c r="I109" s="87">
        <f>J109/G109</f>
        <v>0.2572915839611532</v>
      </c>
      <c r="J109" s="132">
        <f t="shared" si="42"/>
        <v>24965.263800000001</v>
      </c>
      <c r="K109" s="87">
        <f>L109/G109</f>
        <v>8.3328819312785511E-3</v>
      </c>
      <c r="L109" s="132">
        <f t="shared" si="42"/>
        <v>808.548</v>
      </c>
      <c r="M109" s="87">
        <f>N109/G109</f>
        <v>0</v>
      </c>
      <c r="N109" s="132">
        <f t="shared" si="42"/>
        <v>0</v>
      </c>
      <c r="O109" s="132">
        <f t="shared" si="42"/>
        <v>0</v>
      </c>
      <c r="P109" s="132">
        <f t="shared" si="42"/>
        <v>152.30000000000001</v>
      </c>
      <c r="Q109" s="132">
        <f t="shared" si="42"/>
        <v>2435.1351999999997</v>
      </c>
      <c r="R109" s="132">
        <f t="shared" si="42"/>
        <v>274.51599999999996</v>
      </c>
      <c r="S109" s="132">
        <f t="shared" si="42"/>
        <v>12458.545633333335</v>
      </c>
      <c r="T109" s="87">
        <f>U109/G109</f>
        <v>0.10719260282712077</v>
      </c>
      <c r="U109" s="132">
        <f t="shared" si="42"/>
        <v>10401.007160000001</v>
      </c>
      <c r="V109" s="87">
        <f>W109/G109</f>
        <v>0.11755328667278925</v>
      </c>
      <c r="W109" s="315">
        <f t="shared" si="42"/>
        <v>11406.314840000001</v>
      </c>
      <c r="X109" s="132">
        <f t="shared" si="42"/>
        <v>1799</v>
      </c>
      <c r="Y109" s="132">
        <f t="shared" si="42"/>
        <v>0</v>
      </c>
      <c r="Z109" s="132">
        <f t="shared" si="42"/>
        <v>0</v>
      </c>
      <c r="AA109" s="132">
        <f t="shared" si="42"/>
        <v>164221.32663333334</v>
      </c>
      <c r="AB109" s="129">
        <f>SUM(AB110:AB117)</f>
        <v>11393.399999999998</v>
      </c>
      <c r="AC109" s="129">
        <f>SUM(AC110:AC117)</f>
        <v>34999.722000000002</v>
      </c>
      <c r="AD109" s="226">
        <f t="shared" si="33"/>
        <v>0.36070653944301684</v>
      </c>
      <c r="AE109" s="129">
        <f>SUM(AE110:AE117)</f>
        <v>140615.00463333333</v>
      </c>
      <c r="AF109" s="258">
        <f t="shared" si="31"/>
        <v>0.6</v>
      </c>
      <c r="AG109" s="255">
        <f>SUM(AG110:AG117)</f>
        <v>58218.609599999996</v>
      </c>
      <c r="AH109" s="129">
        <f>SUM(AH110:AH117)</f>
        <v>-23218.887599999998</v>
      </c>
      <c r="AI109" s="226">
        <f t="shared" si="34"/>
        <v>0.6</v>
      </c>
      <c r="AJ109" s="132">
        <f t="shared" si="35"/>
        <v>58218.609599999996</v>
      </c>
      <c r="AK109" s="132"/>
      <c r="AL109" s="424"/>
      <c r="AM109" s="132">
        <f>SUM(AM110:AM117)</f>
        <v>4800.5</v>
      </c>
      <c r="AN109" s="196"/>
      <c r="AO109" s="329"/>
    </row>
    <row r="110" spans="2:49" ht="18.75" customHeight="1" x14ac:dyDescent="0.25">
      <c r="B110" s="8" t="s">
        <v>113</v>
      </c>
      <c r="C110" s="8" t="s">
        <v>113</v>
      </c>
      <c r="D110" s="121">
        <v>8</v>
      </c>
      <c r="E110" s="121">
        <v>82</v>
      </c>
      <c r="F110" s="121">
        <v>51</v>
      </c>
      <c r="G110" s="60">
        <v>5652.3799999999992</v>
      </c>
      <c r="H110" s="60">
        <v>222.2</v>
      </c>
      <c r="I110" s="91">
        <v>0.35894614304063072</v>
      </c>
      <c r="J110" s="60">
        <v>2028.9</v>
      </c>
      <c r="K110" s="91">
        <v>0</v>
      </c>
      <c r="L110" s="60">
        <v>0</v>
      </c>
      <c r="M110" s="91">
        <v>0</v>
      </c>
      <c r="N110" s="60">
        <v>0</v>
      </c>
      <c r="O110" s="60">
        <v>0</v>
      </c>
      <c r="P110" s="60">
        <v>0</v>
      </c>
      <c r="Q110" s="60">
        <v>223.7</v>
      </c>
      <c r="R110" s="60">
        <v>17.100000000000001</v>
      </c>
      <c r="S110" s="60">
        <v>820.3</v>
      </c>
      <c r="T110" s="91">
        <v>0.18528478269330798</v>
      </c>
      <c r="U110" s="60">
        <v>1047.3</v>
      </c>
      <c r="V110" s="91">
        <v>0.19128579465641024</v>
      </c>
      <c r="W110" s="65">
        <v>1081.22</v>
      </c>
      <c r="X110" s="60">
        <v>0</v>
      </c>
      <c r="Y110" s="60">
        <v>0</v>
      </c>
      <c r="Z110" s="60">
        <v>0</v>
      </c>
      <c r="AA110" s="60">
        <f t="shared" si="25"/>
        <v>11093.099999999999</v>
      </c>
      <c r="AB110" s="208">
        <v>0</v>
      </c>
      <c r="AC110" s="60">
        <f t="shared" ref="AC110:AC117" si="43">AB110+X110+W110+U110</f>
        <v>2128.52</v>
      </c>
      <c r="AD110" s="227">
        <f t="shared" si="33"/>
        <v>0.37657057734971822</v>
      </c>
      <c r="AE110" s="60">
        <f t="shared" ref="AE110:AE117" si="44">G110+H110+J110+L110+N110+P110+Q110+R110+S110+Y110+Z110</f>
        <v>8964.58</v>
      </c>
      <c r="AF110" s="259">
        <f t="shared" si="31"/>
        <v>0.6</v>
      </c>
      <c r="AG110" s="260">
        <f t="shared" ref="AG110:AG117" si="45">G110*AF110</f>
        <v>3391.4279999999994</v>
      </c>
      <c r="AH110" s="392">
        <f t="shared" ref="AH110:AH117" si="46">IF((AA110+AB110)-(AE110+AG110)&gt;0,0,(AA110+AB110)-(AE110+AG110))</f>
        <v>-1262.9080000000013</v>
      </c>
      <c r="AI110" s="227">
        <f t="shared" si="34"/>
        <v>0.60000000000000031</v>
      </c>
      <c r="AJ110" s="60">
        <f t="shared" si="35"/>
        <v>3391.4280000000012</v>
      </c>
      <c r="AK110" s="60">
        <v>160.11764705882354</v>
      </c>
      <c r="AL110" s="425">
        <f t="shared" ref="AL110:AL117" si="47">VLOOKUP(AK110,$AK$2:$AL$6,2,TRUE)</f>
        <v>7.0999999999999994E-2</v>
      </c>
      <c r="AM110" s="60">
        <f t="shared" si="32"/>
        <v>401.3</v>
      </c>
      <c r="AN110" s="183"/>
      <c r="AO110" s="391">
        <v>0.73399999999999999</v>
      </c>
    </row>
    <row r="111" spans="2:49" ht="18.75" customHeight="1" x14ac:dyDescent="0.25">
      <c r="B111" s="8" t="s">
        <v>114</v>
      </c>
      <c r="C111" s="8" t="s">
        <v>114</v>
      </c>
      <c r="D111" s="121">
        <v>22</v>
      </c>
      <c r="E111" s="121">
        <v>164</v>
      </c>
      <c r="F111" s="121">
        <v>164</v>
      </c>
      <c r="G111" s="60">
        <v>17418.2</v>
      </c>
      <c r="H111" s="60">
        <v>484.80000000000007</v>
      </c>
      <c r="I111" s="91">
        <v>0.23662031668025399</v>
      </c>
      <c r="J111" s="60">
        <v>4121.5</v>
      </c>
      <c r="K111" s="91">
        <v>7.8538540147661644E-3</v>
      </c>
      <c r="L111" s="60">
        <v>136.80000000000001</v>
      </c>
      <c r="M111" s="91">
        <v>0</v>
      </c>
      <c r="N111" s="60">
        <v>0</v>
      </c>
      <c r="O111" s="60">
        <v>0</v>
      </c>
      <c r="P111" s="60">
        <v>0</v>
      </c>
      <c r="Q111" s="60">
        <v>443.9</v>
      </c>
      <c r="R111" s="60">
        <v>140.9</v>
      </c>
      <c r="S111" s="60">
        <v>2160.9</v>
      </c>
      <c r="T111" s="91">
        <v>0</v>
      </c>
      <c r="U111" s="60">
        <v>0</v>
      </c>
      <c r="V111" s="91">
        <v>0.18286045630432538</v>
      </c>
      <c r="W111" s="65">
        <v>3185.1000000000004</v>
      </c>
      <c r="X111" s="60">
        <v>0</v>
      </c>
      <c r="Y111" s="60">
        <v>0</v>
      </c>
      <c r="Z111" s="60">
        <v>0</v>
      </c>
      <c r="AA111" s="60">
        <f t="shared" si="25"/>
        <v>28092.100000000006</v>
      </c>
      <c r="AB111" s="140">
        <v>4192.5</v>
      </c>
      <c r="AC111" s="60">
        <f t="shared" si="43"/>
        <v>7377.6</v>
      </c>
      <c r="AD111" s="227">
        <f t="shared" si="33"/>
        <v>0.42355696914721386</v>
      </c>
      <c r="AE111" s="60">
        <f t="shared" si="44"/>
        <v>24907.000000000004</v>
      </c>
      <c r="AF111" s="259">
        <f t="shared" si="31"/>
        <v>0.6</v>
      </c>
      <c r="AG111" s="260">
        <f t="shared" si="45"/>
        <v>10450.92</v>
      </c>
      <c r="AH111" s="225">
        <f t="shared" si="46"/>
        <v>-3073.3199999999997</v>
      </c>
      <c r="AI111" s="227">
        <f t="shared" si="34"/>
        <v>0.6</v>
      </c>
      <c r="AJ111" s="60">
        <f t="shared" si="35"/>
        <v>10450.92</v>
      </c>
      <c r="AK111" s="60">
        <v>145.89024390243901</v>
      </c>
      <c r="AL111" s="429">
        <f t="shared" si="47"/>
        <v>5.0999999999999997E-2</v>
      </c>
      <c r="AM111" s="60">
        <f t="shared" si="32"/>
        <v>888.3</v>
      </c>
      <c r="AN111" s="183"/>
      <c r="AO111" s="329">
        <v>0.46300000000000002</v>
      </c>
    </row>
    <row r="112" spans="2:49" s="1" customFormat="1" ht="19.5" customHeight="1" x14ac:dyDescent="0.25">
      <c r="B112" s="8" t="s">
        <v>115</v>
      </c>
      <c r="C112" s="8" t="s">
        <v>115</v>
      </c>
      <c r="D112" s="121">
        <v>28</v>
      </c>
      <c r="E112" s="121">
        <v>132</v>
      </c>
      <c r="F112" s="121">
        <v>119</v>
      </c>
      <c r="G112" s="60">
        <v>13625.423999999999</v>
      </c>
      <c r="H112" s="60">
        <v>247.20000000000002</v>
      </c>
      <c r="I112" s="91">
        <v>0.2524266987948412</v>
      </c>
      <c r="J112" s="60">
        <v>3439.4208000000003</v>
      </c>
      <c r="K112" s="91">
        <v>4.9407636782532417E-3</v>
      </c>
      <c r="L112" s="60">
        <v>67.319999999999993</v>
      </c>
      <c r="M112" s="91">
        <v>0</v>
      </c>
      <c r="N112" s="60">
        <v>0</v>
      </c>
      <c r="O112" s="60">
        <v>0</v>
      </c>
      <c r="P112" s="60">
        <v>0</v>
      </c>
      <c r="Q112" s="60">
        <v>252.73920000000001</v>
      </c>
      <c r="R112" s="60">
        <v>34.368000000000002</v>
      </c>
      <c r="S112" s="60">
        <v>1818.0078000000001</v>
      </c>
      <c r="T112" s="91">
        <v>0.14962999756924997</v>
      </c>
      <c r="U112" s="60">
        <v>2038.77216</v>
      </c>
      <c r="V112" s="91">
        <v>0.1549942401792414</v>
      </c>
      <c r="W112" s="65">
        <v>2111.8622399999999</v>
      </c>
      <c r="X112" s="60">
        <v>0</v>
      </c>
      <c r="Y112" s="60">
        <v>0</v>
      </c>
      <c r="Z112" s="60">
        <v>0</v>
      </c>
      <c r="AA112" s="60">
        <f t="shared" si="25"/>
        <v>23635.114199999996</v>
      </c>
      <c r="AB112" s="140">
        <v>780</v>
      </c>
      <c r="AC112" s="60">
        <f t="shared" si="43"/>
        <v>4930.6343999999999</v>
      </c>
      <c r="AD112" s="227">
        <f t="shared" si="33"/>
        <v>0.36187016271933997</v>
      </c>
      <c r="AE112" s="60">
        <f t="shared" si="44"/>
        <v>19484.479799999997</v>
      </c>
      <c r="AF112" s="259">
        <f t="shared" si="31"/>
        <v>0.6</v>
      </c>
      <c r="AG112" s="260">
        <f t="shared" si="45"/>
        <v>8175.2543999999989</v>
      </c>
      <c r="AH112" s="225">
        <f t="shared" si="46"/>
        <v>-3244.619999999999</v>
      </c>
      <c r="AI112" s="227">
        <f t="shared" si="34"/>
        <v>0.6</v>
      </c>
      <c r="AJ112" s="60">
        <f t="shared" si="35"/>
        <v>8175.2543999999989</v>
      </c>
      <c r="AK112" s="60">
        <v>128.92436974789916</v>
      </c>
      <c r="AL112" s="429">
        <f t="shared" si="47"/>
        <v>5.0999999999999997E-2</v>
      </c>
      <c r="AM112" s="60">
        <f t="shared" si="32"/>
        <v>694.9</v>
      </c>
      <c r="AN112" s="183"/>
      <c r="AO112" s="331">
        <v>0.436</v>
      </c>
    </row>
    <row r="113" spans="2:45" s="1" customFormat="1" ht="13.5" customHeight="1" x14ac:dyDescent="0.25">
      <c r="B113" s="32" t="s">
        <v>116</v>
      </c>
      <c r="C113" s="32" t="s">
        <v>116</v>
      </c>
      <c r="D113" s="122"/>
      <c r="E113" s="122"/>
      <c r="F113" s="122"/>
      <c r="G113" s="127"/>
      <c r="H113" s="127"/>
      <c r="I113" s="92"/>
      <c r="J113" s="127"/>
      <c r="K113" s="92"/>
      <c r="L113" s="127"/>
      <c r="M113" s="92"/>
      <c r="N113" s="127"/>
      <c r="O113" s="127"/>
      <c r="P113" s="127"/>
      <c r="Q113" s="127"/>
      <c r="R113" s="127"/>
      <c r="S113" s="127"/>
      <c r="T113" s="92"/>
      <c r="U113" s="127"/>
      <c r="V113" s="92"/>
      <c r="W113" s="139"/>
      <c r="X113" s="127"/>
      <c r="Y113" s="127"/>
      <c r="Z113" s="127"/>
      <c r="AA113" s="127"/>
      <c r="AB113" s="209">
        <v>0</v>
      </c>
      <c r="AC113" s="127">
        <f t="shared" si="43"/>
        <v>0</v>
      </c>
      <c r="AD113" s="230" t="e">
        <f t="shared" si="33"/>
        <v>#DIV/0!</v>
      </c>
      <c r="AE113" s="127">
        <f t="shared" si="44"/>
        <v>0</v>
      </c>
      <c r="AF113" s="263">
        <f t="shared" si="31"/>
        <v>0.6</v>
      </c>
      <c r="AG113" s="264">
        <f t="shared" si="45"/>
        <v>0</v>
      </c>
      <c r="AH113" s="229"/>
      <c r="AI113" s="230"/>
      <c r="AJ113" s="127"/>
      <c r="AK113" s="127"/>
      <c r="AL113" s="430">
        <f t="shared" si="47"/>
        <v>0</v>
      </c>
      <c r="AM113" s="127">
        <f t="shared" si="32"/>
        <v>0</v>
      </c>
      <c r="AN113" s="198"/>
      <c r="AO113" s="330"/>
    </row>
    <row r="114" spans="2:45" ht="18.75" customHeight="1" x14ac:dyDescent="0.25">
      <c r="B114" s="8" t="s">
        <v>117</v>
      </c>
      <c r="C114" s="8" t="s">
        <v>117</v>
      </c>
      <c r="D114" s="121">
        <v>27</v>
      </c>
      <c r="E114" s="121">
        <v>140</v>
      </c>
      <c r="F114" s="121">
        <v>138</v>
      </c>
      <c r="G114" s="60">
        <v>16114</v>
      </c>
      <c r="H114" s="60">
        <v>332.49999999999994</v>
      </c>
      <c r="I114" s="91">
        <v>0.2111704108228869</v>
      </c>
      <c r="J114" s="60">
        <v>3402.7999999999997</v>
      </c>
      <c r="K114" s="91">
        <v>0</v>
      </c>
      <c r="L114" s="60">
        <v>0</v>
      </c>
      <c r="M114" s="91">
        <v>0</v>
      </c>
      <c r="N114" s="60">
        <v>0</v>
      </c>
      <c r="O114" s="60">
        <v>0</v>
      </c>
      <c r="P114" s="60">
        <v>67.3</v>
      </c>
      <c r="Q114" s="60">
        <v>464.4</v>
      </c>
      <c r="R114" s="60">
        <v>34.4</v>
      </c>
      <c r="S114" s="60">
        <v>1876.4</v>
      </c>
      <c r="T114" s="91">
        <v>0.10210376070497704</v>
      </c>
      <c r="U114" s="60">
        <v>1645.3</v>
      </c>
      <c r="V114" s="91">
        <v>2.8397666625294773E-2</v>
      </c>
      <c r="W114" s="65">
        <v>457.59999999999997</v>
      </c>
      <c r="X114" s="60">
        <v>1799</v>
      </c>
      <c r="Y114" s="60">
        <v>0</v>
      </c>
      <c r="Z114" s="60">
        <v>0</v>
      </c>
      <c r="AA114" s="60">
        <f t="shared" si="25"/>
        <v>26193.7</v>
      </c>
      <c r="AB114" s="140">
        <v>1652.4</v>
      </c>
      <c r="AC114" s="60">
        <f t="shared" si="43"/>
        <v>5554.3</v>
      </c>
      <c r="AD114" s="227">
        <f t="shared" si="33"/>
        <v>0.34468784907533823</v>
      </c>
      <c r="AE114" s="60">
        <f t="shared" si="44"/>
        <v>22291.800000000003</v>
      </c>
      <c r="AF114" s="259">
        <f t="shared" si="31"/>
        <v>0.6</v>
      </c>
      <c r="AG114" s="260">
        <f t="shared" si="45"/>
        <v>9668.4</v>
      </c>
      <c r="AH114" s="225">
        <f t="shared" si="46"/>
        <v>-4114.1000000000022</v>
      </c>
      <c r="AI114" s="227">
        <f t="shared" si="34"/>
        <v>0.60000000000000009</v>
      </c>
      <c r="AJ114" s="60">
        <f t="shared" si="35"/>
        <v>9668.4000000000015</v>
      </c>
      <c r="AK114" s="60">
        <v>92.405797101449281</v>
      </c>
      <c r="AL114" s="425">
        <f t="shared" si="47"/>
        <v>0</v>
      </c>
      <c r="AM114" s="60">
        <f t="shared" si="32"/>
        <v>0</v>
      </c>
      <c r="AN114" s="183"/>
      <c r="AO114" s="331">
        <v>0.29799999999999999</v>
      </c>
    </row>
    <row r="115" spans="2:45" ht="18.75" customHeight="1" x14ac:dyDescent="0.25">
      <c r="B115" s="8" t="s">
        <v>118</v>
      </c>
      <c r="C115" s="8" t="s">
        <v>118</v>
      </c>
      <c r="D115" s="121">
        <v>36</v>
      </c>
      <c r="E115" s="121">
        <v>181</v>
      </c>
      <c r="F115" s="121">
        <v>143</v>
      </c>
      <c r="G115" s="60">
        <v>16241.844000000001</v>
      </c>
      <c r="H115" s="60">
        <v>389.28</v>
      </c>
      <c r="I115" s="91">
        <v>0.23193936599809728</v>
      </c>
      <c r="J115" s="60">
        <v>3767.1230000000005</v>
      </c>
      <c r="K115" s="91">
        <v>2.9345682670021949E-2</v>
      </c>
      <c r="L115" s="60">
        <v>476.62799999999999</v>
      </c>
      <c r="M115" s="91">
        <v>0</v>
      </c>
      <c r="N115" s="60">
        <v>0</v>
      </c>
      <c r="O115" s="60">
        <v>0</v>
      </c>
      <c r="P115" s="60">
        <v>85</v>
      </c>
      <c r="Q115" s="60">
        <v>301.11599999999999</v>
      </c>
      <c r="R115" s="60">
        <v>12.747999999999999</v>
      </c>
      <c r="S115" s="60">
        <v>2021.317</v>
      </c>
      <c r="T115" s="91">
        <v>0.17860872201456926</v>
      </c>
      <c r="U115" s="60">
        <v>2900.9349999999999</v>
      </c>
      <c r="V115" s="91">
        <v>9.8578092487527896E-3</v>
      </c>
      <c r="W115" s="65">
        <v>160.10900000000001</v>
      </c>
      <c r="X115" s="60">
        <v>0</v>
      </c>
      <c r="Y115" s="60">
        <v>0</v>
      </c>
      <c r="Z115" s="60">
        <v>0</v>
      </c>
      <c r="AA115" s="60">
        <f t="shared" si="25"/>
        <v>26356.100000000002</v>
      </c>
      <c r="AB115" s="140">
        <v>2340</v>
      </c>
      <c r="AC115" s="60">
        <f t="shared" si="43"/>
        <v>5401.0439999999999</v>
      </c>
      <c r="AD115" s="227">
        <f t="shared" si="33"/>
        <v>0.33253884226446206</v>
      </c>
      <c r="AE115" s="60">
        <f t="shared" si="44"/>
        <v>23295.056</v>
      </c>
      <c r="AF115" s="259">
        <f t="shared" si="31"/>
        <v>0.6</v>
      </c>
      <c r="AG115" s="260">
        <f t="shared" si="45"/>
        <v>9745.1064000000006</v>
      </c>
      <c r="AH115" s="225">
        <f t="shared" si="46"/>
        <v>-4344.0623999999989</v>
      </c>
      <c r="AI115" s="227">
        <f t="shared" si="34"/>
        <v>0.59999999999999987</v>
      </c>
      <c r="AJ115" s="60">
        <f t="shared" si="35"/>
        <v>9745.1063999999988</v>
      </c>
      <c r="AK115" s="60">
        <v>126.37762237762237</v>
      </c>
      <c r="AL115" s="425">
        <f t="shared" si="47"/>
        <v>5.0999999999999997E-2</v>
      </c>
      <c r="AM115" s="60">
        <f t="shared" si="32"/>
        <v>828.3</v>
      </c>
      <c r="AN115" s="183"/>
      <c r="AO115" s="331">
        <v>0.379</v>
      </c>
    </row>
    <row r="116" spans="2:45" ht="18.75" customHeight="1" x14ac:dyDescent="0.25">
      <c r="B116" s="8" t="s">
        <v>119</v>
      </c>
      <c r="C116" s="8" t="s">
        <v>119</v>
      </c>
      <c r="D116" s="121">
        <v>19</v>
      </c>
      <c r="E116" s="121">
        <v>131</v>
      </c>
      <c r="F116" s="121">
        <v>97</v>
      </c>
      <c r="G116" s="60">
        <v>11215.7</v>
      </c>
      <c r="H116" s="60">
        <v>321.59999999999997</v>
      </c>
      <c r="I116" s="91">
        <v>0.25970024162557842</v>
      </c>
      <c r="J116" s="60">
        <v>2912.72</v>
      </c>
      <c r="K116" s="91">
        <v>1.1394741300141764E-2</v>
      </c>
      <c r="L116" s="60">
        <v>127.79999999999998</v>
      </c>
      <c r="M116" s="91">
        <v>0</v>
      </c>
      <c r="N116" s="60">
        <v>0</v>
      </c>
      <c r="O116" s="60">
        <v>0</v>
      </c>
      <c r="P116" s="60">
        <v>0</v>
      </c>
      <c r="Q116" s="60">
        <v>244</v>
      </c>
      <c r="R116" s="60">
        <v>0</v>
      </c>
      <c r="S116" s="60">
        <v>1554.0208333333333</v>
      </c>
      <c r="T116" s="91">
        <v>0.24685931328405719</v>
      </c>
      <c r="U116" s="60">
        <v>2768.7000000000003</v>
      </c>
      <c r="V116" s="91">
        <v>9.4307978993732E-2</v>
      </c>
      <c r="W116" s="65">
        <v>1057.73</v>
      </c>
      <c r="X116" s="60">
        <v>0</v>
      </c>
      <c r="Y116" s="60">
        <v>0</v>
      </c>
      <c r="Z116" s="60">
        <v>0</v>
      </c>
      <c r="AA116" s="60">
        <f t="shared" si="25"/>
        <v>20202.270833333332</v>
      </c>
      <c r="AB116" s="140">
        <v>309.8</v>
      </c>
      <c r="AC116" s="60">
        <f t="shared" si="43"/>
        <v>4136.2300000000005</v>
      </c>
      <c r="AD116" s="227">
        <f t="shared" si="33"/>
        <v>0.36878928644667747</v>
      </c>
      <c r="AE116" s="60">
        <f t="shared" si="44"/>
        <v>16375.840833333334</v>
      </c>
      <c r="AF116" s="259">
        <f t="shared" si="31"/>
        <v>0.6</v>
      </c>
      <c r="AG116" s="260">
        <f t="shared" si="45"/>
        <v>6729.42</v>
      </c>
      <c r="AH116" s="225">
        <f t="shared" si="46"/>
        <v>-2593.1900000000023</v>
      </c>
      <c r="AI116" s="227">
        <f t="shared" si="34"/>
        <v>0.6000000000000002</v>
      </c>
      <c r="AJ116" s="60">
        <f t="shared" si="35"/>
        <v>6729.4200000000028</v>
      </c>
      <c r="AK116" s="60">
        <v>376.84536082474227</v>
      </c>
      <c r="AL116" s="425">
        <f t="shared" si="47"/>
        <v>0.10100000000000001</v>
      </c>
      <c r="AM116" s="60">
        <f t="shared" si="32"/>
        <v>1132.8</v>
      </c>
      <c r="AN116" s="183"/>
      <c r="AO116" s="329">
        <v>0.433</v>
      </c>
    </row>
    <row r="117" spans="2:45" ht="15.75" x14ac:dyDescent="0.25">
      <c r="B117" s="8" t="s">
        <v>120</v>
      </c>
      <c r="C117" s="8" t="s">
        <v>120</v>
      </c>
      <c r="D117" s="121">
        <v>35</v>
      </c>
      <c r="E117" s="121">
        <v>197</v>
      </c>
      <c r="F117" s="121">
        <v>150</v>
      </c>
      <c r="G117" s="60">
        <v>16763.468000000001</v>
      </c>
      <c r="H117" s="60">
        <v>492.1</v>
      </c>
      <c r="I117" s="91">
        <v>0.31573419056247787</v>
      </c>
      <c r="J117" s="60">
        <v>5292.8</v>
      </c>
      <c r="K117" s="91">
        <v>0</v>
      </c>
      <c r="L117" s="60">
        <v>0</v>
      </c>
      <c r="M117" s="91">
        <v>0</v>
      </c>
      <c r="N117" s="60">
        <v>0</v>
      </c>
      <c r="O117" s="60">
        <v>0</v>
      </c>
      <c r="P117" s="60">
        <v>0</v>
      </c>
      <c r="Q117" s="60">
        <v>505.28</v>
      </c>
      <c r="R117" s="60">
        <v>35</v>
      </c>
      <c r="S117" s="60">
        <v>2207.6</v>
      </c>
      <c r="T117" s="91">
        <v>0</v>
      </c>
      <c r="U117" s="60">
        <v>0</v>
      </c>
      <c r="V117" s="91">
        <v>0.2</v>
      </c>
      <c r="W117" s="65">
        <v>3352.6936000000005</v>
      </c>
      <c r="X117" s="60">
        <v>0</v>
      </c>
      <c r="Y117" s="60">
        <v>0</v>
      </c>
      <c r="Z117" s="60">
        <v>0</v>
      </c>
      <c r="AA117" s="60">
        <f t="shared" si="25"/>
        <v>28648.941599999998</v>
      </c>
      <c r="AB117" s="140">
        <v>2118.6999999999998</v>
      </c>
      <c r="AC117" s="60">
        <f t="shared" si="43"/>
        <v>5471.3936000000003</v>
      </c>
      <c r="AD117" s="227">
        <f t="shared" si="33"/>
        <v>0.32638792879850398</v>
      </c>
      <c r="AE117" s="60">
        <f t="shared" si="44"/>
        <v>25296.247999999996</v>
      </c>
      <c r="AF117" s="259">
        <f t="shared" si="31"/>
        <v>0.6</v>
      </c>
      <c r="AG117" s="260">
        <f t="shared" si="45"/>
        <v>10058.0808</v>
      </c>
      <c r="AH117" s="225">
        <f t="shared" si="46"/>
        <v>-4586.6871999999967</v>
      </c>
      <c r="AI117" s="227">
        <f t="shared" si="34"/>
        <v>0.59999999999999976</v>
      </c>
      <c r="AJ117" s="60">
        <f t="shared" si="35"/>
        <v>10058.080799999996</v>
      </c>
      <c r="AK117" s="60">
        <v>116.26666666666667</v>
      </c>
      <c r="AL117" s="425">
        <f t="shared" si="47"/>
        <v>5.0999999999999997E-2</v>
      </c>
      <c r="AM117" s="60">
        <f t="shared" si="32"/>
        <v>854.9</v>
      </c>
      <c r="AN117" s="183"/>
      <c r="AO117" s="329">
        <v>0.32500000000000001</v>
      </c>
    </row>
    <row r="118" spans="2:45" ht="46.5" customHeight="1" x14ac:dyDescent="0.25">
      <c r="B118" s="663" t="s">
        <v>121</v>
      </c>
      <c r="C118" s="664"/>
      <c r="D118" s="117">
        <f t="shared" ref="D118:AA118" si="48">D119+D163+D191+D257+D292+D332+D354+D397+D426+D465+D501+D526+D569+D604+D650+D696+D725+D755+D781+D836+D868+D901+D934+D958+D996</f>
        <v>3096</v>
      </c>
      <c r="E118" s="117">
        <f t="shared" si="48"/>
        <v>17842.2</v>
      </c>
      <c r="F118" s="117">
        <f t="shared" si="48"/>
        <v>15517</v>
      </c>
      <c r="G118" s="132">
        <f t="shared" si="48"/>
        <v>1448756.8237534987</v>
      </c>
      <c r="H118" s="132">
        <f t="shared" si="48"/>
        <v>44958.861999999994</v>
      </c>
      <c r="I118" s="87">
        <f>J118/G118</f>
        <v>0.26931135921702865</v>
      </c>
      <c r="J118" s="132">
        <f t="shared" si="48"/>
        <v>390166.66937999998</v>
      </c>
      <c r="K118" s="87">
        <f>L118/G118</f>
        <v>1.7029427986458121E-3</v>
      </c>
      <c r="L118" s="132">
        <f t="shared" si="48"/>
        <v>2467.1500000000005</v>
      </c>
      <c r="M118" s="87">
        <f>N118/G118</f>
        <v>0</v>
      </c>
      <c r="N118" s="132">
        <f t="shared" si="48"/>
        <v>0</v>
      </c>
      <c r="O118" s="132">
        <f t="shared" si="48"/>
        <v>0</v>
      </c>
      <c r="P118" s="132">
        <f t="shared" si="48"/>
        <v>1355.8200000000002</v>
      </c>
      <c r="Q118" s="132">
        <f t="shared" si="48"/>
        <v>41830.515759999995</v>
      </c>
      <c r="R118" s="132">
        <f t="shared" si="48"/>
        <v>3258.1856000000002</v>
      </c>
      <c r="S118" s="132">
        <f t="shared" si="48"/>
        <v>183037.42897093491</v>
      </c>
      <c r="T118" s="87">
        <f>U118/G118</f>
        <v>9.6652364177263486E-2</v>
      </c>
      <c r="U118" s="132">
        <f t="shared" si="48"/>
        <v>140025.77213371868</v>
      </c>
      <c r="V118" s="87">
        <f>W118/G118</f>
        <v>0.15067462935129589</v>
      </c>
      <c r="W118" s="315">
        <f t="shared" si="48"/>
        <v>218290.89743921912</v>
      </c>
      <c r="X118" s="132">
        <f t="shared" si="48"/>
        <v>18792.898703250001</v>
      </c>
      <c r="Y118" s="132">
        <f t="shared" si="48"/>
        <v>2611.8440700000001</v>
      </c>
      <c r="Z118" s="132">
        <f t="shared" si="48"/>
        <v>146.80000000000001</v>
      </c>
      <c r="AA118" s="132">
        <f t="shared" si="48"/>
        <v>2495699.6678106212</v>
      </c>
      <c r="AB118" s="129">
        <f>AB119+AB163+AB191+AB257+AB292+AB332+AB354+AB397+AB426+AB465+AB501+AB526+AB569+AB604+AB650+AB696+AB725+AB755+AB781+AB836+AB868+AB901+AB934+AB958+AB996</f>
        <v>159957.60000000003</v>
      </c>
      <c r="AC118" s="129">
        <f>AC119+AC163+AC191+AC257+AC292+AC332+AC354+AC397+AC426+AC465+AC501+AC526+AC569+AC604+AC650+AC696+AC725+AC755+AC781+AC836+AC868+AC901+AC934+AC958+AC996</f>
        <v>549426.05694285443</v>
      </c>
      <c r="AD118" s="226">
        <f t="shared" si="33"/>
        <v>0.37070898267435398</v>
      </c>
      <c r="AE118" s="129">
        <f>AE119+AE163+AE191+AE257+AE292+AE332+AE354+AE397+AE426+AE465+AE501+AE526+AE569+AE604+AE650+AE696+AE725+AE755+AE781+AE836+AE868+AE901+AE934+AE958+AE996</f>
        <v>2197025.7966877674</v>
      </c>
      <c r="AF118" s="258">
        <f t="shared" si="31"/>
        <v>0.6</v>
      </c>
      <c r="AG118" s="255">
        <f>AG119+AG163+AG191+AG257+AG292+AG332+AG354+AG397+AG426+AG465+AG501+AG526+AG569+AG604+AG650+AG696+AG725+AG755+AG781+AG836+AG868+AG901+AG934+AG958+AG996</f>
        <v>899262.20625209925</v>
      </c>
      <c r="AH118" s="129">
        <f>AH119+AH163+AH191+AH257+AH292+AH332+AH354+AH397+AH426+AH465+AH501+AH526+AH569+AH604+AH650+AH696+AH725+AH755+AH781+AH836+AH868+AH901+AH934+AH958+AH996</f>
        <v>-360787.10760317493</v>
      </c>
      <c r="AI118" s="226">
        <f t="shared" si="34"/>
        <v>0.6282718739421097</v>
      </c>
      <c r="AJ118" s="132">
        <f t="shared" si="35"/>
        <v>910213.16454602941</v>
      </c>
      <c r="AK118" s="132"/>
      <c r="AL118" s="424"/>
      <c r="AM118" s="132">
        <f>AM119+AM163+AM191+AM257+AM292+AM332+AM354+AM397+AM426+AM465+AM501+AM526+AM569+AM604+AM650+AM696+AM725+AM755+AM781+AM836+AM868+AM901+AM934+AM958+AM996</f>
        <v>72799.000000000015</v>
      </c>
      <c r="AN118" s="196"/>
      <c r="AO118" s="329"/>
    </row>
    <row r="119" spans="2:45" ht="54" customHeight="1" x14ac:dyDescent="0.25">
      <c r="B119" s="663" t="s">
        <v>122</v>
      </c>
      <c r="C119" s="664"/>
      <c r="D119" s="123">
        <f t="shared" ref="D119:AA119" si="49">D121</f>
        <v>140</v>
      </c>
      <c r="E119" s="123">
        <f t="shared" si="49"/>
        <v>763</v>
      </c>
      <c r="F119" s="123">
        <f t="shared" si="49"/>
        <v>713</v>
      </c>
      <c r="G119" s="130">
        <f t="shared" si="49"/>
        <v>65968</v>
      </c>
      <c r="H119" s="130">
        <f t="shared" si="49"/>
        <v>2037.5999999999995</v>
      </c>
      <c r="I119" s="87">
        <f>J119/G119</f>
        <v>0.26038837011884547</v>
      </c>
      <c r="J119" s="130">
        <f t="shared" si="49"/>
        <v>17177.3</v>
      </c>
      <c r="K119" s="87">
        <f>L119/G119</f>
        <v>2.5194033470773707E-3</v>
      </c>
      <c r="L119" s="130">
        <f t="shared" si="49"/>
        <v>166.2</v>
      </c>
      <c r="M119" s="87">
        <f>N119/G119</f>
        <v>0</v>
      </c>
      <c r="N119" s="130">
        <f t="shared" si="49"/>
        <v>0</v>
      </c>
      <c r="O119" s="130">
        <f t="shared" si="49"/>
        <v>0</v>
      </c>
      <c r="P119" s="130">
        <f t="shared" si="49"/>
        <v>0</v>
      </c>
      <c r="Q119" s="130">
        <f t="shared" si="49"/>
        <v>2020.8000000000002</v>
      </c>
      <c r="R119" s="130">
        <f t="shared" si="49"/>
        <v>147.50000000000003</v>
      </c>
      <c r="S119" s="130">
        <f t="shared" si="49"/>
        <v>8382.1</v>
      </c>
      <c r="T119" s="87">
        <f>U119/G119</f>
        <v>0</v>
      </c>
      <c r="U119" s="130">
        <f t="shared" si="49"/>
        <v>0</v>
      </c>
      <c r="V119" s="87">
        <f>W119/G119</f>
        <v>0.19053632064031045</v>
      </c>
      <c r="W119" s="316">
        <f t="shared" si="49"/>
        <v>12569.3</v>
      </c>
      <c r="X119" s="130">
        <f t="shared" si="49"/>
        <v>0</v>
      </c>
      <c r="Y119" s="130">
        <f t="shared" si="49"/>
        <v>0</v>
      </c>
      <c r="Z119" s="130">
        <f t="shared" si="49"/>
        <v>0</v>
      </c>
      <c r="AA119" s="130">
        <f t="shared" si="49"/>
        <v>108468.8</v>
      </c>
      <c r="AB119" s="133">
        <f>AB121+AB120</f>
        <v>10466.699999999999</v>
      </c>
      <c r="AC119" s="133">
        <f>AC121+AC120</f>
        <v>23205.999999999996</v>
      </c>
      <c r="AD119" s="231">
        <f t="shared" si="33"/>
        <v>0.34919961193305843</v>
      </c>
      <c r="AE119" s="133">
        <f>AE121+AE120</f>
        <v>99292.1</v>
      </c>
      <c r="AF119" s="265">
        <f t="shared" si="31"/>
        <v>0.6</v>
      </c>
      <c r="AG119" s="266">
        <f>AG121+AG120</f>
        <v>40893.960000000006</v>
      </c>
      <c r="AH119" s="133">
        <f>AH121+AH120</f>
        <v>-17687.959999999995</v>
      </c>
      <c r="AI119" s="231">
        <f t="shared" si="34"/>
        <v>0.6199060150375939</v>
      </c>
      <c r="AJ119" s="130">
        <f t="shared" si="35"/>
        <v>40893.959999999992</v>
      </c>
      <c r="AK119" s="130"/>
      <c r="AL119" s="431"/>
      <c r="AM119" s="130">
        <f>AM121+AM120</f>
        <v>3364.4999999999995</v>
      </c>
      <c r="AN119" s="199"/>
      <c r="AO119" s="329"/>
    </row>
    <row r="120" spans="2:45" ht="33" customHeight="1" x14ac:dyDescent="0.25">
      <c r="B120" s="306" t="s">
        <v>808</v>
      </c>
      <c r="C120" s="207"/>
      <c r="D120" s="350"/>
      <c r="E120" s="350">
        <v>21</v>
      </c>
      <c r="F120" s="350">
        <v>19</v>
      </c>
      <c r="G120" s="351">
        <v>2188.6</v>
      </c>
      <c r="H120" s="351">
        <v>110.4</v>
      </c>
      <c r="I120" s="363">
        <f>J120/G120</f>
        <v>0.3743945901489536</v>
      </c>
      <c r="J120" s="353">
        <v>819.39999999999986</v>
      </c>
      <c r="K120" s="352">
        <v>0</v>
      </c>
      <c r="L120" s="353">
        <v>0</v>
      </c>
      <c r="M120" s="352">
        <v>0</v>
      </c>
      <c r="N120" s="351">
        <v>0</v>
      </c>
      <c r="O120" s="351">
        <v>0</v>
      </c>
      <c r="P120" s="351">
        <v>0</v>
      </c>
      <c r="Q120" s="351">
        <v>0</v>
      </c>
      <c r="R120" s="351">
        <v>0</v>
      </c>
      <c r="S120" s="351">
        <v>274.2</v>
      </c>
      <c r="T120" s="363">
        <f>U120/G120</f>
        <v>0</v>
      </c>
      <c r="U120" s="351">
        <v>0</v>
      </c>
      <c r="V120" s="363">
        <f>W120/G120</f>
        <v>7.7675226171982095E-2</v>
      </c>
      <c r="W120" s="354">
        <v>170</v>
      </c>
      <c r="X120" s="351">
        <v>0</v>
      </c>
      <c r="Y120" s="351">
        <v>0</v>
      </c>
      <c r="Z120" s="351">
        <v>0</v>
      </c>
      <c r="AA120" s="355">
        <f>G120+H120+J120+L120+N120+O120+P120+Q120+R120+S120+U120+W120+X120+Y120+Z120</f>
        <v>3562.5999999999995</v>
      </c>
      <c r="AB120" s="356">
        <v>525.5</v>
      </c>
      <c r="AC120" s="355">
        <f>AB120+X120+W120+U120</f>
        <v>695.5</v>
      </c>
      <c r="AD120" s="357">
        <f t="shared" si="33"/>
        <v>0.31778305766243264</v>
      </c>
      <c r="AE120" s="355">
        <f>G120+H120+J120+L120+N120+P120+Q120+R120+S120+Y120+Z120</f>
        <v>3392.5999999999995</v>
      </c>
      <c r="AF120" s="358">
        <f t="shared" si="31"/>
        <v>0.6</v>
      </c>
      <c r="AG120" s="359">
        <f>G120*AF120</f>
        <v>1313.1599999999999</v>
      </c>
      <c r="AH120" s="360">
        <f>IF((AA120+AB120)-(AE120+AG120)&gt;0,0,(AA120+AB120)-(AE120+AG120))</f>
        <v>-617.65999999999985</v>
      </c>
      <c r="AI120" s="361">
        <f t="shared" si="34"/>
        <v>0.6</v>
      </c>
      <c r="AJ120" s="362">
        <f t="shared" si="35"/>
        <v>1313.1599999999999</v>
      </c>
      <c r="AK120" s="362"/>
      <c r="AL120" s="432"/>
      <c r="AM120" s="362">
        <f t="shared" si="32"/>
        <v>0</v>
      </c>
      <c r="AN120" s="184"/>
      <c r="AO120" s="329">
        <v>0.42599999999999999</v>
      </c>
      <c r="AR120" s="34">
        <v>3562.6</v>
      </c>
      <c r="AS120" s="37">
        <f>AR120-AA120</f>
        <v>0</v>
      </c>
    </row>
    <row r="121" spans="2:45" ht="27" customHeight="1" x14ac:dyDescent="0.3">
      <c r="B121" s="10" t="s">
        <v>710</v>
      </c>
      <c r="C121" s="10"/>
      <c r="D121" s="154">
        <f t="shared" ref="D121:AA121" si="50">D122+D126+D129+D133+D136+D141+D144+D147+D151+D154+D157+D160</f>
        <v>140</v>
      </c>
      <c r="E121" s="154">
        <f t="shared" si="50"/>
        <v>763</v>
      </c>
      <c r="F121" s="154">
        <f t="shared" si="50"/>
        <v>713</v>
      </c>
      <c r="G121" s="65">
        <f t="shared" si="50"/>
        <v>65968</v>
      </c>
      <c r="H121" s="65">
        <f t="shared" si="50"/>
        <v>2037.5999999999995</v>
      </c>
      <c r="I121" s="94">
        <f>J121/G121</f>
        <v>0.26038837011884547</v>
      </c>
      <c r="J121" s="65">
        <f t="shared" si="50"/>
        <v>17177.3</v>
      </c>
      <c r="K121" s="94">
        <f>L121/G121</f>
        <v>2.5194033470773707E-3</v>
      </c>
      <c r="L121" s="65">
        <f t="shared" si="50"/>
        <v>166.2</v>
      </c>
      <c r="M121" s="94">
        <f>N121/G121</f>
        <v>0</v>
      </c>
      <c r="N121" s="65">
        <f t="shared" si="50"/>
        <v>0</v>
      </c>
      <c r="O121" s="65">
        <f t="shared" si="50"/>
        <v>0</v>
      </c>
      <c r="P121" s="65">
        <f t="shared" si="50"/>
        <v>0</v>
      </c>
      <c r="Q121" s="65">
        <f t="shared" si="50"/>
        <v>2020.8000000000002</v>
      </c>
      <c r="R121" s="65">
        <f t="shared" si="50"/>
        <v>147.50000000000003</v>
      </c>
      <c r="S121" s="65">
        <f t="shared" si="50"/>
        <v>8382.1</v>
      </c>
      <c r="T121" s="94">
        <f>U121/G121</f>
        <v>0</v>
      </c>
      <c r="U121" s="65">
        <f t="shared" si="50"/>
        <v>0</v>
      </c>
      <c r="V121" s="94">
        <f>W121/G121</f>
        <v>0.19053632064031045</v>
      </c>
      <c r="W121" s="65">
        <f t="shared" si="50"/>
        <v>12569.3</v>
      </c>
      <c r="X121" s="65">
        <f t="shared" si="50"/>
        <v>0</v>
      </c>
      <c r="Y121" s="65">
        <f t="shared" si="50"/>
        <v>0</v>
      </c>
      <c r="Z121" s="65">
        <f t="shared" si="50"/>
        <v>0</v>
      </c>
      <c r="AA121" s="65">
        <f t="shared" si="50"/>
        <v>108468.8</v>
      </c>
      <c r="AB121" s="62">
        <f>AB122+AB126+AB129+AB133+AB136+AB141+AB144+AB147+AB151+AB154+AB157+AB160</f>
        <v>9941.1999999999989</v>
      </c>
      <c r="AC121" s="62">
        <f>AC122+AC126+AC129+AC133+AC136+AC141+AC144+AC147+AC151+AC154+AC157+AC160</f>
        <v>22510.499999999996</v>
      </c>
      <c r="AD121" s="232">
        <f t="shared" si="33"/>
        <v>0.34123362842590349</v>
      </c>
      <c r="AE121" s="62">
        <f>AE122+AE126+AE129+AE133+AE136+AE141+AE144+AE147+AE151+AE154+AE157+AE160</f>
        <v>95899.5</v>
      </c>
      <c r="AF121" s="267">
        <f t="shared" si="31"/>
        <v>0.6</v>
      </c>
      <c r="AG121" s="268">
        <f>AG122+AG126+AG129+AG133+AG136+AG141+AG144+AG147+AG151+AG154+AG157+AG160</f>
        <v>39580.800000000003</v>
      </c>
      <c r="AH121" s="62">
        <f>AH122+AH126+AH129+AH133+AH136+AH141+AH144+AH147+AH151+AH154+AH157+AH160</f>
        <v>-17070.299999999996</v>
      </c>
      <c r="AI121" s="232">
        <f t="shared" si="34"/>
        <v>0.59999999999999987</v>
      </c>
      <c r="AJ121" s="65">
        <f t="shared" si="35"/>
        <v>39580.799999999988</v>
      </c>
      <c r="AK121" s="65">
        <v>119.1711079943899</v>
      </c>
      <c r="AL121" s="429">
        <f>VLOOKUP(AK121,$AK$2:$AL$6,2,TRUE)</f>
        <v>5.0999999999999997E-2</v>
      </c>
      <c r="AM121" s="65">
        <f>AM122+AM126+AM129+AM133+AM136+AM141+AM144+AM147+AM151+AM154+AM157+AM160</f>
        <v>3364.4999999999995</v>
      </c>
      <c r="AN121" s="79"/>
      <c r="AO121" s="329">
        <v>0.38900000000000001</v>
      </c>
    </row>
    <row r="122" spans="2:45" s="1" customFormat="1" ht="15.75" customHeight="1" x14ac:dyDescent="0.25">
      <c r="B122" s="666" t="s">
        <v>123</v>
      </c>
      <c r="C122" s="11" t="s">
        <v>124</v>
      </c>
      <c r="D122" s="125">
        <f t="shared" ref="D122:AA122" si="51">SUM(D123:D125)</f>
        <v>9</v>
      </c>
      <c r="E122" s="125">
        <f t="shared" si="51"/>
        <v>62</v>
      </c>
      <c r="F122" s="125">
        <f t="shared" si="51"/>
        <v>56</v>
      </c>
      <c r="G122" s="57">
        <f t="shared" si="51"/>
        <v>4952.0999999999995</v>
      </c>
      <c r="H122" s="57">
        <f t="shared" si="51"/>
        <v>184.8</v>
      </c>
      <c r="I122" s="82">
        <f>J122/G122</f>
        <v>0.31580541588417038</v>
      </c>
      <c r="J122" s="57">
        <f t="shared" si="51"/>
        <v>1563.8999999999999</v>
      </c>
      <c r="K122" s="82">
        <f>L122/G122</f>
        <v>0</v>
      </c>
      <c r="L122" s="57">
        <f t="shared" si="51"/>
        <v>0</v>
      </c>
      <c r="M122" s="82">
        <f t="shared" si="51"/>
        <v>0</v>
      </c>
      <c r="N122" s="57">
        <f t="shared" si="51"/>
        <v>0</v>
      </c>
      <c r="O122" s="57">
        <f t="shared" si="51"/>
        <v>0</v>
      </c>
      <c r="P122" s="57">
        <f t="shared" si="51"/>
        <v>0</v>
      </c>
      <c r="Q122" s="57">
        <f t="shared" si="51"/>
        <v>285.5</v>
      </c>
      <c r="R122" s="57">
        <f t="shared" si="51"/>
        <v>16.899999999999999</v>
      </c>
      <c r="S122" s="57">
        <f t="shared" si="51"/>
        <v>676.6</v>
      </c>
      <c r="T122" s="82">
        <f>U122/G122</f>
        <v>0</v>
      </c>
      <c r="U122" s="57">
        <f t="shared" si="51"/>
        <v>0</v>
      </c>
      <c r="V122" s="82">
        <f>W122/G122</f>
        <v>0.1845681630015549</v>
      </c>
      <c r="W122" s="57">
        <f t="shared" si="51"/>
        <v>914</v>
      </c>
      <c r="X122" s="57">
        <f t="shared" si="51"/>
        <v>0</v>
      </c>
      <c r="Y122" s="57">
        <f t="shared" si="51"/>
        <v>0</v>
      </c>
      <c r="Z122" s="57">
        <f t="shared" si="51"/>
        <v>0</v>
      </c>
      <c r="AA122" s="57">
        <f t="shared" si="51"/>
        <v>8593.7999999999993</v>
      </c>
      <c r="AB122" s="141">
        <f>SUM(AB123:AB125)</f>
        <v>787.6</v>
      </c>
      <c r="AC122" s="141">
        <f>SUM(AC123:AC125)</f>
        <v>1701.6</v>
      </c>
      <c r="AD122" s="233">
        <f t="shared" si="33"/>
        <v>0.34361180105409828</v>
      </c>
      <c r="AE122" s="141">
        <f>SUM(AE123:AE125)</f>
        <v>7679.7999999999993</v>
      </c>
      <c r="AF122" s="269">
        <f t="shared" si="31"/>
        <v>0.6</v>
      </c>
      <c r="AG122" s="270">
        <f>SUM(AG123:AG125)</f>
        <v>2971.2599999999998</v>
      </c>
      <c r="AH122" s="141">
        <f>SUM(AH123:AH125)</f>
        <v>-1269.6599999999994</v>
      </c>
      <c r="AI122" s="233">
        <f t="shared" si="34"/>
        <v>0.6</v>
      </c>
      <c r="AJ122" s="57">
        <f t="shared" si="35"/>
        <v>2971.2599999999993</v>
      </c>
      <c r="AK122" s="57"/>
      <c r="AL122" s="433">
        <f>$AL$121</f>
        <v>5.0999999999999997E-2</v>
      </c>
      <c r="AM122" s="57">
        <f>SUM(AM123:AM125)</f>
        <v>252.6</v>
      </c>
      <c r="AN122" s="79"/>
      <c r="AO122" s="331"/>
    </row>
    <row r="123" spans="2:45" s="1" customFormat="1" ht="15.75" x14ac:dyDescent="0.25">
      <c r="B123" s="666"/>
      <c r="C123" s="12" t="s">
        <v>851</v>
      </c>
      <c r="D123" s="115">
        <v>4</v>
      </c>
      <c r="E123" s="115">
        <v>28</v>
      </c>
      <c r="F123" s="115">
        <v>27</v>
      </c>
      <c r="G123" s="131">
        <v>2312.8999999999996</v>
      </c>
      <c r="H123" s="131">
        <v>75.599999999999994</v>
      </c>
      <c r="I123" s="95">
        <v>0.25638808422326953</v>
      </c>
      <c r="J123" s="131">
        <v>593</v>
      </c>
      <c r="K123" s="95">
        <v>0</v>
      </c>
      <c r="L123" s="131">
        <v>0</v>
      </c>
      <c r="M123" s="95">
        <v>0</v>
      </c>
      <c r="N123" s="131">
        <v>0</v>
      </c>
      <c r="O123" s="131">
        <v>0</v>
      </c>
      <c r="P123" s="131">
        <v>0</v>
      </c>
      <c r="Q123" s="131">
        <v>172</v>
      </c>
      <c r="R123" s="131">
        <v>8.5</v>
      </c>
      <c r="S123" s="131">
        <v>308.39999999999998</v>
      </c>
      <c r="T123" s="95">
        <v>0</v>
      </c>
      <c r="U123" s="131">
        <v>0</v>
      </c>
      <c r="V123" s="95">
        <v>0.1809849107181461</v>
      </c>
      <c r="W123" s="317">
        <v>418.6</v>
      </c>
      <c r="X123" s="131">
        <v>0</v>
      </c>
      <c r="Y123" s="131">
        <v>0</v>
      </c>
      <c r="Z123" s="131">
        <v>0</v>
      </c>
      <c r="AA123" s="60">
        <f>G123+H123+J123+L123+N123+O123+P123+Q123+R123+S123+U123+W123+X123+Y123+Z123</f>
        <v>3888.9999999999995</v>
      </c>
      <c r="AB123" s="147">
        <v>356.4</v>
      </c>
      <c r="AC123" s="131">
        <f>AB123+X123+W123+U123</f>
        <v>775</v>
      </c>
      <c r="AD123" s="234">
        <f t="shared" si="33"/>
        <v>0.3350771758398548</v>
      </c>
      <c r="AE123" s="131">
        <f>G123+H123+J123+L123+N123+P123+Q123+R123+S123+Y123+Z123</f>
        <v>3470.3999999999996</v>
      </c>
      <c r="AF123" s="271">
        <f t="shared" si="31"/>
        <v>0.6</v>
      </c>
      <c r="AG123" s="272">
        <f>G123*AF123</f>
        <v>1387.7399999999998</v>
      </c>
      <c r="AH123" s="225">
        <f>IF((AA123+AB123)-(AE123+AG123)&gt;0,0,(AA123+AB123)-(AE123+AG123))</f>
        <v>-612.73999999999978</v>
      </c>
      <c r="AI123" s="234">
        <f t="shared" si="34"/>
        <v>0.6</v>
      </c>
      <c r="AJ123" s="131">
        <f t="shared" si="35"/>
        <v>1387.7399999999998</v>
      </c>
      <c r="AK123" s="131"/>
      <c r="AL123" s="433">
        <f t="shared" ref="AL123:AL162" si="52">$AL$121</f>
        <v>5.0999999999999997E-2</v>
      </c>
      <c r="AM123" s="131">
        <f t="shared" si="32"/>
        <v>118</v>
      </c>
      <c r="AN123" s="185"/>
      <c r="AO123" s="331"/>
    </row>
    <row r="124" spans="2:45" s="1" customFormat="1" ht="15.75" x14ac:dyDescent="0.25">
      <c r="B124" s="666"/>
      <c r="C124" s="12" t="s">
        <v>852</v>
      </c>
      <c r="D124" s="115">
        <v>3</v>
      </c>
      <c r="E124" s="115">
        <v>17</v>
      </c>
      <c r="F124" s="115">
        <v>14</v>
      </c>
      <c r="G124" s="131">
        <v>1366.6</v>
      </c>
      <c r="H124" s="131">
        <v>56.4</v>
      </c>
      <c r="I124" s="95">
        <v>0.3564320210741988</v>
      </c>
      <c r="J124" s="131">
        <v>487.1</v>
      </c>
      <c r="K124" s="95">
        <v>0</v>
      </c>
      <c r="L124" s="131">
        <v>0</v>
      </c>
      <c r="M124" s="95">
        <v>0</v>
      </c>
      <c r="N124" s="131">
        <v>0</v>
      </c>
      <c r="O124" s="131">
        <v>0</v>
      </c>
      <c r="P124" s="131">
        <v>0</v>
      </c>
      <c r="Q124" s="131">
        <v>37.799999999999997</v>
      </c>
      <c r="R124" s="131">
        <v>4.2</v>
      </c>
      <c r="S124" s="131">
        <v>184.5</v>
      </c>
      <c r="T124" s="95">
        <v>0</v>
      </c>
      <c r="U124" s="131">
        <v>0</v>
      </c>
      <c r="V124" s="95">
        <v>0.19113127469632671</v>
      </c>
      <c r="W124" s="317">
        <v>261.20000000000005</v>
      </c>
      <c r="X124" s="131">
        <v>0</v>
      </c>
      <c r="Y124" s="131">
        <v>0</v>
      </c>
      <c r="Z124" s="131">
        <v>0</v>
      </c>
      <c r="AA124" s="60">
        <f>G124+H124+J124+L124+N124+O124+P124+Q124+R124+S124+U124+W124+X124+Y124+Z124</f>
        <v>2397.8000000000002</v>
      </c>
      <c r="AB124" s="147">
        <v>219.8</v>
      </c>
      <c r="AC124" s="131">
        <f>AB124+X124+W124+U124</f>
        <v>481.00000000000006</v>
      </c>
      <c r="AD124" s="234">
        <f t="shared" si="33"/>
        <v>0.35196838870188796</v>
      </c>
      <c r="AE124" s="131">
        <f>G124+H124+J124+L124+N124+P124+Q124+R124+S124+Y124+Z124</f>
        <v>2136.6</v>
      </c>
      <c r="AF124" s="271">
        <f t="shared" si="31"/>
        <v>0.6</v>
      </c>
      <c r="AG124" s="272">
        <f>G124*AF124</f>
        <v>819.95999999999992</v>
      </c>
      <c r="AH124" s="225">
        <f>IF((AA124+AB124)-(AE124+AG124)&gt;0,0,(AA124+AB124)-(AE124+AG124))</f>
        <v>-338.95999999999958</v>
      </c>
      <c r="AI124" s="234">
        <f t="shared" si="34"/>
        <v>0.59999999999999976</v>
      </c>
      <c r="AJ124" s="131">
        <f t="shared" si="35"/>
        <v>819.95999999999958</v>
      </c>
      <c r="AK124" s="131"/>
      <c r="AL124" s="433">
        <f t="shared" si="52"/>
        <v>5.0999999999999997E-2</v>
      </c>
      <c r="AM124" s="131">
        <f t="shared" si="32"/>
        <v>69.7</v>
      </c>
      <c r="AN124" s="185"/>
      <c r="AO124" s="331"/>
    </row>
    <row r="125" spans="2:45" s="1" customFormat="1" ht="15.75" x14ac:dyDescent="0.25">
      <c r="B125" s="666"/>
      <c r="C125" s="12" t="s">
        <v>716</v>
      </c>
      <c r="D125" s="115">
        <v>2</v>
      </c>
      <c r="E125" s="115">
        <v>17</v>
      </c>
      <c r="F125" s="115">
        <v>15</v>
      </c>
      <c r="G125" s="131">
        <v>1272.5999999999999</v>
      </c>
      <c r="H125" s="131">
        <v>52.8</v>
      </c>
      <c r="I125" s="95">
        <v>0.38016658808738019</v>
      </c>
      <c r="J125" s="131">
        <v>483.8</v>
      </c>
      <c r="K125" s="95">
        <v>0</v>
      </c>
      <c r="L125" s="131">
        <v>0</v>
      </c>
      <c r="M125" s="95">
        <v>0</v>
      </c>
      <c r="N125" s="131">
        <v>0</v>
      </c>
      <c r="O125" s="131">
        <v>0</v>
      </c>
      <c r="P125" s="131">
        <v>0</v>
      </c>
      <c r="Q125" s="131">
        <v>75.699999999999989</v>
      </c>
      <c r="R125" s="131">
        <v>4.2</v>
      </c>
      <c r="S125" s="131">
        <v>183.70000000000002</v>
      </c>
      <c r="T125" s="95">
        <v>0</v>
      </c>
      <c r="U125" s="131">
        <v>0</v>
      </c>
      <c r="V125" s="95">
        <v>0.18403268898318403</v>
      </c>
      <c r="W125" s="317">
        <v>234.2</v>
      </c>
      <c r="X125" s="131">
        <v>0</v>
      </c>
      <c r="Y125" s="131">
        <v>0</v>
      </c>
      <c r="Z125" s="131">
        <v>0</v>
      </c>
      <c r="AA125" s="60">
        <f>G125+H125+J125+L125+N125+O125+P125+Q125+R125+S125+U125+W125+X125+Y125+Z125</f>
        <v>2306.9999999999995</v>
      </c>
      <c r="AB125" s="147">
        <v>211.4</v>
      </c>
      <c r="AC125" s="131">
        <f>AB125+X125+W125+U125</f>
        <v>445.6</v>
      </c>
      <c r="AD125" s="234">
        <f t="shared" si="33"/>
        <v>0.35014930064435018</v>
      </c>
      <c r="AE125" s="131">
        <f>G125+H125+J125+L125+N125+P125+Q125+R125+S125+Y125+Z125</f>
        <v>2072.7999999999997</v>
      </c>
      <c r="AF125" s="271">
        <f t="shared" si="31"/>
        <v>0.6</v>
      </c>
      <c r="AG125" s="272">
        <f>G125*AF125</f>
        <v>763.56</v>
      </c>
      <c r="AH125" s="225">
        <f>IF((AA125+AB125)-(AE125+AG125)&gt;0,0,(AA125+AB125)-(AE125+AG125))</f>
        <v>-317.96000000000004</v>
      </c>
      <c r="AI125" s="234">
        <f t="shared" si="34"/>
        <v>0.60000000000000009</v>
      </c>
      <c r="AJ125" s="131">
        <f t="shared" si="35"/>
        <v>763.56000000000006</v>
      </c>
      <c r="AK125" s="131"/>
      <c r="AL125" s="433">
        <f t="shared" si="52"/>
        <v>5.0999999999999997E-2</v>
      </c>
      <c r="AM125" s="131">
        <f t="shared" si="32"/>
        <v>64.900000000000006</v>
      </c>
      <c r="AN125" s="185"/>
      <c r="AO125" s="331"/>
    </row>
    <row r="126" spans="2:45" ht="15.75" customHeight="1" x14ac:dyDescent="0.25">
      <c r="B126" s="666" t="s">
        <v>125</v>
      </c>
      <c r="C126" s="11" t="s">
        <v>124</v>
      </c>
      <c r="D126" s="126">
        <f t="shared" ref="D126:AA126" si="53">SUM(D127:D128)</f>
        <v>43</v>
      </c>
      <c r="E126" s="126">
        <f t="shared" si="53"/>
        <v>205</v>
      </c>
      <c r="F126" s="126">
        <f t="shared" si="53"/>
        <v>199</v>
      </c>
      <c r="G126" s="128">
        <f t="shared" si="53"/>
        <v>18022.5</v>
      </c>
      <c r="H126" s="128">
        <f t="shared" si="53"/>
        <v>442.79999999999995</v>
      </c>
      <c r="I126" s="82">
        <f>J126/G126</f>
        <v>0.20246358718268828</v>
      </c>
      <c r="J126" s="128">
        <f t="shared" si="53"/>
        <v>3648.8999999999996</v>
      </c>
      <c r="K126" s="82">
        <f>L126/G126</f>
        <v>9.2218060757386592E-3</v>
      </c>
      <c r="L126" s="128">
        <f t="shared" si="53"/>
        <v>166.2</v>
      </c>
      <c r="M126" s="83">
        <f t="shared" si="53"/>
        <v>0</v>
      </c>
      <c r="N126" s="128">
        <f t="shared" si="53"/>
        <v>0</v>
      </c>
      <c r="O126" s="128">
        <f t="shared" si="53"/>
        <v>0</v>
      </c>
      <c r="P126" s="128">
        <f t="shared" si="53"/>
        <v>0</v>
      </c>
      <c r="Q126" s="128">
        <f t="shared" si="53"/>
        <v>381.5</v>
      </c>
      <c r="R126" s="128">
        <f t="shared" si="53"/>
        <v>29.7</v>
      </c>
      <c r="S126" s="128">
        <f t="shared" si="53"/>
        <v>2180.4</v>
      </c>
      <c r="T126" s="82">
        <f>U126/G126</f>
        <v>0</v>
      </c>
      <c r="U126" s="128">
        <f t="shared" si="53"/>
        <v>0</v>
      </c>
      <c r="V126" s="82">
        <f>W126/G126</f>
        <v>0.19262588431127758</v>
      </c>
      <c r="W126" s="128">
        <f t="shared" si="53"/>
        <v>3471.6000000000004</v>
      </c>
      <c r="X126" s="128">
        <f t="shared" si="53"/>
        <v>0</v>
      </c>
      <c r="Y126" s="128">
        <f t="shared" si="53"/>
        <v>0</v>
      </c>
      <c r="Z126" s="128">
        <f t="shared" si="53"/>
        <v>0</v>
      </c>
      <c r="AA126" s="128">
        <f t="shared" si="53"/>
        <v>28343.600000000006</v>
      </c>
      <c r="AB126" s="148">
        <f>SUM(AB127:AB128)</f>
        <v>2597.6999999999998</v>
      </c>
      <c r="AC126" s="148">
        <f>SUM(AC127:AC128)</f>
        <v>6069.3</v>
      </c>
      <c r="AD126" s="235">
        <f t="shared" si="33"/>
        <v>0.33676238035788597</v>
      </c>
      <c r="AE126" s="148">
        <f>SUM(AE127:AE128)</f>
        <v>24872.000000000004</v>
      </c>
      <c r="AF126" s="273">
        <f t="shared" si="31"/>
        <v>0.6</v>
      </c>
      <c r="AG126" s="274">
        <f>SUM(AG127:AG128)</f>
        <v>10813.5</v>
      </c>
      <c r="AH126" s="148">
        <f>SUM(AH127:AH128)</f>
        <v>-4744.1999999999971</v>
      </c>
      <c r="AI126" s="235">
        <f t="shared" si="34"/>
        <v>0.59999999999999976</v>
      </c>
      <c r="AJ126" s="128">
        <f t="shared" si="35"/>
        <v>10813.499999999996</v>
      </c>
      <c r="AK126" s="128"/>
      <c r="AL126" s="433">
        <f t="shared" si="52"/>
        <v>5.0999999999999997E-2</v>
      </c>
      <c r="AM126" s="128">
        <f>SUM(AM127:AM128)</f>
        <v>919.2</v>
      </c>
      <c r="AN126" s="200"/>
      <c r="AO126" s="329"/>
    </row>
    <row r="127" spans="2:45" ht="15.75" x14ac:dyDescent="0.25">
      <c r="B127" s="666"/>
      <c r="C127" s="12" t="s">
        <v>717</v>
      </c>
      <c r="D127" s="115">
        <v>36</v>
      </c>
      <c r="E127" s="115">
        <v>171</v>
      </c>
      <c r="F127" s="115">
        <v>166</v>
      </c>
      <c r="G127" s="131">
        <v>15079.7</v>
      </c>
      <c r="H127" s="131">
        <v>368.4</v>
      </c>
      <c r="I127" s="95">
        <v>0.20478524108569798</v>
      </c>
      <c r="J127" s="131">
        <v>3088.1</v>
      </c>
      <c r="K127" s="95">
        <v>1.1021439418556071E-2</v>
      </c>
      <c r="L127" s="131">
        <v>166.2</v>
      </c>
      <c r="M127" s="95">
        <v>0</v>
      </c>
      <c r="N127" s="131">
        <v>0</v>
      </c>
      <c r="O127" s="131">
        <v>0</v>
      </c>
      <c r="P127" s="131">
        <v>0</v>
      </c>
      <c r="Q127" s="131">
        <v>302.39999999999998</v>
      </c>
      <c r="R127" s="131">
        <v>25.5</v>
      </c>
      <c r="S127" s="131">
        <v>1828.2</v>
      </c>
      <c r="T127" s="95">
        <v>0</v>
      </c>
      <c r="U127" s="131">
        <v>0</v>
      </c>
      <c r="V127" s="95">
        <v>0.19283540123477258</v>
      </c>
      <c r="W127" s="317">
        <v>2907.9</v>
      </c>
      <c r="X127" s="131">
        <v>0</v>
      </c>
      <c r="Y127" s="131">
        <v>0</v>
      </c>
      <c r="Z127" s="131">
        <v>0</v>
      </c>
      <c r="AA127" s="60">
        <f>G127+H127+J127+L127+N127+O127+P127+Q127+R127+S127+U127+W127+X127+Y127+Z127</f>
        <v>23766.400000000005</v>
      </c>
      <c r="AB127" s="147">
        <v>2178.1999999999998</v>
      </c>
      <c r="AC127" s="131">
        <f>AB127+X127+W127+U127</f>
        <v>5086.1000000000004</v>
      </c>
      <c r="AD127" s="234">
        <f t="shared" si="33"/>
        <v>0.33728124564812301</v>
      </c>
      <c r="AE127" s="131">
        <f>G127+H127+J127+L127+N127+P127+Q127+R127+S127+Y127+Z127</f>
        <v>20858.500000000004</v>
      </c>
      <c r="AF127" s="271">
        <f t="shared" si="31"/>
        <v>0.6</v>
      </c>
      <c r="AG127" s="272">
        <f>G127*AF127</f>
        <v>9047.82</v>
      </c>
      <c r="AH127" s="225">
        <f>IF((AA127+AB127)-(AE127+AG127)&gt;0,0,(AA127+AB127)-(AE127+AG127))</f>
        <v>-3961.7199999999975</v>
      </c>
      <c r="AI127" s="234">
        <f t="shared" si="34"/>
        <v>0.59999999999999987</v>
      </c>
      <c r="AJ127" s="131">
        <f t="shared" si="35"/>
        <v>9047.8199999999979</v>
      </c>
      <c r="AK127" s="131"/>
      <c r="AL127" s="433">
        <f t="shared" si="52"/>
        <v>5.0999999999999997E-2</v>
      </c>
      <c r="AM127" s="131">
        <f t="shared" si="32"/>
        <v>769.1</v>
      </c>
      <c r="AN127" s="185"/>
      <c r="AO127" s="329"/>
    </row>
    <row r="128" spans="2:45" ht="15.75" x14ac:dyDescent="0.25">
      <c r="B128" s="666"/>
      <c r="C128" s="12" t="s">
        <v>797</v>
      </c>
      <c r="D128" s="115">
        <v>7</v>
      </c>
      <c r="E128" s="115">
        <v>34</v>
      </c>
      <c r="F128" s="115">
        <v>33</v>
      </c>
      <c r="G128" s="131">
        <v>2942.7999999999997</v>
      </c>
      <c r="H128" s="131">
        <v>74.400000000000006</v>
      </c>
      <c r="I128" s="95">
        <v>0.1905668071224684</v>
      </c>
      <c r="J128" s="131">
        <v>560.79999999999995</v>
      </c>
      <c r="K128" s="95">
        <v>0</v>
      </c>
      <c r="L128" s="131">
        <v>0</v>
      </c>
      <c r="M128" s="95">
        <v>0</v>
      </c>
      <c r="N128" s="131">
        <v>0</v>
      </c>
      <c r="O128" s="131">
        <v>0</v>
      </c>
      <c r="P128" s="131">
        <v>0</v>
      </c>
      <c r="Q128" s="131">
        <v>79.099999999999994</v>
      </c>
      <c r="R128" s="131">
        <v>4.2</v>
      </c>
      <c r="S128" s="131">
        <v>352.2</v>
      </c>
      <c r="T128" s="95">
        <v>0</v>
      </c>
      <c r="U128" s="131">
        <v>0</v>
      </c>
      <c r="V128" s="95">
        <v>0.19155226315074084</v>
      </c>
      <c r="W128" s="317">
        <v>563.70000000000005</v>
      </c>
      <c r="X128" s="131">
        <v>0</v>
      </c>
      <c r="Y128" s="131">
        <v>0</v>
      </c>
      <c r="Z128" s="131">
        <v>0</v>
      </c>
      <c r="AA128" s="60">
        <f>G128+H128+J128+L128+N128+O128+P128+Q128+R128+S128+U128+W128+X128+Y128+Z128</f>
        <v>4577.2</v>
      </c>
      <c r="AB128" s="147">
        <v>419.5</v>
      </c>
      <c r="AC128" s="131">
        <f>AB128+X128+W128+U128</f>
        <v>983.2</v>
      </c>
      <c r="AD128" s="234">
        <f t="shared" si="33"/>
        <v>0.33410357482669573</v>
      </c>
      <c r="AE128" s="131">
        <f>G128+H128+J128+L128+N128+P128+Q128+R128+S128+Y128+Z128</f>
        <v>4013.4999999999995</v>
      </c>
      <c r="AF128" s="271">
        <f t="shared" si="31"/>
        <v>0.6</v>
      </c>
      <c r="AG128" s="272">
        <f>G128*AF128</f>
        <v>1765.6799999999998</v>
      </c>
      <c r="AH128" s="225">
        <f>IF((AA128+AB128)-(AE128+AG128)&gt;0,0,(AA128+AB128)-(AE128+AG128))</f>
        <v>-782.47999999999956</v>
      </c>
      <c r="AI128" s="234">
        <f t="shared" si="34"/>
        <v>0.6</v>
      </c>
      <c r="AJ128" s="131">
        <f t="shared" si="35"/>
        <v>1765.6799999999996</v>
      </c>
      <c r="AK128" s="131"/>
      <c r="AL128" s="433">
        <f t="shared" si="52"/>
        <v>5.0999999999999997E-2</v>
      </c>
      <c r="AM128" s="131">
        <f t="shared" si="32"/>
        <v>150.1</v>
      </c>
      <c r="AN128" s="185"/>
      <c r="AO128" s="329"/>
    </row>
    <row r="129" spans="2:41" ht="15.75" customHeight="1" x14ac:dyDescent="0.25">
      <c r="B129" s="666" t="s">
        <v>126</v>
      </c>
      <c r="C129" s="11" t="s">
        <v>124</v>
      </c>
      <c r="D129" s="126">
        <f t="shared" ref="D129:AA129" si="54">SUM(D130:D132)</f>
        <v>11</v>
      </c>
      <c r="E129" s="126">
        <f t="shared" si="54"/>
        <v>57</v>
      </c>
      <c r="F129" s="126">
        <f t="shared" si="54"/>
        <v>52</v>
      </c>
      <c r="G129" s="128">
        <f t="shared" si="54"/>
        <v>5037.5999999999995</v>
      </c>
      <c r="H129" s="128">
        <f t="shared" si="54"/>
        <v>156</v>
      </c>
      <c r="I129" s="82">
        <f>J129/G129</f>
        <v>0.28271399078926479</v>
      </c>
      <c r="J129" s="128">
        <f t="shared" si="54"/>
        <v>1424.2</v>
      </c>
      <c r="K129" s="82">
        <f>L129/G129</f>
        <v>0</v>
      </c>
      <c r="L129" s="128">
        <f t="shared" si="54"/>
        <v>0</v>
      </c>
      <c r="M129" s="83">
        <f t="shared" si="54"/>
        <v>0</v>
      </c>
      <c r="N129" s="128">
        <f t="shared" si="54"/>
        <v>0</v>
      </c>
      <c r="O129" s="128">
        <f t="shared" si="54"/>
        <v>0</v>
      </c>
      <c r="P129" s="128">
        <f t="shared" si="54"/>
        <v>0</v>
      </c>
      <c r="Q129" s="128">
        <f t="shared" si="54"/>
        <v>151.19999999999999</v>
      </c>
      <c r="R129" s="128">
        <f t="shared" si="54"/>
        <v>12.600000000000001</v>
      </c>
      <c r="S129" s="128">
        <f t="shared" si="54"/>
        <v>645.20000000000005</v>
      </c>
      <c r="T129" s="82">
        <f>U129/G129</f>
        <v>0</v>
      </c>
      <c r="U129" s="128">
        <f t="shared" si="54"/>
        <v>0</v>
      </c>
      <c r="V129" s="82">
        <f>W129/G129</f>
        <v>0.19062648880419247</v>
      </c>
      <c r="W129" s="128">
        <f t="shared" si="54"/>
        <v>960.3</v>
      </c>
      <c r="X129" s="128">
        <f t="shared" si="54"/>
        <v>0</v>
      </c>
      <c r="Y129" s="128">
        <f t="shared" si="54"/>
        <v>0</v>
      </c>
      <c r="Z129" s="128">
        <f t="shared" si="54"/>
        <v>0</v>
      </c>
      <c r="AA129" s="128">
        <f t="shared" si="54"/>
        <v>8387.0999999999985</v>
      </c>
      <c r="AB129" s="148">
        <f>SUM(AB130:AB132)</f>
        <v>768.7</v>
      </c>
      <c r="AC129" s="148">
        <f>SUM(AC130:AC132)</f>
        <v>1729</v>
      </c>
      <c r="AD129" s="235">
        <f t="shared" si="33"/>
        <v>0.34321899317135146</v>
      </c>
      <c r="AE129" s="148">
        <f>SUM(AE130:AE132)</f>
        <v>7426.7999999999993</v>
      </c>
      <c r="AF129" s="273">
        <f t="shared" si="31"/>
        <v>0.6</v>
      </c>
      <c r="AG129" s="274">
        <f>SUM(AG130:AG132)</f>
        <v>3022.5599999999995</v>
      </c>
      <c r="AH129" s="148">
        <f>SUM(AH130:AH132)</f>
        <v>-1293.56</v>
      </c>
      <c r="AI129" s="235">
        <f t="shared" si="34"/>
        <v>0.60000000000000009</v>
      </c>
      <c r="AJ129" s="128">
        <f t="shared" si="35"/>
        <v>3022.56</v>
      </c>
      <c r="AK129" s="128"/>
      <c r="AL129" s="433">
        <f t="shared" si="52"/>
        <v>5.0999999999999997E-2</v>
      </c>
      <c r="AM129" s="128">
        <f>SUM(AM130:AM132)</f>
        <v>256.89999999999998</v>
      </c>
      <c r="AN129" s="200"/>
      <c r="AO129" s="329"/>
    </row>
    <row r="130" spans="2:41" s="1" customFormat="1" ht="15.75" x14ac:dyDescent="0.25">
      <c r="B130" s="666"/>
      <c r="C130" s="12" t="s">
        <v>798</v>
      </c>
      <c r="D130" s="115">
        <v>5</v>
      </c>
      <c r="E130" s="115">
        <v>25</v>
      </c>
      <c r="F130" s="115">
        <v>24</v>
      </c>
      <c r="G130" s="131">
        <v>2184.1999999999998</v>
      </c>
      <c r="H130" s="131">
        <v>56.4</v>
      </c>
      <c r="I130" s="95">
        <v>0.23088545005036171</v>
      </c>
      <c r="J130" s="131">
        <v>504.3</v>
      </c>
      <c r="K130" s="95">
        <v>0</v>
      </c>
      <c r="L130" s="131">
        <v>0</v>
      </c>
      <c r="M130" s="95">
        <v>0</v>
      </c>
      <c r="N130" s="131">
        <v>0</v>
      </c>
      <c r="O130" s="131">
        <v>0</v>
      </c>
      <c r="P130" s="131">
        <v>0</v>
      </c>
      <c r="Q130" s="131">
        <v>75.599999999999994</v>
      </c>
      <c r="R130" s="131">
        <v>4.2</v>
      </c>
      <c r="S130" s="131">
        <v>270</v>
      </c>
      <c r="T130" s="95">
        <v>0</v>
      </c>
      <c r="U130" s="131">
        <v>0</v>
      </c>
      <c r="V130" s="95">
        <v>0.1895888654885084</v>
      </c>
      <c r="W130" s="317">
        <v>414.1</v>
      </c>
      <c r="X130" s="131">
        <v>0</v>
      </c>
      <c r="Y130" s="131">
        <v>0</v>
      </c>
      <c r="Z130" s="131">
        <v>0</v>
      </c>
      <c r="AA130" s="60">
        <f>G130+H130+J130+L130+N130+O130+P130+Q130+R130+S130+U130+W130+X130+Y130+Z130</f>
        <v>3508.7999999999997</v>
      </c>
      <c r="AB130" s="147">
        <v>321.60000000000002</v>
      </c>
      <c r="AC130" s="131">
        <f>AB130+X130+W130+U130</f>
        <v>735.7</v>
      </c>
      <c r="AD130" s="234">
        <f t="shared" si="33"/>
        <v>0.33682812929218942</v>
      </c>
      <c r="AE130" s="131">
        <f>G130+H130+J130+L130+N130+P130+Q130+R130+S130+Y130+Z130</f>
        <v>3094.7</v>
      </c>
      <c r="AF130" s="271">
        <f t="shared" si="31"/>
        <v>0.6</v>
      </c>
      <c r="AG130" s="272">
        <f>G130*AF130</f>
        <v>1310.5199999999998</v>
      </c>
      <c r="AH130" s="225">
        <f>IF((AA130+AB130)-(AE130+AG130)&gt;0,0,(AA130+AB130)-(AE130+AG130))</f>
        <v>-574.81999999999971</v>
      </c>
      <c r="AI130" s="234">
        <f t="shared" si="34"/>
        <v>0.6</v>
      </c>
      <c r="AJ130" s="131">
        <f t="shared" si="35"/>
        <v>1310.5199999999998</v>
      </c>
      <c r="AK130" s="131"/>
      <c r="AL130" s="433">
        <f t="shared" si="52"/>
        <v>5.0999999999999997E-2</v>
      </c>
      <c r="AM130" s="131">
        <f t="shared" si="32"/>
        <v>111.4</v>
      </c>
      <c r="AN130" s="185"/>
      <c r="AO130" s="331"/>
    </row>
    <row r="131" spans="2:41" ht="15.75" x14ac:dyDescent="0.25">
      <c r="B131" s="666"/>
      <c r="C131" s="12" t="s">
        <v>853</v>
      </c>
      <c r="D131" s="115">
        <v>3</v>
      </c>
      <c r="E131" s="115">
        <v>15</v>
      </c>
      <c r="F131" s="115">
        <v>12</v>
      </c>
      <c r="G131" s="131">
        <v>1253.8999999999999</v>
      </c>
      <c r="H131" s="131">
        <v>40.799999999999997</v>
      </c>
      <c r="I131" s="95">
        <v>0.31366137650530351</v>
      </c>
      <c r="J131" s="131">
        <v>393.3</v>
      </c>
      <c r="K131" s="95">
        <v>0</v>
      </c>
      <c r="L131" s="131">
        <v>0</v>
      </c>
      <c r="M131" s="95">
        <v>0</v>
      </c>
      <c r="N131" s="131">
        <v>0</v>
      </c>
      <c r="O131" s="131">
        <v>0</v>
      </c>
      <c r="P131" s="131">
        <v>0</v>
      </c>
      <c r="Q131" s="131">
        <v>37.799999999999997</v>
      </c>
      <c r="R131" s="131">
        <v>4.2</v>
      </c>
      <c r="S131" s="131">
        <v>164.1</v>
      </c>
      <c r="T131" s="95">
        <v>0</v>
      </c>
      <c r="U131" s="131">
        <v>0</v>
      </c>
      <c r="V131" s="95">
        <v>0.19060531142834358</v>
      </c>
      <c r="W131" s="317">
        <v>239</v>
      </c>
      <c r="X131" s="131">
        <v>0</v>
      </c>
      <c r="Y131" s="131">
        <v>0</v>
      </c>
      <c r="Z131" s="131">
        <v>0</v>
      </c>
      <c r="AA131" s="60">
        <f>G131+H131+J131+L131+N131+O131+P131+Q131+R131+S131+U131+W131+X131+Y131+Z131</f>
        <v>2133.0999999999995</v>
      </c>
      <c r="AB131" s="147">
        <v>195.5</v>
      </c>
      <c r="AC131" s="131">
        <f>AB131+X131+W131+U131</f>
        <v>434.5</v>
      </c>
      <c r="AD131" s="234">
        <f t="shared" si="33"/>
        <v>0.34651886115320207</v>
      </c>
      <c r="AE131" s="131">
        <f>G131+H131+J131+L131+N131+P131+Q131+R131+S131+Y131+Z131</f>
        <v>1894.0999999999997</v>
      </c>
      <c r="AF131" s="271">
        <f t="shared" si="31"/>
        <v>0.6</v>
      </c>
      <c r="AG131" s="272">
        <f>G131*AF131</f>
        <v>752.33999999999992</v>
      </c>
      <c r="AH131" s="225">
        <f>IF((AA131+AB131)-(AE131+AG131)&gt;0,0,(AA131+AB131)-(AE131+AG131))</f>
        <v>-317.84000000000015</v>
      </c>
      <c r="AI131" s="234">
        <f t="shared" si="34"/>
        <v>0.6000000000000002</v>
      </c>
      <c r="AJ131" s="131">
        <f t="shared" si="35"/>
        <v>752.34000000000015</v>
      </c>
      <c r="AK131" s="131"/>
      <c r="AL131" s="433">
        <f t="shared" si="52"/>
        <v>5.0999999999999997E-2</v>
      </c>
      <c r="AM131" s="131">
        <f t="shared" si="32"/>
        <v>63.9</v>
      </c>
      <c r="AN131" s="185"/>
      <c r="AO131" s="329"/>
    </row>
    <row r="132" spans="2:41" s="1" customFormat="1" ht="15.75" x14ac:dyDescent="0.25">
      <c r="B132" s="666"/>
      <c r="C132" s="12" t="s">
        <v>799</v>
      </c>
      <c r="D132" s="115">
        <v>3</v>
      </c>
      <c r="E132" s="115">
        <v>17</v>
      </c>
      <c r="F132" s="115">
        <v>16</v>
      </c>
      <c r="G132" s="131">
        <v>1599.4999999999998</v>
      </c>
      <c r="H132" s="131">
        <v>58.8</v>
      </c>
      <c r="I132" s="95">
        <v>0.32922788371366057</v>
      </c>
      <c r="J132" s="131">
        <v>526.6</v>
      </c>
      <c r="K132" s="95">
        <v>0</v>
      </c>
      <c r="L132" s="131">
        <v>0</v>
      </c>
      <c r="M132" s="95">
        <v>0</v>
      </c>
      <c r="N132" s="131">
        <v>0</v>
      </c>
      <c r="O132" s="131">
        <v>0</v>
      </c>
      <c r="P132" s="131">
        <v>0</v>
      </c>
      <c r="Q132" s="131">
        <v>37.799999999999997</v>
      </c>
      <c r="R132" s="131">
        <v>4.2</v>
      </c>
      <c r="S132" s="131">
        <v>211.1</v>
      </c>
      <c r="T132" s="95">
        <v>0</v>
      </c>
      <c r="U132" s="131">
        <v>0</v>
      </c>
      <c r="V132" s="95">
        <v>0.19206001875586123</v>
      </c>
      <c r="W132" s="317">
        <v>307.2</v>
      </c>
      <c r="X132" s="131">
        <v>0</v>
      </c>
      <c r="Y132" s="131">
        <v>0</v>
      </c>
      <c r="Z132" s="131">
        <v>0</v>
      </c>
      <c r="AA132" s="60">
        <f>G132+H132+J132+L132+N132+O132+P132+Q132+R132+S132+U132+W132+X132+Y132+Z132</f>
        <v>2745.1999999999994</v>
      </c>
      <c r="AB132" s="147">
        <v>251.6</v>
      </c>
      <c r="AC132" s="131">
        <f>AB132+X132+W132+U132</f>
        <v>558.79999999999995</v>
      </c>
      <c r="AD132" s="234">
        <f t="shared" si="33"/>
        <v>0.34935917474210693</v>
      </c>
      <c r="AE132" s="131">
        <f>G132+H132+J132+L132+N132+P132+Q132+R132+S132+Y132+Z132</f>
        <v>2437.9999999999995</v>
      </c>
      <c r="AF132" s="271">
        <f t="shared" si="31"/>
        <v>0.6</v>
      </c>
      <c r="AG132" s="272">
        <f>G132*AF132</f>
        <v>959.69999999999982</v>
      </c>
      <c r="AH132" s="225">
        <f>IF((AA132+AB132)-(AE132+AG132)&gt;0,0,(AA132+AB132)-(AE132+AG132))</f>
        <v>-400.90000000000009</v>
      </c>
      <c r="AI132" s="234">
        <f t="shared" si="34"/>
        <v>0.60000000000000009</v>
      </c>
      <c r="AJ132" s="131">
        <f t="shared" si="35"/>
        <v>959.7</v>
      </c>
      <c r="AK132" s="131"/>
      <c r="AL132" s="433">
        <f t="shared" si="52"/>
        <v>5.0999999999999997E-2</v>
      </c>
      <c r="AM132" s="131">
        <f t="shared" si="32"/>
        <v>81.599999999999994</v>
      </c>
      <c r="AN132" s="185"/>
      <c r="AO132" s="330"/>
    </row>
    <row r="133" spans="2:41" s="1" customFormat="1" ht="15.75" customHeight="1" x14ac:dyDescent="0.25">
      <c r="B133" s="666" t="s">
        <v>127</v>
      </c>
      <c r="C133" s="11" t="s">
        <v>124</v>
      </c>
      <c r="D133" s="125">
        <f t="shared" ref="D133:AA133" si="55">SUM(D134:D135)</f>
        <v>9</v>
      </c>
      <c r="E133" s="125">
        <f t="shared" si="55"/>
        <v>55</v>
      </c>
      <c r="F133" s="125">
        <f t="shared" si="55"/>
        <v>48</v>
      </c>
      <c r="G133" s="57">
        <f t="shared" si="55"/>
        <v>4436.2</v>
      </c>
      <c r="H133" s="57">
        <f t="shared" si="55"/>
        <v>114</v>
      </c>
      <c r="I133" s="82">
        <f>J133/G133</f>
        <v>0.1991569361164961</v>
      </c>
      <c r="J133" s="57">
        <f t="shared" si="55"/>
        <v>883.5</v>
      </c>
      <c r="K133" s="82">
        <f>L133/G133</f>
        <v>0</v>
      </c>
      <c r="L133" s="57">
        <f t="shared" si="55"/>
        <v>0</v>
      </c>
      <c r="M133" s="82">
        <f t="shared" si="55"/>
        <v>0</v>
      </c>
      <c r="N133" s="57">
        <f t="shared" si="55"/>
        <v>0</v>
      </c>
      <c r="O133" s="57">
        <f t="shared" si="55"/>
        <v>0</v>
      </c>
      <c r="P133" s="57">
        <f t="shared" si="55"/>
        <v>0</v>
      </c>
      <c r="Q133" s="57">
        <f t="shared" si="55"/>
        <v>151.19999999999999</v>
      </c>
      <c r="R133" s="57">
        <f t="shared" si="55"/>
        <v>12.7</v>
      </c>
      <c r="S133" s="57">
        <f t="shared" si="55"/>
        <v>536.6</v>
      </c>
      <c r="T133" s="82">
        <f>U133/G133</f>
        <v>0</v>
      </c>
      <c r="U133" s="57">
        <f t="shared" si="55"/>
        <v>0</v>
      </c>
      <c r="V133" s="82">
        <f>W133/G133</f>
        <v>0.18971191560344441</v>
      </c>
      <c r="W133" s="57">
        <f t="shared" si="55"/>
        <v>841.6</v>
      </c>
      <c r="X133" s="57">
        <f t="shared" si="55"/>
        <v>0</v>
      </c>
      <c r="Y133" s="57">
        <f t="shared" si="55"/>
        <v>0</v>
      </c>
      <c r="Z133" s="57">
        <f t="shared" si="55"/>
        <v>0</v>
      </c>
      <c r="AA133" s="57">
        <f t="shared" si="55"/>
        <v>6975.7999999999993</v>
      </c>
      <c r="AB133" s="141">
        <f>SUM(AB134:AB135)</f>
        <v>639.40000000000009</v>
      </c>
      <c r="AC133" s="141">
        <f>SUM(AC134:AC135)</f>
        <v>1481</v>
      </c>
      <c r="AD133" s="233">
        <f t="shared" si="33"/>
        <v>0.33384428114151754</v>
      </c>
      <c r="AE133" s="141">
        <f>SUM(AE134:AE135)</f>
        <v>6134.1999999999989</v>
      </c>
      <c r="AF133" s="269">
        <f t="shared" si="31"/>
        <v>0.6</v>
      </c>
      <c r="AG133" s="270">
        <f>SUM(AG134:AG135)</f>
        <v>2661.7199999999993</v>
      </c>
      <c r="AH133" s="141">
        <f>SUM(AH134:AH135)</f>
        <v>-1180.7199999999989</v>
      </c>
      <c r="AI133" s="233">
        <f t="shared" si="34"/>
        <v>0.59999999999999976</v>
      </c>
      <c r="AJ133" s="57">
        <f t="shared" si="35"/>
        <v>2661.7199999999989</v>
      </c>
      <c r="AK133" s="57"/>
      <c r="AL133" s="433">
        <f t="shared" si="52"/>
        <v>5.0999999999999997E-2</v>
      </c>
      <c r="AM133" s="57">
        <f>SUM(AM134:AM135)</f>
        <v>226.3</v>
      </c>
      <c r="AN133" s="79"/>
      <c r="AO133" s="330"/>
    </row>
    <row r="134" spans="2:41" s="1" customFormat="1" ht="15.75" x14ac:dyDescent="0.25">
      <c r="B134" s="666"/>
      <c r="C134" s="12" t="s">
        <v>718</v>
      </c>
      <c r="D134" s="115">
        <v>4</v>
      </c>
      <c r="E134" s="115">
        <v>21</v>
      </c>
      <c r="F134" s="115">
        <v>18</v>
      </c>
      <c r="G134" s="131">
        <v>1777.7</v>
      </c>
      <c r="H134" s="131">
        <v>34.799999999999997</v>
      </c>
      <c r="I134" s="95">
        <v>0.1429375035157788</v>
      </c>
      <c r="J134" s="131">
        <v>254.1</v>
      </c>
      <c r="K134" s="95">
        <v>0</v>
      </c>
      <c r="L134" s="131">
        <v>0</v>
      </c>
      <c r="M134" s="95">
        <v>0</v>
      </c>
      <c r="N134" s="131">
        <v>0</v>
      </c>
      <c r="O134" s="131">
        <v>0</v>
      </c>
      <c r="P134" s="131">
        <v>0</v>
      </c>
      <c r="Q134" s="131">
        <v>75.599999999999994</v>
      </c>
      <c r="R134" s="131">
        <v>4.2</v>
      </c>
      <c r="S134" s="131">
        <v>206.7</v>
      </c>
      <c r="T134" s="95">
        <v>0</v>
      </c>
      <c r="U134" s="131">
        <v>0</v>
      </c>
      <c r="V134" s="95">
        <v>0.18782696742982505</v>
      </c>
      <c r="W134" s="317">
        <v>333.9</v>
      </c>
      <c r="X134" s="131">
        <v>0</v>
      </c>
      <c r="Y134" s="131">
        <v>0</v>
      </c>
      <c r="Z134" s="131">
        <v>0</v>
      </c>
      <c r="AA134" s="60">
        <f>G134+H134+J134+L134+N134+O134+P134+Q134+R134+S134+U134+W134+X134+Y134+Z134</f>
        <v>2686.9999999999995</v>
      </c>
      <c r="AB134" s="147">
        <v>246.3</v>
      </c>
      <c r="AC134" s="131">
        <f>AB134+X134+W134+U134</f>
        <v>580.20000000000005</v>
      </c>
      <c r="AD134" s="234">
        <f t="shared" si="33"/>
        <v>0.32637677898408057</v>
      </c>
      <c r="AE134" s="131">
        <f>G134+H134+J134+L134+N134+P134+Q134+R134+S134+Y134+Z134</f>
        <v>2353.0999999999995</v>
      </c>
      <c r="AF134" s="271">
        <f t="shared" si="31"/>
        <v>0.6</v>
      </c>
      <c r="AG134" s="272">
        <f>G134*AF134</f>
        <v>1066.6199999999999</v>
      </c>
      <c r="AH134" s="225">
        <f>IF((AA134+AB134)-(AE134+AG134)&gt;0,0,(AA134+AB134)-(AE134+AG134))</f>
        <v>-486.41999999999962</v>
      </c>
      <c r="AI134" s="234">
        <f t="shared" si="34"/>
        <v>0.59999999999999976</v>
      </c>
      <c r="AJ134" s="131">
        <f t="shared" si="35"/>
        <v>1066.6199999999997</v>
      </c>
      <c r="AK134" s="131"/>
      <c r="AL134" s="433">
        <f t="shared" si="52"/>
        <v>5.0999999999999997E-2</v>
      </c>
      <c r="AM134" s="131">
        <f t="shared" si="32"/>
        <v>90.7</v>
      </c>
      <c r="AN134" s="185"/>
      <c r="AO134" s="330"/>
    </row>
    <row r="135" spans="2:41" s="1" customFormat="1" ht="15.75" x14ac:dyDescent="0.25">
      <c r="B135" s="666"/>
      <c r="C135" s="12" t="s">
        <v>719</v>
      </c>
      <c r="D135" s="115">
        <v>5</v>
      </c>
      <c r="E135" s="115">
        <v>34</v>
      </c>
      <c r="F135" s="115">
        <v>30</v>
      </c>
      <c r="G135" s="131">
        <v>2658.4999999999995</v>
      </c>
      <c r="H135" s="131">
        <v>79.2</v>
      </c>
      <c r="I135" s="95">
        <v>0.23675004701899571</v>
      </c>
      <c r="J135" s="131">
        <v>629.4</v>
      </c>
      <c r="K135" s="95">
        <v>0</v>
      </c>
      <c r="L135" s="131">
        <v>0</v>
      </c>
      <c r="M135" s="95">
        <v>0</v>
      </c>
      <c r="N135" s="131">
        <v>0</v>
      </c>
      <c r="O135" s="131">
        <v>0</v>
      </c>
      <c r="P135" s="131">
        <v>0</v>
      </c>
      <c r="Q135" s="131">
        <v>75.599999999999994</v>
      </c>
      <c r="R135" s="131">
        <v>8.5</v>
      </c>
      <c r="S135" s="131">
        <v>329.90000000000003</v>
      </c>
      <c r="T135" s="95">
        <v>0</v>
      </c>
      <c r="U135" s="131">
        <v>0</v>
      </c>
      <c r="V135" s="95">
        <v>0.19097235283054359</v>
      </c>
      <c r="W135" s="317">
        <v>507.70000000000005</v>
      </c>
      <c r="X135" s="131">
        <v>0</v>
      </c>
      <c r="Y135" s="131">
        <v>0</v>
      </c>
      <c r="Z135" s="131">
        <v>0</v>
      </c>
      <c r="AA135" s="60">
        <f>G135+H135+J135+L135+N135+O135+P135+Q135+R135+S135+U135+W135+X135+Y135+Z135</f>
        <v>4288.7999999999993</v>
      </c>
      <c r="AB135" s="147">
        <v>393.1</v>
      </c>
      <c r="AC135" s="131">
        <f>AB135+X135+W135+U135</f>
        <v>900.80000000000007</v>
      </c>
      <c r="AD135" s="234">
        <f t="shared" si="33"/>
        <v>0.33883769042693257</v>
      </c>
      <c r="AE135" s="131">
        <f>G135+H135+J135+L135+N135+P135+Q135+R135+S135+Y135+Z135</f>
        <v>3781.0999999999995</v>
      </c>
      <c r="AF135" s="271">
        <f t="shared" si="31"/>
        <v>0.6</v>
      </c>
      <c r="AG135" s="272">
        <f>G135*AF135</f>
        <v>1595.0999999999997</v>
      </c>
      <c r="AH135" s="225">
        <f>IF((AA135+AB135)-(AE135+AG135)&gt;0,0,(AA135+AB135)-(AE135+AG135))</f>
        <v>-694.29999999999927</v>
      </c>
      <c r="AI135" s="234">
        <f t="shared" si="34"/>
        <v>0.59999999999999987</v>
      </c>
      <c r="AJ135" s="131">
        <f t="shared" si="35"/>
        <v>1595.0999999999995</v>
      </c>
      <c r="AK135" s="131"/>
      <c r="AL135" s="433">
        <f t="shared" si="52"/>
        <v>5.0999999999999997E-2</v>
      </c>
      <c r="AM135" s="131">
        <f t="shared" si="32"/>
        <v>135.6</v>
      </c>
      <c r="AN135" s="185"/>
      <c r="AO135" s="330"/>
    </row>
    <row r="136" spans="2:41" ht="15.75" customHeight="1" x14ac:dyDescent="0.25">
      <c r="B136" s="666" t="s">
        <v>128</v>
      </c>
      <c r="C136" s="11" t="s">
        <v>124</v>
      </c>
      <c r="D136" s="126">
        <f t="shared" ref="D136:AA136" si="56">SUM(D137:D140)</f>
        <v>13</v>
      </c>
      <c r="E136" s="126">
        <f t="shared" si="56"/>
        <v>67</v>
      </c>
      <c r="F136" s="126">
        <f t="shared" si="56"/>
        <v>63</v>
      </c>
      <c r="G136" s="128">
        <f t="shared" si="56"/>
        <v>6086.7</v>
      </c>
      <c r="H136" s="128">
        <f t="shared" si="56"/>
        <v>201.60000000000002</v>
      </c>
      <c r="I136" s="82">
        <f>J136/G136</f>
        <v>0.27063926265464044</v>
      </c>
      <c r="J136" s="128">
        <f t="shared" si="56"/>
        <v>1647.3</v>
      </c>
      <c r="K136" s="82">
        <f>L136/G136</f>
        <v>0</v>
      </c>
      <c r="L136" s="128">
        <f t="shared" si="56"/>
        <v>0</v>
      </c>
      <c r="M136" s="83">
        <f t="shared" si="56"/>
        <v>0</v>
      </c>
      <c r="N136" s="128">
        <f t="shared" si="56"/>
        <v>0</v>
      </c>
      <c r="O136" s="128">
        <f t="shared" si="56"/>
        <v>0</v>
      </c>
      <c r="P136" s="128">
        <f t="shared" si="56"/>
        <v>0</v>
      </c>
      <c r="Q136" s="128">
        <f t="shared" si="56"/>
        <v>116.3</v>
      </c>
      <c r="R136" s="128">
        <f t="shared" si="56"/>
        <v>12.600000000000001</v>
      </c>
      <c r="S136" s="128">
        <f t="shared" si="56"/>
        <v>770.2</v>
      </c>
      <c r="T136" s="82">
        <f>U136/G136</f>
        <v>0</v>
      </c>
      <c r="U136" s="128">
        <f t="shared" si="56"/>
        <v>0</v>
      </c>
      <c r="V136" s="82">
        <f>W136/G136</f>
        <v>0.19314242528792283</v>
      </c>
      <c r="W136" s="128">
        <f t="shared" si="56"/>
        <v>1175.5999999999999</v>
      </c>
      <c r="X136" s="128">
        <f t="shared" si="56"/>
        <v>0</v>
      </c>
      <c r="Y136" s="128">
        <f t="shared" si="56"/>
        <v>0</v>
      </c>
      <c r="Z136" s="128">
        <f t="shared" si="56"/>
        <v>0</v>
      </c>
      <c r="AA136" s="128">
        <f t="shared" si="56"/>
        <v>10010.299999999999</v>
      </c>
      <c r="AB136" s="148">
        <f>SUM(AB137:AB140)</f>
        <v>917.40000000000009</v>
      </c>
      <c r="AC136" s="148">
        <f>SUM(AC137:AC140)</f>
        <v>2093</v>
      </c>
      <c r="AD136" s="235">
        <f t="shared" si="33"/>
        <v>0.34386449143213893</v>
      </c>
      <c r="AE136" s="148">
        <f>SUM(AE137:AE140)</f>
        <v>8834.6999999999989</v>
      </c>
      <c r="AF136" s="273">
        <f t="shared" si="31"/>
        <v>0.6</v>
      </c>
      <c r="AG136" s="274">
        <f>SUM(AG137:AG140)</f>
        <v>3652.0199999999995</v>
      </c>
      <c r="AH136" s="148">
        <f>SUM(AH137:AH140)</f>
        <v>-1559.0200000000004</v>
      </c>
      <c r="AI136" s="235">
        <f t="shared" si="34"/>
        <v>0.60000000000000009</v>
      </c>
      <c r="AJ136" s="128">
        <f t="shared" si="35"/>
        <v>3652.0200000000004</v>
      </c>
      <c r="AK136" s="128"/>
      <c r="AL136" s="433">
        <f t="shared" si="52"/>
        <v>5.0999999999999997E-2</v>
      </c>
      <c r="AM136" s="128">
        <f>SUM(AM137:AM140)</f>
        <v>310.39999999999998</v>
      </c>
      <c r="AN136" s="200"/>
      <c r="AO136" s="332"/>
    </row>
    <row r="137" spans="2:41" s="1" customFormat="1" ht="15.75" x14ac:dyDescent="0.25">
      <c r="B137" s="666"/>
      <c r="C137" s="12" t="s">
        <v>720</v>
      </c>
      <c r="D137" s="115">
        <v>3</v>
      </c>
      <c r="E137" s="115">
        <v>18</v>
      </c>
      <c r="F137" s="115">
        <v>18</v>
      </c>
      <c r="G137" s="131">
        <v>1729.6000000000001</v>
      </c>
      <c r="H137" s="131">
        <v>55.2</v>
      </c>
      <c r="I137" s="95">
        <v>0.22785615171137835</v>
      </c>
      <c r="J137" s="131">
        <v>394.1</v>
      </c>
      <c r="K137" s="95">
        <v>0</v>
      </c>
      <c r="L137" s="131">
        <v>0</v>
      </c>
      <c r="M137" s="95">
        <v>0</v>
      </c>
      <c r="N137" s="131">
        <v>0</v>
      </c>
      <c r="O137" s="131">
        <v>0</v>
      </c>
      <c r="P137" s="131">
        <v>0</v>
      </c>
      <c r="Q137" s="131">
        <v>40.699999999999996</v>
      </c>
      <c r="R137" s="131">
        <v>4.2</v>
      </c>
      <c r="S137" s="131">
        <v>213.1</v>
      </c>
      <c r="T137" s="95">
        <v>0</v>
      </c>
      <c r="U137" s="131">
        <v>0</v>
      </c>
      <c r="V137" s="95">
        <v>0.19241443108233117</v>
      </c>
      <c r="W137" s="317">
        <v>332.8</v>
      </c>
      <c r="X137" s="131">
        <v>0</v>
      </c>
      <c r="Y137" s="131">
        <v>0</v>
      </c>
      <c r="Z137" s="131">
        <v>0</v>
      </c>
      <c r="AA137" s="60">
        <f>G137+H137+J137+L137+N137+O137+P137+Q137+R137+S137+U137+W137+X137+Y137+Z137</f>
        <v>2769.7</v>
      </c>
      <c r="AB137" s="147">
        <v>253.8</v>
      </c>
      <c r="AC137" s="131">
        <f>AB137+X137+W137+U137</f>
        <v>586.6</v>
      </c>
      <c r="AD137" s="234">
        <f t="shared" si="33"/>
        <v>0.33915356151711379</v>
      </c>
      <c r="AE137" s="131">
        <f>G137+H137+J137+L137+N137+P137+Q137+R137+S137+Y137+Z137</f>
        <v>2436.8999999999996</v>
      </c>
      <c r="AF137" s="271">
        <f t="shared" si="31"/>
        <v>0.6</v>
      </c>
      <c r="AG137" s="272">
        <f>G137*AF137</f>
        <v>1037.76</v>
      </c>
      <c r="AH137" s="225">
        <f>IF((AA137+AB137)-(AE137+AG137)&gt;0,0,(AA137+AB137)-(AE137+AG137))</f>
        <v>-451.15999999999985</v>
      </c>
      <c r="AI137" s="234">
        <f t="shared" si="34"/>
        <v>0.59999999999999987</v>
      </c>
      <c r="AJ137" s="131">
        <f t="shared" si="35"/>
        <v>1037.7599999999998</v>
      </c>
      <c r="AK137" s="131"/>
      <c r="AL137" s="433">
        <f t="shared" si="52"/>
        <v>5.0999999999999997E-2</v>
      </c>
      <c r="AM137" s="131">
        <f t="shared" si="32"/>
        <v>88.2</v>
      </c>
      <c r="AN137" s="185"/>
      <c r="AO137" s="330"/>
    </row>
    <row r="138" spans="2:41" ht="15.75" x14ac:dyDescent="0.25">
      <c r="B138" s="666"/>
      <c r="C138" s="12" t="s">
        <v>721</v>
      </c>
      <c r="D138" s="115">
        <v>4</v>
      </c>
      <c r="E138" s="115">
        <v>17</v>
      </c>
      <c r="F138" s="115">
        <v>15</v>
      </c>
      <c r="G138" s="131">
        <v>1447.3999999999999</v>
      </c>
      <c r="H138" s="131">
        <v>55.2</v>
      </c>
      <c r="I138" s="95">
        <v>0.30793146331352772</v>
      </c>
      <c r="J138" s="131">
        <v>445.7</v>
      </c>
      <c r="K138" s="95">
        <v>0</v>
      </c>
      <c r="L138" s="131">
        <v>0</v>
      </c>
      <c r="M138" s="95">
        <v>0</v>
      </c>
      <c r="N138" s="131">
        <v>0</v>
      </c>
      <c r="O138" s="131">
        <v>0</v>
      </c>
      <c r="P138" s="131">
        <v>0</v>
      </c>
      <c r="Q138" s="131">
        <v>37.799999999999997</v>
      </c>
      <c r="R138" s="131">
        <v>4.2</v>
      </c>
      <c r="S138" s="131">
        <v>189.1</v>
      </c>
      <c r="T138" s="95">
        <v>0</v>
      </c>
      <c r="U138" s="131">
        <v>0</v>
      </c>
      <c r="V138" s="95">
        <v>0.19151582147298604</v>
      </c>
      <c r="W138" s="317">
        <v>277.2</v>
      </c>
      <c r="X138" s="131">
        <v>0</v>
      </c>
      <c r="Y138" s="131">
        <v>0</v>
      </c>
      <c r="Z138" s="131">
        <v>0</v>
      </c>
      <c r="AA138" s="60">
        <f>G138+H138+J138+L138+N138+O138+P138+Q138+R138+S138+U138+W138+X138+Y138+Z138</f>
        <v>2456.6</v>
      </c>
      <c r="AB138" s="147">
        <v>225.1</v>
      </c>
      <c r="AC138" s="131">
        <f>AB138+X138+W138+U138</f>
        <v>502.29999999999995</v>
      </c>
      <c r="AD138" s="234">
        <f t="shared" si="33"/>
        <v>0.34703606466768</v>
      </c>
      <c r="AE138" s="131">
        <f>G138+H138+J138+L138+N138+P138+Q138+R138+S138+Y138+Z138</f>
        <v>2179.4</v>
      </c>
      <c r="AF138" s="271">
        <f t="shared" si="31"/>
        <v>0.6</v>
      </c>
      <c r="AG138" s="272">
        <f>G138*AF138</f>
        <v>868.43999999999994</v>
      </c>
      <c r="AH138" s="225">
        <f>IF((AA138+AB138)-(AE138+AG138)&gt;0,0,(AA138+AB138)-(AE138+AG138))</f>
        <v>-366.14000000000033</v>
      </c>
      <c r="AI138" s="234">
        <f t="shared" si="34"/>
        <v>0.6000000000000002</v>
      </c>
      <c r="AJ138" s="131">
        <f t="shared" si="35"/>
        <v>868.44000000000028</v>
      </c>
      <c r="AK138" s="131"/>
      <c r="AL138" s="433">
        <f t="shared" si="52"/>
        <v>5.0999999999999997E-2</v>
      </c>
      <c r="AM138" s="131">
        <f t="shared" si="32"/>
        <v>73.8</v>
      </c>
      <c r="AN138" s="185"/>
      <c r="AO138" s="332"/>
    </row>
    <row r="139" spans="2:41" s="1" customFormat="1" ht="15.75" x14ac:dyDescent="0.25">
      <c r="B139" s="666"/>
      <c r="C139" s="12" t="s">
        <v>722</v>
      </c>
      <c r="D139" s="115">
        <v>2</v>
      </c>
      <c r="E139" s="115">
        <v>15</v>
      </c>
      <c r="F139" s="115">
        <v>13</v>
      </c>
      <c r="G139" s="131">
        <v>1222.7</v>
      </c>
      <c r="H139" s="131">
        <v>37.200000000000003</v>
      </c>
      <c r="I139" s="95">
        <v>0.25451868814917805</v>
      </c>
      <c r="J139" s="131">
        <v>311.2</v>
      </c>
      <c r="K139" s="95">
        <v>0</v>
      </c>
      <c r="L139" s="131">
        <v>0</v>
      </c>
      <c r="M139" s="95">
        <v>0</v>
      </c>
      <c r="N139" s="131">
        <v>0</v>
      </c>
      <c r="O139" s="131">
        <v>0</v>
      </c>
      <c r="P139" s="131">
        <v>0</v>
      </c>
      <c r="Q139" s="131">
        <v>37.799999999999997</v>
      </c>
      <c r="R139" s="131">
        <v>4.2</v>
      </c>
      <c r="S139" s="131">
        <v>153.9</v>
      </c>
      <c r="T139" s="95">
        <v>0</v>
      </c>
      <c r="U139" s="131">
        <v>0</v>
      </c>
      <c r="V139" s="95">
        <v>0.19039829884681442</v>
      </c>
      <c r="W139" s="317">
        <v>232.8</v>
      </c>
      <c r="X139" s="131">
        <v>0</v>
      </c>
      <c r="Y139" s="131">
        <v>0</v>
      </c>
      <c r="Z139" s="131">
        <v>0</v>
      </c>
      <c r="AA139" s="60">
        <f>G139+H139+J139+L139+N139+O139+P139+Q139+R139+S139+U139+W139+X139+Y139+Z139</f>
        <v>1999.8000000000002</v>
      </c>
      <c r="AB139" s="147">
        <v>183.3</v>
      </c>
      <c r="AC139" s="131">
        <f>AB139+X139+W139+U139</f>
        <v>416.1</v>
      </c>
      <c r="AD139" s="234">
        <f t="shared" si="33"/>
        <v>0.34031242332542733</v>
      </c>
      <c r="AE139" s="131">
        <f>G139+H139+J139+L139+N139+P139+Q139+R139+S139+Y139+Z139</f>
        <v>1767.0000000000002</v>
      </c>
      <c r="AF139" s="271">
        <f t="shared" si="31"/>
        <v>0.6</v>
      </c>
      <c r="AG139" s="272">
        <f>G139*AF139</f>
        <v>733.62</v>
      </c>
      <c r="AH139" s="225">
        <f>IF((AA139+AB139)-(AE139+AG139)&gt;0,0,(AA139+AB139)-(AE139+AG139))</f>
        <v>-317.52</v>
      </c>
      <c r="AI139" s="234">
        <f t="shared" si="34"/>
        <v>0.6</v>
      </c>
      <c r="AJ139" s="131">
        <f t="shared" si="35"/>
        <v>733.62</v>
      </c>
      <c r="AK139" s="131"/>
      <c r="AL139" s="433">
        <f t="shared" si="52"/>
        <v>5.0999999999999997E-2</v>
      </c>
      <c r="AM139" s="131">
        <f t="shared" si="32"/>
        <v>62.4</v>
      </c>
      <c r="AN139" s="185"/>
      <c r="AO139" s="330"/>
    </row>
    <row r="140" spans="2:41" ht="15.75" x14ac:dyDescent="0.25">
      <c r="B140" s="666"/>
      <c r="C140" s="12" t="s">
        <v>723</v>
      </c>
      <c r="D140" s="115">
        <v>4</v>
      </c>
      <c r="E140" s="115">
        <v>17</v>
      </c>
      <c r="F140" s="115">
        <v>17</v>
      </c>
      <c r="G140" s="131">
        <v>1687.0000000000002</v>
      </c>
      <c r="H140" s="131">
        <v>54</v>
      </c>
      <c r="I140" s="95">
        <v>0.29419087136929456</v>
      </c>
      <c r="J140" s="131">
        <v>496.29999999999995</v>
      </c>
      <c r="K140" s="95">
        <v>0</v>
      </c>
      <c r="L140" s="131">
        <v>0</v>
      </c>
      <c r="M140" s="95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214.1</v>
      </c>
      <c r="T140" s="95">
        <v>0</v>
      </c>
      <c r="U140" s="131">
        <v>0</v>
      </c>
      <c r="V140" s="95">
        <v>0.1972732661529342</v>
      </c>
      <c r="W140" s="317">
        <v>332.8</v>
      </c>
      <c r="X140" s="131">
        <v>0</v>
      </c>
      <c r="Y140" s="131">
        <v>0</v>
      </c>
      <c r="Z140" s="131">
        <v>0</v>
      </c>
      <c r="AA140" s="60">
        <f>G140+H140+J140+L140+N140+O140+P140+Q140+R140+S140+U140+W140+X140+Y140+Z140</f>
        <v>2784.2000000000003</v>
      </c>
      <c r="AB140" s="147">
        <v>255.2</v>
      </c>
      <c r="AC140" s="131">
        <f>AB140+X140+W140+U140</f>
        <v>588</v>
      </c>
      <c r="AD140" s="234">
        <f t="shared" si="33"/>
        <v>0.34854771784232358</v>
      </c>
      <c r="AE140" s="131">
        <f>G140+H140+J140+L140+N140+P140+Q140+R140+S140+Y140+Z140</f>
        <v>2451.4</v>
      </c>
      <c r="AF140" s="271">
        <f t="shared" si="31"/>
        <v>0.6</v>
      </c>
      <c r="AG140" s="272">
        <f>G140*AF140</f>
        <v>1012.2</v>
      </c>
      <c r="AH140" s="225">
        <f>IF((AA140+AB140)-(AE140+AG140)&gt;0,0,(AA140+AB140)-(AE140+AG140))</f>
        <v>-424.20000000000027</v>
      </c>
      <c r="AI140" s="234">
        <f t="shared" si="34"/>
        <v>0.60000000000000009</v>
      </c>
      <c r="AJ140" s="131">
        <f t="shared" si="35"/>
        <v>1012.2000000000003</v>
      </c>
      <c r="AK140" s="131"/>
      <c r="AL140" s="433">
        <f t="shared" si="52"/>
        <v>5.0999999999999997E-2</v>
      </c>
      <c r="AM140" s="131">
        <f t="shared" si="32"/>
        <v>86</v>
      </c>
      <c r="AN140" s="185"/>
      <c r="AO140" s="332"/>
    </row>
    <row r="141" spans="2:41" s="1" customFormat="1" ht="15.75" customHeight="1" x14ac:dyDescent="0.25">
      <c r="B141" s="666" t="s">
        <v>129</v>
      </c>
      <c r="C141" s="11" t="s">
        <v>124</v>
      </c>
      <c r="D141" s="126">
        <f t="shared" ref="D141:AA141" si="57">SUM(D142:D143)</f>
        <v>6</v>
      </c>
      <c r="E141" s="126">
        <f t="shared" si="57"/>
        <v>59</v>
      </c>
      <c r="F141" s="126">
        <f t="shared" si="57"/>
        <v>55</v>
      </c>
      <c r="G141" s="128">
        <f t="shared" si="57"/>
        <v>5080.8999999999996</v>
      </c>
      <c r="H141" s="128">
        <f t="shared" si="57"/>
        <v>159.60000000000002</v>
      </c>
      <c r="I141" s="82">
        <f>J141/G141</f>
        <v>0.28660276722627887</v>
      </c>
      <c r="J141" s="128">
        <f t="shared" si="57"/>
        <v>1456.2</v>
      </c>
      <c r="K141" s="82">
        <f>L141/G141</f>
        <v>0</v>
      </c>
      <c r="L141" s="128">
        <f t="shared" si="57"/>
        <v>0</v>
      </c>
      <c r="M141" s="83">
        <f t="shared" si="57"/>
        <v>0</v>
      </c>
      <c r="N141" s="128">
        <f t="shared" si="57"/>
        <v>0</v>
      </c>
      <c r="O141" s="128">
        <f t="shared" si="57"/>
        <v>0</v>
      </c>
      <c r="P141" s="128">
        <f t="shared" si="57"/>
        <v>0</v>
      </c>
      <c r="Q141" s="128">
        <f t="shared" si="57"/>
        <v>156.6</v>
      </c>
      <c r="R141" s="128">
        <f t="shared" si="57"/>
        <v>8.4</v>
      </c>
      <c r="S141" s="128">
        <f t="shared" si="57"/>
        <v>652.6</v>
      </c>
      <c r="T141" s="82">
        <f>U141/G141</f>
        <v>0</v>
      </c>
      <c r="U141" s="128">
        <f t="shared" si="57"/>
        <v>0</v>
      </c>
      <c r="V141" s="82">
        <f>W141/G141</f>
        <v>0.19065519888208785</v>
      </c>
      <c r="W141" s="128">
        <f t="shared" si="57"/>
        <v>968.7</v>
      </c>
      <c r="X141" s="128">
        <f t="shared" si="57"/>
        <v>0</v>
      </c>
      <c r="Y141" s="128">
        <f t="shared" si="57"/>
        <v>0</v>
      </c>
      <c r="Z141" s="128">
        <f t="shared" si="57"/>
        <v>0</v>
      </c>
      <c r="AA141" s="128">
        <f t="shared" si="57"/>
        <v>8483</v>
      </c>
      <c r="AB141" s="148">
        <f>SUM(AB142:AB143)</f>
        <v>777.5</v>
      </c>
      <c r="AC141" s="148">
        <f>SUM(AC142:AC143)</f>
        <v>1746.2</v>
      </c>
      <c r="AD141" s="235">
        <f t="shared" si="33"/>
        <v>0.34367926942077193</v>
      </c>
      <c r="AE141" s="148">
        <f>SUM(AE142:AE143)</f>
        <v>7514.2999999999993</v>
      </c>
      <c r="AF141" s="273">
        <f t="shared" si="31"/>
        <v>0.6</v>
      </c>
      <c r="AG141" s="274">
        <f>SUM(AG142:AG143)</f>
        <v>3048.54</v>
      </c>
      <c r="AH141" s="148">
        <f>SUM(AH142:AH143)</f>
        <v>-1302.3400000000001</v>
      </c>
      <c r="AI141" s="235">
        <f t="shared" si="34"/>
        <v>0.60000000000000009</v>
      </c>
      <c r="AJ141" s="128">
        <f t="shared" si="35"/>
        <v>3048.54</v>
      </c>
      <c r="AK141" s="128"/>
      <c r="AL141" s="433">
        <f t="shared" si="52"/>
        <v>5.0999999999999997E-2</v>
      </c>
      <c r="AM141" s="128">
        <f>SUM(AM142:AM143)</f>
        <v>259.2</v>
      </c>
      <c r="AN141" s="200"/>
      <c r="AO141" s="330"/>
    </row>
    <row r="142" spans="2:41" s="1" customFormat="1" ht="15.75" x14ac:dyDescent="0.25">
      <c r="B142" s="666"/>
      <c r="C142" s="12" t="s">
        <v>724</v>
      </c>
      <c r="D142" s="115">
        <v>4</v>
      </c>
      <c r="E142" s="115">
        <v>25</v>
      </c>
      <c r="F142" s="115">
        <v>25</v>
      </c>
      <c r="G142" s="131">
        <v>2357.9</v>
      </c>
      <c r="H142" s="131">
        <v>81.600000000000009</v>
      </c>
      <c r="I142" s="95">
        <v>0.29093685058738705</v>
      </c>
      <c r="J142" s="131">
        <v>686</v>
      </c>
      <c r="K142" s="95">
        <v>0</v>
      </c>
      <c r="L142" s="131">
        <v>0</v>
      </c>
      <c r="M142" s="95">
        <v>0</v>
      </c>
      <c r="N142" s="131">
        <v>0</v>
      </c>
      <c r="O142" s="131">
        <v>0</v>
      </c>
      <c r="P142" s="131">
        <v>0</v>
      </c>
      <c r="Q142" s="131">
        <v>43.199999999999996</v>
      </c>
      <c r="R142" s="131">
        <v>4.2</v>
      </c>
      <c r="S142" s="131">
        <v>302.5</v>
      </c>
      <c r="T142" s="95">
        <v>0</v>
      </c>
      <c r="U142" s="131">
        <v>0</v>
      </c>
      <c r="V142" s="95">
        <v>0.19368929980067009</v>
      </c>
      <c r="W142" s="317">
        <v>456.70000000000005</v>
      </c>
      <c r="X142" s="131">
        <v>0</v>
      </c>
      <c r="Y142" s="131">
        <v>0</v>
      </c>
      <c r="Z142" s="131">
        <v>0</v>
      </c>
      <c r="AA142" s="60">
        <f>G142+H142+J142+L142+N142+O142+P142+Q142+R142+S142+U142+W142+X142+Y142+Z142</f>
        <v>3932.0999999999995</v>
      </c>
      <c r="AB142" s="147">
        <v>360.4</v>
      </c>
      <c r="AC142" s="131">
        <f>AB142+X142+W142+U142</f>
        <v>817.1</v>
      </c>
      <c r="AD142" s="234">
        <f t="shared" si="33"/>
        <v>0.34653717290809616</v>
      </c>
      <c r="AE142" s="131">
        <f>G142+H142+J142+L142+N142+P142+Q142+R142+S142+Y142+Z142</f>
        <v>3475.3999999999996</v>
      </c>
      <c r="AF142" s="271">
        <f t="shared" si="31"/>
        <v>0.6</v>
      </c>
      <c r="AG142" s="272">
        <f>G142*AF142</f>
        <v>1414.74</v>
      </c>
      <c r="AH142" s="225">
        <f>IF((AA142+AB142)-(AE142+AG142)&gt;0,0,(AA142+AB142)-(AE142+AG142))</f>
        <v>-597.64000000000033</v>
      </c>
      <c r="AI142" s="234">
        <f t="shared" si="34"/>
        <v>0.60000000000000009</v>
      </c>
      <c r="AJ142" s="131">
        <f t="shared" si="35"/>
        <v>1414.7400000000002</v>
      </c>
      <c r="AK142" s="131"/>
      <c r="AL142" s="433">
        <f t="shared" si="52"/>
        <v>5.0999999999999997E-2</v>
      </c>
      <c r="AM142" s="131">
        <f t="shared" si="32"/>
        <v>120.3</v>
      </c>
      <c r="AN142" s="185"/>
      <c r="AO142" s="330"/>
    </row>
    <row r="143" spans="2:41" s="1" customFormat="1" ht="15.75" x14ac:dyDescent="0.25">
      <c r="B143" s="666"/>
      <c r="C143" s="12" t="s">
        <v>725</v>
      </c>
      <c r="D143" s="115">
        <v>2</v>
      </c>
      <c r="E143" s="115">
        <v>34</v>
      </c>
      <c r="F143" s="115">
        <v>30</v>
      </c>
      <c r="G143" s="131">
        <v>2723</v>
      </c>
      <c r="H143" s="131">
        <v>78</v>
      </c>
      <c r="I143" s="95">
        <v>0.28284979801689314</v>
      </c>
      <c r="J143" s="131">
        <v>770.2</v>
      </c>
      <c r="K143" s="95">
        <v>0</v>
      </c>
      <c r="L143" s="131">
        <v>0</v>
      </c>
      <c r="M143" s="95">
        <v>0</v>
      </c>
      <c r="N143" s="131">
        <v>0</v>
      </c>
      <c r="O143" s="131">
        <v>0</v>
      </c>
      <c r="P143" s="131">
        <v>0</v>
      </c>
      <c r="Q143" s="131">
        <v>113.4</v>
      </c>
      <c r="R143" s="131">
        <v>4.2</v>
      </c>
      <c r="S143" s="131">
        <v>350.1</v>
      </c>
      <c r="T143" s="95">
        <v>0</v>
      </c>
      <c r="U143" s="131">
        <v>0</v>
      </c>
      <c r="V143" s="95">
        <v>0.18802791039294894</v>
      </c>
      <c r="W143" s="317">
        <v>512</v>
      </c>
      <c r="X143" s="131">
        <v>0</v>
      </c>
      <c r="Y143" s="131">
        <v>0</v>
      </c>
      <c r="Z143" s="131">
        <v>0</v>
      </c>
      <c r="AA143" s="60">
        <f>G143+H143+J143+L143+N143+O143+P143+Q143+R143+S143+U143+W143+X143+Y143+Z143</f>
        <v>4550.8999999999996</v>
      </c>
      <c r="AB143" s="147">
        <v>417.1</v>
      </c>
      <c r="AC143" s="131">
        <f>AB143+X143+W143+U143</f>
        <v>929.1</v>
      </c>
      <c r="AD143" s="234">
        <f t="shared" si="33"/>
        <v>0.34120455380095482</v>
      </c>
      <c r="AE143" s="131">
        <f>G143+H143+J143+L143+N143+P143+Q143+R143+S143+Y143+Z143</f>
        <v>4038.8999999999996</v>
      </c>
      <c r="AF143" s="271">
        <f t="shared" si="31"/>
        <v>0.6</v>
      </c>
      <c r="AG143" s="272">
        <f>G143*AF143</f>
        <v>1633.8</v>
      </c>
      <c r="AH143" s="225">
        <f>IF((AA143+AB143)-(AE143+AG143)&gt;0,0,(AA143+AB143)-(AE143+AG143))</f>
        <v>-704.69999999999982</v>
      </c>
      <c r="AI143" s="234">
        <f t="shared" si="34"/>
        <v>0.59999999999999987</v>
      </c>
      <c r="AJ143" s="131">
        <f t="shared" si="35"/>
        <v>1633.7999999999997</v>
      </c>
      <c r="AK143" s="131"/>
      <c r="AL143" s="433">
        <f t="shared" si="52"/>
        <v>5.0999999999999997E-2</v>
      </c>
      <c r="AM143" s="131">
        <f t="shared" si="32"/>
        <v>138.9</v>
      </c>
      <c r="AN143" s="185"/>
      <c r="AO143" s="330"/>
    </row>
    <row r="144" spans="2:41" s="1" customFormat="1" ht="15.75" customHeight="1" x14ac:dyDescent="0.25">
      <c r="B144" s="666" t="s">
        <v>130</v>
      </c>
      <c r="C144" s="11" t="s">
        <v>124</v>
      </c>
      <c r="D144" s="125">
        <f t="shared" ref="D144:AA144" si="58">SUM(D145:D146)</f>
        <v>7</v>
      </c>
      <c r="E144" s="125">
        <f t="shared" si="58"/>
        <v>36</v>
      </c>
      <c r="F144" s="125">
        <f t="shared" si="58"/>
        <v>34</v>
      </c>
      <c r="G144" s="57">
        <f t="shared" si="58"/>
        <v>2980.3999999999996</v>
      </c>
      <c r="H144" s="57">
        <f t="shared" si="58"/>
        <v>117.6</v>
      </c>
      <c r="I144" s="82">
        <f>J144/G144</f>
        <v>0.32707019192054759</v>
      </c>
      <c r="J144" s="57">
        <f t="shared" si="58"/>
        <v>974.8</v>
      </c>
      <c r="K144" s="82">
        <f>L144/G144</f>
        <v>0</v>
      </c>
      <c r="L144" s="57">
        <f t="shared" si="58"/>
        <v>0</v>
      </c>
      <c r="M144" s="82">
        <f t="shared" si="58"/>
        <v>0</v>
      </c>
      <c r="N144" s="57">
        <f t="shared" si="58"/>
        <v>0</v>
      </c>
      <c r="O144" s="57">
        <f t="shared" si="58"/>
        <v>0</v>
      </c>
      <c r="P144" s="57">
        <f t="shared" si="58"/>
        <v>0</v>
      </c>
      <c r="Q144" s="57">
        <f t="shared" si="58"/>
        <v>151.39999999999998</v>
      </c>
      <c r="R144" s="57">
        <f t="shared" si="58"/>
        <v>8.4</v>
      </c>
      <c r="S144" s="57">
        <f t="shared" si="58"/>
        <v>412.4</v>
      </c>
      <c r="T144" s="82">
        <f>U144/G144</f>
        <v>0</v>
      </c>
      <c r="U144" s="57">
        <f t="shared" si="58"/>
        <v>0</v>
      </c>
      <c r="V144" s="82">
        <f>W144/G144</f>
        <v>0.18601529995973701</v>
      </c>
      <c r="W144" s="57">
        <f t="shared" si="58"/>
        <v>554.40000000000009</v>
      </c>
      <c r="X144" s="57">
        <f t="shared" si="58"/>
        <v>0</v>
      </c>
      <c r="Y144" s="57">
        <f t="shared" si="58"/>
        <v>0</v>
      </c>
      <c r="Z144" s="57">
        <f t="shared" si="58"/>
        <v>0</v>
      </c>
      <c r="AA144" s="57">
        <f t="shared" si="58"/>
        <v>5199.3999999999987</v>
      </c>
      <c r="AB144" s="141">
        <f>SUM(AB145:AB146)</f>
        <v>476.5</v>
      </c>
      <c r="AC144" s="141">
        <f>SUM(AC145:AC146)</f>
        <v>1030.9000000000001</v>
      </c>
      <c r="AD144" s="233">
        <f t="shared" si="33"/>
        <v>0.34589316870218773</v>
      </c>
      <c r="AE144" s="141">
        <f>SUM(AE145:AE146)</f>
        <v>4644.9999999999982</v>
      </c>
      <c r="AF144" s="269">
        <f t="shared" si="31"/>
        <v>0.6</v>
      </c>
      <c r="AG144" s="270">
        <f>SUM(AG145:AG146)</f>
        <v>1788.2399999999998</v>
      </c>
      <c r="AH144" s="141">
        <f>SUM(AH145:AH146)</f>
        <v>-757.33999999999969</v>
      </c>
      <c r="AI144" s="233">
        <f t="shared" si="34"/>
        <v>0.6</v>
      </c>
      <c r="AJ144" s="57">
        <f t="shared" si="35"/>
        <v>1788.2399999999998</v>
      </c>
      <c r="AK144" s="57"/>
      <c r="AL144" s="433">
        <f t="shared" si="52"/>
        <v>5.0999999999999997E-2</v>
      </c>
      <c r="AM144" s="57">
        <f>SUM(AM145:AM146)</f>
        <v>152</v>
      </c>
      <c r="AN144" s="79"/>
      <c r="AO144" s="330"/>
    </row>
    <row r="145" spans="2:41" s="1" customFormat="1" ht="15.75" x14ac:dyDescent="0.25">
      <c r="B145" s="666"/>
      <c r="C145" s="12" t="s">
        <v>854</v>
      </c>
      <c r="D145" s="115">
        <v>4</v>
      </c>
      <c r="E145" s="115">
        <v>19</v>
      </c>
      <c r="F145" s="115">
        <v>17</v>
      </c>
      <c r="G145" s="131">
        <v>1490.1999999999998</v>
      </c>
      <c r="H145" s="131">
        <v>58.8</v>
      </c>
      <c r="I145" s="95">
        <v>0.33008992081599786</v>
      </c>
      <c r="J145" s="131">
        <v>491.9</v>
      </c>
      <c r="K145" s="95">
        <v>0</v>
      </c>
      <c r="L145" s="131">
        <v>0</v>
      </c>
      <c r="M145" s="95">
        <v>0</v>
      </c>
      <c r="N145" s="131">
        <v>0</v>
      </c>
      <c r="O145" s="131">
        <v>0</v>
      </c>
      <c r="P145" s="131">
        <v>0</v>
      </c>
      <c r="Q145" s="131">
        <v>75.7</v>
      </c>
      <c r="R145" s="131">
        <v>4.2</v>
      </c>
      <c r="S145" s="131">
        <v>206.6</v>
      </c>
      <c r="T145" s="95">
        <v>0</v>
      </c>
      <c r="U145" s="131">
        <v>0</v>
      </c>
      <c r="V145" s="95">
        <v>0.18601529995973701</v>
      </c>
      <c r="W145" s="317">
        <v>277.20000000000005</v>
      </c>
      <c r="X145" s="131">
        <v>0</v>
      </c>
      <c r="Y145" s="131">
        <v>0</v>
      </c>
      <c r="Z145" s="131">
        <v>0</v>
      </c>
      <c r="AA145" s="60">
        <f>G145+H145+J145+L145+N145+O145+P145+Q145+R145+S145+U145+W145+X145+Y145+Z145</f>
        <v>2604.5999999999995</v>
      </c>
      <c r="AB145" s="147">
        <v>238.7</v>
      </c>
      <c r="AC145" s="131">
        <f>AB145+X145+W145+U145</f>
        <v>515.90000000000009</v>
      </c>
      <c r="AD145" s="234">
        <f t="shared" si="33"/>
        <v>0.34619514159173276</v>
      </c>
      <c r="AE145" s="131">
        <f>G145+H145+J145+L145+N145+P145+Q145+R145+S145+Y145+Z145</f>
        <v>2327.3999999999992</v>
      </c>
      <c r="AF145" s="271">
        <f t="shared" si="31"/>
        <v>0.6</v>
      </c>
      <c r="AG145" s="272">
        <f>G145*AF145</f>
        <v>894.11999999999989</v>
      </c>
      <c r="AH145" s="225">
        <f>IF((AA145+AB145)-(AE145+AG145)&gt;0,0,(AA145+AB145)-(AE145+AG145))</f>
        <v>-378.2199999999998</v>
      </c>
      <c r="AI145" s="234">
        <f t="shared" si="34"/>
        <v>0.6</v>
      </c>
      <c r="AJ145" s="131">
        <f t="shared" si="35"/>
        <v>894.11999999999989</v>
      </c>
      <c r="AK145" s="131"/>
      <c r="AL145" s="433">
        <f t="shared" si="52"/>
        <v>5.0999999999999997E-2</v>
      </c>
      <c r="AM145" s="131">
        <f t="shared" si="32"/>
        <v>76</v>
      </c>
      <c r="AN145" s="185"/>
      <c r="AO145" s="330"/>
    </row>
    <row r="146" spans="2:41" s="1" customFormat="1" ht="15.75" x14ac:dyDescent="0.25">
      <c r="B146" s="666"/>
      <c r="C146" s="12" t="s">
        <v>855</v>
      </c>
      <c r="D146" s="115">
        <v>3</v>
      </c>
      <c r="E146" s="115">
        <v>17</v>
      </c>
      <c r="F146" s="115">
        <v>17</v>
      </c>
      <c r="G146" s="131">
        <v>1490.1999999999998</v>
      </c>
      <c r="H146" s="131">
        <v>58.800000000000004</v>
      </c>
      <c r="I146" s="95">
        <v>0.32405046302509727</v>
      </c>
      <c r="J146" s="131">
        <v>482.89999999999992</v>
      </c>
      <c r="K146" s="95">
        <v>0</v>
      </c>
      <c r="L146" s="131">
        <v>0</v>
      </c>
      <c r="M146" s="95">
        <v>0</v>
      </c>
      <c r="N146" s="131">
        <v>0</v>
      </c>
      <c r="O146" s="131">
        <v>0</v>
      </c>
      <c r="P146" s="131">
        <v>0</v>
      </c>
      <c r="Q146" s="131">
        <v>75.699999999999989</v>
      </c>
      <c r="R146" s="131">
        <v>4.2</v>
      </c>
      <c r="S146" s="131">
        <v>205.79999999999998</v>
      </c>
      <c r="T146" s="95">
        <v>0</v>
      </c>
      <c r="U146" s="131">
        <v>0</v>
      </c>
      <c r="V146" s="95">
        <v>0.18601529995973701</v>
      </c>
      <c r="W146" s="317">
        <v>277.20000000000005</v>
      </c>
      <c r="X146" s="131">
        <v>0</v>
      </c>
      <c r="Y146" s="131">
        <v>0</v>
      </c>
      <c r="Z146" s="131">
        <v>0</v>
      </c>
      <c r="AA146" s="60">
        <f>G146+H146+J146+L146+N146+O146+P146+Q146+R146+S146+U146+W146+X146+Y146+Z146</f>
        <v>2594.7999999999993</v>
      </c>
      <c r="AB146" s="147">
        <v>237.8</v>
      </c>
      <c r="AC146" s="131">
        <f>AB146+X146+W146+U146</f>
        <v>515</v>
      </c>
      <c r="AD146" s="234">
        <f t="shared" si="33"/>
        <v>0.34559119581264264</v>
      </c>
      <c r="AE146" s="131">
        <f>G146+H146+J146+L146+N146+P146+Q146+R146+S146+Y146+Z146</f>
        <v>2317.5999999999995</v>
      </c>
      <c r="AF146" s="271">
        <f t="shared" ref="AF146:AF209" si="59">$AF$7</f>
        <v>0.6</v>
      </c>
      <c r="AG146" s="272">
        <f>G146*AF146</f>
        <v>894.11999999999989</v>
      </c>
      <c r="AH146" s="225">
        <f>IF((AA146+AB146)-(AE146+AG146)&gt;0,0,(AA146+AB146)-(AE146+AG146))</f>
        <v>-379.11999999999989</v>
      </c>
      <c r="AI146" s="234">
        <f t="shared" si="34"/>
        <v>0.6</v>
      </c>
      <c r="AJ146" s="131">
        <f t="shared" si="35"/>
        <v>894.11999999999989</v>
      </c>
      <c r="AK146" s="131"/>
      <c r="AL146" s="433">
        <f t="shared" si="52"/>
        <v>5.0999999999999997E-2</v>
      </c>
      <c r="AM146" s="131">
        <f t="shared" ref="AM146:AM209" si="60">ROUND(AL146*G146,1)</f>
        <v>76</v>
      </c>
      <c r="AN146" s="185"/>
      <c r="AO146" s="330"/>
    </row>
    <row r="147" spans="2:41" ht="15.75" customHeight="1" x14ac:dyDescent="0.25">
      <c r="B147" s="666" t="s">
        <v>131</v>
      </c>
      <c r="C147" s="11" t="s">
        <v>124</v>
      </c>
      <c r="D147" s="126">
        <f t="shared" ref="D147:AA147" si="61">SUM(D148:D150)</f>
        <v>11</v>
      </c>
      <c r="E147" s="126">
        <f t="shared" si="61"/>
        <v>57</v>
      </c>
      <c r="F147" s="126">
        <f t="shared" si="61"/>
        <v>50</v>
      </c>
      <c r="G147" s="128">
        <f t="shared" si="61"/>
        <v>4671.3</v>
      </c>
      <c r="H147" s="128">
        <f t="shared" si="61"/>
        <v>163.20000000000002</v>
      </c>
      <c r="I147" s="82">
        <f>J147/G147</f>
        <v>0.2752766895724959</v>
      </c>
      <c r="J147" s="128">
        <f t="shared" si="61"/>
        <v>1285.9000000000001</v>
      </c>
      <c r="K147" s="82">
        <f>L147/G147</f>
        <v>0</v>
      </c>
      <c r="L147" s="128">
        <f t="shared" si="61"/>
        <v>0</v>
      </c>
      <c r="M147" s="83">
        <f t="shared" si="61"/>
        <v>0</v>
      </c>
      <c r="N147" s="128">
        <f t="shared" si="61"/>
        <v>0</v>
      </c>
      <c r="O147" s="128">
        <f t="shared" si="61"/>
        <v>0</v>
      </c>
      <c r="P147" s="128">
        <f t="shared" si="61"/>
        <v>0</v>
      </c>
      <c r="Q147" s="128">
        <f t="shared" si="61"/>
        <v>170.2</v>
      </c>
      <c r="R147" s="128">
        <f t="shared" si="61"/>
        <v>12.600000000000001</v>
      </c>
      <c r="S147" s="128">
        <f t="shared" si="61"/>
        <v>602.29999999999995</v>
      </c>
      <c r="T147" s="82">
        <f>U147/G147</f>
        <v>0</v>
      </c>
      <c r="U147" s="128">
        <f t="shared" si="61"/>
        <v>0</v>
      </c>
      <c r="V147" s="82">
        <f>W147/G147</f>
        <v>0.18917646051420375</v>
      </c>
      <c r="W147" s="128">
        <f t="shared" si="61"/>
        <v>883.7</v>
      </c>
      <c r="X147" s="128">
        <f t="shared" si="61"/>
        <v>0</v>
      </c>
      <c r="Y147" s="128">
        <f t="shared" si="61"/>
        <v>0</v>
      </c>
      <c r="Z147" s="128">
        <f t="shared" si="61"/>
        <v>0</v>
      </c>
      <c r="AA147" s="128">
        <f t="shared" si="61"/>
        <v>7789.1999999999989</v>
      </c>
      <c r="AB147" s="148">
        <f>SUM(AB148:AB150)</f>
        <v>713.90000000000009</v>
      </c>
      <c r="AC147" s="148">
        <f>SUM(AC148:AC150)</f>
        <v>1597.6</v>
      </c>
      <c r="AD147" s="235">
        <f t="shared" si="33"/>
        <v>0.34200329672682123</v>
      </c>
      <c r="AE147" s="148">
        <f>SUM(AE148:AE150)</f>
        <v>6905.5</v>
      </c>
      <c r="AF147" s="273">
        <f t="shared" si="59"/>
        <v>0.6</v>
      </c>
      <c r="AG147" s="274">
        <f>SUM(AG148:AG150)</f>
        <v>2802.7799999999997</v>
      </c>
      <c r="AH147" s="148">
        <f>SUM(AH148:AH150)</f>
        <v>-1205.1799999999996</v>
      </c>
      <c r="AI147" s="235">
        <f t="shared" si="34"/>
        <v>0.59999999999999987</v>
      </c>
      <c r="AJ147" s="128">
        <f t="shared" si="35"/>
        <v>2802.7799999999997</v>
      </c>
      <c r="AK147" s="128"/>
      <c r="AL147" s="433">
        <f t="shared" si="52"/>
        <v>5.0999999999999997E-2</v>
      </c>
      <c r="AM147" s="128">
        <f>SUM(AM148:AM150)</f>
        <v>238.2</v>
      </c>
      <c r="AN147" s="200"/>
      <c r="AO147" s="332"/>
    </row>
    <row r="148" spans="2:41" ht="15.75" x14ac:dyDescent="0.25">
      <c r="B148" s="666"/>
      <c r="C148" s="12" t="s">
        <v>856</v>
      </c>
      <c r="D148" s="115">
        <v>6</v>
      </c>
      <c r="E148" s="115">
        <v>26</v>
      </c>
      <c r="F148" s="115">
        <v>25</v>
      </c>
      <c r="G148" s="131">
        <v>2335.5</v>
      </c>
      <c r="H148" s="131">
        <v>87.600000000000009</v>
      </c>
      <c r="I148" s="95">
        <v>0.3164632840933419</v>
      </c>
      <c r="J148" s="131">
        <v>739.1</v>
      </c>
      <c r="K148" s="95">
        <v>0</v>
      </c>
      <c r="L148" s="131">
        <v>0</v>
      </c>
      <c r="M148" s="95">
        <v>0</v>
      </c>
      <c r="N148" s="131">
        <v>0</v>
      </c>
      <c r="O148" s="131">
        <v>0</v>
      </c>
      <c r="P148" s="131">
        <v>0</v>
      </c>
      <c r="Q148" s="131">
        <v>75.599999999999994</v>
      </c>
      <c r="R148" s="131">
        <v>4.2</v>
      </c>
      <c r="S148" s="131">
        <v>307.09999999999997</v>
      </c>
      <c r="T148" s="95">
        <v>0</v>
      </c>
      <c r="U148" s="131">
        <v>0</v>
      </c>
      <c r="V148" s="95">
        <v>0.19006636694497966</v>
      </c>
      <c r="W148" s="317">
        <v>443.9</v>
      </c>
      <c r="X148" s="131">
        <v>0</v>
      </c>
      <c r="Y148" s="131">
        <v>0</v>
      </c>
      <c r="Z148" s="131">
        <v>0</v>
      </c>
      <c r="AA148" s="60">
        <f>G148+H148+J148+L148+N148+O148+P148+Q148+R148+S148+U148+W148+X148+Y148+Z148</f>
        <v>3992.9999999999995</v>
      </c>
      <c r="AB148" s="147">
        <v>366</v>
      </c>
      <c r="AC148" s="131">
        <f>AB148+X148+W148+U148</f>
        <v>809.9</v>
      </c>
      <c r="AD148" s="234">
        <f t="shared" si="33"/>
        <v>0.34677799186469704</v>
      </c>
      <c r="AE148" s="131">
        <f>G148+H148+J148+L148+N148+P148+Q148+R148+S148+Y148+Z148</f>
        <v>3549.0999999999995</v>
      </c>
      <c r="AF148" s="271">
        <f t="shared" si="59"/>
        <v>0.6</v>
      </c>
      <c r="AG148" s="272">
        <f>G148*AF148</f>
        <v>1401.3</v>
      </c>
      <c r="AH148" s="225">
        <f>IF((AA148+AB148)-(AE148+AG148)&gt;0,0,(AA148+AB148)-(AE148+AG148))</f>
        <v>-591.39999999999964</v>
      </c>
      <c r="AI148" s="234">
        <f t="shared" si="34"/>
        <v>0.59999999999999987</v>
      </c>
      <c r="AJ148" s="131">
        <f t="shared" si="35"/>
        <v>1401.2999999999997</v>
      </c>
      <c r="AK148" s="131"/>
      <c r="AL148" s="433">
        <f t="shared" si="52"/>
        <v>5.0999999999999997E-2</v>
      </c>
      <c r="AM148" s="131">
        <f t="shared" si="60"/>
        <v>119.1</v>
      </c>
      <c r="AN148" s="185"/>
      <c r="AO148" s="332"/>
    </row>
    <row r="149" spans="2:41" s="1" customFormat="1" ht="15.75" x14ac:dyDescent="0.25">
      <c r="B149" s="666"/>
      <c r="C149" s="12" t="s">
        <v>857</v>
      </c>
      <c r="D149" s="115">
        <v>2</v>
      </c>
      <c r="E149" s="115">
        <v>15</v>
      </c>
      <c r="F149" s="115">
        <v>12</v>
      </c>
      <c r="G149" s="131">
        <v>1165.3</v>
      </c>
      <c r="H149" s="131">
        <v>42</v>
      </c>
      <c r="I149" s="95">
        <v>0.26396636059383854</v>
      </c>
      <c r="J149" s="131">
        <v>307.60000000000002</v>
      </c>
      <c r="K149" s="95">
        <v>0</v>
      </c>
      <c r="L149" s="131">
        <v>0</v>
      </c>
      <c r="M149" s="95">
        <v>0</v>
      </c>
      <c r="N149" s="131">
        <v>0</v>
      </c>
      <c r="O149" s="131">
        <v>0</v>
      </c>
      <c r="P149" s="131">
        <v>0</v>
      </c>
      <c r="Q149" s="131">
        <v>37.799999999999997</v>
      </c>
      <c r="R149" s="131">
        <v>4.2</v>
      </c>
      <c r="S149" s="131">
        <v>148.20000000000002</v>
      </c>
      <c r="T149" s="95">
        <v>0</v>
      </c>
      <c r="U149" s="131">
        <v>0</v>
      </c>
      <c r="V149" s="95">
        <v>0.19007980777482195</v>
      </c>
      <c r="W149" s="317">
        <v>221.5</v>
      </c>
      <c r="X149" s="131">
        <v>0</v>
      </c>
      <c r="Y149" s="131">
        <v>0</v>
      </c>
      <c r="Z149" s="131">
        <v>0</v>
      </c>
      <c r="AA149" s="60">
        <f>G149+H149+J149+L149+N149+O149+P149+Q149+R149+S149+U149+W149+X149+Y149+Z149</f>
        <v>1926.6000000000001</v>
      </c>
      <c r="AB149" s="147">
        <v>176.6</v>
      </c>
      <c r="AC149" s="131">
        <f>AB149+X149+W149+U149</f>
        <v>398.1</v>
      </c>
      <c r="AD149" s="234">
        <f t="shared" si="33"/>
        <v>0.34162876512486057</v>
      </c>
      <c r="AE149" s="131">
        <f>G149+H149+J149+L149+N149+P149+Q149+R149+S149+Y149+Z149</f>
        <v>1705.1000000000001</v>
      </c>
      <c r="AF149" s="271">
        <f t="shared" si="59"/>
        <v>0.6</v>
      </c>
      <c r="AG149" s="272">
        <f>G149*AF149</f>
        <v>699.18</v>
      </c>
      <c r="AH149" s="225">
        <f>IF((AA149+AB149)-(AE149+AG149)&gt;0,0,(AA149+AB149)-(AE149+AG149))</f>
        <v>-301.07999999999993</v>
      </c>
      <c r="AI149" s="234">
        <f t="shared" si="34"/>
        <v>0.6</v>
      </c>
      <c r="AJ149" s="131">
        <f t="shared" si="35"/>
        <v>699.18</v>
      </c>
      <c r="AK149" s="131"/>
      <c r="AL149" s="433">
        <f t="shared" si="52"/>
        <v>5.0999999999999997E-2</v>
      </c>
      <c r="AM149" s="131">
        <f t="shared" si="60"/>
        <v>59.4</v>
      </c>
      <c r="AN149" s="185"/>
      <c r="AO149" s="330"/>
    </row>
    <row r="150" spans="2:41" s="1" customFormat="1" ht="15.75" x14ac:dyDescent="0.25">
      <c r="B150" s="666"/>
      <c r="C150" s="12" t="s">
        <v>858</v>
      </c>
      <c r="D150" s="115">
        <v>3</v>
      </c>
      <c r="E150" s="115">
        <v>16</v>
      </c>
      <c r="F150" s="115">
        <v>13</v>
      </c>
      <c r="G150" s="131">
        <v>1170.5</v>
      </c>
      <c r="H150" s="131">
        <v>33.6</v>
      </c>
      <c r="I150" s="95">
        <v>0.20435711234515164</v>
      </c>
      <c r="J150" s="131">
        <v>239.2</v>
      </c>
      <c r="K150" s="95">
        <v>0</v>
      </c>
      <c r="L150" s="131">
        <v>0</v>
      </c>
      <c r="M150" s="95">
        <v>0</v>
      </c>
      <c r="N150" s="131">
        <v>0</v>
      </c>
      <c r="O150" s="131">
        <v>0</v>
      </c>
      <c r="P150" s="131">
        <v>0</v>
      </c>
      <c r="Q150" s="131">
        <v>56.8</v>
      </c>
      <c r="R150" s="131">
        <v>4.2</v>
      </c>
      <c r="S150" s="131">
        <v>147</v>
      </c>
      <c r="T150" s="95">
        <v>0</v>
      </c>
      <c r="U150" s="131">
        <v>0</v>
      </c>
      <c r="V150" s="95">
        <v>0.18650149508756941</v>
      </c>
      <c r="W150" s="317">
        <v>218.3</v>
      </c>
      <c r="X150" s="131">
        <v>0</v>
      </c>
      <c r="Y150" s="131">
        <v>0</v>
      </c>
      <c r="Z150" s="131">
        <v>0</v>
      </c>
      <c r="AA150" s="60">
        <f>G150+H150+J150+L150+N150+O150+P150+Q150+R150+S150+U150+W150+X150+Y150+Z150</f>
        <v>1869.6</v>
      </c>
      <c r="AB150" s="147">
        <v>171.3</v>
      </c>
      <c r="AC150" s="131">
        <f>AB150+X150+W150+U150</f>
        <v>389.6</v>
      </c>
      <c r="AD150" s="234">
        <f t="shared" ref="AD150:AD213" si="62">(AB150+X150+W150+U150)/G150</f>
        <v>0.33284920973942761</v>
      </c>
      <c r="AE150" s="131">
        <f>G150+H150+J150+L150+N150+P150+Q150+R150+S150+Y150+Z150</f>
        <v>1651.3</v>
      </c>
      <c r="AF150" s="271">
        <f t="shared" si="59"/>
        <v>0.6</v>
      </c>
      <c r="AG150" s="272">
        <f>G150*AF150</f>
        <v>702.3</v>
      </c>
      <c r="AH150" s="225">
        <f>IF((AA150+AB150)-(AE150+AG150)&gt;0,0,(AA150+AB150)-(AE150+AG150))</f>
        <v>-312.70000000000005</v>
      </c>
      <c r="AI150" s="234">
        <f t="shared" si="34"/>
        <v>0.60000000000000009</v>
      </c>
      <c r="AJ150" s="131">
        <f t="shared" si="35"/>
        <v>702.30000000000007</v>
      </c>
      <c r="AK150" s="131"/>
      <c r="AL150" s="433">
        <f t="shared" si="52"/>
        <v>5.0999999999999997E-2</v>
      </c>
      <c r="AM150" s="131">
        <f t="shared" si="60"/>
        <v>59.7</v>
      </c>
      <c r="AN150" s="185"/>
      <c r="AO150" s="330"/>
    </row>
    <row r="151" spans="2:41" ht="15.75" customHeight="1" x14ac:dyDescent="0.25">
      <c r="B151" s="666" t="s">
        <v>132</v>
      </c>
      <c r="C151" s="11" t="s">
        <v>124</v>
      </c>
      <c r="D151" s="113">
        <f t="shared" ref="D151:AA151" si="63">SUM(D152:D153)</f>
        <v>8</v>
      </c>
      <c r="E151" s="113">
        <f t="shared" si="63"/>
        <v>46</v>
      </c>
      <c r="F151" s="113">
        <f t="shared" si="63"/>
        <v>46</v>
      </c>
      <c r="G151" s="58">
        <f t="shared" si="63"/>
        <v>4433.1000000000004</v>
      </c>
      <c r="H151" s="58">
        <f t="shared" si="63"/>
        <v>141.6</v>
      </c>
      <c r="I151" s="82">
        <f>J151/G151</f>
        <v>0.29690284451061333</v>
      </c>
      <c r="J151" s="58">
        <f t="shared" si="63"/>
        <v>1316.2</v>
      </c>
      <c r="K151" s="82">
        <f>L151/G151</f>
        <v>0</v>
      </c>
      <c r="L151" s="58">
        <f t="shared" si="63"/>
        <v>0</v>
      </c>
      <c r="M151" s="82">
        <f t="shared" si="63"/>
        <v>0</v>
      </c>
      <c r="N151" s="58">
        <f t="shared" si="63"/>
        <v>0</v>
      </c>
      <c r="O151" s="58">
        <f t="shared" si="63"/>
        <v>0</v>
      </c>
      <c r="P151" s="58">
        <f t="shared" si="63"/>
        <v>0</v>
      </c>
      <c r="Q151" s="58">
        <f t="shared" si="63"/>
        <v>113.39999999999999</v>
      </c>
      <c r="R151" s="58">
        <f t="shared" si="63"/>
        <v>8.4</v>
      </c>
      <c r="S151" s="58">
        <f t="shared" si="63"/>
        <v>572.1</v>
      </c>
      <c r="T151" s="82">
        <f>U151/G151</f>
        <v>0</v>
      </c>
      <c r="U151" s="58">
        <f t="shared" si="63"/>
        <v>0</v>
      </c>
      <c r="V151" s="82">
        <f>W151/G151</f>
        <v>0.19158151180889216</v>
      </c>
      <c r="W151" s="57">
        <f t="shared" si="63"/>
        <v>849.3</v>
      </c>
      <c r="X151" s="58">
        <f t="shared" si="63"/>
        <v>0</v>
      </c>
      <c r="Y151" s="58">
        <f t="shared" si="63"/>
        <v>0</v>
      </c>
      <c r="Z151" s="58">
        <f t="shared" si="63"/>
        <v>0</v>
      </c>
      <c r="AA151" s="58">
        <f t="shared" si="63"/>
        <v>7434.1</v>
      </c>
      <c r="AB151" s="141">
        <f>SUM(AB152:AB153)</f>
        <v>681.3</v>
      </c>
      <c r="AC151" s="141">
        <f>SUM(AC152:AC153)</f>
        <v>1530.6</v>
      </c>
      <c r="AD151" s="236">
        <f t="shared" si="62"/>
        <v>0.34526629221086819</v>
      </c>
      <c r="AE151" s="141">
        <f>SUM(AE152:AE153)</f>
        <v>6584.7999999999993</v>
      </c>
      <c r="AF151" s="275">
        <f t="shared" si="59"/>
        <v>0.6</v>
      </c>
      <c r="AG151" s="270">
        <f>SUM(AG152:AG153)</f>
        <v>2659.8599999999997</v>
      </c>
      <c r="AH151" s="141">
        <f>SUM(AH152:AH153)</f>
        <v>-1129.2600000000002</v>
      </c>
      <c r="AI151" s="236">
        <f t="shared" ref="AI151:AI214" si="64">AJ151/G151</f>
        <v>0.6</v>
      </c>
      <c r="AJ151" s="58">
        <f t="shared" ref="AJ151:AJ214" si="65">AC151+AH151*-1</f>
        <v>2659.86</v>
      </c>
      <c r="AK151" s="58"/>
      <c r="AL151" s="433">
        <f t="shared" si="52"/>
        <v>5.0999999999999997E-2</v>
      </c>
      <c r="AM151" s="58">
        <f>SUM(AM152:AM153)</f>
        <v>226.10000000000002</v>
      </c>
      <c r="AN151" s="183"/>
      <c r="AO151" s="332"/>
    </row>
    <row r="152" spans="2:41" s="1" customFormat="1" ht="15.75" x14ac:dyDescent="0.25">
      <c r="B152" s="666"/>
      <c r="C152" s="12" t="s">
        <v>800</v>
      </c>
      <c r="D152" s="115">
        <v>4</v>
      </c>
      <c r="E152" s="115">
        <v>25</v>
      </c>
      <c r="F152" s="115">
        <v>25</v>
      </c>
      <c r="G152" s="131">
        <v>2444.4999999999995</v>
      </c>
      <c r="H152" s="131">
        <v>69.599999999999994</v>
      </c>
      <c r="I152" s="95">
        <v>0.27347105747596656</v>
      </c>
      <c r="J152" s="131">
        <v>668.50000000000011</v>
      </c>
      <c r="K152" s="95">
        <v>0</v>
      </c>
      <c r="L152" s="131">
        <v>0</v>
      </c>
      <c r="M152" s="95">
        <v>0</v>
      </c>
      <c r="N152" s="131">
        <v>0</v>
      </c>
      <c r="O152" s="131">
        <v>0</v>
      </c>
      <c r="P152" s="131">
        <v>0</v>
      </c>
      <c r="Q152" s="131">
        <v>37.799999999999997</v>
      </c>
      <c r="R152" s="131">
        <v>4.2</v>
      </c>
      <c r="S152" s="131">
        <v>308.3</v>
      </c>
      <c r="T152" s="95">
        <v>0</v>
      </c>
      <c r="U152" s="131">
        <v>0</v>
      </c>
      <c r="V152" s="95">
        <v>0.19382286766209864</v>
      </c>
      <c r="W152" s="317">
        <v>473.8</v>
      </c>
      <c r="X152" s="131">
        <v>0</v>
      </c>
      <c r="Y152" s="131">
        <v>0</v>
      </c>
      <c r="Z152" s="131">
        <v>0</v>
      </c>
      <c r="AA152" s="60">
        <f>G152+H152+J152+L152+N152+O152+P152+Q152+R152+S152+U152+W152+X152+Y152+Z152</f>
        <v>4006.7</v>
      </c>
      <c r="AB152" s="147">
        <v>367.2</v>
      </c>
      <c r="AC152" s="131">
        <f>AB152+X152+W152+U152</f>
        <v>841</v>
      </c>
      <c r="AD152" s="234">
        <f t="shared" si="62"/>
        <v>0.34403763550828398</v>
      </c>
      <c r="AE152" s="131">
        <f>G152+H152+J152+L152+N152+P152+Q152+R152+S152+Y152+Z152</f>
        <v>3532.8999999999996</v>
      </c>
      <c r="AF152" s="271">
        <f t="shared" si="59"/>
        <v>0.6</v>
      </c>
      <c r="AG152" s="272">
        <f>G152*AF152</f>
        <v>1466.6999999999996</v>
      </c>
      <c r="AH152" s="225">
        <f>IF((AA152+AB152)-(AE152+AG152)&gt;0,0,(AA152+AB152)-(AE152+AG152))</f>
        <v>-625.69999999999982</v>
      </c>
      <c r="AI152" s="234">
        <f t="shared" si="64"/>
        <v>0.60000000000000009</v>
      </c>
      <c r="AJ152" s="131">
        <f t="shared" si="65"/>
        <v>1466.6999999999998</v>
      </c>
      <c r="AK152" s="131"/>
      <c r="AL152" s="433">
        <f t="shared" si="52"/>
        <v>5.0999999999999997E-2</v>
      </c>
      <c r="AM152" s="131">
        <f t="shared" si="60"/>
        <v>124.7</v>
      </c>
      <c r="AN152" s="185"/>
      <c r="AO152" s="330"/>
    </row>
    <row r="153" spans="2:41" ht="15.75" x14ac:dyDescent="0.25">
      <c r="B153" s="666"/>
      <c r="C153" s="12" t="s">
        <v>726</v>
      </c>
      <c r="D153" s="115">
        <v>4</v>
      </c>
      <c r="E153" s="115">
        <v>21</v>
      </c>
      <c r="F153" s="115">
        <v>21</v>
      </c>
      <c r="G153" s="131">
        <v>1988.6000000000004</v>
      </c>
      <c r="H153" s="131">
        <v>72</v>
      </c>
      <c r="I153" s="95">
        <v>0.32570652720506882</v>
      </c>
      <c r="J153" s="131">
        <v>647.69999999999993</v>
      </c>
      <c r="K153" s="95">
        <v>0</v>
      </c>
      <c r="L153" s="131">
        <v>0</v>
      </c>
      <c r="M153" s="95">
        <v>0</v>
      </c>
      <c r="N153" s="131">
        <v>0</v>
      </c>
      <c r="O153" s="131">
        <v>0</v>
      </c>
      <c r="P153" s="131">
        <v>0</v>
      </c>
      <c r="Q153" s="131">
        <v>75.599999999999994</v>
      </c>
      <c r="R153" s="131">
        <v>4.2</v>
      </c>
      <c r="S153" s="131">
        <v>263.8</v>
      </c>
      <c r="T153" s="95">
        <v>0</v>
      </c>
      <c r="U153" s="131">
        <v>0</v>
      </c>
      <c r="V153" s="95">
        <v>0.1888263099668108</v>
      </c>
      <c r="W153" s="317">
        <v>375.5</v>
      </c>
      <c r="X153" s="131">
        <v>0</v>
      </c>
      <c r="Y153" s="131">
        <v>0</v>
      </c>
      <c r="Z153" s="131">
        <v>0</v>
      </c>
      <c r="AA153" s="60">
        <f>G153+H153+J153+L153+N153+O153+P153+Q153+R153+S153+U153+W153+X153+Y153+Z153</f>
        <v>3427.4</v>
      </c>
      <c r="AB153" s="147">
        <v>314.10000000000002</v>
      </c>
      <c r="AC153" s="131">
        <f>AB153+X153+W153+U153</f>
        <v>689.6</v>
      </c>
      <c r="AD153" s="234">
        <f t="shared" si="62"/>
        <v>0.34677662677260379</v>
      </c>
      <c r="AE153" s="131">
        <f>G153+H153+J153+L153+N153+P153+Q153+R153+S153+Y153+Z153</f>
        <v>3051.9</v>
      </c>
      <c r="AF153" s="271">
        <f t="shared" si="59"/>
        <v>0.6</v>
      </c>
      <c r="AG153" s="272">
        <f>G153*AF153</f>
        <v>1193.1600000000001</v>
      </c>
      <c r="AH153" s="225">
        <f>IF((AA153+AB153)-(AE153+AG153)&gt;0,0,(AA153+AB153)-(AE153+AG153))</f>
        <v>-503.5600000000004</v>
      </c>
      <c r="AI153" s="234">
        <f t="shared" si="64"/>
        <v>0.60000000000000009</v>
      </c>
      <c r="AJ153" s="131">
        <f t="shared" si="65"/>
        <v>1193.1600000000003</v>
      </c>
      <c r="AK153" s="131"/>
      <c r="AL153" s="433">
        <f t="shared" si="52"/>
        <v>5.0999999999999997E-2</v>
      </c>
      <c r="AM153" s="131">
        <f t="shared" si="60"/>
        <v>101.4</v>
      </c>
      <c r="AN153" s="185"/>
      <c r="AO153" s="332"/>
    </row>
    <row r="154" spans="2:41" s="1" customFormat="1" ht="15.75" customHeight="1" x14ac:dyDescent="0.25">
      <c r="B154" s="666" t="s">
        <v>133</v>
      </c>
      <c r="C154" s="11" t="s">
        <v>124</v>
      </c>
      <c r="D154" s="125">
        <f t="shared" ref="D154:AA154" si="66">SUM(D155:D156)</f>
        <v>9</v>
      </c>
      <c r="E154" s="125">
        <f t="shared" si="66"/>
        <v>47</v>
      </c>
      <c r="F154" s="125">
        <f t="shared" si="66"/>
        <v>45</v>
      </c>
      <c r="G154" s="57">
        <f t="shared" si="66"/>
        <v>4105.5999999999995</v>
      </c>
      <c r="H154" s="57">
        <f t="shared" si="66"/>
        <v>159.6</v>
      </c>
      <c r="I154" s="82">
        <f>J154/G154</f>
        <v>0.30962587685113013</v>
      </c>
      <c r="J154" s="57">
        <f t="shared" si="66"/>
        <v>1271.1999999999998</v>
      </c>
      <c r="K154" s="82">
        <f>L154/G154</f>
        <v>0</v>
      </c>
      <c r="L154" s="57">
        <f t="shared" si="66"/>
        <v>0</v>
      </c>
      <c r="M154" s="82">
        <f t="shared" si="66"/>
        <v>0</v>
      </c>
      <c r="N154" s="57">
        <f t="shared" si="66"/>
        <v>0</v>
      </c>
      <c r="O154" s="57">
        <f t="shared" si="66"/>
        <v>0</v>
      </c>
      <c r="P154" s="57">
        <f t="shared" si="66"/>
        <v>0</v>
      </c>
      <c r="Q154" s="57">
        <f t="shared" si="66"/>
        <v>113.39999999999999</v>
      </c>
      <c r="R154" s="57">
        <f t="shared" si="66"/>
        <v>8.4</v>
      </c>
      <c r="S154" s="57">
        <f t="shared" si="66"/>
        <v>537.1</v>
      </c>
      <c r="T154" s="82">
        <f>U154/G154</f>
        <v>0</v>
      </c>
      <c r="U154" s="57">
        <f t="shared" si="66"/>
        <v>0</v>
      </c>
      <c r="V154" s="82">
        <f>W154/G154</f>
        <v>0.19115354637568205</v>
      </c>
      <c r="W154" s="57">
        <f t="shared" si="66"/>
        <v>784.80000000000007</v>
      </c>
      <c r="X154" s="57">
        <f t="shared" si="66"/>
        <v>0</v>
      </c>
      <c r="Y154" s="57">
        <f t="shared" si="66"/>
        <v>0</v>
      </c>
      <c r="Z154" s="57">
        <f t="shared" si="66"/>
        <v>0</v>
      </c>
      <c r="AA154" s="57">
        <f t="shared" si="66"/>
        <v>6980.0999999999985</v>
      </c>
      <c r="AB154" s="141">
        <f>SUM(AB155:AB156)</f>
        <v>639.70000000000005</v>
      </c>
      <c r="AC154" s="141">
        <f>SUM(AC155:AC156)</f>
        <v>1424.5</v>
      </c>
      <c r="AD154" s="233">
        <f t="shared" si="62"/>
        <v>0.34696512081060021</v>
      </c>
      <c r="AE154" s="141">
        <f>SUM(AE155:AE156)</f>
        <v>6195.2999999999993</v>
      </c>
      <c r="AF154" s="269">
        <f t="shared" si="59"/>
        <v>0.6</v>
      </c>
      <c r="AG154" s="270">
        <f>SUM(AG155:AG156)</f>
        <v>2463.3599999999997</v>
      </c>
      <c r="AH154" s="141">
        <f>SUM(AH155:AH156)</f>
        <v>-1038.8600000000001</v>
      </c>
      <c r="AI154" s="233">
        <f t="shared" si="64"/>
        <v>0.60000000000000009</v>
      </c>
      <c r="AJ154" s="57">
        <f t="shared" si="65"/>
        <v>2463.36</v>
      </c>
      <c r="AK154" s="57"/>
      <c r="AL154" s="433">
        <f t="shared" si="52"/>
        <v>5.0999999999999997E-2</v>
      </c>
      <c r="AM154" s="57">
        <f>SUM(AM155:AM156)</f>
        <v>209.4</v>
      </c>
      <c r="AN154" s="79"/>
      <c r="AO154" s="330"/>
    </row>
    <row r="155" spans="2:41" s="1" customFormat="1" ht="15.75" x14ac:dyDescent="0.25">
      <c r="B155" s="666"/>
      <c r="C155" s="12" t="s">
        <v>859</v>
      </c>
      <c r="D155" s="115">
        <v>3</v>
      </c>
      <c r="E155" s="115">
        <v>17</v>
      </c>
      <c r="F155" s="115">
        <v>17</v>
      </c>
      <c r="G155" s="131">
        <v>1576.6</v>
      </c>
      <c r="H155" s="131">
        <v>64.8</v>
      </c>
      <c r="I155" s="95">
        <v>0.30857541545097045</v>
      </c>
      <c r="J155" s="131">
        <v>486.5</v>
      </c>
      <c r="K155" s="95">
        <v>0</v>
      </c>
      <c r="L155" s="131">
        <v>0</v>
      </c>
      <c r="M155" s="95">
        <v>0</v>
      </c>
      <c r="N155" s="131">
        <v>0</v>
      </c>
      <c r="O155" s="131">
        <v>0</v>
      </c>
      <c r="P155" s="131">
        <v>0</v>
      </c>
      <c r="Q155" s="131">
        <v>37.799999999999997</v>
      </c>
      <c r="R155" s="131">
        <v>4.2</v>
      </c>
      <c r="S155" s="131">
        <v>206.1</v>
      </c>
      <c r="T155" s="95">
        <v>0</v>
      </c>
      <c r="U155" s="131">
        <v>0</v>
      </c>
      <c r="V155" s="95">
        <v>0.19193200558163137</v>
      </c>
      <c r="W155" s="317">
        <v>302.60000000000002</v>
      </c>
      <c r="X155" s="131">
        <v>0</v>
      </c>
      <c r="Y155" s="131">
        <v>0</v>
      </c>
      <c r="Z155" s="131">
        <v>0</v>
      </c>
      <c r="AA155" s="60">
        <f>G155+H155+J155+L155+N155+O155+P155+Q155+R155+S155+U155+W155+X155+Y155+Z155</f>
        <v>2678.5999999999995</v>
      </c>
      <c r="AB155" s="147">
        <v>245.5</v>
      </c>
      <c r="AC155" s="131">
        <f>AB155+X155+W155+U155</f>
        <v>548.1</v>
      </c>
      <c r="AD155" s="234">
        <f t="shared" si="62"/>
        <v>0.34764683496130916</v>
      </c>
      <c r="AE155" s="131">
        <f>G155+H155+J155+L155+N155+P155+Q155+R155+S155+Y155+Z155</f>
        <v>2375.9999999999995</v>
      </c>
      <c r="AF155" s="271">
        <f t="shared" si="59"/>
        <v>0.6</v>
      </c>
      <c r="AG155" s="272">
        <f>G155*AF155</f>
        <v>945.95999999999992</v>
      </c>
      <c r="AH155" s="225">
        <f>IF((AA155+AB155)-(AE155+AG155)&gt;0,0,(AA155+AB155)-(AE155+AG155))</f>
        <v>-397.86000000000013</v>
      </c>
      <c r="AI155" s="234">
        <f t="shared" si="64"/>
        <v>0.60000000000000009</v>
      </c>
      <c r="AJ155" s="131">
        <f t="shared" si="65"/>
        <v>945.96000000000015</v>
      </c>
      <c r="AK155" s="131"/>
      <c r="AL155" s="433">
        <f t="shared" si="52"/>
        <v>5.0999999999999997E-2</v>
      </c>
      <c r="AM155" s="131">
        <f t="shared" si="60"/>
        <v>80.400000000000006</v>
      </c>
      <c r="AN155" s="185"/>
      <c r="AO155" s="330"/>
    </row>
    <row r="156" spans="2:41" s="1" customFormat="1" ht="15.75" x14ac:dyDescent="0.25">
      <c r="B156" s="666"/>
      <c r="C156" s="12" t="s">
        <v>860</v>
      </c>
      <c r="D156" s="115">
        <v>6</v>
      </c>
      <c r="E156" s="115">
        <v>30</v>
      </c>
      <c r="F156" s="115">
        <v>28</v>
      </c>
      <c r="G156" s="131">
        <v>2528.9999999999995</v>
      </c>
      <c r="H156" s="131">
        <v>94.8</v>
      </c>
      <c r="I156" s="95">
        <v>0.31028074337682882</v>
      </c>
      <c r="J156" s="131">
        <v>784.69999999999993</v>
      </c>
      <c r="K156" s="95">
        <v>0</v>
      </c>
      <c r="L156" s="131">
        <v>0</v>
      </c>
      <c r="M156" s="95">
        <v>0</v>
      </c>
      <c r="N156" s="131">
        <v>0</v>
      </c>
      <c r="O156" s="131">
        <v>0</v>
      </c>
      <c r="P156" s="131">
        <v>0</v>
      </c>
      <c r="Q156" s="131">
        <v>75.599999999999994</v>
      </c>
      <c r="R156" s="131">
        <v>4.2</v>
      </c>
      <c r="S156" s="131">
        <v>331</v>
      </c>
      <c r="T156" s="95">
        <v>0</v>
      </c>
      <c r="U156" s="131">
        <v>0</v>
      </c>
      <c r="V156" s="95">
        <v>0.19066824831949392</v>
      </c>
      <c r="W156" s="317">
        <v>482.20000000000005</v>
      </c>
      <c r="X156" s="131">
        <v>0</v>
      </c>
      <c r="Y156" s="131">
        <v>0</v>
      </c>
      <c r="Z156" s="131">
        <v>0</v>
      </c>
      <c r="AA156" s="60">
        <f>G156+H156+J156+L156+N156+O156+P156+Q156+R156+S156+U156+W156+X156+Y156+Z156</f>
        <v>4301.4999999999991</v>
      </c>
      <c r="AB156" s="147">
        <v>394.2</v>
      </c>
      <c r="AC156" s="131">
        <f>AB156+X156+W156+U156</f>
        <v>876.40000000000009</v>
      </c>
      <c r="AD156" s="234">
        <f t="shared" si="62"/>
        <v>0.34654013444049042</v>
      </c>
      <c r="AE156" s="131">
        <f>G156+H156+J156+L156+N156+P156+Q156+R156+S156+Y156+Z156</f>
        <v>3819.2999999999993</v>
      </c>
      <c r="AF156" s="271">
        <f t="shared" si="59"/>
        <v>0.6</v>
      </c>
      <c r="AG156" s="272">
        <f>G156*AF156</f>
        <v>1517.3999999999996</v>
      </c>
      <c r="AH156" s="225">
        <f>IF((AA156+AB156)-(AE156+AG156)&gt;0,0,(AA156+AB156)-(AE156+AG156))</f>
        <v>-641</v>
      </c>
      <c r="AI156" s="234">
        <f t="shared" si="64"/>
        <v>0.60000000000000009</v>
      </c>
      <c r="AJ156" s="131">
        <f t="shared" si="65"/>
        <v>1517.4</v>
      </c>
      <c r="AK156" s="131"/>
      <c r="AL156" s="433">
        <f t="shared" si="52"/>
        <v>5.0999999999999997E-2</v>
      </c>
      <c r="AM156" s="131">
        <f t="shared" si="60"/>
        <v>129</v>
      </c>
      <c r="AN156" s="185"/>
      <c r="AO156" s="330"/>
    </row>
    <row r="157" spans="2:41" ht="15.75" customHeight="1" x14ac:dyDescent="0.25">
      <c r="B157" s="666" t="s">
        <v>134</v>
      </c>
      <c r="C157" s="11" t="s">
        <v>124</v>
      </c>
      <c r="D157" s="126">
        <f t="shared" ref="D157:AA157" si="67">SUM(D158:D159)</f>
        <v>8</v>
      </c>
      <c r="E157" s="126">
        <f t="shared" si="67"/>
        <v>36</v>
      </c>
      <c r="F157" s="126">
        <f t="shared" si="67"/>
        <v>31</v>
      </c>
      <c r="G157" s="128">
        <f t="shared" si="67"/>
        <v>2919.7999999999997</v>
      </c>
      <c r="H157" s="128">
        <f t="shared" si="67"/>
        <v>97.199999999999989</v>
      </c>
      <c r="I157" s="82">
        <f>J157/G157</f>
        <v>0.28604698951983015</v>
      </c>
      <c r="J157" s="128">
        <f t="shared" si="67"/>
        <v>835.19999999999993</v>
      </c>
      <c r="K157" s="82">
        <f>L157/G157</f>
        <v>0</v>
      </c>
      <c r="L157" s="128">
        <f t="shared" si="67"/>
        <v>0</v>
      </c>
      <c r="M157" s="83">
        <f t="shared" si="67"/>
        <v>0</v>
      </c>
      <c r="N157" s="128">
        <f t="shared" si="67"/>
        <v>0</v>
      </c>
      <c r="O157" s="128">
        <f t="shared" si="67"/>
        <v>0</v>
      </c>
      <c r="P157" s="128">
        <f t="shared" si="67"/>
        <v>0</v>
      </c>
      <c r="Q157" s="128">
        <f t="shared" si="67"/>
        <v>113.39999999999999</v>
      </c>
      <c r="R157" s="128">
        <f t="shared" si="67"/>
        <v>8.4</v>
      </c>
      <c r="S157" s="128">
        <f t="shared" si="67"/>
        <v>377.20000000000005</v>
      </c>
      <c r="T157" s="82">
        <f>U157/G157</f>
        <v>0</v>
      </c>
      <c r="U157" s="128">
        <f t="shared" si="67"/>
        <v>0</v>
      </c>
      <c r="V157" s="82">
        <f>W157/G157</f>
        <v>0.18867730666484006</v>
      </c>
      <c r="W157" s="128">
        <f t="shared" si="67"/>
        <v>550.9</v>
      </c>
      <c r="X157" s="128">
        <f t="shared" si="67"/>
        <v>0</v>
      </c>
      <c r="Y157" s="128">
        <f t="shared" si="67"/>
        <v>0</v>
      </c>
      <c r="Z157" s="128">
        <f t="shared" si="67"/>
        <v>0</v>
      </c>
      <c r="AA157" s="128">
        <f t="shared" si="67"/>
        <v>4902.0999999999995</v>
      </c>
      <c r="AB157" s="148">
        <f>SUM(AB158:AB159)</f>
        <v>449.29999999999995</v>
      </c>
      <c r="AC157" s="148">
        <f>SUM(AC158:AC159)</f>
        <v>1000.1999999999999</v>
      </c>
      <c r="AD157" s="235">
        <f t="shared" si="62"/>
        <v>0.34255770943215291</v>
      </c>
      <c r="AE157" s="148">
        <f>SUM(AE158:AE159)</f>
        <v>4351.1999999999989</v>
      </c>
      <c r="AF157" s="273">
        <f t="shared" si="59"/>
        <v>0.6</v>
      </c>
      <c r="AG157" s="274">
        <f>SUM(AG158:AG159)</f>
        <v>1751.8799999999997</v>
      </c>
      <c r="AH157" s="148">
        <f>SUM(AH158:AH159)</f>
        <v>-751.67999999999984</v>
      </c>
      <c r="AI157" s="235">
        <f t="shared" si="64"/>
        <v>0.6</v>
      </c>
      <c r="AJ157" s="128">
        <f t="shared" si="65"/>
        <v>1751.8799999999997</v>
      </c>
      <c r="AK157" s="128"/>
      <c r="AL157" s="433">
        <f t="shared" si="52"/>
        <v>5.0999999999999997E-2</v>
      </c>
      <c r="AM157" s="128">
        <f>SUM(AM158:AM159)</f>
        <v>148.9</v>
      </c>
      <c r="AN157" s="200"/>
      <c r="AO157" s="332"/>
    </row>
    <row r="158" spans="2:41" ht="15.75" x14ac:dyDescent="0.25">
      <c r="B158" s="666"/>
      <c r="C158" s="12" t="s">
        <v>861</v>
      </c>
      <c r="D158" s="115">
        <v>4</v>
      </c>
      <c r="E158" s="115">
        <v>18</v>
      </c>
      <c r="F158" s="115">
        <v>17</v>
      </c>
      <c r="G158" s="131">
        <v>1536.8</v>
      </c>
      <c r="H158" s="131">
        <v>54</v>
      </c>
      <c r="I158" s="95">
        <v>0.28103852160333159</v>
      </c>
      <c r="J158" s="131">
        <v>431.9</v>
      </c>
      <c r="K158" s="95">
        <v>0</v>
      </c>
      <c r="L158" s="131">
        <v>0</v>
      </c>
      <c r="M158" s="95">
        <v>0</v>
      </c>
      <c r="N158" s="131">
        <v>0</v>
      </c>
      <c r="O158" s="131">
        <v>0</v>
      </c>
      <c r="P158" s="131">
        <v>0</v>
      </c>
      <c r="Q158" s="131">
        <v>75.599999999999994</v>
      </c>
      <c r="R158" s="131">
        <v>4.2</v>
      </c>
      <c r="S158" s="131">
        <v>199.10000000000002</v>
      </c>
      <c r="T158" s="95">
        <v>0</v>
      </c>
      <c r="U158" s="131">
        <v>0</v>
      </c>
      <c r="V158" s="95">
        <v>0.18636127017178553</v>
      </c>
      <c r="W158" s="317">
        <v>286.39999999999998</v>
      </c>
      <c r="X158" s="131">
        <v>0</v>
      </c>
      <c r="Y158" s="131">
        <v>0</v>
      </c>
      <c r="Z158" s="131">
        <v>0</v>
      </c>
      <c r="AA158" s="60">
        <f>G158+H158+J158+L158+N158+O158+P158+Q158+R158+S158+U158+W158+X158+Y158+Z158</f>
        <v>2587.9999999999995</v>
      </c>
      <c r="AB158" s="147">
        <v>237.2</v>
      </c>
      <c r="AC158" s="131">
        <f>AB158+X158+W158+U158</f>
        <v>523.59999999999991</v>
      </c>
      <c r="AD158" s="234">
        <f t="shared" si="62"/>
        <v>0.34070796460176989</v>
      </c>
      <c r="AE158" s="131">
        <f>G158+H158+J158+L158+N158+P158+Q158+R158+S158+Y158+Z158</f>
        <v>2301.5999999999995</v>
      </c>
      <c r="AF158" s="271">
        <f t="shared" si="59"/>
        <v>0.6</v>
      </c>
      <c r="AG158" s="272">
        <f>G158*AF158</f>
        <v>922.07999999999993</v>
      </c>
      <c r="AH158" s="225">
        <f>IF((AA158+AB158)-(AE158+AG158)&gt;0,0,(AA158+AB158)-(AE158+AG158))</f>
        <v>-398.48</v>
      </c>
      <c r="AI158" s="234">
        <f t="shared" si="64"/>
        <v>0.6</v>
      </c>
      <c r="AJ158" s="131">
        <f t="shared" si="65"/>
        <v>922.07999999999993</v>
      </c>
      <c r="AK158" s="131"/>
      <c r="AL158" s="433">
        <f t="shared" si="52"/>
        <v>5.0999999999999997E-2</v>
      </c>
      <c r="AM158" s="131">
        <f t="shared" si="60"/>
        <v>78.400000000000006</v>
      </c>
      <c r="AN158" s="185"/>
      <c r="AO158" s="332"/>
    </row>
    <row r="159" spans="2:41" s="1" customFormat="1" ht="15.75" x14ac:dyDescent="0.25">
      <c r="B159" s="666"/>
      <c r="C159" s="12" t="s">
        <v>862</v>
      </c>
      <c r="D159" s="115">
        <v>4</v>
      </c>
      <c r="E159" s="115">
        <v>18</v>
      </c>
      <c r="F159" s="115">
        <v>14</v>
      </c>
      <c r="G159" s="131">
        <v>1382.9999999999998</v>
      </c>
      <c r="H159" s="131">
        <v>43.199999999999996</v>
      </c>
      <c r="I159" s="95">
        <v>0.29161243673174259</v>
      </c>
      <c r="J159" s="131">
        <v>403.29999999999995</v>
      </c>
      <c r="K159" s="95">
        <v>0</v>
      </c>
      <c r="L159" s="131">
        <v>0</v>
      </c>
      <c r="M159" s="95">
        <v>0</v>
      </c>
      <c r="N159" s="131">
        <v>0</v>
      </c>
      <c r="O159" s="131">
        <v>0</v>
      </c>
      <c r="P159" s="131">
        <v>0</v>
      </c>
      <c r="Q159" s="131">
        <v>37.799999999999997</v>
      </c>
      <c r="R159" s="131">
        <v>4.2</v>
      </c>
      <c r="S159" s="131">
        <v>178.1</v>
      </c>
      <c r="T159" s="95">
        <v>0</v>
      </c>
      <c r="U159" s="131">
        <v>0</v>
      </c>
      <c r="V159" s="95">
        <v>0.19125090383224877</v>
      </c>
      <c r="W159" s="317">
        <v>264.5</v>
      </c>
      <c r="X159" s="131">
        <v>0</v>
      </c>
      <c r="Y159" s="131">
        <v>0</v>
      </c>
      <c r="Z159" s="131">
        <v>0</v>
      </c>
      <c r="AA159" s="60">
        <f>G159+H159+J159+L159+N159+O159+P159+Q159+R159+S159+U159+W159+X159+Y159+Z159</f>
        <v>2314.1</v>
      </c>
      <c r="AB159" s="147">
        <v>212.1</v>
      </c>
      <c r="AC159" s="131">
        <f>AB159+X159+W159+U159</f>
        <v>476.6</v>
      </c>
      <c r="AD159" s="234">
        <f t="shared" si="62"/>
        <v>0.34461315979754165</v>
      </c>
      <c r="AE159" s="131">
        <f>G159+H159+J159+L159+N159+P159+Q159+R159+S159+Y159+Z159</f>
        <v>2049.6</v>
      </c>
      <c r="AF159" s="271">
        <f t="shared" si="59"/>
        <v>0.6</v>
      </c>
      <c r="AG159" s="272">
        <f>G159*AF159</f>
        <v>829.79999999999984</v>
      </c>
      <c r="AH159" s="225">
        <f>IF((AA159+AB159)-(AE159+AG159)&gt;0,0,(AA159+AB159)-(AE159+AG159))</f>
        <v>-353.19999999999982</v>
      </c>
      <c r="AI159" s="234">
        <f t="shared" si="64"/>
        <v>0.6</v>
      </c>
      <c r="AJ159" s="131">
        <f t="shared" si="65"/>
        <v>829.79999999999984</v>
      </c>
      <c r="AK159" s="131"/>
      <c r="AL159" s="433">
        <f t="shared" si="52"/>
        <v>5.0999999999999997E-2</v>
      </c>
      <c r="AM159" s="131">
        <f t="shared" si="60"/>
        <v>70.5</v>
      </c>
      <c r="AN159" s="185"/>
      <c r="AO159" s="330"/>
    </row>
    <row r="160" spans="2:41" s="1" customFormat="1" ht="15.75" customHeight="1" x14ac:dyDescent="0.25">
      <c r="B160" s="666" t="s">
        <v>135</v>
      </c>
      <c r="C160" s="11" t="s">
        <v>124</v>
      </c>
      <c r="D160" s="125">
        <f t="shared" ref="D160:AA160" si="68">SUM(D161:D162)</f>
        <v>6</v>
      </c>
      <c r="E160" s="125">
        <f t="shared" si="68"/>
        <v>36</v>
      </c>
      <c r="F160" s="125">
        <f t="shared" si="68"/>
        <v>34</v>
      </c>
      <c r="G160" s="57">
        <f t="shared" si="68"/>
        <v>3241.7999999999993</v>
      </c>
      <c r="H160" s="57">
        <f t="shared" si="68"/>
        <v>99.6</v>
      </c>
      <c r="I160" s="82">
        <f>J160/G160</f>
        <v>0.2683694243938553</v>
      </c>
      <c r="J160" s="57">
        <f t="shared" si="68"/>
        <v>870</v>
      </c>
      <c r="K160" s="82">
        <f>L160/G160</f>
        <v>0</v>
      </c>
      <c r="L160" s="57">
        <f t="shared" si="68"/>
        <v>0</v>
      </c>
      <c r="M160" s="82">
        <f t="shared" si="68"/>
        <v>0</v>
      </c>
      <c r="N160" s="57">
        <f t="shared" si="68"/>
        <v>0</v>
      </c>
      <c r="O160" s="57">
        <f t="shared" si="68"/>
        <v>0</v>
      </c>
      <c r="P160" s="57">
        <f t="shared" si="68"/>
        <v>0</v>
      </c>
      <c r="Q160" s="57">
        <f t="shared" si="68"/>
        <v>116.69999999999999</v>
      </c>
      <c r="R160" s="57">
        <f t="shared" si="68"/>
        <v>8.4</v>
      </c>
      <c r="S160" s="57">
        <f t="shared" si="68"/>
        <v>419.4</v>
      </c>
      <c r="T160" s="82">
        <f>U160/G160</f>
        <v>0</v>
      </c>
      <c r="U160" s="57">
        <f t="shared" si="68"/>
        <v>0</v>
      </c>
      <c r="V160" s="82">
        <f>W160/G160</f>
        <v>0.18952433833055718</v>
      </c>
      <c r="W160" s="57">
        <f t="shared" si="68"/>
        <v>614.40000000000009</v>
      </c>
      <c r="X160" s="57">
        <f t="shared" si="68"/>
        <v>0</v>
      </c>
      <c r="Y160" s="57">
        <f t="shared" si="68"/>
        <v>0</v>
      </c>
      <c r="Z160" s="57">
        <f t="shared" si="68"/>
        <v>0</v>
      </c>
      <c r="AA160" s="57">
        <f t="shared" si="68"/>
        <v>5370.2999999999993</v>
      </c>
      <c r="AB160" s="141">
        <f>SUM(AB161:AB162)</f>
        <v>492.2</v>
      </c>
      <c r="AC160" s="141">
        <f>SUM(AC161:AC162)</f>
        <v>1106.5999999999999</v>
      </c>
      <c r="AD160" s="233">
        <f t="shared" si="62"/>
        <v>0.34135356900487396</v>
      </c>
      <c r="AE160" s="141">
        <f>SUM(AE161:AE162)</f>
        <v>4755.8999999999996</v>
      </c>
      <c r="AF160" s="269">
        <f t="shared" si="59"/>
        <v>0.6</v>
      </c>
      <c r="AG160" s="270">
        <f>SUM(AG161:AG162)</f>
        <v>1945.0799999999995</v>
      </c>
      <c r="AH160" s="141">
        <f>SUM(AH161:AH162)</f>
        <v>-838.47999999999956</v>
      </c>
      <c r="AI160" s="233">
        <f t="shared" si="64"/>
        <v>0.6</v>
      </c>
      <c r="AJ160" s="57">
        <f t="shared" si="65"/>
        <v>1945.0799999999995</v>
      </c>
      <c r="AK160" s="57"/>
      <c r="AL160" s="433">
        <f t="shared" si="52"/>
        <v>5.0999999999999997E-2</v>
      </c>
      <c r="AM160" s="57">
        <f>SUM(AM161:AM162)</f>
        <v>165.3</v>
      </c>
      <c r="AN160" s="79"/>
      <c r="AO160" s="330"/>
    </row>
    <row r="161" spans="2:45" s="1" customFormat="1" ht="15.75" x14ac:dyDescent="0.25">
      <c r="B161" s="666"/>
      <c r="C161" s="12" t="s">
        <v>863</v>
      </c>
      <c r="D161" s="115">
        <v>2</v>
      </c>
      <c r="E161" s="115">
        <v>17</v>
      </c>
      <c r="F161" s="115">
        <v>16</v>
      </c>
      <c r="G161" s="131">
        <v>1599.7999999999997</v>
      </c>
      <c r="H161" s="131">
        <v>50.4</v>
      </c>
      <c r="I161" s="95">
        <v>0.2488436054506814</v>
      </c>
      <c r="J161" s="131">
        <v>398.1</v>
      </c>
      <c r="K161" s="95">
        <v>0</v>
      </c>
      <c r="L161" s="131">
        <v>0</v>
      </c>
      <c r="M161" s="95">
        <v>0</v>
      </c>
      <c r="N161" s="131">
        <v>0</v>
      </c>
      <c r="O161" s="131">
        <v>0</v>
      </c>
      <c r="P161" s="131">
        <v>0</v>
      </c>
      <c r="Q161" s="131">
        <v>38.1</v>
      </c>
      <c r="R161" s="131">
        <v>4.2</v>
      </c>
      <c r="S161" s="131">
        <v>199.9</v>
      </c>
      <c r="T161" s="95">
        <v>0</v>
      </c>
      <c r="U161" s="131">
        <v>0</v>
      </c>
      <c r="V161" s="95">
        <v>0.19202400300037512</v>
      </c>
      <c r="W161" s="317">
        <v>307.20000000000005</v>
      </c>
      <c r="X161" s="131">
        <v>0</v>
      </c>
      <c r="Y161" s="131">
        <v>0</v>
      </c>
      <c r="Z161" s="131">
        <v>0</v>
      </c>
      <c r="AA161" s="60">
        <f>G161+H161+J161+L161+N161+O161+P161+Q161+R161+S161+U161+W161+X161+Y161+Z161</f>
        <v>2597.6999999999998</v>
      </c>
      <c r="AB161" s="147">
        <v>238.1</v>
      </c>
      <c r="AC161" s="131">
        <f>AB161+X161+W161+U161</f>
        <v>545.30000000000007</v>
      </c>
      <c r="AD161" s="234">
        <f t="shared" si="62"/>
        <v>0.34085510688836113</v>
      </c>
      <c r="AE161" s="131">
        <f>G161+H161+J161+L161+N161+P161+Q161+R161+S161+Y161+Z161</f>
        <v>2290.4999999999995</v>
      </c>
      <c r="AF161" s="271">
        <f t="shared" si="59"/>
        <v>0.6</v>
      </c>
      <c r="AG161" s="272">
        <f>G161*AF161</f>
        <v>959.87999999999977</v>
      </c>
      <c r="AH161" s="225">
        <f>IF((AA161+AB161)-(AE161+AG161)&gt;0,0,(AA161+AB161)-(AE161+AG161))</f>
        <v>-414.57999999999947</v>
      </c>
      <c r="AI161" s="234">
        <f t="shared" si="64"/>
        <v>0.59999999999999987</v>
      </c>
      <c r="AJ161" s="131">
        <f t="shared" si="65"/>
        <v>959.87999999999954</v>
      </c>
      <c r="AK161" s="131"/>
      <c r="AL161" s="433">
        <f t="shared" si="52"/>
        <v>5.0999999999999997E-2</v>
      </c>
      <c r="AM161" s="131">
        <f t="shared" si="60"/>
        <v>81.599999999999994</v>
      </c>
      <c r="AN161" s="185"/>
      <c r="AO161" s="330"/>
    </row>
    <row r="162" spans="2:45" s="1" customFormat="1" ht="15.75" x14ac:dyDescent="0.25">
      <c r="B162" s="666"/>
      <c r="C162" s="12" t="s">
        <v>727</v>
      </c>
      <c r="D162" s="115">
        <v>4</v>
      </c>
      <c r="E162" s="115">
        <v>19</v>
      </c>
      <c r="F162" s="115">
        <v>18</v>
      </c>
      <c r="G162" s="131">
        <v>1641.9999999999998</v>
      </c>
      <c r="H162" s="131">
        <v>49.2</v>
      </c>
      <c r="I162" s="95">
        <v>0.28739342265529844</v>
      </c>
      <c r="J162" s="131">
        <v>471.9</v>
      </c>
      <c r="K162" s="95">
        <v>0</v>
      </c>
      <c r="L162" s="131">
        <v>0</v>
      </c>
      <c r="M162" s="95">
        <v>0</v>
      </c>
      <c r="N162" s="131">
        <v>0</v>
      </c>
      <c r="O162" s="131">
        <v>0</v>
      </c>
      <c r="P162" s="131">
        <v>0</v>
      </c>
      <c r="Q162" s="131">
        <v>78.599999999999994</v>
      </c>
      <c r="R162" s="131">
        <v>4.2</v>
      </c>
      <c r="S162" s="131">
        <v>219.5</v>
      </c>
      <c r="T162" s="95">
        <v>0</v>
      </c>
      <c r="U162" s="131">
        <v>0</v>
      </c>
      <c r="V162" s="95">
        <v>0.18708891595615104</v>
      </c>
      <c r="W162" s="317">
        <v>307.2</v>
      </c>
      <c r="X162" s="131">
        <v>0</v>
      </c>
      <c r="Y162" s="131">
        <v>0</v>
      </c>
      <c r="Z162" s="131">
        <v>0</v>
      </c>
      <c r="AA162" s="60">
        <f>G162+H162+J162+L162+N162+O162+P162+Q162+R162+S162+U162+W162+X162+Y162+Z162</f>
        <v>2772.5999999999995</v>
      </c>
      <c r="AB162" s="147">
        <v>254.1</v>
      </c>
      <c r="AC162" s="131">
        <f>AB162+X162+W162+U162</f>
        <v>561.29999999999995</v>
      </c>
      <c r="AD162" s="234">
        <f t="shared" si="62"/>
        <v>0.3418392204628502</v>
      </c>
      <c r="AE162" s="131">
        <f>G162+H162+J162+L162+N162+P162+Q162+R162+S162+Y162+Z162</f>
        <v>2465.3999999999996</v>
      </c>
      <c r="AF162" s="271">
        <f t="shared" si="59"/>
        <v>0.6</v>
      </c>
      <c r="AG162" s="272">
        <f>G162*AF162</f>
        <v>985.19999999999982</v>
      </c>
      <c r="AH162" s="225">
        <f>IF((AA162+AB162)-(AE162+AG162)&gt;0,0,(AA162+AB162)-(AE162+AG162))</f>
        <v>-423.90000000000009</v>
      </c>
      <c r="AI162" s="234">
        <f t="shared" si="64"/>
        <v>0.60000000000000009</v>
      </c>
      <c r="AJ162" s="131">
        <f t="shared" si="65"/>
        <v>985.2</v>
      </c>
      <c r="AK162" s="131"/>
      <c r="AL162" s="433">
        <f t="shared" si="52"/>
        <v>5.0999999999999997E-2</v>
      </c>
      <c r="AM162" s="131">
        <f t="shared" si="60"/>
        <v>83.7</v>
      </c>
      <c r="AN162" s="185"/>
      <c r="AO162" s="330"/>
    </row>
    <row r="163" spans="2:45" ht="36.75" customHeight="1" x14ac:dyDescent="0.25">
      <c r="B163" s="663" t="s">
        <v>136</v>
      </c>
      <c r="C163" s="664"/>
      <c r="D163" s="117">
        <f t="shared" ref="D163:AA163" si="69">D165</f>
        <v>94</v>
      </c>
      <c r="E163" s="117">
        <f t="shared" si="69"/>
        <v>452</v>
      </c>
      <c r="F163" s="117">
        <f t="shared" si="69"/>
        <v>431</v>
      </c>
      <c r="G163" s="132">
        <f t="shared" si="69"/>
        <v>40007.333999999995</v>
      </c>
      <c r="H163" s="132">
        <f t="shared" si="69"/>
        <v>926.4</v>
      </c>
      <c r="I163" s="87">
        <f>J163/G163</f>
        <v>0.26085133690737811</v>
      </c>
      <c r="J163" s="132">
        <f t="shared" si="69"/>
        <v>10435.966560000001</v>
      </c>
      <c r="K163" s="87">
        <f>L163/G163</f>
        <v>0</v>
      </c>
      <c r="L163" s="132">
        <f t="shared" si="69"/>
        <v>0</v>
      </c>
      <c r="M163" s="87">
        <f>N163/G163</f>
        <v>0</v>
      </c>
      <c r="N163" s="132">
        <f t="shared" si="69"/>
        <v>0</v>
      </c>
      <c r="O163" s="132">
        <f t="shared" si="69"/>
        <v>0</v>
      </c>
      <c r="P163" s="132">
        <f t="shared" si="69"/>
        <v>0</v>
      </c>
      <c r="Q163" s="132">
        <f t="shared" si="69"/>
        <v>0</v>
      </c>
      <c r="R163" s="132">
        <f t="shared" si="69"/>
        <v>0</v>
      </c>
      <c r="S163" s="132">
        <f t="shared" si="69"/>
        <v>4877.6293333333333</v>
      </c>
      <c r="T163" s="87">
        <f>U163/G163</f>
        <v>0</v>
      </c>
      <c r="U163" s="132">
        <f t="shared" si="69"/>
        <v>0</v>
      </c>
      <c r="V163" s="87">
        <f>W163/G163</f>
        <v>0.17838029697255006</v>
      </c>
      <c r="W163" s="315">
        <f t="shared" si="69"/>
        <v>7136.5201199999983</v>
      </c>
      <c r="X163" s="132">
        <f t="shared" si="69"/>
        <v>4613.6500000000005</v>
      </c>
      <c r="Y163" s="132">
        <f t="shared" si="69"/>
        <v>1203</v>
      </c>
      <c r="Z163" s="132">
        <f t="shared" si="69"/>
        <v>0</v>
      </c>
      <c r="AA163" s="132">
        <f t="shared" si="69"/>
        <v>69200.500013333338</v>
      </c>
      <c r="AB163" s="129">
        <f>AB165+AB164</f>
        <v>4289.0000000000009</v>
      </c>
      <c r="AC163" s="129">
        <f>AC165+AC164</f>
        <v>16336.554119999997</v>
      </c>
      <c r="AD163" s="226">
        <f t="shared" si="62"/>
        <v>0.40090574693130016</v>
      </c>
      <c r="AE163" s="129">
        <f>AE165+AE164</f>
        <v>59887.323893333327</v>
      </c>
      <c r="AF163" s="258">
        <f t="shared" si="59"/>
        <v>0.6</v>
      </c>
      <c r="AG163" s="255">
        <f>AG165+AG164</f>
        <v>24828.008399999999</v>
      </c>
      <c r="AH163" s="129">
        <f>AH165+AH164</f>
        <v>-8491.4542800000017</v>
      </c>
      <c r="AI163" s="226">
        <f t="shared" si="64"/>
        <v>0.62058642547888854</v>
      </c>
      <c r="AJ163" s="132">
        <f t="shared" si="65"/>
        <v>24828.008399999999</v>
      </c>
      <c r="AK163" s="132"/>
      <c r="AL163" s="424"/>
      <c r="AM163" s="132">
        <f>AM165+AM164</f>
        <v>2040.3999999999999</v>
      </c>
      <c r="AN163" s="196"/>
      <c r="AO163" s="332"/>
    </row>
    <row r="164" spans="2:45" ht="38.25" customHeight="1" x14ac:dyDescent="0.25">
      <c r="B164" s="306" t="s">
        <v>809</v>
      </c>
      <c r="C164" s="207"/>
      <c r="D164" s="350"/>
      <c r="E164" s="350">
        <v>15</v>
      </c>
      <c r="F164" s="350">
        <v>12</v>
      </c>
      <c r="G164" s="355">
        <v>1372.68</v>
      </c>
      <c r="H164" s="355">
        <v>69.599999999999994</v>
      </c>
      <c r="I164" s="363">
        <f>J164/G164</f>
        <v>0.51739225456770688</v>
      </c>
      <c r="J164" s="364">
        <v>710.21399999999994</v>
      </c>
      <c r="K164" s="363">
        <v>0</v>
      </c>
      <c r="L164" s="364">
        <v>0</v>
      </c>
      <c r="M164" s="363">
        <v>0</v>
      </c>
      <c r="N164" s="355">
        <v>0</v>
      </c>
      <c r="O164" s="355">
        <v>0</v>
      </c>
      <c r="P164" s="355">
        <v>73</v>
      </c>
      <c r="Q164" s="355">
        <v>0</v>
      </c>
      <c r="R164" s="355">
        <v>0</v>
      </c>
      <c r="S164" s="355">
        <v>211.5</v>
      </c>
      <c r="T164" s="363">
        <f>U164/G164</f>
        <v>9.4486697555147575E-2</v>
      </c>
      <c r="U164" s="355">
        <v>129.69999999999999</v>
      </c>
      <c r="V164" s="363">
        <f>W164/G164</f>
        <v>0.12215811405425883</v>
      </c>
      <c r="W164" s="365">
        <f>387.684-220</f>
        <v>167.68400000000003</v>
      </c>
      <c r="X164" s="355">
        <v>0</v>
      </c>
      <c r="Y164" s="355">
        <v>0</v>
      </c>
      <c r="Z164" s="355">
        <v>0</v>
      </c>
      <c r="AA164" s="355">
        <f>G164+H164+J164+L164+N164+O164+P164+Q164+R164+S164+U164+W164+X164+Y164+Z164</f>
        <v>2734.3779999999997</v>
      </c>
      <c r="AB164" s="356">
        <v>256.89999999999998</v>
      </c>
      <c r="AC164" s="355">
        <f>AB164+X164+W164+U164</f>
        <v>554.28399999999999</v>
      </c>
      <c r="AD164" s="357">
        <f t="shared" si="62"/>
        <v>0.40379695194801407</v>
      </c>
      <c r="AE164" s="355">
        <f>G164+H164+J164+L164+N164+P164+Q164+R164+S164+Y164+Z164</f>
        <v>2436.9939999999997</v>
      </c>
      <c r="AF164" s="358">
        <f t="shared" si="59"/>
        <v>0.6</v>
      </c>
      <c r="AG164" s="359">
        <f>G164*AF164</f>
        <v>823.60800000000006</v>
      </c>
      <c r="AH164" s="360">
        <f>IF((AA164+AB164)-(AE164+AG164)&gt;0,0,(AA164+AB164)-(AE164+AG164))</f>
        <v>-269.32400000000007</v>
      </c>
      <c r="AI164" s="357">
        <f t="shared" si="64"/>
        <v>0.6</v>
      </c>
      <c r="AJ164" s="355">
        <f t="shared" si="65"/>
        <v>823.60800000000006</v>
      </c>
      <c r="AK164" s="355"/>
      <c r="AL164" s="434"/>
      <c r="AM164" s="355">
        <f t="shared" si="60"/>
        <v>0</v>
      </c>
      <c r="AN164" s="184"/>
      <c r="AO164" s="329">
        <v>0.32800000000000001</v>
      </c>
      <c r="AR164" s="34">
        <v>2734.4</v>
      </c>
      <c r="AS164" s="37">
        <f>AR164-AA164</f>
        <v>2.2000000000389264E-2</v>
      </c>
    </row>
    <row r="165" spans="2:45" ht="18.75" x14ac:dyDescent="0.3">
      <c r="B165" s="10" t="s">
        <v>710</v>
      </c>
      <c r="C165" s="33"/>
      <c r="D165" s="154">
        <f t="shared" ref="D165:AA165" si="70">D166+D169+D172+D175+D178+D181+D182+D185+D188</f>
        <v>94</v>
      </c>
      <c r="E165" s="154">
        <f t="shared" si="70"/>
        <v>452</v>
      </c>
      <c r="F165" s="154">
        <f>F166+F169+F172+F175+F178+F181+F182+F185+F188</f>
        <v>431</v>
      </c>
      <c r="G165" s="65">
        <f t="shared" si="70"/>
        <v>40007.333999999995</v>
      </c>
      <c r="H165" s="65">
        <f t="shared" si="70"/>
        <v>926.4</v>
      </c>
      <c r="I165" s="94">
        <f>J165/G165</f>
        <v>0.26085133690737811</v>
      </c>
      <c r="J165" s="65">
        <f t="shared" si="70"/>
        <v>10435.966560000001</v>
      </c>
      <c r="K165" s="94">
        <f>L165/G165</f>
        <v>0</v>
      </c>
      <c r="L165" s="65">
        <f t="shared" si="70"/>
        <v>0</v>
      </c>
      <c r="M165" s="94">
        <f>N165/G165</f>
        <v>0</v>
      </c>
      <c r="N165" s="65">
        <f t="shared" si="70"/>
        <v>0</v>
      </c>
      <c r="O165" s="65">
        <f t="shared" si="70"/>
        <v>0</v>
      </c>
      <c r="P165" s="65">
        <f t="shared" si="70"/>
        <v>0</v>
      </c>
      <c r="Q165" s="65">
        <f t="shared" si="70"/>
        <v>0</v>
      </c>
      <c r="R165" s="65">
        <f t="shared" si="70"/>
        <v>0</v>
      </c>
      <c r="S165" s="65">
        <f t="shared" si="70"/>
        <v>4877.6293333333333</v>
      </c>
      <c r="T165" s="94">
        <f>U165/G165</f>
        <v>0</v>
      </c>
      <c r="U165" s="65">
        <f t="shared" si="70"/>
        <v>0</v>
      </c>
      <c r="V165" s="94">
        <f>W165/G165</f>
        <v>0.17838029697255006</v>
      </c>
      <c r="W165" s="65">
        <f t="shared" si="70"/>
        <v>7136.5201199999983</v>
      </c>
      <c r="X165" s="65">
        <f t="shared" si="70"/>
        <v>4613.6500000000005</v>
      </c>
      <c r="Y165" s="65">
        <f t="shared" si="70"/>
        <v>1203</v>
      </c>
      <c r="Z165" s="65">
        <f t="shared" si="70"/>
        <v>0</v>
      </c>
      <c r="AA165" s="65">
        <f t="shared" si="70"/>
        <v>69200.500013333338</v>
      </c>
      <c r="AB165" s="62">
        <f>AB166+AB169+AB172+AB175+AB178+AB181+AB182+AB185+AB188</f>
        <v>4032.1000000000008</v>
      </c>
      <c r="AC165" s="62">
        <f>AC166+AC169+AC172+AC175+AC178+AC181+AC182+AC185+AC188</f>
        <v>15782.270119999997</v>
      </c>
      <c r="AD165" s="232">
        <f t="shared" si="62"/>
        <v>0.39448442428080821</v>
      </c>
      <c r="AE165" s="62">
        <f>AE166+AE169+AE172+AE175+AE178+AE181+AE182+AE185+AE188</f>
        <v>57450.329893333328</v>
      </c>
      <c r="AF165" s="267">
        <f t="shared" si="59"/>
        <v>0.6</v>
      </c>
      <c r="AG165" s="268">
        <f>AG166+AG169+AG172+AG175+AG178+AG181+AG182+AG185+AG188</f>
        <v>24004.400399999999</v>
      </c>
      <c r="AH165" s="62">
        <f>AH166+AH169+AH172+AH175+AH178+AH181+AH182+AH185+AH188</f>
        <v>-8222.1302800000012</v>
      </c>
      <c r="AI165" s="232">
        <f t="shared" si="64"/>
        <v>0.60000000000000009</v>
      </c>
      <c r="AJ165" s="65">
        <f t="shared" si="65"/>
        <v>24004.400399999999</v>
      </c>
      <c r="AK165" s="65">
        <v>116.5893271461717</v>
      </c>
      <c r="AL165" s="429">
        <f>VLOOKUP(AK165,$AK$2:$AL$6,2,TRUE)</f>
        <v>5.0999999999999997E-2</v>
      </c>
      <c r="AM165" s="65">
        <f>AM166+AM169+AM172+AM175+AM178+AM181+AM182+AM185+AM188</f>
        <v>2040.3999999999999</v>
      </c>
      <c r="AN165" s="79"/>
      <c r="AO165" s="329">
        <v>0.30499999999999999</v>
      </c>
    </row>
    <row r="166" spans="2:45" s="1" customFormat="1" ht="15.75" customHeight="1" x14ac:dyDescent="0.25">
      <c r="B166" s="667" t="s">
        <v>137</v>
      </c>
      <c r="C166" s="11" t="s">
        <v>124</v>
      </c>
      <c r="D166" s="125">
        <f t="shared" ref="D166:AA166" si="71">D167+D168</f>
        <v>11</v>
      </c>
      <c r="E166" s="125">
        <f t="shared" si="71"/>
        <v>48</v>
      </c>
      <c r="F166" s="125">
        <f t="shared" si="71"/>
        <v>41.5</v>
      </c>
      <c r="G166" s="57">
        <f t="shared" si="71"/>
        <v>3804.0659999999998</v>
      </c>
      <c r="H166" s="57">
        <f t="shared" si="71"/>
        <v>96</v>
      </c>
      <c r="I166" s="82">
        <f>J166/G166</f>
        <v>0.2723369783805013</v>
      </c>
      <c r="J166" s="57">
        <f t="shared" si="71"/>
        <v>1035.98784</v>
      </c>
      <c r="K166" s="82">
        <f>L166/G166</f>
        <v>0</v>
      </c>
      <c r="L166" s="57">
        <f t="shared" si="71"/>
        <v>0</v>
      </c>
      <c r="M166" s="82">
        <f t="shared" si="71"/>
        <v>0</v>
      </c>
      <c r="N166" s="57">
        <f t="shared" si="71"/>
        <v>0</v>
      </c>
      <c r="O166" s="57">
        <f t="shared" si="71"/>
        <v>0</v>
      </c>
      <c r="P166" s="57">
        <f t="shared" si="71"/>
        <v>0</v>
      </c>
      <c r="Q166" s="57">
        <f t="shared" si="71"/>
        <v>0</v>
      </c>
      <c r="R166" s="57">
        <f t="shared" si="71"/>
        <v>0</v>
      </c>
      <c r="S166" s="57">
        <f t="shared" si="71"/>
        <v>468.20833333333337</v>
      </c>
      <c r="T166" s="82">
        <f>U166/G166</f>
        <v>0</v>
      </c>
      <c r="U166" s="57">
        <f t="shared" si="71"/>
        <v>0</v>
      </c>
      <c r="V166" s="82">
        <f>W166/G166</f>
        <v>0.18</v>
      </c>
      <c r="W166" s="57">
        <f t="shared" si="71"/>
        <v>684.73187999999993</v>
      </c>
      <c r="X166" s="57">
        <f t="shared" si="71"/>
        <v>451.05833333333339</v>
      </c>
      <c r="Y166" s="57">
        <f t="shared" si="71"/>
        <v>110</v>
      </c>
      <c r="Z166" s="57">
        <f t="shared" si="71"/>
        <v>0</v>
      </c>
      <c r="AA166" s="57">
        <f t="shared" si="71"/>
        <v>6650.0523866666681</v>
      </c>
      <c r="AB166" s="141">
        <f>AB167+AB168</f>
        <v>389.5</v>
      </c>
      <c r="AC166" s="141">
        <f>AC167+AC168</f>
        <v>1525.2902133333332</v>
      </c>
      <c r="AD166" s="233">
        <f t="shared" si="62"/>
        <v>0.4009631308534955</v>
      </c>
      <c r="AE166" s="141">
        <f>AE167+AE168</f>
        <v>5514.2621733333335</v>
      </c>
      <c r="AF166" s="269">
        <f t="shared" si="59"/>
        <v>0.6</v>
      </c>
      <c r="AG166" s="270">
        <f>AG167+AG168</f>
        <v>2282.4396000000002</v>
      </c>
      <c r="AH166" s="141">
        <f>AH167+AH168</f>
        <v>-757.14938666666694</v>
      </c>
      <c r="AI166" s="233">
        <f t="shared" si="64"/>
        <v>0.60000000000000009</v>
      </c>
      <c r="AJ166" s="57">
        <f t="shared" si="65"/>
        <v>2282.4396000000002</v>
      </c>
      <c r="AK166" s="57"/>
      <c r="AL166" s="433">
        <f>$AL$165</f>
        <v>5.0999999999999997E-2</v>
      </c>
      <c r="AM166" s="57">
        <f>AM167+AM168</f>
        <v>194</v>
      </c>
      <c r="AN166" s="79"/>
      <c r="AO166" s="329"/>
    </row>
    <row r="167" spans="2:45" s="1" customFormat="1" ht="15.75" x14ac:dyDescent="0.25">
      <c r="B167" s="667"/>
      <c r="C167" s="12" t="s">
        <v>138</v>
      </c>
      <c r="D167" s="115">
        <v>7</v>
      </c>
      <c r="E167" s="115">
        <v>30</v>
      </c>
      <c r="F167" s="115">
        <v>28.5</v>
      </c>
      <c r="G167" s="131">
        <v>2571.9900000000002</v>
      </c>
      <c r="H167" s="131">
        <v>57.599999999999994</v>
      </c>
      <c r="I167" s="95">
        <v>0.26460308166050406</v>
      </c>
      <c r="J167" s="131">
        <v>680.55647999999997</v>
      </c>
      <c r="K167" s="95">
        <v>0</v>
      </c>
      <c r="L167" s="131">
        <v>0</v>
      </c>
      <c r="M167" s="95">
        <v>0</v>
      </c>
      <c r="N167" s="131">
        <v>0</v>
      </c>
      <c r="O167" s="131">
        <v>0</v>
      </c>
      <c r="P167" s="131">
        <v>0</v>
      </c>
      <c r="Q167" s="131">
        <v>0</v>
      </c>
      <c r="R167" s="131">
        <v>0</v>
      </c>
      <c r="S167" s="131">
        <v>314.42500000000001</v>
      </c>
      <c r="T167" s="95">
        <v>0</v>
      </c>
      <c r="U167" s="131">
        <v>0</v>
      </c>
      <c r="V167" s="95">
        <v>0.17999999999999997</v>
      </c>
      <c r="W167" s="317">
        <v>462.95819999999998</v>
      </c>
      <c r="X167" s="131">
        <v>303.97500000000002</v>
      </c>
      <c r="Y167" s="131">
        <v>80</v>
      </c>
      <c r="Z167" s="131">
        <v>0</v>
      </c>
      <c r="AA167" s="60">
        <f>G167+H167+J167+L167+N167+O167+P167+Q167+R167+S167+U167+W167+X167+Y167+Z167</f>
        <v>4471.5046800000009</v>
      </c>
      <c r="AB167" s="147">
        <v>261.89999999999998</v>
      </c>
      <c r="AC167" s="131">
        <f>AB167+X167+W167+U167</f>
        <v>1028.8332</v>
      </c>
      <c r="AD167" s="234">
        <f t="shared" si="62"/>
        <v>0.40001446350880054</v>
      </c>
      <c r="AE167" s="131">
        <f>G167+H167+J167+L167+N167+P167+Q167+R167+S167+Y167+Z167</f>
        <v>3704.5714800000005</v>
      </c>
      <c r="AF167" s="271">
        <f t="shared" si="59"/>
        <v>0.6</v>
      </c>
      <c r="AG167" s="272">
        <f>G167*AF167</f>
        <v>1543.1940000000002</v>
      </c>
      <c r="AH167" s="225">
        <f>IF((AA167+AB167)-(AE167+AG167)&gt;0,0,(AA167+AB167)-(AE167+AG167))</f>
        <v>-514.36080000000038</v>
      </c>
      <c r="AI167" s="234">
        <f t="shared" si="64"/>
        <v>0.60000000000000009</v>
      </c>
      <c r="AJ167" s="131">
        <f t="shared" si="65"/>
        <v>1543.1940000000004</v>
      </c>
      <c r="AK167" s="131"/>
      <c r="AL167" s="435">
        <f t="shared" ref="AL167:AL190" si="72">$AL$165</f>
        <v>5.0999999999999997E-2</v>
      </c>
      <c r="AM167" s="131">
        <f t="shared" si="60"/>
        <v>131.19999999999999</v>
      </c>
      <c r="AN167" s="185"/>
      <c r="AO167" s="329"/>
    </row>
    <row r="168" spans="2:45" s="1" customFormat="1" ht="15.75" x14ac:dyDescent="0.25">
      <c r="B168" s="667"/>
      <c r="C168" s="12" t="s">
        <v>139</v>
      </c>
      <c r="D168" s="115">
        <v>4</v>
      </c>
      <c r="E168" s="115">
        <v>18</v>
      </c>
      <c r="F168" s="115">
        <v>13</v>
      </c>
      <c r="G168" s="131">
        <v>1232.0759999999998</v>
      </c>
      <c r="H168" s="131">
        <v>38.4</v>
      </c>
      <c r="I168" s="95">
        <v>0.28848168457140633</v>
      </c>
      <c r="J168" s="131">
        <v>355.43135999999998</v>
      </c>
      <c r="K168" s="95">
        <v>0</v>
      </c>
      <c r="L168" s="131">
        <v>0</v>
      </c>
      <c r="M168" s="95">
        <v>0</v>
      </c>
      <c r="N168" s="131">
        <v>0</v>
      </c>
      <c r="O168" s="131">
        <v>0</v>
      </c>
      <c r="P168" s="131">
        <v>0</v>
      </c>
      <c r="Q168" s="131">
        <v>0</v>
      </c>
      <c r="R168" s="131">
        <v>0</v>
      </c>
      <c r="S168" s="131">
        <v>153.78333333333333</v>
      </c>
      <c r="T168" s="95">
        <v>0</v>
      </c>
      <c r="U168" s="131">
        <v>0</v>
      </c>
      <c r="V168" s="95">
        <v>0.18000000000000002</v>
      </c>
      <c r="W168" s="317">
        <v>221.77367999999998</v>
      </c>
      <c r="X168" s="131">
        <v>147.08333333333334</v>
      </c>
      <c r="Y168" s="131">
        <v>30</v>
      </c>
      <c r="Z168" s="131">
        <v>0</v>
      </c>
      <c r="AA168" s="60">
        <f>G168+H168+J168+L168+N168+O168+P168+Q168+R168+S168+U168+W168+X168+Y168+Z168</f>
        <v>2178.5477066666667</v>
      </c>
      <c r="AB168" s="147">
        <v>127.6</v>
      </c>
      <c r="AC168" s="131">
        <f>AB168+X168+W168+U168</f>
        <v>496.45701333333329</v>
      </c>
      <c r="AD168" s="234">
        <f t="shared" si="62"/>
        <v>0.402943498074253</v>
      </c>
      <c r="AE168" s="131">
        <f>G168+H168+J168+L168+N168+P168+Q168+R168+S168+Y168+Z168</f>
        <v>1809.6906933333332</v>
      </c>
      <c r="AF168" s="271">
        <f t="shared" si="59"/>
        <v>0.6</v>
      </c>
      <c r="AG168" s="272">
        <f>G168*AF168</f>
        <v>739.24559999999985</v>
      </c>
      <c r="AH168" s="225">
        <f>IF((AA168+AB168)-(AE168+AG168)&gt;0,0,(AA168+AB168)-(AE168+AG168))</f>
        <v>-242.78858666666656</v>
      </c>
      <c r="AI168" s="234">
        <f t="shared" si="64"/>
        <v>0.6</v>
      </c>
      <c r="AJ168" s="131">
        <f t="shared" si="65"/>
        <v>739.24559999999985</v>
      </c>
      <c r="AK168" s="131"/>
      <c r="AL168" s="435">
        <f t="shared" si="72"/>
        <v>5.0999999999999997E-2</v>
      </c>
      <c r="AM168" s="131">
        <f t="shared" si="60"/>
        <v>62.8</v>
      </c>
      <c r="AN168" s="185"/>
      <c r="AO168" s="329"/>
    </row>
    <row r="169" spans="2:45" s="1" customFormat="1" ht="15.75" customHeight="1" x14ac:dyDescent="0.25">
      <c r="B169" s="683" t="s">
        <v>140</v>
      </c>
      <c r="C169" s="11" t="s">
        <v>124</v>
      </c>
      <c r="D169" s="125">
        <f t="shared" ref="D169:AA169" si="73">D170+D171</f>
        <v>6</v>
      </c>
      <c r="E169" s="125">
        <f t="shared" si="73"/>
        <v>37</v>
      </c>
      <c r="F169" s="125">
        <f t="shared" si="73"/>
        <v>37</v>
      </c>
      <c r="G169" s="57">
        <f t="shared" si="73"/>
        <v>3558.404</v>
      </c>
      <c r="H169" s="57">
        <f t="shared" si="73"/>
        <v>90.6</v>
      </c>
      <c r="I169" s="82">
        <f>J169/G169</f>
        <v>0.27903044173736319</v>
      </c>
      <c r="J169" s="57">
        <f t="shared" si="73"/>
        <v>992.90304000000003</v>
      </c>
      <c r="K169" s="82">
        <f>L169/G169</f>
        <v>0</v>
      </c>
      <c r="L169" s="57">
        <f t="shared" si="73"/>
        <v>0</v>
      </c>
      <c r="M169" s="82">
        <f t="shared" si="73"/>
        <v>0</v>
      </c>
      <c r="N169" s="57">
        <f t="shared" si="73"/>
        <v>0</v>
      </c>
      <c r="O169" s="57">
        <f t="shared" si="73"/>
        <v>0</v>
      </c>
      <c r="P169" s="57">
        <f t="shared" si="73"/>
        <v>0</v>
      </c>
      <c r="Q169" s="57">
        <f t="shared" si="73"/>
        <v>0</v>
      </c>
      <c r="R169" s="57">
        <f t="shared" si="73"/>
        <v>0</v>
      </c>
      <c r="S169" s="57">
        <f t="shared" si="73"/>
        <v>491.74166666666667</v>
      </c>
      <c r="T169" s="82">
        <f>U169/G169</f>
        <v>0</v>
      </c>
      <c r="U169" s="57">
        <f t="shared" si="73"/>
        <v>0</v>
      </c>
      <c r="V169" s="82">
        <f>W169/G169</f>
        <v>0.17595324195903553</v>
      </c>
      <c r="W169" s="57">
        <f t="shared" si="73"/>
        <v>626.11271999999985</v>
      </c>
      <c r="X169" s="57">
        <f t="shared" si="73"/>
        <v>474.20833333333331</v>
      </c>
      <c r="Y169" s="57">
        <f t="shared" si="73"/>
        <v>92</v>
      </c>
      <c r="Z169" s="57">
        <f t="shared" si="73"/>
        <v>0</v>
      </c>
      <c r="AA169" s="57">
        <f t="shared" si="73"/>
        <v>6325.96976</v>
      </c>
      <c r="AB169" s="141">
        <f>AB170+AB171</f>
        <v>365.8</v>
      </c>
      <c r="AC169" s="141">
        <f>AC170+AC171</f>
        <v>1466.1210533333333</v>
      </c>
      <c r="AD169" s="233">
        <f t="shared" si="62"/>
        <v>0.4120164695558271</v>
      </c>
      <c r="AE169" s="141">
        <f>AE170+AE171</f>
        <v>5225.6487066666668</v>
      </c>
      <c r="AF169" s="269">
        <f t="shared" si="59"/>
        <v>0.6</v>
      </c>
      <c r="AG169" s="270">
        <f>AG170+AG171</f>
        <v>2135.0423999999998</v>
      </c>
      <c r="AH169" s="141">
        <f>AH170+AH171</f>
        <v>-668.92134666666698</v>
      </c>
      <c r="AI169" s="233">
        <f t="shared" si="64"/>
        <v>0.60000000000000009</v>
      </c>
      <c r="AJ169" s="57">
        <f t="shared" si="65"/>
        <v>2135.0424000000003</v>
      </c>
      <c r="AK169" s="57"/>
      <c r="AL169" s="433">
        <f t="shared" si="72"/>
        <v>5.0999999999999997E-2</v>
      </c>
      <c r="AM169" s="57">
        <f>AM170+AM171</f>
        <v>181.5</v>
      </c>
      <c r="AN169" s="79"/>
      <c r="AO169" s="329"/>
    </row>
    <row r="170" spans="2:45" s="1" customFormat="1" ht="15.75" x14ac:dyDescent="0.25">
      <c r="B170" s="683"/>
      <c r="C170" s="12" t="s">
        <v>141</v>
      </c>
      <c r="D170" s="115">
        <v>3</v>
      </c>
      <c r="E170" s="115">
        <v>22</v>
      </c>
      <c r="F170" s="115">
        <v>22</v>
      </c>
      <c r="G170" s="131">
        <v>2131.8200000000002</v>
      </c>
      <c r="H170" s="131">
        <v>52.2</v>
      </c>
      <c r="I170" s="95">
        <v>0.269754857351934</v>
      </c>
      <c r="J170" s="131">
        <v>575.06880000000001</v>
      </c>
      <c r="K170" s="95">
        <v>0</v>
      </c>
      <c r="L170" s="131">
        <v>0</v>
      </c>
      <c r="M170" s="95">
        <v>0</v>
      </c>
      <c r="N170" s="131">
        <v>0</v>
      </c>
      <c r="O170" s="131">
        <v>0</v>
      </c>
      <c r="P170" s="131">
        <v>0</v>
      </c>
      <c r="Q170" s="131">
        <v>0</v>
      </c>
      <c r="R170" s="131">
        <v>0</v>
      </c>
      <c r="S170" s="131">
        <v>296.59166666666664</v>
      </c>
      <c r="T170" s="95">
        <v>0</v>
      </c>
      <c r="U170" s="131">
        <v>0</v>
      </c>
      <c r="V170" s="95">
        <v>0.17324520831965173</v>
      </c>
      <c r="W170" s="317">
        <v>369.32759999999996</v>
      </c>
      <c r="X170" s="131">
        <v>292.41666666666663</v>
      </c>
      <c r="Y170" s="131">
        <v>32</v>
      </c>
      <c r="Z170" s="131">
        <v>0</v>
      </c>
      <c r="AA170" s="60">
        <f>G170+H170+J170+L170+N170+O170+P170+Q170+R170+S170+U170+W170+X170+Y170+Z170</f>
        <v>3749.4247333333333</v>
      </c>
      <c r="AB170" s="147">
        <v>214.9</v>
      </c>
      <c r="AC170" s="131">
        <f>AB170+X170+W170+U170</f>
        <v>876.64426666666657</v>
      </c>
      <c r="AD170" s="234">
        <f t="shared" si="62"/>
        <v>0.41121870827117979</v>
      </c>
      <c r="AE170" s="131">
        <f>G170+H170+J170+L170+N170+P170+Q170+R170+S170+Y170+Z170</f>
        <v>3087.6804666666667</v>
      </c>
      <c r="AF170" s="271">
        <f t="shared" si="59"/>
        <v>0.6</v>
      </c>
      <c r="AG170" s="272">
        <f>G170*AF170</f>
        <v>1279.0920000000001</v>
      </c>
      <c r="AH170" s="225">
        <f>IF((AA170+AB170)-(AE170+AG170)&gt;0,0,(AA170+AB170)-(AE170+AG170))</f>
        <v>-402.44773333333387</v>
      </c>
      <c r="AI170" s="234">
        <f t="shared" si="64"/>
        <v>0.6000000000000002</v>
      </c>
      <c r="AJ170" s="131">
        <f t="shared" si="65"/>
        <v>1279.0920000000006</v>
      </c>
      <c r="AK170" s="131"/>
      <c r="AL170" s="435">
        <f t="shared" si="72"/>
        <v>5.0999999999999997E-2</v>
      </c>
      <c r="AM170" s="131">
        <f t="shared" si="60"/>
        <v>108.7</v>
      </c>
      <c r="AN170" s="185"/>
      <c r="AO170" s="329"/>
    </row>
    <row r="171" spans="2:45" s="1" customFormat="1" ht="15.75" x14ac:dyDescent="0.25">
      <c r="B171" s="683"/>
      <c r="C171" s="12" t="s">
        <v>142</v>
      </c>
      <c r="D171" s="115">
        <v>3</v>
      </c>
      <c r="E171" s="115">
        <v>15</v>
      </c>
      <c r="F171" s="115">
        <v>15</v>
      </c>
      <c r="G171" s="131">
        <v>1426.5839999999998</v>
      </c>
      <c r="H171" s="131">
        <v>38.4</v>
      </c>
      <c r="I171" s="95">
        <v>0.29289143856933769</v>
      </c>
      <c r="J171" s="131">
        <v>417.83424000000002</v>
      </c>
      <c r="K171" s="95">
        <v>0</v>
      </c>
      <c r="L171" s="131">
        <v>0</v>
      </c>
      <c r="M171" s="95">
        <v>0</v>
      </c>
      <c r="N171" s="131">
        <v>0</v>
      </c>
      <c r="O171" s="131">
        <v>0</v>
      </c>
      <c r="P171" s="131">
        <v>0</v>
      </c>
      <c r="Q171" s="131">
        <v>0</v>
      </c>
      <c r="R171" s="131">
        <v>0</v>
      </c>
      <c r="S171" s="131">
        <v>195.15000000000003</v>
      </c>
      <c r="T171" s="95">
        <v>0</v>
      </c>
      <c r="U171" s="131">
        <v>0</v>
      </c>
      <c r="V171" s="95">
        <v>0.18</v>
      </c>
      <c r="W171" s="317">
        <v>256.78511999999995</v>
      </c>
      <c r="X171" s="131">
        <v>181.79166666666669</v>
      </c>
      <c r="Y171" s="131">
        <v>60</v>
      </c>
      <c r="Z171" s="131">
        <v>0</v>
      </c>
      <c r="AA171" s="60">
        <f>G171+H171+J171+L171+N171+O171+P171+Q171+R171+S171+U171+W171+X171+Y171+Z171</f>
        <v>2576.5450266666667</v>
      </c>
      <c r="AB171" s="147">
        <v>150.9</v>
      </c>
      <c r="AC171" s="131">
        <f>AB171+X171+W171+U171</f>
        <v>589.47678666666661</v>
      </c>
      <c r="AD171" s="234">
        <f t="shared" si="62"/>
        <v>0.41320860648000163</v>
      </c>
      <c r="AE171" s="131">
        <f>G171+H171+J171+L171+N171+P171+Q171+R171+S171+Y171+Z171</f>
        <v>2137.9682400000002</v>
      </c>
      <c r="AF171" s="271">
        <f t="shared" si="59"/>
        <v>0.6</v>
      </c>
      <c r="AG171" s="272">
        <f>G171*AF171</f>
        <v>855.95039999999983</v>
      </c>
      <c r="AH171" s="225">
        <f>IF((AA171+AB171)-(AE171+AG171)&gt;0,0,(AA171+AB171)-(AE171+AG171))</f>
        <v>-266.47361333333311</v>
      </c>
      <c r="AI171" s="234">
        <f t="shared" si="64"/>
        <v>0.59999999999999987</v>
      </c>
      <c r="AJ171" s="131">
        <f t="shared" si="65"/>
        <v>855.95039999999972</v>
      </c>
      <c r="AK171" s="131"/>
      <c r="AL171" s="435">
        <f t="shared" si="72"/>
        <v>5.0999999999999997E-2</v>
      </c>
      <c r="AM171" s="131">
        <f t="shared" si="60"/>
        <v>72.8</v>
      </c>
      <c r="AN171" s="185"/>
      <c r="AO171" s="329"/>
    </row>
    <row r="172" spans="2:45" s="1" customFormat="1" ht="15.75" customHeight="1" x14ac:dyDescent="0.25">
      <c r="B172" s="683" t="s">
        <v>143</v>
      </c>
      <c r="C172" s="11" t="s">
        <v>124</v>
      </c>
      <c r="D172" s="125">
        <f t="shared" ref="D172:AA172" si="74">D173+D174</f>
        <v>7</v>
      </c>
      <c r="E172" s="125">
        <f t="shared" si="74"/>
        <v>42</v>
      </c>
      <c r="F172" s="125">
        <f t="shared" si="74"/>
        <v>37</v>
      </c>
      <c r="G172" s="57">
        <f t="shared" si="74"/>
        <v>3326.4959999999992</v>
      </c>
      <c r="H172" s="57">
        <f t="shared" si="74"/>
        <v>87</v>
      </c>
      <c r="I172" s="82">
        <f>J172/G172</f>
        <v>0.27543303223572196</v>
      </c>
      <c r="J172" s="57">
        <f t="shared" si="74"/>
        <v>916.22687999999994</v>
      </c>
      <c r="K172" s="82">
        <f>L172/G172</f>
        <v>0</v>
      </c>
      <c r="L172" s="57">
        <f t="shared" si="74"/>
        <v>0</v>
      </c>
      <c r="M172" s="82">
        <f t="shared" si="74"/>
        <v>0</v>
      </c>
      <c r="N172" s="57">
        <f t="shared" si="74"/>
        <v>0</v>
      </c>
      <c r="O172" s="57">
        <f t="shared" si="74"/>
        <v>0</v>
      </c>
      <c r="P172" s="57">
        <f t="shared" si="74"/>
        <v>0</v>
      </c>
      <c r="Q172" s="57">
        <f t="shared" si="74"/>
        <v>0</v>
      </c>
      <c r="R172" s="57">
        <f t="shared" si="74"/>
        <v>0</v>
      </c>
      <c r="S172" s="57">
        <f t="shared" si="74"/>
        <v>405.14166666666665</v>
      </c>
      <c r="T172" s="82">
        <f>U172/G172</f>
        <v>0</v>
      </c>
      <c r="U172" s="57">
        <f t="shared" si="74"/>
        <v>0</v>
      </c>
      <c r="V172" s="82">
        <f>W172/G172</f>
        <v>0.18</v>
      </c>
      <c r="W172" s="57">
        <f t="shared" si="74"/>
        <v>598.76927999999987</v>
      </c>
      <c r="X172" s="57">
        <f t="shared" si="74"/>
        <v>378.47500000000002</v>
      </c>
      <c r="Y172" s="57">
        <f t="shared" si="74"/>
        <v>120</v>
      </c>
      <c r="Z172" s="57">
        <f t="shared" si="74"/>
        <v>0</v>
      </c>
      <c r="AA172" s="57">
        <f t="shared" si="74"/>
        <v>5832.1088266666648</v>
      </c>
      <c r="AB172" s="141">
        <f>AB173+AB174</f>
        <v>341.6</v>
      </c>
      <c r="AC172" s="141">
        <f>AC173+AC174</f>
        <v>1318.8442799999998</v>
      </c>
      <c r="AD172" s="233">
        <f t="shared" si="62"/>
        <v>0.39646651611786099</v>
      </c>
      <c r="AE172" s="141">
        <f>AE173+AE174</f>
        <v>4854.8645466666658</v>
      </c>
      <c r="AF172" s="269">
        <f t="shared" si="59"/>
        <v>0.6</v>
      </c>
      <c r="AG172" s="270">
        <f>AG173+AG174</f>
        <v>1995.8975999999996</v>
      </c>
      <c r="AH172" s="141">
        <f>AH173+AH174</f>
        <v>-677.05331999999953</v>
      </c>
      <c r="AI172" s="233">
        <f t="shared" si="64"/>
        <v>0.6</v>
      </c>
      <c r="AJ172" s="57">
        <f t="shared" si="65"/>
        <v>1995.8975999999993</v>
      </c>
      <c r="AK172" s="57"/>
      <c r="AL172" s="433">
        <f t="shared" si="72"/>
        <v>5.0999999999999997E-2</v>
      </c>
      <c r="AM172" s="57">
        <f>AM173+AM174</f>
        <v>169.7</v>
      </c>
      <c r="AN172" s="79"/>
      <c r="AO172" s="329"/>
    </row>
    <row r="173" spans="2:45" s="1" customFormat="1" ht="15.75" x14ac:dyDescent="0.25">
      <c r="B173" s="683"/>
      <c r="C173" s="12" t="s">
        <v>144</v>
      </c>
      <c r="D173" s="115">
        <v>3</v>
      </c>
      <c r="E173" s="115">
        <v>23</v>
      </c>
      <c r="F173" s="115">
        <v>20</v>
      </c>
      <c r="G173" s="131">
        <v>1659.9719999999998</v>
      </c>
      <c r="H173" s="131">
        <v>45.599999999999994</v>
      </c>
      <c r="I173" s="95">
        <v>0.28527286002414498</v>
      </c>
      <c r="J173" s="131">
        <v>473.54495999999995</v>
      </c>
      <c r="K173" s="95">
        <v>0</v>
      </c>
      <c r="L173" s="131">
        <v>0</v>
      </c>
      <c r="M173" s="95">
        <v>0</v>
      </c>
      <c r="N173" s="131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212.64166666666665</v>
      </c>
      <c r="T173" s="95">
        <v>0</v>
      </c>
      <c r="U173" s="131">
        <v>0</v>
      </c>
      <c r="V173" s="95">
        <v>0.18</v>
      </c>
      <c r="W173" s="317">
        <v>298.79495999999995</v>
      </c>
      <c r="X173" s="131">
        <v>192.64166666666665</v>
      </c>
      <c r="Y173" s="131">
        <v>90</v>
      </c>
      <c r="Z173" s="131">
        <v>0</v>
      </c>
      <c r="AA173" s="60">
        <f>G173+H173+J173+L173+N173+O173+P173+Q173+R173+S173+U173+W173+X173+Y173+Z173</f>
        <v>2973.1952533333324</v>
      </c>
      <c r="AB173" s="147">
        <v>174.1</v>
      </c>
      <c r="AC173" s="131">
        <f>AB173+X173+W173+U173</f>
        <v>665.53662666666662</v>
      </c>
      <c r="AD173" s="234">
        <f t="shared" si="62"/>
        <v>0.40093244143073903</v>
      </c>
      <c r="AE173" s="131">
        <f>G173+H173+J173+L173+N173+P173+Q173+R173+S173+Y173+Z173</f>
        <v>2481.7586266666658</v>
      </c>
      <c r="AF173" s="271">
        <f t="shared" si="59"/>
        <v>0.6</v>
      </c>
      <c r="AG173" s="272">
        <f>G173*AF173</f>
        <v>995.98319999999978</v>
      </c>
      <c r="AH173" s="225">
        <f>IF((AA173+AB173)-(AE173+AG173)&gt;0,0,(AA173+AB173)-(AE173+AG173))</f>
        <v>-330.44657333333316</v>
      </c>
      <c r="AI173" s="234">
        <f t="shared" si="64"/>
        <v>0.6</v>
      </c>
      <c r="AJ173" s="131">
        <f t="shared" si="65"/>
        <v>995.98319999999978</v>
      </c>
      <c r="AK173" s="131"/>
      <c r="AL173" s="435">
        <f t="shared" si="72"/>
        <v>5.0999999999999997E-2</v>
      </c>
      <c r="AM173" s="131">
        <f t="shared" si="60"/>
        <v>84.7</v>
      </c>
      <c r="AN173" s="185"/>
      <c r="AO173" s="329"/>
    </row>
    <row r="174" spans="2:45" s="1" customFormat="1" ht="15.75" x14ac:dyDescent="0.25">
      <c r="B174" s="683"/>
      <c r="C174" s="12" t="s">
        <v>145</v>
      </c>
      <c r="D174" s="115">
        <v>4</v>
      </c>
      <c r="E174" s="115">
        <v>19</v>
      </c>
      <c r="F174" s="115">
        <v>17</v>
      </c>
      <c r="G174" s="131">
        <v>1666.5239999999997</v>
      </c>
      <c r="H174" s="131">
        <v>41.4</v>
      </c>
      <c r="I174" s="95">
        <v>0.26563189008979171</v>
      </c>
      <c r="J174" s="131">
        <v>442.68191999999993</v>
      </c>
      <c r="K174" s="95">
        <v>0</v>
      </c>
      <c r="L174" s="131">
        <v>0</v>
      </c>
      <c r="M174" s="95">
        <v>0</v>
      </c>
      <c r="N174" s="131">
        <v>0</v>
      </c>
      <c r="O174" s="131">
        <v>0</v>
      </c>
      <c r="P174" s="131">
        <v>0</v>
      </c>
      <c r="Q174" s="131">
        <v>0</v>
      </c>
      <c r="R174" s="131">
        <v>0</v>
      </c>
      <c r="S174" s="131">
        <v>192.5</v>
      </c>
      <c r="T174" s="95">
        <v>0</v>
      </c>
      <c r="U174" s="131">
        <v>0</v>
      </c>
      <c r="V174" s="95">
        <v>0.18</v>
      </c>
      <c r="W174" s="317">
        <v>299.97431999999992</v>
      </c>
      <c r="X174" s="131">
        <v>185.83333333333334</v>
      </c>
      <c r="Y174" s="131">
        <v>30</v>
      </c>
      <c r="Z174" s="131">
        <v>0</v>
      </c>
      <c r="AA174" s="60">
        <f>G174+H174+J174+L174+N174+O174+P174+Q174+R174+S174+U174+W174+X174+Y174+Z174</f>
        <v>2858.9135733333328</v>
      </c>
      <c r="AB174" s="147">
        <v>167.5</v>
      </c>
      <c r="AC174" s="131">
        <f>AB174+X174+W174+U174</f>
        <v>653.30765333333329</v>
      </c>
      <c r="AD174" s="234">
        <f t="shared" si="62"/>
        <v>0.39201814875353336</v>
      </c>
      <c r="AE174" s="131">
        <f>G174+H174+J174+L174+N174+P174+Q174+R174+S174+Y174+Z174</f>
        <v>2373.1059199999995</v>
      </c>
      <c r="AF174" s="271">
        <f t="shared" si="59"/>
        <v>0.6</v>
      </c>
      <c r="AG174" s="272">
        <f>G174*AF174</f>
        <v>999.91439999999977</v>
      </c>
      <c r="AH174" s="225">
        <f>IF((AA174+AB174)-(AE174+AG174)&gt;0,0,(AA174+AB174)-(AE174+AG174))</f>
        <v>-346.60674666666637</v>
      </c>
      <c r="AI174" s="234">
        <f t="shared" si="64"/>
        <v>0.59999999999999987</v>
      </c>
      <c r="AJ174" s="131">
        <f t="shared" si="65"/>
        <v>999.91439999999966</v>
      </c>
      <c r="AK174" s="131"/>
      <c r="AL174" s="435">
        <f t="shared" si="72"/>
        <v>5.0999999999999997E-2</v>
      </c>
      <c r="AM174" s="131">
        <f t="shared" si="60"/>
        <v>85</v>
      </c>
      <c r="AN174" s="185"/>
      <c r="AO174" s="329"/>
    </row>
    <row r="175" spans="2:45" ht="15.75" customHeight="1" x14ac:dyDescent="0.25">
      <c r="B175" s="683" t="s">
        <v>146</v>
      </c>
      <c r="C175" s="11" t="s">
        <v>124</v>
      </c>
      <c r="D175" s="125">
        <f t="shared" ref="D175:AA175" si="75">D176+D177</f>
        <v>9</v>
      </c>
      <c r="E175" s="125">
        <f t="shared" si="75"/>
        <v>43.5</v>
      </c>
      <c r="F175" s="125">
        <f t="shared" si="75"/>
        <v>44</v>
      </c>
      <c r="G175" s="57">
        <f t="shared" si="75"/>
        <v>4091.5159999999996</v>
      </c>
      <c r="H175" s="57">
        <f t="shared" si="75"/>
        <v>84</v>
      </c>
      <c r="I175" s="82">
        <f>J175/G175</f>
        <v>0.2601621501663442</v>
      </c>
      <c r="J175" s="57">
        <f t="shared" si="75"/>
        <v>1064.4576</v>
      </c>
      <c r="K175" s="82">
        <f>L175/G175</f>
        <v>0</v>
      </c>
      <c r="L175" s="57">
        <f t="shared" si="75"/>
        <v>0</v>
      </c>
      <c r="M175" s="82">
        <f t="shared" si="75"/>
        <v>0</v>
      </c>
      <c r="N175" s="57">
        <f t="shared" si="75"/>
        <v>0</v>
      </c>
      <c r="O175" s="57">
        <f t="shared" si="75"/>
        <v>0</v>
      </c>
      <c r="P175" s="57">
        <f t="shared" si="75"/>
        <v>0</v>
      </c>
      <c r="Q175" s="57">
        <f t="shared" si="75"/>
        <v>0</v>
      </c>
      <c r="R175" s="57">
        <f t="shared" si="75"/>
        <v>0</v>
      </c>
      <c r="S175" s="57">
        <f t="shared" si="75"/>
        <v>506.33333333333331</v>
      </c>
      <c r="T175" s="82">
        <f>U175/G175</f>
        <v>0</v>
      </c>
      <c r="U175" s="57">
        <f t="shared" si="75"/>
        <v>0</v>
      </c>
      <c r="V175" s="82">
        <f>W175/G175</f>
        <v>0.17648052213409407</v>
      </c>
      <c r="W175" s="57">
        <f t="shared" si="75"/>
        <v>722.07287999999994</v>
      </c>
      <c r="X175" s="57">
        <f t="shared" si="75"/>
        <v>473</v>
      </c>
      <c r="Y175" s="57">
        <f t="shared" si="75"/>
        <v>150</v>
      </c>
      <c r="Z175" s="57">
        <f t="shared" si="75"/>
        <v>0</v>
      </c>
      <c r="AA175" s="57">
        <f t="shared" si="75"/>
        <v>7091.379813333333</v>
      </c>
      <c r="AB175" s="141">
        <f>AB176+AB177</f>
        <v>410.7</v>
      </c>
      <c r="AC175" s="141">
        <f>AC176+AC177</f>
        <v>1605.77288</v>
      </c>
      <c r="AD175" s="233">
        <f t="shared" si="62"/>
        <v>0.39246403533555779</v>
      </c>
      <c r="AE175" s="141">
        <f>AE176+AE177</f>
        <v>5896.3069333333333</v>
      </c>
      <c r="AF175" s="269">
        <f t="shared" si="59"/>
        <v>0.6</v>
      </c>
      <c r="AG175" s="270">
        <f>AG176+AG177</f>
        <v>2454.9095999999995</v>
      </c>
      <c r="AH175" s="141">
        <f>AH176+AH177</f>
        <v>-849.13671999999906</v>
      </c>
      <c r="AI175" s="233">
        <f t="shared" si="64"/>
        <v>0.59999999999999987</v>
      </c>
      <c r="AJ175" s="57">
        <f t="shared" si="65"/>
        <v>2454.909599999999</v>
      </c>
      <c r="AK175" s="57"/>
      <c r="AL175" s="433">
        <f t="shared" si="72"/>
        <v>5.0999999999999997E-2</v>
      </c>
      <c r="AM175" s="57">
        <f>AM176+AM177</f>
        <v>208.7</v>
      </c>
      <c r="AN175" s="79"/>
      <c r="AO175" s="329"/>
    </row>
    <row r="176" spans="2:45" ht="15.75" x14ac:dyDescent="0.25">
      <c r="B176" s="683"/>
      <c r="C176" s="12" t="s">
        <v>147</v>
      </c>
      <c r="D176" s="115">
        <v>5</v>
      </c>
      <c r="E176" s="115">
        <v>25</v>
      </c>
      <c r="F176" s="115">
        <v>25</v>
      </c>
      <c r="G176" s="131">
        <v>2315.8759999999997</v>
      </c>
      <c r="H176" s="131">
        <v>43.2</v>
      </c>
      <c r="I176" s="95">
        <v>0.24757304795248108</v>
      </c>
      <c r="J176" s="131">
        <v>573.34848</v>
      </c>
      <c r="K176" s="95">
        <v>0</v>
      </c>
      <c r="L176" s="131">
        <v>0</v>
      </c>
      <c r="M176" s="95">
        <v>0</v>
      </c>
      <c r="N176" s="131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294.20833333333331</v>
      </c>
      <c r="T176" s="95">
        <v>0</v>
      </c>
      <c r="U176" s="131">
        <v>0</v>
      </c>
      <c r="V176" s="95">
        <v>0.17378205050702195</v>
      </c>
      <c r="W176" s="317">
        <v>402.45767999999993</v>
      </c>
      <c r="X176" s="131">
        <v>274.20833333333331</v>
      </c>
      <c r="Y176" s="131">
        <v>90</v>
      </c>
      <c r="Z176" s="131">
        <v>0</v>
      </c>
      <c r="AA176" s="60">
        <f>G176+H176+J176+L176+N176+O176+P176+Q176+R176+S176+U176+W176+X176+Y176+Z176</f>
        <v>3993.2988266666666</v>
      </c>
      <c r="AB176" s="147">
        <v>229.2</v>
      </c>
      <c r="AC176" s="131">
        <f>AB176+X176+W176+U176</f>
        <v>905.86601333333329</v>
      </c>
      <c r="AD176" s="234">
        <f t="shared" si="62"/>
        <v>0.39115479988278018</v>
      </c>
      <c r="AE176" s="131">
        <f>G176+H176+J176+L176+N176+P176+Q176+R176+S176+Y176+Z176</f>
        <v>3316.6328133333332</v>
      </c>
      <c r="AF176" s="271">
        <f t="shared" si="59"/>
        <v>0.6</v>
      </c>
      <c r="AG176" s="272">
        <f>G176*AF176</f>
        <v>1389.5255999999997</v>
      </c>
      <c r="AH176" s="225">
        <f>IF((AA176+AB176)-(AE176+AG176)&gt;0,0,(AA176+AB176)-(AE176+AG176))</f>
        <v>-483.65958666666575</v>
      </c>
      <c r="AI176" s="234">
        <f t="shared" si="64"/>
        <v>0.59999999999999964</v>
      </c>
      <c r="AJ176" s="131">
        <f t="shared" si="65"/>
        <v>1389.525599999999</v>
      </c>
      <c r="AK176" s="131"/>
      <c r="AL176" s="435">
        <f t="shared" si="72"/>
        <v>5.0999999999999997E-2</v>
      </c>
      <c r="AM176" s="131">
        <f t="shared" si="60"/>
        <v>118.1</v>
      </c>
      <c r="AN176" s="185"/>
      <c r="AO176" s="329"/>
    </row>
    <row r="177" spans="2:45" s="1" customFormat="1" ht="15.75" x14ac:dyDescent="0.25">
      <c r="B177" s="683"/>
      <c r="C177" s="12" t="s">
        <v>148</v>
      </c>
      <c r="D177" s="115">
        <v>4</v>
      </c>
      <c r="E177" s="115">
        <v>18.5</v>
      </c>
      <c r="F177" s="115">
        <v>19</v>
      </c>
      <c r="G177" s="131">
        <v>1775.6399999999999</v>
      </c>
      <c r="H177" s="131">
        <v>40.799999999999997</v>
      </c>
      <c r="I177" s="95">
        <v>0.2765814692167331</v>
      </c>
      <c r="J177" s="131">
        <v>491.10911999999996</v>
      </c>
      <c r="K177" s="95">
        <v>0</v>
      </c>
      <c r="L177" s="131">
        <v>0</v>
      </c>
      <c r="M177" s="95">
        <v>0</v>
      </c>
      <c r="N177" s="131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212.125</v>
      </c>
      <c r="T177" s="95">
        <v>0</v>
      </c>
      <c r="U177" s="131">
        <v>0</v>
      </c>
      <c r="V177" s="95">
        <v>0.18</v>
      </c>
      <c r="W177" s="317">
        <v>319.61519999999996</v>
      </c>
      <c r="X177" s="131">
        <v>198.79166666666666</v>
      </c>
      <c r="Y177" s="131">
        <v>60</v>
      </c>
      <c r="Z177" s="131">
        <v>0</v>
      </c>
      <c r="AA177" s="60">
        <f>G177+H177+J177+L177+N177+O177+P177+Q177+R177+S177+U177+W177+X177+Y177+Z177</f>
        <v>3098.0809866666664</v>
      </c>
      <c r="AB177" s="147">
        <v>181.5</v>
      </c>
      <c r="AC177" s="131">
        <f>AB177+X177+W177+U177</f>
        <v>699.90686666666659</v>
      </c>
      <c r="AD177" s="234">
        <f t="shared" si="62"/>
        <v>0.39417160385363398</v>
      </c>
      <c r="AE177" s="131">
        <f>G177+H177+J177+L177+N177+P177+Q177+R177+S177+Y177+Z177</f>
        <v>2579.6741199999997</v>
      </c>
      <c r="AF177" s="271">
        <f t="shared" si="59"/>
        <v>0.6</v>
      </c>
      <c r="AG177" s="272">
        <f>G177*AF177</f>
        <v>1065.3839999999998</v>
      </c>
      <c r="AH177" s="225">
        <f>IF((AA177+AB177)-(AE177+AG177)&gt;0,0,(AA177+AB177)-(AE177+AG177))</f>
        <v>-365.47713333333331</v>
      </c>
      <c r="AI177" s="234">
        <f t="shared" si="64"/>
        <v>0.60000000000000009</v>
      </c>
      <c r="AJ177" s="131">
        <f t="shared" si="65"/>
        <v>1065.384</v>
      </c>
      <c r="AK177" s="131"/>
      <c r="AL177" s="435">
        <f t="shared" si="72"/>
        <v>5.0999999999999997E-2</v>
      </c>
      <c r="AM177" s="131">
        <f t="shared" si="60"/>
        <v>90.6</v>
      </c>
      <c r="AN177" s="185"/>
      <c r="AO177" s="329"/>
    </row>
    <row r="178" spans="2:45" s="1" customFormat="1" ht="15.75" customHeight="1" x14ac:dyDescent="0.25">
      <c r="B178" s="683" t="s">
        <v>149</v>
      </c>
      <c r="C178" s="11" t="s">
        <v>124</v>
      </c>
      <c r="D178" s="125">
        <f t="shared" ref="D178:AA178" si="76">D179+D180</f>
        <v>13</v>
      </c>
      <c r="E178" s="125">
        <f t="shared" si="76"/>
        <v>69</v>
      </c>
      <c r="F178" s="125">
        <f t="shared" si="76"/>
        <v>66</v>
      </c>
      <c r="G178" s="57">
        <f t="shared" si="76"/>
        <v>5963.9519999999993</v>
      </c>
      <c r="H178" s="57">
        <f t="shared" si="76"/>
        <v>131.4</v>
      </c>
      <c r="I178" s="82">
        <f>J178/G178</f>
        <v>0.25498796771000171</v>
      </c>
      <c r="J178" s="57">
        <f t="shared" si="76"/>
        <v>1520.7359999999999</v>
      </c>
      <c r="K178" s="82">
        <f>L178/G178</f>
        <v>0</v>
      </c>
      <c r="L178" s="57">
        <f t="shared" si="76"/>
        <v>0</v>
      </c>
      <c r="M178" s="82">
        <f t="shared" si="76"/>
        <v>0</v>
      </c>
      <c r="N178" s="57">
        <f t="shared" si="76"/>
        <v>0</v>
      </c>
      <c r="O178" s="57">
        <f t="shared" si="76"/>
        <v>0</v>
      </c>
      <c r="P178" s="57">
        <f t="shared" si="76"/>
        <v>0</v>
      </c>
      <c r="Q178" s="57">
        <f t="shared" si="76"/>
        <v>0</v>
      </c>
      <c r="R178" s="57">
        <f t="shared" si="76"/>
        <v>0</v>
      </c>
      <c r="S178" s="57">
        <f t="shared" si="76"/>
        <v>679.61666666666667</v>
      </c>
      <c r="T178" s="82">
        <f>U178/G178</f>
        <v>0</v>
      </c>
      <c r="U178" s="57">
        <f t="shared" si="76"/>
        <v>0</v>
      </c>
      <c r="V178" s="82">
        <f>W178/G178</f>
        <v>0.17999999999999997</v>
      </c>
      <c r="W178" s="57">
        <f t="shared" si="76"/>
        <v>1073.5113599999997</v>
      </c>
      <c r="X178" s="57">
        <f t="shared" si="76"/>
        <v>626.16666666666674</v>
      </c>
      <c r="Y178" s="57">
        <f t="shared" si="76"/>
        <v>240</v>
      </c>
      <c r="Z178" s="57">
        <f t="shared" si="76"/>
        <v>0</v>
      </c>
      <c r="AA178" s="57">
        <f t="shared" si="76"/>
        <v>10235.382693333331</v>
      </c>
      <c r="AB178" s="141">
        <f>AB179+AB180</f>
        <v>599.5</v>
      </c>
      <c r="AC178" s="141">
        <f>AC179+AC180</f>
        <v>2299.1780266666665</v>
      </c>
      <c r="AD178" s="233">
        <f t="shared" si="62"/>
        <v>0.3855124968589061</v>
      </c>
      <c r="AE178" s="141">
        <f>AE179+AE180</f>
        <v>8535.7046666666647</v>
      </c>
      <c r="AF178" s="269">
        <f t="shared" si="59"/>
        <v>0.6</v>
      </c>
      <c r="AG178" s="270">
        <f>AG179+AG180</f>
        <v>3578.3711999999996</v>
      </c>
      <c r="AH178" s="141">
        <f>AH179+AH180</f>
        <v>-1279.193173333334</v>
      </c>
      <c r="AI178" s="233">
        <f t="shared" si="64"/>
        <v>0.6000000000000002</v>
      </c>
      <c r="AJ178" s="57">
        <f t="shared" si="65"/>
        <v>3578.3712000000005</v>
      </c>
      <c r="AK178" s="57"/>
      <c r="AL178" s="433">
        <f t="shared" si="72"/>
        <v>5.0999999999999997E-2</v>
      </c>
      <c r="AM178" s="57">
        <f>AM179+AM180</f>
        <v>304.10000000000002</v>
      </c>
      <c r="AN178" s="79"/>
      <c r="AO178" s="329"/>
    </row>
    <row r="179" spans="2:45" s="1" customFormat="1" ht="15.75" x14ac:dyDescent="0.25">
      <c r="B179" s="683"/>
      <c r="C179" s="12" t="s">
        <v>150</v>
      </c>
      <c r="D179" s="115">
        <v>9</v>
      </c>
      <c r="E179" s="115">
        <v>53</v>
      </c>
      <c r="F179" s="115">
        <v>52</v>
      </c>
      <c r="G179" s="131">
        <v>4578.8999999999996</v>
      </c>
      <c r="H179" s="131">
        <v>95.4</v>
      </c>
      <c r="I179" s="95">
        <v>0.2422445914957741</v>
      </c>
      <c r="J179" s="131">
        <v>1109.2137599999999</v>
      </c>
      <c r="K179" s="95">
        <v>0</v>
      </c>
      <c r="L179" s="131">
        <v>0</v>
      </c>
      <c r="M179" s="95">
        <v>0</v>
      </c>
      <c r="N179" s="131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504.70833333333337</v>
      </c>
      <c r="T179" s="95">
        <v>0</v>
      </c>
      <c r="U179" s="131">
        <v>0</v>
      </c>
      <c r="V179" s="95">
        <v>0.17999999999999997</v>
      </c>
      <c r="W179" s="317">
        <v>824.20199999999977</v>
      </c>
      <c r="X179" s="131">
        <v>457.95833333333337</v>
      </c>
      <c r="Y179" s="131">
        <v>210</v>
      </c>
      <c r="Z179" s="131">
        <v>0</v>
      </c>
      <c r="AA179" s="60">
        <f>G179+H179+J179+L179+N179+O179+P179+Q179+R179+S179+U179+W179+X179+Y179+Z179</f>
        <v>7780.3824266666643</v>
      </c>
      <c r="AB179" s="147">
        <v>455.7</v>
      </c>
      <c r="AC179" s="131">
        <f>AB179+X179+W179+U179</f>
        <v>1737.8603333333331</v>
      </c>
      <c r="AD179" s="234">
        <f t="shared" si="62"/>
        <v>0.37953664271622728</v>
      </c>
      <c r="AE179" s="131">
        <f>G179+H179+J179+L179+N179+P179+Q179+R179+S179+Y179+Z179</f>
        <v>6498.2220933333319</v>
      </c>
      <c r="AF179" s="271">
        <f t="shared" si="59"/>
        <v>0.6</v>
      </c>
      <c r="AG179" s="272">
        <f>G179*AF179</f>
        <v>2747.3399999999997</v>
      </c>
      <c r="AH179" s="225">
        <f>IF((AA179+AB179)-(AE179+AG179)&gt;0,0,(AA179+AB179)-(AE179+AG179))</f>
        <v>-1009.479666666668</v>
      </c>
      <c r="AI179" s="234">
        <f t="shared" si="64"/>
        <v>0.60000000000000031</v>
      </c>
      <c r="AJ179" s="131">
        <f t="shared" si="65"/>
        <v>2747.3400000000011</v>
      </c>
      <c r="AK179" s="131"/>
      <c r="AL179" s="435">
        <f t="shared" si="72"/>
        <v>5.0999999999999997E-2</v>
      </c>
      <c r="AM179" s="131">
        <f t="shared" si="60"/>
        <v>233.5</v>
      </c>
      <c r="AN179" s="185"/>
      <c r="AO179" s="329"/>
    </row>
    <row r="180" spans="2:45" s="1" customFormat="1" ht="15.75" x14ac:dyDescent="0.25">
      <c r="B180" s="683"/>
      <c r="C180" s="12" t="s">
        <v>151</v>
      </c>
      <c r="D180" s="115">
        <v>4</v>
      </c>
      <c r="E180" s="115">
        <v>16</v>
      </c>
      <c r="F180" s="115">
        <v>14</v>
      </c>
      <c r="G180" s="131">
        <v>1385.0519999999999</v>
      </c>
      <c r="H180" s="131">
        <v>36</v>
      </c>
      <c r="I180" s="95">
        <v>0.2971168158307414</v>
      </c>
      <c r="J180" s="131">
        <v>411.52224000000001</v>
      </c>
      <c r="K180" s="95">
        <v>0</v>
      </c>
      <c r="L180" s="131">
        <v>0</v>
      </c>
      <c r="M180" s="95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174.90833333333333</v>
      </c>
      <c r="T180" s="95">
        <v>0</v>
      </c>
      <c r="U180" s="131">
        <v>0</v>
      </c>
      <c r="V180" s="95">
        <v>0.18000000000000002</v>
      </c>
      <c r="W180" s="317">
        <v>249.30936</v>
      </c>
      <c r="X180" s="131">
        <v>168.20833333333334</v>
      </c>
      <c r="Y180" s="131">
        <v>30</v>
      </c>
      <c r="Z180" s="131">
        <v>0</v>
      </c>
      <c r="AA180" s="60">
        <f>G180+H180+J180+L180+N180+O180+P180+Q180+R180+S180+U180+W180+X180+Y180+Z180</f>
        <v>2455.0002666666669</v>
      </c>
      <c r="AB180" s="147">
        <v>143.80000000000001</v>
      </c>
      <c r="AC180" s="131">
        <f>AB180+X180+W180+U180</f>
        <v>561.3176933333333</v>
      </c>
      <c r="AD180" s="234">
        <f t="shared" si="62"/>
        <v>0.40526831724248141</v>
      </c>
      <c r="AE180" s="131">
        <f>G180+H180+J180+L180+N180+P180+Q180+R180+S180+Y180+Z180</f>
        <v>2037.4825733333332</v>
      </c>
      <c r="AF180" s="271">
        <f t="shared" si="59"/>
        <v>0.6</v>
      </c>
      <c r="AG180" s="272">
        <f>G180*AF180</f>
        <v>831.0311999999999</v>
      </c>
      <c r="AH180" s="225">
        <f>IF((AA180+AB180)-(AE180+AG180)&gt;0,0,(AA180+AB180)-(AE180+AG180))</f>
        <v>-269.71350666666604</v>
      </c>
      <c r="AI180" s="234">
        <f t="shared" si="64"/>
        <v>0.59999999999999953</v>
      </c>
      <c r="AJ180" s="131">
        <f t="shared" si="65"/>
        <v>831.03119999999933</v>
      </c>
      <c r="AK180" s="131"/>
      <c r="AL180" s="435">
        <f t="shared" si="72"/>
        <v>5.0999999999999997E-2</v>
      </c>
      <c r="AM180" s="131">
        <f t="shared" si="60"/>
        <v>70.599999999999994</v>
      </c>
      <c r="AN180" s="185"/>
      <c r="AO180" s="329"/>
    </row>
    <row r="181" spans="2:45" ht="31.5" x14ac:dyDescent="0.25">
      <c r="B181" s="175" t="s">
        <v>152</v>
      </c>
      <c r="C181" s="14" t="s">
        <v>864</v>
      </c>
      <c r="D181" s="125">
        <v>26</v>
      </c>
      <c r="E181" s="125">
        <v>96</v>
      </c>
      <c r="F181" s="125">
        <v>93</v>
      </c>
      <c r="G181" s="57">
        <v>8775.4279999999999</v>
      </c>
      <c r="H181" s="57">
        <v>195</v>
      </c>
      <c r="I181" s="82">
        <v>0.23644078898487914</v>
      </c>
      <c r="J181" s="57">
        <v>2074.8691199999998</v>
      </c>
      <c r="K181" s="82">
        <v>0</v>
      </c>
      <c r="L181" s="57">
        <v>0</v>
      </c>
      <c r="M181" s="82">
        <v>0</v>
      </c>
      <c r="N181" s="57">
        <v>0</v>
      </c>
      <c r="O181" s="57">
        <v>0</v>
      </c>
      <c r="P181" s="57">
        <v>0</v>
      </c>
      <c r="Q181" s="57">
        <v>0</v>
      </c>
      <c r="R181" s="58">
        <v>0</v>
      </c>
      <c r="S181" s="58">
        <v>1044.4166666666665</v>
      </c>
      <c r="T181" s="84">
        <v>0</v>
      </c>
      <c r="U181" s="58">
        <v>0</v>
      </c>
      <c r="V181" s="84">
        <v>0.17835905439597929</v>
      </c>
      <c r="W181" s="57">
        <v>1565.1770399999998</v>
      </c>
      <c r="X181" s="58">
        <v>997.66666666666663</v>
      </c>
      <c r="Y181" s="58">
        <v>210</v>
      </c>
      <c r="Z181" s="58">
        <v>0</v>
      </c>
      <c r="AA181" s="58">
        <v>14862.557493333332</v>
      </c>
      <c r="AB181" s="141">
        <v>865.8</v>
      </c>
      <c r="AC181" s="58">
        <f>AB181+X181+W181+U181</f>
        <v>3428.6437066666667</v>
      </c>
      <c r="AD181" s="236">
        <f t="shared" si="62"/>
        <v>0.39070957070887785</v>
      </c>
      <c r="AE181" s="58">
        <f>G181+H181+J181+L181+N181+P181+Q181+R181+S181+Y181+Z181</f>
        <v>12299.713786666665</v>
      </c>
      <c r="AF181" s="275">
        <f t="shared" si="59"/>
        <v>0.6</v>
      </c>
      <c r="AG181" s="276">
        <f>G181*AF181</f>
        <v>5265.2568000000001</v>
      </c>
      <c r="AH181" s="229">
        <f>IF((AA181+AB181)-(AE181+AG181)&gt;0,0,(AA181+AB181)-(AE181+AG181))</f>
        <v>-1836.6130933333352</v>
      </c>
      <c r="AI181" s="236">
        <f t="shared" si="64"/>
        <v>0.6000000000000002</v>
      </c>
      <c r="AJ181" s="58">
        <f t="shared" si="65"/>
        <v>5265.2568000000019</v>
      </c>
      <c r="AK181" s="58"/>
      <c r="AL181" s="436">
        <f t="shared" si="72"/>
        <v>5.0999999999999997E-2</v>
      </c>
      <c r="AM181" s="58">
        <f t="shared" si="60"/>
        <v>447.5</v>
      </c>
      <c r="AN181" s="183"/>
      <c r="AO181" s="329"/>
    </row>
    <row r="182" spans="2:45" s="1" customFormat="1" ht="15.75" customHeight="1" x14ac:dyDescent="0.25">
      <c r="B182" s="683" t="s">
        <v>153</v>
      </c>
      <c r="C182" s="11" t="s">
        <v>124</v>
      </c>
      <c r="D182" s="125">
        <f t="shared" ref="D182:AA182" si="77">D183+D184</f>
        <v>7</v>
      </c>
      <c r="E182" s="125">
        <f t="shared" si="77"/>
        <v>33.5</v>
      </c>
      <c r="F182" s="125">
        <f t="shared" si="77"/>
        <v>34.5</v>
      </c>
      <c r="G182" s="57">
        <f t="shared" si="77"/>
        <v>3307.37</v>
      </c>
      <c r="H182" s="57">
        <f t="shared" si="77"/>
        <v>79.8</v>
      </c>
      <c r="I182" s="82">
        <f>J182/G182</f>
        <v>0.27205930996531991</v>
      </c>
      <c r="J182" s="57">
        <f t="shared" si="77"/>
        <v>899.80079999999998</v>
      </c>
      <c r="K182" s="82">
        <f>L182/G182</f>
        <v>0</v>
      </c>
      <c r="L182" s="57">
        <f t="shared" si="77"/>
        <v>0</v>
      </c>
      <c r="M182" s="82">
        <f t="shared" si="77"/>
        <v>0</v>
      </c>
      <c r="N182" s="57">
        <f t="shared" si="77"/>
        <v>0</v>
      </c>
      <c r="O182" s="57">
        <f t="shared" si="77"/>
        <v>0</v>
      </c>
      <c r="P182" s="57">
        <f t="shared" si="77"/>
        <v>0</v>
      </c>
      <c r="Q182" s="57">
        <f t="shared" si="77"/>
        <v>0</v>
      </c>
      <c r="R182" s="57">
        <f t="shared" si="77"/>
        <v>0</v>
      </c>
      <c r="S182" s="57">
        <f t="shared" si="77"/>
        <v>399.26266666666663</v>
      </c>
      <c r="T182" s="82">
        <f>U182/G182</f>
        <v>0</v>
      </c>
      <c r="U182" s="57">
        <f t="shared" si="77"/>
        <v>0</v>
      </c>
      <c r="V182" s="82">
        <f>W182/G182</f>
        <v>0.17564608737456042</v>
      </c>
      <c r="W182" s="57">
        <f t="shared" si="77"/>
        <v>580.92659999999989</v>
      </c>
      <c r="X182" s="57">
        <f t="shared" si="77"/>
        <v>388.375</v>
      </c>
      <c r="Y182" s="57">
        <f t="shared" si="77"/>
        <v>30</v>
      </c>
      <c r="Z182" s="57">
        <f t="shared" si="77"/>
        <v>0</v>
      </c>
      <c r="AA182" s="57">
        <f t="shared" si="77"/>
        <v>5685.5350666666673</v>
      </c>
      <c r="AB182" s="141">
        <f>AB183+AB184</f>
        <v>328.4</v>
      </c>
      <c r="AC182" s="141">
        <f>AC183+AC184</f>
        <v>1297.7015999999999</v>
      </c>
      <c r="AD182" s="233">
        <f t="shared" si="62"/>
        <v>0.39236662363146546</v>
      </c>
      <c r="AE182" s="141">
        <f>AE183+AE184</f>
        <v>4716.2334666666666</v>
      </c>
      <c r="AF182" s="269">
        <f t="shared" si="59"/>
        <v>0.6</v>
      </c>
      <c r="AG182" s="270">
        <f>AG183+AG184</f>
        <v>1984.422</v>
      </c>
      <c r="AH182" s="141">
        <f>AH183+AH184</f>
        <v>-686.72040000000015</v>
      </c>
      <c r="AI182" s="233">
        <f t="shared" si="64"/>
        <v>0.6</v>
      </c>
      <c r="AJ182" s="57">
        <f t="shared" si="65"/>
        <v>1984.422</v>
      </c>
      <c r="AK182" s="57"/>
      <c r="AL182" s="433">
        <f t="shared" si="72"/>
        <v>5.0999999999999997E-2</v>
      </c>
      <c r="AM182" s="57">
        <f>AM183+AM184</f>
        <v>168.7</v>
      </c>
      <c r="AN182" s="79"/>
      <c r="AO182" s="329"/>
    </row>
    <row r="183" spans="2:45" s="1" customFormat="1" ht="15.75" x14ac:dyDescent="0.25">
      <c r="B183" s="683"/>
      <c r="C183" s="12" t="s">
        <v>154</v>
      </c>
      <c r="D183" s="115">
        <v>4</v>
      </c>
      <c r="E183" s="115">
        <v>20.5</v>
      </c>
      <c r="F183" s="115">
        <v>20.5</v>
      </c>
      <c r="G183" s="131">
        <v>1896.5640000000001</v>
      </c>
      <c r="H183" s="131">
        <v>43.8</v>
      </c>
      <c r="I183" s="95">
        <v>0.2795760754712206</v>
      </c>
      <c r="J183" s="131">
        <v>530.23392000000001</v>
      </c>
      <c r="K183" s="95">
        <v>0</v>
      </c>
      <c r="L183" s="131">
        <v>0</v>
      </c>
      <c r="M183" s="95">
        <v>0</v>
      </c>
      <c r="N183" s="131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235.54166666666666</v>
      </c>
      <c r="T183" s="95">
        <v>0</v>
      </c>
      <c r="U183" s="131">
        <v>0</v>
      </c>
      <c r="V183" s="95">
        <v>0.17999999999999994</v>
      </c>
      <c r="W183" s="317">
        <v>341.38151999999991</v>
      </c>
      <c r="X183" s="131">
        <v>228.875</v>
      </c>
      <c r="Y183" s="131">
        <v>30</v>
      </c>
      <c r="Z183" s="131">
        <v>0</v>
      </c>
      <c r="AA183" s="60">
        <f>G183+H183+J183+L183+N183+O183+P183+Q183+R183+S183+U183+W183+X183+Y183+Z183</f>
        <v>3306.3961066666666</v>
      </c>
      <c r="AB183" s="147">
        <v>193.7</v>
      </c>
      <c r="AC183" s="131">
        <f>AB183+X183+W183+U183</f>
        <v>763.95651999999995</v>
      </c>
      <c r="AD183" s="234">
        <f t="shared" si="62"/>
        <v>0.40281083053353323</v>
      </c>
      <c r="AE183" s="131">
        <f>G183+H183+J183+L183+N183+P183+Q183+R183+S183+Y183+Z183</f>
        <v>2736.1395866666667</v>
      </c>
      <c r="AF183" s="271">
        <f t="shared" si="59"/>
        <v>0.6</v>
      </c>
      <c r="AG183" s="272">
        <f>G183*AF183</f>
        <v>1137.9384</v>
      </c>
      <c r="AH183" s="225">
        <f>IF((AA183+AB183)-(AE183+AG183)&gt;0,0,(AA183+AB183)-(AE183+AG183))</f>
        <v>-373.98188000000027</v>
      </c>
      <c r="AI183" s="234">
        <f t="shared" si="64"/>
        <v>0.60000000000000009</v>
      </c>
      <c r="AJ183" s="131">
        <f t="shared" si="65"/>
        <v>1137.9384000000002</v>
      </c>
      <c r="AK183" s="131"/>
      <c r="AL183" s="435">
        <f t="shared" si="72"/>
        <v>5.0999999999999997E-2</v>
      </c>
      <c r="AM183" s="131">
        <f t="shared" si="60"/>
        <v>96.7</v>
      </c>
      <c r="AN183" s="185"/>
      <c r="AO183" s="329"/>
    </row>
    <row r="184" spans="2:45" s="1" customFormat="1" ht="15.75" x14ac:dyDescent="0.25">
      <c r="B184" s="683"/>
      <c r="C184" s="12" t="s">
        <v>155</v>
      </c>
      <c r="D184" s="115">
        <v>3</v>
      </c>
      <c r="E184" s="115">
        <v>13</v>
      </c>
      <c r="F184" s="115">
        <v>14</v>
      </c>
      <c r="G184" s="131">
        <v>1410.806</v>
      </c>
      <c r="H184" s="131">
        <v>36</v>
      </c>
      <c r="I184" s="95">
        <v>0.26195442888674986</v>
      </c>
      <c r="J184" s="131">
        <v>369.56688000000003</v>
      </c>
      <c r="K184" s="95">
        <v>0</v>
      </c>
      <c r="L184" s="131">
        <v>0</v>
      </c>
      <c r="M184" s="95">
        <v>0</v>
      </c>
      <c r="N184" s="131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163.721</v>
      </c>
      <c r="T184" s="95">
        <v>0</v>
      </c>
      <c r="U184" s="131">
        <v>0</v>
      </c>
      <c r="V184" s="95">
        <v>0.16979306864303098</v>
      </c>
      <c r="W184" s="317">
        <v>239.54507999999998</v>
      </c>
      <c r="X184" s="131">
        <v>159.5</v>
      </c>
      <c r="Y184" s="131">
        <v>0</v>
      </c>
      <c r="Z184" s="131">
        <v>0</v>
      </c>
      <c r="AA184" s="60">
        <f>G184+H184+J184+L184+N184+O184+P184+Q184+R184+S184+U184+W184+X184+Y184+Z184</f>
        <v>2379.1389600000002</v>
      </c>
      <c r="AB184" s="147">
        <v>134.69999999999999</v>
      </c>
      <c r="AC184" s="131">
        <f>AB184+X184+W184+U184</f>
        <v>533.74507999999992</v>
      </c>
      <c r="AD184" s="234">
        <f t="shared" si="62"/>
        <v>0.37832634678332805</v>
      </c>
      <c r="AE184" s="131">
        <f>G184+H184+J184+L184+N184+P184+Q184+R184+S184+Y184+Z184</f>
        <v>1980.0938800000001</v>
      </c>
      <c r="AF184" s="271">
        <f t="shared" si="59"/>
        <v>0.6</v>
      </c>
      <c r="AG184" s="272">
        <f>G184*AF184</f>
        <v>846.48360000000002</v>
      </c>
      <c r="AH184" s="225">
        <f>IF((AA184+AB184)-(AE184+AG184)&gt;0,0,(AA184+AB184)-(AE184+AG184))</f>
        <v>-312.73851999999988</v>
      </c>
      <c r="AI184" s="234">
        <f t="shared" si="64"/>
        <v>0.59999999999999987</v>
      </c>
      <c r="AJ184" s="131">
        <f t="shared" si="65"/>
        <v>846.4835999999998</v>
      </c>
      <c r="AK184" s="131"/>
      <c r="AL184" s="435">
        <f t="shared" si="72"/>
        <v>5.0999999999999997E-2</v>
      </c>
      <c r="AM184" s="131">
        <f t="shared" si="60"/>
        <v>72</v>
      </c>
      <c r="AN184" s="185"/>
      <c r="AO184" s="329"/>
    </row>
    <row r="185" spans="2:45" s="1" customFormat="1" ht="15.75" customHeight="1" x14ac:dyDescent="0.25">
      <c r="B185" s="683" t="s">
        <v>156</v>
      </c>
      <c r="C185" s="11" t="s">
        <v>124</v>
      </c>
      <c r="D185" s="125">
        <f t="shared" ref="D185:AA185" si="78">D186+D187</f>
        <v>7</v>
      </c>
      <c r="E185" s="125">
        <f t="shared" si="78"/>
        <v>38</v>
      </c>
      <c r="F185" s="125">
        <f t="shared" si="78"/>
        <v>38</v>
      </c>
      <c r="G185" s="57">
        <f t="shared" si="78"/>
        <v>3393.2080000000001</v>
      </c>
      <c r="H185" s="57">
        <f t="shared" si="78"/>
        <v>79.199999999999989</v>
      </c>
      <c r="I185" s="82">
        <f>J185/G185</f>
        <v>0.27176151889303568</v>
      </c>
      <c r="J185" s="57">
        <f t="shared" si="78"/>
        <v>922.14335999999992</v>
      </c>
      <c r="K185" s="82">
        <f>L185/G185</f>
        <v>0</v>
      </c>
      <c r="L185" s="57">
        <f t="shared" si="78"/>
        <v>0</v>
      </c>
      <c r="M185" s="82">
        <f t="shared" si="78"/>
        <v>0</v>
      </c>
      <c r="N185" s="57">
        <f t="shared" si="78"/>
        <v>0</v>
      </c>
      <c r="O185" s="57">
        <f t="shared" si="78"/>
        <v>0</v>
      </c>
      <c r="P185" s="57">
        <f t="shared" si="78"/>
        <v>0</v>
      </c>
      <c r="Q185" s="57">
        <f t="shared" si="78"/>
        <v>0</v>
      </c>
      <c r="R185" s="57">
        <f t="shared" si="78"/>
        <v>0</v>
      </c>
      <c r="S185" s="57">
        <f t="shared" si="78"/>
        <v>448.61666666666667</v>
      </c>
      <c r="T185" s="82">
        <f>U185/G185</f>
        <v>0</v>
      </c>
      <c r="U185" s="57">
        <f t="shared" si="78"/>
        <v>0</v>
      </c>
      <c r="V185" s="82">
        <f>W185/G185</f>
        <v>0.17787811416217333</v>
      </c>
      <c r="W185" s="57">
        <f t="shared" si="78"/>
        <v>603.57743999999991</v>
      </c>
      <c r="X185" s="57">
        <f t="shared" si="78"/>
        <v>407.58333333333331</v>
      </c>
      <c r="Y185" s="57">
        <f t="shared" si="78"/>
        <v>177</v>
      </c>
      <c r="Z185" s="57">
        <f t="shared" si="78"/>
        <v>0</v>
      </c>
      <c r="AA185" s="57">
        <f t="shared" si="78"/>
        <v>6031.3288000000002</v>
      </c>
      <c r="AB185" s="141">
        <f>AB186+AB187</f>
        <v>350.9</v>
      </c>
      <c r="AC185" s="141">
        <f>AC186+AC187</f>
        <v>1362.0607733333331</v>
      </c>
      <c r="AD185" s="233">
        <f t="shared" si="62"/>
        <v>0.40140798127710803</v>
      </c>
      <c r="AE185" s="141">
        <f>AE186+AE187</f>
        <v>5020.1680266666663</v>
      </c>
      <c r="AF185" s="269">
        <f t="shared" si="59"/>
        <v>0.6</v>
      </c>
      <c r="AG185" s="270">
        <f>AG186+AG187</f>
        <v>2035.9248</v>
      </c>
      <c r="AH185" s="141">
        <f>AH186+AH187</f>
        <v>-673.86402666666663</v>
      </c>
      <c r="AI185" s="233">
        <f t="shared" si="64"/>
        <v>0.59999999999999987</v>
      </c>
      <c r="AJ185" s="57">
        <f t="shared" si="65"/>
        <v>2035.9247999999998</v>
      </c>
      <c r="AK185" s="57"/>
      <c r="AL185" s="433">
        <f t="shared" si="72"/>
        <v>5.0999999999999997E-2</v>
      </c>
      <c r="AM185" s="57">
        <f>AM186+AM187</f>
        <v>173.1</v>
      </c>
      <c r="AN185" s="79"/>
      <c r="AO185" s="329"/>
    </row>
    <row r="186" spans="2:45" s="1" customFormat="1" ht="15.75" x14ac:dyDescent="0.25">
      <c r="B186" s="683"/>
      <c r="C186" s="12" t="s">
        <v>157</v>
      </c>
      <c r="D186" s="115">
        <v>3</v>
      </c>
      <c r="E186" s="115">
        <v>18</v>
      </c>
      <c r="F186" s="115">
        <v>19</v>
      </c>
      <c r="G186" s="131">
        <v>1638.5320000000002</v>
      </c>
      <c r="H186" s="131">
        <v>43.8</v>
      </c>
      <c r="I186" s="95">
        <v>0.27870742835660206</v>
      </c>
      <c r="J186" s="131">
        <v>456.67103999999995</v>
      </c>
      <c r="K186" s="95">
        <v>0</v>
      </c>
      <c r="L186" s="131">
        <v>0</v>
      </c>
      <c r="M186" s="95">
        <v>0</v>
      </c>
      <c r="N186" s="131">
        <v>0</v>
      </c>
      <c r="O186" s="131">
        <v>0</v>
      </c>
      <c r="P186" s="131">
        <v>0</v>
      </c>
      <c r="Q186" s="131">
        <v>0</v>
      </c>
      <c r="R186" s="131">
        <v>0</v>
      </c>
      <c r="S186" s="131">
        <v>223.40833333333333</v>
      </c>
      <c r="T186" s="95">
        <v>0</v>
      </c>
      <c r="U186" s="131">
        <v>0</v>
      </c>
      <c r="V186" s="95">
        <v>0.17560582277306758</v>
      </c>
      <c r="W186" s="317">
        <v>287.73575999999997</v>
      </c>
      <c r="X186" s="131">
        <v>202.375</v>
      </c>
      <c r="Y186" s="131">
        <v>87</v>
      </c>
      <c r="Z186" s="131">
        <v>0</v>
      </c>
      <c r="AA186" s="60">
        <f>G186+H186+J186+L186+N186+O186+P186+Q186+R186+S186+U186+W186+X186+Y186+Z186</f>
        <v>2939.5221333333334</v>
      </c>
      <c r="AB186" s="147">
        <v>169.8</v>
      </c>
      <c r="AC186" s="131">
        <f>AB186+X186+W186+U186</f>
        <v>659.91075999999998</v>
      </c>
      <c r="AD186" s="234">
        <f t="shared" si="62"/>
        <v>0.40274511574995175</v>
      </c>
      <c r="AE186" s="131">
        <f>G186+H186+J186+L186+N186+P186+Q186+R186+S186+Y186+Z186</f>
        <v>2449.4113733333334</v>
      </c>
      <c r="AF186" s="271">
        <f t="shared" si="59"/>
        <v>0.6</v>
      </c>
      <c r="AG186" s="272">
        <f>G186*AF186</f>
        <v>983.11920000000009</v>
      </c>
      <c r="AH186" s="225">
        <f>IF((AA186+AB186)-(AE186+AG186)&gt;0,0,(AA186+AB186)-(AE186+AG186))</f>
        <v>-323.20843999999988</v>
      </c>
      <c r="AI186" s="234">
        <f t="shared" si="64"/>
        <v>0.59999999999999987</v>
      </c>
      <c r="AJ186" s="131">
        <f t="shared" si="65"/>
        <v>983.11919999999986</v>
      </c>
      <c r="AK186" s="131"/>
      <c r="AL186" s="435">
        <f t="shared" si="72"/>
        <v>5.0999999999999997E-2</v>
      </c>
      <c r="AM186" s="131">
        <f t="shared" si="60"/>
        <v>83.6</v>
      </c>
      <c r="AN186" s="185"/>
      <c r="AO186" s="329"/>
    </row>
    <row r="187" spans="2:45" s="1" customFormat="1" ht="15.75" x14ac:dyDescent="0.25">
      <c r="B187" s="683"/>
      <c r="C187" s="12" t="s">
        <v>158</v>
      </c>
      <c r="D187" s="115">
        <v>4</v>
      </c>
      <c r="E187" s="115">
        <v>20</v>
      </c>
      <c r="F187" s="115">
        <v>19</v>
      </c>
      <c r="G187" s="131">
        <v>1754.6759999999999</v>
      </c>
      <c r="H187" s="131">
        <v>35.4</v>
      </c>
      <c r="I187" s="95">
        <v>0.26527536707631494</v>
      </c>
      <c r="J187" s="131">
        <v>465.47231999999997</v>
      </c>
      <c r="K187" s="95">
        <v>0</v>
      </c>
      <c r="L187" s="131">
        <v>0</v>
      </c>
      <c r="M187" s="95">
        <v>0</v>
      </c>
      <c r="N187" s="131">
        <v>0</v>
      </c>
      <c r="O187" s="131">
        <v>0</v>
      </c>
      <c r="P187" s="131">
        <v>0</v>
      </c>
      <c r="Q187" s="131">
        <v>0</v>
      </c>
      <c r="R187" s="131">
        <v>0</v>
      </c>
      <c r="S187" s="131">
        <v>225.20833333333331</v>
      </c>
      <c r="T187" s="95">
        <v>0</v>
      </c>
      <c r="U187" s="131">
        <v>0</v>
      </c>
      <c r="V187" s="95">
        <v>0.17999999999999997</v>
      </c>
      <c r="W187" s="317">
        <v>315.84167999999994</v>
      </c>
      <c r="X187" s="131">
        <v>205.20833333333331</v>
      </c>
      <c r="Y187" s="131">
        <v>90</v>
      </c>
      <c r="Z187" s="131">
        <v>0</v>
      </c>
      <c r="AA187" s="60">
        <f>G187+H187+J187+L187+N187+O187+P187+Q187+R187+S187+U187+W187+X187+Y187+Z187</f>
        <v>3091.8066666666668</v>
      </c>
      <c r="AB187" s="147">
        <v>181.1</v>
      </c>
      <c r="AC187" s="131">
        <f>AB187+X187+W187+U187</f>
        <v>702.15001333333316</v>
      </c>
      <c r="AD187" s="234">
        <f t="shared" si="62"/>
        <v>0.40015935325571966</v>
      </c>
      <c r="AE187" s="131">
        <f>G187+H187+J187+L187+N187+P187+Q187+R187+S187+Y187+Z187</f>
        <v>2570.7566533333334</v>
      </c>
      <c r="AF187" s="271">
        <f t="shared" si="59"/>
        <v>0.6</v>
      </c>
      <c r="AG187" s="272">
        <f>G187*AF187</f>
        <v>1052.8055999999999</v>
      </c>
      <c r="AH187" s="225">
        <f>IF((AA187+AB187)-(AE187+AG187)&gt;0,0,(AA187+AB187)-(AE187+AG187))</f>
        <v>-350.65558666666675</v>
      </c>
      <c r="AI187" s="234">
        <f t="shared" si="64"/>
        <v>0.6</v>
      </c>
      <c r="AJ187" s="131">
        <f t="shared" si="65"/>
        <v>1052.8055999999999</v>
      </c>
      <c r="AK187" s="131"/>
      <c r="AL187" s="435">
        <f t="shared" si="72"/>
        <v>5.0999999999999997E-2</v>
      </c>
      <c r="AM187" s="131">
        <f t="shared" si="60"/>
        <v>89.5</v>
      </c>
      <c r="AN187" s="185"/>
      <c r="AO187" s="329"/>
    </row>
    <row r="188" spans="2:45" s="1" customFormat="1" ht="15.75" customHeight="1" x14ac:dyDescent="0.25">
      <c r="B188" s="683" t="s">
        <v>159</v>
      </c>
      <c r="C188" s="11" t="s">
        <v>124</v>
      </c>
      <c r="D188" s="125">
        <f t="shared" ref="D188:AA188" si="79">D189+D190</f>
        <v>8</v>
      </c>
      <c r="E188" s="125">
        <f t="shared" si="79"/>
        <v>45</v>
      </c>
      <c r="F188" s="125">
        <f t="shared" si="79"/>
        <v>40</v>
      </c>
      <c r="G188" s="57">
        <f t="shared" si="79"/>
        <v>3786.8939999999993</v>
      </c>
      <c r="H188" s="57">
        <f t="shared" si="79"/>
        <v>83.4</v>
      </c>
      <c r="I188" s="82">
        <f>J188/G188</f>
        <v>0.26640352753470259</v>
      </c>
      <c r="J188" s="57">
        <f t="shared" si="79"/>
        <v>1008.8419199999998</v>
      </c>
      <c r="K188" s="82">
        <f>L188/G188</f>
        <v>0</v>
      </c>
      <c r="L188" s="57">
        <f t="shared" si="79"/>
        <v>0</v>
      </c>
      <c r="M188" s="82">
        <f t="shared" si="79"/>
        <v>0</v>
      </c>
      <c r="N188" s="57">
        <f t="shared" si="79"/>
        <v>0</v>
      </c>
      <c r="O188" s="57">
        <f t="shared" si="79"/>
        <v>0</v>
      </c>
      <c r="P188" s="57">
        <f t="shared" si="79"/>
        <v>0</v>
      </c>
      <c r="Q188" s="57">
        <f t="shared" si="79"/>
        <v>0</v>
      </c>
      <c r="R188" s="57">
        <f t="shared" si="79"/>
        <v>0</v>
      </c>
      <c r="S188" s="57">
        <f t="shared" si="79"/>
        <v>434.29166666666663</v>
      </c>
      <c r="T188" s="82">
        <f>U188/G188</f>
        <v>0</v>
      </c>
      <c r="U188" s="57">
        <f t="shared" si="79"/>
        <v>0</v>
      </c>
      <c r="V188" s="82">
        <f>W188/G188</f>
        <v>0.18</v>
      </c>
      <c r="W188" s="57">
        <f t="shared" si="79"/>
        <v>681.64091999999982</v>
      </c>
      <c r="X188" s="57">
        <f t="shared" si="79"/>
        <v>417.11666666666667</v>
      </c>
      <c r="Y188" s="57">
        <f t="shared" si="79"/>
        <v>74</v>
      </c>
      <c r="Z188" s="57">
        <f t="shared" si="79"/>
        <v>0</v>
      </c>
      <c r="AA188" s="57">
        <f t="shared" si="79"/>
        <v>6486.1851733333324</v>
      </c>
      <c r="AB188" s="141">
        <f>AB189+AB190</f>
        <v>379.9</v>
      </c>
      <c r="AC188" s="141">
        <f>AC189+AC190</f>
        <v>1478.6575866666667</v>
      </c>
      <c r="AD188" s="233">
        <f t="shared" si="62"/>
        <v>0.39046711808322776</v>
      </c>
      <c r="AE188" s="141">
        <f>AE189+AE190</f>
        <v>5387.4275866666658</v>
      </c>
      <c r="AF188" s="269">
        <f t="shared" si="59"/>
        <v>0.6</v>
      </c>
      <c r="AG188" s="270">
        <f>AG189+AG190</f>
        <v>2272.1363999999994</v>
      </c>
      <c r="AH188" s="141">
        <f>AH189+AH190</f>
        <v>-793.47881333333271</v>
      </c>
      <c r="AI188" s="233">
        <f t="shared" si="64"/>
        <v>0.6</v>
      </c>
      <c r="AJ188" s="57">
        <f t="shared" si="65"/>
        <v>2272.1363999999994</v>
      </c>
      <c r="AK188" s="57"/>
      <c r="AL188" s="433">
        <f t="shared" si="72"/>
        <v>5.0999999999999997E-2</v>
      </c>
      <c r="AM188" s="57">
        <f>AM189+AM190</f>
        <v>193.1</v>
      </c>
      <c r="AN188" s="79"/>
      <c r="AO188" s="329"/>
    </row>
    <row r="189" spans="2:45" s="1" customFormat="1" ht="15.75" x14ac:dyDescent="0.25">
      <c r="B189" s="683"/>
      <c r="C189" s="12" t="s">
        <v>160</v>
      </c>
      <c r="D189" s="115">
        <v>4</v>
      </c>
      <c r="E189" s="115">
        <v>18.5</v>
      </c>
      <c r="F189" s="115">
        <v>15.5</v>
      </c>
      <c r="G189" s="131">
        <v>1570.6919999999998</v>
      </c>
      <c r="H189" s="131">
        <v>35.4</v>
      </c>
      <c r="I189" s="95">
        <v>0.28374265610316984</v>
      </c>
      <c r="J189" s="131">
        <v>445.67231999999996</v>
      </c>
      <c r="K189" s="95">
        <v>0</v>
      </c>
      <c r="L189" s="131">
        <v>0</v>
      </c>
      <c r="M189" s="95">
        <v>0</v>
      </c>
      <c r="N189" s="131">
        <v>0</v>
      </c>
      <c r="O189" s="131">
        <v>0</v>
      </c>
      <c r="P189" s="131">
        <v>0</v>
      </c>
      <c r="Q189" s="131">
        <v>0</v>
      </c>
      <c r="R189" s="131">
        <v>0</v>
      </c>
      <c r="S189" s="131">
        <v>167.625</v>
      </c>
      <c r="T189" s="95">
        <v>0</v>
      </c>
      <c r="U189" s="131">
        <v>0</v>
      </c>
      <c r="V189" s="95">
        <v>0.18</v>
      </c>
      <c r="W189" s="317">
        <v>282.72455999999994</v>
      </c>
      <c r="X189" s="131">
        <v>161.28333333333333</v>
      </c>
      <c r="Y189" s="131">
        <v>30</v>
      </c>
      <c r="Z189" s="131">
        <v>0</v>
      </c>
      <c r="AA189" s="60">
        <f>G189+H189+J189+L189+N189+O189+P189+Q189+R189+S189+U189+W189+X189+Y189+Z189</f>
        <v>2693.3972133333332</v>
      </c>
      <c r="AB189" s="147">
        <v>157.80000000000001</v>
      </c>
      <c r="AC189" s="131">
        <f>AB189+X189+W189+U189</f>
        <v>601.80789333333337</v>
      </c>
      <c r="AD189" s="234">
        <f t="shared" si="62"/>
        <v>0.38314825142888193</v>
      </c>
      <c r="AE189" s="131">
        <f>G189+H189+J189+L189+N189+P189+Q189+R189+S189+Y189+Z189</f>
        <v>2249.3893199999998</v>
      </c>
      <c r="AF189" s="271">
        <f t="shared" si="59"/>
        <v>0.6</v>
      </c>
      <c r="AG189" s="272">
        <f>G189*AF189</f>
        <v>942.4151999999998</v>
      </c>
      <c r="AH189" s="225">
        <f>IF((AA189+AB189)-(AE189+AG189)&gt;0,0,(AA189+AB189)-(AE189+AG189))</f>
        <v>-340.60730666666632</v>
      </c>
      <c r="AI189" s="234">
        <f t="shared" si="64"/>
        <v>0.59999999999999987</v>
      </c>
      <c r="AJ189" s="131">
        <f t="shared" si="65"/>
        <v>942.41519999999969</v>
      </c>
      <c r="AK189" s="131"/>
      <c r="AL189" s="435">
        <f t="shared" si="72"/>
        <v>5.0999999999999997E-2</v>
      </c>
      <c r="AM189" s="131">
        <f t="shared" si="60"/>
        <v>80.099999999999994</v>
      </c>
      <c r="AN189" s="185"/>
      <c r="AO189" s="329"/>
    </row>
    <row r="190" spans="2:45" s="1" customFormat="1" ht="15.75" x14ac:dyDescent="0.25">
      <c r="B190" s="683"/>
      <c r="C190" s="12" t="s">
        <v>161</v>
      </c>
      <c r="D190" s="115">
        <v>4</v>
      </c>
      <c r="E190" s="115">
        <v>26.5</v>
      </c>
      <c r="F190" s="115">
        <v>24.5</v>
      </c>
      <c r="G190" s="131">
        <v>2216.2019999999998</v>
      </c>
      <c r="H190" s="131">
        <v>48</v>
      </c>
      <c r="I190" s="95">
        <v>0.25411474224822467</v>
      </c>
      <c r="J190" s="131">
        <v>563.16959999999995</v>
      </c>
      <c r="K190" s="95">
        <v>0</v>
      </c>
      <c r="L190" s="131">
        <v>0</v>
      </c>
      <c r="M190" s="95">
        <v>0</v>
      </c>
      <c r="N190" s="131">
        <v>0</v>
      </c>
      <c r="O190" s="131">
        <v>0</v>
      </c>
      <c r="P190" s="131">
        <v>0</v>
      </c>
      <c r="Q190" s="131">
        <v>0</v>
      </c>
      <c r="R190" s="131">
        <v>0</v>
      </c>
      <c r="S190" s="131">
        <v>266.66666666666663</v>
      </c>
      <c r="T190" s="95">
        <v>0</v>
      </c>
      <c r="U190" s="131">
        <v>0</v>
      </c>
      <c r="V190" s="95">
        <v>0.18</v>
      </c>
      <c r="W190" s="317">
        <v>398.91635999999994</v>
      </c>
      <c r="X190" s="131">
        <v>255.83333333333331</v>
      </c>
      <c r="Y190" s="131">
        <v>44</v>
      </c>
      <c r="Z190" s="131">
        <v>0</v>
      </c>
      <c r="AA190" s="60">
        <f>G190+H190+J190+L190+N190+O190+P190+Q190+R190+S190+U190+W190+X190+Y190+Z190</f>
        <v>3792.7879599999992</v>
      </c>
      <c r="AB190" s="147">
        <v>222.1</v>
      </c>
      <c r="AC190" s="131">
        <f>AB190+X190+W190+U190</f>
        <v>876.84969333333322</v>
      </c>
      <c r="AD190" s="234">
        <f t="shared" si="62"/>
        <v>0.39565422887143559</v>
      </c>
      <c r="AE190" s="131">
        <f>G190+H190+J190+L190+N190+P190+Q190+R190+S190+Y190+Z190</f>
        <v>3138.038266666666</v>
      </c>
      <c r="AF190" s="271">
        <f t="shared" si="59"/>
        <v>0.6</v>
      </c>
      <c r="AG190" s="272">
        <f>G190*AF190</f>
        <v>1329.7211999999997</v>
      </c>
      <c r="AH190" s="225">
        <f>IF((AA190+AB190)-(AE190+AG190)&gt;0,0,(AA190+AB190)-(AE190+AG190))</f>
        <v>-452.87150666666639</v>
      </c>
      <c r="AI190" s="234">
        <f t="shared" si="64"/>
        <v>0.59999999999999987</v>
      </c>
      <c r="AJ190" s="131">
        <f t="shared" si="65"/>
        <v>1329.7211999999995</v>
      </c>
      <c r="AK190" s="131"/>
      <c r="AL190" s="435">
        <f t="shared" si="72"/>
        <v>5.0999999999999997E-2</v>
      </c>
      <c r="AM190" s="131">
        <f t="shared" si="60"/>
        <v>113</v>
      </c>
      <c r="AN190" s="185"/>
      <c r="AO190" s="329"/>
    </row>
    <row r="191" spans="2:45" ht="47.25" customHeight="1" x14ac:dyDescent="0.25">
      <c r="B191" s="663" t="s">
        <v>162</v>
      </c>
      <c r="C191" s="664"/>
      <c r="D191" s="117">
        <f t="shared" ref="D191:AA191" si="80">D193</f>
        <v>319</v>
      </c>
      <c r="E191" s="117">
        <f t="shared" si="80"/>
        <v>1521</v>
      </c>
      <c r="F191" s="117">
        <f t="shared" si="80"/>
        <v>1329</v>
      </c>
      <c r="G191" s="132">
        <f t="shared" si="80"/>
        <v>125483.64</v>
      </c>
      <c r="H191" s="132">
        <f t="shared" si="80"/>
        <v>3209.3</v>
      </c>
      <c r="I191" s="87">
        <f>J191/G191</f>
        <v>0.2343996396661748</v>
      </c>
      <c r="J191" s="132">
        <f t="shared" si="80"/>
        <v>29413.32</v>
      </c>
      <c r="K191" s="87">
        <f>L191/G191</f>
        <v>3.3709573614536524E-4</v>
      </c>
      <c r="L191" s="132">
        <f t="shared" si="80"/>
        <v>42.3</v>
      </c>
      <c r="M191" s="87">
        <f>N191/G191</f>
        <v>0</v>
      </c>
      <c r="N191" s="132">
        <f t="shared" si="80"/>
        <v>0</v>
      </c>
      <c r="O191" s="132">
        <f t="shared" si="80"/>
        <v>0</v>
      </c>
      <c r="P191" s="132">
        <f t="shared" si="80"/>
        <v>0</v>
      </c>
      <c r="Q191" s="132">
        <f t="shared" si="80"/>
        <v>4730.0999999999995</v>
      </c>
      <c r="R191" s="132">
        <f t="shared" si="80"/>
        <v>194.45</v>
      </c>
      <c r="S191" s="132">
        <f t="shared" si="80"/>
        <v>13618.500000000002</v>
      </c>
      <c r="T191" s="87">
        <f>U191/G191</f>
        <v>0.24145163393187088</v>
      </c>
      <c r="U191" s="132">
        <f t="shared" si="80"/>
        <v>30298.22990971867</v>
      </c>
      <c r="V191" s="87">
        <f>W191/G191</f>
        <v>0</v>
      </c>
      <c r="W191" s="315">
        <f t="shared" si="80"/>
        <v>0</v>
      </c>
      <c r="X191" s="132">
        <f t="shared" si="80"/>
        <v>0</v>
      </c>
      <c r="Y191" s="132">
        <f t="shared" si="80"/>
        <v>0</v>
      </c>
      <c r="Z191" s="132">
        <f t="shared" si="80"/>
        <v>0</v>
      </c>
      <c r="AA191" s="132">
        <f t="shared" si="80"/>
        <v>206989.83990971863</v>
      </c>
      <c r="AB191" s="129">
        <f>AB193+AB192</f>
        <v>16916.099999999999</v>
      </c>
      <c r="AC191" s="129">
        <f>AC193+AC192</f>
        <v>47876.029909718673</v>
      </c>
      <c r="AD191" s="226">
        <f t="shared" si="62"/>
        <v>0.37625884864129433</v>
      </c>
      <c r="AE191" s="129">
        <f>AE193+AE192</f>
        <v>182123.01</v>
      </c>
      <c r="AF191" s="258">
        <f t="shared" si="59"/>
        <v>0.6</v>
      </c>
      <c r="AG191" s="255">
        <f>AG193+AG192</f>
        <v>77210.784</v>
      </c>
      <c r="AH191" s="129">
        <f>AH193+AH192</f>
        <v>-30268.027917544743</v>
      </c>
      <c r="AI191" s="226">
        <f t="shared" si="64"/>
        <v>0.62274299524036292</v>
      </c>
      <c r="AJ191" s="132">
        <f t="shared" si="65"/>
        <v>78144.057827263416</v>
      </c>
      <c r="AK191" s="132"/>
      <c r="AL191" s="424"/>
      <c r="AM191" s="132">
        <f>AM193+AM192</f>
        <v>8909.2999999999993</v>
      </c>
      <c r="AN191" s="196"/>
      <c r="AO191" s="329"/>
    </row>
    <row r="192" spans="2:45" ht="18.75" x14ac:dyDescent="0.25">
      <c r="B192" s="306" t="s">
        <v>810</v>
      </c>
      <c r="C192" s="207"/>
      <c r="D192" s="350"/>
      <c r="E192" s="350">
        <v>31</v>
      </c>
      <c r="F192" s="350">
        <v>31</v>
      </c>
      <c r="G192" s="355">
        <v>3201</v>
      </c>
      <c r="H192" s="355">
        <v>184.8</v>
      </c>
      <c r="I192" s="363">
        <f>J192/G192</f>
        <v>0.44914089347079039</v>
      </c>
      <c r="J192" s="364">
        <v>1437.7</v>
      </c>
      <c r="K192" s="363">
        <v>0</v>
      </c>
      <c r="L192" s="364">
        <v>0</v>
      </c>
      <c r="M192" s="363">
        <v>0</v>
      </c>
      <c r="N192" s="355">
        <v>0</v>
      </c>
      <c r="O192" s="355">
        <v>0</v>
      </c>
      <c r="P192" s="355">
        <v>0</v>
      </c>
      <c r="Q192" s="355">
        <v>0</v>
      </c>
      <c r="R192" s="355">
        <v>0</v>
      </c>
      <c r="S192" s="355">
        <v>607.9</v>
      </c>
      <c r="T192" s="363">
        <f>U192/G192</f>
        <v>0.20671665104654796</v>
      </c>
      <c r="U192" s="355">
        <v>661.7</v>
      </c>
      <c r="V192" s="363">
        <f>W192/G192</f>
        <v>0</v>
      </c>
      <c r="W192" s="365">
        <v>0</v>
      </c>
      <c r="X192" s="355">
        <v>0</v>
      </c>
      <c r="Y192" s="355">
        <v>0</v>
      </c>
      <c r="Z192" s="355">
        <v>0</v>
      </c>
      <c r="AA192" s="355">
        <f>G192+H192+J192+L192+N192+O192+P192+Q192+R192+S192+U192+W192+X192+Y192+Z192</f>
        <v>6093.0999999999995</v>
      </c>
      <c r="AB192" s="356">
        <v>357.3</v>
      </c>
      <c r="AC192" s="355">
        <f>AB192+X192+W192+U192</f>
        <v>1019</v>
      </c>
      <c r="AD192" s="357">
        <f t="shared" si="62"/>
        <v>0.31833801936894718</v>
      </c>
      <c r="AE192" s="355">
        <f>G192+H192+J192+L192+N192+P192+Q192+R192+S192+Y192+Z192</f>
        <v>5431.4</v>
      </c>
      <c r="AF192" s="358">
        <f t="shared" si="59"/>
        <v>0.6</v>
      </c>
      <c r="AG192" s="359">
        <f>G192*AF192</f>
        <v>1920.6</v>
      </c>
      <c r="AH192" s="360">
        <f>IF((AA192+AB192)-(AE192+AG192)&gt;0,0,(AA192+AB192)-(AE192+AG192))</f>
        <v>-901.60000000000036</v>
      </c>
      <c r="AI192" s="357">
        <f t="shared" si="64"/>
        <v>0.60000000000000009</v>
      </c>
      <c r="AJ192" s="355">
        <f t="shared" si="65"/>
        <v>1920.6000000000004</v>
      </c>
      <c r="AK192" s="355"/>
      <c r="AL192" s="434"/>
      <c r="AM192" s="355">
        <f t="shared" si="60"/>
        <v>0</v>
      </c>
      <c r="AN192" s="184"/>
      <c r="AO192" s="329">
        <v>0.30299999999999999</v>
      </c>
      <c r="AR192" s="34">
        <v>6093.1</v>
      </c>
      <c r="AS192" s="37">
        <f>AR192-AA192</f>
        <v>0</v>
      </c>
    </row>
    <row r="193" spans="2:41" ht="18.75" x14ac:dyDescent="0.3">
      <c r="B193" s="10" t="s">
        <v>710</v>
      </c>
      <c r="C193" s="33"/>
      <c r="D193" s="154">
        <f t="shared" ref="D193:AA193" si="81">D194+D197+D201+D206+D207+D211+D215+D219+D223+D226+D227+D230+D233+D236+D239+D242+D245+D249+D253</f>
        <v>319</v>
      </c>
      <c r="E193" s="154">
        <f t="shared" si="81"/>
        <v>1521</v>
      </c>
      <c r="F193" s="154">
        <f t="shared" si="81"/>
        <v>1329</v>
      </c>
      <c r="G193" s="65">
        <f t="shared" si="81"/>
        <v>125483.64</v>
      </c>
      <c r="H193" s="65">
        <f t="shared" si="81"/>
        <v>3209.3</v>
      </c>
      <c r="I193" s="94">
        <f>J193/G193</f>
        <v>0.2343996396661748</v>
      </c>
      <c r="J193" s="65">
        <f t="shared" si="81"/>
        <v>29413.32</v>
      </c>
      <c r="K193" s="94">
        <f>L193/G193</f>
        <v>3.3709573614536524E-4</v>
      </c>
      <c r="L193" s="65">
        <f t="shared" si="81"/>
        <v>42.3</v>
      </c>
      <c r="M193" s="94">
        <f>N193/G193</f>
        <v>0</v>
      </c>
      <c r="N193" s="65">
        <f t="shared" si="81"/>
        <v>0</v>
      </c>
      <c r="O193" s="65">
        <f t="shared" si="81"/>
        <v>0</v>
      </c>
      <c r="P193" s="65">
        <f t="shared" si="81"/>
        <v>0</v>
      </c>
      <c r="Q193" s="65">
        <f t="shared" si="81"/>
        <v>4730.0999999999995</v>
      </c>
      <c r="R193" s="65">
        <f t="shared" si="81"/>
        <v>194.45</v>
      </c>
      <c r="S193" s="65">
        <f t="shared" si="81"/>
        <v>13618.500000000002</v>
      </c>
      <c r="T193" s="94">
        <f>U193/G193</f>
        <v>0.24145163393187088</v>
      </c>
      <c r="U193" s="65">
        <f t="shared" si="81"/>
        <v>30298.22990971867</v>
      </c>
      <c r="V193" s="94">
        <f>W193/G193</f>
        <v>0</v>
      </c>
      <c r="W193" s="65">
        <f t="shared" si="81"/>
        <v>0</v>
      </c>
      <c r="X193" s="65">
        <f t="shared" si="81"/>
        <v>0</v>
      </c>
      <c r="Y193" s="65">
        <f t="shared" si="81"/>
        <v>0</v>
      </c>
      <c r="Z193" s="65">
        <f t="shared" si="81"/>
        <v>0</v>
      </c>
      <c r="AA193" s="65">
        <f t="shared" si="81"/>
        <v>206989.83990971863</v>
      </c>
      <c r="AB193" s="62">
        <f>AB194+AB197+AB201+AB206+AB207+AB211+AB215+AB219+AB223+AB226+AB227+AB230+AB233+AB236+AB239+AB242+AB245+AB249+AB253</f>
        <v>16558.8</v>
      </c>
      <c r="AC193" s="62">
        <f>AC194+AC197+AC201+AC206+AC207+AC211+AC215+AC219+AC223+AC226+AC227+AC230+AC233+AC236+AC239+AC242+AC245+AC249+AC253</f>
        <v>46857.029909718673</v>
      </c>
      <c r="AD193" s="232">
        <f t="shared" si="62"/>
        <v>0.37341146550832177</v>
      </c>
      <c r="AE193" s="62">
        <f>AE194+AE197+AE201+AE206+AE207+AE211+AE215+AE219+AE223+AE226+AE227+AE230+AE233+AE236+AE239+AE242+AE245+AE249+AE253</f>
        <v>176691.61000000002</v>
      </c>
      <c r="AF193" s="267">
        <f t="shared" si="59"/>
        <v>0.6</v>
      </c>
      <c r="AG193" s="268">
        <f>AG194+AG197+AG201+AG206+AG207+AG211+AG215+AG219+AG223+AG226+AG227+AG230+AG233+AG236+AG239+AG242+AG245+AG249+AG253</f>
        <v>75290.183999999994</v>
      </c>
      <c r="AH193" s="62">
        <f>AH194+AH197+AH201+AH206+AH207+AH211+AH215+AH219+AH223+AH226+AH227+AH230+AH233+AH236+AH239+AH242+AH245+AH249+AH253</f>
        <v>-29366.427917544745</v>
      </c>
      <c r="AI193" s="232">
        <f t="shared" si="64"/>
        <v>0.60743741436942233</v>
      </c>
      <c r="AJ193" s="65">
        <f t="shared" si="65"/>
        <v>76223.457827263424</v>
      </c>
      <c r="AK193" s="65">
        <v>179.16629044394281</v>
      </c>
      <c r="AL193" s="429">
        <f>VLOOKUP(AK193,$AK$2:$AL$6,2,TRUE)</f>
        <v>7.0999999999999994E-2</v>
      </c>
      <c r="AM193" s="65">
        <f>AM194+AM197+AM201+AM206+AM207+AM211+AM215+AM219+AM223+AM226+AM227+AM230+AM233+AM236+AM239+AM242+AM245+AM249+AM253</f>
        <v>8909.2999999999993</v>
      </c>
      <c r="AN193" s="79"/>
      <c r="AO193" s="329">
        <v>0.26800000000000002</v>
      </c>
    </row>
    <row r="194" spans="2:41" s="1" customFormat="1" ht="15.75" customHeight="1" x14ac:dyDescent="0.25">
      <c r="B194" s="665" t="s">
        <v>163</v>
      </c>
      <c r="C194" s="11" t="s">
        <v>124</v>
      </c>
      <c r="D194" s="125">
        <f t="shared" ref="D194:AA194" si="82">SUM(D195:D196)</f>
        <v>7</v>
      </c>
      <c r="E194" s="125">
        <f t="shared" si="82"/>
        <v>38</v>
      </c>
      <c r="F194" s="125">
        <f t="shared" si="82"/>
        <v>34</v>
      </c>
      <c r="G194" s="57">
        <f t="shared" si="82"/>
        <v>3273.7</v>
      </c>
      <c r="H194" s="57">
        <f t="shared" si="82"/>
        <v>112.8</v>
      </c>
      <c r="I194" s="82">
        <f>J194/G194</f>
        <v>0.2727189418700553</v>
      </c>
      <c r="J194" s="57">
        <f t="shared" si="82"/>
        <v>892.8</v>
      </c>
      <c r="K194" s="82">
        <f>L194/G194</f>
        <v>0</v>
      </c>
      <c r="L194" s="57">
        <f t="shared" si="82"/>
        <v>0</v>
      </c>
      <c r="M194" s="82">
        <f t="shared" si="82"/>
        <v>0</v>
      </c>
      <c r="N194" s="57">
        <f t="shared" si="82"/>
        <v>0</v>
      </c>
      <c r="O194" s="57">
        <f t="shared" si="82"/>
        <v>0</v>
      </c>
      <c r="P194" s="57">
        <f t="shared" si="82"/>
        <v>0</v>
      </c>
      <c r="Q194" s="57">
        <f t="shared" si="82"/>
        <v>93.1</v>
      </c>
      <c r="R194" s="57">
        <f t="shared" si="82"/>
        <v>4.3</v>
      </c>
      <c r="S194" s="57">
        <f t="shared" si="82"/>
        <v>364.9</v>
      </c>
      <c r="T194" s="82">
        <f>U194/G194</f>
        <v>0.23757193676910074</v>
      </c>
      <c r="U194" s="57">
        <f t="shared" si="82"/>
        <v>777.73924940100505</v>
      </c>
      <c r="V194" s="82">
        <f>W194/G194</f>
        <v>0</v>
      </c>
      <c r="W194" s="57">
        <f t="shared" si="82"/>
        <v>0</v>
      </c>
      <c r="X194" s="57">
        <f t="shared" si="82"/>
        <v>0</v>
      </c>
      <c r="Y194" s="57">
        <f t="shared" si="82"/>
        <v>0</v>
      </c>
      <c r="Z194" s="57">
        <f t="shared" si="82"/>
        <v>0</v>
      </c>
      <c r="AA194" s="57">
        <f t="shared" si="82"/>
        <v>5519.339249401005</v>
      </c>
      <c r="AB194" s="141">
        <f>SUM(AB195:AB196)</f>
        <v>718.3</v>
      </c>
      <c r="AC194" s="141">
        <f>SUM(AC195:AC196)</f>
        <v>1496.039249401005</v>
      </c>
      <c r="AD194" s="233">
        <f t="shared" si="62"/>
        <v>0.45698727720958093</v>
      </c>
      <c r="AE194" s="141">
        <f>SUM(AE195:AE196)</f>
        <v>4741.6000000000004</v>
      </c>
      <c r="AF194" s="269">
        <f t="shared" si="59"/>
        <v>0.6</v>
      </c>
      <c r="AG194" s="270">
        <f>SUM(AG195:AG196)</f>
        <v>1964.22</v>
      </c>
      <c r="AH194" s="141">
        <f>SUM(AH195:AH196)</f>
        <v>-468.18075059899502</v>
      </c>
      <c r="AI194" s="233">
        <f t="shared" si="64"/>
        <v>0.60000000000000009</v>
      </c>
      <c r="AJ194" s="57">
        <f t="shared" si="65"/>
        <v>1964.22</v>
      </c>
      <c r="AK194" s="57"/>
      <c r="AL194" s="429">
        <f>$AL$193</f>
        <v>7.0999999999999994E-2</v>
      </c>
      <c r="AM194" s="57">
        <f>SUM(AM195:AM196)</f>
        <v>232.39999999999998</v>
      </c>
      <c r="AN194" s="205"/>
      <c r="AO194" s="329"/>
    </row>
    <row r="195" spans="2:41" s="1" customFormat="1" ht="14.25" customHeight="1" x14ac:dyDescent="0.25">
      <c r="B195" s="665"/>
      <c r="C195" s="15" t="s">
        <v>865</v>
      </c>
      <c r="D195" s="116">
        <v>2</v>
      </c>
      <c r="E195" s="116">
        <v>16</v>
      </c>
      <c r="F195" s="116">
        <v>15</v>
      </c>
      <c r="G195" s="69">
        <v>1377.5</v>
      </c>
      <c r="H195" s="69">
        <v>55.2</v>
      </c>
      <c r="I195" s="80">
        <v>0.28457350272232307</v>
      </c>
      <c r="J195" s="69">
        <v>392</v>
      </c>
      <c r="K195" s="80">
        <v>0</v>
      </c>
      <c r="L195" s="69">
        <v>0</v>
      </c>
      <c r="M195" s="80">
        <v>0</v>
      </c>
      <c r="N195" s="69">
        <v>0</v>
      </c>
      <c r="O195" s="69">
        <v>0</v>
      </c>
      <c r="P195" s="69">
        <v>0</v>
      </c>
      <c r="Q195" s="69">
        <v>38.6</v>
      </c>
      <c r="R195" s="69">
        <v>0</v>
      </c>
      <c r="S195" s="69">
        <v>155.29999999999998</v>
      </c>
      <c r="T195" s="80">
        <v>0.23565425509581414</v>
      </c>
      <c r="U195" s="69">
        <v>324.61373639448396</v>
      </c>
      <c r="V195" s="80">
        <v>0</v>
      </c>
      <c r="W195" s="69">
        <v>0</v>
      </c>
      <c r="X195" s="69">
        <v>0</v>
      </c>
      <c r="Y195" s="69">
        <v>0</v>
      </c>
      <c r="Z195" s="69">
        <v>0</v>
      </c>
      <c r="AA195" s="60">
        <f>G195+H195+J195+L195+N195+O195+P195+Q195+R195+S195+U195+W195+X195+Y195+Z195</f>
        <v>2343.2137363944839</v>
      </c>
      <c r="AB195" s="143">
        <v>153.4</v>
      </c>
      <c r="AC195" s="69">
        <f>AB195+X195+W195+U195</f>
        <v>478.013736394484</v>
      </c>
      <c r="AD195" s="238">
        <f t="shared" si="62"/>
        <v>0.34701541662031504</v>
      </c>
      <c r="AE195" s="69">
        <f>G195+H195+J195+L195+N195+P195+Q195+R195+S195+Y195+Z195</f>
        <v>2018.6</v>
      </c>
      <c r="AF195" s="277">
        <f t="shared" si="59"/>
        <v>0.6</v>
      </c>
      <c r="AG195" s="278">
        <f>G195*AF195</f>
        <v>826.5</v>
      </c>
      <c r="AH195" s="225">
        <f>IF((AA195+AB195)-(AE195+AG195)&gt;0,0,(AA195+AB195)-(AE195+AG195))</f>
        <v>-348.48626360551589</v>
      </c>
      <c r="AI195" s="238">
        <f t="shared" si="64"/>
        <v>0.59999999999999987</v>
      </c>
      <c r="AJ195" s="69">
        <f t="shared" si="65"/>
        <v>826.49999999999989</v>
      </c>
      <c r="AK195" s="69"/>
      <c r="AL195" s="429">
        <f t="shared" ref="AL195:AL256" si="83">$AL$193</f>
        <v>7.0999999999999994E-2</v>
      </c>
      <c r="AM195" s="69">
        <f t="shared" si="60"/>
        <v>97.8</v>
      </c>
      <c r="AN195" s="186"/>
      <c r="AO195" s="329"/>
    </row>
    <row r="196" spans="2:41" s="1" customFormat="1" ht="15.75" x14ac:dyDescent="0.25">
      <c r="B196" s="665"/>
      <c r="C196" s="15" t="s">
        <v>866</v>
      </c>
      <c r="D196" s="116">
        <v>5</v>
      </c>
      <c r="E196" s="116">
        <v>22</v>
      </c>
      <c r="F196" s="116">
        <v>19</v>
      </c>
      <c r="G196" s="69">
        <v>1896.2</v>
      </c>
      <c r="H196" s="69">
        <v>57.599999999999994</v>
      </c>
      <c r="I196" s="80">
        <v>0.26410716169180465</v>
      </c>
      <c r="J196" s="69">
        <v>500.79999999999995</v>
      </c>
      <c r="K196" s="80">
        <v>0</v>
      </c>
      <c r="L196" s="69">
        <v>0</v>
      </c>
      <c r="M196" s="80">
        <v>0</v>
      </c>
      <c r="N196" s="69">
        <v>0</v>
      </c>
      <c r="O196" s="69">
        <v>0</v>
      </c>
      <c r="P196" s="69">
        <v>0</v>
      </c>
      <c r="Q196" s="69">
        <v>54.5</v>
      </c>
      <c r="R196" s="69">
        <v>4.3</v>
      </c>
      <c r="S196" s="69">
        <v>209.6</v>
      </c>
      <c r="T196" s="80">
        <v>0.23896504219308143</v>
      </c>
      <c r="U196" s="69">
        <v>453.12551300652103</v>
      </c>
      <c r="V196" s="80">
        <v>0</v>
      </c>
      <c r="W196" s="69">
        <v>0</v>
      </c>
      <c r="X196" s="69">
        <v>0</v>
      </c>
      <c r="Y196" s="69">
        <v>0</v>
      </c>
      <c r="Z196" s="69">
        <v>0</v>
      </c>
      <c r="AA196" s="60">
        <f>G196+H196+J196+L196+N196+O196+P196+Q196+R196+S196+U196+W196+X196+Y196+Z196</f>
        <v>3176.125513006521</v>
      </c>
      <c r="AB196" s="143">
        <v>564.9</v>
      </c>
      <c r="AC196" s="69">
        <f>AB196+X196+W196+U196</f>
        <v>1018.025513006521</v>
      </c>
      <c r="AD196" s="238">
        <f t="shared" si="62"/>
        <v>0.53687665489216374</v>
      </c>
      <c r="AE196" s="69">
        <f>G196+H196+J196+L196+N196+P196+Q196+R196+S196+Y196+Z196</f>
        <v>2723</v>
      </c>
      <c r="AF196" s="277">
        <f t="shared" si="59"/>
        <v>0.6</v>
      </c>
      <c r="AG196" s="278">
        <f>G196*AF196</f>
        <v>1137.72</v>
      </c>
      <c r="AH196" s="225">
        <f>IF((AA196+AB196)-(AE196+AG196)&gt;0,0,(AA196+AB196)-(AE196+AG196))</f>
        <v>-119.69448699347913</v>
      </c>
      <c r="AI196" s="238">
        <f t="shared" si="64"/>
        <v>0.60000000000000009</v>
      </c>
      <c r="AJ196" s="69">
        <f t="shared" si="65"/>
        <v>1137.7200000000003</v>
      </c>
      <c r="AK196" s="69"/>
      <c r="AL196" s="429">
        <f t="shared" si="83"/>
        <v>7.0999999999999994E-2</v>
      </c>
      <c r="AM196" s="69">
        <f t="shared" si="60"/>
        <v>134.6</v>
      </c>
      <c r="AN196" s="186"/>
      <c r="AO196" s="329"/>
    </row>
    <row r="197" spans="2:41" ht="15.75" customHeight="1" x14ac:dyDescent="0.25">
      <c r="B197" s="665" t="s">
        <v>164</v>
      </c>
      <c r="C197" s="11" t="s">
        <v>124</v>
      </c>
      <c r="D197" s="125">
        <f t="shared" ref="D197:AA197" si="84">SUM(D198:D200)</f>
        <v>9</v>
      </c>
      <c r="E197" s="125">
        <f t="shared" si="84"/>
        <v>54</v>
      </c>
      <c r="F197" s="125">
        <f t="shared" si="84"/>
        <v>46</v>
      </c>
      <c r="G197" s="57">
        <f t="shared" si="84"/>
        <v>4646.4000000000005</v>
      </c>
      <c r="H197" s="57">
        <f t="shared" si="84"/>
        <v>129.6</v>
      </c>
      <c r="I197" s="82">
        <f>J197/G197</f>
        <v>0.30412792699724511</v>
      </c>
      <c r="J197" s="57">
        <f t="shared" si="84"/>
        <v>1413.1</v>
      </c>
      <c r="K197" s="82">
        <f>L197/G197</f>
        <v>0</v>
      </c>
      <c r="L197" s="57">
        <f t="shared" si="84"/>
        <v>0</v>
      </c>
      <c r="M197" s="82">
        <f t="shared" si="84"/>
        <v>0</v>
      </c>
      <c r="N197" s="57">
        <f t="shared" si="84"/>
        <v>0</v>
      </c>
      <c r="O197" s="57">
        <f t="shared" si="84"/>
        <v>0</v>
      </c>
      <c r="P197" s="57">
        <f t="shared" si="84"/>
        <v>0</v>
      </c>
      <c r="Q197" s="57">
        <f t="shared" si="84"/>
        <v>156.4</v>
      </c>
      <c r="R197" s="57">
        <f t="shared" si="84"/>
        <v>12.899999999999999</v>
      </c>
      <c r="S197" s="57">
        <f t="shared" si="84"/>
        <v>530</v>
      </c>
      <c r="T197" s="82">
        <f>U197/G197</f>
        <v>0.23699288699919097</v>
      </c>
      <c r="U197" s="57">
        <f t="shared" si="84"/>
        <v>1101.1637501530411</v>
      </c>
      <c r="V197" s="82">
        <f>W197/G197</f>
        <v>0</v>
      </c>
      <c r="W197" s="57">
        <f t="shared" si="84"/>
        <v>0</v>
      </c>
      <c r="X197" s="57">
        <f t="shared" si="84"/>
        <v>0</v>
      </c>
      <c r="Y197" s="57">
        <f t="shared" si="84"/>
        <v>0</v>
      </c>
      <c r="Z197" s="57">
        <f t="shared" si="84"/>
        <v>0</v>
      </c>
      <c r="AA197" s="57">
        <f t="shared" si="84"/>
        <v>7989.5637501530418</v>
      </c>
      <c r="AB197" s="141">
        <f>SUM(AB198:AB200)</f>
        <v>523.20000000000005</v>
      </c>
      <c r="AC197" s="141">
        <f>SUM(AC198:AC200)</f>
        <v>1624.3637501530411</v>
      </c>
      <c r="AD197" s="233">
        <f t="shared" si="62"/>
        <v>0.34959619278431492</v>
      </c>
      <c r="AE197" s="141">
        <f>SUM(AE198:AE200)</f>
        <v>6888.4000000000005</v>
      </c>
      <c r="AF197" s="269">
        <f t="shared" si="59"/>
        <v>0.6</v>
      </c>
      <c r="AG197" s="270">
        <f>SUM(AG198:AG200)</f>
        <v>2787.84</v>
      </c>
      <c r="AH197" s="141">
        <f>SUM(AH198:AH200)</f>
        <v>-1163.4762498469586</v>
      </c>
      <c r="AI197" s="233">
        <f t="shared" si="64"/>
        <v>0.59999999999999987</v>
      </c>
      <c r="AJ197" s="57">
        <f t="shared" si="65"/>
        <v>2787.8399999999997</v>
      </c>
      <c r="AK197" s="57"/>
      <c r="AL197" s="429">
        <f t="shared" si="83"/>
        <v>7.0999999999999994E-2</v>
      </c>
      <c r="AM197" s="57">
        <f>SUM(AM198:AM200)</f>
        <v>329.9</v>
      </c>
      <c r="AN197" s="79"/>
      <c r="AO197" s="329"/>
    </row>
    <row r="198" spans="2:41" s="1" customFormat="1" ht="15.75" x14ac:dyDescent="0.25">
      <c r="B198" s="665"/>
      <c r="C198" s="15" t="s">
        <v>867</v>
      </c>
      <c r="D198" s="116">
        <v>3</v>
      </c>
      <c r="E198" s="116">
        <v>17</v>
      </c>
      <c r="F198" s="116">
        <v>15</v>
      </c>
      <c r="G198" s="69">
        <v>1534.2000000000003</v>
      </c>
      <c r="H198" s="69">
        <v>38.4</v>
      </c>
      <c r="I198" s="80">
        <v>0.3029591969756224</v>
      </c>
      <c r="J198" s="69">
        <v>464.8</v>
      </c>
      <c r="K198" s="80">
        <v>0</v>
      </c>
      <c r="L198" s="69">
        <v>0</v>
      </c>
      <c r="M198" s="80">
        <v>0</v>
      </c>
      <c r="N198" s="69">
        <v>0</v>
      </c>
      <c r="O198" s="69">
        <v>0</v>
      </c>
      <c r="P198" s="69">
        <v>0</v>
      </c>
      <c r="Q198" s="69">
        <v>37.9</v>
      </c>
      <c r="R198" s="69">
        <v>4.3</v>
      </c>
      <c r="S198" s="69">
        <v>173.3</v>
      </c>
      <c r="T198" s="80">
        <v>0.23689044777206422</v>
      </c>
      <c r="U198" s="69">
        <v>363.43732497190098</v>
      </c>
      <c r="V198" s="80">
        <v>0</v>
      </c>
      <c r="W198" s="69">
        <v>0</v>
      </c>
      <c r="X198" s="69">
        <v>0</v>
      </c>
      <c r="Y198" s="69">
        <v>0</v>
      </c>
      <c r="Z198" s="69">
        <v>0</v>
      </c>
      <c r="AA198" s="60">
        <f>G198+H198+J198+L198+N198+O198+P198+Q198+R198+S198+U198+W198+X198+Y198+Z198</f>
        <v>2616.3373249719016</v>
      </c>
      <c r="AB198" s="143">
        <v>171.3</v>
      </c>
      <c r="AC198" s="69">
        <f>AB198+X198+W198+U198</f>
        <v>534.73732497190099</v>
      </c>
      <c r="AD198" s="238">
        <f t="shared" si="62"/>
        <v>0.34854473013420734</v>
      </c>
      <c r="AE198" s="69">
        <f>G198+H198+J198+L198+N198+P198+Q198+R198+S198+Y198+Z198</f>
        <v>2252.9000000000005</v>
      </c>
      <c r="AF198" s="277">
        <f t="shared" si="59"/>
        <v>0.6</v>
      </c>
      <c r="AG198" s="278">
        <f>G198*AF198</f>
        <v>920.5200000000001</v>
      </c>
      <c r="AH198" s="225">
        <f>IF((AA198+AB198)-(AE198+AG198)&gt;0,0,(AA198+AB198)-(AE198+AG198))</f>
        <v>-385.78267502809877</v>
      </c>
      <c r="AI198" s="238">
        <f t="shared" si="64"/>
        <v>0.59999999999999976</v>
      </c>
      <c r="AJ198" s="69">
        <f t="shared" si="65"/>
        <v>920.51999999999975</v>
      </c>
      <c r="AK198" s="69"/>
      <c r="AL198" s="429">
        <f t="shared" si="83"/>
        <v>7.0999999999999994E-2</v>
      </c>
      <c r="AM198" s="69">
        <f t="shared" si="60"/>
        <v>108.9</v>
      </c>
      <c r="AN198" s="186"/>
      <c r="AO198" s="329"/>
    </row>
    <row r="199" spans="2:41" ht="15.75" x14ac:dyDescent="0.25">
      <c r="B199" s="665"/>
      <c r="C199" s="15" t="s">
        <v>868</v>
      </c>
      <c r="D199" s="116">
        <v>3</v>
      </c>
      <c r="E199" s="116">
        <v>22</v>
      </c>
      <c r="F199" s="116">
        <v>18</v>
      </c>
      <c r="G199" s="69">
        <v>1705.6000000000001</v>
      </c>
      <c r="H199" s="69">
        <v>48</v>
      </c>
      <c r="I199" s="80">
        <v>0.29883911819887427</v>
      </c>
      <c r="J199" s="69">
        <v>509.7</v>
      </c>
      <c r="K199" s="80">
        <v>0</v>
      </c>
      <c r="L199" s="69">
        <v>0</v>
      </c>
      <c r="M199" s="80">
        <v>0</v>
      </c>
      <c r="N199" s="69">
        <v>0</v>
      </c>
      <c r="O199" s="69">
        <v>0</v>
      </c>
      <c r="P199" s="69">
        <v>0</v>
      </c>
      <c r="Q199" s="69">
        <v>79</v>
      </c>
      <c r="R199" s="69">
        <v>4.3</v>
      </c>
      <c r="S199" s="69">
        <v>195.6</v>
      </c>
      <c r="T199" s="80">
        <v>0.23798249748142294</v>
      </c>
      <c r="U199" s="69">
        <v>405.90294770431501</v>
      </c>
      <c r="V199" s="80">
        <v>0</v>
      </c>
      <c r="W199" s="69">
        <v>0</v>
      </c>
      <c r="X199" s="69">
        <v>0</v>
      </c>
      <c r="Y199" s="69">
        <v>0</v>
      </c>
      <c r="Z199" s="69">
        <v>0</v>
      </c>
      <c r="AA199" s="60">
        <f>G199+H199+J199+L199+N199+O199+P199+Q199+R199+S199+U199+W199+X199+Y199+Z199</f>
        <v>2948.1029477043153</v>
      </c>
      <c r="AB199" s="143">
        <v>193.1</v>
      </c>
      <c r="AC199" s="69">
        <f>AB199+X199+W199+U199</f>
        <v>599.00294770431503</v>
      </c>
      <c r="AD199" s="238">
        <f t="shared" si="62"/>
        <v>0.35119778828817716</v>
      </c>
      <c r="AE199" s="69">
        <f>G199+H199+J199+L199+N199+P199+Q199+R199+S199+Y199+Z199</f>
        <v>2542.2000000000003</v>
      </c>
      <c r="AF199" s="277">
        <f t="shared" si="59"/>
        <v>0.6</v>
      </c>
      <c r="AG199" s="278">
        <f>G199*AF199</f>
        <v>1023.36</v>
      </c>
      <c r="AH199" s="225">
        <f>IF((AA199+AB199)-(AE199+AG199)&gt;0,0,(AA199+AB199)-(AE199+AG199))</f>
        <v>-424.35705229568521</v>
      </c>
      <c r="AI199" s="238">
        <f t="shared" si="64"/>
        <v>0.60000000000000009</v>
      </c>
      <c r="AJ199" s="69">
        <f t="shared" si="65"/>
        <v>1023.3600000000002</v>
      </c>
      <c r="AK199" s="69"/>
      <c r="AL199" s="429">
        <f t="shared" si="83"/>
        <v>7.0999999999999994E-2</v>
      </c>
      <c r="AM199" s="69">
        <f t="shared" si="60"/>
        <v>121.1</v>
      </c>
      <c r="AN199" s="186"/>
      <c r="AO199" s="329"/>
    </row>
    <row r="200" spans="2:41" s="1" customFormat="1" ht="15.75" x14ac:dyDescent="0.25">
      <c r="B200" s="665"/>
      <c r="C200" s="15" t="s">
        <v>869</v>
      </c>
      <c r="D200" s="116">
        <v>3</v>
      </c>
      <c r="E200" s="116">
        <v>15</v>
      </c>
      <c r="F200" s="116">
        <v>13</v>
      </c>
      <c r="G200" s="69">
        <v>1406.6000000000001</v>
      </c>
      <c r="H200" s="69">
        <v>43.199999999999996</v>
      </c>
      <c r="I200" s="80">
        <v>0.31181572586378498</v>
      </c>
      <c r="J200" s="69">
        <v>438.59999999999997</v>
      </c>
      <c r="K200" s="80">
        <v>0</v>
      </c>
      <c r="L200" s="69">
        <v>0</v>
      </c>
      <c r="M200" s="80">
        <v>0</v>
      </c>
      <c r="N200" s="69">
        <v>0</v>
      </c>
      <c r="O200" s="69">
        <v>0</v>
      </c>
      <c r="P200" s="69">
        <v>0</v>
      </c>
      <c r="Q200" s="69">
        <v>39.5</v>
      </c>
      <c r="R200" s="69">
        <v>4.3</v>
      </c>
      <c r="S200" s="69">
        <v>161.09999999999997</v>
      </c>
      <c r="T200" s="80">
        <v>0.23590464771564409</v>
      </c>
      <c r="U200" s="69">
        <v>331.82347747682502</v>
      </c>
      <c r="V200" s="80">
        <v>0</v>
      </c>
      <c r="W200" s="69">
        <v>0</v>
      </c>
      <c r="X200" s="69">
        <v>0</v>
      </c>
      <c r="Y200" s="69">
        <v>0</v>
      </c>
      <c r="Z200" s="69">
        <v>0</v>
      </c>
      <c r="AA200" s="60">
        <f>G200+H200+J200+L200+N200+O200+P200+Q200+R200+S200+U200+W200+X200+Y200+Z200</f>
        <v>2425.1234774768254</v>
      </c>
      <c r="AB200" s="143">
        <v>158.80000000000001</v>
      </c>
      <c r="AC200" s="69">
        <f>AB200+X200+W200+U200</f>
        <v>490.62347747682503</v>
      </c>
      <c r="AD200" s="238">
        <f t="shared" si="62"/>
        <v>0.34880099351402316</v>
      </c>
      <c r="AE200" s="69">
        <f>G200+H200+J200+L200+N200+P200+Q200+R200+S200+Y200+Z200</f>
        <v>2093.3000000000002</v>
      </c>
      <c r="AF200" s="277">
        <f t="shared" si="59"/>
        <v>0.6</v>
      </c>
      <c r="AG200" s="278">
        <f>G200*AF200</f>
        <v>843.96</v>
      </c>
      <c r="AH200" s="225">
        <f>IF((AA200+AB200)-(AE200+AG200)&gt;0,0,(AA200+AB200)-(AE200+AG200))</f>
        <v>-353.33652252317461</v>
      </c>
      <c r="AI200" s="238">
        <f t="shared" si="64"/>
        <v>0.59999999999999964</v>
      </c>
      <c r="AJ200" s="69">
        <f t="shared" si="65"/>
        <v>843.95999999999958</v>
      </c>
      <c r="AK200" s="69"/>
      <c r="AL200" s="429">
        <f t="shared" si="83"/>
        <v>7.0999999999999994E-2</v>
      </c>
      <c r="AM200" s="69">
        <f t="shared" si="60"/>
        <v>99.9</v>
      </c>
      <c r="AN200" s="186"/>
      <c r="AO200" s="329"/>
    </row>
    <row r="201" spans="2:41" ht="15.75" customHeight="1" x14ac:dyDescent="0.25">
      <c r="B201" s="665" t="s">
        <v>165</v>
      </c>
      <c r="C201" s="11" t="s">
        <v>124</v>
      </c>
      <c r="D201" s="125">
        <f t="shared" ref="D201:AA201" si="85">SUM(D202:D205)</f>
        <v>21</v>
      </c>
      <c r="E201" s="125">
        <f t="shared" si="85"/>
        <v>121</v>
      </c>
      <c r="F201" s="125">
        <f t="shared" si="85"/>
        <v>110</v>
      </c>
      <c r="G201" s="57">
        <f t="shared" si="85"/>
        <v>10623.000000000002</v>
      </c>
      <c r="H201" s="57">
        <f t="shared" si="85"/>
        <v>321.60000000000002</v>
      </c>
      <c r="I201" s="82">
        <f>J201/G201</f>
        <v>0.27617433869904923</v>
      </c>
      <c r="J201" s="57">
        <f t="shared" si="85"/>
        <v>2933.8</v>
      </c>
      <c r="K201" s="82">
        <f>L201/G201</f>
        <v>0</v>
      </c>
      <c r="L201" s="57">
        <f t="shared" si="85"/>
        <v>0</v>
      </c>
      <c r="M201" s="82">
        <f t="shared" si="85"/>
        <v>0</v>
      </c>
      <c r="N201" s="57">
        <f t="shared" si="85"/>
        <v>0</v>
      </c>
      <c r="O201" s="57">
        <f t="shared" si="85"/>
        <v>0</v>
      </c>
      <c r="P201" s="57">
        <f t="shared" si="85"/>
        <v>0</v>
      </c>
      <c r="Q201" s="57">
        <f t="shared" si="85"/>
        <v>373.8</v>
      </c>
      <c r="R201" s="57">
        <f t="shared" si="85"/>
        <v>12.899999999999999</v>
      </c>
      <c r="S201" s="57">
        <f t="shared" si="85"/>
        <v>1189.2</v>
      </c>
      <c r="T201" s="82">
        <f>U201/G201</f>
        <v>0.24147968203055309</v>
      </c>
      <c r="U201" s="57">
        <f t="shared" si="85"/>
        <v>2565.238662210566</v>
      </c>
      <c r="V201" s="82">
        <f>W201/G201</f>
        <v>0</v>
      </c>
      <c r="W201" s="57">
        <f t="shared" si="85"/>
        <v>0</v>
      </c>
      <c r="X201" s="57">
        <f t="shared" si="85"/>
        <v>0</v>
      </c>
      <c r="Y201" s="57">
        <f t="shared" si="85"/>
        <v>0</v>
      </c>
      <c r="Z201" s="57">
        <f t="shared" si="85"/>
        <v>0</v>
      </c>
      <c r="AA201" s="57">
        <f t="shared" si="85"/>
        <v>18019.538662210565</v>
      </c>
      <c r="AB201" s="141">
        <f>SUM(AB202:AB205)</f>
        <v>3826.7999999999997</v>
      </c>
      <c r="AC201" s="141">
        <f>SUM(AC202:AC205)</f>
        <v>6392.0386622105661</v>
      </c>
      <c r="AD201" s="233">
        <f t="shared" si="62"/>
        <v>0.60171690315452919</v>
      </c>
      <c r="AE201" s="141">
        <f>SUM(AE202:AE205)</f>
        <v>15454.300000000001</v>
      </c>
      <c r="AF201" s="269">
        <f t="shared" si="59"/>
        <v>0.6</v>
      </c>
      <c r="AG201" s="270">
        <f>SUM(AG202:AG205)</f>
        <v>6373.7999999999993</v>
      </c>
      <c r="AH201" s="141">
        <f>SUM(AH202:AH205)</f>
        <v>-915.03516505285552</v>
      </c>
      <c r="AI201" s="233">
        <f t="shared" si="64"/>
        <v>0.68785407392106002</v>
      </c>
      <c r="AJ201" s="57">
        <f t="shared" si="65"/>
        <v>7307.0738272634217</v>
      </c>
      <c r="AK201" s="57"/>
      <c r="AL201" s="429">
        <f t="shared" si="83"/>
        <v>7.0999999999999994E-2</v>
      </c>
      <c r="AM201" s="57">
        <f>SUM(AM202:AM205)</f>
        <v>754.19999999999993</v>
      </c>
      <c r="AN201" s="79"/>
      <c r="AO201" s="329"/>
    </row>
    <row r="202" spans="2:41" s="1" customFormat="1" ht="15.75" x14ac:dyDescent="0.25">
      <c r="B202" s="665"/>
      <c r="C202" s="15" t="s">
        <v>870</v>
      </c>
      <c r="D202" s="116">
        <v>4</v>
      </c>
      <c r="E202" s="116">
        <v>24</v>
      </c>
      <c r="F202" s="116">
        <v>22</v>
      </c>
      <c r="G202" s="69">
        <v>2054</v>
      </c>
      <c r="H202" s="69">
        <v>54</v>
      </c>
      <c r="I202" s="80">
        <v>0.25223953261927945</v>
      </c>
      <c r="J202" s="69">
        <v>518.1</v>
      </c>
      <c r="K202" s="80">
        <v>0</v>
      </c>
      <c r="L202" s="69">
        <v>0</v>
      </c>
      <c r="M202" s="80">
        <v>0</v>
      </c>
      <c r="N202" s="69">
        <v>0</v>
      </c>
      <c r="O202" s="69">
        <v>0</v>
      </c>
      <c r="P202" s="69">
        <v>0</v>
      </c>
      <c r="Q202" s="69">
        <v>92.6</v>
      </c>
      <c r="R202" s="69">
        <v>4.3</v>
      </c>
      <c r="S202" s="69">
        <v>227</v>
      </c>
      <c r="T202" s="80">
        <v>0.23964052324829552</v>
      </c>
      <c r="U202" s="69">
        <v>492.22163475199898</v>
      </c>
      <c r="V202" s="80">
        <v>0</v>
      </c>
      <c r="W202" s="69">
        <v>0</v>
      </c>
      <c r="X202" s="69">
        <v>0</v>
      </c>
      <c r="Y202" s="69">
        <v>0</v>
      </c>
      <c r="Z202" s="69">
        <v>0</v>
      </c>
      <c r="AA202" s="60">
        <f>G202+H202+J202+L202+N202+O202+P202+Q202+R202+S202+U202+W202+X202+Y202+Z202</f>
        <v>3442.2216347519989</v>
      </c>
      <c r="AB202" s="143">
        <v>1009.6</v>
      </c>
      <c r="AC202" s="69">
        <f>AB202+X202+W202+U202</f>
        <v>1501.821634751999</v>
      </c>
      <c r="AD202" s="238">
        <f t="shared" si="62"/>
        <v>0.7311692476884124</v>
      </c>
      <c r="AE202" s="69">
        <f>G202+H202+J202+L202+N202+P202+Q202+R202+S202+Y202+Z202</f>
        <v>2950</v>
      </c>
      <c r="AF202" s="277">
        <f t="shared" si="59"/>
        <v>0.6</v>
      </c>
      <c r="AG202" s="278">
        <f>G202*AF202</f>
        <v>1232.3999999999999</v>
      </c>
      <c r="AH202" s="225">
        <f>IF((AA202+AB202)-(AE202+AG202)&gt;0,0,(AA202+AB202)-(AE202+AG202))</f>
        <v>0</v>
      </c>
      <c r="AI202" s="238">
        <f t="shared" si="64"/>
        <v>0.7311692476884124</v>
      </c>
      <c r="AJ202" s="69">
        <f t="shared" si="65"/>
        <v>1501.821634751999</v>
      </c>
      <c r="AK202" s="69"/>
      <c r="AL202" s="429">
        <f t="shared" si="83"/>
        <v>7.0999999999999994E-2</v>
      </c>
      <c r="AM202" s="69">
        <f t="shared" si="60"/>
        <v>145.80000000000001</v>
      </c>
      <c r="AN202" s="186"/>
      <c r="AO202" s="329"/>
    </row>
    <row r="203" spans="2:41" ht="15.75" x14ac:dyDescent="0.25">
      <c r="B203" s="665"/>
      <c r="C203" s="15" t="s">
        <v>871</v>
      </c>
      <c r="D203" s="116">
        <v>8</v>
      </c>
      <c r="E203" s="116">
        <v>58</v>
      </c>
      <c r="F203" s="116">
        <v>51</v>
      </c>
      <c r="G203" s="69">
        <v>4876.4000000000005</v>
      </c>
      <c r="H203" s="69">
        <v>147.6</v>
      </c>
      <c r="I203" s="80">
        <v>0.25252235255516359</v>
      </c>
      <c r="J203" s="69">
        <v>1231.3999999999999</v>
      </c>
      <c r="K203" s="80">
        <v>0</v>
      </c>
      <c r="L203" s="69">
        <v>0</v>
      </c>
      <c r="M203" s="80">
        <v>0</v>
      </c>
      <c r="N203" s="69">
        <v>0</v>
      </c>
      <c r="O203" s="69">
        <v>0</v>
      </c>
      <c r="P203" s="69">
        <v>0</v>
      </c>
      <c r="Q203" s="69">
        <v>190</v>
      </c>
      <c r="R203" s="69">
        <v>4.3</v>
      </c>
      <c r="S203" s="69">
        <v>537.9</v>
      </c>
      <c r="T203" s="80">
        <v>0.24433848587306675</v>
      </c>
      <c r="U203" s="69">
        <v>1191.4921925114229</v>
      </c>
      <c r="V203" s="80">
        <v>0</v>
      </c>
      <c r="W203" s="69">
        <v>0</v>
      </c>
      <c r="X203" s="69">
        <v>0</v>
      </c>
      <c r="Y203" s="69">
        <v>0</v>
      </c>
      <c r="Z203" s="69">
        <v>0</v>
      </c>
      <c r="AA203" s="60">
        <f>G203+H203+J203+L203+N203+O203+P203+Q203+R203+S203+U203+W203+X203+Y203+Z203</f>
        <v>8179.0921925114235</v>
      </c>
      <c r="AB203" s="143">
        <v>2398.1999999999998</v>
      </c>
      <c r="AC203" s="69">
        <f>AB203+X203+W203+U203</f>
        <v>3589.6921925114229</v>
      </c>
      <c r="AD203" s="238">
        <f t="shared" si="62"/>
        <v>0.73613571333594918</v>
      </c>
      <c r="AE203" s="69">
        <f>G203+H203+J203+L203+N203+P203+Q203+R203+S203+Y203+Z203</f>
        <v>6987.6</v>
      </c>
      <c r="AF203" s="277">
        <f t="shared" si="59"/>
        <v>0.6</v>
      </c>
      <c r="AG203" s="278">
        <f>G203*AF203</f>
        <v>2925.84</v>
      </c>
      <c r="AH203" s="225">
        <f>IF((AA203+AB203)-(AE203+AG203)&gt;0,0,(AA203+AB203)-(AE203+AG203))</f>
        <v>0</v>
      </c>
      <c r="AI203" s="238">
        <f t="shared" si="64"/>
        <v>0.73613571333594918</v>
      </c>
      <c r="AJ203" s="69">
        <f t="shared" si="65"/>
        <v>3589.6921925114229</v>
      </c>
      <c r="AK203" s="69"/>
      <c r="AL203" s="429">
        <f t="shared" si="83"/>
        <v>7.0999999999999994E-2</v>
      </c>
      <c r="AM203" s="69">
        <f t="shared" si="60"/>
        <v>346.2</v>
      </c>
      <c r="AN203" s="186"/>
      <c r="AO203" s="329"/>
    </row>
    <row r="204" spans="2:41" s="1" customFormat="1" ht="15.75" x14ac:dyDescent="0.25">
      <c r="B204" s="665"/>
      <c r="C204" s="15" t="s">
        <v>872</v>
      </c>
      <c r="D204" s="116">
        <v>5</v>
      </c>
      <c r="E204" s="116">
        <v>22</v>
      </c>
      <c r="F204" s="116">
        <v>20</v>
      </c>
      <c r="G204" s="69">
        <v>2011.5000000000002</v>
      </c>
      <c r="H204" s="69">
        <v>63.6</v>
      </c>
      <c r="I204" s="80">
        <v>0.3315436241610738</v>
      </c>
      <c r="J204" s="69">
        <v>666.9</v>
      </c>
      <c r="K204" s="80">
        <v>0</v>
      </c>
      <c r="L204" s="69">
        <v>0</v>
      </c>
      <c r="M204" s="80">
        <v>0</v>
      </c>
      <c r="N204" s="69">
        <v>0</v>
      </c>
      <c r="O204" s="69">
        <v>0</v>
      </c>
      <c r="P204" s="69">
        <v>0</v>
      </c>
      <c r="Q204" s="69">
        <v>37.9</v>
      </c>
      <c r="R204" s="69">
        <v>0</v>
      </c>
      <c r="S204" s="69">
        <v>231.60000000000002</v>
      </c>
      <c r="T204" s="80">
        <v>0.23946902518907479</v>
      </c>
      <c r="U204" s="69">
        <v>481.69194416782398</v>
      </c>
      <c r="V204" s="80">
        <v>0</v>
      </c>
      <c r="W204" s="69">
        <v>0</v>
      </c>
      <c r="X204" s="69">
        <v>0</v>
      </c>
      <c r="Y204" s="69">
        <v>0</v>
      </c>
      <c r="Z204" s="69">
        <v>0</v>
      </c>
      <c r="AA204" s="60">
        <f>G204+H204+J204+L204+N204+O204+P204+Q204+R204+S204+U204+W204+X204+Y204+Z204</f>
        <v>3493.1919441678247</v>
      </c>
      <c r="AB204" s="143">
        <v>228.8</v>
      </c>
      <c r="AC204" s="69">
        <f>AB204+X204+W204+U204</f>
        <v>710.49194416782393</v>
      </c>
      <c r="AD204" s="238">
        <f t="shared" si="62"/>
        <v>0.35321498591490125</v>
      </c>
      <c r="AE204" s="69">
        <f>G204+H204+J204+L204+N204+P204+Q204+R204+S204+Y204+Z204</f>
        <v>3011.5000000000005</v>
      </c>
      <c r="AF204" s="277">
        <f t="shared" si="59"/>
        <v>0.6</v>
      </c>
      <c r="AG204" s="278">
        <f>G204*AF204</f>
        <v>1206.9000000000001</v>
      </c>
      <c r="AH204" s="225">
        <f>IF((AA204+AB204)-(AE204+AG204)&gt;0,0,(AA204+AB204)-(AE204+AG204))</f>
        <v>-496.40805583217571</v>
      </c>
      <c r="AI204" s="238">
        <f t="shared" si="64"/>
        <v>0.59999999999999976</v>
      </c>
      <c r="AJ204" s="69">
        <f t="shared" si="65"/>
        <v>1206.8999999999996</v>
      </c>
      <c r="AK204" s="69"/>
      <c r="AL204" s="429">
        <f t="shared" si="83"/>
        <v>7.0999999999999994E-2</v>
      </c>
      <c r="AM204" s="69">
        <f t="shared" si="60"/>
        <v>142.80000000000001</v>
      </c>
      <c r="AN204" s="186"/>
      <c r="AO204" s="329"/>
    </row>
    <row r="205" spans="2:41" s="1" customFormat="1" ht="15.75" x14ac:dyDescent="0.25">
      <c r="B205" s="665"/>
      <c r="C205" s="15" t="s">
        <v>873</v>
      </c>
      <c r="D205" s="116">
        <v>4</v>
      </c>
      <c r="E205" s="116">
        <v>17</v>
      </c>
      <c r="F205" s="116">
        <v>17</v>
      </c>
      <c r="G205" s="69">
        <v>1681.1</v>
      </c>
      <c r="H205" s="69">
        <v>56.400000000000006</v>
      </c>
      <c r="I205" s="80">
        <v>0.30777467134614239</v>
      </c>
      <c r="J205" s="69">
        <v>517.4</v>
      </c>
      <c r="K205" s="80">
        <v>0</v>
      </c>
      <c r="L205" s="69">
        <v>0</v>
      </c>
      <c r="M205" s="80">
        <v>0</v>
      </c>
      <c r="N205" s="69">
        <v>0</v>
      </c>
      <c r="O205" s="69">
        <v>0</v>
      </c>
      <c r="P205" s="69">
        <v>0</v>
      </c>
      <c r="Q205" s="69">
        <v>53.3</v>
      </c>
      <c r="R205" s="69">
        <v>4.3</v>
      </c>
      <c r="S205" s="69">
        <v>192.7</v>
      </c>
      <c r="T205" s="80">
        <v>0.23784003972358581</v>
      </c>
      <c r="U205" s="69">
        <v>399.83289077932005</v>
      </c>
      <c r="V205" s="80">
        <v>0</v>
      </c>
      <c r="W205" s="69">
        <v>0</v>
      </c>
      <c r="X205" s="69">
        <v>0</v>
      </c>
      <c r="Y205" s="69">
        <v>0</v>
      </c>
      <c r="Z205" s="69">
        <v>0</v>
      </c>
      <c r="AA205" s="60">
        <f>G205+H205+J205+L205+N205+O205+P205+Q205+R205+S205+U205+W205+X205+Y205+Z205</f>
        <v>2905.0328907793205</v>
      </c>
      <c r="AB205" s="143">
        <v>190.2</v>
      </c>
      <c r="AC205" s="69">
        <f>AB205+X205+W205+U205</f>
        <v>590.03289077932004</v>
      </c>
      <c r="AD205" s="238">
        <f t="shared" si="62"/>
        <v>0.35098024554120522</v>
      </c>
      <c r="AE205" s="69">
        <f>G205+H205+J205+L205+N205+P205+Q205+R205+S205+Y205+Z205</f>
        <v>2505.2000000000003</v>
      </c>
      <c r="AF205" s="277">
        <f t="shared" si="59"/>
        <v>0.6</v>
      </c>
      <c r="AG205" s="278">
        <f>G205*AF205</f>
        <v>1008.6599999999999</v>
      </c>
      <c r="AH205" s="225">
        <f>IF((AA205+AB205)-(AE205+AG205)&gt;0,0,(AA205+AB205)-(AE205+AG205))</f>
        <v>-418.62710922067981</v>
      </c>
      <c r="AI205" s="238">
        <f t="shared" si="64"/>
        <v>0.6</v>
      </c>
      <c r="AJ205" s="69">
        <f t="shared" si="65"/>
        <v>1008.6599999999999</v>
      </c>
      <c r="AK205" s="69"/>
      <c r="AL205" s="429">
        <f t="shared" si="83"/>
        <v>7.0999999999999994E-2</v>
      </c>
      <c r="AM205" s="69">
        <f t="shared" si="60"/>
        <v>119.4</v>
      </c>
      <c r="AN205" s="186"/>
      <c r="AO205" s="329"/>
    </row>
    <row r="206" spans="2:41" s="1" customFormat="1" ht="31.5" x14ac:dyDescent="0.25">
      <c r="B206" s="171" t="s">
        <v>166</v>
      </c>
      <c r="C206" s="16" t="s">
        <v>874</v>
      </c>
      <c r="D206" s="103">
        <v>14</v>
      </c>
      <c r="E206" s="103">
        <v>50</v>
      </c>
      <c r="F206" s="103">
        <v>44</v>
      </c>
      <c r="G206" s="135">
        <v>4216.7</v>
      </c>
      <c r="H206" s="135">
        <v>94.8</v>
      </c>
      <c r="I206" s="96">
        <v>0.21666231887494961</v>
      </c>
      <c r="J206" s="135">
        <v>913.59999999999991</v>
      </c>
      <c r="K206" s="96">
        <v>0</v>
      </c>
      <c r="L206" s="135">
        <v>0</v>
      </c>
      <c r="M206" s="96">
        <v>0</v>
      </c>
      <c r="N206" s="135">
        <v>0</v>
      </c>
      <c r="O206" s="135">
        <v>0</v>
      </c>
      <c r="P206" s="135">
        <v>0</v>
      </c>
      <c r="Q206" s="135">
        <v>184.89999999999998</v>
      </c>
      <c r="R206" s="160">
        <v>8.5</v>
      </c>
      <c r="S206" s="160">
        <v>451.59999999999997</v>
      </c>
      <c r="T206" s="161">
        <v>0.24380359496821591</v>
      </c>
      <c r="U206" s="160">
        <v>1028.046618902476</v>
      </c>
      <c r="V206" s="161">
        <v>0</v>
      </c>
      <c r="W206" s="68">
        <v>0</v>
      </c>
      <c r="X206" s="160">
        <v>0</v>
      </c>
      <c r="Y206" s="160">
        <v>0</v>
      </c>
      <c r="Z206" s="160">
        <v>0</v>
      </c>
      <c r="AA206" s="160">
        <v>6898.1466189024759</v>
      </c>
      <c r="AB206" s="149">
        <v>451.7</v>
      </c>
      <c r="AC206" s="160">
        <f>AB206+X206+W206+U206</f>
        <v>1479.746618902476</v>
      </c>
      <c r="AD206" s="239">
        <f t="shared" si="62"/>
        <v>0.35092527780076271</v>
      </c>
      <c r="AE206" s="160">
        <f>G206+H206+J206+L206+N206+P206+Q206+R206+S206+Y206+Z206</f>
        <v>5870.1</v>
      </c>
      <c r="AF206" s="279">
        <f t="shared" si="59"/>
        <v>0.6</v>
      </c>
      <c r="AG206" s="280">
        <f>G206*AF206</f>
        <v>2530.02</v>
      </c>
      <c r="AH206" s="229">
        <f>IF((AA206+AB206)-(AE206+AG206)&gt;0,0,(AA206+AB206)-(AE206+AG206))</f>
        <v>-1050.2733810975251</v>
      </c>
      <c r="AI206" s="239">
        <f t="shared" si="64"/>
        <v>0.60000000000000031</v>
      </c>
      <c r="AJ206" s="160">
        <f t="shared" si="65"/>
        <v>2530.0200000000013</v>
      </c>
      <c r="AK206" s="160"/>
      <c r="AL206" s="429">
        <f t="shared" si="83"/>
        <v>7.0999999999999994E-2</v>
      </c>
      <c r="AM206" s="160">
        <f t="shared" si="60"/>
        <v>299.39999999999998</v>
      </c>
      <c r="AN206" s="201"/>
      <c r="AO206" s="329"/>
    </row>
    <row r="207" spans="2:41" ht="15.75" customHeight="1" x14ac:dyDescent="0.25">
      <c r="B207" s="665" t="s">
        <v>167</v>
      </c>
      <c r="C207" s="11" t="s">
        <v>124</v>
      </c>
      <c r="D207" s="125">
        <f t="shared" ref="D207:AA207" si="86">SUM(D208:D210)</f>
        <v>18</v>
      </c>
      <c r="E207" s="125">
        <f t="shared" si="86"/>
        <v>114.5</v>
      </c>
      <c r="F207" s="125">
        <f t="shared" si="86"/>
        <v>94.5</v>
      </c>
      <c r="G207" s="57">
        <f t="shared" si="86"/>
        <v>8713.0999999999985</v>
      </c>
      <c r="H207" s="57">
        <f t="shared" si="86"/>
        <v>195.60000000000002</v>
      </c>
      <c r="I207" s="82">
        <f>J207/G207</f>
        <v>0.22121862482928006</v>
      </c>
      <c r="J207" s="57">
        <f t="shared" si="86"/>
        <v>1927.4999999999998</v>
      </c>
      <c r="K207" s="82">
        <f>L207/G207</f>
        <v>0</v>
      </c>
      <c r="L207" s="57">
        <f t="shared" si="86"/>
        <v>0</v>
      </c>
      <c r="M207" s="82">
        <f t="shared" si="86"/>
        <v>0</v>
      </c>
      <c r="N207" s="57">
        <f t="shared" si="86"/>
        <v>0</v>
      </c>
      <c r="O207" s="57">
        <f t="shared" si="86"/>
        <v>0</v>
      </c>
      <c r="P207" s="57">
        <f t="shared" si="86"/>
        <v>0</v>
      </c>
      <c r="Q207" s="57">
        <f t="shared" si="86"/>
        <v>349.09999999999997</v>
      </c>
      <c r="R207" s="57">
        <f t="shared" si="86"/>
        <v>10.7</v>
      </c>
      <c r="S207" s="57">
        <f t="shared" si="86"/>
        <v>958.2</v>
      </c>
      <c r="T207" s="82">
        <f>U207/G207</f>
        <v>0.24201706309746912</v>
      </c>
      <c r="U207" s="57">
        <f t="shared" si="86"/>
        <v>2108.7188724745579</v>
      </c>
      <c r="V207" s="82">
        <f>W207/G207</f>
        <v>0</v>
      </c>
      <c r="W207" s="57">
        <f t="shared" si="86"/>
        <v>0</v>
      </c>
      <c r="X207" s="57">
        <f t="shared" si="86"/>
        <v>0</v>
      </c>
      <c r="Y207" s="57">
        <f t="shared" si="86"/>
        <v>0</v>
      </c>
      <c r="Z207" s="57">
        <f t="shared" si="86"/>
        <v>0</v>
      </c>
      <c r="AA207" s="57">
        <f t="shared" si="86"/>
        <v>14262.918872474558</v>
      </c>
      <c r="AB207" s="141">
        <f>SUM(AB208:AB210)</f>
        <v>934</v>
      </c>
      <c r="AC207" s="141">
        <f>SUM(AC208:AC210)</f>
        <v>3042.7188724745583</v>
      </c>
      <c r="AD207" s="233">
        <f t="shared" si="62"/>
        <v>0.34921197650371949</v>
      </c>
      <c r="AE207" s="141">
        <f>SUM(AE208:AE210)</f>
        <v>12154.2</v>
      </c>
      <c r="AF207" s="269">
        <f t="shared" si="59"/>
        <v>0.6</v>
      </c>
      <c r="AG207" s="270">
        <f>SUM(AG208:AG210)</f>
        <v>5227.8599999999988</v>
      </c>
      <c r="AH207" s="141">
        <f>SUM(AH208:AH210)</f>
        <v>-2185.1411275254404</v>
      </c>
      <c r="AI207" s="233">
        <f t="shared" si="64"/>
        <v>0.6</v>
      </c>
      <c r="AJ207" s="57">
        <f t="shared" si="65"/>
        <v>5227.8599999999988</v>
      </c>
      <c r="AK207" s="57"/>
      <c r="AL207" s="429">
        <f t="shared" si="83"/>
        <v>7.0999999999999994E-2</v>
      </c>
      <c r="AM207" s="57">
        <f>SUM(AM208:AM210)</f>
        <v>618.6</v>
      </c>
      <c r="AN207" s="79"/>
      <c r="AO207" s="329"/>
    </row>
    <row r="208" spans="2:41" s="1" customFormat="1" ht="15.75" x14ac:dyDescent="0.25">
      <c r="B208" s="665"/>
      <c r="C208" s="15" t="s">
        <v>168</v>
      </c>
      <c r="D208" s="116">
        <v>5</v>
      </c>
      <c r="E208" s="116">
        <v>35.5</v>
      </c>
      <c r="F208" s="116">
        <v>26.5</v>
      </c>
      <c r="G208" s="69">
        <v>2397.2999999999997</v>
      </c>
      <c r="H208" s="69">
        <v>62.4</v>
      </c>
      <c r="I208" s="80">
        <v>0.22433571100821759</v>
      </c>
      <c r="J208" s="69">
        <v>537.79999999999995</v>
      </c>
      <c r="K208" s="80">
        <v>0</v>
      </c>
      <c r="L208" s="69">
        <v>0</v>
      </c>
      <c r="M208" s="80">
        <v>0</v>
      </c>
      <c r="N208" s="69">
        <v>0</v>
      </c>
      <c r="O208" s="69">
        <v>0</v>
      </c>
      <c r="P208" s="69">
        <v>0</v>
      </c>
      <c r="Q208" s="69">
        <v>75</v>
      </c>
      <c r="R208" s="69">
        <v>0</v>
      </c>
      <c r="S208" s="69">
        <v>261.09999999999997</v>
      </c>
      <c r="T208" s="80">
        <v>0.24080288613422687</v>
      </c>
      <c r="U208" s="69">
        <v>577.276758929582</v>
      </c>
      <c r="V208" s="80">
        <v>0</v>
      </c>
      <c r="W208" s="69">
        <v>0</v>
      </c>
      <c r="X208" s="69">
        <v>0</v>
      </c>
      <c r="Y208" s="69">
        <v>0</v>
      </c>
      <c r="Z208" s="69">
        <v>0</v>
      </c>
      <c r="AA208" s="60">
        <f>G208+H208+J208+L208+N208+O208+P208+Q208+R208+S208+U208+W208+X208+Y208+Z208</f>
        <v>3910.8767589295821</v>
      </c>
      <c r="AB208" s="143">
        <v>256.10000000000002</v>
      </c>
      <c r="AC208" s="69">
        <f>AB208+X208+W208+U208</f>
        <v>833.37675892958202</v>
      </c>
      <c r="AD208" s="238">
        <f t="shared" si="62"/>
        <v>0.34763140154740002</v>
      </c>
      <c r="AE208" s="69">
        <f>G208+H208+J208+L208+N208+P208+Q208+R208+S208+Y208+Z208</f>
        <v>3333.6</v>
      </c>
      <c r="AF208" s="277">
        <f t="shared" si="59"/>
        <v>0.6</v>
      </c>
      <c r="AG208" s="278">
        <f>G208*AF208</f>
        <v>1438.3799999999999</v>
      </c>
      <c r="AH208" s="225">
        <f>IF((AA208+AB208)-(AE208+AG208)&gt;0,0,(AA208+AB208)-(AE208+AG208))</f>
        <v>-605.00324107041706</v>
      </c>
      <c r="AI208" s="238">
        <f t="shared" si="64"/>
        <v>0.59999999999999976</v>
      </c>
      <c r="AJ208" s="69">
        <f t="shared" si="65"/>
        <v>1438.3799999999992</v>
      </c>
      <c r="AK208" s="69"/>
      <c r="AL208" s="429">
        <f t="shared" si="83"/>
        <v>7.0999999999999994E-2</v>
      </c>
      <c r="AM208" s="69">
        <f t="shared" si="60"/>
        <v>170.2</v>
      </c>
      <c r="AN208" s="186"/>
      <c r="AO208" s="329"/>
    </row>
    <row r="209" spans="2:41" s="1" customFormat="1" ht="15.75" x14ac:dyDescent="0.25">
      <c r="B209" s="665"/>
      <c r="C209" s="15" t="s">
        <v>169</v>
      </c>
      <c r="D209" s="116">
        <v>5</v>
      </c>
      <c r="E209" s="116">
        <v>37.5</v>
      </c>
      <c r="F209" s="116">
        <v>29.5</v>
      </c>
      <c r="G209" s="69">
        <v>2766.8999999999996</v>
      </c>
      <c r="H209" s="69">
        <v>80.400000000000006</v>
      </c>
      <c r="I209" s="80">
        <v>0.26560410567783443</v>
      </c>
      <c r="J209" s="69">
        <v>734.9</v>
      </c>
      <c r="K209" s="80">
        <v>0</v>
      </c>
      <c r="L209" s="69">
        <v>0</v>
      </c>
      <c r="M209" s="80">
        <v>0</v>
      </c>
      <c r="N209" s="69">
        <v>0</v>
      </c>
      <c r="O209" s="69">
        <v>0</v>
      </c>
      <c r="P209" s="69">
        <v>0</v>
      </c>
      <c r="Q209" s="69">
        <v>141.39999999999998</v>
      </c>
      <c r="R209" s="69">
        <v>6.4</v>
      </c>
      <c r="S209" s="69">
        <v>310.8</v>
      </c>
      <c r="T209" s="80">
        <v>0.2417318672153233</v>
      </c>
      <c r="U209" s="69">
        <v>668.84790339807796</v>
      </c>
      <c r="V209" s="80">
        <v>0</v>
      </c>
      <c r="W209" s="69">
        <v>0</v>
      </c>
      <c r="X209" s="69">
        <v>0</v>
      </c>
      <c r="Y209" s="69">
        <v>0</v>
      </c>
      <c r="Z209" s="69">
        <v>0</v>
      </c>
      <c r="AA209" s="60">
        <f>G209+H209+J209+L209+N209+O209+P209+Q209+R209+S209+U209+W209+X209+Y209+Z209</f>
        <v>4709.6479033980777</v>
      </c>
      <c r="AB209" s="143">
        <v>308.39999999999998</v>
      </c>
      <c r="AC209" s="69">
        <f>AB209+X209+W209+U209</f>
        <v>977.24790339807794</v>
      </c>
      <c r="AD209" s="238">
        <f t="shared" si="62"/>
        <v>0.35319234645201419</v>
      </c>
      <c r="AE209" s="69">
        <f>G209+H209+J209+L209+N209+P209+Q209+R209+S209+Y209+Z209</f>
        <v>4040.8</v>
      </c>
      <c r="AF209" s="277">
        <f t="shared" si="59"/>
        <v>0.6</v>
      </c>
      <c r="AG209" s="278">
        <f>G209*AF209</f>
        <v>1660.1399999999996</v>
      </c>
      <c r="AH209" s="225">
        <f>IF((AA209+AB209)-(AE209+AG209)&gt;0,0,(AA209+AB209)-(AE209+AG209))</f>
        <v>-682.89209660192228</v>
      </c>
      <c r="AI209" s="238">
        <f t="shared" si="64"/>
        <v>0.6000000000000002</v>
      </c>
      <c r="AJ209" s="69">
        <f t="shared" si="65"/>
        <v>1660.1400000000003</v>
      </c>
      <c r="AK209" s="69"/>
      <c r="AL209" s="429">
        <f t="shared" si="83"/>
        <v>7.0999999999999994E-2</v>
      </c>
      <c r="AM209" s="69">
        <f t="shared" si="60"/>
        <v>196.4</v>
      </c>
      <c r="AN209" s="186"/>
      <c r="AO209" s="329"/>
    </row>
    <row r="210" spans="2:41" ht="17.25" customHeight="1" x14ac:dyDescent="0.25">
      <c r="B210" s="665"/>
      <c r="C210" s="15" t="s">
        <v>170</v>
      </c>
      <c r="D210" s="116">
        <v>8</v>
      </c>
      <c r="E210" s="116">
        <v>41.5</v>
      </c>
      <c r="F210" s="116">
        <v>38.5</v>
      </c>
      <c r="G210" s="69">
        <v>3548.8999999999996</v>
      </c>
      <c r="H210" s="69">
        <v>52.8</v>
      </c>
      <c r="I210" s="80">
        <v>0.1845078756797881</v>
      </c>
      <c r="J210" s="69">
        <v>654.79999999999995</v>
      </c>
      <c r="K210" s="80">
        <v>0</v>
      </c>
      <c r="L210" s="69">
        <v>0</v>
      </c>
      <c r="M210" s="80">
        <v>0</v>
      </c>
      <c r="N210" s="69">
        <v>0</v>
      </c>
      <c r="O210" s="69">
        <v>0</v>
      </c>
      <c r="P210" s="69">
        <v>0</v>
      </c>
      <c r="Q210" s="69">
        <v>132.69999999999999</v>
      </c>
      <c r="R210" s="69">
        <v>4.3</v>
      </c>
      <c r="S210" s="69">
        <v>386.3</v>
      </c>
      <c r="T210" s="80">
        <v>0.2430595987903007</v>
      </c>
      <c r="U210" s="69">
        <v>862.59421014689804</v>
      </c>
      <c r="V210" s="80">
        <v>0</v>
      </c>
      <c r="W210" s="69">
        <v>0</v>
      </c>
      <c r="X210" s="69">
        <v>0</v>
      </c>
      <c r="Y210" s="69">
        <v>0</v>
      </c>
      <c r="Z210" s="69">
        <v>0</v>
      </c>
      <c r="AA210" s="60">
        <f>G210+H210+J210+L210+N210+O210+P210+Q210+R210+S210+U210+W210+X210+Y210+Z210</f>
        <v>5642.3942101468983</v>
      </c>
      <c r="AB210" s="143">
        <v>369.5</v>
      </c>
      <c r="AC210" s="69">
        <f>AB210+X210+W210+U210</f>
        <v>1232.0942101468981</v>
      </c>
      <c r="AD210" s="238">
        <f t="shared" si="62"/>
        <v>0.34717636736647928</v>
      </c>
      <c r="AE210" s="69">
        <f>G210+H210+J210+L210+N210+P210+Q210+R210+S210+Y210+Z210</f>
        <v>4779.8</v>
      </c>
      <c r="AF210" s="277">
        <f t="shared" ref="AF210:AF273" si="87">$AF$7</f>
        <v>0.6</v>
      </c>
      <c r="AG210" s="278">
        <f>G210*AF210</f>
        <v>2129.3399999999997</v>
      </c>
      <c r="AH210" s="225">
        <f>IF((AA210+AB210)-(AE210+AG210)&gt;0,0,(AA210+AB210)-(AE210+AG210))</f>
        <v>-897.24578985310109</v>
      </c>
      <c r="AI210" s="238">
        <f t="shared" si="64"/>
        <v>0.59999999999999987</v>
      </c>
      <c r="AJ210" s="69">
        <f t="shared" si="65"/>
        <v>2129.3399999999992</v>
      </c>
      <c r="AK210" s="69"/>
      <c r="AL210" s="429">
        <f t="shared" si="83"/>
        <v>7.0999999999999994E-2</v>
      </c>
      <c r="AM210" s="69">
        <f t="shared" ref="AM210:AM273" si="88">ROUND(AL210*G210,1)</f>
        <v>252</v>
      </c>
      <c r="AN210" s="186"/>
      <c r="AO210" s="329"/>
    </row>
    <row r="211" spans="2:41" ht="15.75" customHeight="1" x14ac:dyDescent="0.25">
      <c r="B211" s="665" t="s">
        <v>171</v>
      </c>
      <c r="C211" s="11" t="s">
        <v>124</v>
      </c>
      <c r="D211" s="125">
        <f t="shared" ref="D211:AA211" si="89">SUM(D212:D214)</f>
        <v>28</v>
      </c>
      <c r="E211" s="125">
        <f t="shared" si="89"/>
        <v>109.5</v>
      </c>
      <c r="F211" s="125">
        <f t="shared" si="89"/>
        <v>92.5</v>
      </c>
      <c r="G211" s="57">
        <f t="shared" si="89"/>
        <v>8717.1999999999989</v>
      </c>
      <c r="H211" s="57">
        <f t="shared" si="89"/>
        <v>220.1</v>
      </c>
      <c r="I211" s="82">
        <f>J211/G211</f>
        <v>0.23317120176203371</v>
      </c>
      <c r="J211" s="57">
        <f t="shared" si="89"/>
        <v>2032.6</v>
      </c>
      <c r="K211" s="82">
        <f>L211/G211</f>
        <v>0</v>
      </c>
      <c r="L211" s="57">
        <f t="shared" si="89"/>
        <v>0</v>
      </c>
      <c r="M211" s="82">
        <f t="shared" si="89"/>
        <v>0</v>
      </c>
      <c r="N211" s="57">
        <f t="shared" si="89"/>
        <v>0</v>
      </c>
      <c r="O211" s="57">
        <f t="shared" si="89"/>
        <v>0</v>
      </c>
      <c r="P211" s="57">
        <f t="shared" si="89"/>
        <v>0</v>
      </c>
      <c r="Q211" s="57">
        <f t="shared" si="89"/>
        <v>230.9</v>
      </c>
      <c r="R211" s="57">
        <f t="shared" si="89"/>
        <v>19.200000000000003</v>
      </c>
      <c r="S211" s="57">
        <f t="shared" si="89"/>
        <v>935</v>
      </c>
      <c r="T211" s="82">
        <f>U211/G211</f>
        <v>0.24201976298801789</v>
      </c>
      <c r="U211" s="57">
        <f t="shared" si="89"/>
        <v>2109.7346779191494</v>
      </c>
      <c r="V211" s="82">
        <f>W211/G211</f>
        <v>0</v>
      </c>
      <c r="W211" s="57">
        <f t="shared" si="89"/>
        <v>0</v>
      </c>
      <c r="X211" s="57">
        <f t="shared" si="89"/>
        <v>0</v>
      </c>
      <c r="Y211" s="57">
        <f t="shared" si="89"/>
        <v>0</v>
      </c>
      <c r="Z211" s="57">
        <f t="shared" si="89"/>
        <v>0</v>
      </c>
      <c r="AA211" s="57">
        <f t="shared" si="89"/>
        <v>14264.73467791915</v>
      </c>
      <c r="AB211" s="141">
        <f>SUM(AB212:AB214)</f>
        <v>934</v>
      </c>
      <c r="AC211" s="141">
        <f>SUM(AC212:AC214)</f>
        <v>3043.7346779191489</v>
      </c>
      <c r="AD211" s="233">
        <f t="shared" si="62"/>
        <v>0.34916425892708092</v>
      </c>
      <c r="AE211" s="141">
        <f>SUM(AE212:AE214)</f>
        <v>12155</v>
      </c>
      <c r="AF211" s="269">
        <f t="shared" si="87"/>
        <v>0.6</v>
      </c>
      <c r="AG211" s="270">
        <f>SUM(AG212:AG214)</f>
        <v>5230.32</v>
      </c>
      <c r="AH211" s="141">
        <f>SUM(AH212:AH214)</f>
        <v>-2186.5853220808508</v>
      </c>
      <c r="AI211" s="233">
        <f t="shared" si="64"/>
        <v>0.60000000000000009</v>
      </c>
      <c r="AJ211" s="57">
        <f t="shared" si="65"/>
        <v>5230.32</v>
      </c>
      <c r="AK211" s="57"/>
      <c r="AL211" s="429">
        <f t="shared" si="83"/>
        <v>7.0999999999999994E-2</v>
      </c>
      <c r="AM211" s="57">
        <f>SUM(AM212:AM214)</f>
        <v>618.9</v>
      </c>
      <c r="AN211" s="79"/>
      <c r="AO211" s="329"/>
    </row>
    <row r="212" spans="2:41" ht="15.75" x14ac:dyDescent="0.25">
      <c r="B212" s="665"/>
      <c r="C212" s="15" t="s">
        <v>875</v>
      </c>
      <c r="D212" s="116">
        <v>22</v>
      </c>
      <c r="E212" s="116">
        <v>73.5</v>
      </c>
      <c r="F212" s="116">
        <v>64.5</v>
      </c>
      <c r="G212" s="69">
        <v>5920.2</v>
      </c>
      <c r="H212" s="69">
        <v>135.6</v>
      </c>
      <c r="I212" s="80">
        <v>0.20622614100874972</v>
      </c>
      <c r="J212" s="69">
        <v>1220.9000000000001</v>
      </c>
      <c r="K212" s="80">
        <v>0</v>
      </c>
      <c r="L212" s="69">
        <v>0</v>
      </c>
      <c r="M212" s="80">
        <v>0</v>
      </c>
      <c r="N212" s="69">
        <v>0</v>
      </c>
      <c r="O212" s="69">
        <v>0</v>
      </c>
      <c r="P212" s="69">
        <v>0</v>
      </c>
      <c r="Q212" s="69">
        <v>144.9</v>
      </c>
      <c r="R212" s="69">
        <v>12.8</v>
      </c>
      <c r="S212" s="69">
        <v>619.5</v>
      </c>
      <c r="T212" s="80">
        <v>0.24494128462868842</v>
      </c>
      <c r="U212" s="69">
        <v>1450.1013932587612</v>
      </c>
      <c r="V212" s="80">
        <v>0</v>
      </c>
      <c r="W212" s="69">
        <v>0</v>
      </c>
      <c r="X212" s="69">
        <v>0</v>
      </c>
      <c r="Y212" s="69">
        <v>0</v>
      </c>
      <c r="Z212" s="69">
        <v>0</v>
      </c>
      <c r="AA212" s="60">
        <f>G212+H212+J212+L212+N212+O212+P212+Q212+R212+S212+U212+W212+X212+Y212+Z212</f>
        <v>9504.0013932587608</v>
      </c>
      <c r="AB212" s="143">
        <v>622.20000000000005</v>
      </c>
      <c r="AC212" s="69">
        <f>AB212+X212+W212+U212</f>
        <v>2072.301393258761</v>
      </c>
      <c r="AD212" s="238">
        <f t="shared" si="62"/>
        <v>0.35003908537866307</v>
      </c>
      <c r="AE212" s="69">
        <f>G212+H212+J212+L212+N212+P212+Q212+R212+S212+Y212+Z212</f>
        <v>8053.9000000000005</v>
      </c>
      <c r="AF212" s="277">
        <f t="shared" si="87"/>
        <v>0.6</v>
      </c>
      <c r="AG212" s="278">
        <f>G212*AF212</f>
        <v>3552.12</v>
      </c>
      <c r="AH212" s="225">
        <f>IF((AA212+AB212)-(AE212+AG212)&gt;0,0,(AA212+AB212)-(AE212+AG212))</f>
        <v>-1479.8186067412389</v>
      </c>
      <c r="AI212" s="238">
        <f t="shared" si="64"/>
        <v>0.6</v>
      </c>
      <c r="AJ212" s="69">
        <f t="shared" si="65"/>
        <v>3552.12</v>
      </c>
      <c r="AK212" s="69"/>
      <c r="AL212" s="429">
        <f t="shared" si="83"/>
        <v>7.0999999999999994E-2</v>
      </c>
      <c r="AM212" s="69">
        <f t="shared" si="88"/>
        <v>420.3</v>
      </c>
      <c r="AN212" s="186"/>
      <c r="AO212" s="329"/>
    </row>
    <row r="213" spans="2:41" s="1" customFormat="1" ht="15.75" x14ac:dyDescent="0.25">
      <c r="B213" s="665"/>
      <c r="C213" s="15" t="s">
        <v>876</v>
      </c>
      <c r="D213" s="116">
        <v>3</v>
      </c>
      <c r="E213" s="116">
        <v>19</v>
      </c>
      <c r="F213" s="116">
        <v>15</v>
      </c>
      <c r="G213" s="69">
        <v>1375.6</v>
      </c>
      <c r="H213" s="69">
        <v>38.9</v>
      </c>
      <c r="I213" s="80">
        <v>0.29187263739459141</v>
      </c>
      <c r="J213" s="69">
        <v>401.49999999999994</v>
      </c>
      <c r="K213" s="80">
        <v>0</v>
      </c>
      <c r="L213" s="69">
        <v>0</v>
      </c>
      <c r="M213" s="80">
        <v>0</v>
      </c>
      <c r="N213" s="69">
        <v>0</v>
      </c>
      <c r="O213" s="69">
        <v>0</v>
      </c>
      <c r="P213" s="69">
        <v>0</v>
      </c>
      <c r="Q213" s="69">
        <v>48.099999999999994</v>
      </c>
      <c r="R213" s="69">
        <v>4.3</v>
      </c>
      <c r="S213" s="69">
        <v>155.69999999999999</v>
      </c>
      <c r="T213" s="80">
        <v>0.23563753800960671</v>
      </c>
      <c r="U213" s="69">
        <v>324.14299728601497</v>
      </c>
      <c r="V213" s="80">
        <v>0</v>
      </c>
      <c r="W213" s="69">
        <v>0</v>
      </c>
      <c r="X213" s="69">
        <v>0</v>
      </c>
      <c r="Y213" s="69">
        <v>0</v>
      </c>
      <c r="Z213" s="69">
        <v>0</v>
      </c>
      <c r="AA213" s="60">
        <f>G213+H213+J213+L213+N213+O213+P213+Q213+R213+S213+U213+W213+X213+Y213+Z213</f>
        <v>2348.242997286015</v>
      </c>
      <c r="AB213" s="143">
        <v>153.80000000000001</v>
      </c>
      <c r="AC213" s="69">
        <f>AB213+X213+W213+U213</f>
        <v>477.94299728601499</v>
      </c>
      <c r="AD213" s="238">
        <f t="shared" si="62"/>
        <v>0.34744329549724851</v>
      </c>
      <c r="AE213" s="69">
        <f>G213+H213+J213+L213+N213+P213+Q213+R213+S213+Y213+Z213</f>
        <v>2024.1</v>
      </c>
      <c r="AF213" s="277">
        <f t="shared" si="87"/>
        <v>0.6</v>
      </c>
      <c r="AG213" s="278">
        <f>G213*AF213</f>
        <v>825.3599999999999</v>
      </c>
      <c r="AH213" s="225">
        <f>IF((AA213+AB213)-(AE213+AG213)&gt;0,0,(AA213+AB213)-(AE213+AG213))</f>
        <v>-347.41700271398486</v>
      </c>
      <c r="AI213" s="238">
        <f t="shared" si="64"/>
        <v>0.6</v>
      </c>
      <c r="AJ213" s="69">
        <f t="shared" si="65"/>
        <v>825.3599999999999</v>
      </c>
      <c r="AK213" s="69"/>
      <c r="AL213" s="429">
        <f t="shared" si="83"/>
        <v>7.0999999999999994E-2</v>
      </c>
      <c r="AM213" s="69">
        <f t="shared" si="88"/>
        <v>97.7</v>
      </c>
      <c r="AN213" s="186"/>
      <c r="AO213" s="329"/>
    </row>
    <row r="214" spans="2:41" s="1" customFormat="1" ht="20.25" customHeight="1" x14ac:dyDescent="0.25">
      <c r="B214" s="665"/>
      <c r="C214" s="15" t="s">
        <v>1005</v>
      </c>
      <c r="D214" s="116">
        <v>3</v>
      </c>
      <c r="E214" s="116">
        <v>17</v>
      </c>
      <c r="F214" s="116">
        <v>13</v>
      </c>
      <c r="G214" s="69">
        <v>1421.4</v>
      </c>
      <c r="H214" s="69">
        <v>45.6</v>
      </c>
      <c r="I214" s="80">
        <v>0.28858871535106229</v>
      </c>
      <c r="J214" s="69">
        <v>410.19999999999993</v>
      </c>
      <c r="K214" s="80">
        <v>0</v>
      </c>
      <c r="L214" s="69">
        <v>0</v>
      </c>
      <c r="M214" s="80">
        <v>0</v>
      </c>
      <c r="N214" s="69">
        <v>0</v>
      </c>
      <c r="O214" s="69">
        <v>0</v>
      </c>
      <c r="P214" s="69">
        <v>0</v>
      </c>
      <c r="Q214" s="69">
        <v>37.9</v>
      </c>
      <c r="R214" s="69">
        <v>2.1</v>
      </c>
      <c r="S214" s="69">
        <v>159.80000000000001</v>
      </c>
      <c r="T214" s="80">
        <v>0.2360280620334691</v>
      </c>
      <c r="U214" s="69">
        <v>335.490287374373</v>
      </c>
      <c r="V214" s="80">
        <v>0</v>
      </c>
      <c r="W214" s="69">
        <v>0</v>
      </c>
      <c r="X214" s="69">
        <v>0</v>
      </c>
      <c r="Y214" s="69">
        <v>0</v>
      </c>
      <c r="Z214" s="69">
        <v>0</v>
      </c>
      <c r="AA214" s="60">
        <f>G214+H214+J214+L214+N214+O214+P214+Q214+R214+S214+U214+W214+X214+Y214+Z214</f>
        <v>2412.4902873743731</v>
      </c>
      <c r="AB214" s="143">
        <v>158</v>
      </c>
      <c r="AC214" s="69">
        <f>AB214+X214+W214+U214</f>
        <v>493.490287374373</v>
      </c>
      <c r="AD214" s="238">
        <f t="shared" ref="AD214:AD277" si="90">(AB214+X214+W214+U214)/G214</f>
        <v>0.34718607525986561</v>
      </c>
      <c r="AE214" s="69">
        <f>G214+H214+J214+L214+N214+P214+Q214+R214+S214+Y214+Z214</f>
        <v>2077</v>
      </c>
      <c r="AF214" s="277">
        <f t="shared" si="87"/>
        <v>0.6</v>
      </c>
      <c r="AG214" s="278">
        <f>G214*AF214</f>
        <v>852.84</v>
      </c>
      <c r="AH214" s="225">
        <f>IF((AA214+AB214)-(AE214+AG214)&gt;0,0,(AA214+AB214)-(AE214+AG214))</f>
        <v>-359.34971262562703</v>
      </c>
      <c r="AI214" s="238">
        <f t="shared" si="64"/>
        <v>0.6</v>
      </c>
      <c r="AJ214" s="69">
        <f t="shared" si="65"/>
        <v>852.84</v>
      </c>
      <c r="AK214" s="69"/>
      <c r="AL214" s="429">
        <f t="shared" si="83"/>
        <v>7.0999999999999994E-2</v>
      </c>
      <c r="AM214" s="69">
        <f t="shared" si="88"/>
        <v>100.9</v>
      </c>
      <c r="AN214" s="186"/>
      <c r="AO214" s="329"/>
    </row>
    <row r="215" spans="2:41" ht="15.75" customHeight="1" x14ac:dyDescent="0.25">
      <c r="B215" s="665" t="s">
        <v>172</v>
      </c>
      <c r="C215" s="11" t="s">
        <v>124</v>
      </c>
      <c r="D215" s="125">
        <f t="shared" ref="D215:AA215" si="91">SUM(D216:D218)</f>
        <v>12</v>
      </c>
      <c r="E215" s="125">
        <f t="shared" si="91"/>
        <v>51</v>
      </c>
      <c r="F215" s="125">
        <f t="shared" si="91"/>
        <v>47</v>
      </c>
      <c r="G215" s="57">
        <f t="shared" si="91"/>
        <v>4432.1000000000004</v>
      </c>
      <c r="H215" s="57">
        <f t="shared" si="91"/>
        <v>169.4</v>
      </c>
      <c r="I215" s="82">
        <f>J215/G215</f>
        <v>0.33622887570226301</v>
      </c>
      <c r="J215" s="57">
        <f t="shared" si="91"/>
        <v>1490.2</v>
      </c>
      <c r="K215" s="82">
        <f>L215/G215</f>
        <v>0</v>
      </c>
      <c r="L215" s="57">
        <f t="shared" si="91"/>
        <v>0</v>
      </c>
      <c r="M215" s="82">
        <f t="shared" si="91"/>
        <v>0</v>
      </c>
      <c r="N215" s="57">
        <f t="shared" si="91"/>
        <v>0</v>
      </c>
      <c r="O215" s="57">
        <f t="shared" si="91"/>
        <v>0</v>
      </c>
      <c r="P215" s="57">
        <f t="shared" si="91"/>
        <v>0</v>
      </c>
      <c r="Q215" s="57">
        <f t="shared" si="91"/>
        <v>167.29999999999998</v>
      </c>
      <c r="R215" s="57">
        <f t="shared" si="91"/>
        <v>10.7</v>
      </c>
      <c r="S215" s="57">
        <f t="shared" si="91"/>
        <v>522.5</v>
      </c>
      <c r="T215" s="82">
        <f>U215/G215</f>
        <v>0.23647240221706364</v>
      </c>
      <c r="U215" s="57">
        <f t="shared" si="91"/>
        <v>1048.0693338662479</v>
      </c>
      <c r="V215" s="82">
        <f>W215/G215</f>
        <v>0</v>
      </c>
      <c r="W215" s="57">
        <f t="shared" si="91"/>
        <v>0</v>
      </c>
      <c r="X215" s="57">
        <f t="shared" si="91"/>
        <v>0</v>
      </c>
      <c r="Y215" s="57">
        <f t="shared" si="91"/>
        <v>0</v>
      </c>
      <c r="Z215" s="57">
        <f t="shared" si="91"/>
        <v>0</v>
      </c>
      <c r="AA215" s="57">
        <f t="shared" si="91"/>
        <v>7840.2693338662493</v>
      </c>
      <c r="AB215" s="141">
        <f>SUM(AB216:AB218)</f>
        <v>513.79999999999995</v>
      </c>
      <c r="AC215" s="141">
        <f>SUM(AC216:AC218)</f>
        <v>1561.8693338662479</v>
      </c>
      <c r="AD215" s="233">
        <f t="shared" si="90"/>
        <v>0.35239938942403098</v>
      </c>
      <c r="AE215" s="141">
        <f>SUM(AE216:AE218)</f>
        <v>6792.2000000000007</v>
      </c>
      <c r="AF215" s="269">
        <f t="shared" si="87"/>
        <v>0.6</v>
      </c>
      <c r="AG215" s="270">
        <f>SUM(AG216:AG218)</f>
        <v>2659.2599999999998</v>
      </c>
      <c r="AH215" s="141">
        <f>SUM(AH216:AH218)</f>
        <v>-1097.3906661337519</v>
      </c>
      <c r="AI215" s="233">
        <f t="shared" ref="AI215:AI278" si="92">AJ215/G215</f>
        <v>0.59999999999999987</v>
      </c>
      <c r="AJ215" s="57">
        <f t="shared" ref="AJ215:AJ278" si="93">AC215+AH215*-1</f>
        <v>2659.2599999999998</v>
      </c>
      <c r="AK215" s="57"/>
      <c r="AL215" s="429">
        <f t="shared" si="83"/>
        <v>7.0999999999999994E-2</v>
      </c>
      <c r="AM215" s="57">
        <f>SUM(AM216:AM218)</f>
        <v>314.7</v>
      </c>
      <c r="AN215" s="79"/>
      <c r="AO215" s="329"/>
    </row>
    <row r="216" spans="2:41" s="1" customFormat="1" ht="15.75" x14ac:dyDescent="0.25">
      <c r="B216" s="665"/>
      <c r="C216" s="15" t="s">
        <v>877</v>
      </c>
      <c r="D216" s="116">
        <v>4</v>
      </c>
      <c r="E216" s="116">
        <v>16</v>
      </c>
      <c r="F216" s="116">
        <v>13</v>
      </c>
      <c r="G216" s="69">
        <v>1299.8999999999999</v>
      </c>
      <c r="H216" s="69">
        <v>47</v>
      </c>
      <c r="I216" s="80">
        <v>0.31017770597738292</v>
      </c>
      <c r="J216" s="69">
        <v>403.2</v>
      </c>
      <c r="K216" s="80">
        <v>0</v>
      </c>
      <c r="L216" s="69">
        <v>0</v>
      </c>
      <c r="M216" s="80">
        <v>0</v>
      </c>
      <c r="N216" s="69">
        <v>0</v>
      </c>
      <c r="O216" s="69">
        <v>0</v>
      </c>
      <c r="P216" s="69">
        <v>0</v>
      </c>
      <c r="Q216" s="69">
        <v>37.9</v>
      </c>
      <c r="R216" s="69">
        <v>4.3</v>
      </c>
      <c r="S216" s="69">
        <v>149.4</v>
      </c>
      <c r="T216" s="80">
        <v>0.23493173334480194</v>
      </c>
      <c r="U216" s="69">
        <v>305.38776017490801</v>
      </c>
      <c r="V216" s="80">
        <v>0</v>
      </c>
      <c r="W216" s="69">
        <v>0</v>
      </c>
      <c r="X216" s="69">
        <v>0</v>
      </c>
      <c r="Y216" s="69">
        <v>0</v>
      </c>
      <c r="Z216" s="69">
        <v>0</v>
      </c>
      <c r="AA216" s="60">
        <f>G216+H216+J216+L216+N216+O216+P216+Q216+R216+S216+U216+W216+X216+Y216+Z216</f>
        <v>2247.087760174908</v>
      </c>
      <c r="AB216" s="143">
        <v>147.19999999999999</v>
      </c>
      <c r="AC216" s="69">
        <f>AB216+X216+W216+U216</f>
        <v>452.587760174908</v>
      </c>
      <c r="AD216" s="238">
        <f t="shared" si="90"/>
        <v>0.34817121330479889</v>
      </c>
      <c r="AE216" s="69">
        <f>G216+H216+J216+L216+N216+P216+Q216+R216+S216+Y216+Z216</f>
        <v>1941.7</v>
      </c>
      <c r="AF216" s="277">
        <f t="shared" si="87"/>
        <v>0.6</v>
      </c>
      <c r="AG216" s="278">
        <f>G216*AF216</f>
        <v>779.93999999999994</v>
      </c>
      <c r="AH216" s="225">
        <f>IF((AA216+AB216)-(AE216+AG216)&gt;0,0,(AA216+AB216)-(AE216+AG216))</f>
        <v>-327.35223982509206</v>
      </c>
      <c r="AI216" s="238">
        <f t="shared" si="92"/>
        <v>0.60000000000000009</v>
      </c>
      <c r="AJ216" s="69">
        <f t="shared" si="93"/>
        <v>779.94</v>
      </c>
      <c r="AK216" s="69"/>
      <c r="AL216" s="429">
        <f t="shared" si="83"/>
        <v>7.0999999999999994E-2</v>
      </c>
      <c r="AM216" s="69">
        <f t="shared" si="88"/>
        <v>92.3</v>
      </c>
      <c r="AN216" s="186"/>
      <c r="AO216" s="329"/>
    </row>
    <row r="217" spans="2:41" s="1" customFormat="1" ht="15.75" x14ac:dyDescent="0.25">
      <c r="B217" s="665"/>
      <c r="C217" s="15" t="s">
        <v>878</v>
      </c>
      <c r="D217" s="116">
        <v>4</v>
      </c>
      <c r="E217" s="116">
        <v>19</v>
      </c>
      <c r="F217" s="116">
        <v>19</v>
      </c>
      <c r="G217" s="69">
        <v>1771.3000000000002</v>
      </c>
      <c r="H217" s="69">
        <v>56.4</v>
      </c>
      <c r="I217" s="80">
        <v>0.31372438322136281</v>
      </c>
      <c r="J217" s="69">
        <v>555.70000000000005</v>
      </c>
      <c r="K217" s="80">
        <v>0</v>
      </c>
      <c r="L217" s="69">
        <v>0</v>
      </c>
      <c r="M217" s="80">
        <v>0</v>
      </c>
      <c r="N217" s="69">
        <v>0</v>
      </c>
      <c r="O217" s="69">
        <v>0</v>
      </c>
      <c r="P217" s="69">
        <v>0</v>
      </c>
      <c r="Q217" s="69">
        <v>76.8</v>
      </c>
      <c r="R217" s="69">
        <v>4.3</v>
      </c>
      <c r="S217" s="69">
        <v>205.4</v>
      </c>
      <c r="T217" s="80">
        <v>0.23834506326445096</v>
      </c>
      <c r="U217" s="69">
        <v>422.18061056032201</v>
      </c>
      <c r="V217" s="80">
        <v>0</v>
      </c>
      <c r="W217" s="69">
        <v>0</v>
      </c>
      <c r="X217" s="69">
        <v>0</v>
      </c>
      <c r="Y217" s="69">
        <v>0</v>
      </c>
      <c r="Z217" s="69">
        <v>0</v>
      </c>
      <c r="AA217" s="60">
        <f>G217+H217+J217+L217+N217+O217+P217+Q217+R217+S217+U217+W217+X217+Y217+Z217</f>
        <v>3092.0806105603228</v>
      </c>
      <c r="AB217" s="143">
        <v>202.8</v>
      </c>
      <c r="AC217" s="69">
        <f>AB217+X217+W217+U217</f>
        <v>624.98061056032202</v>
      </c>
      <c r="AD217" s="238">
        <f t="shared" si="90"/>
        <v>0.35283724414854739</v>
      </c>
      <c r="AE217" s="69">
        <f>G217+H217+J217+L217+N217+P217+Q217+R217+S217+Y217+Z217</f>
        <v>2669.900000000001</v>
      </c>
      <c r="AF217" s="277">
        <f t="shared" si="87"/>
        <v>0.6</v>
      </c>
      <c r="AG217" s="278">
        <f>G217*AF217</f>
        <v>1062.78</v>
      </c>
      <c r="AH217" s="225">
        <f>IF((AA217+AB217)-(AE217+AG217)&gt;0,0,(AA217+AB217)-(AE217+AG217))</f>
        <v>-437.79938943967818</v>
      </c>
      <c r="AI217" s="238">
        <f t="shared" si="92"/>
        <v>0.60000000000000009</v>
      </c>
      <c r="AJ217" s="69">
        <f t="shared" si="93"/>
        <v>1062.7800000000002</v>
      </c>
      <c r="AK217" s="69"/>
      <c r="AL217" s="429">
        <f t="shared" si="83"/>
        <v>7.0999999999999994E-2</v>
      </c>
      <c r="AM217" s="69">
        <f t="shared" si="88"/>
        <v>125.8</v>
      </c>
      <c r="AN217" s="186"/>
      <c r="AO217" s="329"/>
    </row>
    <row r="218" spans="2:41" ht="15.75" x14ac:dyDescent="0.25">
      <c r="B218" s="665"/>
      <c r="C218" s="15" t="s">
        <v>879</v>
      </c>
      <c r="D218" s="116">
        <v>4</v>
      </c>
      <c r="E218" s="116">
        <v>16</v>
      </c>
      <c r="F218" s="116">
        <v>15</v>
      </c>
      <c r="G218" s="69">
        <v>1360.9</v>
      </c>
      <c r="H218" s="69">
        <v>66</v>
      </c>
      <c r="I218" s="80">
        <v>0.39040340950841351</v>
      </c>
      <c r="J218" s="69">
        <v>531.29999999999995</v>
      </c>
      <c r="K218" s="80">
        <v>0</v>
      </c>
      <c r="L218" s="69">
        <v>0</v>
      </c>
      <c r="M218" s="80">
        <v>0</v>
      </c>
      <c r="N218" s="69">
        <v>0</v>
      </c>
      <c r="O218" s="69">
        <v>0</v>
      </c>
      <c r="P218" s="69">
        <v>0</v>
      </c>
      <c r="Q218" s="69">
        <v>52.599999999999994</v>
      </c>
      <c r="R218" s="69">
        <v>2.1</v>
      </c>
      <c r="S218" s="69">
        <v>167.70000000000002</v>
      </c>
      <c r="T218" s="80">
        <v>0.23550662291940475</v>
      </c>
      <c r="U218" s="69">
        <v>320.50096313101795</v>
      </c>
      <c r="V218" s="80">
        <v>0</v>
      </c>
      <c r="W218" s="69">
        <v>0</v>
      </c>
      <c r="X218" s="69">
        <v>0</v>
      </c>
      <c r="Y218" s="69">
        <v>0</v>
      </c>
      <c r="Z218" s="69">
        <v>0</v>
      </c>
      <c r="AA218" s="60">
        <f>G218+H218+J218+L218+N218+O218+P218+Q218+R218+S218+U218+W218+X218+Y218+Z218</f>
        <v>2501.100963131018</v>
      </c>
      <c r="AB218" s="143">
        <v>163.80000000000001</v>
      </c>
      <c r="AC218" s="69">
        <f>AB218+X218+W218+U218</f>
        <v>484.30096313101797</v>
      </c>
      <c r="AD218" s="238">
        <f t="shared" si="90"/>
        <v>0.35586814838049668</v>
      </c>
      <c r="AE218" s="69">
        <f>G218+H218+J218+L218+N218+P218+Q218+R218+S218+Y218+Z218</f>
        <v>2180.6</v>
      </c>
      <c r="AF218" s="277">
        <f t="shared" si="87"/>
        <v>0.6</v>
      </c>
      <c r="AG218" s="278">
        <f>G218*AF218</f>
        <v>816.54000000000008</v>
      </c>
      <c r="AH218" s="225">
        <f>IF((AA218+AB218)-(AE218+AG218)&gt;0,0,(AA218+AB218)-(AE218+AG218))</f>
        <v>-332.23903686898166</v>
      </c>
      <c r="AI218" s="238">
        <f t="shared" si="92"/>
        <v>0.59999999999999964</v>
      </c>
      <c r="AJ218" s="69">
        <f t="shared" si="93"/>
        <v>816.53999999999962</v>
      </c>
      <c r="AK218" s="69"/>
      <c r="AL218" s="429">
        <f t="shared" si="83"/>
        <v>7.0999999999999994E-2</v>
      </c>
      <c r="AM218" s="69">
        <f t="shared" si="88"/>
        <v>96.6</v>
      </c>
      <c r="AN218" s="186"/>
      <c r="AO218" s="329"/>
    </row>
    <row r="219" spans="2:41" s="1" customFormat="1" ht="15.75" customHeight="1" x14ac:dyDescent="0.25">
      <c r="B219" s="665" t="s">
        <v>173</v>
      </c>
      <c r="C219" s="11" t="s">
        <v>124</v>
      </c>
      <c r="D219" s="125">
        <f t="shared" ref="D219:AA219" si="94">SUM(D220:D222)</f>
        <v>11</v>
      </c>
      <c r="E219" s="125">
        <f t="shared" si="94"/>
        <v>56.5</v>
      </c>
      <c r="F219" s="125">
        <f t="shared" si="94"/>
        <v>54.5</v>
      </c>
      <c r="G219" s="57">
        <f t="shared" si="94"/>
        <v>5119.2000000000007</v>
      </c>
      <c r="H219" s="57">
        <f t="shared" si="94"/>
        <v>190.8</v>
      </c>
      <c r="I219" s="82">
        <f>J219/G219</f>
        <v>0.3317901234567901</v>
      </c>
      <c r="J219" s="57">
        <f t="shared" si="94"/>
        <v>1698.5</v>
      </c>
      <c r="K219" s="82">
        <f>L219/G219</f>
        <v>0</v>
      </c>
      <c r="L219" s="57">
        <f t="shared" si="94"/>
        <v>0</v>
      </c>
      <c r="M219" s="82">
        <f t="shared" si="94"/>
        <v>0</v>
      </c>
      <c r="N219" s="57">
        <f t="shared" si="94"/>
        <v>0</v>
      </c>
      <c r="O219" s="57">
        <f t="shared" si="94"/>
        <v>0</v>
      </c>
      <c r="P219" s="57">
        <f t="shared" si="94"/>
        <v>0</v>
      </c>
      <c r="Q219" s="57">
        <f t="shared" si="94"/>
        <v>149.4</v>
      </c>
      <c r="R219" s="57">
        <f t="shared" si="94"/>
        <v>4.25</v>
      </c>
      <c r="S219" s="57">
        <f t="shared" si="94"/>
        <v>597</v>
      </c>
      <c r="T219" s="82">
        <f>U219/G219</f>
        <v>0.2379870801949853</v>
      </c>
      <c r="U219" s="57">
        <f t="shared" si="94"/>
        <v>1218.3034609341689</v>
      </c>
      <c r="V219" s="82">
        <f>W219/G219</f>
        <v>0</v>
      </c>
      <c r="W219" s="57">
        <f t="shared" si="94"/>
        <v>0</v>
      </c>
      <c r="X219" s="57">
        <f t="shared" si="94"/>
        <v>0</v>
      </c>
      <c r="Y219" s="57">
        <f t="shared" si="94"/>
        <v>0</v>
      </c>
      <c r="Z219" s="57">
        <f t="shared" si="94"/>
        <v>0</v>
      </c>
      <c r="AA219" s="57">
        <f t="shared" si="94"/>
        <v>8977.4534609341699</v>
      </c>
      <c r="AB219" s="141">
        <f>SUM(AB220:AB222)</f>
        <v>587.90000000000009</v>
      </c>
      <c r="AC219" s="141">
        <f>SUM(AC220:AC222)</f>
        <v>1806.203460934169</v>
      </c>
      <c r="AD219" s="233">
        <f t="shared" si="90"/>
        <v>0.35282924303292873</v>
      </c>
      <c r="AE219" s="141">
        <f>SUM(AE220:AE222)</f>
        <v>7759.1500000000015</v>
      </c>
      <c r="AF219" s="269">
        <f t="shared" si="87"/>
        <v>0.6</v>
      </c>
      <c r="AG219" s="270">
        <f>SUM(AG220:AG222)</f>
        <v>3071.5200000000004</v>
      </c>
      <c r="AH219" s="141">
        <f>SUM(AH220:AH222)</f>
        <v>-1265.3165390658314</v>
      </c>
      <c r="AI219" s="233">
        <f t="shared" si="92"/>
        <v>0.6</v>
      </c>
      <c r="AJ219" s="57">
        <f t="shared" si="93"/>
        <v>3071.5200000000004</v>
      </c>
      <c r="AK219" s="57"/>
      <c r="AL219" s="429">
        <f t="shared" si="83"/>
        <v>7.0999999999999994E-2</v>
      </c>
      <c r="AM219" s="57">
        <f>SUM(AM220:AM222)</f>
        <v>363.5</v>
      </c>
      <c r="AN219" s="79"/>
      <c r="AO219" s="329"/>
    </row>
    <row r="220" spans="2:41" s="1" customFormat="1" ht="15.75" x14ac:dyDescent="0.25">
      <c r="B220" s="665"/>
      <c r="C220" s="15" t="s">
        <v>880</v>
      </c>
      <c r="D220" s="116">
        <v>3</v>
      </c>
      <c r="E220" s="116">
        <v>19</v>
      </c>
      <c r="F220" s="116">
        <v>18</v>
      </c>
      <c r="G220" s="69">
        <v>1641.2000000000003</v>
      </c>
      <c r="H220" s="69">
        <v>73.2</v>
      </c>
      <c r="I220" s="80">
        <v>0.38794784304167679</v>
      </c>
      <c r="J220" s="69">
        <v>636.70000000000005</v>
      </c>
      <c r="K220" s="80">
        <v>0</v>
      </c>
      <c r="L220" s="69">
        <v>0</v>
      </c>
      <c r="M220" s="80">
        <v>0</v>
      </c>
      <c r="N220" s="69">
        <v>0</v>
      </c>
      <c r="O220" s="69">
        <v>0</v>
      </c>
      <c r="P220" s="69">
        <v>0</v>
      </c>
      <c r="Q220" s="69">
        <v>45.2</v>
      </c>
      <c r="R220" s="69">
        <v>4.25</v>
      </c>
      <c r="S220" s="69">
        <v>200.1</v>
      </c>
      <c r="T220" s="80">
        <v>0.23759893340328472</v>
      </c>
      <c r="U220" s="69">
        <v>389.94736950147097</v>
      </c>
      <c r="V220" s="80">
        <v>0</v>
      </c>
      <c r="W220" s="69">
        <v>0</v>
      </c>
      <c r="X220" s="69">
        <v>0</v>
      </c>
      <c r="Y220" s="69">
        <v>0</v>
      </c>
      <c r="Z220" s="69">
        <v>0</v>
      </c>
      <c r="AA220" s="60">
        <f>G220+H220+J220+L220+N220+O220+P220+Q220+R220+S220+U220+W220+X220+Y220+Z220</f>
        <v>2990.5973695014709</v>
      </c>
      <c r="AB220" s="143">
        <v>195.8</v>
      </c>
      <c r="AC220" s="69">
        <f>AB220+X220+W220+U220</f>
        <v>585.74736950147098</v>
      </c>
      <c r="AD220" s="238">
        <f t="shared" si="90"/>
        <v>0.35690188246494692</v>
      </c>
      <c r="AE220" s="69">
        <f>G220+H220+J220+L220+N220+P220+Q220+R220+S220+Y220+Z220</f>
        <v>2600.65</v>
      </c>
      <c r="AF220" s="277">
        <f t="shared" si="87"/>
        <v>0.6</v>
      </c>
      <c r="AG220" s="278">
        <f>G220*AF220</f>
        <v>984.72000000000014</v>
      </c>
      <c r="AH220" s="225">
        <f>IF((AA220+AB220)-(AE220+AG220)&gt;0,0,(AA220+AB220)-(AE220+AG220))</f>
        <v>-398.97263049852927</v>
      </c>
      <c r="AI220" s="238">
        <f t="shared" si="92"/>
        <v>0.60000000000000009</v>
      </c>
      <c r="AJ220" s="69">
        <f t="shared" si="93"/>
        <v>984.72000000000025</v>
      </c>
      <c r="AK220" s="69"/>
      <c r="AL220" s="429">
        <f t="shared" si="83"/>
        <v>7.0999999999999994E-2</v>
      </c>
      <c r="AM220" s="69">
        <f t="shared" si="88"/>
        <v>116.5</v>
      </c>
      <c r="AN220" s="186"/>
      <c r="AO220" s="329"/>
    </row>
    <row r="221" spans="2:41" s="1" customFormat="1" ht="15.75" x14ac:dyDescent="0.25">
      <c r="B221" s="665"/>
      <c r="C221" s="15" t="s">
        <v>881</v>
      </c>
      <c r="D221" s="116">
        <v>4</v>
      </c>
      <c r="E221" s="116">
        <v>18</v>
      </c>
      <c r="F221" s="116">
        <v>18</v>
      </c>
      <c r="G221" s="69">
        <v>1727.5000000000002</v>
      </c>
      <c r="H221" s="69">
        <v>61.2</v>
      </c>
      <c r="I221" s="80">
        <v>0.33736613603473226</v>
      </c>
      <c r="J221" s="69">
        <v>582.80000000000007</v>
      </c>
      <c r="K221" s="80">
        <v>0</v>
      </c>
      <c r="L221" s="69">
        <v>0</v>
      </c>
      <c r="M221" s="80">
        <v>0</v>
      </c>
      <c r="N221" s="69">
        <v>0</v>
      </c>
      <c r="O221" s="69">
        <v>0</v>
      </c>
      <c r="P221" s="69">
        <v>0</v>
      </c>
      <c r="Q221" s="69">
        <v>45</v>
      </c>
      <c r="R221" s="69">
        <v>0</v>
      </c>
      <c r="S221" s="69">
        <v>201.29999999999998</v>
      </c>
      <c r="T221" s="80">
        <v>0.23810641697423093</v>
      </c>
      <c r="U221" s="69">
        <v>411.32883532298399</v>
      </c>
      <c r="V221" s="80">
        <v>0</v>
      </c>
      <c r="W221" s="69">
        <v>0</v>
      </c>
      <c r="X221" s="69">
        <v>0</v>
      </c>
      <c r="Y221" s="69">
        <v>0</v>
      </c>
      <c r="Z221" s="69">
        <v>0</v>
      </c>
      <c r="AA221" s="60">
        <f>G221+H221+J221+L221+N221+O221+P221+Q221+R221+S221+U221+W221+X221+Y221+Z221</f>
        <v>3029.1288353229847</v>
      </c>
      <c r="AB221" s="143">
        <v>198.4</v>
      </c>
      <c r="AC221" s="69">
        <f>AB221+X221+W221+U221</f>
        <v>609.72883532298397</v>
      </c>
      <c r="AD221" s="238">
        <f t="shared" si="90"/>
        <v>0.35295446328392699</v>
      </c>
      <c r="AE221" s="69">
        <f>G221+H221+J221+L221+N221+P221+Q221+R221+S221+Y221+Z221</f>
        <v>2617.8000000000006</v>
      </c>
      <c r="AF221" s="277">
        <f t="shared" si="87"/>
        <v>0.6</v>
      </c>
      <c r="AG221" s="278">
        <f>G221*AF221</f>
        <v>1036.5</v>
      </c>
      <c r="AH221" s="225">
        <f>IF((AA221+AB221)-(AE221+AG221)&gt;0,0,(AA221+AB221)-(AE221+AG221))</f>
        <v>-426.7711646770158</v>
      </c>
      <c r="AI221" s="238">
        <f t="shared" si="92"/>
        <v>0.59999999999999976</v>
      </c>
      <c r="AJ221" s="69">
        <f t="shared" si="93"/>
        <v>1036.4999999999998</v>
      </c>
      <c r="AK221" s="69"/>
      <c r="AL221" s="429">
        <f t="shared" si="83"/>
        <v>7.0999999999999994E-2</v>
      </c>
      <c r="AM221" s="69">
        <f t="shared" si="88"/>
        <v>122.7</v>
      </c>
      <c r="AN221" s="186"/>
      <c r="AO221" s="329"/>
    </row>
    <row r="222" spans="2:41" s="1" customFormat="1" ht="15.75" x14ac:dyDescent="0.25">
      <c r="B222" s="665"/>
      <c r="C222" s="15" t="s">
        <v>882</v>
      </c>
      <c r="D222" s="116">
        <v>4</v>
      </c>
      <c r="E222" s="116">
        <v>19.5</v>
      </c>
      <c r="F222" s="116">
        <v>18.5</v>
      </c>
      <c r="G222" s="69">
        <v>1750.5000000000002</v>
      </c>
      <c r="H222" s="69">
        <v>56.400000000000006</v>
      </c>
      <c r="I222" s="80">
        <v>0.27363610397029414</v>
      </c>
      <c r="J222" s="69">
        <v>479</v>
      </c>
      <c r="K222" s="80">
        <v>0</v>
      </c>
      <c r="L222" s="69">
        <v>0</v>
      </c>
      <c r="M222" s="80">
        <v>0</v>
      </c>
      <c r="N222" s="69">
        <v>0</v>
      </c>
      <c r="O222" s="69">
        <v>0</v>
      </c>
      <c r="P222" s="69">
        <v>0</v>
      </c>
      <c r="Q222" s="69">
        <v>59.199999999999996</v>
      </c>
      <c r="R222" s="69">
        <v>0</v>
      </c>
      <c r="S222" s="69">
        <v>195.6</v>
      </c>
      <c r="T222" s="80">
        <v>0.23823322257053064</v>
      </c>
      <c r="U222" s="69">
        <v>417.02725610971396</v>
      </c>
      <c r="V222" s="80">
        <v>0</v>
      </c>
      <c r="W222" s="69">
        <v>0</v>
      </c>
      <c r="X222" s="69">
        <v>0</v>
      </c>
      <c r="Y222" s="69">
        <v>0</v>
      </c>
      <c r="Z222" s="69">
        <v>0</v>
      </c>
      <c r="AA222" s="60">
        <f>G222+H222+J222+L222+N222+O222+P222+Q222+R222+S222+U222+W222+X222+Y222+Z222</f>
        <v>2957.7272561097143</v>
      </c>
      <c r="AB222" s="143">
        <v>193.7</v>
      </c>
      <c r="AC222" s="69">
        <f>AB222+X222+W222+U222</f>
        <v>610.72725610971395</v>
      </c>
      <c r="AD222" s="238">
        <f t="shared" si="90"/>
        <v>0.34888732139943668</v>
      </c>
      <c r="AE222" s="69">
        <f>G222+H222+J222+L222+N222+P222+Q222+R222+S222+Y222+Z222</f>
        <v>2540.7000000000003</v>
      </c>
      <c r="AF222" s="277">
        <f t="shared" si="87"/>
        <v>0.6</v>
      </c>
      <c r="AG222" s="278">
        <f>G222*AF222</f>
        <v>1050.3000000000002</v>
      </c>
      <c r="AH222" s="225">
        <f>IF((AA222+AB222)-(AE222+AG222)&gt;0,0,(AA222+AB222)-(AE222+AG222))</f>
        <v>-439.57274389028635</v>
      </c>
      <c r="AI222" s="238">
        <f t="shared" si="92"/>
        <v>0.6</v>
      </c>
      <c r="AJ222" s="69">
        <f t="shared" si="93"/>
        <v>1050.3000000000002</v>
      </c>
      <c r="AK222" s="69"/>
      <c r="AL222" s="429">
        <f t="shared" si="83"/>
        <v>7.0999999999999994E-2</v>
      </c>
      <c r="AM222" s="69">
        <f t="shared" si="88"/>
        <v>124.3</v>
      </c>
      <c r="AN222" s="186"/>
      <c r="AO222" s="329"/>
    </row>
    <row r="223" spans="2:41" s="1" customFormat="1" ht="15.75" customHeight="1" x14ac:dyDescent="0.25">
      <c r="B223" s="665" t="s">
        <v>174</v>
      </c>
      <c r="C223" s="11" t="s">
        <v>124</v>
      </c>
      <c r="D223" s="125">
        <f t="shared" ref="D223:AA223" si="95">SUM(D224:D225)</f>
        <v>7</v>
      </c>
      <c r="E223" s="125">
        <f t="shared" si="95"/>
        <v>52</v>
      </c>
      <c r="F223" s="125">
        <f t="shared" si="95"/>
        <v>47</v>
      </c>
      <c r="G223" s="57">
        <f t="shared" si="95"/>
        <v>4183.3</v>
      </c>
      <c r="H223" s="57">
        <f t="shared" si="95"/>
        <v>123.60000000000001</v>
      </c>
      <c r="I223" s="82">
        <f>J223/G223</f>
        <v>0.26304592068462695</v>
      </c>
      <c r="J223" s="57">
        <f t="shared" si="95"/>
        <v>1100.4000000000001</v>
      </c>
      <c r="K223" s="82">
        <f>L223/G223</f>
        <v>0</v>
      </c>
      <c r="L223" s="57">
        <f t="shared" si="95"/>
        <v>0</v>
      </c>
      <c r="M223" s="82">
        <f t="shared" si="95"/>
        <v>0</v>
      </c>
      <c r="N223" s="57">
        <f t="shared" si="95"/>
        <v>0</v>
      </c>
      <c r="O223" s="57">
        <f t="shared" si="95"/>
        <v>0</v>
      </c>
      <c r="P223" s="57">
        <f t="shared" si="95"/>
        <v>0</v>
      </c>
      <c r="Q223" s="57">
        <f t="shared" si="95"/>
        <v>287.3</v>
      </c>
      <c r="R223" s="57">
        <f t="shared" si="95"/>
        <v>17.100000000000001</v>
      </c>
      <c r="S223" s="57">
        <f t="shared" si="95"/>
        <v>476.1</v>
      </c>
      <c r="T223" s="82">
        <f>U223/G223</f>
        <v>0.23978662865319267</v>
      </c>
      <c r="U223" s="57">
        <f t="shared" si="95"/>
        <v>1003.0994036449009</v>
      </c>
      <c r="V223" s="82">
        <f>W223/G223</f>
        <v>0</v>
      </c>
      <c r="W223" s="57">
        <f t="shared" si="95"/>
        <v>0</v>
      </c>
      <c r="X223" s="57">
        <f t="shared" si="95"/>
        <v>0</v>
      </c>
      <c r="Y223" s="57">
        <f t="shared" si="95"/>
        <v>0</v>
      </c>
      <c r="Z223" s="57">
        <f t="shared" si="95"/>
        <v>0</v>
      </c>
      <c r="AA223" s="57">
        <f t="shared" si="95"/>
        <v>7190.8994036449012</v>
      </c>
      <c r="AB223" s="141">
        <f>SUM(AB224:AB225)</f>
        <v>470.8</v>
      </c>
      <c r="AC223" s="141">
        <f>SUM(AC224:AC225)</f>
        <v>1473.899403644901</v>
      </c>
      <c r="AD223" s="233">
        <f t="shared" si="90"/>
        <v>0.35232935807733151</v>
      </c>
      <c r="AE223" s="141">
        <f>SUM(AE224:AE225)</f>
        <v>6187.8</v>
      </c>
      <c r="AF223" s="269">
        <f t="shared" si="87"/>
        <v>0.6</v>
      </c>
      <c r="AG223" s="270">
        <f>SUM(AG224:AG225)</f>
        <v>2509.98</v>
      </c>
      <c r="AH223" s="141">
        <f>SUM(AH224:AH225)</f>
        <v>-1036.0805963550988</v>
      </c>
      <c r="AI223" s="233">
        <f t="shared" si="92"/>
        <v>0.59999999999999987</v>
      </c>
      <c r="AJ223" s="57">
        <f t="shared" si="93"/>
        <v>2509.9799999999996</v>
      </c>
      <c r="AK223" s="57"/>
      <c r="AL223" s="429">
        <f t="shared" si="83"/>
        <v>7.0999999999999994E-2</v>
      </c>
      <c r="AM223" s="57">
        <f>SUM(AM224:AM225)</f>
        <v>297</v>
      </c>
      <c r="AN223" s="79"/>
      <c r="AO223" s="329"/>
    </row>
    <row r="224" spans="2:41" s="1" customFormat="1" ht="15.75" x14ac:dyDescent="0.25">
      <c r="B224" s="665"/>
      <c r="C224" s="15" t="s">
        <v>883</v>
      </c>
      <c r="D224" s="116">
        <v>5</v>
      </c>
      <c r="E224" s="116">
        <v>31</v>
      </c>
      <c r="F224" s="116">
        <v>29</v>
      </c>
      <c r="G224" s="69">
        <v>2462.3000000000002</v>
      </c>
      <c r="H224" s="69">
        <v>67.2</v>
      </c>
      <c r="I224" s="80">
        <v>0.25098485156154815</v>
      </c>
      <c r="J224" s="69">
        <v>618</v>
      </c>
      <c r="K224" s="80">
        <v>0</v>
      </c>
      <c r="L224" s="69">
        <v>0</v>
      </c>
      <c r="M224" s="80">
        <v>0</v>
      </c>
      <c r="N224" s="69">
        <v>0</v>
      </c>
      <c r="O224" s="69">
        <v>0</v>
      </c>
      <c r="P224" s="69">
        <v>0</v>
      </c>
      <c r="Q224" s="69">
        <v>194.9</v>
      </c>
      <c r="R224" s="69">
        <v>12.8</v>
      </c>
      <c r="S224" s="69">
        <v>279.60000000000002</v>
      </c>
      <c r="T224" s="80">
        <v>0.2409864726425423</v>
      </c>
      <c r="U224" s="69">
        <v>593.38099158773196</v>
      </c>
      <c r="V224" s="80">
        <v>0</v>
      </c>
      <c r="W224" s="69">
        <v>0</v>
      </c>
      <c r="X224" s="69">
        <v>0</v>
      </c>
      <c r="Y224" s="69">
        <v>0</v>
      </c>
      <c r="Z224" s="69">
        <v>0</v>
      </c>
      <c r="AA224" s="60">
        <f>G224+H224+J224+L224+N224+O224+P224+Q224+R224+S224+U224+W224+X224+Y224+Z224</f>
        <v>4228.180991587732</v>
      </c>
      <c r="AB224" s="143">
        <v>276.8</v>
      </c>
      <c r="AC224" s="69">
        <f>AB224+X224+W224+U224</f>
        <v>870.18099158773202</v>
      </c>
      <c r="AD224" s="238">
        <f t="shared" si="90"/>
        <v>0.35340169418337813</v>
      </c>
      <c r="AE224" s="69">
        <f>G224+H224+J224+L224+N224+P224+Q224+R224+S224+Y224+Z224</f>
        <v>3634.8</v>
      </c>
      <c r="AF224" s="277">
        <f t="shared" si="87"/>
        <v>0.6</v>
      </c>
      <c r="AG224" s="278">
        <f>G224*AF224</f>
        <v>1477.38</v>
      </c>
      <c r="AH224" s="225">
        <f>IF((AA224+AB224)-(AE224+AG224)&gt;0,0,(AA224+AB224)-(AE224+AG224))</f>
        <v>-607.19900841226809</v>
      </c>
      <c r="AI224" s="238">
        <f t="shared" si="92"/>
        <v>0.6</v>
      </c>
      <c r="AJ224" s="69">
        <f t="shared" si="93"/>
        <v>1477.38</v>
      </c>
      <c r="AK224" s="69"/>
      <c r="AL224" s="429">
        <f t="shared" si="83"/>
        <v>7.0999999999999994E-2</v>
      </c>
      <c r="AM224" s="69">
        <f t="shared" si="88"/>
        <v>174.8</v>
      </c>
      <c r="AN224" s="186"/>
      <c r="AO224" s="329"/>
    </row>
    <row r="225" spans="2:41" s="1" customFormat="1" ht="15.75" x14ac:dyDescent="0.25">
      <c r="B225" s="665"/>
      <c r="C225" s="15" t="s">
        <v>884</v>
      </c>
      <c r="D225" s="116">
        <v>2</v>
      </c>
      <c r="E225" s="116">
        <v>21</v>
      </c>
      <c r="F225" s="116">
        <v>18</v>
      </c>
      <c r="G225" s="69">
        <v>1720.9999999999998</v>
      </c>
      <c r="H225" s="69">
        <v>56.400000000000006</v>
      </c>
      <c r="I225" s="80">
        <v>0.28030214991284141</v>
      </c>
      <c r="J225" s="69">
        <v>482.4</v>
      </c>
      <c r="K225" s="80">
        <v>0</v>
      </c>
      <c r="L225" s="69">
        <v>0</v>
      </c>
      <c r="M225" s="80">
        <v>0</v>
      </c>
      <c r="N225" s="69">
        <v>0</v>
      </c>
      <c r="O225" s="69">
        <v>0</v>
      </c>
      <c r="P225" s="69">
        <v>0</v>
      </c>
      <c r="Q225" s="69">
        <v>92.4</v>
      </c>
      <c r="R225" s="69">
        <v>4.3</v>
      </c>
      <c r="S225" s="69">
        <v>196.5</v>
      </c>
      <c r="T225" s="80">
        <v>0.23806996633188204</v>
      </c>
      <c r="U225" s="69">
        <v>409.71841205716896</v>
      </c>
      <c r="V225" s="80">
        <v>0</v>
      </c>
      <c r="W225" s="69">
        <v>0</v>
      </c>
      <c r="X225" s="69">
        <v>0</v>
      </c>
      <c r="Y225" s="69">
        <v>0</v>
      </c>
      <c r="Z225" s="69">
        <v>0</v>
      </c>
      <c r="AA225" s="60">
        <f>G225+H225+J225+L225+N225+O225+P225+Q225+R225+S225+U225+W225+X225+Y225+Z225</f>
        <v>2962.7184120571692</v>
      </c>
      <c r="AB225" s="143">
        <v>194</v>
      </c>
      <c r="AC225" s="69">
        <f>AB225+X225+W225+U225</f>
        <v>603.71841205716896</v>
      </c>
      <c r="AD225" s="238">
        <f t="shared" si="90"/>
        <v>0.35079512612270136</v>
      </c>
      <c r="AE225" s="69">
        <f>G225+H225+J225+L225+N225+P225+Q225+R225+S225+Y225+Z225</f>
        <v>2553</v>
      </c>
      <c r="AF225" s="277">
        <f t="shared" si="87"/>
        <v>0.6</v>
      </c>
      <c r="AG225" s="278">
        <f>G225*AF225</f>
        <v>1032.5999999999999</v>
      </c>
      <c r="AH225" s="225">
        <f>IF((AA225+AB225)-(AE225+AG225)&gt;0,0,(AA225+AB225)-(AE225+AG225))</f>
        <v>-428.88158794283072</v>
      </c>
      <c r="AI225" s="238">
        <f t="shared" si="92"/>
        <v>0.59999999999999987</v>
      </c>
      <c r="AJ225" s="69">
        <f t="shared" si="93"/>
        <v>1032.5999999999997</v>
      </c>
      <c r="AK225" s="69"/>
      <c r="AL225" s="429">
        <f t="shared" si="83"/>
        <v>7.0999999999999994E-2</v>
      </c>
      <c r="AM225" s="69">
        <f t="shared" si="88"/>
        <v>122.2</v>
      </c>
      <c r="AN225" s="186"/>
      <c r="AO225" s="329"/>
    </row>
    <row r="226" spans="2:41" ht="31.5" x14ac:dyDescent="0.25">
      <c r="B226" s="175" t="s">
        <v>175</v>
      </c>
      <c r="C226" s="11" t="s">
        <v>801</v>
      </c>
      <c r="D226" s="104">
        <v>8</v>
      </c>
      <c r="E226" s="104">
        <v>40.5</v>
      </c>
      <c r="F226" s="104">
        <v>38.5</v>
      </c>
      <c r="G226" s="67">
        <v>3384.5999999999995</v>
      </c>
      <c r="H226" s="67">
        <v>100.80000000000001</v>
      </c>
      <c r="I226" s="85">
        <v>0.2909649589316316</v>
      </c>
      <c r="J226" s="67">
        <v>984.80000000000007</v>
      </c>
      <c r="K226" s="85">
        <v>0</v>
      </c>
      <c r="L226" s="67">
        <v>0</v>
      </c>
      <c r="M226" s="85">
        <v>0</v>
      </c>
      <c r="N226" s="67">
        <v>0</v>
      </c>
      <c r="O226" s="67">
        <v>0</v>
      </c>
      <c r="P226" s="67">
        <v>0</v>
      </c>
      <c r="Q226" s="67">
        <v>173.9</v>
      </c>
      <c r="R226" s="162">
        <v>8.5</v>
      </c>
      <c r="S226" s="162">
        <v>387.70000000000005</v>
      </c>
      <c r="T226" s="163">
        <v>0.24283155029711198</v>
      </c>
      <c r="U226" s="162">
        <v>821.88766513560506</v>
      </c>
      <c r="V226" s="163">
        <v>0</v>
      </c>
      <c r="W226" s="67">
        <v>0</v>
      </c>
      <c r="X226" s="162">
        <v>0</v>
      </c>
      <c r="Y226" s="162">
        <v>0</v>
      </c>
      <c r="Z226" s="162">
        <v>0</v>
      </c>
      <c r="AA226" s="162">
        <v>5862.1876651356042</v>
      </c>
      <c r="AB226" s="150">
        <v>383.9</v>
      </c>
      <c r="AC226" s="162">
        <f>AB226+X226+W226+U226</f>
        <v>1205.787665135605</v>
      </c>
      <c r="AD226" s="240">
        <f t="shared" si="90"/>
        <v>0.35625706586763733</v>
      </c>
      <c r="AE226" s="162">
        <f>G226+H226+J226+L226+N226+P226+Q226+R226+S226+Y226+Z226</f>
        <v>5040.2999999999993</v>
      </c>
      <c r="AF226" s="281">
        <f t="shared" si="87"/>
        <v>0.6</v>
      </c>
      <c r="AG226" s="282">
        <f>G226*AF226</f>
        <v>2030.7599999999995</v>
      </c>
      <c r="AH226" s="229">
        <f>IF((AA226+AB226)-(AE226+AG226)&gt;0,0,(AA226+AB226)-(AE226+AG226))</f>
        <v>-824.97233486439472</v>
      </c>
      <c r="AI226" s="240">
        <f t="shared" si="92"/>
        <v>0.6</v>
      </c>
      <c r="AJ226" s="162">
        <f t="shared" si="93"/>
        <v>2030.7599999999998</v>
      </c>
      <c r="AK226" s="162"/>
      <c r="AL226" s="429">
        <f t="shared" si="83"/>
        <v>7.0999999999999994E-2</v>
      </c>
      <c r="AM226" s="162">
        <f t="shared" si="88"/>
        <v>240.3</v>
      </c>
      <c r="AN226" s="193"/>
      <c r="AO226" s="329"/>
    </row>
    <row r="227" spans="2:41" s="1" customFormat="1" ht="15.75" customHeight="1" x14ac:dyDescent="0.25">
      <c r="B227" s="689" t="s">
        <v>176</v>
      </c>
      <c r="C227" s="11" t="s">
        <v>124</v>
      </c>
      <c r="D227" s="125">
        <f t="shared" ref="D227:AA227" si="96">SUM(D228:D229)</f>
        <v>24</v>
      </c>
      <c r="E227" s="125">
        <f t="shared" si="96"/>
        <v>83.5</v>
      </c>
      <c r="F227" s="125">
        <f t="shared" si="96"/>
        <v>75.5</v>
      </c>
      <c r="G227" s="57">
        <f t="shared" si="96"/>
        <v>7529.2999999999993</v>
      </c>
      <c r="H227" s="57">
        <f t="shared" si="96"/>
        <v>140.4</v>
      </c>
      <c r="I227" s="82">
        <f>J227/G227</f>
        <v>0.18105268750083009</v>
      </c>
      <c r="J227" s="57">
        <f t="shared" si="96"/>
        <v>1363.1999999999998</v>
      </c>
      <c r="K227" s="82">
        <f>L227/G227</f>
        <v>0</v>
      </c>
      <c r="L227" s="57">
        <f t="shared" si="96"/>
        <v>0</v>
      </c>
      <c r="M227" s="82">
        <f t="shared" si="96"/>
        <v>0</v>
      </c>
      <c r="N227" s="57">
        <f t="shared" si="96"/>
        <v>0</v>
      </c>
      <c r="O227" s="57">
        <f t="shared" si="96"/>
        <v>0</v>
      </c>
      <c r="P227" s="57">
        <f t="shared" si="96"/>
        <v>0</v>
      </c>
      <c r="Q227" s="57">
        <f t="shared" si="96"/>
        <v>240</v>
      </c>
      <c r="R227" s="57">
        <f t="shared" si="96"/>
        <v>4.3</v>
      </c>
      <c r="S227" s="57">
        <f t="shared" si="96"/>
        <v>773</v>
      </c>
      <c r="T227" s="82">
        <f>U227/G227</f>
        <v>0.24332882862966826</v>
      </c>
      <c r="U227" s="57">
        <f t="shared" si="96"/>
        <v>1832.095749401361</v>
      </c>
      <c r="V227" s="82">
        <f>W227/G227</f>
        <v>0</v>
      </c>
      <c r="W227" s="57">
        <f t="shared" si="96"/>
        <v>0</v>
      </c>
      <c r="X227" s="57">
        <f t="shared" si="96"/>
        <v>0</v>
      </c>
      <c r="Y227" s="57">
        <f t="shared" si="96"/>
        <v>0</v>
      </c>
      <c r="Z227" s="57">
        <f t="shared" si="96"/>
        <v>0</v>
      </c>
      <c r="AA227" s="57">
        <f t="shared" si="96"/>
        <v>11882.295749401361</v>
      </c>
      <c r="AB227" s="141">
        <f>SUM(AB228:AB229)</f>
        <v>778.2</v>
      </c>
      <c r="AC227" s="141">
        <f>SUM(AC228:AC229)</f>
        <v>2610.2957494013608</v>
      </c>
      <c r="AD227" s="233">
        <f t="shared" si="90"/>
        <v>0.34668505032358399</v>
      </c>
      <c r="AE227" s="141">
        <f>SUM(AE228:AE229)</f>
        <v>10050.200000000001</v>
      </c>
      <c r="AF227" s="269">
        <f t="shared" si="87"/>
        <v>0.6</v>
      </c>
      <c r="AG227" s="270">
        <f>SUM(AG228:AG229)</f>
        <v>4517.58</v>
      </c>
      <c r="AH227" s="141">
        <f>SUM(AH228:AH229)</f>
        <v>-1907.2842505986391</v>
      </c>
      <c r="AI227" s="233">
        <f t="shared" si="92"/>
        <v>0.60000000000000009</v>
      </c>
      <c r="AJ227" s="57">
        <f t="shared" si="93"/>
        <v>4517.58</v>
      </c>
      <c r="AK227" s="57"/>
      <c r="AL227" s="429">
        <f t="shared" si="83"/>
        <v>7.0999999999999994E-2</v>
      </c>
      <c r="AM227" s="57">
        <f>SUM(AM228:AM229)</f>
        <v>534.5</v>
      </c>
      <c r="AN227" s="79"/>
      <c r="AO227" s="329"/>
    </row>
    <row r="228" spans="2:41" s="1" customFormat="1" ht="15.75" x14ac:dyDescent="0.25">
      <c r="B228" s="689"/>
      <c r="C228" s="15" t="s">
        <v>177</v>
      </c>
      <c r="D228" s="116">
        <v>14</v>
      </c>
      <c r="E228" s="116">
        <v>48.5</v>
      </c>
      <c r="F228" s="116">
        <v>42.5</v>
      </c>
      <c r="G228" s="69">
        <v>4217.3999999999996</v>
      </c>
      <c r="H228" s="69">
        <v>60</v>
      </c>
      <c r="I228" s="80">
        <v>0.18798311756058236</v>
      </c>
      <c r="J228" s="69">
        <v>792.8</v>
      </c>
      <c r="K228" s="80">
        <v>0</v>
      </c>
      <c r="L228" s="69">
        <v>0</v>
      </c>
      <c r="M228" s="80">
        <v>0</v>
      </c>
      <c r="N228" s="69">
        <v>0</v>
      </c>
      <c r="O228" s="69">
        <v>0</v>
      </c>
      <c r="P228" s="69">
        <v>0</v>
      </c>
      <c r="Q228" s="69">
        <v>202.1</v>
      </c>
      <c r="R228" s="69">
        <v>0</v>
      </c>
      <c r="S228" s="69">
        <v>439.3</v>
      </c>
      <c r="T228" s="80">
        <v>0.24380425122121047</v>
      </c>
      <c r="U228" s="69">
        <v>1028.220049100333</v>
      </c>
      <c r="V228" s="80">
        <v>0</v>
      </c>
      <c r="W228" s="69">
        <v>0</v>
      </c>
      <c r="X228" s="69">
        <v>0</v>
      </c>
      <c r="Y228" s="69">
        <v>0</v>
      </c>
      <c r="Z228" s="69">
        <v>0</v>
      </c>
      <c r="AA228" s="60">
        <f>G228+H228+J228+L228+N228+O228+P228+Q228+R228+S228+U228+W228+X228+Y228+Z228</f>
        <v>6739.8200491003336</v>
      </c>
      <c r="AB228" s="143">
        <v>441.4</v>
      </c>
      <c r="AC228" s="69">
        <f>AB228+X228+W228+U228</f>
        <v>1469.6200491003328</v>
      </c>
      <c r="AD228" s="238">
        <f t="shared" si="90"/>
        <v>0.34846589109411791</v>
      </c>
      <c r="AE228" s="69">
        <f>G228+H228+J228+L228+N228+P228+Q228+R228+S228+Y228+Z228</f>
        <v>5711.6</v>
      </c>
      <c r="AF228" s="277">
        <f t="shared" si="87"/>
        <v>0.6</v>
      </c>
      <c r="AG228" s="278">
        <f>G228*AF228</f>
        <v>2530.4399999999996</v>
      </c>
      <c r="AH228" s="225">
        <f>IF((AA228+AB228)-(AE228+AG228)&gt;0,0,(AA228+AB228)-(AE228+AG228))</f>
        <v>-1060.8199508996677</v>
      </c>
      <c r="AI228" s="238">
        <f t="shared" si="92"/>
        <v>0.6000000000000002</v>
      </c>
      <c r="AJ228" s="69">
        <f t="shared" si="93"/>
        <v>2530.4400000000005</v>
      </c>
      <c r="AK228" s="69"/>
      <c r="AL228" s="429">
        <f t="shared" si="83"/>
        <v>7.0999999999999994E-2</v>
      </c>
      <c r="AM228" s="69">
        <f t="shared" si="88"/>
        <v>299.39999999999998</v>
      </c>
      <c r="AN228" s="186"/>
      <c r="AO228" s="329"/>
    </row>
    <row r="229" spans="2:41" s="1" customFormat="1" ht="15.75" x14ac:dyDescent="0.25">
      <c r="B229" s="689"/>
      <c r="C229" s="15" t="s">
        <v>885</v>
      </c>
      <c r="D229" s="116">
        <v>10</v>
      </c>
      <c r="E229" s="116">
        <v>35</v>
      </c>
      <c r="F229" s="116">
        <v>33</v>
      </c>
      <c r="G229" s="69">
        <v>3311.9</v>
      </c>
      <c r="H229" s="69">
        <v>80.400000000000006</v>
      </c>
      <c r="I229" s="80">
        <v>0.1722274223255533</v>
      </c>
      <c r="J229" s="69">
        <v>570.4</v>
      </c>
      <c r="K229" s="80">
        <v>0</v>
      </c>
      <c r="L229" s="69">
        <v>0</v>
      </c>
      <c r="M229" s="80">
        <v>0</v>
      </c>
      <c r="N229" s="69">
        <v>0</v>
      </c>
      <c r="O229" s="69">
        <v>0</v>
      </c>
      <c r="P229" s="69">
        <v>0</v>
      </c>
      <c r="Q229" s="69">
        <v>37.9</v>
      </c>
      <c r="R229" s="69">
        <v>4.3</v>
      </c>
      <c r="S229" s="69">
        <v>333.7</v>
      </c>
      <c r="T229" s="80">
        <v>0.24272342169178659</v>
      </c>
      <c r="U229" s="69">
        <v>803.87570030102802</v>
      </c>
      <c r="V229" s="80">
        <v>0</v>
      </c>
      <c r="W229" s="69">
        <v>0</v>
      </c>
      <c r="X229" s="69">
        <v>0</v>
      </c>
      <c r="Y229" s="69">
        <v>0</v>
      </c>
      <c r="Z229" s="69">
        <v>0</v>
      </c>
      <c r="AA229" s="60">
        <f>G229+H229+J229+L229+N229+O229+P229+Q229+R229+S229+U229+W229+X229+Y229+Z229</f>
        <v>5142.4757003010282</v>
      </c>
      <c r="AB229" s="143">
        <v>336.8</v>
      </c>
      <c r="AC229" s="69">
        <f>AB229+X229+W229+U229</f>
        <v>1140.675700301028</v>
      </c>
      <c r="AD229" s="238">
        <f t="shared" si="90"/>
        <v>0.34441731341557053</v>
      </c>
      <c r="AE229" s="69">
        <f>G229+H229+J229+L229+N229+P229+Q229+R229+S229+Y229+Z229</f>
        <v>4338.6000000000004</v>
      </c>
      <c r="AF229" s="277">
        <f t="shared" si="87"/>
        <v>0.6</v>
      </c>
      <c r="AG229" s="278">
        <f>G229*AF229</f>
        <v>1987.1399999999999</v>
      </c>
      <c r="AH229" s="225">
        <f>IF((AA229+AB229)-(AE229+AG229)&gt;0,0,(AA229+AB229)-(AE229+AG229))</f>
        <v>-846.46429969897144</v>
      </c>
      <c r="AI229" s="238">
        <f t="shared" si="92"/>
        <v>0.59999999999999976</v>
      </c>
      <c r="AJ229" s="69">
        <f t="shared" si="93"/>
        <v>1987.1399999999994</v>
      </c>
      <c r="AK229" s="69"/>
      <c r="AL229" s="429">
        <f t="shared" si="83"/>
        <v>7.0999999999999994E-2</v>
      </c>
      <c r="AM229" s="69">
        <f t="shared" si="88"/>
        <v>235.1</v>
      </c>
      <c r="AN229" s="186"/>
      <c r="AO229" s="329"/>
    </row>
    <row r="230" spans="2:41" s="1" customFormat="1" ht="15.75" customHeight="1" x14ac:dyDescent="0.25">
      <c r="B230" s="665" t="s">
        <v>178</v>
      </c>
      <c r="C230" s="11" t="s">
        <v>124</v>
      </c>
      <c r="D230" s="125">
        <f t="shared" ref="D230:AA230" si="97">SUM(D231:D232)</f>
        <v>14</v>
      </c>
      <c r="E230" s="125">
        <f t="shared" si="97"/>
        <v>96</v>
      </c>
      <c r="F230" s="125">
        <f t="shared" si="97"/>
        <v>83</v>
      </c>
      <c r="G230" s="57">
        <f t="shared" si="97"/>
        <v>7885.1</v>
      </c>
      <c r="H230" s="57">
        <f t="shared" si="97"/>
        <v>164.4</v>
      </c>
      <c r="I230" s="82">
        <f>J230/G230</f>
        <v>0.18930894979137866</v>
      </c>
      <c r="J230" s="57">
        <f t="shared" si="97"/>
        <v>1492.72</v>
      </c>
      <c r="K230" s="82">
        <f>L230/G230</f>
        <v>0</v>
      </c>
      <c r="L230" s="57">
        <f t="shared" si="97"/>
        <v>0</v>
      </c>
      <c r="M230" s="82">
        <f t="shared" si="97"/>
        <v>0</v>
      </c>
      <c r="N230" s="57">
        <f t="shared" si="97"/>
        <v>0</v>
      </c>
      <c r="O230" s="57">
        <f t="shared" si="97"/>
        <v>0</v>
      </c>
      <c r="P230" s="57">
        <f t="shared" si="97"/>
        <v>0</v>
      </c>
      <c r="Q230" s="57">
        <f t="shared" si="97"/>
        <v>289.10000000000002</v>
      </c>
      <c r="R230" s="57">
        <f t="shared" si="97"/>
        <v>8.5</v>
      </c>
      <c r="S230" s="57">
        <f t="shared" si="97"/>
        <v>822.40000000000009</v>
      </c>
      <c r="T230" s="82">
        <f>U230/G230</f>
        <v>0.24249902716022864</v>
      </c>
      <c r="U230" s="57">
        <f t="shared" si="97"/>
        <v>1912.129079061119</v>
      </c>
      <c r="V230" s="82">
        <f>W230/G230</f>
        <v>0</v>
      </c>
      <c r="W230" s="57">
        <f t="shared" si="97"/>
        <v>0</v>
      </c>
      <c r="X230" s="57">
        <f t="shared" si="97"/>
        <v>0</v>
      </c>
      <c r="Y230" s="57">
        <f t="shared" si="97"/>
        <v>0</v>
      </c>
      <c r="Z230" s="57">
        <f t="shared" si="97"/>
        <v>0</v>
      </c>
      <c r="AA230" s="57">
        <f t="shared" si="97"/>
        <v>12574.349079061119</v>
      </c>
      <c r="AB230" s="141">
        <f>SUM(AB231:AB232)</f>
        <v>823.5</v>
      </c>
      <c r="AC230" s="141">
        <f>SUM(AC231:AC232)</f>
        <v>2735.6290790611192</v>
      </c>
      <c r="AD230" s="233">
        <f t="shared" si="90"/>
        <v>0.34693651051491031</v>
      </c>
      <c r="AE230" s="141">
        <f>SUM(AE231:AE232)</f>
        <v>10662.220000000001</v>
      </c>
      <c r="AF230" s="269">
        <f t="shared" si="87"/>
        <v>0.6</v>
      </c>
      <c r="AG230" s="270">
        <f>SUM(AG231:AG232)</f>
        <v>4731.0599999999995</v>
      </c>
      <c r="AH230" s="141">
        <f>SUM(AH231:AH232)</f>
        <v>-1995.4309209388794</v>
      </c>
      <c r="AI230" s="233">
        <f t="shared" si="92"/>
        <v>0.59999999999999976</v>
      </c>
      <c r="AJ230" s="57">
        <f t="shared" si="93"/>
        <v>4731.0599999999986</v>
      </c>
      <c r="AK230" s="57"/>
      <c r="AL230" s="429">
        <f t="shared" si="83"/>
        <v>7.0999999999999994E-2</v>
      </c>
      <c r="AM230" s="57">
        <f>SUM(AM231:AM232)</f>
        <v>559.9</v>
      </c>
      <c r="AN230" s="79"/>
      <c r="AO230" s="329"/>
    </row>
    <row r="231" spans="2:41" s="1" customFormat="1" ht="15.75" x14ac:dyDescent="0.25">
      <c r="B231" s="665"/>
      <c r="C231" s="15" t="s">
        <v>179</v>
      </c>
      <c r="D231" s="116">
        <v>4</v>
      </c>
      <c r="E231" s="116">
        <v>54.5</v>
      </c>
      <c r="F231" s="116">
        <v>48</v>
      </c>
      <c r="G231" s="69">
        <v>4558.7999999999993</v>
      </c>
      <c r="H231" s="69">
        <v>86.4</v>
      </c>
      <c r="I231" s="80">
        <v>0.16216986926384139</v>
      </c>
      <c r="J231" s="69">
        <v>739.3</v>
      </c>
      <c r="K231" s="80">
        <v>0</v>
      </c>
      <c r="L231" s="69">
        <v>0</v>
      </c>
      <c r="M231" s="80">
        <v>0</v>
      </c>
      <c r="N231" s="69">
        <v>0</v>
      </c>
      <c r="O231" s="69">
        <v>0</v>
      </c>
      <c r="P231" s="69">
        <v>0</v>
      </c>
      <c r="Q231" s="69">
        <v>182.9</v>
      </c>
      <c r="R231" s="69">
        <v>0</v>
      </c>
      <c r="S231" s="69">
        <v>466.3</v>
      </c>
      <c r="T231" s="80">
        <v>0.24231939805052802</v>
      </c>
      <c r="U231" s="69">
        <v>1104.6856718327469</v>
      </c>
      <c r="V231" s="80">
        <v>0</v>
      </c>
      <c r="W231" s="69">
        <v>0</v>
      </c>
      <c r="X231" s="69">
        <v>0</v>
      </c>
      <c r="Y231" s="69">
        <v>0</v>
      </c>
      <c r="Z231" s="69">
        <v>0</v>
      </c>
      <c r="AA231" s="60">
        <f>G231+H231+J231+L231+N231+O231+P231+Q231+R231+S231+U231+W231+X231+Y231+Z231</f>
        <v>7138.3856718327461</v>
      </c>
      <c r="AB231" s="143">
        <v>467.5</v>
      </c>
      <c r="AC231" s="69">
        <f>AB231+X231+W231+U231</f>
        <v>1572.1856718327469</v>
      </c>
      <c r="AD231" s="238">
        <f t="shared" si="90"/>
        <v>0.34486831443203192</v>
      </c>
      <c r="AE231" s="69">
        <f>G231+H231+J231+L231+N231+P231+Q231+R231+S231+Y231+Z231</f>
        <v>6033.6999999999989</v>
      </c>
      <c r="AF231" s="277">
        <f t="shared" si="87"/>
        <v>0.6</v>
      </c>
      <c r="AG231" s="278">
        <f>G231*AF231</f>
        <v>2735.2799999999993</v>
      </c>
      <c r="AH231" s="225">
        <f>IF((AA231+AB231)-(AE231+AG231)&gt;0,0,(AA231+AB231)-(AE231+AG231))</f>
        <v>-1163.0943281672517</v>
      </c>
      <c r="AI231" s="238">
        <f t="shared" si="92"/>
        <v>0.59999999999999987</v>
      </c>
      <c r="AJ231" s="69">
        <f t="shared" si="93"/>
        <v>2735.2799999999988</v>
      </c>
      <c r="AK231" s="69"/>
      <c r="AL231" s="429">
        <f t="shared" si="83"/>
        <v>7.0999999999999994E-2</v>
      </c>
      <c r="AM231" s="69">
        <f t="shared" si="88"/>
        <v>323.7</v>
      </c>
      <c r="AN231" s="186"/>
      <c r="AO231" s="329"/>
    </row>
    <row r="232" spans="2:41" s="1" customFormat="1" ht="15.75" x14ac:dyDescent="0.25">
      <c r="B232" s="665"/>
      <c r="C232" s="15" t="s">
        <v>180</v>
      </c>
      <c r="D232" s="116">
        <v>10</v>
      </c>
      <c r="E232" s="116">
        <v>41.5</v>
      </c>
      <c r="F232" s="116">
        <v>35</v>
      </c>
      <c r="G232" s="69">
        <v>3326.3000000000006</v>
      </c>
      <c r="H232" s="69">
        <v>78</v>
      </c>
      <c r="I232" s="80">
        <v>0.2265039232781168</v>
      </c>
      <c r="J232" s="69">
        <v>753.42000000000007</v>
      </c>
      <c r="K232" s="80">
        <v>0</v>
      </c>
      <c r="L232" s="69">
        <v>0</v>
      </c>
      <c r="M232" s="80">
        <v>0</v>
      </c>
      <c r="N232" s="69">
        <v>0</v>
      </c>
      <c r="O232" s="69">
        <v>0</v>
      </c>
      <c r="P232" s="69">
        <v>0</v>
      </c>
      <c r="Q232" s="69">
        <v>106.2</v>
      </c>
      <c r="R232" s="69">
        <v>8.5</v>
      </c>
      <c r="S232" s="69">
        <v>356.1</v>
      </c>
      <c r="T232" s="80">
        <v>0.24274521457125692</v>
      </c>
      <c r="U232" s="69">
        <v>807.44340722837205</v>
      </c>
      <c r="V232" s="80">
        <v>0</v>
      </c>
      <c r="W232" s="69">
        <v>0</v>
      </c>
      <c r="X232" s="69">
        <v>0</v>
      </c>
      <c r="Y232" s="69">
        <v>0</v>
      </c>
      <c r="Z232" s="69">
        <v>0</v>
      </c>
      <c r="AA232" s="60">
        <f>G232+H232+J232+L232+N232+O232+P232+Q232+R232+S232+U232+W232+X232+Y232+Z232</f>
        <v>5435.9634072283734</v>
      </c>
      <c r="AB232" s="143">
        <v>356</v>
      </c>
      <c r="AC232" s="69">
        <f>AB232+X232+W232+U232</f>
        <v>1163.4434072283721</v>
      </c>
      <c r="AD232" s="238">
        <f t="shared" si="90"/>
        <v>0.3497710390609301</v>
      </c>
      <c r="AE232" s="69">
        <f>G232+H232+J232+L232+N232+P232+Q232+R232+S232+Y232+Z232</f>
        <v>4628.5200000000013</v>
      </c>
      <c r="AF232" s="277">
        <f t="shared" si="87"/>
        <v>0.6</v>
      </c>
      <c r="AG232" s="278">
        <f>G232*AF232</f>
        <v>1995.7800000000002</v>
      </c>
      <c r="AH232" s="225">
        <f>IF((AA232+AB232)-(AE232+AG232)&gt;0,0,(AA232+AB232)-(AE232+AG232))</f>
        <v>-832.33659277162769</v>
      </c>
      <c r="AI232" s="238">
        <f t="shared" si="92"/>
        <v>0.59999999999999976</v>
      </c>
      <c r="AJ232" s="69">
        <f t="shared" si="93"/>
        <v>1995.7799999999997</v>
      </c>
      <c r="AK232" s="69"/>
      <c r="AL232" s="429">
        <f t="shared" si="83"/>
        <v>7.0999999999999994E-2</v>
      </c>
      <c r="AM232" s="69">
        <f t="shared" si="88"/>
        <v>236.2</v>
      </c>
      <c r="AN232" s="186"/>
      <c r="AO232" s="329"/>
    </row>
    <row r="233" spans="2:41" ht="15.75" customHeight="1" x14ac:dyDescent="0.25">
      <c r="B233" s="665" t="s">
        <v>181</v>
      </c>
      <c r="C233" s="11" t="s">
        <v>124</v>
      </c>
      <c r="D233" s="125">
        <f t="shared" ref="D233:AA233" si="98">SUM(D234:D235)</f>
        <v>22</v>
      </c>
      <c r="E233" s="125">
        <f t="shared" si="98"/>
        <v>75</v>
      </c>
      <c r="F233" s="125">
        <f t="shared" si="98"/>
        <v>59</v>
      </c>
      <c r="G233" s="57">
        <f t="shared" si="98"/>
        <v>5819.5999999999995</v>
      </c>
      <c r="H233" s="57">
        <f t="shared" si="98"/>
        <v>140</v>
      </c>
      <c r="I233" s="82">
        <f>J233/G233</f>
        <v>0.19399958760052238</v>
      </c>
      <c r="J233" s="57">
        <f t="shared" si="98"/>
        <v>1129</v>
      </c>
      <c r="K233" s="82">
        <f>L233/G233</f>
        <v>0</v>
      </c>
      <c r="L233" s="57">
        <f t="shared" si="98"/>
        <v>0</v>
      </c>
      <c r="M233" s="82">
        <f t="shared" si="98"/>
        <v>0</v>
      </c>
      <c r="N233" s="57">
        <f t="shared" si="98"/>
        <v>0</v>
      </c>
      <c r="O233" s="57">
        <f t="shared" si="98"/>
        <v>0</v>
      </c>
      <c r="P233" s="57">
        <f t="shared" si="98"/>
        <v>0</v>
      </c>
      <c r="Q233" s="57">
        <f t="shared" si="98"/>
        <v>201.5</v>
      </c>
      <c r="R233" s="57">
        <f t="shared" si="98"/>
        <v>4.3</v>
      </c>
      <c r="S233" s="57">
        <f t="shared" si="98"/>
        <v>607.90000000000009</v>
      </c>
      <c r="T233" s="82">
        <f>U233/G233</f>
        <v>0.24063270957973301</v>
      </c>
      <c r="U233" s="57">
        <f t="shared" si="98"/>
        <v>1400.3861166702141</v>
      </c>
      <c r="V233" s="82">
        <f>W233/G233</f>
        <v>0</v>
      </c>
      <c r="W233" s="57">
        <f t="shared" si="98"/>
        <v>0</v>
      </c>
      <c r="X233" s="57">
        <f t="shared" si="98"/>
        <v>0</v>
      </c>
      <c r="Y233" s="57">
        <f t="shared" si="98"/>
        <v>0</v>
      </c>
      <c r="Z233" s="57">
        <f t="shared" si="98"/>
        <v>0</v>
      </c>
      <c r="AA233" s="57">
        <f t="shared" si="98"/>
        <v>9302.6861166702129</v>
      </c>
      <c r="AB233" s="141">
        <f>SUM(AB234:AB235)</f>
        <v>609.20000000000005</v>
      </c>
      <c r="AC233" s="141">
        <f>SUM(AC234:AC235)</f>
        <v>2009.5861166702139</v>
      </c>
      <c r="AD233" s="233">
        <f t="shared" si="90"/>
        <v>0.34531344365080319</v>
      </c>
      <c r="AE233" s="141">
        <f>SUM(AE234:AE235)</f>
        <v>7902.2999999999984</v>
      </c>
      <c r="AF233" s="269">
        <f t="shared" si="87"/>
        <v>0.6</v>
      </c>
      <c r="AG233" s="270">
        <f>SUM(AG234:AG235)</f>
        <v>3491.7599999999998</v>
      </c>
      <c r="AH233" s="141">
        <f>SUM(AH234:AH235)</f>
        <v>-1482.1738833297859</v>
      </c>
      <c r="AI233" s="233">
        <f t="shared" si="92"/>
        <v>0.6</v>
      </c>
      <c r="AJ233" s="57">
        <f t="shared" si="93"/>
        <v>3491.7599999999998</v>
      </c>
      <c r="AK233" s="57"/>
      <c r="AL233" s="429">
        <f t="shared" si="83"/>
        <v>7.0999999999999994E-2</v>
      </c>
      <c r="AM233" s="57">
        <f>SUM(AM234:AM235)</f>
        <v>413.2</v>
      </c>
      <c r="AN233" s="79"/>
      <c r="AO233" s="329"/>
    </row>
    <row r="234" spans="2:41" ht="15.75" x14ac:dyDescent="0.25">
      <c r="B234" s="665"/>
      <c r="C234" s="15" t="s">
        <v>182</v>
      </c>
      <c r="D234" s="116">
        <v>17</v>
      </c>
      <c r="E234" s="116">
        <v>54</v>
      </c>
      <c r="F234" s="116">
        <v>42</v>
      </c>
      <c r="G234" s="69">
        <v>4351.8999999999996</v>
      </c>
      <c r="H234" s="69">
        <v>69.199999999999989</v>
      </c>
      <c r="I234" s="80">
        <v>0.17059215515062387</v>
      </c>
      <c r="J234" s="69">
        <v>742.4</v>
      </c>
      <c r="K234" s="80">
        <v>0</v>
      </c>
      <c r="L234" s="69">
        <v>0</v>
      </c>
      <c r="M234" s="80">
        <v>0</v>
      </c>
      <c r="N234" s="69">
        <v>0</v>
      </c>
      <c r="O234" s="69">
        <v>0</v>
      </c>
      <c r="P234" s="69">
        <v>0</v>
      </c>
      <c r="Q234" s="69">
        <v>125.69999999999999</v>
      </c>
      <c r="R234" s="69">
        <v>0</v>
      </c>
      <c r="S234" s="69">
        <v>440.70000000000005</v>
      </c>
      <c r="T234" s="80">
        <v>0.24206086088713621</v>
      </c>
      <c r="U234" s="69">
        <v>1053.424660494728</v>
      </c>
      <c r="V234" s="80">
        <v>0</v>
      </c>
      <c r="W234" s="69">
        <v>0</v>
      </c>
      <c r="X234" s="69">
        <v>0</v>
      </c>
      <c r="Y234" s="69">
        <v>0</v>
      </c>
      <c r="Z234" s="69">
        <v>0</v>
      </c>
      <c r="AA234" s="60">
        <f>G234+H234+J234+L234+N234+O234+P234+Q234+R234+S234+U234+W234+X234+Y234+Z234</f>
        <v>6783.3246604947271</v>
      </c>
      <c r="AB234" s="143">
        <v>444.2</v>
      </c>
      <c r="AC234" s="69">
        <f>AB234+X234+W234+U234</f>
        <v>1497.624660494728</v>
      </c>
      <c r="AD234" s="238">
        <f t="shared" si="90"/>
        <v>0.34413122095974819</v>
      </c>
      <c r="AE234" s="69">
        <f>G234+H234+J234+L234+N234+P234+Q234+R234+S234+Y234+Z234</f>
        <v>5729.8999999999987</v>
      </c>
      <c r="AF234" s="277">
        <f t="shared" si="87"/>
        <v>0.6</v>
      </c>
      <c r="AG234" s="278">
        <f>G234*AF234</f>
        <v>2611.14</v>
      </c>
      <c r="AH234" s="225">
        <f>IF((AA234+AB234)-(AE234+AG234)&gt;0,0,(AA234+AB234)-(AE234+AG234))</f>
        <v>-1113.5153395052721</v>
      </c>
      <c r="AI234" s="238">
        <f t="shared" si="92"/>
        <v>0.60000000000000009</v>
      </c>
      <c r="AJ234" s="69">
        <f t="shared" si="93"/>
        <v>2611.1400000000003</v>
      </c>
      <c r="AK234" s="69"/>
      <c r="AL234" s="429">
        <f t="shared" si="83"/>
        <v>7.0999999999999994E-2</v>
      </c>
      <c r="AM234" s="69">
        <f t="shared" si="88"/>
        <v>309</v>
      </c>
      <c r="AN234" s="186"/>
      <c r="AO234" s="329"/>
    </row>
    <row r="235" spans="2:41" s="1" customFormat="1" ht="15.75" x14ac:dyDescent="0.25">
      <c r="B235" s="665"/>
      <c r="C235" s="15" t="s">
        <v>1003</v>
      </c>
      <c r="D235" s="116">
        <v>5</v>
      </c>
      <c r="E235" s="116">
        <v>21</v>
      </c>
      <c r="F235" s="116">
        <v>17</v>
      </c>
      <c r="G235" s="69">
        <v>1467.7</v>
      </c>
      <c r="H235" s="69">
        <v>70.8</v>
      </c>
      <c r="I235" s="80">
        <v>0.26340532806431827</v>
      </c>
      <c r="J235" s="69">
        <v>386.59999999999997</v>
      </c>
      <c r="K235" s="80">
        <v>0</v>
      </c>
      <c r="L235" s="69">
        <v>0</v>
      </c>
      <c r="M235" s="80">
        <v>0</v>
      </c>
      <c r="N235" s="69">
        <v>0</v>
      </c>
      <c r="O235" s="69">
        <v>0</v>
      </c>
      <c r="P235" s="69">
        <v>0</v>
      </c>
      <c r="Q235" s="69">
        <v>75.8</v>
      </c>
      <c r="R235" s="69">
        <v>4.3</v>
      </c>
      <c r="S235" s="69">
        <v>167.20000000000002</v>
      </c>
      <c r="T235" s="80">
        <v>0.23639807602063498</v>
      </c>
      <c r="U235" s="69">
        <v>346.96145617548598</v>
      </c>
      <c r="V235" s="80">
        <v>0</v>
      </c>
      <c r="W235" s="69">
        <v>0</v>
      </c>
      <c r="X235" s="69">
        <v>0</v>
      </c>
      <c r="Y235" s="69">
        <v>0</v>
      </c>
      <c r="Z235" s="69">
        <v>0</v>
      </c>
      <c r="AA235" s="60">
        <f>G235+H235+J235+L235+N235+O235+P235+Q235+R235+S235+U235+W235+X235+Y235+Z235</f>
        <v>2519.3614561754857</v>
      </c>
      <c r="AB235" s="143">
        <v>165</v>
      </c>
      <c r="AC235" s="69">
        <f>AB235+X235+W235+U235</f>
        <v>511.96145617548598</v>
      </c>
      <c r="AD235" s="238">
        <f t="shared" si="90"/>
        <v>0.3488188704609157</v>
      </c>
      <c r="AE235" s="69">
        <f>G235+H235+J235+L235+N235+P235+Q235+R235+S235+Y235+Z235</f>
        <v>2172.3999999999996</v>
      </c>
      <c r="AF235" s="277">
        <f t="shared" si="87"/>
        <v>0.6</v>
      </c>
      <c r="AG235" s="278">
        <f>G235*AF235</f>
        <v>880.62</v>
      </c>
      <c r="AH235" s="225">
        <f>IF((AA235+AB235)-(AE235+AG235)&gt;0,0,(AA235+AB235)-(AE235+AG235))</f>
        <v>-368.6585438245138</v>
      </c>
      <c r="AI235" s="238">
        <f t="shared" si="92"/>
        <v>0.59999999999999987</v>
      </c>
      <c r="AJ235" s="69">
        <f t="shared" si="93"/>
        <v>880.61999999999978</v>
      </c>
      <c r="AK235" s="69"/>
      <c r="AL235" s="429">
        <f t="shared" si="83"/>
        <v>7.0999999999999994E-2</v>
      </c>
      <c r="AM235" s="69">
        <f t="shared" si="88"/>
        <v>104.2</v>
      </c>
      <c r="AN235" s="186"/>
      <c r="AO235" s="329"/>
    </row>
    <row r="236" spans="2:41" ht="15.75" customHeight="1" x14ac:dyDescent="0.25">
      <c r="B236" s="665" t="s">
        <v>183</v>
      </c>
      <c r="C236" s="11" t="s">
        <v>124</v>
      </c>
      <c r="D236" s="125">
        <f t="shared" ref="D236:AA236" si="99">SUM(D237:D238)</f>
        <v>21</v>
      </c>
      <c r="E236" s="125">
        <f t="shared" si="99"/>
        <v>102.5</v>
      </c>
      <c r="F236" s="125">
        <f t="shared" si="99"/>
        <v>77.5</v>
      </c>
      <c r="G236" s="57">
        <f t="shared" si="99"/>
        <v>7966.7000000000007</v>
      </c>
      <c r="H236" s="57">
        <f t="shared" si="99"/>
        <v>144</v>
      </c>
      <c r="I236" s="82">
        <f>J236/G236</f>
        <v>0.18544692281622252</v>
      </c>
      <c r="J236" s="57">
        <f t="shared" si="99"/>
        <v>1477.4</v>
      </c>
      <c r="K236" s="82">
        <f>L236/G236</f>
        <v>0</v>
      </c>
      <c r="L236" s="57">
        <f t="shared" si="99"/>
        <v>0</v>
      </c>
      <c r="M236" s="82">
        <f t="shared" si="99"/>
        <v>0</v>
      </c>
      <c r="N236" s="57">
        <f t="shared" si="99"/>
        <v>0</v>
      </c>
      <c r="O236" s="57">
        <f t="shared" si="99"/>
        <v>0</v>
      </c>
      <c r="P236" s="57">
        <f t="shared" si="99"/>
        <v>0</v>
      </c>
      <c r="Q236" s="57">
        <f t="shared" si="99"/>
        <v>253.5</v>
      </c>
      <c r="R236" s="57">
        <f t="shared" si="99"/>
        <v>0</v>
      </c>
      <c r="S236" s="57">
        <f t="shared" si="99"/>
        <v>820.2</v>
      </c>
      <c r="T236" s="82">
        <f>U236/G236</f>
        <v>0.24255288701504196</v>
      </c>
      <c r="U236" s="57">
        <f t="shared" si="99"/>
        <v>1932.346084982735</v>
      </c>
      <c r="V236" s="82">
        <f>W236/G236</f>
        <v>0</v>
      </c>
      <c r="W236" s="57">
        <f t="shared" si="99"/>
        <v>0</v>
      </c>
      <c r="X236" s="57">
        <f t="shared" si="99"/>
        <v>0</v>
      </c>
      <c r="Y236" s="57">
        <f t="shared" si="99"/>
        <v>0</v>
      </c>
      <c r="Z236" s="57">
        <f t="shared" si="99"/>
        <v>0</v>
      </c>
      <c r="AA236" s="57">
        <f t="shared" si="99"/>
        <v>12594.146084982736</v>
      </c>
      <c r="AB236" s="141">
        <f>SUM(AB237:AB238)</f>
        <v>824.7</v>
      </c>
      <c r="AC236" s="141">
        <f>SUM(AC237:AC238)</f>
        <v>2757.046084982735</v>
      </c>
      <c r="AD236" s="233">
        <f t="shared" si="90"/>
        <v>0.34607128233556361</v>
      </c>
      <c r="AE236" s="141">
        <f>SUM(AE237:AE238)</f>
        <v>10661.800000000001</v>
      </c>
      <c r="AF236" s="269">
        <f t="shared" si="87"/>
        <v>0.6</v>
      </c>
      <c r="AG236" s="270">
        <f>SUM(AG237:AG238)</f>
        <v>4780.0200000000004</v>
      </c>
      <c r="AH236" s="141">
        <f>SUM(AH237:AH238)</f>
        <v>-2022.9739150172654</v>
      </c>
      <c r="AI236" s="233">
        <f t="shared" si="92"/>
        <v>0.6</v>
      </c>
      <c r="AJ236" s="57">
        <f t="shared" si="93"/>
        <v>4780.0200000000004</v>
      </c>
      <c r="AK236" s="57"/>
      <c r="AL236" s="429">
        <f t="shared" si="83"/>
        <v>7.0999999999999994E-2</v>
      </c>
      <c r="AM236" s="57">
        <f>SUM(AM237:AM238)</f>
        <v>565.59999999999991</v>
      </c>
      <c r="AN236" s="79"/>
      <c r="AO236" s="329"/>
    </row>
    <row r="237" spans="2:41" s="1" customFormat="1" ht="15.75" x14ac:dyDescent="0.25">
      <c r="B237" s="665"/>
      <c r="C237" s="15" t="s">
        <v>184</v>
      </c>
      <c r="D237" s="116">
        <v>10</v>
      </c>
      <c r="E237" s="116">
        <v>44.5</v>
      </c>
      <c r="F237" s="116">
        <v>37.5</v>
      </c>
      <c r="G237" s="69">
        <v>3780.1000000000004</v>
      </c>
      <c r="H237" s="69">
        <v>84</v>
      </c>
      <c r="I237" s="80">
        <v>0.18507446892939339</v>
      </c>
      <c r="J237" s="69">
        <v>699.6</v>
      </c>
      <c r="K237" s="80">
        <v>0</v>
      </c>
      <c r="L237" s="69">
        <v>0</v>
      </c>
      <c r="M237" s="80">
        <v>0</v>
      </c>
      <c r="N237" s="69">
        <v>0</v>
      </c>
      <c r="O237" s="69">
        <v>0</v>
      </c>
      <c r="P237" s="69">
        <v>0</v>
      </c>
      <c r="Q237" s="69">
        <v>101.89999999999999</v>
      </c>
      <c r="R237" s="69">
        <v>0</v>
      </c>
      <c r="S237" s="69">
        <v>388.8</v>
      </c>
      <c r="T237" s="80">
        <v>0.24334692916187664</v>
      </c>
      <c r="U237" s="69">
        <v>919.87572692481001</v>
      </c>
      <c r="V237" s="80">
        <v>0</v>
      </c>
      <c r="W237" s="69">
        <v>0</v>
      </c>
      <c r="X237" s="69">
        <v>0</v>
      </c>
      <c r="Y237" s="69">
        <v>0</v>
      </c>
      <c r="Z237" s="69">
        <v>0</v>
      </c>
      <c r="AA237" s="60">
        <f>G237+H237+J237+L237+N237+O237+P237+Q237+R237+S237+U237+W237+X237+Y237+Z237</f>
        <v>5974.2757269248104</v>
      </c>
      <c r="AB237" s="143">
        <v>391.2</v>
      </c>
      <c r="AC237" s="69">
        <f>AB237+X237+W237+U237</f>
        <v>1311.0757269248099</v>
      </c>
      <c r="AD237" s="238">
        <f t="shared" si="90"/>
        <v>0.34683625484109143</v>
      </c>
      <c r="AE237" s="69">
        <f>G237+H237+J237+L237+N237+P237+Q237+R237+S237+Y237+Z237</f>
        <v>5054.4000000000005</v>
      </c>
      <c r="AF237" s="277">
        <f t="shared" si="87"/>
        <v>0.6</v>
      </c>
      <c r="AG237" s="278">
        <f>G237*AF237</f>
        <v>2268.06</v>
      </c>
      <c r="AH237" s="225">
        <f>IF((AA237+AB237)-(AE237+AG237)&gt;0,0,(AA237+AB237)-(AE237+AG237))</f>
        <v>-956.98427307519069</v>
      </c>
      <c r="AI237" s="238">
        <f t="shared" si="92"/>
        <v>0.60000000000000009</v>
      </c>
      <c r="AJ237" s="69">
        <f t="shared" si="93"/>
        <v>2268.0600000000004</v>
      </c>
      <c r="AK237" s="69"/>
      <c r="AL237" s="429">
        <f t="shared" si="83"/>
        <v>7.0999999999999994E-2</v>
      </c>
      <c r="AM237" s="69">
        <f t="shared" si="88"/>
        <v>268.39999999999998</v>
      </c>
      <c r="AN237" s="186"/>
      <c r="AO237" s="329"/>
    </row>
    <row r="238" spans="2:41" ht="15.75" x14ac:dyDescent="0.25">
      <c r="B238" s="665"/>
      <c r="C238" s="15" t="s">
        <v>185</v>
      </c>
      <c r="D238" s="116">
        <v>11</v>
      </c>
      <c r="E238" s="116">
        <v>58</v>
      </c>
      <c r="F238" s="116">
        <v>40</v>
      </c>
      <c r="G238" s="69">
        <v>4186.6000000000004</v>
      </c>
      <c r="H238" s="69">
        <v>60</v>
      </c>
      <c r="I238" s="80">
        <v>0.18578321310848897</v>
      </c>
      <c r="J238" s="69">
        <v>777.8</v>
      </c>
      <c r="K238" s="80">
        <v>0</v>
      </c>
      <c r="L238" s="69">
        <v>0</v>
      </c>
      <c r="M238" s="80">
        <v>0</v>
      </c>
      <c r="N238" s="69">
        <v>0</v>
      </c>
      <c r="O238" s="69">
        <v>0</v>
      </c>
      <c r="P238" s="69">
        <v>0</v>
      </c>
      <c r="Q238" s="69">
        <v>151.6</v>
      </c>
      <c r="R238" s="69">
        <v>0</v>
      </c>
      <c r="S238" s="69">
        <v>431.4</v>
      </c>
      <c r="T238" s="80">
        <v>0.24183594278362511</v>
      </c>
      <c r="U238" s="69">
        <v>1012.470358057925</v>
      </c>
      <c r="V238" s="80">
        <v>0</v>
      </c>
      <c r="W238" s="69">
        <v>0</v>
      </c>
      <c r="X238" s="69">
        <v>0</v>
      </c>
      <c r="Y238" s="69">
        <v>0</v>
      </c>
      <c r="Z238" s="69">
        <v>0</v>
      </c>
      <c r="AA238" s="60">
        <f>G238+H238+J238+L238+N238+O238+P238+Q238+R238+S238+U238+W238+X238+Y238+Z238</f>
        <v>6619.8703580579258</v>
      </c>
      <c r="AB238" s="143">
        <v>433.5</v>
      </c>
      <c r="AC238" s="69">
        <f>AB238+X238+W238+U238</f>
        <v>1445.9703580579248</v>
      </c>
      <c r="AD238" s="238">
        <f t="shared" si="90"/>
        <v>0.34538058521423703</v>
      </c>
      <c r="AE238" s="69">
        <f>G238+H238+J238+L238+N238+P238+Q238+R238+S238+Y238+Z238</f>
        <v>5607.4000000000005</v>
      </c>
      <c r="AF238" s="277">
        <f t="shared" si="87"/>
        <v>0.6</v>
      </c>
      <c r="AG238" s="278">
        <f>G238*AF238</f>
        <v>2511.96</v>
      </c>
      <c r="AH238" s="225">
        <f>IF((AA238+AB238)-(AE238+AG238)&gt;0,0,(AA238+AB238)-(AE238+AG238))</f>
        <v>-1065.9896419420747</v>
      </c>
      <c r="AI238" s="238">
        <f t="shared" si="92"/>
        <v>0.59999999999999987</v>
      </c>
      <c r="AJ238" s="69">
        <f t="shared" si="93"/>
        <v>2511.9599999999996</v>
      </c>
      <c r="AK238" s="69"/>
      <c r="AL238" s="429">
        <f t="shared" si="83"/>
        <v>7.0999999999999994E-2</v>
      </c>
      <c r="AM238" s="69">
        <f t="shared" si="88"/>
        <v>297.2</v>
      </c>
      <c r="AN238" s="186"/>
      <c r="AO238" s="329"/>
    </row>
    <row r="239" spans="2:41" s="1" customFormat="1" ht="15.75" customHeight="1" x14ac:dyDescent="0.25">
      <c r="B239" s="665" t="s">
        <v>186</v>
      </c>
      <c r="C239" s="11" t="s">
        <v>124</v>
      </c>
      <c r="D239" s="125">
        <f t="shared" ref="D239:AA239" si="100">SUM(D240:D241)</f>
        <v>28</v>
      </c>
      <c r="E239" s="125">
        <f t="shared" si="100"/>
        <v>107.5</v>
      </c>
      <c r="F239" s="125">
        <f t="shared" si="100"/>
        <v>99.5</v>
      </c>
      <c r="G239" s="57">
        <f t="shared" si="100"/>
        <v>9006.1999999999989</v>
      </c>
      <c r="H239" s="57">
        <f t="shared" si="100"/>
        <v>208.2</v>
      </c>
      <c r="I239" s="82">
        <f>J239/G239</f>
        <v>0.1952099664675446</v>
      </c>
      <c r="J239" s="57">
        <f t="shared" si="100"/>
        <v>1758.1</v>
      </c>
      <c r="K239" s="82">
        <f>L239/G239</f>
        <v>4.6967644511558704E-3</v>
      </c>
      <c r="L239" s="57">
        <f t="shared" si="100"/>
        <v>42.3</v>
      </c>
      <c r="M239" s="82">
        <f t="shared" si="100"/>
        <v>0</v>
      </c>
      <c r="N239" s="57">
        <f t="shared" si="100"/>
        <v>0</v>
      </c>
      <c r="O239" s="57">
        <f t="shared" si="100"/>
        <v>0</v>
      </c>
      <c r="P239" s="57">
        <f t="shared" si="100"/>
        <v>0</v>
      </c>
      <c r="Q239" s="57">
        <f t="shared" si="100"/>
        <v>505.70000000000005</v>
      </c>
      <c r="R239" s="57">
        <f t="shared" si="100"/>
        <v>17.100000000000001</v>
      </c>
      <c r="S239" s="57">
        <f t="shared" si="100"/>
        <v>961.59999999999991</v>
      </c>
      <c r="T239" s="82">
        <f>U239/G239</f>
        <v>0.24405506108426198</v>
      </c>
      <c r="U239" s="57">
        <f t="shared" si="100"/>
        <v>2198.0086911370799</v>
      </c>
      <c r="V239" s="82">
        <f>W239/G239</f>
        <v>0</v>
      </c>
      <c r="W239" s="57">
        <f t="shared" si="100"/>
        <v>0</v>
      </c>
      <c r="X239" s="57">
        <f t="shared" si="100"/>
        <v>0</v>
      </c>
      <c r="Y239" s="57">
        <f t="shared" si="100"/>
        <v>0</v>
      </c>
      <c r="Z239" s="57">
        <f t="shared" si="100"/>
        <v>0</v>
      </c>
      <c r="AA239" s="57">
        <f t="shared" si="100"/>
        <v>14697.208691137081</v>
      </c>
      <c r="AB239" s="141">
        <f>SUM(AB240:AB241)</f>
        <v>962.5</v>
      </c>
      <c r="AC239" s="141">
        <f>SUM(AC240:AC241)</f>
        <v>3160.5086911370799</v>
      </c>
      <c r="AD239" s="233">
        <f t="shared" si="90"/>
        <v>0.35092588340666209</v>
      </c>
      <c r="AE239" s="141">
        <f>SUM(AE240:AE241)</f>
        <v>12499.2</v>
      </c>
      <c r="AF239" s="269">
        <f t="shared" si="87"/>
        <v>0.6</v>
      </c>
      <c r="AG239" s="270">
        <f>SUM(AG240:AG241)</f>
        <v>5403.7199999999993</v>
      </c>
      <c r="AH239" s="141">
        <f>SUM(AH240:AH241)</f>
        <v>-2243.2113088629194</v>
      </c>
      <c r="AI239" s="233">
        <f t="shared" si="92"/>
        <v>0.6</v>
      </c>
      <c r="AJ239" s="57">
        <f t="shared" si="93"/>
        <v>5403.7199999999993</v>
      </c>
      <c r="AK239" s="57"/>
      <c r="AL239" s="429">
        <f t="shared" si="83"/>
        <v>7.0999999999999994E-2</v>
      </c>
      <c r="AM239" s="57">
        <f>SUM(AM240:AM241)</f>
        <v>639.5</v>
      </c>
      <c r="AN239" s="79"/>
      <c r="AO239" s="329"/>
    </row>
    <row r="240" spans="2:41" s="1" customFormat="1" ht="15.75" x14ac:dyDescent="0.25">
      <c r="B240" s="665"/>
      <c r="C240" s="15" t="s">
        <v>187</v>
      </c>
      <c r="D240" s="116">
        <v>15</v>
      </c>
      <c r="E240" s="116">
        <v>54.5</v>
      </c>
      <c r="F240" s="116">
        <v>54.5</v>
      </c>
      <c r="G240" s="69">
        <v>4865.7999999999993</v>
      </c>
      <c r="H240" s="69">
        <v>114.60000000000001</v>
      </c>
      <c r="I240" s="80">
        <v>0.20280323893296068</v>
      </c>
      <c r="J240" s="69">
        <v>986.8</v>
      </c>
      <c r="K240" s="80">
        <v>0</v>
      </c>
      <c r="L240" s="69">
        <v>0</v>
      </c>
      <c r="M240" s="80">
        <v>0</v>
      </c>
      <c r="N240" s="69">
        <v>0</v>
      </c>
      <c r="O240" s="69">
        <v>0</v>
      </c>
      <c r="P240" s="69">
        <v>0</v>
      </c>
      <c r="Q240" s="69">
        <v>360.1</v>
      </c>
      <c r="R240" s="69">
        <v>12.8</v>
      </c>
      <c r="S240" s="69">
        <v>528.4</v>
      </c>
      <c r="T240" s="80">
        <v>0.24433103781516233</v>
      </c>
      <c r="U240" s="69">
        <v>1188.8659638010167</v>
      </c>
      <c r="V240" s="80">
        <v>0</v>
      </c>
      <c r="W240" s="69">
        <v>0</v>
      </c>
      <c r="X240" s="69">
        <v>0</v>
      </c>
      <c r="Y240" s="69">
        <v>0</v>
      </c>
      <c r="Z240" s="69">
        <v>0</v>
      </c>
      <c r="AA240" s="60">
        <f>G240+H240+J240+L240+N240+O240+P240+Q240+R240+S240+U240+W240+X240+Y240+Z240</f>
        <v>8057.3659638010167</v>
      </c>
      <c r="AB240" s="143">
        <v>527.70000000000005</v>
      </c>
      <c r="AC240" s="69">
        <f>AB240+X240+W240+U240</f>
        <v>1716.5659638010168</v>
      </c>
      <c r="AD240" s="238">
        <f t="shared" si="90"/>
        <v>0.35278185782420507</v>
      </c>
      <c r="AE240" s="69">
        <f>G240+H240+J240+L240+N240+P240+Q240+R240+S240+Y240+Z240</f>
        <v>6868.5</v>
      </c>
      <c r="AF240" s="277">
        <f t="shared" si="87"/>
        <v>0.6</v>
      </c>
      <c r="AG240" s="278">
        <f>G240*AF240</f>
        <v>2919.4799999999996</v>
      </c>
      <c r="AH240" s="225">
        <f>IF((AA240+AB240)-(AE240+AG240)&gt;0,0,(AA240+AB240)-(AE240+AG240))</f>
        <v>-1202.914036198983</v>
      </c>
      <c r="AI240" s="238">
        <f t="shared" si="92"/>
        <v>0.6</v>
      </c>
      <c r="AJ240" s="69">
        <f t="shared" si="93"/>
        <v>2919.4799999999996</v>
      </c>
      <c r="AK240" s="69"/>
      <c r="AL240" s="429">
        <f t="shared" si="83"/>
        <v>7.0999999999999994E-2</v>
      </c>
      <c r="AM240" s="69">
        <f t="shared" si="88"/>
        <v>345.5</v>
      </c>
      <c r="AN240" s="186"/>
      <c r="AO240" s="329"/>
    </row>
    <row r="241" spans="2:41" s="1" customFormat="1" ht="15.75" x14ac:dyDescent="0.25">
      <c r="B241" s="665"/>
      <c r="C241" s="15" t="s">
        <v>188</v>
      </c>
      <c r="D241" s="116">
        <v>13</v>
      </c>
      <c r="E241" s="116">
        <v>53</v>
      </c>
      <c r="F241" s="116">
        <v>45</v>
      </c>
      <c r="G241" s="69">
        <v>4140.3999999999996</v>
      </c>
      <c r="H241" s="69">
        <v>93.6</v>
      </c>
      <c r="I241" s="80">
        <v>0.18628634914501016</v>
      </c>
      <c r="J241" s="69">
        <v>771.3</v>
      </c>
      <c r="K241" s="80">
        <v>1.0216404212153415E-2</v>
      </c>
      <c r="L241" s="69">
        <v>42.3</v>
      </c>
      <c r="M241" s="80">
        <v>0</v>
      </c>
      <c r="N241" s="69">
        <v>0</v>
      </c>
      <c r="O241" s="69">
        <v>0</v>
      </c>
      <c r="P241" s="69">
        <v>0</v>
      </c>
      <c r="Q241" s="69">
        <v>145.6</v>
      </c>
      <c r="R241" s="69">
        <v>4.3</v>
      </c>
      <c r="S241" s="69">
        <v>433.2</v>
      </c>
      <c r="T241" s="80">
        <v>0.243730733102131</v>
      </c>
      <c r="U241" s="69">
        <v>1009.1427273360631</v>
      </c>
      <c r="V241" s="80">
        <v>0</v>
      </c>
      <c r="W241" s="69">
        <v>0</v>
      </c>
      <c r="X241" s="69">
        <v>0</v>
      </c>
      <c r="Y241" s="69">
        <v>0</v>
      </c>
      <c r="Z241" s="69">
        <v>0</v>
      </c>
      <c r="AA241" s="60">
        <f>G241+H241+J241+L241+N241+O241+P241+Q241+R241+S241+U241+W241+X241+Y241+Z241</f>
        <v>6639.8427273360639</v>
      </c>
      <c r="AB241" s="143">
        <v>434.8</v>
      </c>
      <c r="AC241" s="69">
        <f>AB241+X241+W241+U241</f>
        <v>1443.9427273360632</v>
      </c>
      <c r="AD241" s="238">
        <f t="shared" si="90"/>
        <v>0.34874474141050704</v>
      </c>
      <c r="AE241" s="69">
        <f>G241+H241+J241+L241+N241+P241+Q241+R241+S241+Y241+Z241</f>
        <v>5630.7000000000007</v>
      </c>
      <c r="AF241" s="277">
        <f t="shared" si="87"/>
        <v>0.6</v>
      </c>
      <c r="AG241" s="278">
        <f>G241*AF241</f>
        <v>2484.2399999999998</v>
      </c>
      <c r="AH241" s="225">
        <f>IF((AA241+AB241)-(AE241+AG241)&gt;0,0,(AA241+AB241)-(AE241+AG241))</f>
        <v>-1040.2972726639364</v>
      </c>
      <c r="AI241" s="238">
        <f t="shared" si="92"/>
        <v>0.6</v>
      </c>
      <c r="AJ241" s="69">
        <f t="shared" si="93"/>
        <v>2484.2399999999998</v>
      </c>
      <c r="AK241" s="69"/>
      <c r="AL241" s="429">
        <f t="shared" si="83"/>
        <v>7.0999999999999994E-2</v>
      </c>
      <c r="AM241" s="69">
        <f t="shared" si="88"/>
        <v>294</v>
      </c>
      <c r="AN241" s="186"/>
      <c r="AO241" s="329"/>
    </row>
    <row r="242" spans="2:41" ht="15.75" customHeight="1" x14ac:dyDescent="0.25">
      <c r="B242" s="665" t="s">
        <v>189</v>
      </c>
      <c r="C242" s="11" t="s">
        <v>124</v>
      </c>
      <c r="D242" s="125">
        <f t="shared" ref="D242:AA242" si="101">SUM(D243:D244)</f>
        <v>22</v>
      </c>
      <c r="E242" s="125">
        <f t="shared" si="101"/>
        <v>88</v>
      </c>
      <c r="F242" s="125">
        <f t="shared" si="101"/>
        <v>81</v>
      </c>
      <c r="G242" s="57">
        <f t="shared" si="101"/>
        <v>7517.5999999999995</v>
      </c>
      <c r="H242" s="57">
        <f t="shared" si="101"/>
        <v>181.20000000000002</v>
      </c>
      <c r="I242" s="82">
        <f>J242/G242</f>
        <v>0.21440353304246038</v>
      </c>
      <c r="J242" s="57">
        <f t="shared" si="101"/>
        <v>1611.8</v>
      </c>
      <c r="K242" s="82">
        <f>L242/G242</f>
        <v>0</v>
      </c>
      <c r="L242" s="57">
        <f t="shared" si="101"/>
        <v>0</v>
      </c>
      <c r="M242" s="82">
        <f t="shared" si="101"/>
        <v>0</v>
      </c>
      <c r="N242" s="57">
        <f t="shared" si="101"/>
        <v>0</v>
      </c>
      <c r="O242" s="57">
        <f t="shared" si="101"/>
        <v>0</v>
      </c>
      <c r="P242" s="57">
        <f t="shared" si="101"/>
        <v>0</v>
      </c>
      <c r="Q242" s="57">
        <f t="shared" si="101"/>
        <v>236.5</v>
      </c>
      <c r="R242" s="57">
        <f t="shared" si="101"/>
        <v>8.5</v>
      </c>
      <c r="S242" s="57">
        <f t="shared" si="101"/>
        <v>796.4</v>
      </c>
      <c r="T242" s="82">
        <f>U242/G242</f>
        <v>0.24332193619278678</v>
      </c>
      <c r="U242" s="57">
        <f t="shared" si="101"/>
        <v>1829.1969875228938</v>
      </c>
      <c r="V242" s="82">
        <f>W242/G242</f>
        <v>0</v>
      </c>
      <c r="W242" s="57">
        <f t="shared" si="101"/>
        <v>0</v>
      </c>
      <c r="X242" s="57">
        <f t="shared" si="101"/>
        <v>0</v>
      </c>
      <c r="Y242" s="57">
        <f t="shared" si="101"/>
        <v>0</v>
      </c>
      <c r="Z242" s="57">
        <f t="shared" si="101"/>
        <v>0</v>
      </c>
      <c r="AA242" s="57">
        <f t="shared" si="101"/>
        <v>12181.196987522893</v>
      </c>
      <c r="AB242" s="141">
        <f>SUM(AB243:AB244)</f>
        <v>797.7</v>
      </c>
      <c r="AC242" s="141">
        <f>SUM(AC243:AC244)</f>
        <v>2626.8969875228936</v>
      </c>
      <c r="AD242" s="233">
        <f t="shared" si="90"/>
        <v>0.34943292906285173</v>
      </c>
      <c r="AE242" s="141">
        <f>SUM(AE243:AE244)</f>
        <v>10352</v>
      </c>
      <c r="AF242" s="269">
        <f t="shared" si="87"/>
        <v>0.6</v>
      </c>
      <c r="AG242" s="270">
        <f>SUM(AG243:AG244)</f>
        <v>4510.5599999999995</v>
      </c>
      <c r="AH242" s="141">
        <f>SUM(AH243:AH244)</f>
        <v>-1883.6630124771054</v>
      </c>
      <c r="AI242" s="233">
        <f t="shared" si="92"/>
        <v>0.6</v>
      </c>
      <c r="AJ242" s="57">
        <f t="shared" si="93"/>
        <v>4510.5599999999995</v>
      </c>
      <c r="AK242" s="57"/>
      <c r="AL242" s="429">
        <f t="shared" si="83"/>
        <v>7.0999999999999994E-2</v>
      </c>
      <c r="AM242" s="57">
        <f>SUM(AM243:AM244)</f>
        <v>533.79999999999995</v>
      </c>
      <c r="AN242" s="79"/>
      <c r="AO242" s="329"/>
    </row>
    <row r="243" spans="2:41" ht="15.75" x14ac:dyDescent="0.25">
      <c r="B243" s="665"/>
      <c r="C243" s="15" t="s">
        <v>190</v>
      </c>
      <c r="D243" s="116">
        <v>12</v>
      </c>
      <c r="E243" s="116">
        <v>49</v>
      </c>
      <c r="F243" s="116">
        <v>44</v>
      </c>
      <c r="G243" s="69">
        <v>4257.3999999999996</v>
      </c>
      <c r="H243" s="69">
        <v>84</v>
      </c>
      <c r="I243" s="80">
        <v>0.19403861511720769</v>
      </c>
      <c r="J243" s="69">
        <v>826.09999999999991</v>
      </c>
      <c r="K243" s="80">
        <v>0</v>
      </c>
      <c r="L243" s="69">
        <v>0</v>
      </c>
      <c r="M243" s="80">
        <v>0</v>
      </c>
      <c r="N243" s="69">
        <v>0</v>
      </c>
      <c r="O243" s="69">
        <v>0</v>
      </c>
      <c r="P243" s="69">
        <v>0</v>
      </c>
      <c r="Q243" s="69">
        <v>129.4</v>
      </c>
      <c r="R243" s="69">
        <v>8.5</v>
      </c>
      <c r="S243" s="69">
        <v>442.1</v>
      </c>
      <c r="T243" s="80">
        <v>0.24384139289724549</v>
      </c>
      <c r="U243" s="69">
        <v>1038.1303461207328</v>
      </c>
      <c r="V243" s="80">
        <v>0</v>
      </c>
      <c r="W243" s="69">
        <v>0</v>
      </c>
      <c r="X243" s="69">
        <v>0</v>
      </c>
      <c r="Y243" s="69">
        <v>0</v>
      </c>
      <c r="Z243" s="69">
        <v>0</v>
      </c>
      <c r="AA243" s="60">
        <f>G243+H243+J243+L243+N243+O243+P243+Q243+R243+S243+U243+W243+X243+Y243+Z243</f>
        <v>6785.6303461207326</v>
      </c>
      <c r="AB243" s="143">
        <v>444.4</v>
      </c>
      <c r="AC243" s="69">
        <f>AB243+X243+W243+U243</f>
        <v>1482.5303461207327</v>
      </c>
      <c r="AD243" s="238">
        <f t="shared" si="90"/>
        <v>0.34822434963140247</v>
      </c>
      <c r="AE243" s="69">
        <f>G243+H243+J243+L243+N243+P243+Q243+R243+S243+Y243+Z243</f>
        <v>5747.5</v>
      </c>
      <c r="AF243" s="277">
        <f t="shared" si="87"/>
        <v>0.6</v>
      </c>
      <c r="AG243" s="278">
        <f>G243*AF243</f>
        <v>2554.4399999999996</v>
      </c>
      <c r="AH243" s="225">
        <f>IF((AA243+AB243)-(AE243+AG243)&gt;0,0,(AA243+AB243)-(AE243+AG243))</f>
        <v>-1071.9096538792664</v>
      </c>
      <c r="AI243" s="238">
        <f t="shared" si="92"/>
        <v>0.59999999999999987</v>
      </c>
      <c r="AJ243" s="69">
        <f t="shared" si="93"/>
        <v>2554.4399999999991</v>
      </c>
      <c r="AK243" s="69"/>
      <c r="AL243" s="429">
        <f t="shared" si="83"/>
        <v>7.0999999999999994E-2</v>
      </c>
      <c r="AM243" s="69">
        <f t="shared" si="88"/>
        <v>302.3</v>
      </c>
      <c r="AN243" s="186"/>
      <c r="AO243" s="329"/>
    </row>
    <row r="244" spans="2:41" s="1" customFormat="1" ht="15.75" x14ac:dyDescent="0.25">
      <c r="B244" s="665"/>
      <c r="C244" s="15" t="s">
        <v>191</v>
      </c>
      <c r="D244" s="116">
        <v>10</v>
      </c>
      <c r="E244" s="116">
        <v>39</v>
      </c>
      <c r="F244" s="116">
        <v>37</v>
      </c>
      <c r="G244" s="69">
        <v>3260.2</v>
      </c>
      <c r="H244" s="69">
        <v>97.200000000000017</v>
      </c>
      <c r="I244" s="80">
        <v>0.24099748481688243</v>
      </c>
      <c r="J244" s="69">
        <v>785.7</v>
      </c>
      <c r="K244" s="80">
        <v>0</v>
      </c>
      <c r="L244" s="69">
        <v>0</v>
      </c>
      <c r="M244" s="80">
        <v>0</v>
      </c>
      <c r="N244" s="69">
        <v>0</v>
      </c>
      <c r="O244" s="69">
        <v>0</v>
      </c>
      <c r="P244" s="69">
        <v>0</v>
      </c>
      <c r="Q244" s="69">
        <v>107.1</v>
      </c>
      <c r="R244" s="69">
        <v>0</v>
      </c>
      <c r="S244" s="69">
        <v>354.29999999999995</v>
      </c>
      <c r="T244" s="80">
        <v>0.24264359284772744</v>
      </c>
      <c r="U244" s="69">
        <v>791.06664140216094</v>
      </c>
      <c r="V244" s="80">
        <v>0</v>
      </c>
      <c r="W244" s="69">
        <v>0</v>
      </c>
      <c r="X244" s="69">
        <v>0</v>
      </c>
      <c r="Y244" s="69">
        <v>0</v>
      </c>
      <c r="Z244" s="69">
        <v>0</v>
      </c>
      <c r="AA244" s="60">
        <f>G244+H244+J244+L244+N244+O244+P244+Q244+R244+S244+U244+W244+X244+Y244+Z244</f>
        <v>5395.5666414021607</v>
      </c>
      <c r="AB244" s="143">
        <v>353.3</v>
      </c>
      <c r="AC244" s="69">
        <f>AB244+X244+W244+U244</f>
        <v>1144.3666414021609</v>
      </c>
      <c r="AD244" s="238">
        <f t="shared" si="90"/>
        <v>0.35101117765847523</v>
      </c>
      <c r="AE244" s="69">
        <f>G244+H244+J244+L244+N244+P244+Q244+R244+S244+Y244+Z244</f>
        <v>4604.5</v>
      </c>
      <c r="AF244" s="277">
        <f t="shared" si="87"/>
        <v>0.6</v>
      </c>
      <c r="AG244" s="278">
        <f>G244*AF244</f>
        <v>1956.12</v>
      </c>
      <c r="AH244" s="225">
        <f>IF((AA244+AB244)-(AE244+AG244)&gt;0,0,(AA244+AB244)-(AE244+AG244))</f>
        <v>-811.753358597839</v>
      </c>
      <c r="AI244" s="238">
        <f t="shared" si="92"/>
        <v>0.6</v>
      </c>
      <c r="AJ244" s="69">
        <f t="shared" si="93"/>
        <v>1956.12</v>
      </c>
      <c r="AK244" s="69"/>
      <c r="AL244" s="429">
        <f t="shared" si="83"/>
        <v>7.0999999999999994E-2</v>
      </c>
      <c r="AM244" s="69">
        <f t="shared" si="88"/>
        <v>231.5</v>
      </c>
      <c r="AN244" s="186"/>
      <c r="AO244" s="329"/>
    </row>
    <row r="245" spans="2:41" ht="15.75" customHeight="1" x14ac:dyDescent="0.25">
      <c r="B245" s="665" t="s">
        <v>192</v>
      </c>
      <c r="C245" s="11" t="s">
        <v>124</v>
      </c>
      <c r="D245" s="125">
        <f t="shared" ref="D245:AA245" si="102">SUM(D246:D248)</f>
        <v>25</v>
      </c>
      <c r="E245" s="125">
        <f t="shared" si="102"/>
        <v>115</v>
      </c>
      <c r="F245" s="125">
        <f t="shared" si="102"/>
        <v>109</v>
      </c>
      <c r="G245" s="57">
        <f t="shared" si="102"/>
        <v>10020.94</v>
      </c>
      <c r="H245" s="57">
        <f t="shared" si="102"/>
        <v>250.79999999999998</v>
      </c>
      <c r="I245" s="82">
        <f>J245/G245</f>
        <v>0.22199514217229122</v>
      </c>
      <c r="J245" s="57">
        <f t="shared" si="102"/>
        <v>2224.6</v>
      </c>
      <c r="K245" s="82">
        <f>L245/G245</f>
        <v>0</v>
      </c>
      <c r="L245" s="57">
        <f t="shared" si="102"/>
        <v>0</v>
      </c>
      <c r="M245" s="82">
        <f t="shared" si="102"/>
        <v>0</v>
      </c>
      <c r="N245" s="57">
        <f t="shared" si="102"/>
        <v>0</v>
      </c>
      <c r="O245" s="57">
        <f t="shared" si="102"/>
        <v>0</v>
      </c>
      <c r="P245" s="57">
        <f t="shared" si="102"/>
        <v>0</v>
      </c>
      <c r="Q245" s="57">
        <f t="shared" si="102"/>
        <v>416.4</v>
      </c>
      <c r="R245" s="57">
        <f t="shared" si="102"/>
        <v>17.100000000000001</v>
      </c>
      <c r="S245" s="57">
        <f t="shared" si="102"/>
        <v>1077.5</v>
      </c>
      <c r="T245" s="82">
        <f>U245/G245</f>
        <v>0.24276624187486967</v>
      </c>
      <c r="U245" s="57">
        <f t="shared" si="102"/>
        <v>2432.7459438535566</v>
      </c>
      <c r="V245" s="82">
        <f>W245/G245</f>
        <v>0</v>
      </c>
      <c r="W245" s="57">
        <f t="shared" si="102"/>
        <v>0</v>
      </c>
      <c r="X245" s="57">
        <f t="shared" si="102"/>
        <v>0</v>
      </c>
      <c r="Y245" s="57">
        <f t="shared" si="102"/>
        <v>0</v>
      </c>
      <c r="Z245" s="57">
        <f t="shared" si="102"/>
        <v>0</v>
      </c>
      <c r="AA245" s="57">
        <f t="shared" si="102"/>
        <v>16440.085943853555</v>
      </c>
      <c r="AB245" s="141">
        <f>SUM(AB246:AB248)</f>
        <v>1076.5999999999999</v>
      </c>
      <c r="AC245" s="141">
        <f>SUM(AC246:AC248)</f>
        <v>3509.3459438535565</v>
      </c>
      <c r="AD245" s="233">
        <f t="shared" si="90"/>
        <v>0.35020127291986142</v>
      </c>
      <c r="AE245" s="141">
        <f>SUM(AE246:AE248)</f>
        <v>14007.34</v>
      </c>
      <c r="AF245" s="269">
        <f t="shared" si="87"/>
        <v>0.6</v>
      </c>
      <c r="AG245" s="270">
        <f>SUM(AG246:AG248)</f>
        <v>6012.5640000000003</v>
      </c>
      <c r="AH245" s="141">
        <f>SUM(AH246:AH248)</f>
        <v>-2503.2180561464424</v>
      </c>
      <c r="AI245" s="233">
        <f t="shared" si="92"/>
        <v>0.59999999999999987</v>
      </c>
      <c r="AJ245" s="57">
        <f t="shared" si="93"/>
        <v>6012.5639999999985</v>
      </c>
      <c r="AK245" s="57"/>
      <c r="AL245" s="429">
        <f t="shared" si="83"/>
        <v>7.0999999999999994E-2</v>
      </c>
      <c r="AM245" s="57">
        <f>SUM(AM246:AM248)</f>
        <v>711.40000000000009</v>
      </c>
      <c r="AN245" s="79"/>
      <c r="AO245" s="329"/>
    </row>
    <row r="246" spans="2:41" s="1" customFormat="1" ht="15.75" x14ac:dyDescent="0.25">
      <c r="B246" s="665"/>
      <c r="C246" s="15" t="s">
        <v>193</v>
      </c>
      <c r="D246" s="116">
        <v>12</v>
      </c>
      <c r="E246" s="116">
        <v>47</v>
      </c>
      <c r="F246" s="116">
        <v>43</v>
      </c>
      <c r="G246" s="69">
        <v>3881.84</v>
      </c>
      <c r="H246" s="69">
        <v>84</v>
      </c>
      <c r="I246" s="80">
        <v>0.18797786616656018</v>
      </c>
      <c r="J246" s="69">
        <v>729.69999999999993</v>
      </c>
      <c r="K246" s="80">
        <v>0</v>
      </c>
      <c r="L246" s="69">
        <v>0</v>
      </c>
      <c r="M246" s="80">
        <v>0</v>
      </c>
      <c r="N246" s="69">
        <v>0</v>
      </c>
      <c r="O246" s="69">
        <v>0</v>
      </c>
      <c r="P246" s="69">
        <v>0</v>
      </c>
      <c r="Q246" s="69">
        <v>177.29999999999998</v>
      </c>
      <c r="R246" s="69">
        <v>12.8</v>
      </c>
      <c r="S246" s="69">
        <v>407.20000000000005</v>
      </c>
      <c r="T246" s="80">
        <v>0.24346252483260447</v>
      </c>
      <c r="U246" s="69">
        <v>945.08256739619742</v>
      </c>
      <c r="V246" s="80">
        <v>0</v>
      </c>
      <c r="W246" s="69">
        <v>0</v>
      </c>
      <c r="X246" s="69">
        <v>0</v>
      </c>
      <c r="Y246" s="69">
        <v>0</v>
      </c>
      <c r="Z246" s="69">
        <v>0</v>
      </c>
      <c r="AA246" s="60">
        <f>G246+H246+J246+L246+N246+O246+P246+Q246+R246+S246+U246+W246+X246+Y246+Z246</f>
        <v>6237.9225673961973</v>
      </c>
      <c r="AB246" s="143">
        <v>408.5</v>
      </c>
      <c r="AC246" s="69">
        <f>AB246+X246+W246+U246</f>
        <v>1353.5825673961974</v>
      </c>
      <c r="AD246" s="238">
        <f t="shared" si="90"/>
        <v>0.34869612539316341</v>
      </c>
      <c r="AE246" s="69">
        <f>G246+H246+J246+L246+N246+P246+Q246+R246+S246+Y246+Z246</f>
        <v>5292.84</v>
      </c>
      <c r="AF246" s="277">
        <f t="shared" si="87"/>
        <v>0.6</v>
      </c>
      <c r="AG246" s="278">
        <f>G246*AF246</f>
        <v>2329.1039999999998</v>
      </c>
      <c r="AH246" s="225">
        <f>IF((AA246+AB246)-(AE246+AG246)&gt;0,0,(AA246+AB246)-(AE246+AG246))</f>
        <v>-975.52143260380217</v>
      </c>
      <c r="AI246" s="238">
        <f t="shared" si="92"/>
        <v>0.59999999999999987</v>
      </c>
      <c r="AJ246" s="69">
        <f t="shared" si="93"/>
        <v>2329.1039999999994</v>
      </c>
      <c r="AK246" s="69"/>
      <c r="AL246" s="429">
        <f t="shared" si="83"/>
        <v>7.0999999999999994E-2</v>
      </c>
      <c r="AM246" s="69">
        <f t="shared" si="88"/>
        <v>275.60000000000002</v>
      </c>
      <c r="AN246" s="186"/>
      <c r="AO246" s="329"/>
    </row>
    <row r="247" spans="2:41" ht="15.75" x14ac:dyDescent="0.25">
      <c r="B247" s="665"/>
      <c r="C247" s="15" t="s">
        <v>194</v>
      </c>
      <c r="D247" s="116">
        <v>8</v>
      </c>
      <c r="E247" s="116">
        <v>43</v>
      </c>
      <c r="F247" s="116">
        <v>42</v>
      </c>
      <c r="G247" s="69">
        <v>3969.5</v>
      </c>
      <c r="H247" s="69">
        <v>110.39999999999999</v>
      </c>
      <c r="I247" s="80">
        <v>0.23574757526136794</v>
      </c>
      <c r="J247" s="69">
        <v>935.80000000000007</v>
      </c>
      <c r="K247" s="80">
        <v>0</v>
      </c>
      <c r="L247" s="69">
        <v>0</v>
      </c>
      <c r="M247" s="80">
        <v>0</v>
      </c>
      <c r="N247" s="69">
        <v>0</v>
      </c>
      <c r="O247" s="69">
        <v>0</v>
      </c>
      <c r="P247" s="69">
        <v>0</v>
      </c>
      <c r="Q247" s="69">
        <v>119</v>
      </c>
      <c r="R247" s="69">
        <v>0</v>
      </c>
      <c r="S247" s="69">
        <v>427.9</v>
      </c>
      <c r="T247" s="80">
        <v>0.24355737078130843</v>
      </c>
      <c r="U247" s="69">
        <v>966.80098331640386</v>
      </c>
      <c r="V247" s="80">
        <v>0</v>
      </c>
      <c r="W247" s="69">
        <v>0</v>
      </c>
      <c r="X247" s="69">
        <v>0</v>
      </c>
      <c r="Y247" s="69">
        <v>0</v>
      </c>
      <c r="Z247" s="69">
        <v>0</v>
      </c>
      <c r="AA247" s="60">
        <f>G247+H247+J247+L247+N247+O247+P247+Q247+R247+S247+U247+W247+X247+Y247+Z247</f>
        <v>6529.4009833164037</v>
      </c>
      <c r="AB247" s="143">
        <v>427.6</v>
      </c>
      <c r="AC247" s="69">
        <f>AB247+X247+W247+U247</f>
        <v>1394.4009833164039</v>
      </c>
      <c r="AD247" s="238">
        <f t="shared" si="90"/>
        <v>0.3512787462694052</v>
      </c>
      <c r="AE247" s="69">
        <f>G247+H247+J247+L247+N247+P247+Q247+R247+S247+Y247+Z247</f>
        <v>5562.5999999999995</v>
      </c>
      <c r="AF247" s="277">
        <f t="shared" si="87"/>
        <v>0.6</v>
      </c>
      <c r="AG247" s="278">
        <f>G247*AF247</f>
        <v>2381.6999999999998</v>
      </c>
      <c r="AH247" s="225">
        <f>IF((AA247+AB247)-(AE247+AG247)&gt;0,0,(AA247+AB247)-(AE247+AG247))</f>
        <v>-987.29901668359526</v>
      </c>
      <c r="AI247" s="238">
        <f t="shared" si="92"/>
        <v>0.59999999999999976</v>
      </c>
      <c r="AJ247" s="69">
        <f t="shared" si="93"/>
        <v>2381.6999999999989</v>
      </c>
      <c r="AK247" s="69"/>
      <c r="AL247" s="429">
        <f t="shared" si="83"/>
        <v>7.0999999999999994E-2</v>
      </c>
      <c r="AM247" s="69">
        <f t="shared" si="88"/>
        <v>281.8</v>
      </c>
      <c r="AN247" s="186"/>
      <c r="AO247" s="329"/>
    </row>
    <row r="248" spans="2:41" s="1" customFormat="1" ht="15.75" x14ac:dyDescent="0.25">
      <c r="B248" s="665"/>
      <c r="C248" s="15" t="s">
        <v>886</v>
      </c>
      <c r="D248" s="116">
        <v>5</v>
      </c>
      <c r="E248" s="116">
        <v>25</v>
      </c>
      <c r="F248" s="116">
        <v>24</v>
      </c>
      <c r="G248" s="69">
        <v>2169.6000000000004</v>
      </c>
      <c r="H248" s="69">
        <v>56.4</v>
      </c>
      <c r="I248" s="80">
        <v>0.25769727138643067</v>
      </c>
      <c r="J248" s="69">
        <v>559.1</v>
      </c>
      <c r="K248" s="80">
        <v>0</v>
      </c>
      <c r="L248" s="69">
        <v>0</v>
      </c>
      <c r="M248" s="80">
        <v>0</v>
      </c>
      <c r="N248" s="69">
        <v>0</v>
      </c>
      <c r="O248" s="69">
        <v>0</v>
      </c>
      <c r="P248" s="69">
        <v>0</v>
      </c>
      <c r="Q248" s="69">
        <v>120.10000000000001</v>
      </c>
      <c r="R248" s="69">
        <v>4.3</v>
      </c>
      <c r="S248" s="69">
        <v>242.40000000000003</v>
      </c>
      <c r="T248" s="80">
        <v>0.24007300568812454</v>
      </c>
      <c r="U248" s="69">
        <v>520.86239314095508</v>
      </c>
      <c r="V248" s="80">
        <v>0</v>
      </c>
      <c r="W248" s="69">
        <v>0</v>
      </c>
      <c r="X248" s="69">
        <v>0</v>
      </c>
      <c r="Y248" s="69">
        <v>0</v>
      </c>
      <c r="Z248" s="69">
        <v>0</v>
      </c>
      <c r="AA248" s="60">
        <f>G248+H248+J248+L248+N248+O248+P248+Q248+R248+S248+U248+W248+X248+Y248+Z248</f>
        <v>3672.7623931409557</v>
      </c>
      <c r="AB248" s="143">
        <v>240.5</v>
      </c>
      <c r="AC248" s="69">
        <f>AB248+X248+W248+U248</f>
        <v>761.36239314095508</v>
      </c>
      <c r="AD248" s="238">
        <f t="shared" si="90"/>
        <v>0.35092293194181184</v>
      </c>
      <c r="AE248" s="69">
        <f>G248+H248+J248+L248+N248+P248+Q248+R248+S248+Y248+Z248</f>
        <v>3151.9000000000005</v>
      </c>
      <c r="AF248" s="277">
        <f t="shared" si="87"/>
        <v>0.6</v>
      </c>
      <c r="AG248" s="278">
        <f>G248*AF248</f>
        <v>1301.7600000000002</v>
      </c>
      <c r="AH248" s="225">
        <f>IF((AA248+AB248)-(AE248+AG248)&gt;0,0,(AA248+AB248)-(AE248+AG248))</f>
        <v>-540.39760685904503</v>
      </c>
      <c r="AI248" s="238">
        <f t="shared" si="92"/>
        <v>0.6</v>
      </c>
      <c r="AJ248" s="69">
        <f t="shared" si="93"/>
        <v>1301.7600000000002</v>
      </c>
      <c r="AK248" s="69"/>
      <c r="AL248" s="429">
        <f t="shared" si="83"/>
        <v>7.0999999999999994E-2</v>
      </c>
      <c r="AM248" s="69">
        <f t="shared" si="88"/>
        <v>154</v>
      </c>
      <c r="AN248" s="186"/>
      <c r="AO248" s="329"/>
    </row>
    <row r="249" spans="2:41" ht="15.75" customHeight="1" x14ac:dyDescent="0.25">
      <c r="B249" s="665" t="s">
        <v>195</v>
      </c>
      <c r="C249" s="11" t="s">
        <v>124</v>
      </c>
      <c r="D249" s="125">
        <f t="shared" ref="D249:AA249" si="103">SUM(D250:D252)</f>
        <v>14</v>
      </c>
      <c r="E249" s="125">
        <f t="shared" si="103"/>
        <v>80</v>
      </c>
      <c r="F249" s="125">
        <f t="shared" si="103"/>
        <v>62</v>
      </c>
      <c r="G249" s="57">
        <f t="shared" si="103"/>
        <v>5527</v>
      </c>
      <c r="H249" s="57">
        <f t="shared" si="103"/>
        <v>154.4</v>
      </c>
      <c r="I249" s="82">
        <f>J249/G249</f>
        <v>0.26929618237741998</v>
      </c>
      <c r="J249" s="57">
        <f t="shared" si="103"/>
        <v>1488.4</v>
      </c>
      <c r="K249" s="82">
        <f>L249/G249</f>
        <v>0</v>
      </c>
      <c r="L249" s="57">
        <f t="shared" si="103"/>
        <v>0</v>
      </c>
      <c r="M249" s="82">
        <f t="shared" si="103"/>
        <v>0</v>
      </c>
      <c r="N249" s="57">
        <f t="shared" si="103"/>
        <v>0</v>
      </c>
      <c r="O249" s="57">
        <f t="shared" si="103"/>
        <v>0</v>
      </c>
      <c r="P249" s="57">
        <f t="shared" si="103"/>
        <v>0</v>
      </c>
      <c r="Q249" s="57">
        <f t="shared" si="103"/>
        <v>205.6</v>
      </c>
      <c r="R249" s="57">
        <f t="shared" si="103"/>
        <v>17.100000000000001</v>
      </c>
      <c r="S249" s="57">
        <f t="shared" si="103"/>
        <v>616.10000000000014</v>
      </c>
      <c r="T249" s="82">
        <f>U249/G249</f>
        <v>0.23870796798573313</v>
      </c>
      <c r="U249" s="57">
        <f t="shared" si="103"/>
        <v>1319.3389390571469</v>
      </c>
      <c r="V249" s="82">
        <f>W249/G249</f>
        <v>0</v>
      </c>
      <c r="W249" s="57">
        <f t="shared" si="103"/>
        <v>0</v>
      </c>
      <c r="X249" s="57">
        <f t="shared" si="103"/>
        <v>0</v>
      </c>
      <c r="Y249" s="57">
        <f t="shared" si="103"/>
        <v>0</v>
      </c>
      <c r="Z249" s="57">
        <f t="shared" si="103"/>
        <v>0</v>
      </c>
      <c r="AA249" s="57">
        <f t="shared" si="103"/>
        <v>9327.938939057145</v>
      </c>
      <c r="AB249" s="141">
        <f>SUM(AB250:AB252)</f>
        <v>610.79999999999995</v>
      </c>
      <c r="AC249" s="141">
        <f>SUM(AC250:AC252)</f>
        <v>1930.1389390571469</v>
      </c>
      <c r="AD249" s="233">
        <f t="shared" si="90"/>
        <v>0.3492199998294096</v>
      </c>
      <c r="AE249" s="141">
        <f>SUM(AE250:AE252)</f>
        <v>8008.5999999999985</v>
      </c>
      <c r="AF249" s="269">
        <f t="shared" si="87"/>
        <v>0.6</v>
      </c>
      <c r="AG249" s="270">
        <f>SUM(AG250:AG252)</f>
        <v>3316.2</v>
      </c>
      <c r="AH249" s="141">
        <f>SUM(AH250:AH252)</f>
        <v>-1386.0610609428527</v>
      </c>
      <c r="AI249" s="233">
        <f t="shared" si="92"/>
        <v>0.6</v>
      </c>
      <c r="AJ249" s="57">
        <f t="shared" si="93"/>
        <v>3316.2</v>
      </c>
      <c r="AK249" s="57"/>
      <c r="AL249" s="429">
        <f t="shared" si="83"/>
        <v>7.0999999999999994E-2</v>
      </c>
      <c r="AM249" s="57">
        <f>SUM(AM250:AM252)</f>
        <v>392.5</v>
      </c>
      <c r="AN249" s="79"/>
      <c r="AO249" s="329"/>
    </row>
    <row r="250" spans="2:41" ht="15.75" x14ac:dyDescent="0.25">
      <c r="B250" s="665"/>
      <c r="C250" s="15" t="s">
        <v>196</v>
      </c>
      <c r="D250" s="116">
        <v>6</v>
      </c>
      <c r="E250" s="116">
        <v>39</v>
      </c>
      <c r="F250" s="116">
        <v>33</v>
      </c>
      <c r="G250" s="69">
        <v>2786.8999999999996</v>
      </c>
      <c r="H250" s="69">
        <v>63.2</v>
      </c>
      <c r="I250" s="80">
        <v>0.24622340234669352</v>
      </c>
      <c r="J250" s="69">
        <v>686.2</v>
      </c>
      <c r="K250" s="80">
        <v>0</v>
      </c>
      <c r="L250" s="69">
        <v>0</v>
      </c>
      <c r="M250" s="80">
        <v>0</v>
      </c>
      <c r="N250" s="69">
        <v>0</v>
      </c>
      <c r="O250" s="69">
        <v>0</v>
      </c>
      <c r="P250" s="69">
        <v>0</v>
      </c>
      <c r="Q250" s="69">
        <v>123.2</v>
      </c>
      <c r="R250" s="69">
        <v>8.5</v>
      </c>
      <c r="S250" s="69">
        <v>305.60000000000008</v>
      </c>
      <c r="T250" s="80">
        <v>0.24177510922827442</v>
      </c>
      <c r="U250" s="69">
        <v>673.80305190827789</v>
      </c>
      <c r="V250" s="80">
        <v>0</v>
      </c>
      <c r="W250" s="69">
        <v>0</v>
      </c>
      <c r="X250" s="69">
        <v>0</v>
      </c>
      <c r="Y250" s="69">
        <v>0</v>
      </c>
      <c r="Z250" s="69">
        <v>0</v>
      </c>
      <c r="AA250" s="60">
        <f>G250+H250+J250+L250+N250+O250+P250+Q250+R250+S250+U250+W250+X250+Y250+Z250</f>
        <v>4647.4030519082771</v>
      </c>
      <c r="AB250" s="143">
        <v>304.3</v>
      </c>
      <c r="AC250" s="69">
        <f>AB250+X250+W250+U250</f>
        <v>978.10305190827785</v>
      </c>
      <c r="AD250" s="238">
        <f t="shared" si="90"/>
        <v>0.35096453116662885</v>
      </c>
      <c r="AE250" s="69">
        <f>G250+H250+J250+L250+N250+P250+Q250+R250+S250+Y250+Z250</f>
        <v>3973.599999999999</v>
      </c>
      <c r="AF250" s="277">
        <f t="shared" si="87"/>
        <v>0.6</v>
      </c>
      <c r="AG250" s="278">
        <f>G250*AF250</f>
        <v>1672.1399999999996</v>
      </c>
      <c r="AH250" s="225">
        <f>IF((AA250+AB250)-(AE250+AG250)&gt;0,0,(AA250+AB250)-(AE250+AG250))</f>
        <v>-694.03694809172157</v>
      </c>
      <c r="AI250" s="238">
        <f t="shared" si="92"/>
        <v>0.59999999999999987</v>
      </c>
      <c r="AJ250" s="69">
        <f t="shared" si="93"/>
        <v>1672.1399999999994</v>
      </c>
      <c r="AK250" s="69"/>
      <c r="AL250" s="429">
        <f t="shared" si="83"/>
        <v>7.0999999999999994E-2</v>
      </c>
      <c r="AM250" s="69">
        <f t="shared" si="88"/>
        <v>197.9</v>
      </c>
      <c r="AN250" s="186"/>
      <c r="AO250" s="329"/>
    </row>
    <row r="251" spans="2:41" ht="15.75" x14ac:dyDescent="0.25">
      <c r="B251" s="665"/>
      <c r="C251" s="15" t="s">
        <v>887</v>
      </c>
      <c r="D251" s="116">
        <v>4</v>
      </c>
      <c r="E251" s="116">
        <v>24</v>
      </c>
      <c r="F251" s="116">
        <v>14</v>
      </c>
      <c r="G251" s="69">
        <v>1294</v>
      </c>
      <c r="H251" s="69">
        <v>42</v>
      </c>
      <c r="I251" s="80">
        <v>0.26051004636785163</v>
      </c>
      <c r="J251" s="69">
        <v>337.1</v>
      </c>
      <c r="K251" s="80">
        <v>0</v>
      </c>
      <c r="L251" s="69">
        <v>0</v>
      </c>
      <c r="M251" s="80">
        <v>0</v>
      </c>
      <c r="N251" s="69">
        <v>0</v>
      </c>
      <c r="O251" s="69">
        <v>0</v>
      </c>
      <c r="P251" s="69">
        <v>0</v>
      </c>
      <c r="Q251" s="69">
        <v>40.699999999999996</v>
      </c>
      <c r="R251" s="69">
        <v>4.3</v>
      </c>
      <c r="S251" s="69">
        <v>143.29999999999998</v>
      </c>
      <c r="T251" s="80">
        <v>0.23487325453199306</v>
      </c>
      <c r="U251" s="69">
        <v>303.92599136439901</v>
      </c>
      <c r="V251" s="80">
        <v>0</v>
      </c>
      <c r="W251" s="69">
        <v>0</v>
      </c>
      <c r="X251" s="69">
        <v>0</v>
      </c>
      <c r="Y251" s="69">
        <v>0</v>
      </c>
      <c r="Z251" s="69">
        <v>0</v>
      </c>
      <c r="AA251" s="60">
        <f>G251+H251+J251+L251+N251+O251+P251+Q251+R251+S251+U251+W251+X251+Y251+Z251</f>
        <v>2165.3259913643988</v>
      </c>
      <c r="AB251" s="143">
        <v>141.80000000000001</v>
      </c>
      <c r="AC251" s="69">
        <f>AB251+X251+W251+U251</f>
        <v>445.72599136439902</v>
      </c>
      <c r="AD251" s="238">
        <f t="shared" si="90"/>
        <v>0.3444559438673872</v>
      </c>
      <c r="AE251" s="69">
        <f>G251+H251+J251+L251+N251+P251+Q251+R251+S251+Y251+Z251</f>
        <v>1861.3999999999999</v>
      </c>
      <c r="AF251" s="277">
        <f t="shared" si="87"/>
        <v>0.6</v>
      </c>
      <c r="AG251" s="278">
        <f>G251*AF251</f>
        <v>776.4</v>
      </c>
      <c r="AH251" s="225">
        <f>IF((AA251+AB251)-(AE251+AG251)&gt;0,0,(AA251+AB251)-(AE251+AG251))</f>
        <v>-330.67400863560079</v>
      </c>
      <c r="AI251" s="238">
        <f t="shared" si="92"/>
        <v>0.59999999999999987</v>
      </c>
      <c r="AJ251" s="69">
        <f t="shared" si="93"/>
        <v>776.39999999999986</v>
      </c>
      <c r="AK251" s="69"/>
      <c r="AL251" s="429">
        <f t="shared" si="83"/>
        <v>7.0999999999999994E-2</v>
      </c>
      <c r="AM251" s="69">
        <f t="shared" si="88"/>
        <v>91.9</v>
      </c>
      <c r="AN251" s="186"/>
      <c r="AO251" s="329"/>
    </row>
    <row r="252" spans="2:41" s="1" customFormat="1" ht="15.75" x14ac:dyDescent="0.25">
      <c r="B252" s="665"/>
      <c r="C252" s="15" t="s">
        <v>888</v>
      </c>
      <c r="D252" s="116">
        <v>4</v>
      </c>
      <c r="E252" s="116">
        <v>17</v>
      </c>
      <c r="F252" s="116">
        <v>15</v>
      </c>
      <c r="G252" s="69">
        <v>1446.1000000000001</v>
      </c>
      <c r="H252" s="69">
        <v>49.2</v>
      </c>
      <c r="I252" s="80">
        <v>0.32162367747735288</v>
      </c>
      <c r="J252" s="69">
        <v>465.1</v>
      </c>
      <c r="K252" s="80">
        <v>0</v>
      </c>
      <c r="L252" s="69">
        <v>0</v>
      </c>
      <c r="M252" s="80">
        <v>0</v>
      </c>
      <c r="N252" s="69">
        <v>0</v>
      </c>
      <c r="O252" s="69">
        <v>0</v>
      </c>
      <c r="P252" s="69">
        <v>0</v>
      </c>
      <c r="Q252" s="69">
        <v>41.699999999999996</v>
      </c>
      <c r="R252" s="69">
        <v>4.3</v>
      </c>
      <c r="S252" s="69">
        <v>167.2</v>
      </c>
      <c r="T252" s="80">
        <v>0.2362284045255999</v>
      </c>
      <c r="U252" s="69">
        <v>341.60989578447004</v>
      </c>
      <c r="V252" s="80">
        <v>0</v>
      </c>
      <c r="W252" s="69">
        <v>0</v>
      </c>
      <c r="X252" s="69">
        <v>0</v>
      </c>
      <c r="Y252" s="69">
        <v>0</v>
      </c>
      <c r="Z252" s="69">
        <v>0</v>
      </c>
      <c r="AA252" s="60">
        <f>G252+H252+J252+L252+N252+O252+P252+Q252+R252+S252+U252+W252+X252+Y252+Z252</f>
        <v>2515.2098957844701</v>
      </c>
      <c r="AB252" s="143">
        <v>164.7</v>
      </c>
      <c r="AC252" s="69">
        <f>AB252+X252+W252+U252</f>
        <v>506.30989578447003</v>
      </c>
      <c r="AD252" s="238">
        <f t="shared" si="90"/>
        <v>0.35012094307756725</v>
      </c>
      <c r="AE252" s="69">
        <f>G252+H252+J252+L252+N252+P252+Q252+R252+S252+Y252+Z252</f>
        <v>2173.6</v>
      </c>
      <c r="AF252" s="277">
        <f t="shared" si="87"/>
        <v>0.6</v>
      </c>
      <c r="AG252" s="278">
        <f>G252*AF252</f>
        <v>867.66000000000008</v>
      </c>
      <c r="AH252" s="225">
        <f>IF((AA252+AB252)-(AE252+AG252)&gt;0,0,(AA252+AB252)-(AE252+AG252))</f>
        <v>-361.35010421553034</v>
      </c>
      <c r="AI252" s="238">
        <f t="shared" si="92"/>
        <v>0.6000000000000002</v>
      </c>
      <c r="AJ252" s="69">
        <f t="shared" si="93"/>
        <v>867.66000000000031</v>
      </c>
      <c r="AK252" s="69"/>
      <c r="AL252" s="429">
        <f t="shared" si="83"/>
        <v>7.0999999999999994E-2</v>
      </c>
      <c r="AM252" s="69">
        <f t="shared" si="88"/>
        <v>102.7</v>
      </c>
      <c r="AN252" s="186"/>
      <c r="AO252" s="329"/>
    </row>
    <row r="253" spans="2:41" s="1" customFormat="1" ht="15.75" customHeight="1" x14ac:dyDescent="0.25">
      <c r="B253" s="665" t="s">
        <v>197</v>
      </c>
      <c r="C253" s="11" t="s">
        <v>124</v>
      </c>
      <c r="D253" s="125">
        <f t="shared" ref="D253:AA253" si="104">SUM(D254:D256)</f>
        <v>14</v>
      </c>
      <c r="E253" s="125">
        <f t="shared" si="104"/>
        <v>86.5</v>
      </c>
      <c r="F253" s="125">
        <f t="shared" si="104"/>
        <v>74.5</v>
      </c>
      <c r="G253" s="57">
        <f t="shared" si="104"/>
        <v>6901.9000000000005</v>
      </c>
      <c r="H253" s="57">
        <f t="shared" si="104"/>
        <v>166.79999999999998</v>
      </c>
      <c r="I253" s="82">
        <f>J253/G253</f>
        <v>0.21454961677219314</v>
      </c>
      <c r="J253" s="57">
        <f t="shared" si="104"/>
        <v>1480.8</v>
      </c>
      <c r="K253" s="82">
        <f>L253/G253</f>
        <v>0</v>
      </c>
      <c r="L253" s="57">
        <f t="shared" si="104"/>
        <v>0</v>
      </c>
      <c r="M253" s="82">
        <f t="shared" si="104"/>
        <v>0</v>
      </c>
      <c r="N253" s="57">
        <f t="shared" si="104"/>
        <v>0</v>
      </c>
      <c r="O253" s="57">
        <f t="shared" si="104"/>
        <v>0</v>
      </c>
      <c r="P253" s="57">
        <f t="shared" si="104"/>
        <v>0</v>
      </c>
      <c r="Q253" s="57">
        <f t="shared" si="104"/>
        <v>215.7</v>
      </c>
      <c r="R253" s="57">
        <f t="shared" si="104"/>
        <v>8.5</v>
      </c>
      <c r="S253" s="57">
        <f t="shared" si="104"/>
        <v>731.2</v>
      </c>
      <c r="T253" s="82">
        <f>U253/G253</f>
        <v>0.24051067436370363</v>
      </c>
      <c r="U253" s="57">
        <f t="shared" si="104"/>
        <v>1659.9806233908462</v>
      </c>
      <c r="V253" s="82">
        <f>W253/G253</f>
        <v>0</v>
      </c>
      <c r="W253" s="57">
        <f t="shared" si="104"/>
        <v>0</v>
      </c>
      <c r="X253" s="57">
        <f t="shared" si="104"/>
        <v>0</v>
      </c>
      <c r="Y253" s="57">
        <f t="shared" si="104"/>
        <v>0</v>
      </c>
      <c r="Z253" s="57">
        <f t="shared" si="104"/>
        <v>0</v>
      </c>
      <c r="AA253" s="57">
        <f t="shared" si="104"/>
        <v>11164.880623390847</v>
      </c>
      <c r="AB253" s="141">
        <f>SUM(AB254:AB256)</f>
        <v>731.2</v>
      </c>
      <c r="AC253" s="141">
        <f>SUM(AC254:AC256)</f>
        <v>2391.180623390846</v>
      </c>
      <c r="AD253" s="233">
        <f t="shared" si="90"/>
        <v>0.34645251646515396</v>
      </c>
      <c r="AE253" s="141">
        <f>SUM(AE254:AE256)</f>
        <v>9504.9000000000015</v>
      </c>
      <c r="AF253" s="269">
        <f t="shared" si="87"/>
        <v>0.6</v>
      </c>
      <c r="AG253" s="270">
        <f>SUM(AG254:AG256)</f>
        <v>4141.1400000000003</v>
      </c>
      <c r="AH253" s="141">
        <f>SUM(AH254:AH256)</f>
        <v>-1749.9593766091543</v>
      </c>
      <c r="AI253" s="233">
        <f t="shared" si="92"/>
        <v>0.6</v>
      </c>
      <c r="AJ253" s="57">
        <f t="shared" si="93"/>
        <v>4141.1400000000003</v>
      </c>
      <c r="AK253" s="57"/>
      <c r="AL253" s="429">
        <f t="shared" si="83"/>
        <v>7.0999999999999994E-2</v>
      </c>
      <c r="AM253" s="57">
        <f>SUM(AM254:AM256)</f>
        <v>490</v>
      </c>
      <c r="AN253" s="79"/>
      <c r="AO253" s="329"/>
    </row>
    <row r="254" spans="2:41" s="1" customFormat="1" ht="15.75" x14ac:dyDescent="0.25">
      <c r="B254" s="665"/>
      <c r="C254" s="15" t="s">
        <v>198</v>
      </c>
      <c r="D254" s="116">
        <v>4</v>
      </c>
      <c r="E254" s="116">
        <v>32</v>
      </c>
      <c r="F254" s="116">
        <v>30</v>
      </c>
      <c r="G254" s="69">
        <v>2761.8</v>
      </c>
      <c r="H254" s="69">
        <v>76.8</v>
      </c>
      <c r="I254" s="80">
        <v>0.25077847780433044</v>
      </c>
      <c r="J254" s="69">
        <v>692.59999999999991</v>
      </c>
      <c r="K254" s="80">
        <v>0</v>
      </c>
      <c r="L254" s="69">
        <v>0</v>
      </c>
      <c r="M254" s="80">
        <v>0</v>
      </c>
      <c r="N254" s="69">
        <v>0</v>
      </c>
      <c r="O254" s="69">
        <v>0</v>
      </c>
      <c r="P254" s="69">
        <v>0</v>
      </c>
      <c r="Q254" s="69">
        <v>80.8</v>
      </c>
      <c r="R254" s="69">
        <v>0</v>
      </c>
      <c r="S254" s="69">
        <v>300.99999999999994</v>
      </c>
      <c r="T254" s="80">
        <v>0.24172074028820945</v>
      </c>
      <c r="U254" s="69">
        <v>667.58434052797691</v>
      </c>
      <c r="V254" s="80">
        <v>0</v>
      </c>
      <c r="W254" s="69">
        <v>0</v>
      </c>
      <c r="X254" s="69">
        <v>0</v>
      </c>
      <c r="Y254" s="69">
        <v>0</v>
      </c>
      <c r="Z254" s="69">
        <v>0</v>
      </c>
      <c r="AA254" s="60">
        <f>G254+H254+J254+L254+N254+O254+P254+Q254+R254+S254+U254+W254+X254+Y254+Z254</f>
        <v>4580.5843405279775</v>
      </c>
      <c r="AB254" s="143">
        <v>300</v>
      </c>
      <c r="AC254" s="69">
        <f>AB254+X254+W254+U254</f>
        <v>967.58434052797691</v>
      </c>
      <c r="AD254" s="238">
        <f t="shared" si="90"/>
        <v>0.35034555019479213</v>
      </c>
      <c r="AE254" s="69">
        <f>G254+H254+J254+L254+N254+P254+Q254+R254+S254+Y254+Z254</f>
        <v>3913.0000000000005</v>
      </c>
      <c r="AF254" s="277">
        <f t="shared" si="87"/>
        <v>0.6</v>
      </c>
      <c r="AG254" s="278">
        <f>G254*AF254</f>
        <v>1657.0800000000002</v>
      </c>
      <c r="AH254" s="225">
        <f>IF((AA254+AB254)-(AE254+AG254)&gt;0,0,(AA254+AB254)-(AE254+AG254))</f>
        <v>-689.49565947202336</v>
      </c>
      <c r="AI254" s="238">
        <f t="shared" si="92"/>
        <v>0.60000000000000009</v>
      </c>
      <c r="AJ254" s="69">
        <f t="shared" si="93"/>
        <v>1657.0800000000004</v>
      </c>
      <c r="AK254" s="69"/>
      <c r="AL254" s="429">
        <f t="shared" si="83"/>
        <v>7.0999999999999994E-2</v>
      </c>
      <c r="AM254" s="69">
        <f t="shared" si="88"/>
        <v>196.1</v>
      </c>
      <c r="AN254" s="186"/>
      <c r="AO254" s="329"/>
    </row>
    <row r="255" spans="2:41" s="1" customFormat="1" ht="15.75" x14ac:dyDescent="0.25">
      <c r="B255" s="665"/>
      <c r="C255" s="15" t="s">
        <v>199</v>
      </c>
      <c r="D255" s="116">
        <v>7</v>
      </c>
      <c r="E255" s="116">
        <v>38</v>
      </c>
      <c r="F255" s="116">
        <v>34</v>
      </c>
      <c r="G255" s="69">
        <v>3169.6000000000004</v>
      </c>
      <c r="H255" s="69">
        <v>56.400000000000006</v>
      </c>
      <c r="I255" s="80">
        <v>0.16699268046441187</v>
      </c>
      <c r="J255" s="69">
        <v>529.29999999999995</v>
      </c>
      <c r="K255" s="80">
        <v>0</v>
      </c>
      <c r="L255" s="69">
        <v>0</v>
      </c>
      <c r="M255" s="80">
        <v>0</v>
      </c>
      <c r="N255" s="69">
        <v>0</v>
      </c>
      <c r="O255" s="69">
        <v>0</v>
      </c>
      <c r="P255" s="69">
        <v>0</v>
      </c>
      <c r="Q255" s="69">
        <v>75.8</v>
      </c>
      <c r="R255" s="69">
        <v>8.5</v>
      </c>
      <c r="S255" s="69">
        <v>320</v>
      </c>
      <c r="T255" s="80">
        <v>0.24249741880709078</v>
      </c>
      <c r="U255" s="69">
        <v>768.61981865095504</v>
      </c>
      <c r="V255" s="80">
        <v>0</v>
      </c>
      <c r="W255" s="69">
        <v>0</v>
      </c>
      <c r="X255" s="69">
        <v>0</v>
      </c>
      <c r="Y255" s="69">
        <v>0</v>
      </c>
      <c r="Z255" s="69">
        <v>0</v>
      </c>
      <c r="AA255" s="60">
        <f>G255+H255+J255+L255+N255+O255+P255+Q255+R255+S255+U255+W255+X255+Y255+Z255</f>
        <v>4928.2198186509559</v>
      </c>
      <c r="AB255" s="143">
        <v>322.7</v>
      </c>
      <c r="AC255" s="69">
        <f>AB255+X255+W255+U255</f>
        <v>1091.3198186509551</v>
      </c>
      <c r="AD255" s="238">
        <f t="shared" si="90"/>
        <v>0.34430837287069505</v>
      </c>
      <c r="AE255" s="69">
        <f>G255+H255+J255+L255+N255+P255+Q255+R255+S255+Y255+Z255</f>
        <v>4159.6000000000004</v>
      </c>
      <c r="AF255" s="277">
        <f t="shared" si="87"/>
        <v>0.6</v>
      </c>
      <c r="AG255" s="278">
        <f>G255*AF255</f>
        <v>1901.7600000000002</v>
      </c>
      <c r="AH255" s="225">
        <f>IF((AA255+AB255)-(AE255+AG255)&gt;0,0,(AA255+AB255)-(AE255+AG255))</f>
        <v>-810.44018134904491</v>
      </c>
      <c r="AI255" s="238">
        <f t="shared" si="92"/>
        <v>0.6</v>
      </c>
      <c r="AJ255" s="69">
        <f t="shared" si="93"/>
        <v>1901.76</v>
      </c>
      <c r="AK255" s="69"/>
      <c r="AL255" s="429">
        <f t="shared" si="83"/>
        <v>7.0999999999999994E-2</v>
      </c>
      <c r="AM255" s="69">
        <f t="shared" si="88"/>
        <v>225</v>
      </c>
      <c r="AN255" s="186"/>
      <c r="AO255" s="329"/>
    </row>
    <row r="256" spans="2:41" s="1" customFormat="1" ht="15.75" x14ac:dyDescent="0.25">
      <c r="B256" s="665"/>
      <c r="C256" s="15" t="s">
        <v>1004</v>
      </c>
      <c r="D256" s="116">
        <v>3</v>
      </c>
      <c r="E256" s="116">
        <v>16.5</v>
      </c>
      <c r="F256" s="116">
        <v>10.5</v>
      </c>
      <c r="G256" s="69">
        <v>970.50000000000011</v>
      </c>
      <c r="H256" s="69">
        <v>33.6</v>
      </c>
      <c r="I256" s="80">
        <v>0.26676970633693975</v>
      </c>
      <c r="J256" s="69">
        <v>258.90000000000003</v>
      </c>
      <c r="K256" s="80">
        <v>0</v>
      </c>
      <c r="L256" s="69">
        <v>0</v>
      </c>
      <c r="M256" s="80">
        <v>0</v>
      </c>
      <c r="N256" s="69">
        <v>0</v>
      </c>
      <c r="O256" s="69">
        <v>0</v>
      </c>
      <c r="P256" s="69">
        <v>0</v>
      </c>
      <c r="Q256" s="69">
        <v>59.1</v>
      </c>
      <c r="R256" s="69">
        <v>0</v>
      </c>
      <c r="S256" s="69">
        <v>110.2</v>
      </c>
      <c r="T256" s="80">
        <v>0.23057853087265737</v>
      </c>
      <c r="U256" s="69">
        <v>223.776464211914</v>
      </c>
      <c r="V256" s="80">
        <v>0</v>
      </c>
      <c r="W256" s="69">
        <v>0</v>
      </c>
      <c r="X256" s="69">
        <v>0</v>
      </c>
      <c r="Y256" s="69">
        <v>0</v>
      </c>
      <c r="Z256" s="69">
        <v>0</v>
      </c>
      <c r="AA256" s="60">
        <f>G256+H256+J256+L256+N256+O256+P256+Q256+R256+S256+U256+W256+X256+Y256+Z256</f>
        <v>1656.0764642119143</v>
      </c>
      <c r="AB256" s="143">
        <v>108.5</v>
      </c>
      <c r="AC256" s="69">
        <f>AB256+X256+W256+U256</f>
        <v>332.276464211914</v>
      </c>
      <c r="AD256" s="238">
        <f t="shared" si="90"/>
        <v>0.34237657311892217</v>
      </c>
      <c r="AE256" s="69">
        <f>G256+H256+J256+L256+N256+P256+Q256+R256+S256+Y256+Z256</f>
        <v>1432.3000000000002</v>
      </c>
      <c r="AF256" s="277">
        <f t="shared" si="87"/>
        <v>0.6</v>
      </c>
      <c r="AG256" s="278">
        <f>G256*AF256</f>
        <v>582.30000000000007</v>
      </c>
      <c r="AH256" s="225">
        <f>IF((AA256+AB256)-(AE256+AG256)&gt;0,0,(AA256+AB256)-(AE256+AG256))</f>
        <v>-250.02353578808606</v>
      </c>
      <c r="AI256" s="238">
        <f t="shared" si="92"/>
        <v>0.6</v>
      </c>
      <c r="AJ256" s="69">
        <f t="shared" si="93"/>
        <v>582.30000000000007</v>
      </c>
      <c r="AK256" s="69"/>
      <c r="AL256" s="429">
        <f t="shared" si="83"/>
        <v>7.0999999999999994E-2</v>
      </c>
      <c r="AM256" s="69">
        <f t="shared" si="88"/>
        <v>68.900000000000006</v>
      </c>
      <c r="AN256" s="186"/>
      <c r="AO256" s="329"/>
    </row>
    <row r="257" spans="2:45" ht="39" customHeight="1" x14ac:dyDescent="0.25">
      <c r="B257" s="663" t="s">
        <v>200</v>
      </c>
      <c r="C257" s="664"/>
      <c r="D257" s="117">
        <f t="shared" ref="D257:AA257" si="105">D259</f>
        <v>111</v>
      </c>
      <c r="E257" s="117">
        <f t="shared" si="105"/>
        <v>985.5</v>
      </c>
      <c r="F257" s="117">
        <f t="shared" si="105"/>
        <v>745</v>
      </c>
      <c r="G257" s="132">
        <f t="shared" si="105"/>
        <v>66780.700000000012</v>
      </c>
      <c r="H257" s="132">
        <f t="shared" si="105"/>
        <v>1765.2000000000003</v>
      </c>
      <c r="I257" s="87">
        <f>J257/G257</f>
        <v>0.21440176577963391</v>
      </c>
      <c r="J257" s="132">
        <f t="shared" si="105"/>
        <v>14317.9</v>
      </c>
      <c r="K257" s="87">
        <f>L257/G257</f>
        <v>0</v>
      </c>
      <c r="L257" s="132">
        <f t="shared" si="105"/>
        <v>0</v>
      </c>
      <c r="M257" s="87">
        <f>N257/G257</f>
        <v>0</v>
      </c>
      <c r="N257" s="132">
        <f t="shared" si="105"/>
        <v>0</v>
      </c>
      <c r="O257" s="132">
        <f t="shared" si="105"/>
        <v>0</v>
      </c>
      <c r="P257" s="132">
        <f t="shared" si="105"/>
        <v>0</v>
      </c>
      <c r="Q257" s="132">
        <f t="shared" si="105"/>
        <v>1993.1000000000004</v>
      </c>
      <c r="R257" s="132">
        <f t="shared" si="105"/>
        <v>223.8</v>
      </c>
      <c r="S257" s="132">
        <f t="shared" si="105"/>
        <v>7736.9999999999991</v>
      </c>
      <c r="T257" s="87">
        <f>U257/G257</f>
        <v>0</v>
      </c>
      <c r="U257" s="132">
        <f t="shared" si="105"/>
        <v>0</v>
      </c>
      <c r="V257" s="87">
        <f>W257/G257</f>
        <v>0.19510876645497868</v>
      </c>
      <c r="W257" s="315">
        <f t="shared" si="105"/>
        <v>13029.499999999996</v>
      </c>
      <c r="X257" s="132">
        <f t="shared" si="105"/>
        <v>430.90000000000003</v>
      </c>
      <c r="Y257" s="132">
        <f t="shared" si="105"/>
        <v>0</v>
      </c>
      <c r="Z257" s="132">
        <f t="shared" si="105"/>
        <v>0</v>
      </c>
      <c r="AA257" s="132">
        <f t="shared" si="105"/>
        <v>106278.09999999999</v>
      </c>
      <c r="AB257" s="129">
        <f>AB259+AB258</f>
        <v>1100.4000000000001</v>
      </c>
      <c r="AC257" s="129">
        <f>AC259+AC258</f>
        <v>15146.8</v>
      </c>
      <c r="AD257" s="226">
        <f t="shared" si="90"/>
        <v>0.21803904421487036</v>
      </c>
      <c r="AE257" s="129">
        <f>AE259+AE258</f>
        <v>95966.423999999985</v>
      </c>
      <c r="AF257" s="258">
        <f t="shared" si="87"/>
        <v>0.6</v>
      </c>
      <c r="AG257" s="255">
        <f>AG259+AG258</f>
        <v>41284.644000000008</v>
      </c>
      <c r="AH257" s="129">
        <f>AH259+AH258</f>
        <v>-26137.844000000001</v>
      </c>
      <c r="AI257" s="226">
        <f t="shared" si="92"/>
        <v>0.61821220801818477</v>
      </c>
      <c r="AJ257" s="132">
        <f t="shared" si="93"/>
        <v>41284.644</v>
      </c>
      <c r="AK257" s="132"/>
      <c r="AL257" s="424"/>
      <c r="AM257" s="132">
        <f>AM259+AM258</f>
        <v>0</v>
      </c>
      <c r="AN257" s="196"/>
      <c r="AO257" s="329"/>
    </row>
    <row r="258" spans="2:45" ht="18.75" x14ac:dyDescent="0.25">
      <c r="B258" s="306" t="s">
        <v>811</v>
      </c>
      <c r="C258" s="207"/>
      <c r="D258" s="350"/>
      <c r="E258" s="350">
        <v>22</v>
      </c>
      <c r="F258" s="350">
        <v>20</v>
      </c>
      <c r="G258" s="355">
        <v>2027.04</v>
      </c>
      <c r="H258" s="355">
        <v>105.79999999999998</v>
      </c>
      <c r="I258" s="363">
        <f>J258/G258</f>
        <v>0.3694964085563186</v>
      </c>
      <c r="J258" s="364">
        <v>748.98400000000004</v>
      </c>
      <c r="K258" s="363">
        <v>0</v>
      </c>
      <c r="L258" s="364">
        <v>0</v>
      </c>
      <c r="M258" s="363">
        <v>0</v>
      </c>
      <c r="N258" s="355">
        <v>0</v>
      </c>
      <c r="O258" s="355">
        <v>0</v>
      </c>
      <c r="P258" s="355">
        <v>0</v>
      </c>
      <c r="Q258" s="355">
        <v>0</v>
      </c>
      <c r="R258" s="355">
        <v>0</v>
      </c>
      <c r="S258" s="355">
        <v>266.90000000000003</v>
      </c>
      <c r="T258" s="363">
        <f>U258/G258</f>
        <v>0.13033783250453865</v>
      </c>
      <c r="U258" s="355">
        <v>264.2</v>
      </c>
      <c r="V258" s="363">
        <f>W258/G258</f>
        <v>0.15875365064330252</v>
      </c>
      <c r="W258" s="365">
        <v>321.79999999999995</v>
      </c>
      <c r="X258" s="355">
        <v>0</v>
      </c>
      <c r="Y258" s="355">
        <v>0</v>
      </c>
      <c r="Z258" s="355">
        <v>0</v>
      </c>
      <c r="AA258" s="355">
        <f>G258+H258+J258+L258+N258+O258+P258+Q258+R258+S258+U258+W258+X258+Y258+Z258</f>
        <v>3734.7240000000002</v>
      </c>
      <c r="AB258" s="356">
        <v>275.10000000000002</v>
      </c>
      <c r="AC258" s="355">
        <f>AB258+X258+W258+U258</f>
        <v>861.09999999999991</v>
      </c>
      <c r="AD258" s="357">
        <f t="shared" si="90"/>
        <v>0.42480661457100005</v>
      </c>
      <c r="AE258" s="355">
        <f>G258+H258+J258+L258+N258+P258+Q258+R258+S258+Y258+Z258</f>
        <v>3148.7240000000002</v>
      </c>
      <c r="AF258" s="358">
        <f t="shared" si="87"/>
        <v>0.6</v>
      </c>
      <c r="AG258" s="359">
        <f>G258*AF258</f>
        <v>1216.2239999999999</v>
      </c>
      <c r="AH258" s="360">
        <f>IF((AA258+AB258)-(AE258+AG258)&gt;0,0,(AA258+AB258)-(AE258+AG258))</f>
        <v>-355.12400000000025</v>
      </c>
      <c r="AI258" s="357">
        <f t="shared" si="92"/>
        <v>0.60000000000000009</v>
      </c>
      <c r="AJ258" s="355">
        <f t="shared" si="93"/>
        <v>1216.2240000000002</v>
      </c>
      <c r="AK258" s="355"/>
      <c r="AL258" s="434"/>
      <c r="AM258" s="355">
        <f t="shared" si="88"/>
        <v>0</v>
      </c>
      <c r="AN258" s="184"/>
      <c r="AO258" s="329">
        <v>0.20300000000000001</v>
      </c>
      <c r="AR258" s="34">
        <v>3734.7</v>
      </c>
      <c r="AS258" s="37">
        <f>AR258-AA258</f>
        <v>-2.400000000034197E-2</v>
      </c>
    </row>
    <row r="259" spans="2:45" ht="18.75" x14ac:dyDescent="0.3">
      <c r="B259" s="10" t="s">
        <v>710</v>
      </c>
      <c r="C259" s="33"/>
      <c r="D259" s="154">
        <f t="shared" ref="D259:AA259" si="106">D260+D261+D264+D267+D271+D275+D276+D282+D285+D288</f>
        <v>111</v>
      </c>
      <c r="E259" s="154">
        <f t="shared" si="106"/>
        <v>985.5</v>
      </c>
      <c r="F259" s="154">
        <f t="shared" si="106"/>
        <v>745</v>
      </c>
      <c r="G259" s="65">
        <f t="shared" si="106"/>
        <v>66780.700000000012</v>
      </c>
      <c r="H259" s="65">
        <f t="shared" si="106"/>
        <v>1765.2000000000003</v>
      </c>
      <c r="I259" s="94">
        <f>J259/G259</f>
        <v>0.21440176577963391</v>
      </c>
      <c r="J259" s="65">
        <f t="shared" si="106"/>
        <v>14317.9</v>
      </c>
      <c r="K259" s="94">
        <f>L259/G259</f>
        <v>0</v>
      </c>
      <c r="L259" s="65">
        <f t="shared" si="106"/>
        <v>0</v>
      </c>
      <c r="M259" s="94">
        <f>N259/G259</f>
        <v>0</v>
      </c>
      <c r="N259" s="65">
        <f t="shared" si="106"/>
        <v>0</v>
      </c>
      <c r="O259" s="65">
        <f t="shared" si="106"/>
        <v>0</v>
      </c>
      <c r="P259" s="65">
        <f t="shared" si="106"/>
        <v>0</v>
      </c>
      <c r="Q259" s="65">
        <f t="shared" si="106"/>
        <v>1993.1000000000004</v>
      </c>
      <c r="R259" s="60">
        <f t="shared" si="106"/>
        <v>223.8</v>
      </c>
      <c r="S259" s="60">
        <f t="shared" si="106"/>
        <v>7736.9999999999991</v>
      </c>
      <c r="T259" s="64">
        <f>U259/G259</f>
        <v>0</v>
      </c>
      <c r="U259" s="60">
        <f t="shared" si="106"/>
        <v>0</v>
      </c>
      <c r="V259" s="64">
        <f>W259/G259</f>
        <v>0.19510876645497868</v>
      </c>
      <c r="W259" s="65">
        <f t="shared" si="106"/>
        <v>13029.499999999996</v>
      </c>
      <c r="X259" s="60">
        <f t="shared" si="106"/>
        <v>430.90000000000003</v>
      </c>
      <c r="Y259" s="60">
        <f t="shared" si="106"/>
        <v>0</v>
      </c>
      <c r="Z259" s="60">
        <f t="shared" si="106"/>
        <v>0</v>
      </c>
      <c r="AA259" s="60">
        <f t="shared" si="106"/>
        <v>106278.09999999999</v>
      </c>
      <c r="AB259" s="140">
        <f>AB260+AB261+AB264+AB267+AB271+AB275+AB276+AB282+AB285+AB288</f>
        <v>825.3</v>
      </c>
      <c r="AC259" s="140">
        <f>AC260+AC261+AC264+AC267+AC271+AC275+AC276+AC282+AC285+AC288</f>
        <v>14285.699999999999</v>
      </c>
      <c r="AD259" s="227">
        <f t="shared" si="90"/>
        <v>0.21391959054038059</v>
      </c>
      <c r="AE259" s="140">
        <f>AE260+AE261+AE264+AE267+AE271+AE275+AE276+AE282+AE285+AE288</f>
        <v>92817.699999999983</v>
      </c>
      <c r="AF259" s="259">
        <f t="shared" si="87"/>
        <v>0.6</v>
      </c>
      <c r="AG259" s="283">
        <f>AG260+AG261+AG264+AG267+AG271+AG275+AG276+AG282+AG285+AG288</f>
        <v>40068.420000000006</v>
      </c>
      <c r="AH259" s="140">
        <f>AH260+AH261+AH264+AH267+AH271+AH275+AH276+AH282+AH285+AH288</f>
        <v>-25782.720000000001</v>
      </c>
      <c r="AI259" s="227">
        <f t="shared" si="92"/>
        <v>0.59999999999999987</v>
      </c>
      <c r="AJ259" s="60">
        <f t="shared" si="93"/>
        <v>40068.42</v>
      </c>
      <c r="AK259" s="60">
        <v>46.36778523489933</v>
      </c>
      <c r="AL259" s="425">
        <f>VLOOKUP(AK259,$AK$2:$AL$6,2,TRUE)</f>
        <v>0</v>
      </c>
      <c r="AM259" s="60">
        <f>AM260+AM261+AM264+AM267+AM271+AM275+AM276+AM282+AM285+AM288</f>
        <v>0</v>
      </c>
      <c r="AN259" s="183"/>
      <c r="AO259" s="329">
        <v>0.44700000000000001</v>
      </c>
    </row>
    <row r="260" spans="2:45" s="1" customFormat="1" ht="31.5" x14ac:dyDescent="0.25">
      <c r="B260" s="175" t="s">
        <v>201</v>
      </c>
      <c r="C260" s="17" t="s">
        <v>202</v>
      </c>
      <c r="D260" s="105">
        <v>1</v>
      </c>
      <c r="E260" s="105">
        <v>63</v>
      </c>
      <c r="F260" s="105">
        <v>40</v>
      </c>
      <c r="G260" s="136">
        <v>2663.7</v>
      </c>
      <c r="H260" s="136">
        <v>122.4</v>
      </c>
      <c r="I260" s="97">
        <v>0.23662574614258361</v>
      </c>
      <c r="J260" s="136">
        <v>630.29999999999995</v>
      </c>
      <c r="K260" s="97">
        <v>0</v>
      </c>
      <c r="L260" s="136">
        <v>0</v>
      </c>
      <c r="M260" s="97">
        <v>0</v>
      </c>
      <c r="N260" s="136">
        <v>0</v>
      </c>
      <c r="O260" s="136">
        <v>0</v>
      </c>
      <c r="P260" s="136">
        <v>0</v>
      </c>
      <c r="Q260" s="136">
        <v>182.1</v>
      </c>
      <c r="R260" s="158">
        <v>21.2</v>
      </c>
      <c r="S260" s="158">
        <v>302.90000000000003</v>
      </c>
      <c r="T260" s="159">
        <v>0</v>
      </c>
      <c r="U260" s="158">
        <v>0</v>
      </c>
      <c r="V260" s="159">
        <v>0.19532980440740325</v>
      </c>
      <c r="W260" s="318">
        <v>520.29999999999995</v>
      </c>
      <c r="X260" s="158">
        <v>42</v>
      </c>
      <c r="Y260" s="158">
        <v>0</v>
      </c>
      <c r="Z260" s="158">
        <v>0</v>
      </c>
      <c r="AA260" s="158">
        <v>4484.8999999999996</v>
      </c>
      <c r="AB260" s="210">
        <v>0</v>
      </c>
      <c r="AC260" s="158">
        <f>AB260+X260+W260+U260</f>
        <v>562.29999999999995</v>
      </c>
      <c r="AD260" s="241">
        <f t="shared" si="90"/>
        <v>0.21109734579719938</v>
      </c>
      <c r="AE260" s="158">
        <f>G260+H260+J260+L260+N260+P260+Q260+R260+S260+Y260+Z260</f>
        <v>3922.5999999999995</v>
      </c>
      <c r="AF260" s="284">
        <f t="shared" si="87"/>
        <v>0.6</v>
      </c>
      <c r="AG260" s="285">
        <f>G260*AF260</f>
        <v>1598.2199999999998</v>
      </c>
      <c r="AH260" s="229">
        <f>IF((AA260+AB260)-(AE260+AG260)&gt;0,0,(AA260+AB260)-(AE260+AG260))</f>
        <v>-1035.92</v>
      </c>
      <c r="AI260" s="241">
        <f t="shared" si="92"/>
        <v>0.60000000000000009</v>
      </c>
      <c r="AJ260" s="158">
        <f t="shared" si="93"/>
        <v>1598.22</v>
      </c>
      <c r="AK260" s="158"/>
      <c r="AL260" s="437">
        <f>$AL$259</f>
        <v>0</v>
      </c>
      <c r="AM260" s="158">
        <f t="shared" si="88"/>
        <v>0</v>
      </c>
      <c r="AN260" s="202"/>
      <c r="AO260" s="329"/>
    </row>
    <row r="261" spans="2:45" s="1" customFormat="1" ht="15.75" customHeight="1" x14ac:dyDescent="0.25">
      <c r="B261" s="683" t="s">
        <v>203</v>
      </c>
      <c r="C261" s="11" t="s">
        <v>124</v>
      </c>
      <c r="D261" s="125">
        <f t="shared" ref="D261:AA261" si="107">SUM(D262:D263)</f>
        <v>2</v>
      </c>
      <c r="E261" s="125">
        <f t="shared" si="107"/>
        <v>52.5</v>
      </c>
      <c r="F261" s="125">
        <f t="shared" si="107"/>
        <v>30.5</v>
      </c>
      <c r="G261" s="57">
        <f t="shared" si="107"/>
        <v>2872.1</v>
      </c>
      <c r="H261" s="57">
        <f t="shared" si="107"/>
        <v>97.199999999999989</v>
      </c>
      <c r="I261" s="82">
        <f>J261/G261</f>
        <v>0.32505831969638949</v>
      </c>
      <c r="J261" s="57">
        <f t="shared" si="107"/>
        <v>933.60000000000014</v>
      </c>
      <c r="K261" s="82">
        <f>L261/G261</f>
        <v>0</v>
      </c>
      <c r="L261" s="57">
        <f t="shared" si="107"/>
        <v>0</v>
      </c>
      <c r="M261" s="82">
        <f t="shared" si="107"/>
        <v>0</v>
      </c>
      <c r="N261" s="57">
        <f t="shared" si="107"/>
        <v>0</v>
      </c>
      <c r="O261" s="57">
        <f t="shared" si="107"/>
        <v>0</v>
      </c>
      <c r="P261" s="57">
        <f t="shared" si="107"/>
        <v>0</v>
      </c>
      <c r="Q261" s="57">
        <f t="shared" si="107"/>
        <v>74</v>
      </c>
      <c r="R261" s="57">
        <f t="shared" si="107"/>
        <v>8.5</v>
      </c>
      <c r="S261" s="57">
        <f t="shared" si="107"/>
        <v>361.40000000000003</v>
      </c>
      <c r="T261" s="82">
        <f>U261/G261</f>
        <v>0</v>
      </c>
      <c r="U261" s="57">
        <f t="shared" si="107"/>
        <v>0</v>
      </c>
      <c r="V261" s="82">
        <f>W261/G261</f>
        <v>0.19536227847219806</v>
      </c>
      <c r="W261" s="57">
        <f t="shared" si="107"/>
        <v>561.1</v>
      </c>
      <c r="X261" s="57">
        <f t="shared" si="107"/>
        <v>17.5</v>
      </c>
      <c r="Y261" s="57">
        <f t="shared" si="107"/>
        <v>0</v>
      </c>
      <c r="Z261" s="57">
        <f t="shared" si="107"/>
        <v>0</v>
      </c>
      <c r="AA261" s="57">
        <f t="shared" si="107"/>
        <v>4925.3999999999996</v>
      </c>
      <c r="AB261" s="208">
        <f>SUM(AB262:AB263)</f>
        <v>0</v>
      </c>
      <c r="AC261" s="141">
        <f>SUM(AC262:AC263)</f>
        <v>578.59999999999991</v>
      </c>
      <c r="AD261" s="233">
        <f t="shared" si="90"/>
        <v>0.20145538108004599</v>
      </c>
      <c r="AE261" s="141">
        <f>SUM(AE262:AE263)</f>
        <v>4346.7999999999993</v>
      </c>
      <c r="AF261" s="269">
        <f t="shared" si="87"/>
        <v>0.6</v>
      </c>
      <c r="AG261" s="270">
        <f>SUM(AG262:AG263)</f>
        <v>1723.26</v>
      </c>
      <c r="AH261" s="141">
        <f>SUM(AH262:AH263)</f>
        <v>-1144.6600000000001</v>
      </c>
      <c r="AI261" s="233">
        <f t="shared" si="92"/>
        <v>0.6</v>
      </c>
      <c r="AJ261" s="57">
        <f t="shared" si="93"/>
        <v>1723.26</v>
      </c>
      <c r="AK261" s="57"/>
      <c r="AL261" s="433">
        <f t="shared" ref="AL261:AL291" si="108">$AL$259</f>
        <v>0</v>
      </c>
      <c r="AM261" s="57">
        <f>SUM(AM262:AM263)</f>
        <v>0</v>
      </c>
      <c r="AN261" s="79"/>
      <c r="AO261" s="329"/>
    </row>
    <row r="262" spans="2:45" s="1" customFormat="1" ht="15.75" x14ac:dyDescent="0.25">
      <c r="B262" s="683"/>
      <c r="C262" s="15" t="s">
        <v>204</v>
      </c>
      <c r="D262" s="116">
        <v>2</v>
      </c>
      <c r="E262" s="116">
        <v>33.5</v>
      </c>
      <c r="F262" s="116">
        <v>27.5</v>
      </c>
      <c r="G262" s="69">
        <v>2572.6</v>
      </c>
      <c r="H262" s="69">
        <v>85.199999999999989</v>
      </c>
      <c r="I262" s="80">
        <v>0.30471118712586492</v>
      </c>
      <c r="J262" s="69">
        <v>783.90000000000009</v>
      </c>
      <c r="K262" s="80">
        <v>0</v>
      </c>
      <c r="L262" s="69">
        <v>0</v>
      </c>
      <c r="M262" s="80">
        <v>0</v>
      </c>
      <c r="N262" s="69">
        <v>0</v>
      </c>
      <c r="O262" s="69">
        <v>0</v>
      </c>
      <c r="P262" s="69">
        <v>0</v>
      </c>
      <c r="Q262" s="69">
        <v>74</v>
      </c>
      <c r="R262" s="69">
        <v>8.5</v>
      </c>
      <c r="S262" s="69">
        <v>318.10000000000002</v>
      </c>
      <c r="T262" s="80">
        <v>0</v>
      </c>
      <c r="U262" s="69">
        <v>0</v>
      </c>
      <c r="V262" s="80">
        <v>0.19536655523594806</v>
      </c>
      <c r="W262" s="69">
        <v>502.59999999999997</v>
      </c>
      <c r="X262" s="69">
        <v>17.5</v>
      </c>
      <c r="Y262" s="69">
        <v>0</v>
      </c>
      <c r="Z262" s="69">
        <v>0</v>
      </c>
      <c r="AA262" s="60">
        <f>G262+H262+J262+L262+N262+O262+P262+Q262+R262+S262+U262+W262+X262+Y262+Z262</f>
        <v>4362.3999999999996</v>
      </c>
      <c r="AB262" s="211">
        <v>0</v>
      </c>
      <c r="AC262" s="69">
        <f>AB262+X262+W262+U262</f>
        <v>520.09999999999991</v>
      </c>
      <c r="AD262" s="238">
        <f t="shared" si="90"/>
        <v>0.20216901189458134</v>
      </c>
      <c r="AE262" s="69">
        <f>G262+H262+J262+L262+N262+P262+Q262+R262+S262+Y262+Z262</f>
        <v>3842.2999999999997</v>
      </c>
      <c r="AF262" s="277">
        <f t="shared" si="87"/>
        <v>0.6</v>
      </c>
      <c r="AG262" s="278">
        <f>G262*AF262</f>
        <v>1543.56</v>
      </c>
      <c r="AH262" s="225">
        <f>IF((AA262+AB262)-(AE262+AG262)&gt;0,0,(AA262+AB262)-(AE262+AG262))</f>
        <v>-1023.46</v>
      </c>
      <c r="AI262" s="238">
        <f t="shared" si="92"/>
        <v>0.6</v>
      </c>
      <c r="AJ262" s="69">
        <f t="shared" si="93"/>
        <v>1543.56</v>
      </c>
      <c r="AK262" s="69"/>
      <c r="AL262" s="438">
        <f t="shared" si="108"/>
        <v>0</v>
      </c>
      <c r="AM262" s="69">
        <f t="shared" si="88"/>
        <v>0</v>
      </c>
      <c r="AN262" s="186"/>
      <c r="AO262" s="329"/>
    </row>
    <row r="263" spans="2:45" s="1" customFormat="1" ht="15.75" x14ac:dyDescent="0.25">
      <c r="B263" s="683"/>
      <c r="C263" s="15" t="s">
        <v>205</v>
      </c>
      <c r="D263" s="116">
        <v>0</v>
      </c>
      <c r="E263" s="116">
        <v>19</v>
      </c>
      <c r="F263" s="116">
        <v>3</v>
      </c>
      <c r="G263" s="69">
        <v>299.5</v>
      </c>
      <c r="H263" s="69">
        <v>12</v>
      </c>
      <c r="I263" s="80">
        <v>0.49983305509181969</v>
      </c>
      <c r="J263" s="69">
        <v>149.69999999999999</v>
      </c>
      <c r="K263" s="80">
        <v>0</v>
      </c>
      <c r="L263" s="69">
        <v>0</v>
      </c>
      <c r="M263" s="80">
        <v>0</v>
      </c>
      <c r="N263" s="69">
        <v>0</v>
      </c>
      <c r="O263" s="69">
        <v>0</v>
      </c>
      <c r="P263" s="69">
        <v>0</v>
      </c>
      <c r="Q263" s="69">
        <v>0</v>
      </c>
      <c r="R263" s="69">
        <v>0</v>
      </c>
      <c r="S263" s="69">
        <v>43.3</v>
      </c>
      <c r="T263" s="80">
        <v>0</v>
      </c>
      <c r="U263" s="69">
        <v>0</v>
      </c>
      <c r="V263" s="80">
        <v>0.19532554257095161</v>
      </c>
      <c r="W263" s="69">
        <v>58.500000000000007</v>
      </c>
      <c r="X263" s="69">
        <v>0</v>
      </c>
      <c r="Y263" s="69">
        <v>0</v>
      </c>
      <c r="Z263" s="69">
        <v>0</v>
      </c>
      <c r="AA263" s="60">
        <f>G263+H263+J263+L263+N263+O263+P263+Q263+R263+S263+U263+W263+X263+Y263+Z263</f>
        <v>563</v>
      </c>
      <c r="AB263" s="211">
        <v>0</v>
      </c>
      <c r="AC263" s="69">
        <f>AB263+X263+W263+U263</f>
        <v>58.500000000000007</v>
      </c>
      <c r="AD263" s="238">
        <f t="shared" si="90"/>
        <v>0.19532554257095161</v>
      </c>
      <c r="AE263" s="69">
        <f>G263+H263+J263+L263+N263+P263+Q263+R263+S263+Y263+Z263</f>
        <v>504.5</v>
      </c>
      <c r="AF263" s="277">
        <f t="shared" si="87"/>
        <v>0.6</v>
      </c>
      <c r="AG263" s="278">
        <f>G263*AF263</f>
        <v>179.7</v>
      </c>
      <c r="AH263" s="225">
        <f>IF((AA263+AB263)-(AE263+AG263)&gt;0,0,(AA263+AB263)-(AE263+AG263))</f>
        <v>-121.20000000000005</v>
      </c>
      <c r="AI263" s="238">
        <f t="shared" si="92"/>
        <v>0.6000000000000002</v>
      </c>
      <c r="AJ263" s="69">
        <f t="shared" si="93"/>
        <v>179.70000000000005</v>
      </c>
      <c r="AK263" s="69"/>
      <c r="AL263" s="438">
        <f t="shared" si="108"/>
        <v>0</v>
      </c>
      <c r="AM263" s="69">
        <f t="shared" si="88"/>
        <v>0</v>
      </c>
      <c r="AN263" s="186"/>
      <c r="AO263" s="329"/>
    </row>
    <row r="264" spans="2:45" s="1" customFormat="1" ht="15.75" customHeight="1" x14ac:dyDescent="0.25">
      <c r="B264" s="683" t="s">
        <v>206</v>
      </c>
      <c r="C264" s="11" t="s">
        <v>124</v>
      </c>
      <c r="D264" s="125">
        <f t="shared" ref="D264:AA264" si="109">SUM(D265:D266)</f>
        <v>11</v>
      </c>
      <c r="E264" s="125">
        <f t="shared" si="109"/>
        <v>73</v>
      </c>
      <c r="F264" s="125">
        <f t="shared" si="109"/>
        <v>61</v>
      </c>
      <c r="G264" s="57">
        <f t="shared" si="109"/>
        <v>5452</v>
      </c>
      <c r="H264" s="57">
        <f t="shared" si="109"/>
        <v>162</v>
      </c>
      <c r="I264" s="82">
        <f>J264/G264</f>
        <v>0.16735143066764491</v>
      </c>
      <c r="J264" s="57">
        <f t="shared" si="109"/>
        <v>912.40000000000009</v>
      </c>
      <c r="K264" s="82">
        <f>L264/G264</f>
        <v>0</v>
      </c>
      <c r="L264" s="57">
        <f t="shared" si="109"/>
        <v>0</v>
      </c>
      <c r="M264" s="82">
        <f t="shared" si="109"/>
        <v>0</v>
      </c>
      <c r="N264" s="57">
        <f t="shared" si="109"/>
        <v>0</v>
      </c>
      <c r="O264" s="57">
        <f t="shared" si="109"/>
        <v>0</v>
      </c>
      <c r="P264" s="57">
        <f t="shared" si="109"/>
        <v>0</v>
      </c>
      <c r="Q264" s="57">
        <f t="shared" si="109"/>
        <v>142.5</v>
      </c>
      <c r="R264" s="57">
        <f t="shared" si="109"/>
        <v>34.9</v>
      </c>
      <c r="S264" s="57">
        <f t="shared" si="109"/>
        <v>612.70000000000005</v>
      </c>
      <c r="T264" s="82">
        <f>U264/G264</f>
        <v>0</v>
      </c>
      <c r="U264" s="57">
        <f t="shared" si="109"/>
        <v>0</v>
      </c>
      <c r="V264" s="82">
        <f>W264/G264</f>
        <v>0.19534115920763023</v>
      </c>
      <c r="W264" s="57">
        <f t="shared" si="109"/>
        <v>1065</v>
      </c>
      <c r="X264" s="57">
        <f t="shared" si="109"/>
        <v>34.6</v>
      </c>
      <c r="Y264" s="57">
        <f t="shared" si="109"/>
        <v>0</v>
      </c>
      <c r="Z264" s="57">
        <f t="shared" si="109"/>
        <v>0</v>
      </c>
      <c r="AA264" s="57">
        <f t="shared" si="109"/>
        <v>8416.1</v>
      </c>
      <c r="AB264" s="141">
        <f>SUM(AB265:AB266)</f>
        <v>119.1</v>
      </c>
      <c r="AC264" s="141">
        <f>SUM(AC265:AC266)</f>
        <v>1218.7000000000003</v>
      </c>
      <c r="AD264" s="233">
        <f t="shared" si="90"/>
        <v>0.22353264856933236</v>
      </c>
      <c r="AE264" s="141">
        <f>SUM(AE265:AE266)</f>
        <v>7316.5000000000009</v>
      </c>
      <c r="AF264" s="269">
        <f t="shared" si="87"/>
        <v>0.6</v>
      </c>
      <c r="AG264" s="270">
        <f>SUM(AG265:AG266)</f>
        <v>3271.2</v>
      </c>
      <c r="AH264" s="141">
        <f>SUM(AH265:AH266)</f>
        <v>-2052.5</v>
      </c>
      <c r="AI264" s="233">
        <f t="shared" si="92"/>
        <v>0.60000000000000009</v>
      </c>
      <c r="AJ264" s="57">
        <f t="shared" si="93"/>
        <v>3271.2000000000003</v>
      </c>
      <c r="AK264" s="57"/>
      <c r="AL264" s="433">
        <f t="shared" si="108"/>
        <v>0</v>
      </c>
      <c r="AM264" s="57">
        <f>SUM(AM265:AM266)</f>
        <v>0</v>
      </c>
      <c r="AN264" s="79"/>
      <c r="AO264" s="329"/>
    </row>
    <row r="265" spans="2:45" s="1" customFormat="1" ht="15.75" x14ac:dyDescent="0.25">
      <c r="B265" s="683"/>
      <c r="C265" s="15" t="s">
        <v>207</v>
      </c>
      <c r="D265" s="116">
        <v>9</v>
      </c>
      <c r="E265" s="116">
        <v>53</v>
      </c>
      <c r="F265" s="116">
        <v>42</v>
      </c>
      <c r="G265" s="69">
        <v>3745.9</v>
      </c>
      <c r="H265" s="69">
        <v>103.19999999999999</v>
      </c>
      <c r="I265" s="80">
        <v>0.10256547158226328</v>
      </c>
      <c r="J265" s="69">
        <v>384.20000000000005</v>
      </c>
      <c r="K265" s="80">
        <v>0</v>
      </c>
      <c r="L265" s="69">
        <v>0</v>
      </c>
      <c r="M265" s="80">
        <v>0</v>
      </c>
      <c r="N265" s="69">
        <v>0</v>
      </c>
      <c r="O265" s="69">
        <v>0</v>
      </c>
      <c r="P265" s="69">
        <v>0</v>
      </c>
      <c r="Q265" s="69">
        <v>112.6</v>
      </c>
      <c r="R265" s="69">
        <v>30.7</v>
      </c>
      <c r="S265" s="69">
        <v>398.1</v>
      </c>
      <c r="T265" s="80">
        <v>0</v>
      </c>
      <c r="U265" s="69">
        <v>0</v>
      </c>
      <c r="V265" s="80">
        <v>0.19536026055153635</v>
      </c>
      <c r="W265" s="69">
        <v>731.80000000000007</v>
      </c>
      <c r="X265" s="69">
        <v>27.5</v>
      </c>
      <c r="Y265" s="69">
        <v>0</v>
      </c>
      <c r="Z265" s="69">
        <v>0</v>
      </c>
      <c r="AA265" s="60">
        <f>G265+H265+J265+L265+N265+O265+P265+Q265+R265+S265+U265+W265+X265+Y265+Z265</f>
        <v>5534.0000000000009</v>
      </c>
      <c r="AB265" s="143">
        <v>81.7</v>
      </c>
      <c r="AC265" s="69">
        <f>AB265+X265+W265+U265</f>
        <v>841.00000000000011</v>
      </c>
      <c r="AD265" s="238">
        <f t="shared" si="90"/>
        <v>0.22451213326570385</v>
      </c>
      <c r="AE265" s="69">
        <f>G265+H265+J265+L265+N265+P265+Q265+R265+S265+Y265+Z265</f>
        <v>4774.7000000000007</v>
      </c>
      <c r="AF265" s="277">
        <f t="shared" si="87"/>
        <v>0.6</v>
      </c>
      <c r="AG265" s="278">
        <f>G265*AF265</f>
        <v>2247.54</v>
      </c>
      <c r="AH265" s="225">
        <f>IF((AA265+AB265)-(AE265+AG265)&gt;0,0,(AA265+AB265)-(AE265+AG265))</f>
        <v>-1406.54</v>
      </c>
      <c r="AI265" s="238">
        <f t="shared" si="92"/>
        <v>0.6</v>
      </c>
      <c r="AJ265" s="69">
        <f t="shared" si="93"/>
        <v>2247.54</v>
      </c>
      <c r="AK265" s="69"/>
      <c r="AL265" s="438">
        <f t="shared" si="108"/>
        <v>0</v>
      </c>
      <c r="AM265" s="69">
        <f t="shared" si="88"/>
        <v>0</v>
      </c>
      <c r="AN265" s="186"/>
      <c r="AO265" s="329"/>
    </row>
    <row r="266" spans="2:45" s="1" customFormat="1" ht="15.75" x14ac:dyDescent="0.25">
      <c r="B266" s="683"/>
      <c r="C266" s="15" t="s">
        <v>208</v>
      </c>
      <c r="D266" s="116">
        <v>2</v>
      </c>
      <c r="E266" s="116">
        <v>20</v>
      </c>
      <c r="F266" s="116">
        <v>19</v>
      </c>
      <c r="G266" s="69">
        <v>1706.1000000000001</v>
      </c>
      <c r="H266" s="69">
        <v>58.8</v>
      </c>
      <c r="I266" s="80">
        <v>0.30959498270910263</v>
      </c>
      <c r="J266" s="69">
        <v>528.20000000000005</v>
      </c>
      <c r="K266" s="80">
        <v>0</v>
      </c>
      <c r="L266" s="69">
        <v>0</v>
      </c>
      <c r="M266" s="80">
        <v>0</v>
      </c>
      <c r="N266" s="69">
        <v>0</v>
      </c>
      <c r="O266" s="69">
        <v>0</v>
      </c>
      <c r="P266" s="69">
        <v>0</v>
      </c>
      <c r="Q266" s="69">
        <v>29.900000000000002</v>
      </c>
      <c r="R266" s="69">
        <v>4.2</v>
      </c>
      <c r="S266" s="69">
        <v>214.60000000000002</v>
      </c>
      <c r="T266" s="80">
        <v>0</v>
      </c>
      <c r="U266" s="69">
        <v>0</v>
      </c>
      <c r="V266" s="80">
        <v>0.19529922044428816</v>
      </c>
      <c r="W266" s="69">
        <v>333.20000000000005</v>
      </c>
      <c r="X266" s="69">
        <v>7.1</v>
      </c>
      <c r="Y266" s="69">
        <v>0</v>
      </c>
      <c r="Z266" s="69">
        <v>0</v>
      </c>
      <c r="AA266" s="60">
        <f>G266+H266+J266+L266+N266+O266+P266+Q266+R266+S266+U266+W266+X266+Y266+Z266</f>
        <v>2882.1</v>
      </c>
      <c r="AB266" s="143">
        <v>37.4</v>
      </c>
      <c r="AC266" s="69">
        <f>AB266+X266+W266+U266</f>
        <v>377.70000000000005</v>
      </c>
      <c r="AD266" s="238">
        <f t="shared" si="90"/>
        <v>0.22138209952523299</v>
      </c>
      <c r="AE266" s="69">
        <f>G266+H266+J266+L266+N266+P266+Q266+R266+S266+Y266+Z266</f>
        <v>2541.8000000000002</v>
      </c>
      <c r="AF266" s="277">
        <f t="shared" si="87"/>
        <v>0.6</v>
      </c>
      <c r="AG266" s="278">
        <f>G266*AF266</f>
        <v>1023.6600000000001</v>
      </c>
      <c r="AH266" s="225">
        <f>IF((AA266+AB266)-(AE266+AG266)&gt;0,0,(AA266+AB266)-(AE266+AG266))</f>
        <v>-645.96</v>
      </c>
      <c r="AI266" s="238">
        <f t="shared" si="92"/>
        <v>0.6</v>
      </c>
      <c r="AJ266" s="69">
        <f t="shared" si="93"/>
        <v>1023.6600000000001</v>
      </c>
      <c r="AK266" s="69"/>
      <c r="AL266" s="438">
        <f t="shared" si="108"/>
        <v>0</v>
      </c>
      <c r="AM266" s="69">
        <f t="shared" si="88"/>
        <v>0</v>
      </c>
      <c r="AN266" s="186"/>
      <c r="AO266" s="329"/>
    </row>
    <row r="267" spans="2:45" s="1" customFormat="1" ht="15.75" customHeight="1" x14ac:dyDescent="0.25">
      <c r="B267" s="683" t="s">
        <v>209</v>
      </c>
      <c r="C267" s="11" t="s">
        <v>124</v>
      </c>
      <c r="D267" s="125">
        <f t="shared" ref="D267:AA267" si="110">SUM(D268:D270)</f>
        <v>41</v>
      </c>
      <c r="E267" s="125">
        <f t="shared" si="110"/>
        <v>175</v>
      </c>
      <c r="F267" s="125">
        <f t="shared" si="110"/>
        <v>154</v>
      </c>
      <c r="G267" s="57">
        <f t="shared" si="110"/>
        <v>13782.2</v>
      </c>
      <c r="H267" s="57">
        <f t="shared" si="110"/>
        <v>324</v>
      </c>
      <c r="I267" s="82">
        <f>J267/G267</f>
        <v>0.20355240817866518</v>
      </c>
      <c r="J267" s="57">
        <f t="shared" si="110"/>
        <v>2805.3999999999996</v>
      </c>
      <c r="K267" s="82">
        <f>L267/G267</f>
        <v>0</v>
      </c>
      <c r="L267" s="57">
        <f t="shared" si="110"/>
        <v>0</v>
      </c>
      <c r="M267" s="82">
        <f t="shared" si="110"/>
        <v>0</v>
      </c>
      <c r="N267" s="57">
        <f t="shared" si="110"/>
        <v>0</v>
      </c>
      <c r="O267" s="57">
        <f t="shared" si="110"/>
        <v>0</v>
      </c>
      <c r="P267" s="57">
        <f t="shared" si="110"/>
        <v>0</v>
      </c>
      <c r="Q267" s="57">
        <f t="shared" si="110"/>
        <v>432.09999999999997</v>
      </c>
      <c r="R267" s="57">
        <f t="shared" si="110"/>
        <v>29.7</v>
      </c>
      <c r="S267" s="57">
        <f t="shared" si="110"/>
        <v>1585.6</v>
      </c>
      <c r="T267" s="82">
        <f>U267/G267</f>
        <v>0</v>
      </c>
      <c r="U267" s="57">
        <f t="shared" si="110"/>
        <v>0</v>
      </c>
      <c r="V267" s="82">
        <f>W267/G267</f>
        <v>0.19535342688395171</v>
      </c>
      <c r="W267" s="57">
        <f t="shared" si="110"/>
        <v>2692.3999999999996</v>
      </c>
      <c r="X267" s="57">
        <f t="shared" si="110"/>
        <v>86.2</v>
      </c>
      <c r="Y267" s="57">
        <f t="shared" si="110"/>
        <v>0</v>
      </c>
      <c r="Z267" s="57">
        <f t="shared" si="110"/>
        <v>0</v>
      </c>
      <c r="AA267" s="57">
        <f t="shared" si="110"/>
        <v>21737.599999999999</v>
      </c>
      <c r="AB267" s="141">
        <f>SUM(AB268:AB270)</f>
        <v>326.89999999999998</v>
      </c>
      <c r="AC267" s="141">
        <f>SUM(AC268:AC270)</f>
        <v>3105.5</v>
      </c>
      <c r="AD267" s="233">
        <f t="shared" si="90"/>
        <v>0.22532687089143963</v>
      </c>
      <c r="AE267" s="141">
        <f>SUM(AE268:AE270)</f>
        <v>18959</v>
      </c>
      <c r="AF267" s="269">
        <f t="shared" si="87"/>
        <v>0.6</v>
      </c>
      <c r="AG267" s="270">
        <f>SUM(AG268:AG270)</f>
        <v>8269.32</v>
      </c>
      <c r="AH267" s="141">
        <f>SUM(AH268:AH270)</f>
        <v>-5163.82</v>
      </c>
      <c r="AI267" s="233">
        <f t="shared" si="92"/>
        <v>0.6</v>
      </c>
      <c r="AJ267" s="57">
        <f t="shared" si="93"/>
        <v>8269.32</v>
      </c>
      <c r="AK267" s="57"/>
      <c r="AL267" s="433">
        <f t="shared" si="108"/>
        <v>0</v>
      </c>
      <c r="AM267" s="57">
        <f>SUM(AM268:AM270)</f>
        <v>0</v>
      </c>
      <c r="AN267" s="79"/>
      <c r="AO267" s="329"/>
    </row>
    <row r="268" spans="2:45" s="1" customFormat="1" ht="15.75" x14ac:dyDescent="0.25">
      <c r="B268" s="683"/>
      <c r="C268" s="15" t="s">
        <v>210</v>
      </c>
      <c r="D268" s="116">
        <v>8</v>
      </c>
      <c r="E268" s="116">
        <v>50</v>
      </c>
      <c r="F268" s="116">
        <v>38</v>
      </c>
      <c r="G268" s="69">
        <v>3664.2</v>
      </c>
      <c r="H268" s="69">
        <v>94.8</v>
      </c>
      <c r="I268" s="80">
        <v>0.26873533104088204</v>
      </c>
      <c r="J268" s="69">
        <v>984.69999999999993</v>
      </c>
      <c r="K268" s="80">
        <v>0</v>
      </c>
      <c r="L268" s="69">
        <v>0</v>
      </c>
      <c r="M268" s="80">
        <v>0</v>
      </c>
      <c r="N268" s="69">
        <v>0</v>
      </c>
      <c r="O268" s="69">
        <v>0</v>
      </c>
      <c r="P268" s="69">
        <v>0</v>
      </c>
      <c r="Q268" s="69">
        <v>127.7</v>
      </c>
      <c r="R268" s="69">
        <v>8.5</v>
      </c>
      <c r="S268" s="69">
        <v>438.69999999999993</v>
      </c>
      <c r="T268" s="80">
        <v>0</v>
      </c>
      <c r="U268" s="69">
        <v>0</v>
      </c>
      <c r="V268" s="80">
        <v>0.19534959882102509</v>
      </c>
      <c r="W268" s="69">
        <v>715.80000000000007</v>
      </c>
      <c r="X268" s="69">
        <v>27.5</v>
      </c>
      <c r="Y268" s="69">
        <v>0</v>
      </c>
      <c r="Z268" s="69">
        <v>0</v>
      </c>
      <c r="AA268" s="60">
        <f>G268+H268+J268+L268+N268+O268+P268+Q268+R268+S268+U268+W268+X268+Y268+Z268</f>
        <v>6061.9</v>
      </c>
      <c r="AB268" s="143">
        <v>93.5</v>
      </c>
      <c r="AC268" s="69">
        <f>AB268+X268+W268+U268</f>
        <v>836.80000000000007</v>
      </c>
      <c r="AD268" s="238">
        <f t="shared" si="90"/>
        <v>0.22837181376562418</v>
      </c>
      <c r="AE268" s="69">
        <f>G268+H268+J268+L268+N268+P268+Q268+R268+S268+Y268+Z268</f>
        <v>5318.5999999999995</v>
      </c>
      <c r="AF268" s="277">
        <f t="shared" si="87"/>
        <v>0.6</v>
      </c>
      <c r="AG268" s="278">
        <f>G268*AF268</f>
        <v>2198.52</v>
      </c>
      <c r="AH268" s="225">
        <f>IF((AA268+AB268)-(AE268+AG268)&gt;0,0,(AA268+AB268)-(AE268+AG268))</f>
        <v>-1361.7199999999993</v>
      </c>
      <c r="AI268" s="238">
        <f t="shared" si="92"/>
        <v>0.59999999999999987</v>
      </c>
      <c r="AJ268" s="69">
        <f t="shared" si="93"/>
        <v>2198.5199999999995</v>
      </c>
      <c r="AK268" s="69"/>
      <c r="AL268" s="438">
        <f t="shared" si="108"/>
        <v>0</v>
      </c>
      <c r="AM268" s="69">
        <f t="shared" si="88"/>
        <v>0</v>
      </c>
      <c r="AN268" s="186"/>
      <c r="AO268" s="329"/>
    </row>
    <row r="269" spans="2:45" s="1" customFormat="1" ht="15.75" x14ac:dyDescent="0.25">
      <c r="B269" s="683"/>
      <c r="C269" s="15" t="s">
        <v>211</v>
      </c>
      <c r="D269" s="116">
        <v>20</v>
      </c>
      <c r="E269" s="116">
        <v>67</v>
      </c>
      <c r="F269" s="116">
        <v>62</v>
      </c>
      <c r="G269" s="69">
        <v>5653.7000000000007</v>
      </c>
      <c r="H269" s="69">
        <v>81.599999999999994</v>
      </c>
      <c r="I269" s="80">
        <v>0.12326441091674477</v>
      </c>
      <c r="J269" s="69">
        <v>696.9</v>
      </c>
      <c r="K269" s="80">
        <v>0</v>
      </c>
      <c r="L269" s="69">
        <v>0</v>
      </c>
      <c r="M269" s="80">
        <v>0</v>
      </c>
      <c r="N269" s="69">
        <v>0</v>
      </c>
      <c r="O269" s="69">
        <v>0</v>
      </c>
      <c r="P269" s="69">
        <v>0</v>
      </c>
      <c r="Q269" s="69">
        <v>166.7</v>
      </c>
      <c r="R269" s="69">
        <v>8.5</v>
      </c>
      <c r="S269" s="69">
        <v>614.9</v>
      </c>
      <c r="T269" s="80">
        <v>0</v>
      </c>
      <c r="U269" s="69">
        <v>0</v>
      </c>
      <c r="V269" s="80">
        <v>0.19535879158780969</v>
      </c>
      <c r="W269" s="69">
        <v>1104.4999999999998</v>
      </c>
      <c r="X269" s="69">
        <v>27.5</v>
      </c>
      <c r="Y269" s="69">
        <v>0</v>
      </c>
      <c r="Z269" s="69">
        <v>0</v>
      </c>
      <c r="AA269" s="60">
        <f>G269+H269+J269+L269+N269+O269+P269+Q269+R269+S269+U269+W269+X269+Y269+Z269</f>
        <v>8354.2999999999993</v>
      </c>
      <c r="AB269" s="143">
        <v>128.4</v>
      </c>
      <c r="AC269" s="69">
        <f>AB269+X269+W269+U269</f>
        <v>1260.3999999999999</v>
      </c>
      <c r="AD269" s="238">
        <f t="shared" si="90"/>
        <v>0.22293365406724794</v>
      </c>
      <c r="AE269" s="69">
        <f>G269+H269+J269+L269+N269+P269+Q269+R269+S269+Y269+Z269</f>
        <v>7222.3</v>
      </c>
      <c r="AF269" s="277">
        <f t="shared" si="87"/>
        <v>0.6</v>
      </c>
      <c r="AG269" s="278">
        <f>G269*AF269</f>
        <v>3392.2200000000003</v>
      </c>
      <c r="AH269" s="225">
        <f>IF((AA269+AB269)-(AE269+AG269)&gt;0,0,(AA269+AB269)-(AE269+AG269))</f>
        <v>-2131.8200000000015</v>
      </c>
      <c r="AI269" s="238">
        <f t="shared" si="92"/>
        <v>0.60000000000000009</v>
      </c>
      <c r="AJ269" s="69">
        <f t="shared" si="93"/>
        <v>3392.2200000000012</v>
      </c>
      <c r="AK269" s="69"/>
      <c r="AL269" s="438">
        <f t="shared" si="108"/>
        <v>0</v>
      </c>
      <c r="AM269" s="69">
        <f t="shared" si="88"/>
        <v>0</v>
      </c>
      <c r="AN269" s="186"/>
      <c r="AO269" s="329"/>
    </row>
    <row r="270" spans="2:45" s="1" customFormat="1" ht="15.75" x14ac:dyDescent="0.25">
      <c r="B270" s="683"/>
      <c r="C270" s="15" t="s">
        <v>212</v>
      </c>
      <c r="D270" s="116">
        <v>13</v>
      </c>
      <c r="E270" s="116">
        <v>58</v>
      </c>
      <c r="F270" s="116">
        <v>54</v>
      </c>
      <c r="G270" s="69">
        <v>4464.2999999999993</v>
      </c>
      <c r="H270" s="69">
        <v>147.6</v>
      </c>
      <c r="I270" s="80">
        <v>0.25173039446273776</v>
      </c>
      <c r="J270" s="69">
        <v>1123.8</v>
      </c>
      <c r="K270" s="80">
        <v>0</v>
      </c>
      <c r="L270" s="69">
        <v>0</v>
      </c>
      <c r="M270" s="80">
        <v>0</v>
      </c>
      <c r="N270" s="69">
        <v>0</v>
      </c>
      <c r="O270" s="69">
        <v>0</v>
      </c>
      <c r="P270" s="69">
        <v>0</v>
      </c>
      <c r="Q270" s="69">
        <v>137.69999999999999</v>
      </c>
      <c r="R270" s="69">
        <v>12.7</v>
      </c>
      <c r="S270" s="69">
        <v>532</v>
      </c>
      <c r="T270" s="80">
        <v>0</v>
      </c>
      <c r="U270" s="69">
        <v>0</v>
      </c>
      <c r="V270" s="80">
        <v>0.19534977488072042</v>
      </c>
      <c r="W270" s="69">
        <v>872.1</v>
      </c>
      <c r="X270" s="69">
        <v>31.2</v>
      </c>
      <c r="Y270" s="69">
        <v>0</v>
      </c>
      <c r="Z270" s="69">
        <v>0</v>
      </c>
      <c r="AA270" s="60">
        <f>G270+H270+J270+L270+N270+O270+P270+Q270+R270+S270+U270+W270+X270+Y270+Z270</f>
        <v>7321.4</v>
      </c>
      <c r="AB270" s="143">
        <v>105</v>
      </c>
      <c r="AC270" s="69">
        <f>AB270+X270+W270+U270</f>
        <v>1008.3</v>
      </c>
      <c r="AD270" s="238">
        <f t="shared" si="90"/>
        <v>0.22585847725287281</v>
      </c>
      <c r="AE270" s="69">
        <f>G270+H270+J270+L270+N270+P270+Q270+R270+S270+Y270+Z270</f>
        <v>6418.0999999999995</v>
      </c>
      <c r="AF270" s="277">
        <f t="shared" si="87"/>
        <v>0.6</v>
      </c>
      <c r="AG270" s="278">
        <f>G270*AF270</f>
        <v>2678.5799999999995</v>
      </c>
      <c r="AH270" s="225">
        <f>IF((AA270+AB270)-(AE270+AG270)&gt;0,0,(AA270+AB270)-(AE270+AG270))</f>
        <v>-1670.2799999999988</v>
      </c>
      <c r="AI270" s="238">
        <f t="shared" si="92"/>
        <v>0.59999999999999987</v>
      </c>
      <c r="AJ270" s="69">
        <f t="shared" si="93"/>
        <v>2678.579999999999</v>
      </c>
      <c r="AK270" s="69"/>
      <c r="AL270" s="438">
        <f t="shared" si="108"/>
        <v>0</v>
      </c>
      <c r="AM270" s="69">
        <f t="shared" si="88"/>
        <v>0</v>
      </c>
      <c r="AN270" s="186"/>
      <c r="AO270" s="329"/>
    </row>
    <row r="271" spans="2:45" s="1" customFormat="1" ht="15.75" customHeight="1" x14ac:dyDescent="0.25">
      <c r="B271" s="683" t="s">
        <v>213</v>
      </c>
      <c r="C271" s="11" t="s">
        <v>124</v>
      </c>
      <c r="D271" s="125">
        <f t="shared" ref="D271:AA271" si="111">SUM(D272:D274)</f>
        <v>11</v>
      </c>
      <c r="E271" s="125">
        <f t="shared" si="111"/>
        <v>73</v>
      </c>
      <c r="F271" s="125">
        <f t="shared" si="111"/>
        <v>56</v>
      </c>
      <c r="G271" s="57">
        <f t="shared" si="111"/>
        <v>5388.4000000000005</v>
      </c>
      <c r="H271" s="57">
        <f t="shared" si="111"/>
        <v>171.60000000000002</v>
      </c>
      <c r="I271" s="82">
        <f>J271/G271</f>
        <v>0.24359735728602178</v>
      </c>
      <c r="J271" s="57">
        <f t="shared" si="111"/>
        <v>1312.6</v>
      </c>
      <c r="K271" s="82">
        <f>L271/G271</f>
        <v>0</v>
      </c>
      <c r="L271" s="57">
        <f t="shared" si="111"/>
        <v>0</v>
      </c>
      <c r="M271" s="82">
        <f t="shared" si="111"/>
        <v>0</v>
      </c>
      <c r="N271" s="57">
        <f t="shared" si="111"/>
        <v>0</v>
      </c>
      <c r="O271" s="57">
        <f t="shared" si="111"/>
        <v>0</v>
      </c>
      <c r="P271" s="57">
        <f t="shared" si="111"/>
        <v>0</v>
      </c>
      <c r="Q271" s="57">
        <f t="shared" si="111"/>
        <v>132.60000000000002</v>
      </c>
      <c r="R271" s="57">
        <f t="shared" si="111"/>
        <v>12.600000000000001</v>
      </c>
      <c r="S271" s="57">
        <f t="shared" si="111"/>
        <v>644.69999999999993</v>
      </c>
      <c r="T271" s="82">
        <f>U271/G271</f>
        <v>0</v>
      </c>
      <c r="U271" s="57">
        <f t="shared" si="111"/>
        <v>0</v>
      </c>
      <c r="V271" s="82">
        <f>W271/G271</f>
        <v>0.19530844035335165</v>
      </c>
      <c r="W271" s="57">
        <f t="shared" si="111"/>
        <v>1052.4000000000001</v>
      </c>
      <c r="X271" s="57">
        <f t="shared" si="111"/>
        <v>28</v>
      </c>
      <c r="Y271" s="57">
        <f t="shared" si="111"/>
        <v>0</v>
      </c>
      <c r="Z271" s="57">
        <f t="shared" si="111"/>
        <v>0</v>
      </c>
      <c r="AA271" s="57">
        <f t="shared" si="111"/>
        <v>8742.9</v>
      </c>
      <c r="AB271" s="141">
        <f>SUM(AB272:AB274)</f>
        <v>85.800000000000011</v>
      </c>
      <c r="AC271" s="141">
        <f>SUM(AC272:AC274)</f>
        <v>1166.2</v>
      </c>
      <c r="AD271" s="233">
        <f t="shared" si="90"/>
        <v>0.21642788211714051</v>
      </c>
      <c r="AE271" s="141">
        <f>SUM(AE272:AE274)</f>
        <v>7662.5</v>
      </c>
      <c r="AF271" s="269">
        <f t="shared" si="87"/>
        <v>0.6</v>
      </c>
      <c r="AG271" s="270">
        <f>SUM(AG272:AG274)</f>
        <v>3233.04</v>
      </c>
      <c r="AH271" s="141">
        <f>SUM(AH272:AH274)</f>
        <v>-2066.8400000000011</v>
      </c>
      <c r="AI271" s="233">
        <f t="shared" si="92"/>
        <v>0.60000000000000009</v>
      </c>
      <c r="AJ271" s="57">
        <f t="shared" si="93"/>
        <v>3233.0400000000009</v>
      </c>
      <c r="AK271" s="57"/>
      <c r="AL271" s="433">
        <f t="shared" si="108"/>
        <v>0</v>
      </c>
      <c r="AM271" s="57">
        <f>SUM(AM272:AM274)</f>
        <v>0</v>
      </c>
      <c r="AN271" s="79"/>
      <c r="AO271" s="329"/>
    </row>
    <row r="272" spans="2:45" s="1" customFormat="1" ht="15.75" x14ac:dyDescent="0.25">
      <c r="B272" s="683"/>
      <c r="C272" s="15" t="s">
        <v>214</v>
      </c>
      <c r="D272" s="116">
        <v>4</v>
      </c>
      <c r="E272" s="116">
        <v>27</v>
      </c>
      <c r="F272" s="116">
        <v>20</v>
      </c>
      <c r="G272" s="69">
        <v>1949.1</v>
      </c>
      <c r="H272" s="69">
        <v>72</v>
      </c>
      <c r="I272" s="80">
        <v>0.27202298496742089</v>
      </c>
      <c r="J272" s="69">
        <v>530.20000000000005</v>
      </c>
      <c r="K272" s="80">
        <v>0</v>
      </c>
      <c r="L272" s="69">
        <v>0</v>
      </c>
      <c r="M272" s="80">
        <v>0</v>
      </c>
      <c r="N272" s="69">
        <v>0</v>
      </c>
      <c r="O272" s="69">
        <v>0</v>
      </c>
      <c r="P272" s="69">
        <v>0</v>
      </c>
      <c r="Q272" s="69">
        <v>29.6</v>
      </c>
      <c r="R272" s="69">
        <v>4.2</v>
      </c>
      <c r="S272" s="69">
        <v>240.1</v>
      </c>
      <c r="T272" s="80">
        <v>0</v>
      </c>
      <c r="U272" s="69">
        <v>0</v>
      </c>
      <c r="V272" s="80">
        <v>0.19532091734646764</v>
      </c>
      <c r="W272" s="69">
        <v>380.70000000000005</v>
      </c>
      <c r="X272" s="69">
        <v>7.1</v>
      </c>
      <c r="Y272" s="69">
        <v>0</v>
      </c>
      <c r="Z272" s="69">
        <v>0</v>
      </c>
      <c r="AA272" s="60">
        <f>G272+H272+J272+L272+N272+O272+P272+Q272+R272+S272+U272+W272+X272+Y272+Z272</f>
        <v>3212.9999999999995</v>
      </c>
      <c r="AB272" s="143">
        <v>41.6</v>
      </c>
      <c r="AC272" s="69">
        <f>AB272+X272+W272+U272</f>
        <v>429.40000000000003</v>
      </c>
      <c r="AD272" s="238">
        <f t="shared" si="90"/>
        <v>0.22030680827048385</v>
      </c>
      <c r="AE272" s="69">
        <f>G272+H272+J272+L272+N272+P272+Q272+R272+S272+Y272+Z272</f>
        <v>2825.2</v>
      </c>
      <c r="AF272" s="277">
        <f t="shared" si="87"/>
        <v>0.6</v>
      </c>
      <c r="AG272" s="278">
        <f>G272*AF272</f>
        <v>1169.4599999999998</v>
      </c>
      <c r="AH272" s="225">
        <f>IF((AA272+AB272)-(AE272+AG272)&gt;0,0,(AA272+AB272)-(AE272+AG272))</f>
        <v>-740.0600000000004</v>
      </c>
      <c r="AI272" s="238">
        <f t="shared" si="92"/>
        <v>0.60000000000000031</v>
      </c>
      <c r="AJ272" s="69">
        <f t="shared" si="93"/>
        <v>1169.4600000000005</v>
      </c>
      <c r="AK272" s="69"/>
      <c r="AL272" s="438">
        <f t="shared" si="108"/>
        <v>0</v>
      </c>
      <c r="AM272" s="69">
        <f t="shared" si="88"/>
        <v>0</v>
      </c>
      <c r="AN272" s="186"/>
      <c r="AO272" s="329"/>
    </row>
    <row r="273" spans="2:41" s="1" customFormat="1" ht="15.75" x14ac:dyDescent="0.25">
      <c r="B273" s="683"/>
      <c r="C273" s="15" t="s">
        <v>215</v>
      </c>
      <c r="D273" s="116">
        <v>1</v>
      </c>
      <c r="E273" s="116">
        <v>18</v>
      </c>
      <c r="F273" s="116">
        <v>13</v>
      </c>
      <c r="G273" s="69">
        <v>1208.2</v>
      </c>
      <c r="H273" s="69">
        <v>55.2</v>
      </c>
      <c r="I273" s="80">
        <v>0.34927992054295642</v>
      </c>
      <c r="J273" s="69">
        <v>422</v>
      </c>
      <c r="K273" s="80">
        <v>0</v>
      </c>
      <c r="L273" s="69">
        <v>0</v>
      </c>
      <c r="M273" s="80">
        <v>0</v>
      </c>
      <c r="N273" s="69">
        <v>0</v>
      </c>
      <c r="O273" s="69">
        <v>0</v>
      </c>
      <c r="P273" s="69">
        <v>0</v>
      </c>
      <c r="Q273" s="69">
        <v>59.2</v>
      </c>
      <c r="R273" s="69">
        <v>4.2</v>
      </c>
      <c r="S273" s="69">
        <v>151.69999999999999</v>
      </c>
      <c r="T273" s="80">
        <v>0</v>
      </c>
      <c r="U273" s="69">
        <v>0</v>
      </c>
      <c r="V273" s="80">
        <v>0.1953318986922695</v>
      </c>
      <c r="W273" s="69">
        <v>236</v>
      </c>
      <c r="X273" s="69">
        <v>13.8</v>
      </c>
      <c r="Y273" s="69">
        <v>0</v>
      </c>
      <c r="Z273" s="69">
        <v>0</v>
      </c>
      <c r="AA273" s="60">
        <f>G273+H273+J273+L273+N273+O273+P273+Q273+R273+S273+U273+W273+X273+Y273+Z273</f>
        <v>2150.3000000000002</v>
      </c>
      <c r="AB273" s="211">
        <v>0</v>
      </c>
      <c r="AC273" s="69">
        <f>AB273+X273+W273+U273</f>
        <v>249.8</v>
      </c>
      <c r="AD273" s="238">
        <f t="shared" si="90"/>
        <v>0.20675384870054628</v>
      </c>
      <c r="AE273" s="69">
        <f>G273+H273+J273+L273+N273+P273+Q273+R273+S273+Y273+Z273</f>
        <v>1900.5000000000002</v>
      </c>
      <c r="AF273" s="277">
        <f t="shared" si="87"/>
        <v>0.6</v>
      </c>
      <c r="AG273" s="278">
        <f>G273*AF273</f>
        <v>724.92</v>
      </c>
      <c r="AH273" s="225">
        <f>IF((AA273+AB273)-(AE273+AG273)&gt;0,0,(AA273+AB273)-(AE273+AG273))</f>
        <v>-475.11999999999989</v>
      </c>
      <c r="AI273" s="238">
        <f t="shared" si="92"/>
        <v>0.59999999999999987</v>
      </c>
      <c r="AJ273" s="69">
        <f t="shared" si="93"/>
        <v>724.91999999999985</v>
      </c>
      <c r="AK273" s="69"/>
      <c r="AL273" s="438">
        <f t="shared" si="108"/>
        <v>0</v>
      </c>
      <c r="AM273" s="69">
        <f t="shared" si="88"/>
        <v>0</v>
      </c>
      <c r="AN273" s="186"/>
      <c r="AO273" s="329"/>
    </row>
    <row r="274" spans="2:41" s="1" customFormat="1" ht="15.75" x14ac:dyDescent="0.25">
      <c r="B274" s="683"/>
      <c r="C274" s="15" t="s">
        <v>216</v>
      </c>
      <c r="D274" s="116">
        <v>6</v>
      </c>
      <c r="E274" s="116">
        <v>28</v>
      </c>
      <c r="F274" s="116">
        <v>23</v>
      </c>
      <c r="G274" s="69">
        <v>2231.1000000000004</v>
      </c>
      <c r="H274" s="69">
        <v>44.400000000000006</v>
      </c>
      <c r="I274" s="80">
        <v>0.16153466899735552</v>
      </c>
      <c r="J274" s="69">
        <v>360.4</v>
      </c>
      <c r="K274" s="80">
        <v>0</v>
      </c>
      <c r="L274" s="69">
        <v>0</v>
      </c>
      <c r="M274" s="80">
        <v>0</v>
      </c>
      <c r="N274" s="69">
        <v>0</v>
      </c>
      <c r="O274" s="69">
        <v>0</v>
      </c>
      <c r="P274" s="69">
        <v>0</v>
      </c>
      <c r="Q274" s="69">
        <v>43.8</v>
      </c>
      <c r="R274" s="69">
        <v>4.2</v>
      </c>
      <c r="S274" s="69">
        <v>252.89999999999998</v>
      </c>
      <c r="T274" s="80">
        <v>0</v>
      </c>
      <c r="U274" s="69">
        <v>0</v>
      </c>
      <c r="V274" s="80">
        <v>0.19528483707588182</v>
      </c>
      <c r="W274" s="69">
        <v>435.7</v>
      </c>
      <c r="X274" s="69">
        <v>7.1</v>
      </c>
      <c r="Y274" s="69">
        <v>0</v>
      </c>
      <c r="Z274" s="69">
        <v>0</v>
      </c>
      <c r="AA274" s="60">
        <f>G274+H274+J274+L274+N274+O274+P274+Q274+R274+S274+U274+W274+X274+Y274+Z274</f>
        <v>3379.6000000000004</v>
      </c>
      <c r="AB274" s="143">
        <v>44.2</v>
      </c>
      <c r="AC274" s="69">
        <f>AB274+X274+W274+U274</f>
        <v>487</v>
      </c>
      <c r="AD274" s="238">
        <f t="shared" si="90"/>
        <v>0.21827797947200928</v>
      </c>
      <c r="AE274" s="69">
        <f>G274+H274+J274+L274+N274+P274+Q274+R274+S274+Y274+Z274</f>
        <v>2936.8000000000006</v>
      </c>
      <c r="AF274" s="277">
        <f t="shared" ref="AF274:AF337" si="112">$AF$7</f>
        <v>0.6</v>
      </c>
      <c r="AG274" s="278">
        <f>G274*AF274</f>
        <v>1338.66</v>
      </c>
      <c r="AH274" s="225">
        <f>IF((AA274+AB274)-(AE274+AG274)&gt;0,0,(AA274+AB274)-(AE274+AG274))</f>
        <v>-851.66000000000076</v>
      </c>
      <c r="AI274" s="238">
        <f t="shared" si="92"/>
        <v>0.6000000000000002</v>
      </c>
      <c r="AJ274" s="69">
        <f t="shared" si="93"/>
        <v>1338.6600000000008</v>
      </c>
      <c r="AK274" s="69"/>
      <c r="AL274" s="438">
        <f t="shared" si="108"/>
        <v>0</v>
      </c>
      <c r="AM274" s="69">
        <f t="shared" ref="AM274:AM337" si="113">ROUND(AL274*G274,1)</f>
        <v>0</v>
      </c>
      <c r="AN274" s="186"/>
      <c r="AO274" s="329"/>
    </row>
    <row r="275" spans="2:41" s="1" customFormat="1" ht="47.25" x14ac:dyDescent="0.25">
      <c r="B275" s="175" t="s">
        <v>812</v>
      </c>
      <c r="C275" s="17" t="s">
        <v>217</v>
      </c>
      <c r="D275" s="105">
        <v>0</v>
      </c>
      <c r="E275" s="105">
        <v>71</v>
      </c>
      <c r="F275" s="105">
        <v>61.5</v>
      </c>
      <c r="G275" s="136">
        <v>5484.4</v>
      </c>
      <c r="H275" s="136">
        <v>158.4</v>
      </c>
      <c r="I275" s="97">
        <v>0.24753847275909854</v>
      </c>
      <c r="J275" s="136">
        <v>1357.6</v>
      </c>
      <c r="K275" s="97">
        <v>0</v>
      </c>
      <c r="L275" s="136">
        <v>0</v>
      </c>
      <c r="M275" s="97">
        <v>0</v>
      </c>
      <c r="N275" s="136">
        <v>0</v>
      </c>
      <c r="O275" s="136">
        <v>0</v>
      </c>
      <c r="P275" s="136">
        <v>0</v>
      </c>
      <c r="Q275" s="136">
        <v>94.8</v>
      </c>
      <c r="R275" s="158">
        <v>12.7</v>
      </c>
      <c r="S275" s="158">
        <v>660.3</v>
      </c>
      <c r="T275" s="159">
        <v>0</v>
      </c>
      <c r="U275" s="158">
        <v>0</v>
      </c>
      <c r="V275" s="159">
        <v>0.19537232878710525</v>
      </c>
      <c r="W275" s="318">
        <v>1071.5</v>
      </c>
      <c r="X275" s="158">
        <v>21.2</v>
      </c>
      <c r="Y275" s="158">
        <v>0</v>
      </c>
      <c r="Z275" s="158">
        <v>0</v>
      </c>
      <c r="AA275" s="158">
        <v>8860.9000000000015</v>
      </c>
      <c r="AB275" s="210">
        <v>0</v>
      </c>
      <c r="AC275" s="158">
        <f>AB275+X275+W275+U275</f>
        <v>1092.7</v>
      </c>
      <c r="AD275" s="241">
        <f t="shared" si="90"/>
        <v>0.19923783823207647</v>
      </c>
      <c r="AE275" s="158">
        <f>G275+H275+J275+L275+N275+P275+Q275+R275+S275+Y275+Z275</f>
        <v>7768.2</v>
      </c>
      <c r="AF275" s="284">
        <f t="shared" si="112"/>
        <v>0.6</v>
      </c>
      <c r="AG275" s="285">
        <f>G275*AF275</f>
        <v>3290.64</v>
      </c>
      <c r="AH275" s="229">
        <f>IF((AA275+AB275)-(AE275+AG275)&gt;0,0,(AA275+AB275)-(AE275+AG275))</f>
        <v>-2197.9399999999987</v>
      </c>
      <c r="AI275" s="241">
        <f t="shared" si="92"/>
        <v>0.59999999999999976</v>
      </c>
      <c r="AJ275" s="158">
        <f t="shared" si="93"/>
        <v>3290.6399999999985</v>
      </c>
      <c r="AK275" s="158"/>
      <c r="AL275" s="437">
        <f t="shared" si="108"/>
        <v>0</v>
      </c>
      <c r="AM275" s="158">
        <f t="shared" si="113"/>
        <v>0</v>
      </c>
      <c r="AN275" s="202"/>
      <c r="AO275" s="329"/>
    </row>
    <row r="276" spans="2:41" ht="15.75" customHeight="1" x14ac:dyDescent="0.25">
      <c r="B276" s="683" t="s">
        <v>218</v>
      </c>
      <c r="C276" s="11" t="s">
        <v>124</v>
      </c>
      <c r="D276" s="125">
        <f t="shared" ref="D276:AA276" si="114">SUM(D277:D281)</f>
        <v>24</v>
      </c>
      <c r="E276" s="125">
        <f t="shared" si="114"/>
        <v>164.5</v>
      </c>
      <c r="F276" s="125">
        <f t="shared" si="114"/>
        <v>136.5</v>
      </c>
      <c r="G276" s="57">
        <f t="shared" si="114"/>
        <v>12155.6</v>
      </c>
      <c r="H276" s="57">
        <f t="shared" si="114"/>
        <v>375.6</v>
      </c>
      <c r="I276" s="82">
        <f>J276/G276</f>
        <v>0.25390766395735298</v>
      </c>
      <c r="J276" s="57">
        <f t="shared" si="114"/>
        <v>3086.4</v>
      </c>
      <c r="K276" s="82">
        <f>L276/G276</f>
        <v>0</v>
      </c>
      <c r="L276" s="57">
        <f t="shared" si="114"/>
        <v>0</v>
      </c>
      <c r="M276" s="82">
        <f t="shared" si="114"/>
        <v>0</v>
      </c>
      <c r="N276" s="57">
        <f t="shared" si="114"/>
        <v>0</v>
      </c>
      <c r="O276" s="57">
        <f t="shared" si="114"/>
        <v>0</v>
      </c>
      <c r="P276" s="57">
        <f t="shared" si="114"/>
        <v>0</v>
      </c>
      <c r="Q276" s="57">
        <f t="shared" si="114"/>
        <v>235.2</v>
      </c>
      <c r="R276" s="57">
        <f t="shared" si="114"/>
        <v>23.299999999999997</v>
      </c>
      <c r="S276" s="57">
        <f t="shared" si="114"/>
        <v>1460</v>
      </c>
      <c r="T276" s="82">
        <f>U276/G276</f>
        <v>0</v>
      </c>
      <c r="U276" s="57">
        <f t="shared" si="114"/>
        <v>0</v>
      </c>
      <c r="V276" s="82">
        <f>W276/G276</f>
        <v>0.19405047879166801</v>
      </c>
      <c r="W276" s="57">
        <f t="shared" si="114"/>
        <v>2358.7999999999997</v>
      </c>
      <c r="X276" s="57">
        <f t="shared" si="114"/>
        <v>52.3</v>
      </c>
      <c r="Y276" s="57">
        <f t="shared" si="114"/>
        <v>0</v>
      </c>
      <c r="Z276" s="57">
        <f t="shared" si="114"/>
        <v>0</v>
      </c>
      <c r="AA276" s="57">
        <f t="shared" si="114"/>
        <v>19747.199999999997</v>
      </c>
      <c r="AB276" s="141">
        <f>SUM(AB277:AB281)</f>
        <v>174.9</v>
      </c>
      <c r="AC276" s="141">
        <f>SUM(AC277:AC281)</f>
        <v>2586</v>
      </c>
      <c r="AD276" s="233">
        <f t="shared" si="90"/>
        <v>0.21274145249925955</v>
      </c>
      <c r="AE276" s="141">
        <f>SUM(AE277:AE281)</f>
        <v>17336.099999999999</v>
      </c>
      <c r="AF276" s="269">
        <f t="shared" si="112"/>
        <v>0.6</v>
      </c>
      <c r="AG276" s="270">
        <f>SUM(AG277:AG281)</f>
        <v>7293.3599999999988</v>
      </c>
      <c r="AH276" s="141">
        <f>SUM(AH277:AH281)</f>
        <v>-4707.3600000000006</v>
      </c>
      <c r="AI276" s="233">
        <f t="shared" si="92"/>
        <v>0.6</v>
      </c>
      <c r="AJ276" s="57">
        <f t="shared" si="93"/>
        <v>7293.3600000000006</v>
      </c>
      <c r="AK276" s="57"/>
      <c r="AL276" s="433">
        <f t="shared" si="108"/>
        <v>0</v>
      </c>
      <c r="AM276" s="57">
        <f>SUM(AM277:AM281)</f>
        <v>0</v>
      </c>
      <c r="AN276" s="79"/>
      <c r="AO276" s="329"/>
    </row>
    <row r="277" spans="2:41" s="1" customFormat="1" ht="15.75" x14ac:dyDescent="0.25">
      <c r="B277" s="683"/>
      <c r="C277" s="15" t="s">
        <v>219</v>
      </c>
      <c r="D277" s="116">
        <v>2</v>
      </c>
      <c r="E277" s="116">
        <v>20</v>
      </c>
      <c r="F277" s="116">
        <v>14</v>
      </c>
      <c r="G277" s="69">
        <v>1325.5</v>
      </c>
      <c r="H277" s="69">
        <v>22.8</v>
      </c>
      <c r="I277" s="80">
        <v>0.16801207091663523</v>
      </c>
      <c r="J277" s="69">
        <v>222.7</v>
      </c>
      <c r="K277" s="80">
        <v>0</v>
      </c>
      <c r="L277" s="69">
        <v>0</v>
      </c>
      <c r="M277" s="80">
        <v>0</v>
      </c>
      <c r="N277" s="69">
        <v>0</v>
      </c>
      <c r="O277" s="69">
        <v>0</v>
      </c>
      <c r="P277" s="69">
        <v>0</v>
      </c>
      <c r="Q277" s="69">
        <v>1.9</v>
      </c>
      <c r="R277" s="69">
        <v>0</v>
      </c>
      <c r="S277" s="69">
        <v>144.6</v>
      </c>
      <c r="T277" s="80">
        <v>0</v>
      </c>
      <c r="U277" s="69">
        <v>0</v>
      </c>
      <c r="V277" s="80">
        <v>0.18347793285552622</v>
      </c>
      <c r="W277" s="69">
        <v>243.2</v>
      </c>
      <c r="X277" s="69">
        <v>0</v>
      </c>
      <c r="Y277" s="69">
        <v>0</v>
      </c>
      <c r="Z277" s="69">
        <v>0</v>
      </c>
      <c r="AA277" s="60">
        <f>G277+H277+J277+L277+N277+O277+P277+Q277+R277+S277+U277+W277+X277+Y277+Z277</f>
        <v>1960.7</v>
      </c>
      <c r="AB277" s="211">
        <v>0</v>
      </c>
      <c r="AC277" s="69">
        <f>AB277+X277+W277+U277</f>
        <v>243.2</v>
      </c>
      <c r="AD277" s="238">
        <f t="shared" si="90"/>
        <v>0.18347793285552622</v>
      </c>
      <c r="AE277" s="69">
        <f>G277+H277+J277+L277+N277+P277+Q277+R277+S277+Y277+Z277</f>
        <v>1717.5</v>
      </c>
      <c r="AF277" s="277">
        <f t="shared" si="112"/>
        <v>0.6</v>
      </c>
      <c r="AG277" s="278">
        <f>G277*AF277</f>
        <v>795.3</v>
      </c>
      <c r="AH277" s="225">
        <f>IF((AA277+AB277)-(AE277+AG277)&gt;0,0,(AA277+AB277)-(AE277+AG277))</f>
        <v>-552.10000000000014</v>
      </c>
      <c r="AI277" s="238">
        <f t="shared" si="92"/>
        <v>0.60000000000000009</v>
      </c>
      <c r="AJ277" s="69">
        <f t="shared" si="93"/>
        <v>795.30000000000018</v>
      </c>
      <c r="AK277" s="69"/>
      <c r="AL277" s="438">
        <f t="shared" si="108"/>
        <v>0</v>
      </c>
      <c r="AM277" s="69">
        <f t="shared" si="113"/>
        <v>0</v>
      </c>
      <c r="AN277" s="186"/>
      <c r="AO277" s="329"/>
    </row>
    <row r="278" spans="2:41" s="1" customFormat="1" ht="15.75" x14ac:dyDescent="0.25">
      <c r="B278" s="683"/>
      <c r="C278" s="15" t="s">
        <v>220</v>
      </c>
      <c r="D278" s="116">
        <v>6</v>
      </c>
      <c r="E278" s="116">
        <v>25</v>
      </c>
      <c r="F278" s="116">
        <v>24</v>
      </c>
      <c r="G278" s="69">
        <v>2291.6</v>
      </c>
      <c r="H278" s="69">
        <v>68.400000000000006</v>
      </c>
      <c r="I278" s="80">
        <v>0.24921452260429397</v>
      </c>
      <c r="J278" s="69">
        <v>571.1</v>
      </c>
      <c r="K278" s="80">
        <v>0</v>
      </c>
      <c r="L278" s="69">
        <v>0</v>
      </c>
      <c r="M278" s="80">
        <v>0</v>
      </c>
      <c r="N278" s="69">
        <v>0</v>
      </c>
      <c r="O278" s="69">
        <v>0</v>
      </c>
      <c r="P278" s="69">
        <v>0</v>
      </c>
      <c r="Q278" s="69">
        <v>32.1</v>
      </c>
      <c r="R278" s="69">
        <v>4.2</v>
      </c>
      <c r="S278" s="69">
        <v>277.5</v>
      </c>
      <c r="T278" s="80">
        <v>0</v>
      </c>
      <c r="U278" s="69">
        <v>0</v>
      </c>
      <c r="V278" s="80">
        <v>0.19532204573223949</v>
      </c>
      <c r="W278" s="69">
        <v>447.6</v>
      </c>
      <c r="X278" s="69">
        <v>7.1</v>
      </c>
      <c r="Y278" s="69">
        <v>0</v>
      </c>
      <c r="Z278" s="69">
        <v>0</v>
      </c>
      <c r="AA278" s="60">
        <f>G278+H278+J278+L278+N278+O278+P278+Q278+R278+S278+U278+W278+X278+Y278+Z278</f>
        <v>3699.5999999999995</v>
      </c>
      <c r="AB278" s="143">
        <v>47.9</v>
      </c>
      <c r="AC278" s="69">
        <f>AB278+X278+W278+U278</f>
        <v>502.6</v>
      </c>
      <c r="AD278" s="238">
        <f t="shared" ref="AD278:AD341" si="115">(AB278+X278+W278+U278)/G278</f>
        <v>0.21932274393436901</v>
      </c>
      <c r="AE278" s="69">
        <f>G278+H278+J278+L278+N278+P278+Q278+R278+S278+Y278+Z278</f>
        <v>3244.8999999999996</v>
      </c>
      <c r="AF278" s="277">
        <f t="shared" si="112"/>
        <v>0.6</v>
      </c>
      <c r="AG278" s="278">
        <f>G278*AF278</f>
        <v>1374.9599999999998</v>
      </c>
      <c r="AH278" s="225">
        <f>IF((AA278+AB278)-(AE278+AG278)&gt;0,0,(AA278+AB278)-(AE278+AG278))</f>
        <v>-872.36000000000013</v>
      </c>
      <c r="AI278" s="238">
        <f t="shared" si="92"/>
        <v>0.60000000000000009</v>
      </c>
      <c r="AJ278" s="69">
        <f t="shared" si="93"/>
        <v>1374.96</v>
      </c>
      <c r="AK278" s="69"/>
      <c r="AL278" s="438">
        <f t="shared" si="108"/>
        <v>0</v>
      </c>
      <c r="AM278" s="69">
        <f t="shared" si="113"/>
        <v>0</v>
      </c>
      <c r="AN278" s="186"/>
      <c r="AO278" s="329"/>
    </row>
    <row r="279" spans="2:41" ht="15.75" x14ac:dyDescent="0.25">
      <c r="B279" s="683"/>
      <c r="C279" s="15" t="s">
        <v>221</v>
      </c>
      <c r="D279" s="116">
        <v>10</v>
      </c>
      <c r="E279" s="116">
        <v>59.5</v>
      </c>
      <c r="F279" s="116">
        <v>45.5</v>
      </c>
      <c r="G279" s="69">
        <v>3986.2999999999997</v>
      </c>
      <c r="H279" s="69">
        <v>110.4</v>
      </c>
      <c r="I279" s="80">
        <v>0.2310413165090435</v>
      </c>
      <c r="J279" s="69">
        <v>921</v>
      </c>
      <c r="K279" s="80">
        <v>0</v>
      </c>
      <c r="L279" s="69">
        <v>0</v>
      </c>
      <c r="M279" s="80">
        <v>0</v>
      </c>
      <c r="N279" s="69">
        <v>0</v>
      </c>
      <c r="O279" s="69">
        <v>0</v>
      </c>
      <c r="P279" s="69">
        <v>0</v>
      </c>
      <c r="Q279" s="69">
        <v>106.3</v>
      </c>
      <c r="R279" s="69">
        <v>8.5</v>
      </c>
      <c r="S279" s="69">
        <v>468</v>
      </c>
      <c r="T279" s="80">
        <v>0</v>
      </c>
      <c r="U279" s="69">
        <v>0</v>
      </c>
      <c r="V279" s="80">
        <v>0.19536913930210975</v>
      </c>
      <c r="W279" s="69">
        <v>778.80000000000007</v>
      </c>
      <c r="X279" s="69">
        <v>24.2</v>
      </c>
      <c r="Y279" s="69">
        <v>0</v>
      </c>
      <c r="Z279" s="69">
        <v>0</v>
      </c>
      <c r="AA279" s="60">
        <f>G279+H279+J279+L279+N279+O279+P279+Q279+R279+S279+U279+W279+X279+Y279+Z279</f>
        <v>6403.5</v>
      </c>
      <c r="AB279" s="143">
        <v>53</v>
      </c>
      <c r="AC279" s="69">
        <f>AB279+X279+W279+U279</f>
        <v>856.00000000000011</v>
      </c>
      <c r="AD279" s="238">
        <f t="shared" si="115"/>
        <v>0.21473546898126086</v>
      </c>
      <c r="AE279" s="69">
        <f>G279+H279+J279+L279+N279+P279+Q279+R279+S279+Y279+Z279</f>
        <v>5600.5</v>
      </c>
      <c r="AF279" s="277">
        <f t="shared" si="112"/>
        <v>0.6</v>
      </c>
      <c r="AG279" s="278">
        <f>G279*AF279</f>
        <v>2391.7799999999997</v>
      </c>
      <c r="AH279" s="225">
        <f>IF((AA279+AB279)-(AE279+AG279)&gt;0,0,(AA279+AB279)-(AE279+AG279))</f>
        <v>-1535.7799999999997</v>
      </c>
      <c r="AI279" s="238">
        <f t="shared" ref="AI279:AI342" si="116">AJ279/G279</f>
        <v>0.6</v>
      </c>
      <c r="AJ279" s="69">
        <f t="shared" ref="AJ279:AJ342" si="117">AC279+AH279*-1</f>
        <v>2391.7799999999997</v>
      </c>
      <c r="AK279" s="69"/>
      <c r="AL279" s="438">
        <f t="shared" si="108"/>
        <v>0</v>
      </c>
      <c r="AM279" s="69">
        <f t="shared" si="113"/>
        <v>0</v>
      </c>
      <c r="AN279" s="186"/>
      <c r="AO279" s="329"/>
    </row>
    <row r="280" spans="2:41" ht="15.75" x14ac:dyDescent="0.25">
      <c r="B280" s="683"/>
      <c r="C280" s="15" t="s">
        <v>222</v>
      </c>
      <c r="D280" s="116">
        <v>0</v>
      </c>
      <c r="E280" s="116">
        <v>18</v>
      </c>
      <c r="F280" s="116">
        <v>14</v>
      </c>
      <c r="G280" s="69">
        <v>1109.0999999999999</v>
      </c>
      <c r="H280" s="69">
        <v>64.8</v>
      </c>
      <c r="I280" s="80">
        <v>0.36155441348841405</v>
      </c>
      <c r="J280" s="69">
        <v>401</v>
      </c>
      <c r="K280" s="80">
        <v>0</v>
      </c>
      <c r="L280" s="69">
        <v>0</v>
      </c>
      <c r="M280" s="80">
        <v>0</v>
      </c>
      <c r="N280" s="69">
        <v>0</v>
      </c>
      <c r="O280" s="69">
        <v>0</v>
      </c>
      <c r="P280" s="69">
        <v>0</v>
      </c>
      <c r="Q280" s="69">
        <v>29.6</v>
      </c>
      <c r="R280" s="69">
        <v>4.2</v>
      </c>
      <c r="S280" s="69">
        <v>145</v>
      </c>
      <c r="T280" s="80">
        <v>0</v>
      </c>
      <c r="U280" s="69">
        <v>0</v>
      </c>
      <c r="V280" s="80">
        <v>0.19529348120097378</v>
      </c>
      <c r="W280" s="69">
        <v>216.6</v>
      </c>
      <c r="X280" s="69">
        <v>7.1</v>
      </c>
      <c r="Y280" s="69">
        <v>0</v>
      </c>
      <c r="Z280" s="69">
        <v>0</v>
      </c>
      <c r="AA280" s="60">
        <f>G280+H280+J280+L280+N280+O280+P280+Q280+R280+S280+U280+W280+X280+Y280+Z280</f>
        <v>1977.3999999999996</v>
      </c>
      <c r="AB280" s="211">
        <v>0</v>
      </c>
      <c r="AC280" s="69">
        <f>AB280+X280+W280+U280</f>
        <v>223.7</v>
      </c>
      <c r="AD280" s="238">
        <f t="shared" si="115"/>
        <v>0.20169506807321252</v>
      </c>
      <c r="AE280" s="69">
        <f>G280+H280+J280+L280+N280+P280+Q280+R280+S280+Y280+Z280</f>
        <v>1753.6999999999998</v>
      </c>
      <c r="AF280" s="277">
        <f t="shared" si="112"/>
        <v>0.6</v>
      </c>
      <c r="AG280" s="278">
        <f>G280*AF280</f>
        <v>665.45999999999992</v>
      </c>
      <c r="AH280" s="225">
        <f>IF((AA280+AB280)-(AE280+AG280)&gt;0,0,(AA280+AB280)-(AE280+AG280))</f>
        <v>-441.76000000000022</v>
      </c>
      <c r="AI280" s="238">
        <f t="shared" si="116"/>
        <v>0.60000000000000031</v>
      </c>
      <c r="AJ280" s="69">
        <f t="shared" si="117"/>
        <v>665.46000000000026</v>
      </c>
      <c r="AK280" s="69"/>
      <c r="AL280" s="438">
        <f t="shared" si="108"/>
        <v>0</v>
      </c>
      <c r="AM280" s="69">
        <f t="shared" si="113"/>
        <v>0</v>
      </c>
      <c r="AN280" s="186"/>
      <c r="AO280" s="329"/>
    </row>
    <row r="281" spans="2:41" s="1" customFormat="1" ht="15.75" x14ac:dyDescent="0.25">
      <c r="B281" s="683"/>
      <c r="C281" s="15" t="s">
        <v>223</v>
      </c>
      <c r="D281" s="116">
        <v>6</v>
      </c>
      <c r="E281" s="116">
        <v>42</v>
      </c>
      <c r="F281" s="116">
        <v>39</v>
      </c>
      <c r="G281" s="69">
        <v>3443.1000000000004</v>
      </c>
      <c r="H281" s="69">
        <v>109.2</v>
      </c>
      <c r="I281" s="80">
        <v>0.28189712758851032</v>
      </c>
      <c r="J281" s="69">
        <v>970.6</v>
      </c>
      <c r="K281" s="80">
        <v>0</v>
      </c>
      <c r="L281" s="69">
        <v>0</v>
      </c>
      <c r="M281" s="80">
        <v>0</v>
      </c>
      <c r="N281" s="69">
        <v>0</v>
      </c>
      <c r="O281" s="69">
        <v>0</v>
      </c>
      <c r="P281" s="69">
        <v>0</v>
      </c>
      <c r="Q281" s="69">
        <v>65.3</v>
      </c>
      <c r="R281" s="69">
        <v>6.4</v>
      </c>
      <c r="S281" s="69">
        <v>424.90000000000003</v>
      </c>
      <c r="T281" s="80">
        <v>0</v>
      </c>
      <c r="U281" s="69">
        <v>0</v>
      </c>
      <c r="V281" s="80">
        <v>0.19534721617147338</v>
      </c>
      <c r="W281" s="69">
        <v>672.6</v>
      </c>
      <c r="X281" s="69">
        <v>13.9</v>
      </c>
      <c r="Y281" s="69">
        <v>0</v>
      </c>
      <c r="Z281" s="69">
        <v>0</v>
      </c>
      <c r="AA281" s="60">
        <f>G281+H281+J281+L281+N281+O281+P281+Q281+R281+S281+U281+W281+X281+Y281+Z281</f>
        <v>5706</v>
      </c>
      <c r="AB281" s="143">
        <v>74</v>
      </c>
      <c r="AC281" s="69">
        <f>AB281+X281+W281+U281</f>
        <v>760.5</v>
      </c>
      <c r="AD281" s="238">
        <f t="shared" si="115"/>
        <v>0.22087653568005575</v>
      </c>
      <c r="AE281" s="69">
        <f>G281+H281+J281+L281+N281+P281+Q281+R281+S281+Y281+Z281</f>
        <v>5019.5</v>
      </c>
      <c r="AF281" s="277">
        <f t="shared" si="112"/>
        <v>0.6</v>
      </c>
      <c r="AG281" s="278">
        <f>G281*AF281</f>
        <v>2065.86</v>
      </c>
      <c r="AH281" s="225">
        <f>IF((AA281+AB281)-(AE281+AG281)&gt;0,0,(AA281+AB281)-(AE281+AG281))</f>
        <v>-1305.3600000000006</v>
      </c>
      <c r="AI281" s="238">
        <f t="shared" si="116"/>
        <v>0.60000000000000009</v>
      </c>
      <c r="AJ281" s="69">
        <f t="shared" si="117"/>
        <v>2065.8600000000006</v>
      </c>
      <c r="AK281" s="69"/>
      <c r="AL281" s="438">
        <f t="shared" si="108"/>
        <v>0</v>
      </c>
      <c r="AM281" s="69">
        <f t="shared" si="113"/>
        <v>0</v>
      </c>
      <c r="AN281" s="186"/>
      <c r="AO281" s="329"/>
    </row>
    <row r="282" spans="2:41" s="1" customFormat="1" ht="15.75" customHeight="1" x14ac:dyDescent="0.25">
      <c r="B282" s="683" t="s">
        <v>224</v>
      </c>
      <c r="C282" s="11" t="s">
        <v>124</v>
      </c>
      <c r="D282" s="125">
        <f t="shared" ref="D282:AA282" si="118">SUM(D283:D284)</f>
        <v>12</v>
      </c>
      <c r="E282" s="125">
        <f t="shared" si="118"/>
        <v>116</v>
      </c>
      <c r="F282" s="125">
        <f t="shared" si="118"/>
        <v>85</v>
      </c>
      <c r="G282" s="57">
        <f t="shared" si="118"/>
        <v>8093.7000000000007</v>
      </c>
      <c r="H282" s="57">
        <f t="shared" si="118"/>
        <v>186</v>
      </c>
      <c r="I282" s="82">
        <f>J282/G282</f>
        <v>0.20252789206419808</v>
      </c>
      <c r="J282" s="57">
        <f t="shared" si="118"/>
        <v>1639.2</v>
      </c>
      <c r="K282" s="82">
        <f>L282/G282</f>
        <v>0</v>
      </c>
      <c r="L282" s="57">
        <f t="shared" si="118"/>
        <v>0</v>
      </c>
      <c r="M282" s="82">
        <f t="shared" si="118"/>
        <v>0</v>
      </c>
      <c r="N282" s="57">
        <f t="shared" si="118"/>
        <v>0</v>
      </c>
      <c r="O282" s="57">
        <f t="shared" si="118"/>
        <v>0</v>
      </c>
      <c r="P282" s="57">
        <f t="shared" si="118"/>
        <v>0</v>
      </c>
      <c r="Q282" s="57">
        <f t="shared" si="118"/>
        <v>246.20000000000002</v>
      </c>
      <c r="R282" s="57">
        <f t="shared" si="118"/>
        <v>23.4</v>
      </c>
      <c r="S282" s="57">
        <f t="shared" si="118"/>
        <v>925.09999999999991</v>
      </c>
      <c r="T282" s="82">
        <f>U282/G282</f>
        <v>0</v>
      </c>
      <c r="U282" s="57">
        <f t="shared" si="118"/>
        <v>0</v>
      </c>
      <c r="V282" s="82">
        <f>W282/G282</f>
        <v>0.19536182462903243</v>
      </c>
      <c r="W282" s="57">
        <f t="shared" si="118"/>
        <v>1581.1999999999998</v>
      </c>
      <c r="X282" s="57">
        <f t="shared" si="118"/>
        <v>55.6</v>
      </c>
      <c r="Y282" s="57">
        <f t="shared" si="118"/>
        <v>0</v>
      </c>
      <c r="Z282" s="57">
        <f t="shared" si="118"/>
        <v>0</v>
      </c>
      <c r="AA282" s="57">
        <f t="shared" si="118"/>
        <v>12750.400000000001</v>
      </c>
      <c r="AB282" s="141">
        <f>SUM(AB283:AB284)</f>
        <v>118.6</v>
      </c>
      <c r="AC282" s="141">
        <f>SUM(AC283:AC284)</f>
        <v>1755.3999999999999</v>
      </c>
      <c r="AD282" s="233">
        <f t="shared" si="115"/>
        <v>0.21688473751189194</v>
      </c>
      <c r="AE282" s="141">
        <f>SUM(AE283:AE284)</f>
        <v>11113.6</v>
      </c>
      <c r="AF282" s="269">
        <f t="shared" si="112"/>
        <v>0.6</v>
      </c>
      <c r="AG282" s="270">
        <f>SUM(AG283:AG284)</f>
        <v>4856.22</v>
      </c>
      <c r="AH282" s="141">
        <f>SUM(AH283:AH284)</f>
        <v>-3100.8199999999983</v>
      </c>
      <c r="AI282" s="233">
        <f t="shared" si="116"/>
        <v>0.59999999999999976</v>
      </c>
      <c r="AJ282" s="57">
        <f t="shared" si="117"/>
        <v>4856.2199999999984</v>
      </c>
      <c r="AK282" s="57"/>
      <c r="AL282" s="433">
        <f t="shared" si="108"/>
        <v>0</v>
      </c>
      <c r="AM282" s="57">
        <f>SUM(AM283:AM284)</f>
        <v>0</v>
      </c>
      <c r="AN282" s="79"/>
      <c r="AO282" s="329"/>
    </row>
    <row r="283" spans="2:41" s="1" customFormat="1" ht="15.75" x14ac:dyDescent="0.25">
      <c r="B283" s="683"/>
      <c r="C283" s="15" t="s">
        <v>225</v>
      </c>
      <c r="D283" s="116">
        <v>10</v>
      </c>
      <c r="E283" s="116">
        <v>82.5</v>
      </c>
      <c r="F283" s="116">
        <v>63.5</v>
      </c>
      <c r="G283" s="69">
        <v>5921.6</v>
      </c>
      <c r="H283" s="69">
        <v>132</v>
      </c>
      <c r="I283" s="80">
        <v>0.17735071602269656</v>
      </c>
      <c r="J283" s="69">
        <v>1050.2</v>
      </c>
      <c r="K283" s="80">
        <v>0</v>
      </c>
      <c r="L283" s="69">
        <v>0</v>
      </c>
      <c r="M283" s="80">
        <v>0</v>
      </c>
      <c r="N283" s="69">
        <v>0</v>
      </c>
      <c r="O283" s="69">
        <v>0</v>
      </c>
      <c r="P283" s="69">
        <v>0</v>
      </c>
      <c r="Q283" s="69">
        <v>172.20000000000002</v>
      </c>
      <c r="R283" s="69">
        <v>14.9</v>
      </c>
      <c r="S283" s="69">
        <v>665.8</v>
      </c>
      <c r="T283" s="80">
        <v>0</v>
      </c>
      <c r="U283" s="69">
        <v>0</v>
      </c>
      <c r="V283" s="80">
        <v>0.1953694947311537</v>
      </c>
      <c r="W283" s="69">
        <v>1156.8999999999999</v>
      </c>
      <c r="X283" s="69">
        <v>38.1</v>
      </c>
      <c r="Y283" s="69">
        <v>0</v>
      </c>
      <c r="Z283" s="69">
        <v>0</v>
      </c>
      <c r="AA283" s="60">
        <f>G283+H283+J283+L283+N283+O283+P283+Q283+R283+S283+U283+W283+X283+Y283+Z283</f>
        <v>9151.7000000000007</v>
      </c>
      <c r="AB283" s="143">
        <v>118.6</v>
      </c>
      <c r="AC283" s="69">
        <f>AB283+X283+W283+U283</f>
        <v>1313.6</v>
      </c>
      <c r="AD283" s="238">
        <f t="shared" si="115"/>
        <v>0.22183193731423936</v>
      </c>
      <c r="AE283" s="69">
        <f>G283+H283+J283+L283+N283+P283+Q283+R283+S283+Y283+Z283</f>
        <v>7956.7</v>
      </c>
      <c r="AF283" s="277">
        <f t="shared" si="112"/>
        <v>0.6</v>
      </c>
      <c r="AG283" s="278">
        <f>G283*AF283</f>
        <v>3552.96</v>
      </c>
      <c r="AH283" s="225">
        <f>IF((AA283+AB283)-(AE283+AG283)&gt;0,0,(AA283+AB283)-(AE283+AG283))</f>
        <v>-2239.3599999999988</v>
      </c>
      <c r="AI283" s="238">
        <f t="shared" si="116"/>
        <v>0.59999999999999976</v>
      </c>
      <c r="AJ283" s="69">
        <f t="shared" si="117"/>
        <v>3552.9599999999987</v>
      </c>
      <c r="AK283" s="69"/>
      <c r="AL283" s="438">
        <f t="shared" si="108"/>
        <v>0</v>
      </c>
      <c r="AM283" s="69">
        <f t="shared" si="113"/>
        <v>0</v>
      </c>
      <c r="AN283" s="186"/>
      <c r="AO283" s="329"/>
    </row>
    <row r="284" spans="2:41" s="1" customFormat="1" ht="15.75" x14ac:dyDescent="0.25">
      <c r="B284" s="683"/>
      <c r="C284" s="15" t="s">
        <v>226</v>
      </c>
      <c r="D284" s="116">
        <v>2</v>
      </c>
      <c r="E284" s="116">
        <v>33.5</v>
      </c>
      <c r="F284" s="116">
        <v>21.5</v>
      </c>
      <c r="G284" s="69">
        <v>2172.1</v>
      </c>
      <c r="H284" s="69">
        <v>54</v>
      </c>
      <c r="I284" s="80">
        <v>0.27116615257124443</v>
      </c>
      <c r="J284" s="69">
        <v>589</v>
      </c>
      <c r="K284" s="80">
        <v>0</v>
      </c>
      <c r="L284" s="69">
        <v>0</v>
      </c>
      <c r="M284" s="80">
        <v>0</v>
      </c>
      <c r="N284" s="69">
        <v>0</v>
      </c>
      <c r="O284" s="69">
        <v>0</v>
      </c>
      <c r="P284" s="69">
        <v>0</v>
      </c>
      <c r="Q284" s="69">
        <v>74</v>
      </c>
      <c r="R284" s="69">
        <v>8.5</v>
      </c>
      <c r="S284" s="69">
        <v>259.3</v>
      </c>
      <c r="T284" s="80">
        <v>0</v>
      </c>
      <c r="U284" s="69">
        <v>0</v>
      </c>
      <c r="V284" s="80">
        <v>0.19534091432254502</v>
      </c>
      <c r="W284" s="69">
        <v>424.3</v>
      </c>
      <c r="X284" s="69">
        <v>17.5</v>
      </c>
      <c r="Y284" s="69">
        <v>0</v>
      </c>
      <c r="Z284" s="69">
        <v>0</v>
      </c>
      <c r="AA284" s="60">
        <f>G284+H284+J284+L284+N284+O284+P284+Q284+R284+S284+U284+W284+X284+Y284+Z284</f>
        <v>3598.7000000000003</v>
      </c>
      <c r="AB284" s="211">
        <v>0</v>
      </c>
      <c r="AC284" s="69">
        <f>AB284+X284+W284+U284</f>
        <v>441.8</v>
      </c>
      <c r="AD284" s="238">
        <f t="shared" si="115"/>
        <v>0.20339763362644447</v>
      </c>
      <c r="AE284" s="69">
        <f>G284+H284+J284+L284+N284+P284+Q284+R284+S284+Y284+Z284</f>
        <v>3156.9</v>
      </c>
      <c r="AF284" s="277">
        <f t="shared" si="112"/>
        <v>0.6</v>
      </c>
      <c r="AG284" s="278">
        <f>G284*AF284</f>
        <v>1303.26</v>
      </c>
      <c r="AH284" s="225">
        <f>IF((AA284+AB284)-(AE284+AG284)&gt;0,0,(AA284+AB284)-(AE284+AG284))</f>
        <v>-861.45999999999958</v>
      </c>
      <c r="AI284" s="238">
        <f t="shared" si="116"/>
        <v>0.59999999999999987</v>
      </c>
      <c r="AJ284" s="69">
        <f t="shared" si="117"/>
        <v>1303.2599999999995</v>
      </c>
      <c r="AK284" s="69"/>
      <c r="AL284" s="438">
        <f t="shared" si="108"/>
        <v>0</v>
      </c>
      <c r="AM284" s="69">
        <f t="shared" si="113"/>
        <v>0</v>
      </c>
      <c r="AN284" s="186"/>
      <c r="AO284" s="329"/>
    </row>
    <row r="285" spans="2:41" ht="15.75" customHeight="1" x14ac:dyDescent="0.25">
      <c r="B285" s="683" t="s">
        <v>813</v>
      </c>
      <c r="C285" s="11" t="s">
        <v>124</v>
      </c>
      <c r="D285" s="125">
        <f t="shared" ref="D285:AA285" si="119">SUM(D286:D287)</f>
        <v>5</v>
      </c>
      <c r="E285" s="125">
        <f t="shared" si="119"/>
        <v>80</v>
      </c>
      <c r="F285" s="125">
        <f t="shared" si="119"/>
        <v>45</v>
      </c>
      <c r="G285" s="57">
        <f t="shared" si="119"/>
        <v>3962.1</v>
      </c>
      <c r="H285" s="57">
        <f t="shared" si="119"/>
        <v>100.80000000000001</v>
      </c>
      <c r="I285" s="82">
        <f>J285/G285</f>
        <v>0.1935842103934782</v>
      </c>
      <c r="J285" s="57">
        <f t="shared" si="119"/>
        <v>767</v>
      </c>
      <c r="K285" s="82">
        <f>L285/G285</f>
        <v>0</v>
      </c>
      <c r="L285" s="57">
        <f t="shared" si="119"/>
        <v>0</v>
      </c>
      <c r="M285" s="82">
        <f t="shared" si="119"/>
        <v>0</v>
      </c>
      <c r="N285" s="57">
        <f t="shared" si="119"/>
        <v>0</v>
      </c>
      <c r="O285" s="57">
        <f t="shared" si="119"/>
        <v>0</v>
      </c>
      <c r="P285" s="57">
        <f t="shared" si="119"/>
        <v>0</v>
      </c>
      <c r="Q285" s="57">
        <f t="shared" si="119"/>
        <v>125</v>
      </c>
      <c r="R285" s="57">
        <f t="shared" si="119"/>
        <v>8.5</v>
      </c>
      <c r="S285" s="57">
        <f t="shared" si="119"/>
        <v>450.5</v>
      </c>
      <c r="T285" s="82">
        <f>U285/G285</f>
        <v>0</v>
      </c>
      <c r="U285" s="57">
        <f t="shared" si="119"/>
        <v>0</v>
      </c>
      <c r="V285" s="82">
        <f>W285/G285</f>
        <v>0.19532571111279376</v>
      </c>
      <c r="W285" s="57">
        <f t="shared" si="119"/>
        <v>773.90000000000009</v>
      </c>
      <c r="X285" s="57">
        <f t="shared" si="119"/>
        <v>27.5</v>
      </c>
      <c r="Y285" s="57">
        <f t="shared" si="119"/>
        <v>0</v>
      </c>
      <c r="Z285" s="57">
        <f t="shared" si="119"/>
        <v>0</v>
      </c>
      <c r="AA285" s="57">
        <f t="shared" si="119"/>
        <v>6215.2999999999993</v>
      </c>
      <c r="AB285" s="208">
        <f>SUM(AB286:AB287)</f>
        <v>0</v>
      </c>
      <c r="AC285" s="141">
        <f>SUM(AC286:AC287)</f>
        <v>801.40000000000009</v>
      </c>
      <c r="AD285" s="233">
        <f t="shared" si="115"/>
        <v>0.20226647484919616</v>
      </c>
      <c r="AE285" s="141">
        <f>SUM(AE286:AE287)</f>
        <v>5413.9</v>
      </c>
      <c r="AF285" s="269">
        <f t="shared" si="112"/>
        <v>0.6</v>
      </c>
      <c r="AG285" s="270">
        <f>SUM(AG286:AG287)</f>
        <v>2377.2600000000002</v>
      </c>
      <c r="AH285" s="141">
        <f>SUM(AH286:AH287)</f>
        <v>-1575.8599999999997</v>
      </c>
      <c r="AI285" s="233">
        <f t="shared" si="116"/>
        <v>0.6</v>
      </c>
      <c r="AJ285" s="57">
        <f t="shared" si="117"/>
        <v>2377.2599999999998</v>
      </c>
      <c r="AK285" s="57"/>
      <c r="AL285" s="433">
        <f t="shared" si="108"/>
        <v>0</v>
      </c>
      <c r="AM285" s="57">
        <f>SUM(AM286:AM287)</f>
        <v>0</v>
      </c>
      <c r="AN285" s="79"/>
      <c r="AO285" s="329"/>
    </row>
    <row r="286" spans="2:41" ht="15.75" x14ac:dyDescent="0.25">
      <c r="B286" s="683"/>
      <c r="C286" s="15" t="s">
        <v>227</v>
      </c>
      <c r="D286" s="116">
        <v>3</v>
      </c>
      <c r="E286" s="116">
        <v>39</v>
      </c>
      <c r="F286" s="116">
        <v>23</v>
      </c>
      <c r="G286" s="69">
        <v>2057.8999999999996</v>
      </c>
      <c r="H286" s="69">
        <v>42</v>
      </c>
      <c r="I286" s="80">
        <v>0.13897662665824387</v>
      </c>
      <c r="J286" s="69">
        <v>286</v>
      </c>
      <c r="K286" s="80">
        <v>0</v>
      </c>
      <c r="L286" s="69">
        <v>0</v>
      </c>
      <c r="M286" s="80">
        <v>0</v>
      </c>
      <c r="N286" s="69">
        <v>0</v>
      </c>
      <c r="O286" s="69">
        <v>0</v>
      </c>
      <c r="P286" s="69">
        <v>0</v>
      </c>
      <c r="Q286" s="69">
        <v>6.1</v>
      </c>
      <c r="R286" s="69">
        <v>0</v>
      </c>
      <c r="S286" s="69">
        <v>232.79999999999998</v>
      </c>
      <c r="T286" s="80">
        <v>0</v>
      </c>
      <c r="U286" s="69">
        <v>0</v>
      </c>
      <c r="V286" s="80">
        <v>0.19534476893920991</v>
      </c>
      <c r="W286" s="69">
        <v>402</v>
      </c>
      <c r="X286" s="69">
        <v>0</v>
      </c>
      <c r="Y286" s="69">
        <v>0</v>
      </c>
      <c r="Z286" s="69">
        <v>0</v>
      </c>
      <c r="AA286" s="60">
        <f>G286+H286+J286+L286+N286+O286+P286+Q286+R286+S286+U286+W286+X286+Y286+Z286</f>
        <v>3026.7999999999997</v>
      </c>
      <c r="AB286" s="211">
        <v>0</v>
      </c>
      <c r="AC286" s="69">
        <f>AB286+X286+W286+U286</f>
        <v>402</v>
      </c>
      <c r="AD286" s="238">
        <f t="shared" si="115"/>
        <v>0.19534476893920991</v>
      </c>
      <c r="AE286" s="69">
        <f>G286+H286+J286+L286+N286+P286+Q286+R286+S286+Y286+Z286</f>
        <v>2624.7999999999997</v>
      </c>
      <c r="AF286" s="277">
        <f t="shared" si="112"/>
        <v>0.6</v>
      </c>
      <c r="AG286" s="278">
        <f>G286*AF286</f>
        <v>1234.7399999999998</v>
      </c>
      <c r="AH286" s="225">
        <f>IF((AA286+AB286)-(AE286+AG286)&gt;0,0,(AA286+AB286)-(AE286+AG286))</f>
        <v>-832.73999999999978</v>
      </c>
      <c r="AI286" s="238">
        <f t="shared" si="116"/>
        <v>0.6</v>
      </c>
      <c r="AJ286" s="69">
        <f t="shared" si="117"/>
        <v>1234.7399999999998</v>
      </c>
      <c r="AK286" s="69"/>
      <c r="AL286" s="438">
        <f t="shared" si="108"/>
        <v>0</v>
      </c>
      <c r="AM286" s="69">
        <f t="shared" si="113"/>
        <v>0</v>
      </c>
      <c r="AN286" s="186"/>
      <c r="AO286" s="329"/>
    </row>
    <row r="287" spans="2:41" ht="15.75" x14ac:dyDescent="0.25">
      <c r="B287" s="683"/>
      <c r="C287" s="15" t="s">
        <v>802</v>
      </c>
      <c r="D287" s="116">
        <v>2</v>
      </c>
      <c r="E287" s="116">
        <v>41</v>
      </c>
      <c r="F287" s="116">
        <v>22</v>
      </c>
      <c r="G287" s="69">
        <v>1904.2000000000003</v>
      </c>
      <c r="H287" s="69">
        <v>58.800000000000004</v>
      </c>
      <c r="I287" s="80">
        <v>0.25259951685747289</v>
      </c>
      <c r="J287" s="69">
        <v>481</v>
      </c>
      <c r="K287" s="80">
        <v>0</v>
      </c>
      <c r="L287" s="69">
        <v>0</v>
      </c>
      <c r="M287" s="80">
        <v>0</v>
      </c>
      <c r="N287" s="69">
        <v>0</v>
      </c>
      <c r="O287" s="69">
        <v>0</v>
      </c>
      <c r="P287" s="69">
        <v>0</v>
      </c>
      <c r="Q287" s="69">
        <v>118.9</v>
      </c>
      <c r="R287" s="69">
        <v>8.5</v>
      </c>
      <c r="S287" s="69">
        <v>217.70000000000002</v>
      </c>
      <c r="T287" s="80">
        <v>0</v>
      </c>
      <c r="U287" s="69">
        <v>0</v>
      </c>
      <c r="V287" s="80">
        <v>0.19530511500892761</v>
      </c>
      <c r="W287" s="69">
        <v>371.90000000000003</v>
      </c>
      <c r="X287" s="69">
        <v>27.5</v>
      </c>
      <c r="Y287" s="69">
        <v>0</v>
      </c>
      <c r="Z287" s="69">
        <v>0</v>
      </c>
      <c r="AA287" s="60">
        <f>G287+H287+J287+L287+N287+O287+P287+Q287+R287+S287+U287+W287+X287+Y287+Z287</f>
        <v>3188.5</v>
      </c>
      <c r="AB287" s="211">
        <v>0</v>
      </c>
      <c r="AC287" s="69">
        <f>AB287+X287+W287+U287</f>
        <v>399.40000000000003</v>
      </c>
      <c r="AD287" s="238">
        <f t="shared" si="115"/>
        <v>0.20974687532822181</v>
      </c>
      <c r="AE287" s="69">
        <f>G287+H287+J287+L287+N287+P287+Q287+R287+S287+Y287+Z287</f>
        <v>2789.1</v>
      </c>
      <c r="AF287" s="277">
        <f t="shared" si="112"/>
        <v>0.6</v>
      </c>
      <c r="AG287" s="278">
        <f>G287*AF287</f>
        <v>1142.5200000000002</v>
      </c>
      <c r="AH287" s="225">
        <f>IF((AA287+AB287)-(AE287+AG287)&gt;0,0,(AA287+AB287)-(AE287+AG287))</f>
        <v>-743.11999999999989</v>
      </c>
      <c r="AI287" s="238">
        <f t="shared" si="116"/>
        <v>0.59999999999999987</v>
      </c>
      <c r="AJ287" s="69">
        <f t="shared" si="117"/>
        <v>1142.52</v>
      </c>
      <c r="AK287" s="69"/>
      <c r="AL287" s="438">
        <f t="shared" si="108"/>
        <v>0</v>
      </c>
      <c r="AM287" s="69">
        <f t="shared" si="113"/>
        <v>0</v>
      </c>
      <c r="AN287" s="186"/>
      <c r="AO287" s="329"/>
    </row>
    <row r="288" spans="2:41" ht="15.75" customHeight="1" x14ac:dyDescent="0.25">
      <c r="B288" s="683" t="s">
        <v>814</v>
      </c>
      <c r="C288" s="11" t="s">
        <v>124</v>
      </c>
      <c r="D288" s="125">
        <f t="shared" ref="D288:AA288" si="120">SUM(D289:D291)</f>
        <v>4</v>
      </c>
      <c r="E288" s="125">
        <f t="shared" si="120"/>
        <v>117.5</v>
      </c>
      <c r="F288" s="125">
        <f t="shared" si="120"/>
        <v>75.5</v>
      </c>
      <c r="G288" s="57">
        <f t="shared" si="120"/>
        <v>6926.5</v>
      </c>
      <c r="H288" s="57">
        <f t="shared" si="120"/>
        <v>67.2</v>
      </c>
      <c r="I288" s="82">
        <f>J288/G288</f>
        <v>0.12609543059265141</v>
      </c>
      <c r="J288" s="57">
        <f t="shared" si="120"/>
        <v>873.4</v>
      </c>
      <c r="K288" s="82">
        <f>L288/G288</f>
        <v>0</v>
      </c>
      <c r="L288" s="57">
        <f t="shared" si="120"/>
        <v>0</v>
      </c>
      <c r="M288" s="82">
        <f t="shared" si="120"/>
        <v>0</v>
      </c>
      <c r="N288" s="57">
        <f t="shared" si="120"/>
        <v>0</v>
      </c>
      <c r="O288" s="57">
        <f t="shared" si="120"/>
        <v>0</v>
      </c>
      <c r="P288" s="57">
        <f t="shared" si="120"/>
        <v>0</v>
      </c>
      <c r="Q288" s="57">
        <f t="shared" si="120"/>
        <v>328.6</v>
      </c>
      <c r="R288" s="57">
        <f t="shared" si="120"/>
        <v>49</v>
      </c>
      <c r="S288" s="57">
        <f t="shared" si="120"/>
        <v>733.8</v>
      </c>
      <c r="T288" s="82">
        <f>U288/G288</f>
        <v>0</v>
      </c>
      <c r="U288" s="57">
        <f t="shared" si="120"/>
        <v>0</v>
      </c>
      <c r="V288" s="82">
        <f>W288/G288</f>
        <v>0.19532231285642102</v>
      </c>
      <c r="W288" s="57">
        <f t="shared" si="120"/>
        <v>1352.9</v>
      </c>
      <c r="X288" s="57">
        <f t="shared" si="120"/>
        <v>66</v>
      </c>
      <c r="Y288" s="57">
        <f t="shared" si="120"/>
        <v>0</v>
      </c>
      <c r="Z288" s="57">
        <f t="shared" si="120"/>
        <v>0</v>
      </c>
      <c r="AA288" s="57">
        <f t="shared" si="120"/>
        <v>10397.399999999998</v>
      </c>
      <c r="AB288" s="208">
        <f>SUM(AB289:AB291)</f>
        <v>0</v>
      </c>
      <c r="AC288" s="141">
        <f>SUM(AC289:AC291)</f>
        <v>1418.9</v>
      </c>
      <c r="AD288" s="233">
        <f t="shared" si="115"/>
        <v>0.20485093481556343</v>
      </c>
      <c r="AE288" s="141">
        <f>SUM(AE289:AE291)</f>
        <v>8978.5</v>
      </c>
      <c r="AF288" s="269">
        <f t="shared" si="112"/>
        <v>0.6</v>
      </c>
      <c r="AG288" s="270">
        <f>SUM(AG289:AG291)</f>
        <v>4155.8999999999996</v>
      </c>
      <c r="AH288" s="141">
        <f>SUM(AH289:AH291)</f>
        <v>-2736.9999999999991</v>
      </c>
      <c r="AI288" s="233">
        <f t="shared" si="116"/>
        <v>0.6</v>
      </c>
      <c r="AJ288" s="57">
        <f t="shared" si="117"/>
        <v>4155.8999999999996</v>
      </c>
      <c r="AK288" s="57"/>
      <c r="AL288" s="433">
        <f t="shared" si="108"/>
        <v>0</v>
      </c>
      <c r="AM288" s="57">
        <f>SUM(AM289:AM291)</f>
        <v>0</v>
      </c>
      <c r="AN288" s="79"/>
      <c r="AO288" s="329"/>
    </row>
    <row r="289" spans="2:45" ht="15.75" x14ac:dyDescent="0.25">
      <c r="B289" s="683"/>
      <c r="C289" s="15" t="s">
        <v>228</v>
      </c>
      <c r="D289" s="116">
        <v>3</v>
      </c>
      <c r="E289" s="116">
        <v>63</v>
      </c>
      <c r="F289" s="116">
        <v>34</v>
      </c>
      <c r="G289" s="69">
        <v>3127.5</v>
      </c>
      <c r="H289" s="69">
        <v>20.399999999999999</v>
      </c>
      <c r="I289" s="80">
        <v>6.8009592326139096E-2</v>
      </c>
      <c r="J289" s="69">
        <v>212.70000000000002</v>
      </c>
      <c r="K289" s="80">
        <v>0</v>
      </c>
      <c r="L289" s="69">
        <v>0</v>
      </c>
      <c r="M289" s="80">
        <v>0</v>
      </c>
      <c r="N289" s="69">
        <v>0</v>
      </c>
      <c r="O289" s="69">
        <v>0</v>
      </c>
      <c r="P289" s="69">
        <v>0</v>
      </c>
      <c r="Q289" s="69">
        <v>128.1</v>
      </c>
      <c r="R289" s="69">
        <v>29.9</v>
      </c>
      <c r="S289" s="69">
        <v>316.60000000000002</v>
      </c>
      <c r="T289" s="80">
        <v>0</v>
      </c>
      <c r="U289" s="69">
        <v>0</v>
      </c>
      <c r="V289" s="80">
        <v>0.19536370903277378</v>
      </c>
      <c r="W289" s="69">
        <v>611</v>
      </c>
      <c r="X289" s="69">
        <v>27.5</v>
      </c>
      <c r="Y289" s="69">
        <v>0</v>
      </c>
      <c r="Z289" s="69">
        <v>0</v>
      </c>
      <c r="AA289" s="60">
        <f>G289+H289+J289+L289+N289+O289+P289+Q289+R289+S289+U289+W289+X289+Y289+Z289</f>
        <v>4473.7</v>
      </c>
      <c r="AB289" s="211">
        <v>0</v>
      </c>
      <c r="AC289" s="69">
        <f>AB289+X289+W289+U289</f>
        <v>638.5</v>
      </c>
      <c r="AD289" s="238">
        <f t="shared" si="115"/>
        <v>0.20415667466027179</v>
      </c>
      <c r="AE289" s="69">
        <f>G289+H289+J289+L289+N289+P289+Q289+R289+S289+Y289+Z289</f>
        <v>3835.2</v>
      </c>
      <c r="AF289" s="277">
        <f t="shared" si="112"/>
        <v>0.6</v>
      </c>
      <c r="AG289" s="278">
        <f>G289*AF289</f>
        <v>1876.5</v>
      </c>
      <c r="AH289" s="225">
        <f>IF((AA289+AB289)-(AE289+AG289)&gt;0,0,(AA289+AB289)-(AE289+AG289))</f>
        <v>-1238</v>
      </c>
      <c r="AI289" s="238">
        <f t="shared" si="116"/>
        <v>0.6</v>
      </c>
      <c r="AJ289" s="69">
        <f t="shared" si="117"/>
        <v>1876.5</v>
      </c>
      <c r="AK289" s="69"/>
      <c r="AL289" s="438">
        <f t="shared" si="108"/>
        <v>0</v>
      </c>
      <c r="AM289" s="69">
        <f t="shared" si="113"/>
        <v>0</v>
      </c>
      <c r="AN289" s="186"/>
      <c r="AO289" s="329"/>
    </row>
    <row r="290" spans="2:45" s="1" customFormat="1" ht="15.75" x14ac:dyDescent="0.25">
      <c r="B290" s="683"/>
      <c r="C290" s="15" t="s">
        <v>229</v>
      </c>
      <c r="D290" s="116">
        <v>1</v>
      </c>
      <c r="E290" s="116">
        <v>19.5</v>
      </c>
      <c r="F290" s="116">
        <v>17.5</v>
      </c>
      <c r="G290" s="69">
        <v>1684.6</v>
      </c>
      <c r="H290" s="69">
        <v>33.6</v>
      </c>
      <c r="I290" s="80">
        <v>0.26849103644782141</v>
      </c>
      <c r="J290" s="69">
        <v>452.29999999999995</v>
      </c>
      <c r="K290" s="80">
        <v>0</v>
      </c>
      <c r="L290" s="69">
        <v>0</v>
      </c>
      <c r="M290" s="80">
        <v>0</v>
      </c>
      <c r="N290" s="69">
        <v>0</v>
      </c>
      <c r="O290" s="69">
        <v>0</v>
      </c>
      <c r="P290" s="69">
        <v>0</v>
      </c>
      <c r="Q290" s="69">
        <v>54.4</v>
      </c>
      <c r="R290" s="69">
        <v>6.4</v>
      </c>
      <c r="S290" s="69">
        <v>202.7</v>
      </c>
      <c r="T290" s="80">
        <v>0</v>
      </c>
      <c r="U290" s="69">
        <v>0</v>
      </c>
      <c r="V290" s="80">
        <v>0.19529858720170962</v>
      </c>
      <c r="W290" s="69">
        <v>329</v>
      </c>
      <c r="X290" s="69">
        <v>10.6</v>
      </c>
      <c r="Y290" s="69">
        <v>0</v>
      </c>
      <c r="Z290" s="69">
        <v>0</v>
      </c>
      <c r="AA290" s="60">
        <f>G290+H290+J290+L290+N290+O290+P290+Q290+R290+S290+U290+W290+X290+Y290+Z290</f>
        <v>2773.6</v>
      </c>
      <c r="AB290" s="211">
        <v>0</v>
      </c>
      <c r="AC290" s="69">
        <f>AB290+X290+W290+U290</f>
        <v>339.6</v>
      </c>
      <c r="AD290" s="238">
        <f t="shared" si="115"/>
        <v>0.20159088210851242</v>
      </c>
      <c r="AE290" s="69">
        <f>G290+H290+J290+L290+N290+P290+Q290+R290+S290+Y290+Z290</f>
        <v>2434</v>
      </c>
      <c r="AF290" s="277">
        <f t="shared" si="112"/>
        <v>0.6</v>
      </c>
      <c r="AG290" s="278">
        <f>G290*AF290</f>
        <v>1010.7599999999999</v>
      </c>
      <c r="AH290" s="225">
        <f>IF((AA290+AB290)-(AE290+AG290)&gt;0,0,(AA290+AB290)-(AE290+AG290))</f>
        <v>-671.15999999999985</v>
      </c>
      <c r="AI290" s="238">
        <f t="shared" si="116"/>
        <v>0.6</v>
      </c>
      <c r="AJ290" s="69">
        <f t="shared" si="117"/>
        <v>1010.7599999999999</v>
      </c>
      <c r="AK290" s="69"/>
      <c r="AL290" s="438">
        <f t="shared" si="108"/>
        <v>0</v>
      </c>
      <c r="AM290" s="69">
        <f t="shared" si="113"/>
        <v>0</v>
      </c>
      <c r="AN290" s="186"/>
      <c r="AO290" s="329"/>
    </row>
    <row r="291" spans="2:45" s="1" customFormat="1" ht="15.75" x14ac:dyDescent="0.25">
      <c r="B291" s="683"/>
      <c r="C291" s="15" t="s">
        <v>230</v>
      </c>
      <c r="D291" s="116">
        <v>0</v>
      </c>
      <c r="E291" s="116">
        <v>35</v>
      </c>
      <c r="F291" s="116">
        <v>24</v>
      </c>
      <c r="G291" s="69">
        <v>2114.3999999999996</v>
      </c>
      <c r="H291" s="69">
        <v>13.2</v>
      </c>
      <c r="I291" s="80">
        <v>9.8562239878925484E-2</v>
      </c>
      <c r="J291" s="69">
        <v>208.4</v>
      </c>
      <c r="K291" s="80">
        <v>0</v>
      </c>
      <c r="L291" s="69">
        <v>0</v>
      </c>
      <c r="M291" s="80">
        <v>0</v>
      </c>
      <c r="N291" s="69">
        <v>0</v>
      </c>
      <c r="O291" s="69">
        <v>0</v>
      </c>
      <c r="P291" s="69">
        <v>0</v>
      </c>
      <c r="Q291" s="69">
        <v>146.1</v>
      </c>
      <c r="R291" s="69">
        <v>12.7</v>
      </c>
      <c r="S291" s="69">
        <v>214.49999999999997</v>
      </c>
      <c r="T291" s="80">
        <v>0</v>
      </c>
      <c r="U291" s="69">
        <v>0</v>
      </c>
      <c r="V291" s="80">
        <v>0.19527998486568296</v>
      </c>
      <c r="W291" s="69">
        <v>412.9</v>
      </c>
      <c r="X291" s="69">
        <v>27.9</v>
      </c>
      <c r="Y291" s="69">
        <v>0</v>
      </c>
      <c r="Z291" s="69">
        <v>0</v>
      </c>
      <c r="AA291" s="60">
        <f>G291+H291+J291+L291+N291+O291+P291+Q291+R291+S291+U291+W291+X291+Y291+Z291</f>
        <v>3150.0999999999995</v>
      </c>
      <c r="AB291" s="211">
        <v>0</v>
      </c>
      <c r="AC291" s="69">
        <f>AB291+X291+W291+U291</f>
        <v>440.79999999999995</v>
      </c>
      <c r="AD291" s="238">
        <f t="shared" si="115"/>
        <v>0.20847521755580781</v>
      </c>
      <c r="AE291" s="69">
        <f>G291+H291+J291+L291+N291+P291+Q291+R291+S291+Y291+Z291</f>
        <v>2709.2999999999993</v>
      </c>
      <c r="AF291" s="277">
        <f t="shared" si="112"/>
        <v>0.6</v>
      </c>
      <c r="AG291" s="278">
        <f>G291*AF291</f>
        <v>1268.6399999999996</v>
      </c>
      <c r="AH291" s="225">
        <f>IF((AA291+AB291)-(AE291+AG291)&gt;0,0,(AA291+AB291)-(AE291+AG291))</f>
        <v>-827.83999999999924</v>
      </c>
      <c r="AI291" s="238">
        <f t="shared" si="116"/>
        <v>0.59999999999999976</v>
      </c>
      <c r="AJ291" s="69">
        <f t="shared" si="117"/>
        <v>1268.6399999999992</v>
      </c>
      <c r="AK291" s="69"/>
      <c r="AL291" s="438">
        <f t="shared" si="108"/>
        <v>0</v>
      </c>
      <c r="AM291" s="69">
        <f t="shared" si="113"/>
        <v>0</v>
      </c>
      <c r="AN291" s="186"/>
      <c r="AO291" s="329"/>
    </row>
    <row r="292" spans="2:45" s="1" customFormat="1" ht="42" customHeight="1" x14ac:dyDescent="0.25">
      <c r="B292" s="663" t="s">
        <v>231</v>
      </c>
      <c r="C292" s="664"/>
      <c r="D292" s="117">
        <f t="shared" ref="D292:AA292" si="121">D294</f>
        <v>115</v>
      </c>
      <c r="E292" s="117">
        <f t="shared" si="121"/>
        <v>719</v>
      </c>
      <c r="F292" s="117">
        <f t="shared" si="121"/>
        <v>608</v>
      </c>
      <c r="G292" s="132">
        <f t="shared" si="121"/>
        <v>56351.200000000004</v>
      </c>
      <c r="H292" s="132">
        <f t="shared" si="121"/>
        <v>2082.9</v>
      </c>
      <c r="I292" s="87">
        <f>J292/G292</f>
        <v>0.31850785786283164</v>
      </c>
      <c r="J292" s="132">
        <f t="shared" si="121"/>
        <v>17948.3</v>
      </c>
      <c r="K292" s="87">
        <f>L292/G292</f>
        <v>1.0381322846718436E-3</v>
      </c>
      <c r="L292" s="132">
        <f t="shared" si="121"/>
        <v>58.5</v>
      </c>
      <c r="M292" s="87">
        <f>N292/G292</f>
        <v>0</v>
      </c>
      <c r="N292" s="132">
        <f t="shared" si="121"/>
        <v>0</v>
      </c>
      <c r="O292" s="132">
        <f t="shared" si="121"/>
        <v>0</v>
      </c>
      <c r="P292" s="132">
        <f t="shared" si="121"/>
        <v>0</v>
      </c>
      <c r="Q292" s="132">
        <f t="shared" si="121"/>
        <v>1483.4</v>
      </c>
      <c r="R292" s="132">
        <f t="shared" si="121"/>
        <v>251.40000000000003</v>
      </c>
      <c r="S292" s="132">
        <f t="shared" si="121"/>
        <v>7924.7999999999993</v>
      </c>
      <c r="T292" s="87">
        <f>U292/G292</f>
        <v>0</v>
      </c>
      <c r="U292" s="132">
        <f t="shared" si="121"/>
        <v>0</v>
      </c>
      <c r="V292" s="87">
        <f>W292/G292</f>
        <v>0.29999538607873472</v>
      </c>
      <c r="W292" s="315">
        <f t="shared" si="121"/>
        <v>16905.099999999999</v>
      </c>
      <c r="X292" s="132">
        <f t="shared" si="121"/>
        <v>0</v>
      </c>
      <c r="Y292" s="132">
        <f t="shared" si="121"/>
        <v>0</v>
      </c>
      <c r="Z292" s="132">
        <f t="shared" si="121"/>
        <v>0</v>
      </c>
      <c r="AA292" s="132">
        <f t="shared" si="121"/>
        <v>103005.59999999999</v>
      </c>
      <c r="AB292" s="129">
        <f>AB294+AB293</f>
        <v>4354.5999999999995</v>
      </c>
      <c r="AC292" s="129">
        <f>AC294+AC293</f>
        <v>22264</v>
      </c>
      <c r="AD292" s="226">
        <f t="shared" si="115"/>
        <v>0.37727146893056396</v>
      </c>
      <c r="AE292" s="129">
        <f>AE294+AE293</f>
        <v>89495.1</v>
      </c>
      <c r="AF292" s="258">
        <f t="shared" si="112"/>
        <v>0.6</v>
      </c>
      <c r="AG292" s="255">
        <f>AG294+AG293</f>
        <v>35149.26</v>
      </c>
      <c r="AH292" s="129">
        <f>AH294+AH293</f>
        <v>-13073.719999999998</v>
      </c>
      <c r="AI292" s="226">
        <f t="shared" si="116"/>
        <v>0.62709791450758812</v>
      </c>
      <c r="AJ292" s="132">
        <f t="shared" si="117"/>
        <v>35337.72</v>
      </c>
      <c r="AK292" s="132"/>
      <c r="AL292" s="424"/>
      <c r="AM292" s="132">
        <f>AM294+AM293</f>
        <v>2873.9</v>
      </c>
      <c r="AN292" s="196"/>
      <c r="AO292" s="329"/>
    </row>
    <row r="293" spans="2:45" s="1" customFormat="1" ht="18.75" x14ac:dyDescent="0.25">
      <c r="B293" s="306" t="s">
        <v>815</v>
      </c>
      <c r="C293" s="207"/>
      <c r="D293" s="350"/>
      <c r="E293" s="350">
        <v>21</v>
      </c>
      <c r="F293" s="350">
        <v>21</v>
      </c>
      <c r="G293" s="355">
        <v>2230.9</v>
      </c>
      <c r="H293" s="355">
        <v>132</v>
      </c>
      <c r="I293" s="363">
        <f>J293/G293</f>
        <v>0.330046169707293</v>
      </c>
      <c r="J293" s="364">
        <v>736.3</v>
      </c>
      <c r="K293" s="363">
        <v>0</v>
      </c>
      <c r="L293" s="364">
        <v>0</v>
      </c>
      <c r="M293" s="363">
        <v>0</v>
      </c>
      <c r="N293" s="355">
        <v>0</v>
      </c>
      <c r="O293" s="355">
        <v>0</v>
      </c>
      <c r="P293" s="355">
        <v>0</v>
      </c>
      <c r="Q293" s="355">
        <v>0</v>
      </c>
      <c r="R293" s="355">
        <v>0</v>
      </c>
      <c r="S293" s="355">
        <v>295.39999999999998</v>
      </c>
      <c r="T293" s="363">
        <f>U293/G293</f>
        <v>0.25016809359451342</v>
      </c>
      <c r="U293" s="355">
        <v>558.1</v>
      </c>
      <c r="V293" s="363">
        <f>W293/G293</f>
        <v>0.20000896499170739</v>
      </c>
      <c r="W293" s="365">
        <v>446.20000000000005</v>
      </c>
      <c r="X293" s="355">
        <v>0</v>
      </c>
      <c r="Y293" s="355">
        <v>0</v>
      </c>
      <c r="Z293" s="355">
        <v>0</v>
      </c>
      <c r="AA293" s="355">
        <f>G293+H293+J293+L293+N293+O293+P293+Q293+R293+S293+U293+W293+X293+Y293+Z293</f>
        <v>4398.8999999999996</v>
      </c>
      <c r="AB293" s="356">
        <v>522.70000000000005</v>
      </c>
      <c r="AC293" s="355">
        <f>AB293+X293+W293+U293</f>
        <v>1527</v>
      </c>
      <c r="AD293" s="357">
        <f t="shared" si="115"/>
        <v>0.68447711685866686</v>
      </c>
      <c r="AE293" s="355">
        <f>G293+H293+J293+L293+N293+P293+Q293+R293+S293+Y293+Z293</f>
        <v>3394.6</v>
      </c>
      <c r="AF293" s="358">
        <f t="shared" si="112"/>
        <v>0.6</v>
      </c>
      <c r="AG293" s="359">
        <f>G293*AF293</f>
        <v>1338.54</v>
      </c>
      <c r="AH293" s="360">
        <f>IF((AA293+AB293)-(AE293+AG293)&gt;0,0,(AA293+AB293)-(AE293+AG293))</f>
        <v>0</v>
      </c>
      <c r="AI293" s="357">
        <f t="shared" si="116"/>
        <v>0.68447711685866686</v>
      </c>
      <c r="AJ293" s="355">
        <f t="shared" si="117"/>
        <v>1527</v>
      </c>
      <c r="AK293" s="355"/>
      <c r="AL293" s="434"/>
      <c r="AM293" s="355">
        <f t="shared" si="113"/>
        <v>0</v>
      </c>
      <c r="AN293" s="184"/>
      <c r="AO293" s="329">
        <v>0.28999999999999998</v>
      </c>
      <c r="AR293" s="1">
        <v>4398.8999999999996</v>
      </c>
      <c r="AS293" s="37">
        <f>AR293-AA293</f>
        <v>0</v>
      </c>
    </row>
    <row r="294" spans="2:45" s="1" customFormat="1" ht="18.75" x14ac:dyDescent="0.3">
      <c r="B294" s="10" t="s">
        <v>710</v>
      </c>
      <c r="C294" s="18"/>
      <c r="D294" s="154">
        <f t="shared" ref="D294:AA294" si="122">D295+D297+D300+D303+D306+D309+D312+D315+D318+D321+D325+D328</f>
        <v>115</v>
      </c>
      <c r="E294" s="154">
        <f t="shared" si="122"/>
        <v>719</v>
      </c>
      <c r="F294" s="154">
        <f t="shared" si="122"/>
        <v>608</v>
      </c>
      <c r="G294" s="65">
        <f t="shared" si="122"/>
        <v>56351.200000000004</v>
      </c>
      <c r="H294" s="65">
        <f t="shared" si="122"/>
        <v>2082.9</v>
      </c>
      <c r="I294" s="94">
        <f>J294/G294</f>
        <v>0.31850785786283164</v>
      </c>
      <c r="J294" s="65">
        <f t="shared" si="122"/>
        <v>17948.3</v>
      </c>
      <c r="K294" s="94">
        <f>L294/G294</f>
        <v>1.0381322846718436E-3</v>
      </c>
      <c r="L294" s="65">
        <f t="shared" si="122"/>
        <v>58.5</v>
      </c>
      <c r="M294" s="94">
        <f>N294/G294</f>
        <v>0</v>
      </c>
      <c r="N294" s="65">
        <f t="shared" si="122"/>
        <v>0</v>
      </c>
      <c r="O294" s="65">
        <f t="shared" si="122"/>
        <v>0</v>
      </c>
      <c r="P294" s="65">
        <f t="shared" si="122"/>
        <v>0</v>
      </c>
      <c r="Q294" s="65">
        <f t="shared" si="122"/>
        <v>1483.4</v>
      </c>
      <c r="R294" s="65">
        <f t="shared" si="122"/>
        <v>251.40000000000003</v>
      </c>
      <c r="S294" s="65">
        <f t="shared" si="122"/>
        <v>7924.7999999999993</v>
      </c>
      <c r="T294" s="94">
        <f>U294/G294</f>
        <v>0</v>
      </c>
      <c r="U294" s="65">
        <f t="shared" si="122"/>
        <v>0</v>
      </c>
      <c r="V294" s="94">
        <f>W294/G294</f>
        <v>0.29999538607873472</v>
      </c>
      <c r="W294" s="65">
        <f t="shared" si="122"/>
        <v>16905.099999999999</v>
      </c>
      <c r="X294" s="65">
        <f t="shared" si="122"/>
        <v>0</v>
      </c>
      <c r="Y294" s="65">
        <f t="shared" si="122"/>
        <v>0</v>
      </c>
      <c r="Z294" s="65">
        <f t="shared" si="122"/>
        <v>0</v>
      </c>
      <c r="AA294" s="65">
        <f t="shared" si="122"/>
        <v>103005.59999999999</v>
      </c>
      <c r="AB294" s="62">
        <f>AB295+AB297+AB300+AB303+AB306+AB309+AB312+AB315+AB318+AB321+AB325+AB328</f>
        <v>3831.8999999999996</v>
      </c>
      <c r="AC294" s="62">
        <f>AC295+AC297+AC300+AC303+AC306+AC309+AC312+AC315+AC318+AC321+AC325+AC328</f>
        <v>20737</v>
      </c>
      <c r="AD294" s="232">
        <f t="shared" si="115"/>
        <v>0.36799571260239355</v>
      </c>
      <c r="AE294" s="62">
        <f>AE295+AE297+AE300+AE303+AE306+AE309+AE312+AE315+AE318+AE321+AE325+AE328</f>
        <v>86100.5</v>
      </c>
      <c r="AF294" s="267">
        <f t="shared" si="112"/>
        <v>0.6</v>
      </c>
      <c r="AG294" s="268">
        <f>AG295+AG297+AG300+AG303+AG306+AG309+AG312+AG315+AG318+AG321+AG325+AG328</f>
        <v>33810.720000000001</v>
      </c>
      <c r="AH294" s="62">
        <f>AH295+AH297+AH300+AH303+AH306+AH309+AH312+AH315+AH318+AH321+AH325+AH328</f>
        <v>-13073.719999999998</v>
      </c>
      <c r="AI294" s="232">
        <f t="shared" si="116"/>
        <v>0.6</v>
      </c>
      <c r="AJ294" s="65">
        <f t="shared" si="117"/>
        <v>33810.720000000001</v>
      </c>
      <c r="AK294" s="65">
        <v>125.07401315789474</v>
      </c>
      <c r="AL294" s="429">
        <f>VLOOKUP(AK294,$AK$2:$AL$6,2,TRUE)</f>
        <v>5.0999999999999997E-2</v>
      </c>
      <c r="AM294" s="65">
        <f>AM295+AM297+AM300+AM303+AM306+AM309+AM312+AM315+AM318+AM321+AM325+AM328</f>
        <v>2873.9</v>
      </c>
      <c r="AN294" s="79"/>
      <c r="AO294" s="329">
        <v>0.36</v>
      </c>
    </row>
    <row r="295" spans="2:45" s="1" customFormat="1" ht="15.75" customHeight="1" x14ac:dyDescent="0.25">
      <c r="B295" s="683" t="s">
        <v>232</v>
      </c>
      <c r="C295" s="11" t="s">
        <v>124</v>
      </c>
      <c r="D295" s="125">
        <f t="shared" ref="D295:AA295" si="123">D296</f>
        <v>8</v>
      </c>
      <c r="E295" s="125">
        <f t="shared" si="123"/>
        <v>47</v>
      </c>
      <c r="F295" s="125">
        <f t="shared" si="123"/>
        <v>42</v>
      </c>
      <c r="G295" s="57">
        <f t="shared" si="123"/>
        <v>3793.1000000000004</v>
      </c>
      <c r="H295" s="57">
        <f t="shared" si="123"/>
        <v>130.80000000000001</v>
      </c>
      <c r="I295" s="82">
        <f>J295/G295</f>
        <v>0.31441301310273911</v>
      </c>
      <c r="J295" s="57">
        <f t="shared" si="123"/>
        <v>1192.5999999999999</v>
      </c>
      <c r="K295" s="82">
        <f>L295/G295</f>
        <v>0</v>
      </c>
      <c r="L295" s="57">
        <f t="shared" si="123"/>
        <v>0</v>
      </c>
      <c r="M295" s="82">
        <f t="shared" si="123"/>
        <v>0</v>
      </c>
      <c r="N295" s="57">
        <f t="shared" si="123"/>
        <v>0</v>
      </c>
      <c r="O295" s="57">
        <f t="shared" si="123"/>
        <v>0</v>
      </c>
      <c r="P295" s="57">
        <f t="shared" si="123"/>
        <v>0</v>
      </c>
      <c r="Q295" s="57">
        <f t="shared" si="123"/>
        <v>75.400000000000006</v>
      </c>
      <c r="R295" s="57">
        <f t="shared" si="123"/>
        <v>12.8</v>
      </c>
      <c r="S295" s="57">
        <f t="shared" si="123"/>
        <v>528.6</v>
      </c>
      <c r="T295" s="82">
        <f>U295/G295</f>
        <v>0</v>
      </c>
      <c r="U295" s="57">
        <f t="shared" si="123"/>
        <v>0</v>
      </c>
      <c r="V295" s="82">
        <f>W295/G295</f>
        <v>0.30001845456223131</v>
      </c>
      <c r="W295" s="57">
        <f t="shared" si="123"/>
        <v>1137.9999999999998</v>
      </c>
      <c r="X295" s="57">
        <f t="shared" si="123"/>
        <v>0</v>
      </c>
      <c r="Y295" s="57">
        <f t="shared" si="123"/>
        <v>0</v>
      </c>
      <c r="Z295" s="57">
        <f t="shared" si="123"/>
        <v>0</v>
      </c>
      <c r="AA295" s="57">
        <f t="shared" si="123"/>
        <v>6871.3</v>
      </c>
      <c r="AB295" s="141">
        <f>AB296</f>
        <v>255.6</v>
      </c>
      <c r="AC295" s="141">
        <f>AC296</f>
        <v>1393.5999999999997</v>
      </c>
      <c r="AD295" s="233">
        <f t="shared" si="115"/>
        <v>0.36740397036724565</v>
      </c>
      <c r="AE295" s="141">
        <f>AE296</f>
        <v>5733.3</v>
      </c>
      <c r="AF295" s="269">
        <f t="shared" si="112"/>
        <v>0.6</v>
      </c>
      <c r="AG295" s="270">
        <f>AG296</f>
        <v>2275.86</v>
      </c>
      <c r="AH295" s="141">
        <f>AH296</f>
        <v>-882.25999999999931</v>
      </c>
      <c r="AI295" s="233">
        <f t="shared" si="116"/>
        <v>0.59999999999999964</v>
      </c>
      <c r="AJ295" s="57">
        <f t="shared" si="117"/>
        <v>2275.8599999999988</v>
      </c>
      <c r="AK295" s="57"/>
      <c r="AL295" s="433">
        <f>$AL$294</f>
        <v>5.0999999999999997E-2</v>
      </c>
      <c r="AM295" s="57">
        <f>AM296</f>
        <v>193.4</v>
      </c>
      <c r="AN295" s="79"/>
      <c r="AO295" s="329"/>
    </row>
    <row r="296" spans="2:45" s="1" customFormat="1" ht="15.75" x14ac:dyDescent="0.25">
      <c r="B296" s="683"/>
      <c r="C296" s="15" t="s">
        <v>233</v>
      </c>
      <c r="D296" s="116">
        <v>8</v>
      </c>
      <c r="E296" s="116">
        <v>47</v>
      </c>
      <c r="F296" s="116">
        <v>42</v>
      </c>
      <c r="G296" s="69">
        <v>3793.1000000000004</v>
      </c>
      <c r="H296" s="69">
        <v>130.80000000000001</v>
      </c>
      <c r="I296" s="80">
        <v>0.31441301310273911</v>
      </c>
      <c r="J296" s="69">
        <v>1192.5999999999999</v>
      </c>
      <c r="K296" s="80">
        <v>0</v>
      </c>
      <c r="L296" s="69">
        <v>0</v>
      </c>
      <c r="M296" s="80">
        <v>0</v>
      </c>
      <c r="N296" s="69">
        <v>0</v>
      </c>
      <c r="O296" s="69">
        <v>0</v>
      </c>
      <c r="P296" s="69">
        <v>0</v>
      </c>
      <c r="Q296" s="69">
        <v>75.400000000000006</v>
      </c>
      <c r="R296" s="69">
        <v>12.8</v>
      </c>
      <c r="S296" s="69">
        <v>528.6</v>
      </c>
      <c r="T296" s="80">
        <v>0</v>
      </c>
      <c r="U296" s="69">
        <v>0</v>
      </c>
      <c r="V296" s="80">
        <v>0.30001845456223131</v>
      </c>
      <c r="W296" s="69">
        <v>1137.9999999999998</v>
      </c>
      <c r="X296" s="69">
        <v>0</v>
      </c>
      <c r="Y296" s="69">
        <v>0</v>
      </c>
      <c r="Z296" s="69">
        <v>0</v>
      </c>
      <c r="AA296" s="60">
        <f>G296+H296+J296+L296+N296+O296+P296+Q296+R296+S296+U296+W296+X296+Y296+Z296</f>
        <v>6871.3</v>
      </c>
      <c r="AB296" s="143">
        <v>255.6</v>
      </c>
      <c r="AC296" s="69">
        <f>AB296+X296+W296+U296</f>
        <v>1393.5999999999997</v>
      </c>
      <c r="AD296" s="238">
        <f t="shared" si="115"/>
        <v>0.36740397036724565</v>
      </c>
      <c r="AE296" s="69">
        <f>G296+H296+J296+L296+N296+P296+Q296+R296+S296+Y296+Z296</f>
        <v>5733.3</v>
      </c>
      <c r="AF296" s="277">
        <f t="shared" si="112"/>
        <v>0.6</v>
      </c>
      <c r="AG296" s="278">
        <f>G296*AF296</f>
        <v>2275.86</v>
      </c>
      <c r="AH296" s="225">
        <f>IF((AA296+AB296)-(AE296+AG296)&gt;0,0,(AA296+AB296)-(AE296+AG296))</f>
        <v>-882.25999999999931</v>
      </c>
      <c r="AI296" s="238">
        <f t="shared" si="116"/>
        <v>0.59999999999999964</v>
      </c>
      <c r="AJ296" s="69">
        <f t="shared" si="117"/>
        <v>2275.8599999999988</v>
      </c>
      <c r="AK296" s="69"/>
      <c r="AL296" s="438">
        <f t="shared" ref="AL296:AL331" si="124">$AL$294</f>
        <v>5.0999999999999997E-2</v>
      </c>
      <c r="AM296" s="69">
        <f t="shared" si="113"/>
        <v>193.4</v>
      </c>
      <c r="AN296" s="186"/>
      <c r="AO296" s="329"/>
    </row>
    <row r="297" spans="2:45" s="1" customFormat="1" ht="15.75" customHeight="1" x14ac:dyDescent="0.25">
      <c r="B297" s="683" t="s">
        <v>234</v>
      </c>
      <c r="C297" s="11" t="s">
        <v>124</v>
      </c>
      <c r="D297" s="125">
        <f t="shared" ref="D297:AA297" si="125">SUM(D298:D299)</f>
        <v>8</v>
      </c>
      <c r="E297" s="125">
        <f t="shared" si="125"/>
        <v>55</v>
      </c>
      <c r="F297" s="125">
        <f t="shared" si="125"/>
        <v>44</v>
      </c>
      <c r="G297" s="57">
        <f t="shared" si="125"/>
        <v>4080.1000000000004</v>
      </c>
      <c r="H297" s="57">
        <f t="shared" si="125"/>
        <v>164.9</v>
      </c>
      <c r="I297" s="82">
        <f>J297/G297</f>
        <v>0.31491875199137276</v>
      </c>
      <c r="J297" s="57">
        <f t="shared" si="125"/>
        <v>1284.9000000000001</v>
      </c>
      <c r="K297" s="82">
        <f>L297/G297</f>
        <v>0</v>
      </c>
      <c r="L297" s="57">
        <f t="shared" si="125"/>
        <v>0</v>
      </c>
      <c r="M297" s="82">
        <f t="shared" si="125"/>
        <v>0</v>
      </c>
      <c r="N297" s="57">
        <f t="shared" si="125"/>
        <v>0</v>
      </c>
      <c r="O297" s="57">
        <f t="shared" si="125"/>
        <v>0</v>
      </c>
      <c r="P297" s="57">
        <f t="shared" si="125"/>
        <v>0</v>
      </c>
      <c r="Q297" s="57">
        <f t="shared" si="125"/>
        <v>150.89999999999998</v>
      </c>
      <c r="R297" s="57">
        <f t="shared" si="125"/>
        <v>25.5</v>
      </c>
      <c r="S297" s="57">
        <f t="shared" si="125"/>
        <v>577.59999999999991</v>
      </c>
      <c r="T297" s="82">
        <f>U297/G297</f>
        <v>0</v>
      </c>
      <c r="U297" s="57">
        <f t="shared" si="125"/>
        <v>0</v>
      </c>
      <c r="V297" s="82">
        <f>W297/G297</f>
        <v>0.29999264723903823</v>
      </c>
      <c r="W297" s="57">
        <f t="shared" si="125"/>
        <v>1224</v>
      </c>
      <c r="X297" s="57">
        <f t="shared" si="125"/>
        <v>0</v>
      </c>
      <c r="Y297" s="57">
        <f t="shared" si="125"/>
        <v>0</v>
      </c>
      <c r="Z297" s="57">
        <f t="shared" si="125"/>
        <v>0</v>
      </c>
      <c r="AA297" s="57">
        <f t="shared" si="125"/>
        <v>7507.9</v>
      </c>
      <c r="AB297" s="141">
        <f>SUM(AB298:AB299)</f>
        <v>279.3</v>
      </c>
      <c r="AC297" s="141">
        <f>SUM(AC298:AC299)</f>
        <v>1503.3000000000002</v>
      </c>
      <c r="AD297" s="233">
        <f t="shared" si="115"/>
        <v>0.3684468517928482</v>
      </c>
      <c r="AE297" s="141">
        <f>SUM(AE298:AE299)</f>
        <v>6283.9</v>
      </c>
      <c r="AF297" s="269">
        <f t="shared" si="112"/>
        <v>0.6</v>
      </c>
      <c r="AG297" s="270">
        <f>SUM(AG298:AG299)</f>
        <v>2448.06</v>
      </c>
      <c r="AH297" s="141">
        <f>SUM(AH298:AH299)</f>
        <v>-944.75999999999976</v>
      </c>
      <c r="AI297" s="233">
        <f t="shared" si="116"/>
        <v>0.6</v>
      </c>
      <c r="AJ297" s="57">
        <f t="shared" si="117"/>
        <v>2448.06</v>
      </c>
      <c r="AK297" s="57"/>
      <c r="AL297" s="433">
        <f t="shared" si="124"/>
        <v>5.0999999999999997E-2</v>
      </c>
      <c r="AM297" s="57">
        <f>SUM(AM298:AM299)</f>
        <v>208.10000000000002</v>
      </c>
      <c r="AN297" s="79"/>
      <c r="AO297" s="329"/>
    </row>
    <row r="298" spans="2:45" s="1" customFormat="1" ht="15.75" x14ac:dyDescent="0.25">
      <c r="B298" s="683"/>
      <c r="C298" s="15" t="s">
        <v>235</v>
      </c>
      <c r="D298" s="116">
        <v>5</v>
      </c>
      <c r="E298" s="116">
        <v>39</v>
      </c>
      <c r="F298" s="116">
        <v>29</v>
      </c>
      <c r="G298" s="69">
        <v>2761.8</v>
      </c>
      <c r="H298" s="69">
        <v>112.10000000000001</v>
      </c>
      <c r="I298" s="80">
        <v>0.29694402201462811</v>
      </c>
      <c r="J298" s="69">
        <v>820.1</v>
      </c>
      <c r="K298" s="80">
        <v>0</v>
      </c>
      <c r="L298" s="69">
        <v>0</v>
      </c>
      <c r="M298" s="80">
        <v>0</v>
      </c>
      <c r="N298" s="69">
        <v>0</v>
      </c>
      <c r="O298" s="69">
        <v>0</v>
      </c>
      <c r="P298" s="69">
        <v>0</v>
      </c>
      <c r="Q298" s="69">
        <v>100.6</v>
      </c>
      <c r="R298" s="69">
        <v>17</v>
      </c>
      <c r="S298" s="69">
        <v>386.69999999999993</v>
      </c>
      <c r="T298" s="80">
        <v>0</v>
      </c>
      <c r="U298" s="69">
        <v>0</v>
      </c>
      <c r="V298" s="80">
        <v>0.29998551669201245</v>
      </c>
      <c r="W298" s="69">
        <v>828.50000000000011</v>
      </c>
      <c r="X298" s="69">
        <v>0</v>
      </c>
      <c r="Y298" s="69">
        <v>0</v>
      </c>
      <c r="Z298" s="69">
        <v>0</v>
      </c>
      <c r="AA298" s="60">
        <f>G298+H298+J298+L298+N298+O298+P298+Q298+R298+S298+U298+W298+X298+Y298+Z298</f>
        <v>5026.8</v>
      </c>
      <c r="AB298" s="143">
        <v>187</v>
      </c>
      <c r="AC298" s="69">
        <f>AB298+X298+W298+U298</f>
        <v>1015.5000000000001</v>
      </c>
      <c r="AD298" s="238">
        <f t="shared" si="115"/>
        <v>0.36769498153378233</v>
      </c>
      <c r="AE298" s="69">
        <f>G298+H298+J298+L298+N298+P298+Q298+R298+S298+Y298+Z298</f>
        <v>4198.3</v>
      </c>
      <c r="AF298" s="277">
        <f t="shared" si="112"/>
        <v>0.6</v>
      </c>
      <c r="AG298" s="278">
        <f>G298*AF298</f>
        <v>1657.0800000000002</v>
      </c>
      <c r="AH298" s="225">
        <f>IF((AA298+AB298)-(AE298+AG298)&gt;0,0,(AA298+AB298)-(AE298+AG298))</f>
        <v>-641.57999999999993</v>
      </c>
      <c r="AI298" s="238">
        <f t="shared" si="116"/>
        <v>0.6</v>
      </c>
      <c r="AJ298" s="69">
        <f t="shared" si="117"/>
        <v>1657.08</v>
      </c>
      <c r="AK298" s="69"/>
      <c r="AL298" s="438">
        <f t="shared" si="124"/>
        <v>5.0999999999999997E-2</v>
      </c>
      <c r="AM298" s="69">
        <f t="shared" si="113"/>
        <v>140.9</v>
      </c>
      <c r="AN298" s="186"/>
      <c r="AO298" s="329"/>
    </row>
    <row r="299" spans="2:45" s="1" customFormat="1" ht="15.75" x14ac:dyDescent="0.25">
      <c r="B299" s="683"/>
      <c r="C299" s="15" t="s">
        <v>236</v>
      </c>
      <c r="D299" s="116">
        <v>3</v>
      </c>
      <c r="E299" s="116">
        <v>16</v>
      </c>
      <c r="F299" s="116">
        <v>15</v>
      </c>
      <c r="G299" s="69">
        <v>1318.3</v>
      </c>
      <c r="H299" s="69">
        <v>52.800000000000004</v>
      </c>
      <c r="I299" s="80">
        <v>0.35257528635363727</v>
      </c>
      <c r="J299" s="69">
        <v>464.8</v>
      </c>
      <c r="K299" s="80">
        <v>0</v>
      </c>
      <c r="L299" s="69">
        <v>0</v>
      </c>
      <c r="M299" s="80">
        <v>0</v>
      </c>
      <c r="N299" s="69">
        <v>0</v>
      </c>
      <c r="O299" s="69">
        <v>0</v>
      </c>
      <c r="P299" s="69">
        <v>0</v>
      </c>
      <c r="Q299" s="69">
        <v>50.3</v>
      </c>
      <c r="R299" s="69">
        <v>8.5</v>
      </c>
      <c r="S299" s="69">
        <v>190.9</v>
      </c>
      <c r="T299" s="80">
        <v>0</v>
      </c>
      <c r="U299" s="69">
        <v>0</v>
      </c>
      <c r="V299" s="80">
        <v>0.30000758552681484</v>
      </c>
      <c r="W299" s="69">
        <v>395.5</v>
      </c>
      <c r="X299" s="69">
        <v>0</v>
      </c>
      <c r="Y299" s="69">
        <v>0</v>
      </c>
      <c r="Z299" s="69">
        <v>0</v>
      </c>
      <c r="AA299" s="60">
        <f>G299+H299+J299+L299+N299+O299+P299+Q299+R299+S299+U299+W299+X299+Y299+Z299</f>
        <v>2481.1</v>
      </c>
      <c r="AB299" s="143">
        <v>92.3</v>
      </c>
      <c r="AC299" s="69">
        <f>AB299+X299+W299+U299</f>
        <v>487.8</v>
      </c>
      <c r="AD299" s="238">
        <f t="shared" si="115"/>
        <v>0.37002199802776303</v>
      </c>
      <c r="AE299" s="69">
        <f>G299+H299+J299+L299+N299+P299+Q299+R299+S299+Y299+Z299</f>
        <v>2085.6</v>
      </c>
      <c r="AF299" s="277">
        <f t="shared" si="112"/>
        <v>0.6</v>
      </c>
      <c r="AG299" s="278">
        <f>G299*AF299</f>
        <v>790.9799999999999</v>
      </c>
      <c r="AH299" s="225">
        <f>IF((AA299+AB299)-(AE299+AG299)&gt;0,0,(AA299+AB299)-(AE299+AG299))</f>
        <v>-303.17999999999984</v>
      </c>
      <c r="AI299" s="238">
        <f t="shared" si="116"/>
        <v>0.59999999999999987</v>
      </c>
      <c r="AJ299" s="69">
        <f t="shared" si="117"/>
        <v>790.97999999999979</v>
      </c>
      <c r="AK299" s="69"/>
      <c r="AL299" s="438">
        <f t="shared" si="124"/>
        <v>5.0999999999999997E-2</v>
      </c>
      <c r="AM299" s="69">
        <f t="shared" si="113"/>
        <v>67.2</v>
      </c>
      <c r="AN299" s="186"/>
      <c r="AO299" s="329"/>
    </row>
    <row r="300" spans="2:45" s="1" customFormat="1" ht="15.75" customHeight="1" x14ac:dyDescent="0.25">
      <c r="B300" s="683" t="s">
        <v>237</v>
      </c>
      <c r="C300" s="11" t="s">
        <v>124</v>
      </c>
      <c r="D300" s="125">
        <f t="shared" ref="D300:AA300" si="126">SUM(D301:D302)</f>
        <v>10</v>
      </c>
      <c r="E300" s="125">
        <f t="shared" si="126"/>
        <v>72</v>
      </c>
      <c r="F300" s="125">
        <f t="shared" si="126"/>
        <v>53</v>
      </c>
      <c r="G300" s="57">
        <f t="shared" si="126"/>
        <v>4421.3</v>
      </c>
      <c r="H300" s="57">
        <f t="shared" si="126"/>
        <v>196.8</v>
      </c>
      <c r="I300" s="82">
        <f>J300/G300</f>
        <v>0.35288263632868155</v>
      </c>
      <c r="J300" s="57">
        <f t="shared" si="126"/>
        <v>1560.1999999999998</v>
      </c>
      <c r="K300" s="82">
        <f>L300/G300</f>
        <v>0</v>
      </c>
      <c r="L300" s="57">
        <f t="shared" si="126"/>
        <v>0</v>
      </c>
      <c r="M300" s="82">
        <f t="shared" si="126"/>
        <v>0</v>
      </c>
      <c r="N300" s="57">
        <f t="shared" si="126"/>
        <v>0</v>
      </c>
      <c r="O300" s="57">
        <f t="shared" si="126"/>
        <v>0</v>
      </c>
      <c r="P300" s="57">
        <f t="shared" si="126"/>
        <v>0</v>
      </c>
      <c r="Q300" s="57">
        <f t="shared" si="126"/>
        <v>100.5</v>
      </c>
      <c r="R300" s="57">
        <f t="shared" si="126"/>
        <v>17.100000000000001</v>
      </c>
      <c r="S300" s="57">
        <f t="shared" si="126"/>
        <v>635.5</v>
      </c>
      <c r="T300" s="82">
        <f>U300/G300</f>
        <v>0</v>
      </c>
      <c r="U300" s="57">
        <f t="shared" si="126"/>
        <v>0</v>
      </c>
      <c r="V300" s="82">
        <f>W300/G300</f>
        <v>0.30002487956031032</v>
      </c>
      <c r="W300" s="57">
        <f t="shared" si="126"/>
        <v>1326.5</v>
      </c>
      <c r="X300" s="57">
        <f t="shared" si="126"/>
        <v>0</v>
      </c>
      <c r="Y300" s="57">
        <f t="shared" si="126"/>
        <v>0</v>
      </c>
      <c r="Z300" s="57">
        <f t="shared" si="126"/>
        <v>0</v>
      </c>
      <c r="AA300" s="57">
        <f t="shared" si="126"/>
        <v>8257.9</v>
      </c>
      <c r="AB300" s="141">
        <f>SUM(AB301:AB302)</f>
        <v>307.2</v>
      </c>
      <c r="AC300" s="141">
        <f>SUM(AC301:AC302)</f>
        <v>1633.6999999999998</v>
      </c>
      <c r="AD300" s="233">
        <f t="shared" si="115"/>
        <v>0.36950670617239273</v>
      </c>
      <c r="AE300" s="141">
        <f>SUM(AE301:AE302)</f>
        <v>6931.4</v>
      </c>
      <c r="AF300" s="269">
        <f t="shared" si="112"/>
        <v>0.6</v>
      </c>
      <c r="AG300" s="270">
        <f>SUM(AG301:AG302)</f>
        <v>2652.7799999999997</v>
      </c>
      <c r="AH300" s="141">
        <f>SUM(AH301:AH302)</f>
        <v>-1019.0799999999992</v>
      </c>
      <c r="AI300" s="233">
        <f t="shared" si="116"/>
        <v>0.59999999999999976</v>
      </c>
      <c r="AJ300" s="57">
        <f t="shared" si="117"/>
        <v>2652.7799999999988</v>
      </c>
      <c r="AK300" s="57"/>
      <c r="AL300" s="433">
        <f t="shared" si="124"/>
        <v>5.0999999999999997E-2</v>
      </c>
      <c r="AM300" s="57">
        <f>SUM(AM301:AM302)</f>
        <v>225.5</v>
      </c>
      <c r="AN300" s="79"/>
      <c r="AO300" s="329"/>
    </row>
    <row r="301" spans="2:45" s="1" customFormat="1" ht="15.75" x14ac:dyDescent="0.25">
      <c r="B301" s="683"/>
      <c r="C301" s="15" t="s">
        <v>238</v>
      </c>
      <c r="D301" s="116">
        <v>6</v>
      </c>
      <c r="E301" s="116">
        <v>48</v>
      </c>
      <c r="F301" s="116">
        <v>41</v>
      </c>
      <c r="G301" s="69">
        <v>3537.1</v>
      </c>
      <c r="H301" s="69">
        <v>135.6</v>
      </c>
      <c r="I301" s="80">
        <v>0.33123180006219782</v>
      </c>
      <c r="J301" s="69">
        <v>1171.5999999999999</v>
      </c>
      <c r="K301" s="80">
        <v>0</v>
      </c>
      <c r="L301" s="69">
        <v>0</v>
      </c>
      <c r="M301" s="80">
        <v>0</v>
      </c>
      <c r="N301" s="69">
        <v>0</v>
      </c>
      <c r="O301" s="69">
        <v>0</v>
      </c>
      <c r="P301" s="69">
        <v>0</v>
      </c>
      <c r="Q301" s="69">
        <v>75.400000000000006</v>
      </c>
      <c r="R301" s="69">
        <v>12.8</v>
      </c>
      <c r="S301" s="69">
        <v>499.59999999999997</v>
      </c>
      <c r="T301" s="80">
        <v>0</v>
      </c>
      <c r="U301" s="69">
        <v>0</v>
      </c>
      <c r="V301" s="80">
        <v>0.30001979022362957</v>
      </c>
      <c r="W301" s="69">
        <v>1061.2</v>
      </c>
      <c r="X301" s="69">
        <v>0</v>
      </c>
      <c r="Y301" s="69">
        <v>0</v>
      </c>
      <c r="Z301" s="69">
        <v>0</v>
      </c>
      <c r="AA301" s="60">
        <f>G301+H301+J301+L301+N301+O301+P301+Q301+R301+S301+U301+W301+X301+Y301+Z301</f>
        <v>6493.2999999999993</v>
      </c>
      <c r="AB301" s="143">
        <v>241.6</v>
      </c>
      <c r="AC301" s="69">
        <f>AB301+X301+W301+U301</f>
        <v>1302.8</v>
      </c>
      <c r="AD301" s="238">
        <f t="shared" si="115"/>
        <v>0.36832433349353988</v>
      </c>
      <c r="AE301" s="69">
        <f>G301+H301+J301+L301+N301+P301+Q301+R301+S301+Y301+Z301</f>
        <v>5432.0999999999995</v>
      </c>
      <c r="AF301" s="277">
        <f t="shared" si="112"/>
        <v>0.6</v>
      </c>
      <c r="AG301" s="278">
        <f>G301*AF301</f>
        <v>2122.2599999999998</v>
      </c>
      <c r="AH301" s="225">
        <f>IF((AA301+AB301)-(AE301+AG301)&gt;0,0,(AA301+AB301)-(AE301+AG301))</f>
        <v>-819.45999999999913</v>
      </c>
      <c r="AI301" s="238">
        <f t="shared" si="116"/>
        <v>0.59999999999999987</v>
      </c>
      <c r="AJ301" s="69">
        <f t="shared" si="117"/>
        <v>2122.2599999999993</v>
      </c>
      <c r="AK301" s="69"/>
      <c r="AL301" s="438">
        <f t="shared" si="124"/>
        <v>5.0999999999999997E-2</v>
      </c>
      <c r="AM301" s="69">
        <f t="shared" si="113"/>
        <v>180.4</v>
      </c>
      <c r="AN301" s="186"/>
      <c r="AO301" s="329"/>
    </row>
    <row r="302" spans="2:45" s="1" customFormat="1" ht="15.75" x14ac:dyDescent="0.25">
      <c r="B302" s="683"/>
      <c r="C302" s="15" t="s">
        <v>239</v>
      </c>
      <c r="D302" s="116">
        <v>4</v>
      </c>
      <c r="E302" s="116">
        <v>24</v>
      </c>
      <c r="F302" s="116">
        <v>12</v>
      </c>
      <c r="G302" s="69">
        <v>884.2</v>
      </c>
      <c r="H302" s="69">
        <v>61.2</v>
      </c>
      <c r="I302" s="80">
        <v>0.43949332730151541</v>
      </c>
      <c r="J302" s="69">
        <v>388.59999999999997</v>
      </c>
      <c r="K302" s="80">
        <v>0</v>
      </c>
      <c r="L302" s="69">
        <v>0</v>
      </c>
      <c r="M302" s="80">
        <v>0</v>
      </c>
      <c r="N302" s="69">
        <v>0</v>
      </c>
      <c r="O302" s="69">
        <v>0</v>
      </c>
      <c r="P302" s="69">
        <v>0</v>
      </c>
      <c r="Q302" s="69">
        <v>25.1</v>
      </c>
      <c r="R302" s="69">
        <v>4.3</v>
      </c>
      <c r="S302" s="69">
        <v>135.9</v>
      </c>
      <c r="T302" s="80">
        <v>0</v>
      </c>
      <c r="U302" s="69">
        <v>0</v>
      </c>
      <c r="V302" s="80">
        <v>0.30004523863379318</v>
      </c>
      <c r="W302" s="69">
        <v>265.29999999999995</v>
      </c>
      <c r="X302" s="69">
        <v>0</v>
      </c>
      <c r="Y302" s="69">
        <v>0</v>
      </c>
      <c r="Z302" s="69">
        <v>0</v>
      </c>
      <c r="AA302" s="60">
        <f>G302+H302+J302+L302+N302+O302+P302+Q302+R302+S302+U302+W302+X302+Y302+Z302</f>
        <v>1764.6</v>
      </c>
      <c r="AB302" s="143">
        <v>65.599999999999994</v>
      </c>
      <c r="AC302" s="69">
        <f>AB302+X302+W302+U302</f>
        <v>330.9</v>
      </c>
      <c r="AD302" s="238">
        <f t="shared" si="115"/>
        <v>0.37423659805473869</v>
      </c>
      <c r="AE302" s="69">
        <f>G302+H302+J302+L302+N302+P302+Q302+R302+S302+Y302+Z302</f>
        <v>1499.3</v>
      </c>
      <c r="AF302" s="277">
        <f t="shared" si="112"/>
        <v>0.6</v>
      </c>
      <c r="AG302" s="278">
        <f>G302*AF302</f>
        <v>530.52</v>
      </c>
      <c r="AH302" s="225">
        <f>IF((AA302+AB302)-(AE302+AG302)&gt;0,0,(AA302+AB302)-(AE302+AG302))</f>
        <v>-199.62000000000012</v>
      </c>
      <c r="AI302" s="238">
        <f t="shared" si="116"/>
        <v>0.60000000000000009</v>
      </c>
      <c r="AJ302" s="69">
        <f t="shared" si="117"/>
        <v>530.5200000000001</v>
      </c>
      <c r="AK302" s="69"/>
      <c r="AL302" s="438">
        <f t="shared" si="124"/>
        <v>5.0999999999999997E-2</v>
      </c>
      <c r="AM302" s="69">
        <f t="shared" si="113"/>
        <v>45.1</v>
      </c>
      <c r="AN302" s="186"/>
      <c r="AO302" s="329"/>
    </row>
    <row r="303" spans="2:45" s="1" customFormat="1" ht="15.75" customHeight="1" x14ac:dyDescent="0.25">
      <c r="B303" s="683" t="s">
        <v>240</v>
      </c>
      <c r="C303" s="11" t="s">
        <v>124</v>
      </c>
      <c r="D303" s="125">
        <f t="shared" ref="D303:AA303" si="127">SUM(D304:D305)</f>
        <v>7</v>
      </c>
      <c r="E303" s="125">
        <f t="shared" si="127"/>
        <v>42</v>
      </c>
      <c r="F303" s="125">
        <f t="shared" si="127"/>
        <v>38</v>
      </c>
      <c r="G303" s="57">
        <f t="shared" si="127"/>
        <v>3588.7000000000003</v>
      </c>
      <c r="H303" s="57">
        <f t="shared" si="127"/>
        <v>141.60000000000002</v>
      </c>
      <c r="I303" s="82">
        <f>J303/G303</f>
        <v>0.3201159194137152</v>
      </c>
      <c r="J303" s="57">
        <f t="shared" si="127"/>
        <v>1148.7999999999997</v>
      </c>
      <c r="K303" s="82">
        <f>L303/G303</f>
        <v>0</v>
      </c>
      <c r="L303" s="57">
        <f t="shared" si="127"/>
        <v>0</v>
      </c>
      <c r="M303" s="82">
        <f t="shared" si="127"/>
        <v>0</v>
      </c>
      <c r="N303" s="57">
        <f t="shared" si="127"/>
        <v>0</v>
      </c>
      <c r="O303" s="57">
        <f t="shared" si="127"/>
        <v>0</v>
      </c>
      <c r="P303" s="57">
        <f t="shared" si="127"/>
        <v>0</v>
      </c>
      <c r="Q303" s="57">
        <f t="shared" si="127"/>
        <v>75.400000000000006</v>
      </c>
      <c r="R303" s="57">
        <f t="shared" si="127"/>
        <v>12.8</v>
      </c>
      <c r="S303" s="57">
        <f t="shared" si="127"/>
        <v>503.80000000000007</v>
      </c>
      <c r="T303" s="82">
        <f>U303/G303</f>
        <v>0</v>
      </c>
      <c r="U303" s="57">
        <f t="shared" si="127"/>
        <v>0</v>
      </c>
      <c r="V303" s="82">
        <f>W303/G303</f>
        <v>0.29999721347563185</v>
      </c>
      <c r="W303" s="57">
        <f t="shared" si="127"/>
        <v>1076.6000000000001</v>
      </c>
      <c r="X303" s="57">
        <f t="shared" si="127"/>
        <v>0</v>
      </c>
      <c r="Y303" s="57">
        <f t="shared" si="127"/>
        <v>0</v>
      </c>
      <c r="Z303" s="57">
        <f t="shared" si="127"/>
        <v>0</v>
      </c>
      <c r="AA303" s="57">
        <f t="shared" si="127"/>
        <v>6547.7000000000007</v>
      </c>
      <c r="AB303" s="141">
        <f>SUM(AB304:AB305)</f>
        <v>243.60000000000002</v>
      </c>
      <c r="AC303" s="141">
        <f>SUM(AC304:AC305)</f>
        <v>1320.2</v>
      </c>
      <c r="AD303" s="233">
        <f t="shared" si="115"/>
        <v>0.36787694708390228</v>
      </c>
      <c r="AE303" s="141">
        <f>SUM(AE304:AE305)</f>
        <v>5471.1</v>
      </c>
      <c r="AF303" s="269">
        <f t="shared" si="112"/>
        <v>0.6</v>
      </c>
      <c r="AG303" s="270">
        <f>SUM(AG304:AG305)</f>
        <v>2153.2200000000003</v>
      </c>
      <c r="AH303" s="141">
        <f>SUM(AH304:AH305)</f>
        <v>-833.01999999999953</v>
      </c>
      <c r="AI303" s="233">
        <f t="shared" si="116"/>
        <v>0.59999999999999976</v>
      </c>
      <c r="AJ303" s="57">
        <f t="shared" si="117"/>
        <v>2153.2199999999993</v>
      </c>
      <c r="AK303" s="57"/>
      <c r="AL303" s="433">
        <f t="shared" si="124"/>
        <v>5.0999999999999997E-2</v>
      </c>
      <c r="AM303" s="57">
        <f>SUM(AM304:AM305)</f>
        <v>183.1</v>
      </c>
      <c r="AN303" s="79"/>
      <c r="AO303" s="329"/>
    </row>
    <row r="304" spans="2:45" s="1" customFormat="1" ht="15.75" x14ac:dyDescent="0.25">
      <c r="B304" s="683"/>
      <c r="C304" s="15" t="s">
        <v>241</v>
      </c>
      <c r="D304" s="116">
        <v>4</v>
      </c>
      <c r="E304" s="116">
        <v>27</v>
      </c>
      <c r="F304" s="116">
        <v>23</v>
      </c>
      <c r="G304" s="69">
        <v>2142.2000000000003</v>
      </c>
      <c r="H304" s="69">
        <v>79.2</v>
      </c>
      <c r="I304" s="80">
        <v>0.29488376435440194</v>
      </c>
      <c r="J304" s="69">
        <v>631.69999999999993</v>
      </c>
      <c r="K304" s="80">
        <v>0</v>
      </c>
      <c r="L304" s="69">
        <v>0</v>
      </c>
      <c r="M304" s="80">
        <v>0</v>
      </c>
      <c r="N304" s="69">
        <v>0</v>
      </c>
      <c r="O304" s="69">
        <v>0</v>
      </c>
      <c r="P304" s="69">
        <v>0</v>
      </c>
      <c r="Q304" s="69">
        <v>50.3</v>
      </c>
      <c r="R304" s="69">
        <v>8.5</v>
      </c>
      <c r="S304" s="69">
        <v>296.30000000000007</v>
      </c>
      <c r="T304" s="80">
        <v>0</v>
      </c>
      <c r="U304" s="69">
        <v>0</v>
      </c>
      <c r="V304" s="80">
        <v>0.30001867239286711</v>
      </c>
      <c r="W304" s="69">
        <v>642.70000000000005</v>
      </c>
      <c r="X304" s="69">
        <v>0</v>
      </c>
      <c r="Y304" s="69">
        <v>0</v>
      </c>
      <c r="Z304" s="69">
        <v>0</v>
      </c>
      <c r="AA304" s="60">
        <f>G304+H304+J304+L304+N304+O304+P304+Q304+R304+S304+U304+W304+X304+Y304+Z304</f>
        <v>3850.9000000000005</v>
      </c>
      <c r="AB304" s="143">
        <v>143.30000000000001</v>
      </c>
      <c r="AC304" s="69">
        <f>AB304+X304+W304+U304</f>
        <v>786</v>
      </c>
      <c r="AD304" s="238">
        <f t="shared" si="115"/>
        <v>0.36691251983941736</v>
      </c>
      <c r="AE304" s="69">
        <f>G304+H304+J304+L304+N304+P304+Q304+R304+S304+Y304+Z304</f>
        <v>3208.2000000000003</v>
      </c>
      <c r="AF304" s="277">
        <f t="shared" si="112"/>
        <v>0.6</v>
      </c>
      <c r="AG304" s="278">
        <f>G304*AF304</f>
        <v>1285.3200000000002</v>
      </c>
      <c r="AH304" s="225">
        <f>IF((AA304+AB304)-(AE304+AG304)&gt;0,0,(AA304+AB304)-(AE304+AG304))</f>
        <v>-499.31999999999971</v>
      </c>
      <c r="AI304" s="238">
        <f t="shared" si="116"/>
        <v>0.59999999999999976</v>
      </c>
      <c r="AJ304" s="69">
        <f t="shared" si="117"/>
        <v>1285.3199999999997</v>
      </c>
      <c r="AK304" s="69"/>
      <c r="AL304" s="438">
        <f t="shared" si="124"/>
        <v>5.0999999999999997E-2</v>
      </c>
      <c r="AM304" s="69">
        <f t="shared" si="113"/>
        <v>109.3</v>
      </c>
      <c r="AN304" s="186"/>
      <c r="AO304" s="329"/>
    </row>
    <row r="305" spans="2:41" s="1" customFormat="1" ht="15.75" x14ac:dyDescent="0.25">
      <c r="B305" s="683"/>
      <c r="C305" s="15" t="s">
        <v>242</v>
      </c>
      <c r="D305" s="116">
        <v>3</v>
      </c>
      <c r="E305" s="116">
        <v>15</v>
      </c>
      <c r="F305" s="116">
        <v>15</v>
      </c>
      <c r="G305" s="69">
        <v>1446.5</v>
      </c>
      <c r="H305" s="69">
        <v>62.400000000000006</v>
      </c>
      <c r="I305" s="80">
        <v>0.35748358105772549</v>
      </c>
      <c r="J305" s="69">
        <v>517.09999999999991</v>
      </c>
      <c r="K305" s="80">
        <v>0</v>
      </c>
      <c r="L305" s="69">
        <v>0</v>
      </c>
      <c r="M305" s="80">
        <v>0</v>
      </c>
      <c r="N305" s="69">
        <v>0</v>
      </c>
      <c r="O305" s="69">
        <v>0</v>
      </c>
      <c r="P305" s="69">
        <v>0</v>
      </c>
      <c r="Q305" s="69">
        <v>25.1</v>
      </c>
      <c r="R305" s="69">
        <v>4.3</v>
      </c>
      <c r="S305" s="69">
        <v>207.49999999999997</v>
      </c>
      <c r="T305" s="80">
        <v>0</v>
      </c>
      <c r="U305" s="69">
        <v>0</v>
      </c>
      <c r="V305" s="80">
        <v>0.29996543380573804</v>
      </c>
      <c r="W305" s="69">
        <v>433.90000000000003</v>
      </c>
      <c r="X305" s="69">
        <v>0</v>
      </c>
      <c r="Y305" s="69">
        <v>0</v>
      </c>
      <c r="Z305" s="69">
        <v>0</v>
      </c>
      <c r="AA305" s="60">
        <f>G305+H305+J305+L305+N305+O305+P305+Q305+R305+S305+U305+W305+X305+Y305+Z305</f>
        <v>2696.8</v>
      </c>
      <c r="AB305" s="143">
        <v>100.3</v>
      </c>
      <c r="AC305" s="69">
        <f>AB305+X305+W305+U305</f>
        <v>534.20000000000005</v>
      </c>
      <c r="AD305" s="238">
        <f t="shared" si="115"/>
        <v>0.36930521949533357</v>
      </c>
      <c r="AE305" s="69">
        <f>G305+H305+J305+L305+N305+P305+Q305+R305+S305+Y305+Z305</f>
        <v>2262.9</v>
      </c>
      <c r="AF305" s="277">
        <f t="shared" si="112"/>
        <v>0.6</v>
      </c>
      <c r="AG305" s="278">
        <f>G305*AF305</f>
        <v>867.9</v>
      </c>
      <c r="AH305" s="225">
        <f>IF((AA305+AB305)-(AE305+AG305)&gt;0,0,(AA305+AB305)-(AE305+AG305))</f>
        <v>-333.69999999999982</v>
      </c>
      <c r="AI305" s="238">
        <f t="shared" si="116"/>
        <v>0.59999999999999987</v>
      </c>
      <c r="AJ305" s="69">
        <f t="shared" si="117"/>
        <v>867.89999999999986</v>
      </c>
      <c r="AK305" s="69"/>
      <c r="AL305" s="438">
        <f t="shared" si="124"/>
        <v>5.0999999999999997E-2</v>
      </c>
      <c r="AM305" s="69">
        <f t="shared" si="113"/>
        <v>73.8</v>
      </c>
      <c r="AN305" s="186"/>
      <c r="AO305" s="329"/>
    </row>
    <row r="306" spans="2:41" s="1" customFormat="1" ht="15.75" customHeight="1" x14ac:dyDescent="0.25">
      <c r="B306" s="683" t="s">
        <v>243</v>
      </c>
      <c r="C306" s="11" t="s">
        <v>124</v>
      </c>
      <c r="D306" s="125">
        <f t="shared" ref="D306:AA306" si="128">SUM(D307:D308)</f>
        <v>6</v>
      </c>
      <c r="E306" s="125">
        <f t="shared" si="128"/>
        <v>48</v>
      </c>
      <c r="F306" s="125">
        <f t="shared" si="128"/>
        <v>41</v>
      </c>
      <c r="G306" s="57">
        <f t="shared" si="128"/>
        <v>3744.3</v>
      </c>
      <c r="H306" s="57">
        <f t="shared" si="128"/>
        <v>121.19999999999999</v>
      </c>
      <c r="I306" s="82">
        <f>J306/G306</f>
        <v>0.3246801805410891</v>
      </c>
      <c r="J306" s="57">
        <f t="shared" si="128"/>
        <v>1215.7</v>
      </c>
      <c r="K306" s="82">
        <f>L306/G306</f>
        <v>0</v>
      </c>
      <c r="L306" s="57">
        <f t="shared" si="128"/>
        <v>0</v>
      </c>
      <c r="M306" s="82">
        <f t="shared" si="128"/>
        <v>0</v>
      </c>
      <c r="N306" s="57">
        <f t="shared" si="128"/>
        <v>0</v>
      </c>
      <c r="O306" s="57">
        <f t="shared" si="128"/>
        <v>0</v>
      </c>
      <c r="P306" s="57">
        <f t="shared" si="128"/>
        <v>0</v>
      </c>
      <c r="Q306" s="57">
        <f t="shared" si="128"/>
        <v>125.7</v>
      </c>
      <c r="R306" s="57">
        <f t="shared" si="128"/>
        <v>21.3</v>
      </c>
      <c r="S306" s="57">
        <f t="shared" si="128"/>
        <v>529.5</v>
      </c>
      <c r="T306" s="82">
        <f>U306/G306</f>
        <v>0</v>
      </c>
      <c r="U306" s="57">
        <f t="shared" si="128"/>
        <v>0</v>
      </c>
      <c r="V306" s="82">
        <f>W306/G306</f>
        <v>0.30002937798787493</v>
      </c>
      <c r="W306" s="57">
        <f t="shared" si="128"/>
        <v>1123.4000000000001</v>
      </c>
      <c r="X306" s="57">
        <f t="shared" si="128"/>
        <v>0</v>
      </c>
      <c r="Y306" s="57">
        <f t="shared" si="128"/>
        <v>0</v>
      </c>
      <c r="Z306" s="57">
        <f t="shared" si="128"/>
        <v>0</v>
      </c>
      <c r="AA306" s="57">
        <f t="shared" si="128"/>
        <v>6881.1</v>
      </c>
      <c r="AB306" s="141">
        <f>SUM(AB307:AB308)</f>
        <v>256</v>
      </c>
      <c r="AC306" s="141">
        <f>SUM(AC307:AC308)</f>
        <v>1379.4</v>
      </c>
      <c r="AD306" s="233">
        <f t="shared" si="115"/>
        <v>0.36839996795128593</v>
      </c>
      <c r="AE306" s="141">
        <f>SUM(AE307:AE308)</f>
        <v>5757.7000000000007</v>
      </c>
      <c r="AF306" s="269">
        <f t="shared" si="112"/>
        <v>0.6</v>
      </c>
      <c r="AG306" s="270">
        <f>SUM(AG307:AG308)</f>
        <v>2246.58</v>
      </c>
      <c r="AH306" s="141">
        <f>SUM(AH307:AH308)</f>
        <v>-867.18000000000075</v>
      </c>
      <c r="AI306" s="233">
        <f t="shared" si="116"/>
        <v>0.6000000000000002</v>
      </c>
      <c r="AJ306" s="57">
        <f t="shared" si="117"/>
        <v>2246.5800000000008</v>
      </c>
      <c r="AK306" s="57"/>
      <c r="AL306" s="433">
        <f t="shared" si="124"/>
        <v>5.0999999999999997E-2</v>
      </c>
      <c r="AM306" s="57">
        <f>SUM(AM307:AM308)</f>
        <v>190.9</v>
      </c>
      <c r="AN306" s="79"/>
      <c r="AO306" s="329"/>
    </row>
    <row r="307" spans="2:41" s="1" customFormat="1" ht="15.75" x14ac:dyDescent="0.25">
      <c r="B307" s="683"/>
      <c r="C307" s="15" t="s">
        <v>244</v>
      </c>
      <c r="D307" s="116">
        <v>4</v>
      </c>
      <c r="E307" s="116">
        <v>27</v>
      </c>
      <c r="F307" s="116">
        <v>24</v>
      </c>
      <c r="G307" s="69">
        <v>2245.8000000000002</v>
      </c>
      <c r="H307" s="69">
        <v>74.399999999999991</v>
      </c>
      <c r="I307" s="80">
        <v>0.31730341081129215</v>
      </c>
      <c r="J307" s="69">
        <v>712.6</v>
      </c>
      <c r="K307" s="80">
        <v>0</v>
      </c>
      <c r="L307" s="69">
        <v>0</v>
      </c>
      <c r="M307" s="80">
        <v>0</v>
      </c>
      <c r="N307" s="69">
        <v>0</v>
      </c>
      <c r="O307" s="69">
        <v>0</v>
      </c>
      <c r="P307" s="69">
        <v>0</v>
      </c>
      <c r="Q307" s="69">
        <v>75.400000000000006</v>
      </c>
      <c r="R307" s="69">
        <v>12.8</v>
      </c>
      <c r="S307" s="69">
        <v>316.2</v>
      </c>
      <c r="T307" s="80">
        <v>0</v>
      </c>
      <c r="U307" s="69">
        <v>0</v>
      </c>
      <c r="V307" s="80">
        <v>0.30002671653753671</v>
      </c>
      <c r="W307" s="69">
        <v>673.8</v>
      </c>
      <c r="X307" s="69">
        <v>0</v>
      </c>
      <c r="Y307" s="69">
        <v>0</v>
      </c>
      <c r="Z307" s="69">
        <v>0</v>
      </c>
      <c r="AA307" s="60">
        <f>G307+H307+J307+L307+N307+O307+P307+Q307+R307+S307+U307+W307+X307+Y307+Z307</f>
        <v>4111</v>
      </c>
      <c r="AB307" s="143">
        <v>152.9</v>
      </c>
      <c r="AC307" s="69">
        <f>AB307+X307+W307+U307</f>
        <v>826.69999999999993</v>
      </c>
      <c r="AD307" s="238">
        <f t="shared" si="115"/>
        <v>0.36810935969365033</v>
      </c>
      <c r="AE307" s="69">
        <f>G307+H307+J307+L307+N307+P307+Q307+R307+S307+Y307+Z307</f>
        <v>3437.2000000000003</v>
      </c>
      <c r="AF307" s="277">
        <f t="shared" si="112"/>
        <v>0.6</v>
      </c>
      <c r="AG307" s="278">
        <f>G307*AF307</f>
        <v>1347.48</v>
      </c>
      <c r="AH307" s="225">
        <f>IF((AA307+AB307)-(AE307+AG307)&gt;0,0,(AA307+AB307)-(AE307+AG307))</f>
        <v>-520.78000000000065</v>
      </c>
      <c r="AI307" s="238">
        <f t="shared" si="116"/>
        <v>0.6000000000000002</v>
      </c>
      <c r="AJ307" s="69">
        <f t="shared" si="117"/>
        <v>1347.4800000000005</v>
      </c>
      <c r="AK307" s="69"/>
      <c r="AL307" s="438">
        <f t="shared" si="124"/>
        <v>5.0999999999999997E-2</v>
      </c>
      <c r="AM307" s="69">
        <f t="shared" si="113"/>
        <v>114.5</v>
      </c>
      <c r="AN307" s="186"/>
      <c r="AO307" s="329"/>
    </row>
    <row r="308" spans="2:41" s="1" customFormat="1" ht="15.75" x14ac:dyDescent="0.25">
      <c r="B308" s="683"/>
      <c r="C308" s="15" t="s">
        <v>245</v>
      </c>
      <c r="D308" s="116">
        <v>2</v>
      </c>
      <c r="E308" s="116">
        <v>21</v>
      </c>
      <c r="F308" s="116">
        <v>17</v>
      </c>
      <c r="G308" s="69">
        <v>1498.5</v>
      </c>
      <c r="H308" s="69">
        <v>46.800000000000004</v>
      </c>
      <c r="I308" s="80">
        <v>0.33573573573573573</v>
      </c>
      <c r="J308" s="69">
        <v>503.09999999999997</v>
      </c>
      <c r="K308" s="80">
        <v>0</v>
      </c>
      <c r="L308" s="69">
        <v>0</v>
      </c>
      <c r="M308" s="80">
        <v>0</v>
      </c>
      <c r="N308" s="69">
        <v>0</v>
      </c>
      <c r="O308" s="69">
        <v>0</v>
      </c>
      <c r="P308" s="69">
        <v>0</v>
      </c>
      <c r="Q308" s="69">
        <v>50.3</v>
      </c>
      <c r="R308" s="69">
        <v>8.5</v>
      </c>
      <c r="S308" s="69">
        <v>213.29999999999998</v>
      </c>
      <c r="T308" s="80">
        <v>0</v>
      </c>
      <c r="U308" s="69">
        <v>0</v>
      </c>
      <c r="V308" s="80">
        <v>0.30003336670003344</v>
      </c>
      <c r="W308" s="69">
        <v>449.60000000000008</v>
      </c>
      <c r="X308" s="69">
        <v>0</v>
      </c>
      <c r="Y308" s="69">
        <v>0</v>
      </c>
      <c r="Z308" s="69">
        <v>0</v>
      </c>
      <c r="AA308" s="60">
        <f>G308+H308+J308+L308+N308+O308+P308+Q308+R308+S308+U308+W308+X308+Y308+Z308</f>
        <v>2770.1000000000004</v>
      </c>
      <c r="AB308" s="143">
        <v>103.1</v>
      </c>
      <c r="AC308" s="69">
        <f>AB308+X308+W308+U308</f>
        <v>552.70000000000005</v>
      </c>
      <c r="AD308" s="238">
        <f t="shared" si="115"/>
        <v>0.36883550216883554</v>
      </c>
      <c r="AE308" s="69">
        <f>G308+H308+J308+L308+N308+P308+Q308+R308+S308+Y308+Z308</f>
        <v>2320.5000000000005</v>
      </c>
      <c r="AF308" s="277">
        <f t="shared" si="112"/>
        <v>0.6</v>
      </c>
      <c r="AG308" s="278">
        <f>G308*AF308</f>
        <v>899.1</v>
      </c>
      <c r="AH308" s="225">
        <f>IF((AA308+AB308)-(AE308+AG308)&gt;0,0,(AA308+AB308)-(AE308+AG308))</f>
        <v>-346.40000000000009</v>
      </c>
      <c r="AI308" s="238">
        <f t="shared" si="116"/>
        <v>0.60000000000000009</v>
      </c>
      <c r="AJ308" s="69">
        <f t="shared" si="117"/>
        <v>899.10000000000014</v>
      </c>
      <c r="AK308" s="69"/>
      <c r="AL308" s="438">
        <f t="shared" si="124"/>
        <v>5.0999999999999997E-2</v>
      </c>
      <c r="AM308" s="69">
        <f t="shared" si="113"/>
        <v>76.400000000000006</v>
      </c>
      <c r="AN308" s="186"/>
      <c r="AO308" s="329"/>
    </row>
    <row r="309" spans="2:41" s="1" customFormat="1" ht="15.75" customHeight="1" x14ac:dyDescent="0.25">
      <c r="B309" s="683" t="s">
        <v>246</v>
      </c>
      <c r="C309" s="11" t="s">
        <v>124</v>
      </c>
      <c r="D309" s="125">
        <f t="shared" ref="D309:AA309" si="129">SUM(D310:D311)</f>
        <v>13</v>
      </c>
      <c r="E309" s="125">
        <f t="shared" si="129"/>
        <v>65</v>
      </c>
      <c r="F309" s="125">
        <f t="shared" si="129"/>
        <v>54</v>
      </c>
      <c r="G309" s="57">
        <f t="shared" si="129"/>
        <v>5044.3</v>
      </c>
      <c r="H309" s="57">
        <f t="shared" si="129"/>
        <v>180</v>
      </c>
      <c r="I309" s="82">
        <f>J309/G309</f>
        <v>0.31447376246456399</v>
      </c>
      <c r="J309" s="57">
        <f t="shared" si="129"/>
        <v>1586.3000000000002</v>
      </c>
      <c r="K309" s="82">
        <f>L309/G309</f>
        <v>0</v>
      </c>
      <c r="L309" s="57">
        <f t="shared" si="129"/>
        <v>0</v>
      </c>
      <c r="M309" s="82">
        <f t="shared" si="129"/>
        <v>0</v>
      </c>
      <c r="N309" s="57">
        <f t="shared" si="129"/>
        <v>0</v>
      </c>
      <c r="O309" s="57">
        <f t="shared" si="129"/>
        <v>0</v>
      </c>
      <c r="P309" s="57">
        <f t="shared" si="129"/>
        <v>0</v>
      </c>
      <c r="Q309" s="57">
        <f t="shared" si="129"/>
        <v>150.80000000000001</v>
      </c>
      <c r="R309" s="57">
        <f t="shared" si="129"/>
        <v>25.6</v>
      </c>
      <c r="S309" s="57">
        <f t="shared" si="129"/>
        <v>708.4</v>
      </c>
      <c r="T309" s="82">
        <f>U309/G309</f>
        <v>0</v>
      </c>
      <c r="U309" s="57">
        <f t="shared" si="129"/>
        <v>0</v>
      </c>
      <c r="V309" s="82">
        <f>W309/G309</f>
        <v>0.30002180679182444</v>
      </c>
      <c r="W309" s="57">
        <f t="shared" si="129"/>
        <v>1513.4</v>
      </c>
      <c r="X309" s="57">
        <f t="shared" si="129"/>
        <v>0</v>
      </c>
      <c r="Y309" s="57">
        <f t="shared" si="129"/>
        <v>0</v>
      </c>
      <c r="Z309" s="57">
        <f t="shared" si="129"/>
        <v>0</v>
      </c>
      <c r="AA309" s="57">
        <f t="shared" si="129"/>
        <v>9208.7999999999993</v>
      </c>
      <c r="AB309" s="141">
        <f>SUM(AB310:AB311)</f>
        <v>342.6</v>
      </c>
      <c r="AC309" s="141">
        <f>SUM(AC310:AC311)</f>
        <v>1856</v>
      </c>
      <c r="AD309" s="233">
        <f t="shared" si="115"/>
        <v>0.36794005114683898</v>
      </c>
      <c r="AE309" s="141">
        <f>SUM(AE310:AE311)</f>
        <v>7695.4</v>
      </c>
      <c r="AF309" s="269">
        <f t="shared" si="112"/>
        <v>0.6</v>
      </c>
      <c r="AG309" s="270">
        <f>SUM(AG310:AG311)</f>
        <v>3026.58</v>
      </c>
      <c r="AH309" s="141">
        <f>SUM(AH310:AH311)</f>
        <v>-1170.5799999999995</v>
      </c>
      <c r="AI309" s="233">
        <f t="shared" si="116"/>
        <v>0.59999999999999987</v>
      </c>
      <c r="AJ309" s="57">
        <f t="shared" si="117"/>
        <v>3026.5799999999995</v>
      </c>
      <c r="AK309" s="57"/>
      <c r="AL309" s="433">
        <f t="shared" si="124"/>
        <v>5.0999999999999997E-2</v>
      </c>
      <c r="AM309" s="57">
        <f>SUM(AM310:AM311)</f>
        <v>257.2</v>
      </c>
      <c r="AN309" s="79"/>
      <c r="AO309" s="329"/>
    </row>
    <row r="310" spans="2:41" s="1" customFormat="1" ht="15.75" x14ac:dyDescent="0.25">
      <c r="B310" s="683"/>
      <c r="C310" s="15" t="s">
        <v>247</v>
      </c>
      <c r="D310" s="116">
        <v>10</v>
      </c>
      <c r="E310" s="116">
        <v>47</v>
      </c>
      <c r="F310" s="116">
        <v>41</v>
      </c>
      <c r="G310" s="69">
        <v>3920.5</v>
      </c>
      <c r="H310" s="69">
        <v>133.19999999999999</v>
      </c>
      <c r="I310" s="80">
        <v>0.30554776176508103</v>
      </c>
      <c r="J310" s="69">
        <v>1197.9000000000001</v>
      </c>
      <c r="K310" s="80">
        <v>0</v>
      </c>
      <c r="L310" s="69">
        <v>0</v>
      </c>
      <c r="M310" s="80">
        <v>0</v>
      </c>
      <c r="N310" s="69">
        <v>0</v>
      </c>
      <c r="O310" s="69">
        <v>0</v>
      </c>
      <c r="P310" s="69">
        <v>0</v>
      </c>
      <c r="Q310" s="69">
        <v>125.7</v>
      </c>
      <c r="R310" s="69">
        <v>21.3</v>
      </c>
      <c r="S310" s="69">
        <v>547.9</v>
      </c>
      <c r="T310" s="80">
        <v>0</v>
      </c>
      <c r="U310" s="69">
        <v>0</v>
      </c>
      <c r="V310" s="80">
        <v>0.30001275347532202</v>
      </c>
      <c r="W310" s="69">
        <v>1176.2</v>
      </c>
      <c r="X310" s="69">
        <v>0</v>
      </c>
      <c r="Y310" s="69">
        <v>0</v>
      </c>
      <c r="Z310" s="69">
        <v>0</v>
      </c>
      <c r="AA310" s="60">
        <f>G310+H310+J310+L310+N310+O310+P310+Q310+R310+S310+U310+W310+X310+Y310+Z310</f>
        <v>7122.7</v>
      </c>
      <c r="AB310" s="143">
        <v>265</v>
      </c>
      <c r="AC310" s="69">
        <f>AB310+X310+W310+U310</f>
        <v>1441.2</v>
      </c>
      <c r="AD310" s="238">
        <f t="shared" si="115"/>
        <v>0.36760617268205587</v>
      </c>
      <c r="AE310" s="69">
        <f>G310+H310+J310+L310+N310+P310+Q310+R310+S310+Y310+Z310</f>
        <v>5946.5</v>
      </c>
      <c r="AF310" s="277">
        <f t="shared" si="112"/>
        <v>0.6</v>
      </c>
      <c r="AG310" s="278">
        <f>G310*AF310</f>
        <v>2352.2999999999997</v>
      </c>
      <c r="AH310" s="225">
        <f>IF((AA310+AB310)-(AE310+AG310)&gt;0,0,(AA310+AB310)-(AE310+AG310))</f>
        <v>-911.09999999999945</v>
      </c>
      <c r="AI310" s="238">
        <f t="shared" si="116"/>
        <v>0.59999999999999987</v>
      </c>
      <c r="AJ310" s="69">
        <f t="shared" si="117"/>
        <v>2352.2999999999993</v>
      </c>
      <c r="AK310" s="69"/>
      <c r="AL310" s="438">
        <f t="shared" si="124"/>
        <v>5.0999999999999997E-2</v>
      </c>
      <c r="AM310" s="69">
        <f t="shared" si="113"/>
        <v>199.9</v>
      </c>
      <c r="AN310" s="186"/>
      <c r="AO310" s="329"/>
    </row>
    <row r="311" spans="2:41" s="1" customFormat="1" ht="15.75" x14ac:dyDescent="0.25">
      <c r="B311" s="683"/>
      <c r="C311" s="15" t="s">
        <v>248</v>
      </c>
      <c r="D311" s="116">
        <v>3</v>
      </c>
      <c r="E311" s="116">
        <v>18</v>
      </c>
      <c r="F311" s="116">
        <v>13</v>
      </c>
      <c r="G311" s="69">
        <v>1123.8</v>
      </c>
      <c r="H311" s="69">
        <v>46.8</v>
      </c>
      <c r="I311" s="80">
        <v>0.34561309841608834</v>
      </c>
      <c r="J311" s="69">
        <v>388.40000000000003</v>
      </c>
      <c r="K311" s="80">
        <v>0</v>
      </c>
      <c r="L311" s="69">
        <v>0</v>
      </c>
      <c r="M311" s="80">
        <v>0</v>
      </c>
      <c r="N311" s="69">
        <v>0</v>
      </c>
      <c r="O311" s="69">
        <v>0</v>
      </c>
      <c r="P311" s="69">
        <v>0</v>
      </c>
      <c r="Q311" s="69">
        <v>25.1</v>
      </c>
      <c r="R311" s="69">
        <v>4.3</v>
      </c>
      <c r="S311" s="69">
        <v>160.49999999999997</v>
      </c>
      <c r="T311" s="80">
        <v>0</v>
      </c>
      <c r="U311" s="69">
        <v>0</v>
      </c>
      <c r="V311" s="80">
        <v>0.30005339028296857</v>
      </c>
      <c r="W311" s="69">
        <v>337.20000000000005</v>
      </c>
      <c r="X311" s="69">
        <v>0</v>
      </c>
      <c r="Y311" s="69">
        <v>0</v>
      </c>
      <c r="Z311" s="69">
        <v>0</v>
      </c>
      <c r="AA311" s="60">
        <f>G311+H311+J311+L311+N311+O311+P311+Q311+R311+S311+U311+W311+X311+Y311+Z311</f>
        <v>2086.1</v>
      </c>
      <c r="AB311" s="143">
        <v>77.599999999999994</v>
      </c>
      <c r="AC311" s="69">
        <f>AB311+X311+W311+U311</f>
        <v>414.80000000000007</v>
      </c>
      <c r="AD311" s="238">
        <f t="shared" si="115"/>
        <v>0.36910482292222824</v>
      </c>
      <c r="AE311" s="69">
        <f>G311+H311+J311+L311+N311+P311+Q311+R311+S311+Y311+Z311</f>
        <v>1748.8999999999999</v>
      </c>
      <c r="AF311" s="277">
        <f t="shared" si="112"/>
        <v>0.6</v>
      </c>
      <c r="AG311" s="278">
        <f>G311*AF311</f>
        <v>674.28</v>
      </c>
      <c r="AH311" s="225">
        <f>IF((AA311+AB311)-(AE311+AG311)&gt;0,0,(AA311+AB311)-(AE311+AG311))</f>
        <v>-259.48</v>
      </c>
      <c r="AI311" s="238">
        <f t="shared" si="116"/>
        <v>0.60000000000000009</v>
      </c>
      <c r="AJ311" s="69">
        <f t="shared" si="117"/>
        <v>674.28000000000009</v>
      </c>
      <c r="AK311" s="69"/>
      <c r="AL311" s="438">
        <f t="shared" si="124"/>
        <v>5.0999999999999997E-2</v>
      </c>
      <c r="AM311" s="69">
        <f t="shared" si="113"/>
        <v>57.3</v>
      </c>
      <c r="AN311" s="186"/>
      <c r="AO311" s="329"/>
    </row>
    <row r="312" spans="2:41" s="1" customFormat="1" ht="15.75" customHeight="1" x14ac:dyDescent="0.25">
      <c r="B312" s="683" t="s">
        <v>249</v>
      </c>
      <c r="C312" s="11" t="s">
        <v>124</v>
      </c>
      <c r="D312" s="125">
        <f t="shared" ref="D312:AA312" si="130">SUM(D313:D314)</f>
        <v>8</v>
      </c>
      <c r="E312" s="125">
        <f t="shared" si="130"/>
        <v>51</v>
      </c>
      <c r="F312" s="125">
        <f t="shared" si="130"/>
        <v>41</v>
      </c>
      <c r="G312" s="57">
        <f t="shared" si="130"/>
        <v>3951.4</v>
      </c>
      <c r="H312" s="57">
        <f t="shared" si="130"/>
        <v>163.19999999999999</v>
      </c>
      <c r="I312" s="82">
        <f>J312/G312</f>
        <v>0.36047982993369443</v>
      </c>
      <c r="J312" s="57">
        <f t="shared" si="130"/>
        <v>1424.4</v>
      </c>
      <c r="K312" s="82">
        <f>L312/G312</f>
        <v>0</v>
      </c>
      <c r="L312" s="57">
        <f t="shared" si="130"/>
        <v>0</v>
      </c>
      <c r="M312" s="82">
        <f t="shared" si="130"/>
        <v>0</v>
      </c>
      <c r="N312" s="57">
        <f t="shared" si="130"/>
        <v>0</v>
      </c>
      <c r="O312" s="57">
        <f t="shared" si="130"/>
        <v>0</v>
      </c>
      <c r="P312" s="57">
        <f t="shared" si="130"/>
        <v>0</v>
      </c>
      <c r="Q312" s="57">
        <f t="shared" si="130"/>
        <v>100.5</v>
      </c>
      <c r="R312" s="57">
        <f t="shared" si="130"/>
        <v>17.100000000000001</v>
      </c>
      <c r="S312" s="57">
        <f t="shared" si="130"/>
        <v>570.29999999999995</v>
      </c>
      <c r="T312" s="82">
        <f>U312/G312</f>
        <v>0</v>
      </c>
      <c r="U312" s="57">
        <f t="shared" si="130"/>
        <v>0</v>
      </c>
      <c r="V312" s="82">
        <f>W312/G312</f>
        <v>0.29996963101685481</v>
      </c>
      <c r="W312" s="57">
        <f t="shared" si="130"/>
        <v>1185.3000000000002</v>
      </c>
      <c r="X312" s="57">
        <f t="shared" si="130"/>
        <v>0</v>
      </c>
      <c r="Y312" s="57">
        <f t="shared" si="130"/>
        <v>0</v>
      </c>
      <c r="Z312" s="57">
        <f t="shared" si="130"/>
        <v>0</v>
      </c>
      <c r="AA312" s="57">
        <f t="shared" si="130"/>
        <v>7412.2000000000007</v>
      </c>
      <c r="AB312" s="141">
        <f>SUM(AB313:AB314)</f>
        <v>275.8</v>
      </c>
      <c r="AC312" s="141">
        <f>SUM(AC313:AC314)</f>
        <v>1461.1</v>
      </c>
      <c r="AD312" s="233">
        <f t="shared" si="115"/>
        <v>0.36976767727893911</v>
      </c>
      <c r="AE312" s="141">
        <f>SUM(AE313:AE314)</f>
        <v>6226.9</v>
      </c>
      <c r="AF312" s="269">
        <f t="shared" si="112"/>
        <v>0.6</v>
      </c>
      <c r="AG312" s="270">
        <f>SUM(AG313:AG314)</f>
        <v>2370.84</v>
      </c>
      <c r="AH312" s="141">
        <f>SUM(AH313:AH314)</f>
        <v>-909.73999999999933</v>
      </c>
      <c r="AI312" s="233">
        <f t="shared" si="116"/>
        <v>0.59999999999999976</v>
      </c>
      <c r="AJ312" s="57">
        <f t="shared" si="117"/>
        <v>2370.8399999999992</v>
      </c>
      <c r="AK312" s="57"/>
      <c r="AL312" s="433">
        <f t="shared" si="124"/>
        <v>5.0999999999999997E-2</v>
      </c>
      <c r="AM312" s="57">
        <f>SUM(AM313:AM314)</f>
        <v>201.5</v>
      </c>
      <c r="AN312" s="79"/>
      <c r="AO312" s="329"/>
    </row>
    <row r="313" spans="2:41" s="1" customFormat="1" ht="15.75" x14ac:dyDescent="0.25">
      <c r="B313" s="683"/>
      <c r="C313" s="15" t="s">
        <v>250</v>
      </c>
      <c r="D313" s="116">
        <v>5</v>
      </c>
      <c r="E313" s="116">
        <v>35</v>
      </c>
      <c r="F313" s="116">
        <v>25</v>
      </c>
      <c r="G313" s="69">
        <v>2376</v>
      </c>
      <c r="H313" s="69">
        <v>97.199999999999989</v>
      </c>
      <c r="I313" s="80">
        <v>0.35298821548821552</v>
      </c>
      <c r="J313" s="69">
        <v>838.7</v>
      </c>
      <c r="K313" s="80">
        <v>0</v>
      </c>
      <c r="L313" s="69">
        <v>0</v>
      </c>
      <c r="M313" s="80">
        <v>0</v>
      </c>
      <c r="N313" s="69">
        <v>0</v>
      </c>
      <c r="O313" s="69">
        <v>0</v>
      </c>
      <c r="P313" s="69">
        <v>0</v>
      </c>
      <c r="Q313" s="69">
        <v>75.400000000000006</v>
      </c>
      <c r="R313" s="69">
        <v>12.8</v>
      </c>
      <c r="S313" s="69">
        <v>342.8</v>
      </c>
      <c r="T313" s="80">
        <v>0</v>
      </c>
      <c r="U313" s="69">
        <v>0</v>
      </c>
      <c r="V313" s="80">
        <v>0.29995791245791248</v>
      </c>
      <c r="W313" s="69">
        <v>712.7</v>
      </c>
      <c r="X313" s="69">
        <v>0</v>
      </c>
      <c r="Y313" s="69">
        <v>0</v>
      </c>
      <c r="Z313" s="69">
        <v>0</v>
      </c>
      <c r="AA313" s="60">
        <f>G313+H313+J313+L313+N313+O313+P313+Q313+R313+S313+U313+W313+X313+Y313+Z313</f>
        <v>4455.6000000000004</v>
      </c>
      <c r="AB313" s="143">
        <v>165.8</v>
      </c>
      <c r="AC313" s="69">
        <f>AB313+X313+W313+U313</f>
        <v>878.5</v>
      </c>
      <c r="AD313" s="238">
        <f t="shared" si="115"/>
        <v>0.36973905723905726</v>
      </c>
      <c r="AE313" s="69">
        <f>G313+H313+J313+L313+N313+P313+Q313+R313+S313+Y313+Z313</f>
        <v>3742.9</v>
      </c>
      <c r="AF313" s="277">
        <f t="shared" si="112"/>
        <v>0.6</v>
      </c>
      <c r="AG313" s="278">
        <f>G313*AF313</f>
        <v>1425.6</v>
      </c>
      <c r="AH313" s="225">
        <f>IF((AA313+AB313)-(AE313+AG313)&gt;0,0,(AA313+AB313)-(AE313+AG313))</f>
        <v>-547.09999999999945</v>
      </c>
      <c r="AI313" s="238">
        <f t="shared" si="116"/>
        <v>0.59999999999999976</v>
      </c>
      <c r="AJ313" s="69">
        <f t="shared" si="117"/>
        <v>1425.5999999999995</v>
      </c>
      <c r="AK313" s="69"/>
      <c r="AL313" s="438">
        <f t="shared" si="124"/>
        <v>5.0999999999999997E-2</v>
      </c>
      <c r="AM313" s="69">
        <f t="shared" si="113"/>
        <v>121.2</v>
      </c>
      <c r="AN313" s="186"/>
      <c r="AO313" s="329"/>
    </row>
    <row r="314" spans="2:41" s="1" customFormat="1" ht="15.75" x14ac:dyDescent="0.25">
      <c r="B314" s="683"/>
      <c r="C314" s="15" t="s">
        <v>251</v>
      </c>
      <c r="D314" s="116">
        <v>3</v>
      </c>
      <c r="E314" s="116">
        <v>16</v>
      </c>
      <c r="F314" s="116">
        <v>16</v>
      </c>
      <c r="G314" s="69">
        <v>1575.4</v>
      </c>
      <c r="H314" s="69">
        <v>66</v>
      </c>
      <c r="I314" s="80">
        <v>0.37177859591214923</v>
      </c>
      <c r="J314" s="69">
        <v>585.69999999999993</v>
      </c>
      <c r="K314" s="80">
        <v>0</v>
      </c>
      <c r="L314" s="69">
        <v>0</v>
      </c>
      <c r="M314" s="80">
        <v>0</v>
      </c>
      <c r="N314" s="69">
        <v>0</v>
      </c>
      <c r="O314" s="69">
        <v>0</v>
      </c>
      <c r="P314" s="69">
        <v>0</v>
      </c>
      <c r="Q314" s="69">
        <v>25.1</v>
      </c>
      <c r="R314" s="69">
        <v>4.3</v>
      </c>
      <c r="S314" s="69">
        <v>227.49999999999997</v>
      </c>
      <c r="T314" s="80">
        <v>0</v>
      </c>
      <c r="U314" s="69">
        <v>0</v>
      </c>
      <c r="V314" s="80">
        <v>0.29998730481147645</v>
      </c>
      <c r="W314" s="69">
        <v>472.6</v>
      </c>
      <c r="X314" s="69">
        <v>0</v>
      </c>
      <c r="Y314" s="69">
        <v>0</v>
      </c>
      <c r="Z314" s="69">
        <v>0</v>
      </c>
      <c r="AA314" s="60">
        <f>G314+H314+J314+L314+N314+O314+P314+Q314+R314+S314+U314+W314+X314+Y314+Z314</f>
        <v>2956.6</v>
      </c>
      <c r="AB314" s="143">
        <v>110</v>
      </c>
      <c r="AC314" s="69">
        <f>AB314+X314+W314+U314</f>
        <v>582.6</v>
      </c>
      <c r="AD314" s="238">
        <f t="shared" si="115"/>
        <v>0.36981084169099909</v>
      </c>
      <c r="AE314" s="69">
        <f>G314+H314+J314+L314+N314+P314+Q314+R314+S314+Y314+Z314</f>
        <v>2484</v>
      </c>
      <c r="AF314" s="277">
        <f t="shared" si="112"/>
        <v>0.6</v>
      </c>
      <c r="AG314" s="278">
        <f>G314*AF314</f>
        <v>945.24</v>
      </c>
      <c r="AH314" s="225">
        <f>IF((AA314+AB314)-(AE314+AG314)&gt;0,0,(AA314+AB314)-(AE314+AG314))</f>
        <v>-362.63999999999987</v>
      </c>
      <c r="AI314" s="238">
        <f t="shared" si="116"/>
        <v>0.59999999999999987</v>
      </c>
      <c r="AJ314" s="69">
        <f t="shared" si="117"/>
        <v>945.2399999999999</v>
      </c>
      <c r="AK314" s="69"/>
      <c r="AL314" s="438">
        <f t="shared" si="124"/>
        <v>5.0999999999999997E-2</v>
      </c>
      <c r="AM314" s="69">
        <f t="shared" si="113"/>
        <v>80.3</v>
      </c>
      <c r="AN314" s="186"/>
      <c r="AO314" s="329"/>
    </row>
    <row r="315" spans="2:41" s="1" customFormat="1" ht="15.75" customHeight="1" x14ac:dyDescent="0.25">
      <c r="B315" s="667" t="s">
        <v>816</v>
      </c>
      <c r="C315" s="11" t="s">
        <v>124</v>
      </c>
      <c r="D315" s="125">
        <f t="shared" ref="D315:AA315" si="131">SUM(D316:D317)</f>
        <v>34</v>
      </c>
      <c r="E315" s="125">
        <f t="shared" si="131"/>
        <v>154</v>
      </c>
      <c r="F315" s="125">
        <f t="shared" si="131"/>
        <v>141</v>
      </c>
      <c r="G315" s="57">
        <f t="shared" si="131"/>
        <v>13539.599999999999</v>
      </c>
      <c r="H315" s="57">
        <f t="shared" si="131"/>
        <v>390.6</v>
      </c>
      <c r="I315" s="82">
        <f>J315/G315</f>
        <v>0.27138911046116582</v>
      </c>
      <c r="J315" s="57">
        <f t="shared" si="131"/>
        <v>3674.5</v>
      </c>
      <c r="K315" s="82">
        <f>L315/G315</f>
        <v>4.3206593990959856E-3</v>
      </c>
      <c r="L315" s="57">
        <f t="shared" si="131"/>
        <v>58.5</v>
      </c>
      <c r="M315" s="82">
        <f t="shared" si="131"/>
        <v>0</v>
      </c>
      <c r="N315" s="57">
        <f t="shared" si="131"/>
        <v>0</v>
      </c>
      <c r="O315" s="57">
        <f t="shared" si="131"/>
        <v>0</v>
      </c>
      <c r="P315" s="57">
        <f t="shared" si="131"/>
        <v>0</v>
      </c>
      <c r="Q315" s="57">
        <f t="shared" si="131"/>
        <v>352.4</v>
      </c>
      <c r="R315" s="57">
        <f t="shared" si="131"/>
        <v>59.4</v>
      </c>
      <c r="S315" s="57">
        <f t="shared" si="131"/>
        <v>1845.1</v>
      </c>
      <c r="T315" s="82">
        <f>U315/G315</f>
        <v>0</v>
      </c>
      <c r="U315" s="57">
        <f t="shared" si="131"/>
        <v>0</v>
      </c>
      <c r="V315" s="82">
        <f>W315/G315</f>
        <v>0.29999409140595001</v>
      </c>
      <c r="W315" s="57">
        <f t="shared" si="131"/>
        <v>4061.8</v>
      </c>
      <c r="X315" s="57">
        <f t="shared" si="131"/>
        <v>0</v>
      </c>
      <c r="Y315" s="57">
        <f t="shared" si="131"/>
        <v>0</v>
      </c>
      <c r="Z315" s="57">
        <f t="shared" si="131"/>
        <v>0</v>
      </c>
      <c r="AA315" s="57">
        <f t="shared" si="131"/>
        <v>23981.9</v>
      </c>
      <c r="AB315" s="141">
        <f>SUM(AB316:AB317)</f>
        <v>892</v>
      </c>
      <c r="AC315" s="141">
        <f>SUM(AC316:AC317)</f>
        <v>4953.8</v>
      </c>
      <c r="AD315" s="233">
        <f t="shared" si="115"/>
        <v>0.36587491506396058</v>
      </c>
      <c r="AE315" s="141">
        <f>SUM(AE316:AE317)</f>
        <v>19920.100000000002</v>
      </c>
      <c r="AF315" s="269">
        <f t="shared" si="112"/>
        <v>0.6</v>
      </c>
      <c r="AG315" s="270">
        <f>SUM(AG316:AG317)</f>
        <v>8123.76</v>
      </c>
      <c r="AH315" s="141">
        <f>SUM(AH316:AH317)</f>
        <v>-3169.9600000000009</v>
      </c>
      <c r="AI315" s="233">
        <f t="shared" si="116"/>
        <v>0.6000000000000002</v>
      </c>
      <c r="AJ315" s="57">
        <f t="shared" si="117"/>
        <v>8123.7600000000011</v>
      </c>
      <c r="AK315" s="57"/>
      <c r="AL315" s="433">
        <f t="shared" si="124"/>
        <v>5.0999999999999997E-2</v>
      </c>
      <c r="AM315" s="57">
        <f>SUM(AM316:AM317)</f>
        <v>690.5</v>
      </c>
      <c r="AN315" s="79"/>
      <c r="AO315" s="329"/>
    </row>
    <row r="316" spans="2:41" s="1" customFormat="1" ht="15.75" x14ac:dyDescent="0.25">
      <c r="B316" s="667"/>
      <c r="C316" s="15" t="s">
        <v>252</v>
      </c>
      <c r="D316" s="116">
        <v>18</v>
      </c>
      <c r="E316" s="116">
        <v>80</v>
      </c>
      <c r="F316" s="116">
        <v>73</v>
      </c>
      <c r="G316" s="69">
        <v>7075.3</v>
      </c>
      <c r="H316" s="69">
        <v>180.00000000000003</v>
      </c>
      <c r="I316" s="80">
        <v>0.24434299605670434</v>
      </c>
      <c r="J316" s="69">
        <v>1728.8000000000002</v>
      </c>
      <c r="K316" s="80">
        <v>0</v>
      </c>
      <c r="L316" s="69">
        <v>0</v>
      </c>
      <c r="M316" s="80">
        <v>0</v>
      </c>
      <c r="N316" s="69">
        <v>0</v>
      </c>
      <c r="O316" s="69">
        <v>0</v>
      </c>
      <c r="P316" s="69">
        <v>0</v>
      </c>
      <c r="Q316" s="69">
        <v>176.2</v>
      </c>
      <c r="R316" s="69">
        <v>29.7</v>
      </c>
      <c r="S316" s="69">
        <v>942.8</v>
      </c>
      <c r="T316" s="80">
        <v>0</v>
      </c>
      <c r="U316" s="69">
        <v>0</v>
      </c>
      <c r="V316" s="80">
        <v>0.2999872796913205</v>
      </c>
      <c r="W316" s="69">
        <v>2122.5</v>
      </c>
      <c r="X316" s="69">
        <v>0</v>
      </c>
      <c r="Y316" s="69">
        <v>0</v>
      </c>
      <c r="Z316" s="69">
        <v>0</v>
      </c>
      <c r="AA316" s="60">
        <f>G316+H316+J316+L316+N316+O316+P316+Q316+R316+S316+U316+W316+X316+Y316+Z316</f>
        <v>12255.300000000001</v>
      </c>
      <c r="AB316" s="143">
        <v>455.8</v>
      </c>
      <c r="AC316" s="69">
        <f>AB316+X316+W316+U316</f>
        <v>2578.3000000000002</v>
      </c>
      <c r="AD316" s="238">
        <f t="shared" si="115"/>
        <v>0.36440857631478524</v>
      </c>
      <c r="AE316" s="69">
        <f>G316+H316+J316+L316+N316+P316+Q316+R316+S316+Y316+Z316</f>
        <v>10132.800000000001</v>
      </c>
      <c r="AF316" s="277">
        <f t="shared" si="112"/>
        <v>0.6</v>
      </c>
      <c r="AG316" s="278">
        <f>G316*AF316</f>
        <v>4245.18</v>
      </c>
      <c r="AH316" s="225">
        <f>IF((AA316+AB316)-(AE316+AG316)&gt;0,0,(AA316+AB316)-(AE316+AG316))</f>
        <v>-1666.880000000001</v>
      </c>
      <c r="AI316" s="238">
        <f t="shared" si="116"/>
        <v>0.6000000000000002</v>
      </c>
      <c r="AJ316" s="69">
        <f t="shared" si="117"/>
        <v>4245.1800000000012</v>
      </c>
      <c r="AK316" s="69"/>
      <c r="AL316" s="438">
        <f t="shared" si="124"/>
        <v>5.0999999999999997E-2</v>
      </c>
      <c r="AM316" s="69">
        <f t="shared" si="113"/>
        <v>360.8</v>
      </c>
      <c r="AN316" s="186"/>
      <c r="AO316" s="329"/>
    </row>
    <row r="317" spans="2:41" s="1" customFormat="1" ht="15.75" x14ac:dyDescent="0.25">
      <c r="B317" s="667"/>
      <c r="C317" s="15" t="s">
        <v>253</v>
      </c>
      <c r="D317" s="116">
        <v>16</v>
      </c>
      <c r="E317" s="116">
        <v>74</v>
      </c>
      <c r="F317" s="116">
        <v>68</v>
      </c>
      <c r="G317" s="69">
        <v>6464.2999999999993</v>
      </c>
      <c r="H317" s="69">
        <v>210.60000000000002</v>
      </c>
      <c r="I317" s="80">
        <v>0.30099160001856351</v>
      </c>
      <c r="J317" s="69">
        <v>1945.7</v>
      </c>
      <c r="K317" s="80">
        <v>9.0497037575607581E-3</v>
      </c>
      <c r="L317" s="69">
        <v>58.5</v>
      </c>
      <c r="M317" s="80">
        <v>0</v>
      </c>
      <c r="N317" s="69">
        <v>0</v>
      </c>
      <c r="O317" s="69">
        <v>0</v>
      </c>
      <c r="P317" s="69">
        <v>0</v>
      </c>
      <c r="Q317" s="69">
        <v>176.2</v>
      </c>
      <c r="R317" s="69">
        <v>29.7</v>
      </c>
      <c r="S317" s="69">
        <v>902.30000000000007</v>
      </c>
      <c r="T317" s="80">
        <v>0</v>
      </c>
      <c r="U317" s="69">
        <v>0</v>
      </c>
      <c r="V317" s="80">
        <v>0.30000154695790732</v>
      </c>
      <c r="W317" s="69">
        <v>1939.3</v>
      </c>
      <c r="X317" s="69">
        <v>0</v>
      </c>
      <c r="Y317" s="69">
        <v>0</v>
      </c>
      <c r="Z317" s="69">
        <v>0</v>
      </c>
      <c r="AA317" s="60">
        <f>G317+H317+J317+L317+N317+O317+P317+Q317+R317+S317+U317+W317+X317+Y317+Z317</f>
        <v>11726.6</v>
      </c>
      <c r="AB317" s="143">
        <v>436.2</v>
      </c>
      <c r="AC317" s="69">
        <f>AB317+X317+W317+U317</f>
        <v>2375.5</v>
      </c>
      <c r="AD317" s="238">
        <f t="shared" si="115"/>
        <v>0.3674798508732578</v>
      </c>
      <c r="AE317" s="69">
        <f>G317+H317+J317+L317+N317+P317+Q317+R317+S317+Y317+Z317</f>
        <v>9787.3000000000011</v>
      </c>
      <c r="AF317" s="277">
        <f t="shared" si="112"/>
        <v>0.6</v>
      </c>
      <c r="AG317" s="278">
        <f>G317*AF317</f>
        <v>3878.5799999999995</v>
      </c>
      <c r="AH317" s="225">
        <f>IF((AA317+AB317)-(AE317+AG317)&gt;0,0,(AA317+AB317)-(AE317+AG317))</f>
        <v>-1503.08</v>
      </c>
      <c r="AI317" s="238">
        <f t="shared" si="116"/>
        <v>0.60000000000000009</v>
      </c>
      <c r="AJ317" s="69">
        <f t="shared" si="117"/>
        <v>3878.58</v>
      </c>
      <c r="AK317" s="69"/>
      <c r="AL317" s="438">
        <f t="shared" si="124"/>
        <v>5.0999999999999997E-2</v>
      </c>
      <c r="AM317" s="69">
        <f t="shared" si="113"/>
        <v>329.7</v>
      </c>
      <c r="AN317" s="186"/>
      <c r="AO317" s="329"/>
    </row>
    <row r="318" spans="2:41" s="1" customFormat="1" ht="15.75" customHeight="1" x14ac:dyDescent="0.25">
      <c r="B318" s="683" t="s">
        <v>254</v>
      </c>
      <c r="C318" s="11" t="s">
        <v>124</v>
      </c>
      <c r="D318" s="125">
        <f t="shared" ref="D318:AA318" si="132">SUM(D319:D320)</f>
        <v>4</v>
      </c>
      <c r="E318" s="125">
        <f t="shared" si="132"/>
        <v>40</v>
      </c>
      <c r="F318" s="125">
        <f t="shared" si="132"/>
        <v>31</v>
      </c>
      <c r="G318" s="57">
        <f t="shared" si="132"/>
        <v>2725</v>
      </c>
      <c r="H318" s="57">
        <f t="shared" si="132"/>
        <v>105.6</v>
      </c>
      <c r="I318" s="82">
        <f>J318/G318</f>
        <v>0.30422018348623853</v>
      </c>
      <c r="J318" s="57">
        <f t="shared" si="132"/>
        <v>829</v>
      </c>
      <c r="K318" s="82">
        <f>L318/G318</f>
        <v>0</v>
      </c>
      <c r="L318" s="57">
        <f t="shared" si="132"/>
        <v>0</v>
      </c>
      <c r="M318" s="82">
        <f t="shared" si="132"/>
        <v>0</v>
      </c>
      <c r="N318" s="57">
        <f t="shared" si="132"/>
        <v>0</v>
      </c>
      <c r="O318" s="57">
        <f t="shared" si="132"/>
        <v>0</v>
      </c>
      <c r="P318" s="57">
        <f t="shared" si="132"/>
        <v>0</v>
      </c>
      <c r="Q318" s="57">
        <f t="shared" si="132"/>
        <v>75.400000000000006</v>
      </c>
      <c r="R318" s="57">
        <f t="shared" si="132"/>
        <v>12.8</v>
      </c>
      <c r="S318" s="57">
        <f t="shared" si="132"/>
        <v>380.4</v>
      </c>
      <c r="T318" s="82">
        <f>U318/G318</f>
        <v>0</v>
      </c>
      <c r="U318" s="57">
        <f t="shared" si="132"/>
        <v>0</v>
      </c>
      <c r="V318" s="82">
        <f>W318/G318</f>
        <v>0.2999633027522936</v>
      </c>
      <c r="W318" s="57">
        <f t="shared" si="132"/>
        <v>817.40000000000009</v>
      </c>
      <c r="X318" s="57">
        <f t="shared" si="132"/>
        <v>0</v>
      </c>
      <c r="Y318" s="57">
        <f t="shared" si="132"/>
        <v>0</v>
      </c>
      <c r="Z318" s="57">
        <f t="shared" si="132"/>
        <v>0</v>
      </c>
      <c r="AA318" s="57">
        <f t="shared" si="132"/>
        <v>4945.6000000000004</v>
      </c>
      <c r="AB318" s="141">
        <f>SUM(AB319:AB320)</f>
        <v>184</v>
      </c>
      <c r="AC318" s="141">
        <f>SUM(AC319:AC320)</f>
        <v>1001.4</v>
      </c>
      <c r="AD318" s="233">
        <f t="shared" si="115"/>
        <v>0.3674862385321101</v>
      </c>
      <c r="AE318" s="141">
        <f>SUM(AE319:AE320)</f>
        <v>4128.2</v>
      </c>
      <c r="AF318" s="269">
        <f t="shared" si="112"/>
        <v>0.6</v>
      </c>
      <c r="AG318" s="270">
        <f>SUM(AG319:AG320)</f>
        <v>1635</v>
      </c>
      <c r="AH318" s="141">
        <f>SUM(AH319:AH320)</f>
        <v>-633.59999999999991</v>
      </c>
      <c r="AI318" s="233">
        <f t="shared" si="116"/>
        <v>0.6</v>
      </c>
      <c r="AJ318" s="57">
        <f t="shared" si="117"/>
        <v>1635</v>
      </c>
      <c r="AK318" s="57"/>
      <c r="AL318" s="433">
        <f t="shared" si="124"/>
        <v>5.0999999999999997E-2</v>
      </c>
      <c r="AM318" s="57">
        <f>SUM(AM319:AM320)</f>
        <v>139</v>
      </c>
      <c r="AN318" s="79"/>
      <c r="AO318" s="329"/>
    </row>
    <row r="319" spans="2:41" s="1" customFormat="1" ht="15.75" x14ac:dyDescent="0.25">
      <c r="B319" s="683"/>
      <c r="C319" s="15" t="s">
        <v>255</v>
      </c>
      <c r="D319" s="116">
        <v>2</v>
      </c>
      <c r="E319" s="116">
        <v>21</v>
      </c>
      <c r="F319" s="116">
        <v>17</v>
      </c>
      <c r="G319" s="69">
        <v>1534.8999999999999</v>
      </c>
      <c r="H319" s="69">
        <v>50.399999999999991</v>
      </c>
      <c r="I319" s="80">
        <v>0.26835624470649555</v>
      </c>
      <c r="J319" s="69">
        <v>411.9</v>
      </c>
      <c r="K319" s="80">
        <v>0</v>
      </c>
      <c r="L319" s="69">
        <v>0</v>
      </c>
      <c r="M319" s="80">
        <v>0</v>
      </c>
      <c r="N319" s="69">
        <v>0</v>
      </c>
      <c r="O319" s="69">
        <v>0</v>
      </c>
      <c r="P319" s="69">
        <v>0</v>
      </c>
      <c r="Q319" s="69">
        <v>50.3</v>
      </c>
      <c r="R319" s="69">
        <v>8.5</v>
      </c>
      <c r="S319" s="69">
        <v>209.6</v>
      </c>
      <c r="T319" s="80">
        <v>0</v>
      </c>
      <c r="U319" s="69">
        <v>0</v>
      </c>
      <c r="V319" s="80">
        <v>0.29995439442308947</v>
      </c>
      <c r="W319" s="69">
        <v>460.4</v>
      </c>
      <c r="X319" s="69">
        <v>0</v>
      </c>
      <c r="Y319" s="69">
        <v>0</v>
      </c>
      <c r="Z319" s="69">
        <v>0</v>
      </c>
      <c r="AA319" s="60">
        <f>G319+H319+J319+L319+N319+O319+P319+Q319+R319+S319+U319+W319+X319+Y319+Z319</f>
        <v>2726</v>
      </c>
      <c r="AB319" s="143">
        <v>101.4</v>
      </c>
      <c r="AC319" s="69">
        <f>AB319+X319+W319+U319</f>
        <v>561.79999999999995</v>
      </c>
      <c r="AD319" s="238">
        <f t="shared" si="115"/>
        <v>0.36601733011922599</v>
      </c>
      <c r="AE319" s="69">
        <f>G319+H319+J319+L319+N319+P319+Q319+R319+S319+Y319+Z319</f>
        <v>2265.6</v>
      </c>
      <c r="AF319" s="277">
        <f t="shared" si="112"/>
        <v>0.6</v>
      </c>
      <c r="AG319" s="278">
        <f>G319*AF319</f>
        <v>920.93999999999983</v>
      </c>
      <c r="AH319" s="225">
        <f>IF((AA319+AB319)-(AE319+AG319)&gt;0,0,(AA319+AB319)-(AE319+AG319))</f>
        <v>-359.13999999999987</v>
      </c>
      <c r="AI319" s="238">
        <f t="shared" si="116"/>
        <v>0.6</v>
      </c>
      <c r="AJ319" s="69">
        <f t="shared" si="117"/>
        <v>920.93999999999983</v>
      </c>
      <c r="AK319" s="69"/>
      <c r="AL319" s="438">
        <f t="shared" si="124"/>
        <v>5.0999999999999997E-2</v>
      </c>
      <c r="AM319" s="69">
        <f t="shared" si="113"/>
        <v>78.3</v>
      </c>
      <c r="AN319" s="186"/>
      <c r="AO319" s="329"/>
    </row>
    <row r="320" spans="2:41" s="1" customFormat="1" ht="15.75" x14ac:dyDescent="0.25">
      <c r="B320" s="683"/>
      <c r="C320" s="15" t="s">
        <v>256</v>
      </c>
      <c r="D320" s="116">
        <v>2</v>
      </c>
      <c r="E320" s="116">
        <v>19</v>
      </c>
      <c r="F320" s="116">
        <v>14</v>
      </c>
      <c r="G320" s="69">
        <v>1190.1000000000001</v>
      </c>
      <c r="H320" s="69">
        <v>55.199999999999996</v>
      </c>
      <c r="I320" s="80">
        <v>0.35047475002100664</v>
      </c>
      <c r="J320" s="69">
        <v>417.1</v>
      </c>
      <c r="K320" s="80">
        <v>0</v>
      </c>
      <c r="L320" s="69">
        <v>0</v>
      </c>
      <c r="M320" s="80">
        <v>0</v>
      </c>
      <c r="N320" s="69">
        <v>0</v>
      </c>
      <c r="O320" s="69">
        <v>0</v>
      </c>
      <c r="P320" s="69">
        <v>0</v>
      </c>
      <c r="Q320" s="69">
        <v>25.1</v>
      </c>
      <c r="R320" s="69">
        <v>4.3</v>
      </c>
      <c r="S320" s="69">
        <v>170.79999999999998</v>
      </c>
      <c r="T320" s="80">
        <v>0</v>
      </c>
      <c r="U320" s="69">
        <v>0</v>
      </c>
      <c r="V320" s="80">
        <v>0.29997479203428284</v>
      </c>
      <c r="W320" s="69">
        <v>357.00000000000006</v>
      </c>
      <c r="X320" s="69">
        <v>0</v>
      </c>
      <c r="Y320" s="69">
        <v>0</v>
      </c>
      <c r="Z320" s="69">
        <v>0</v>
      </c>
      <c r="AA320" s="60">
        <f>G320+H320+J320+L320+N320+O320+P320+Q320+R320+S320+U320+W320+X320+Y320+Z320</f>
        <v>2219.6</v>
      </c>
      <c r="AB320" s="143">
        <v>82.6</v>
      </c>
      <c r="AC320" s="69">
        <f>AB320+X320+W320+U320</f>
        <v>439.6</v>
      </c>
      <c r="AD320" s="238">
        <f t="shared" si="115"/>
        <v>0.36938072430888158</v>
      </c>
      <c r="AE320" s="69">
        <f>G320+H320+J320+L320+N320+P320+Q320+R320+S320+Y320+Z320</f>
        <v>1862.6</v>
      </c>
      <c r="AF320" s="277">
        <f t="shared" si="112"/>
        <v>0.6</v>
      </c>
      <c r="AG320" s="278">
        <f>G320*AF320</f>
        <v>714.06000000000006</v>
      </c>
      <c r="AH320" s="225">
        <f>IF((AA320+AB320)-(AE320+AG320)&gt;0,0,(AA320+AB320)-(AE320+AG320))</f>
        <v>-274.46000000000004</v>
      </c>
      <c r="AI320" s="238">
        <f t="shared" si="116"/>
        <v>0.6</v>
      </c>
      <c r="AJ320" s="69">
        <f t="shared" si="117"/>
        <v>714.06000000000006</v>
      </c>
      <c r="AK320" s="69"/>
      <c r="AL320" s="438">
        <f t="shared" si="124"/>
        <v>5.0999999999999997E-2</v>
      </c>
      <c r="AM320" s="69">
        <f t="shared" si="113"/>
        <v>60.7</v>
      </c>
      <c r="AN320" s="186"/>
      <c r="AO320" s="329"/>
    </row>
    <row r="321" spans="2:45" s="1" customFormat="1" ht="15.75" customHeight="1" x14ac:dyDescent="0.25">
      <c r="B321" s="683" t="s">
        <v>257</v>
      </c>
      <c r="C321" s="11" t="s">
        <v>124</v>
      </c>
      <c r="D321" s="125">
        <f t="shared" ref="D321:AA321" si="133">SUM(D322:D324)</f>
        <v>5</v>
      </c>
      <c r="E321" s="125">
        <f t="shared" si="133"/>
        <v>57</v>
      </c>
      <c r="F321" s="125">
        <f t="shared" si="133"/>
        <v>46</v>
      </c>
      <c r="G321" s="57">
        <f t="shared" si="133"/>
        <v>4272.1000000000004</v>
      </c>
      <c r="H321" s="57">
        <f t="shared" si="133"/>
        <v>173.8</v>
      </c>
      <c r="I321" s="82">
        <f>J321/G321</f>
        <v>0.33987968446431494</v>
      </c>
      <c r="J321" s="57">
        <f t="shared" si="133"/>
        <v>1452</v>
      </c>
      <c r="K321" s="82">
        <f>L321/G321</f>
        <v>0</v>
      </c>
      <c r="L321" s="57">
        <f t="shared" si="133"/>
        <v>0</v>
      </c>
      <c r="M321" s="82">
        <f t="shared" si="133"/>
        <v>0</v>
      </c>
      <c r="N321" s="57">
        <f t="shared" si="133"/>
        <v>0</v>
      </c>
      <c r="O321" s="57">
        <f t="shared" si="133"/>
        <v>0</v>
      </c>
      <c r="P321" s="57">
        <f t="shared" si="133"/>
        <v>0</v>
      </c>
      <c r="Q321" s="57">
        <f t="shared" si="133"/>
        <v>125.7</v>
      </c>
      <c r="R321" s="57">
        <f t="shared" si="133"/>
        <v>21.3</v>
      </c>
      <c r="S321" s="57">
        <f t="shared" si="133"/>
        <v>610.59999999999991</v>
      </c>
      <c r="T321" s="82">
        <f>U321/G321</f>
        <v>0</v>
      </c>
      <c r="U321" s="57">
        <f t="shared" si="133"/>
        <v>0</v>
      </c>
      <c r="V321" s="82">
        <f>W321/G321</f>
        <v>0.29996957000070223</v>
      </c>
      <c r="W321" s="57">
        <f t="shared" si="133"/>
        <v>1281.5000000000002</v>
      </c>
      <c r="X321" s="57">
        <f t="shared" si="133"/>
        <v>0</v>
      </c>
      <c r="Y321" s="57">
        <f t="shared" si="133"/>
        <v>0</v>
      </c>
      <c r="Z321" s="57">
        <f t="shared" si="133"/>
        <v>0</v>
      </c>
      <c r="AA321" s="57">
        <f t="shared" si="133"/>
        <v>7937.0000000000009</v>
      </c>
      <c r="AB321" s="141">
        <f>SUM(AB322:AB324)</f>
        <v>295.3</v>
      </c>
      <c r="AC321" s="141">
        <f>SUM(AC322:AC324)</f>
        <v>1576.8000000000002</v>
      </c>
      <c r="AD321" s="233">
        <f t="shared" si="115"/>
        <v>0.36909248379017345</v>
      </c>
      <c r="AE321" s="141">
        <f>SUM(AE322:AE324)</f>
        <v>6655.5000000000009</v>
      </c>
      <c r="AF321" s="269">
        <f t="shared" si="112"/>
        <v>0.6</v>
      </c>
      <c r="AG321" s="270">
        <f>SUM(AG322:AG324)</f>
        <v>2563.2600000000002</v>
      </c>
      <c r="AH321" s="141">
        <f>SUM(AH322:AH324)</f>
        <v>-986.45999999999958</v>
      </c>
      <c r="AI321" s="233">
        <f t="shared" si="116"/>
        <v>0.59999999999999987</v>
      </c>
      <c r="AJ321" s="57">
        <f t="shared" si="117"/>
        <v>2563.2599999999998</v>
      </c>
      <c r="AK321" s="57"/>
      <c r="AL321" s="433">
        <f t="shared" si="124"/>
        <v>5.0999999999999997E-2</v>
      </c>
      <c r="AM321" s="57">
        <f>SUM(AM322:AM324)</f>
        <v>217.90000000000003</v>
      </c>
      <c r="AN321" s="79"/>
      <c r="AO321" s="329"/>
    </row>
    <row r="322" spans="2:45" s="1" customFormat="1" ht="15.75" x14ac:dyDescent="0.25">
      <c r="B322" s="683"/>
      <c r="C322" s="15" t="s">
        <v>258</v>
      </c>
      <c r="D322" s="116">
        <v>2</v>
      </c>
      <c r="E322" s="116">
        <v>20</v>
      </c>
      <c r="F322" s="116">
        <v>15</v>
      </c>
      <c r="G322" s="69">
        <v>1424.6000000000001</v>
      </c>
      <c r="H322" s="69">
        <v>48</v>
      </c>
      <c r="I322" s="80">
        <v>0.30927979783798953</v>
      </c>
      <c r="J322" s="69">
        <v>440.59999999999997</v>
      </c>
      <c r="K322" s="80">
        <v>0</v>
      </c>
      <c r="L322" s="69">
        <v>0</v>
      </c>
      <c r="M322" s="80">
        <v>0</v>
      </c>
      <c r="N322" s="69">
        <v>0</v>
      </c>
      <c r="O322" s="69">
        <v>0</v>
      </c>
      <c r="P322" s="69">
        <v>0</v>
      </c>
      <c r="Q322" s="69">
        <v>50.3</v>
      </c>
      <c r="R322" s="69">
        <v>8.5</v>
      </c>
      <c r="S322" s="69">
        <v>199.89999999999998</v>
      </c>
      <c r="T322" s="80">
        <v>0</v>
      </c>
      <c r="U322" s="69">
        <v>0</v>
      </c>
      <c r="V322" s="80">
        <v>0.29994384388600309</v>
      </c>
      <c r="W322" s="69">
        <v>427.30000000000007</v>
      </c>
      <c r="X322" s="69">
        <v>0</v>
      </c>
      <c r="Y322" s="69">
        <v>0</v>
      </c>
      <c r="Z322" s="69">
        <v>0</v>
      </c>
      <c r="AA322" s="60">
        <f>G322+H322+J322+L322+N322+O322+P322+Q322+R322+S322+U322+W322+X322+Y322+Z322</f>
        <v>2599.2000000000003</v>
      </c>
      <c r="AB322" s="143">
        <v>96.7</v>
      </c>
      <c r="AC322" s="69">
        <f>AB322+X322+W322+U322</f>
        <v>524.00000000000011</v>
      </c>
      <c r="AD322" s="238">
        <f t="shared" si="115"/>
        <v>0.36782254667976982</v>
      </c>
      <c r="AE322" s="69">
        <f>G322+H322+J322+L322+N322+P322+Q322+R322+S322+Y322+Z322</f>
        <v>2171.9</v>
      </c>
      <c r="AF322" s="277">
        <f t="shared" si="112"/>
        <v>0.6</v>
      </c>
      <c r="AG322" s="278">
        <f>G322*AF322</f>
        <v>854.7600000000001</v>
      </c>
      <c r="AH322" s="225">
        <f>IF((AA322+AB322)-(AE322+AG322)&gt;0,0,(AA322+AB322)-(AE322+AG322))</f>
        <v>-330.76000000000022</v>
      </c>
      <c r="AI322" s="238">
        <f t="shared" si="116"/>
        <v>0.6000000000000002</v>
      </c>
      <c r="AJ322" s="69">
        <f t="shared" si="117"/>
        <v>854.76000000000033</v>
      </c>
      <c r="AK322" s="69"/>
      <c r="AL322" s="438">
        <f t="shared" si="124"/>
        <v>5.0999999999999997E-2</v>
      </c>
      <c r="AM322" s="69">
        <f t="shared" si="113"/>
        <v>72.7</v>
      </c>
      <c r="AN322" s="186"/>
      <c r="AO322" s="329"/>
    </row>
    <row r="323" spans="2:45" s="1" customFormat="1" ht="15.75" x14ac:dyDescent="0.25">
      <c r="B323" s="683"/>
      <c r="C323" s="15" t="s">
        <v>259</v>
      </c>
      <c r="D323" s="116">
        <v>2</v>
      </c>
      <c r="E323" s="116">
        <v>18</v>
      </c>
      <c r="F323" s="116">
        <v>17</v>
      </c>
      <c r="G323" s="69">
        <v>1576.1000000000001</v>
      </c>
      <c r="H323" s="69">
        <v>67</v>
      </c>
      <c r="I323" s="80">
        <v>0.35137364380432717</v>
      </c>
      <c r="J323" s="69">
        <v>553.80000000000007</v>
      </c>
      <c r="K323" s="80">
        <v>0</v>
      </c>
      <c r="L323" s="69">
        <v>0</v>
      </c>
      <c r="M323" s="80">
        <v>0</v>
      </c>
      <c r="N323" s="69">
        <v>0</v>
      </c>
      <c r="O323" s="69">
        <v>0</v>
      </c>
      <c r="P323" s="69">
        <v>0</v>
      </c>
      <c r="Q323" s="69">
        <v>25.1</v>
      </c>
      <c r="R323" s="69">
        <v>4.3</v>
      </c>
      <c r="S323" s="69">
        <v>224.99999999999997</v>
      </c>
      <c r="T323" s="80">
        <v>0</v>
      </c>
      <c r="U323" s="69">
        <v>0</v>
      </c>
      <c r="V323" s="80">
        <v>0.29998096567476684</v>
      </c>
      <c r="W323" s="69">
        <v>472.80000000000007</v>
      </c>
      <c r="X323" s="69">
        <v>0</v>
      </c>
      <c r="Y323" s="69">
        <v>0</v>
      </c>
      <c r="Z323" s="69">
        <v>0</v>
      </c>
      <c r="AA323" s="60">
        <f>G323+H323+J323+L323+N323+O323+P323+Q323+R323+S323+U323+W323+X323+Y323+Z323</f>
        <v>2924.1000000000004</v>
      </c>
      <c r="AB323" s="143">
        <v>108.8</v>
      </c>
      <c r="AC323" s="69">
        <f>AB323+X323+W323+U323</f>
        <v>581.6</v>
      </c>
      <c r="AD323" s="238">
        <f t="shared" si="115"/>
        <v>0.36901211852039845</v>
      </c>
      <c r="AE323" s="69">
        <f>G323+H323+J323+L323+N323+P323+Q323+R323+S323+Y323+Z323</f>
        <v>2451.3000000000002</v>
      </c>
      <c r="AF323" s="277">
        <f t="shared" si="112"/>
        <v>0.6</v>
      </c>
      <c r="AG323" s="278">
        <f>G323*AF323</f>
        <v>945.66000000000008</v>
      </c>
      <c r="AH323" s="225">
        <f>IF((AA323+AB323)-(AE323+AG323)&gt;0,0,(AA323+AB323)-(AE323+AG323))</f>
        <v>-364.05999999999949</v>
      </c>
      <c r="AI323" s="238">
        <f t="shared" si="116"/>
        <v>0.59999999999999964</v>
      </c>
      <c r="AJ323" s="69">
        <f t="shared" si="117"/>
        <v>945.65999999999951</v>
      </c>
      <c r="AK323" s="69"/>
      <c r="AL323" s="438">
        <f t="shared" si="124"/>
        <v>5.0999999999999997E-2</v>
      </c>
      <c r="AM323" s="69">
        <f t="shared" si="113"/>
        <v>80.400000000000006</v>
      </c>
      <c r="AN323" s="186"/>
      <c r="AO323" s="329"/>
    </row>
    <row r="324" spans="2:45" s="1" customFormat="1" ht="15.75" x14ac:dyDescent="0.25">
      <c r="B324" s="683"/>
      <c r="C324" s="15" t="s">
        <v>260</v>
      </c>
      <c r="D324" s="116">
        <v>1</v>
      </c>
      <c r="E324" s="116">
        <v>19</v>
      </c>
      <c r="F324" s="116">
        <v>14</v>
      </c>
      <c r="G324" s="69">
        <v>1271.4000000000001</v>
      </c>
      <c r="H324" s="69">
        <v>58.8</v>
      </c>
      <c r="I324" s="80">
        <v>0.35991820040899791</v>
      </c>
      <c r="J324" s="69">
        <v>457.59999999999997</v>
      </c>
      <c r="K324" s="80">
        <v>0</v>
      </c>
      <c r="L324" s="69">
        <v>0</v>
      </c>
      <c r="M324" s="80">
        <v>0</v>
      </c>
      <c r="N324" s="69">
        <v>0</v>
      </c>
      <c r="O324" s="69">
        <v>0</v>
      </c>
      <c r="P324" s="69">
        <v>0</v>
      </c>
      <c r="Q324" s="69">
        <v>50.3</v>
      </c>
      <c r="R324" s="69">
        <v>8.5</v>
      </c>
      <c r="S324" s="69">
        <v>185.69999999999996</v>
      </c>
      <c r="T324" s="80">
        <v>0</v>
      </c>
      <c r="U324" s="69">
        <v>0</v>
      </c>
      <c r="V324" s="80">
        <v>0.29998426930942268</v>
      </c>
      <c r="W324" s="69">
        <v>381.40000000000003</v>
      </c>
      <c r="X324" s="69">
        <v>0</v>
      </c>
      <c r="Y324" s="69">
        <v>0</v>
      </c>
      <c r="Z324" s="69">
        <v>0</v>
      </c>
      <c r="AA324" s="60">
        <f>G324+H324+J324+L324+N324+O324+P324+Q324+R324+S324+U324+W324+X324+Y324+Z324</f>
        <v>2413.6999999999998</v>
      </c>
      <c r="AB324" s="143">
        <v>89.8</v>
      </c>
      <c r="AC324" s="69">
        <f>AB324+X324+W324+U324</f>
        <v>471.20000000000005</v>
      </c>
      <c r="AD324" s="238">
        <f t="shared" si="115"/>
        <v>0.37061507000157307</v>
      </c>
      <c r="AE324" s="69">
        <f>G324+H324+J324+L324+N324+P324+Q324+R324+S324+Y324+Z324</f>
        <v>2032.3</v>
      </c>
      <c r="AF324" s="277">
        <f t="shared" si="112"/>
        <v>0.6</v>
      </c>
      <c r="AG324" s="278">
        <f>G324*AF324</f>
        <v>762.84</v>
      </c>
      <c r="AH324" s="225">
        <f>IF((AA324+AB324)-(AE324+AG324)&gt;0,0,(AA324+AB324)-(AE324+AG324))</f>
        <v>-291.63999999999987</v>
      </c>
      <c r="AI324" s="238">
        <f t="shared" si="116"/>
        <v>0.59999999999999987</v>
      </c>
      <c r="AJ324" s="69">
        <f t="shared" si="117"/>
        <v>762.83999999999992</v>
      </c>
      <c r="AK324" s="69"/>
      <c r="AL324" s="438">
        <f t="shared" si="124"/>
        <v>5.0999999999999997E-2</v>
      </c>
      <c r="AM324" s="69">
        <f t="shared" si="113"/>
        <v>64.8</v>
      </c>
      <c r="AN324" s="186"/>
      <c r="AO324" s="329"/>
    </row>
    <row r="325" spans="2:45" s="1" customFormat="1" ht="15.75" customHeight="1" x14ac:dyDescent="0.25">
      <c r="B325" s="683" t="s">
        <v>261</v>
      </c>
      <c r="C325" s="11" t="s">
        <v>124</v>
      </c>
      <c r="D325" s="125">
        <f t="shared" ref="D325:AA325" si="134">SUM(D326:D327)</f>
        <v>6</v>
      </c>
      <c r="E325" s="125">
        <f t="shared" si="134"/>
        <v>39</v>
      </c>
      <c r="F325" s="125">
        <f t="shared" si="134"/>
        <v>38</v>
      </c>
      <c r="G325" s="57">
        <f t="shared" si="134"/>
        <v>3477.4</v>
      </c>
      <c r="H325" s="57">
        <f t="shared" si="134"/>
        <v>150</v>
      </c>
      <c r="I325" s="82">
        <f>J325/G325</f>
        <v>0.35995283832748604</v>
      </c>
      <c r="J325" s="57">
        <f t="shared" si="134"/>
        <v>1251.7</v>
      </c>
      <c r="K325" s="82">
        <f>L325/G325</f>
        <v>0</v>
      </c>
      <c r="L325" s="57">
        <f t="shared" si="134"/>
        <v>0</v>
      </c>
      <c r="M325" s="82">
        <f t="shared" si="134"/>
        <v>0</v>
      </c>
      <c r="N325" s="57">
        <f t="shared" si="134"/>
        <v>0</v>
      </c>
      <c r="O325" s="57">
        <f t="shared" si="134"/>
        <v>0</v>
      </c>
      <c r="P325" s="57">
        <f t="shared" si="134"/>
        <v>0</v>
      </c>
      <c r="Q325" s="57">
        <f t="shared" si="134"/>
        <v>75.400000000000006</v>
      </c>
      <c r="R325" s="57">
        <f t="shared" si="134"/>
        <v>12.8</v>
      </c>
      <c r="S325" s="57">
        <f t="shared" si="134"/>
        <v>500.9</v>
      </c>
      <c r="T325" s="82">
        <f>U325/G325</f>
        <v>0</v>
      </c>
      <c r="U325" s="57">
        <f t="shared" si="134"/>
        <v>0</v>
      </c>
      <c r="V325" s="82">
        <f>W325/G325</f>
        <v>0.29996549145913615</v>
      </c>
      <c r="W325" s="57">
        <f t="shared" si="134"/>
        <v>1043.1000000000001</v>
      </c>
      <c r="X325" s="57">
        <f t="shared" si="134"/>
        <v>0</v>
      </c>
      <c r="Y325" s="57">
        <f t="shared" si="134"/>
        <v>0</v>
      </c>
      <c r="Z325" s="57">
        <f t="shared" si="134"/>
        <v>0</v>
      </c>
      <c r="AA325" s="57">
        <f t="shared" si="134"/>
        <v>6511.3000000000011</v>
      </c>
      <c r="AB325" s="141">
        <f>SUM(AB326:AB327)</f>
        <v>242.20000000000002</v>
      </c>
      <c r="AC325" s="141">
        <f>SUM(AC326:AC327)</f>
        <v>1285.3000000000002</v>
      </c>
      <c r="AD325" s="233">
        <f t="shared" si="115"/>
        <v>0.36961522976936795</v>
      </c>
      <c r="AE325" s="141">
        <f>SUM(AE326:AE327)</f>
        <v>5468.2000000000007</v>
      </c>
      <c r="AF325" s="269">
        <f t="shared" si="112"/>
        <v>0.6</v>
      </c>
      <c r="AG325" s="270">
        <f>SUM(AG326:AG327)</f>
        <v>2086.44</v>
      </c>
      <c r="AH325" s="141">
        <f>SUM(AH326:AH327)</f>
        <v>-801.13999999999942</v>
      </c>
      <c r="AI325" s="233">
        <f t="shared" si="116"/>
        <v>0.59999999999999987</v>
      </c>
      <c r="AJ325" s="57">
        <f t="shared" si="117"/>
        <v>2086.4399999999996</v>
      </c>
      <c r="AK325" s="57"/>
      <c r="AL325" s="433">
        <f t="shared" si="124"/>
        <v>5.0999999999999997E-2</v>
      </c>
      <c r="AM325" s="57">
        <f>SUM(AM326:AM327)</f>
        <v>177.39999999999998</v>
      </c>
      <c r="AN325" s="79"/>
      <c r="AO325" s="329"/>
    </row>
    <row r="326" spans="2:45" s="1" customFormat="1" ht="15.75" x14ac:dyDescent="0.25">
      <c r="B326" s="683"/>
      <c r="C326" s="15" t="s">
        <v>262</v>
      </c>
      <c r="D326" s="116">
        <v>4</v>
      </c>
      <c r="E326" s="116">
        <v>22</v>
      </c>
      <c r="F326" s="116">
        <v>22</v>
      </c>
      <c r="G326" s="69">
        <v>1965.8000000000002</v>
      </c>
      <c r="H326" s="69">
        <v>80.400000000000006</v>
      </c>
      <c r="I326" s="80">
        <v>0.3500356089124021</v>
      </c>
      <c r="J326" s="69">
        <v>688.10000000000014</v>
      </c>
      <c r="K326" s="80">
        <v>0</v>
      </c>
      <c r="L326" s="69">
        <v>0</v>
      </c>
      <c r="M326" s="80">
        <v>0</v>
      </c>
      <c r="N326" s="69">
        <v>0</v>
      </c>
      <c r="O326" s="69">
        <v>0</v>
      </c>
      <c r="P326" s="69">
        <v>0</v>
      </c>
      <c r="Q326" s="69">
        <v>50.3</v>
      </c>
      <c r="R326" s="69">
        <v>8.5</v>
      </c>
      <c r="S326" s="69">
        <v>281.89999999999998</v>
      </c>
      <c r="T326" s="80">
        <v>0</v>
      </c>
      <c r="U326" s="69">
        <v>0</v>
      </c>
      <c r="V326" s="80">
        <v>0.29997965205005594</v>
      </c>
      <c r="W326" s="69">
        <v>589.70000000000005</v>
      </c>
      <c r="X326" s="69">
        <v>0</v>
      </c>
      <c r="Y326" s="69">
        <v>0</v>
      </c>
      <c r="Z326" s="69">
        <v>0</v>
      </c>
      <c r="AA326" s="60">
        <f>G326+H326+J326+L326+N326+O326+P326+Q326+R326+S326+U326+W326+X326+Y326+Z326</f>
        <v>3664.7000000000007</v>
      </c>
      <c r="AB326" s="143">
        <v>136.30000000000001</v>
      </c>
      <c r="AC326" s="69">
        <f>AB326+X326+W326+U326</f>
        <v>726</v>
      </c>
      <c r="AD326" s="238">
        <f t="shared" si="115"/>
        <v>0.36931529148438291</v>
      </c>
      <c r="AE326" s="69">
        <f>G326+H326+J326+L326+N326+P326+Q326+R326+S326+Y326+Z326</f>
        <v>3075.0000000000005</v>
      </c>
      <c r="AF326" s="277">
        <f t="shared" si="112"/>
        <v>0.6</v>
      </c>
      <c r="AG326" s="278">
        <f>G326*AF326</f>
        <v>1179.48</v>
      </c>
      <c r="AH326" s="225">
        <f>IF((AA326+AB326)-(AE326+AG326)&gt;0,0,(AA326+AB326)-(AE326+AG326))</f>
        <v>-453.47999999999956</v>
      </c>
      <c r="AI326" s="238">
        <f t="shared" si="116"/>
        <v>0.59999999999999976</v>
      </c>
      <c r="AJ326" s="69">
        <f t="shared" si="117"/>
        <v>1179.4799999999996</v>
      </c>
      <c r="AK326" s="69"/>
      <c r="AL326" s="438">
        <f t="shared" si="124"/>
        <v>5.0999999999999997E-2</v>
      </c>
      <c r="AM326" s="69">
        <f t="shared" si="113"/>
        <v>100.3</v>
      </c>
      <c r="AN326" s="186"/>
      <c r="AO326" s="329"/>
    </row>
    <row r="327" spans="2:45" s="1" customFormat="1" ht="15.75" x14ac:dyDescent="0.25">
      <c r="B327" s="683"/>
      <c r="C327" s="15" t="s">
        <v>889</v>
      </c>
      <c r="D327" s="116">
        <v>2</v>
      </c>
      <c r="E327" s="116">
        <v>17</v>
      </c>
      <c r="F327" s="116">
        <v>16</v>
      </c>
      <c r="G327" s="69">
        <v>1511.6</v>
      </c>
      <c r="H327" s="69">
        <v>69.599999999999994</v>
      </c>
      <c r="I327" s="80">
        <v>0.37284996030695949</v>
      </c>
      <c r="J327" s="69">
        <v>563.59999999999991</v>
      </c>
      <c r="K327" s="80">
        <v>0</v>
      </c>
      <c r="L327" s="69">
        <v>0</v>
      </c>
      <c r="M327" s="80">
        <v>0</v>
      </c>
      <c r="N327" s="69">
        <v>0</v>
      </c>
      <c r="O327" s="69">
        <v>0</v>
      </c>
      <c r="P327" s="69">
        <v>0</v>
      </c>
      <c r="Q327" s="69">
        <v>25.1</v>
      </c>
      <c r="R327" s="69">
        <v>4.3</v>
      </c>
      <c r="S327" s="69">
        <v>218.99999999999997</v>
      </c>
      <c r="T327" s="80">
        <v>0</v>
      </c>
      <c r="U327" s="69">
        <v>0</v>
      </c>
      <c r="V327" s="80">
        <v>0.29994707594601749</v>
      </c>
      <c r="W327" s="69">
        <v>453.40000000000003</v>
      </c>
      <c r="X327" s="69">
        <v>0</v>
      </c>
      <c r="Y327" s="69">
        <v>0</v>
      </c>
      <c r="Z327" s="69">
        <v>0</v>
      </c>
      <c r="AA327" s="60">
        <f>G327+H327+J327+L327+N327+O327+P327+Q327+R327+S327+U327+W327+X327+Y327+Z327</f>
        <v>2846.6</v>
      </c>
      <c r="AB327" s="143">
        <v>105.9</v>
      </c>
      <c r="AC327" s="69">
        <f>AB327+X327+W327+U327</f>
        <v>559.30000000000007</v>
      </c>
      <c r="AD327" s="238">
        <f t="shared" si="115"/>
        <v>0.37000529240539831</v>
      </c>
      <c r="AE327" s="69">
        <f>G327+H327+J327+L327+N327+P327+Q327+R327+S327+Y327+Z327</f>
        <v>2393.1999999999998</v>
      </c>
      <c r="AF327" s="277">
        <f t="shared" si="112"/>
        <v>0.6</v>
      </c>
      <c r="AG327" s="278">
        <f>G327*AF327</f>
        <v>906.95999999999992</v>
      </c>
      <c r="AH327" s="225">
        <f>IF((AA327+AB327)-(AE327+AG327)&gt;0,0,(AA327+AB327)-(AE327+AG327))</f>
        <v>-347.65999999999985</v>
      </c>
      <c r="AI327" s="238">
        <f t="shared" si="116"/>
        <v>0.6</v>
      </c>
      <c r="AJ327" s="69">
        <f t="shared" si="117"/>
        <v>906.95999999999992</v>
      </c>
      <c r="AK327" s="69"/>
      <c r="AL327" s="438">
        <f t="shared" si="124"/>
        <v>5.0999999999999997E-2</v>
      </c>
      <c r="AM327" s="69">
        <f t="shared" si="113"/>
        <v>77.099999999999994</v>
      </c>
      <c r="AN327" s="186"/>
      <c r="AO327" s="329"/>
    </row>
    <row r="328" spans="2:45" s="1" customFormat="1" ht="15.75" customHeight="1" x14ac:dyDescent="0.25">
      <c r="B328" s="683" t="s">
        <v>263</v>
      </c>
      <c r="C328" s="11" t="s">
        <v>124</v>
      </c>
      <c r="D328" s="125">
        <f t="shared" ref="D328:AA328" si="135">SUM(D329:D331)</f>
        <v>6</v>
      </c>
      <c r="E328" s="125">
        <f t="shared" si="135"/>
        <v>49</v>
      </c>
      <c r="F328" s="125">
        <f t="shared" si="135"/>
        <v>39</v>
      </c>
      <c r="G328" s="57">
        <f t="shared" si="135"/>
        <v>3713.9000000000005</v>
      </c>
      <c r="H328" s="57">
        <f t="shared" si="135"/>
        <v>164.4</v>
      </c>
      <c r="I328" s="82">
        <f>J328/G328</f>
        <v>0.35762944613479081</v>
      </c>
      <c r="J328" s="57">
        <f t="shared" si="135"/>
        <v>1328.1999999999998</v>
      </c>
      <c r="K328" s="82">
        <f>L328/G328</f>
        <v>0</v>
      </c>
      <c r="L328" s="57">
        <f t="shared" si="135"/>
        <v>0</v>
      </c>
      <c r="M328" s="82">
        <f t="shared" si="135"/>
        <v>0</v>
      </c>
      <c r="N328" s="57">
        <f t="shared" si="135"/>
        <v>0</v>
      </c>
      <c r="O328" s="57">
        <f t="shared" si="135"/>
        <v>0</v>
      </c>
      <c r="P328" s="57">
        <f t="shared" si="135"/>
        <v>0</v>
      </c>
      <c r="Q328" s="57">
        <f t="shared" si="135"/>
        <v>75.300000000000011</v>
      </c>
      <c r="R328" s="57">
        <f t="shared" si="135"/>
        <v>12.899999999999999</v>
      </c>
      <c r="S328" s="57">
        <f t="shared" si="135"/>
        <v>534.09999999999991</v>
      </c>
      <c r="T328" s="82">
        <f>U328/G328</f>
        <v>0</v>
      </c>
      <c r="U328" s="57">
        <f t="shared" si="135"/>
        <v>0</v>
      </c>
      <c r="V328" s="82">
        <f>W328/G328</f>
        <v>0.29998115188885</v>
      </c>
      <c r="W328" s="57">
        <f t="shared" si="135"/>
        <v>1114.1000000000001</v>
      </c>
      <c r="X328" s="57">
        <f t="shared" si="135"/>
        <v>0</v>
      </c>
      <c r="Y328" s="57">
        <f t="shared" si="135"/>
        <v>0</v>
      </c>
      <c r="Z328" s="57">
        <f t="shared" si="135"/>
        <v>0</v>
      </c>
      <c r="AA328" s="57">
        <f t="shared" si="135"/>
        <v>6942.9000000000005</v>
      </c>
      <c r="AB328" s="141">
        <f>SUM(AB329:AB331)</f>
        <v>258.29999999999995</v>
      </c>
      <c r="AC328" s="141">
        <f>SUM(AC329:AC331)</f>
        <v>1372.4</v>
      </c>
      <c r="AD328" s="233">
        <f t="shared" si="115"/>
        <v>0.36953068203236489</v>
      </c>
      <c r="AE328" s="141">
        <f>SUM(AE329:AE331)</f>
        <v>5828.8</v>
      </c>
      <c r="AF328" s="269">
        <f t="shared" si="112"/>
        <v>0.6</v>
      </c>
      <c r="AG328" s="270">
        <f>SUM(AG329:AG331)</f>
        <v>2228.3399999999997</v>
      </c>
      <c r="AH328" s="141">
        <f>SUM(AH329:AH331)</f>
        <v>-855.9399999999996</v>
      </c>
      <c r="AI328" s="233">
        <f t="shared" si="116"/>
        <v>0.59999999999999987</v>
      </c>
      <c r="AJ328" s="57">
        <f t="shared" si="117"/>
        <v>2228.3399999999997</v>
      </c>
      <c r="AK328" s="57"/>
      <c r="AL328" s="433">
        <f t="shared" si="124"/>
        <v>5.0999999999999997E-2</v>
      </c>
      <c r="AM328" s="57">
        <f>SUM(AM329:AM331)</f>
        <v>189.4</v>
      </c>
      <c r="AN328" s="79"/>
      <c r="AO328" s="329"/>
    </row>
    <row r="329" spans="2:45" s="1" customFormat="1" ht="15.75" x14ac:dyDescent="0.25">
      <c r="B329" s="683"/>
      <c r="C329" s="15" t="s">
        <v>264</v>
      </c>
      <c r="D329" s="116">
        <v>2</v>
      </c>
      <c r="E329" s="116">
        <v>17</v>
      </c>
      <c r="F329" s="116">
        <v>14</v>
      </c>
      <c r="G329" s="69">
        <v>1189.3999999999999</v>
      </c>
      <c r="H329" s="69">
        <v>56.4</v>
      </c>
      <c r="I329" s="80">
        <v>0.38120060534723393</v>
      </c>
      <c r="J329" s="69">
        <v>453.4</v>
      </c>
      <c r="K329" s="80">
        <v>0</v>
      </c>
      <c r="L329" s="69">
        <v>0</v>
      </c>
      <c r="M329" s="80">
        <v>0</v>
      </c>
      <c r="N329" s="69">
        <v>0</v>
      </c>
      <c r="O329" s="69">
        <v>0</v>
      </c>
      <c r="P329" s="69">
        <v>0</v>
      </c>
      <c r="Q329" s="69">
        <v>25.1</v>
      </c>
      <c r="R329" s="69">
        <v>4.3</v>
      </c>
      <c r="S329" s="69">
        <v>173.79999999999998</v>
      </c>
      <c r="T329" s="80">
        <v>0</v>
      </c>
      <c r="U329" s="69">
        <v>0</v>
      </c>
      <c r="V329" s="80">
        <v>0.29998318479905839</v>
      </c>
      <c r="W329" s="69">
        <v>356.8</v>
      </c>
      <c r="X329" s="69">
        <v>0</v>
      </c>
      <c r="Y329" s="69">
        <v>0</v>
      </c>
      <c r="Z329" s="69">
        <v>0</v>
      </c>
      <c r="AA329" s="60">
        <f>G329+H329+J329+L329+N329+O329+P329+Q329+R329+S329+U329+W329+X329+Y329+Z329</f>
        <v>2259.1999999999998</v>
      </c>
      <c r="AB329" s="143">
        <v>84</v>
      </c>
      <c r="AC329" s="69">
        <f>AB329+X329+W329+U329</f>
        <v>440.8</v>
      </c>
      <c r="AD329" s="238">
        <f t="shared" si="115"/>
        <v>0.37060702875399365</v>
      </c>
      <c r="AE329" s="69">
        <f>G329+H329+J329+L329+N329+P329+Q329+R329+S329+Y329+Z329</f>
        <v>1902.3999999999996</v>
      </c>
      <c r="AF329" s="277">
        <f t="shared" si="112"/>
        <v>0.6</v>
      </c>
      <c r="AG329" s="278">
        <f>G329*AF329</f>
        <v>713.63999999999987</v>
      </c>
      <c r="AH329" s="225">
        <f>IF((AA329+AB329)-(AE329+AG329)&gt;0,0,(AA329+AB329)-(AE329+AG329))</f>
        <v>-272.83999999999969</v>
      </c>
      <c r="AI329" s="238">
        <f t="shared" si="116"/>
        <v>0.59999999999999976</v>
      </c>
      <c r="AJ329" s="69">
        <f t="shared" si="117"/>
        <v>713.63999999999965</v>
      </c>
      <c r="AK329" s="69"/>
      <c r="AL329" s="438">
        <f t="shared" si="124"/>
        <v>5.0999999999999997E-2</v>
      </c>
      <c r="AM329" s="69">
        <f t="shared" si="113"/>
        <v>60.7</v>
      </c>
      <c r="AN329" s="186"/>
      <c r="AO329" s="329"/>
    </row>
    <row r="330" spans="2:45" s="1" customFormat="1" ht="15.75" x14ac:dyDescent="0.25">
      <c r="B330" s="683"/>
      <c r="C330" s="15" t="s">
        <v>265</v>
      </c>
      <c r="D330" s="116">
        <v>2</v>
      </c>
      <c r="E330" s="116">
        <v>16</v>
      </c>
      <c r="F330" s="116">
        <v>13</v>
      </c>
      <c r="G330" s="69">
        <v>1359.4</v>
      </c>
      <c r="H330" s="69">
        <v>66</v>
      </c>
      <c r="I330" s="80">
        <v>0.37641606591143151</v>
      </c>
      <c r="J330" s="69">
        <v>511.7</v>
      </c>
      <c r="K330" s="80">
        <v>0</v>
      </c>
      <c r="L330" s="69">
        <v>0</v>
      </c>
      <c r="M330" s="80">
        <v>0</v>
      </c>
      <c r="N330" s="69">
        <v>0</v>
      </c>
      <c r="O330" s="69">
        <v>0</v>
      </c>
      <c r="P330" s="69">
        <v>0</v>
      </c>
      <c r="Q330" s="69">
        <v>25.1</v>
      </c>
      <c r="R330" s="69">
        <v>4.3</v>
      </c>
      <c r="S330" s="69">
        <v>197.79999999999998</v>
      </c>
      <c r="T330" s="80">
        <v>0</v>
      </c>
      <c r="U330" s="69">
        <v>0</v>
      </c>
      <c r="V330" s="80">
        <v>0.29998528762689419</v>
      </c>
      <c r="W330" s="69">
        <v>407.8</v>
      </c>
      <c r="X330" s="69">
        <v>0</v>
      </c>
      <c r="Y330" s="69">
        <v>0</v>
      </c>
      <c r="Z330" s="69">
        <v>0</v>
      </c>
      <c r="AA330" s="60">
        <f>G330+H330+J330+L330+N330+O330+P330+Q330+R330+S330+U330+W330+X330+Y330+Z330</f>
        <v>2572.1000000000004</v>
      </c>
      <c r="AB330" s="143">
        <v>95.7</v>
      </c>
      <c r="AC330" s="69">
        <f>AB330+X330+W330+U330</f>
        <v>503.5</v>
      </c>
      <c r="AD330" s="238">
        <f t="shared" si="115"/>
        <v>0.3703839929380609</v>
      </c>
      <c r="AE330" s="69">
        <f>G330+H330+J330+L330+N330+P330+Q330+R330+S330+Y330+Z330</f>
        <v>2164.3000000000002</v>
      </c>
      <c r="AF330" s="277">
        <f t="shared" si="112"/>
        <v>0.6</v>
      </c>
      <c r="AG330" s="278">
        <f>G330*AF330</f>
        <v>815.64</v>
      </c>
      <c r="AH330" s="225">
        <f>IF((AA330+AB330)-(AE330+AG330)&gt;0,0,(AA330+AB330)-(AE330+AG330))</f>
        <v>-312.13999999999987</v>
      </c>
      <c r="AI330" s="238">
        <f t="shared" si="116"/>
        <v>0.59999999999999987</v>
      </c>
      <c r="AJ330" s="69">
        <f t="shared" si="117"/>
        <v>815.63999999999987</v>
      </c>
      <c r="AK330" s="69"/>
      <c r="AL330" s="438">
        <f t="shared" si="124"/>
        <v>5.0999999999999997E-2</v>
      </c>
      <c r="AM330" s="69">
        <f t="shared" si="113"/>
        <v>69.3</v>
      </c>
      <c r="AN330" s="186"/>
      <c r="AO330" s="329"/>
    </row>
    <row r="331" spans="2:45" s="1" customFormat="1" ht="15.75" x14ac:dyDescent="0.25">
      <c r="B331" s="683"/>
      <c r="C331" s="15" t="s">
        <v>266</v>
      </c>
      <c r="D331" s="116">
        <v>2</v>
      </c>
      <c r="E331" s="116">
        <v>16</v>
      </c>
      <c r="F331" s="116">
        <v>12</v>
      </c>
      <c r="G331" s="69">
        <v>1165.1000000000001</v>
      </c>
      <c r="H331" s="69">
        <v>42</v>
      </c>
      <c r="I331" s="80">
        <v>0.31164706892112265</v>
      </c>
      <c r="J331" s="69">
        <v>363.1</v>
      </c>
      <c r="K331" s="80">
        <v>0</v>
      </c>
      <c r="L331" s="69">
        <v>0</v>
      </c>
      <c r="M331" s="80">
        <v>0</v>
      </c>
      <c r="N331" s="69">
        <v>0</v>
      </c>
      <c r="O331" s="69">
        <v>0</v>
      </c>
      <c r="P331" s="69">
        <v>0</v>
      </c>
      <c r="Q331" s="69">
        <v>25.1</v>
      </c>
      <c r="R331" s="69">
        <v>4.3</v>
      </c>
      <c r="S331" s="69">
        <v>162.49999999999997</v>
      </c>
      <c r="T331" s="80">
        <v>0</v>
      </c>
      <c r="U331" s="69">
        <v>0</v>
      </c>
      <c r="V331" s="80">
        <v>0.29997425113724147</v>
      </c>
      <c r="W331" s="69">
        <v>349.50000000000006</v>
      </c>
      <c r="X331" s="69">
        <v>0</v>
      </c>
      <c r="Y331" s="69">
        <v>0</v>
      </c>
      <c r="Z331" s="69">
        <v>0</v>
      </c>
      <c r="AA331" s="60">
        <f>G331+H331+J331+L331+N331+O331+P331+Q331+R331+S331+U331+W331+X331+Y331+Z331</f>
        <v>2111.6000000000004</v>
      </c>
      <c r="AB331" s="143">
        <v>78.599999999999994</v>
      </c>
      <c r="AC331" s="69">
        <f>AB331+X331+W331+U331</f>
        <v>428.1</v>
      </c>
      <c r="AD331" s="238">
        <f t="shared" si="115"/>
        <v>0.36743627156467251</v>
      </c>
      <c r="AE331" s="69">
        <f>G331+H331+J331+L331+N331+P331+Q331+R331+S331+Y331+Z331</f>
        <v>1762.1000000000001</v>
      </c>
      <c r="AF331" s="277">
        <f t="shared" si="112"/>
        <v>0.6</v>
      </c>
      <c r="AG331" s="278">
        <f>G331*AF331</f>
        <v>699.06000000000006</v>
      </c>
      <c r="AH331" s="225">
        <f>IF((AA331+AB331)-(AE331+AG331)&gt;0,0,(AA331+AB331)-(AE331+AG331))</f>
        <v>-270.96000000000004</v>
      </c>
      <c r="AI331" s="238">
        <f t="shared" si="116"/>
        <v>0.6</v>
      </c>
      <c r="AJ331" s="69">
        <f t="shared" si="117"/>
        <v>699.06000000000006</v>
      </c>
      <c r="AK331" s="69"/>
      <c r="AL331" s="438">
        <f t="shared" si="124"/>
        <v>5.0999999999999997E-2</v>
      </c>
      <c r="AM331" s="69">
        <f t="shared" si="113"/>
        <v>59.4</v>
      </c>
      <c r="AN331" s="186"/>
      <c r="AO331" s="329"/>
    </row>
    <row r="332" spans="2:45" ht="39.75" customHeight="1" x14ac:dyDescent="0.25">
      <c r="B332" s="663" t="s">
        <v>267</v>
      </c>
      <c r="C332" s="664"/>
      <c r="D332" s="117">
        <f t="shared" ref="D332:AA332" si="136">D334</f>
        <v>94</v>
      </c>
      <c r="E332" s="117">
        <f t="shared" si="136"/>
        <v>464</v>
      </c>
      <c r="F332" s="117">
        <f t="shared" si="136"/>
        <v>432</v>
      </c>
      <c r="G332" s="132">
        <f t="shared" si="136"/>
        <v>42927.875</v>
      </c>
      <c r="H332" s="132">
        <f t="shared" si="136"/>
        <v>972.39999999999986</v>
      </c>
      <c r="I332" s="87">
        <f>J332/G332</f>
        <v>0.29066947525355036</v>
      </c>
      <c r="J332" s="132">
        <f t="shared" si="136"/>
        <v>12477.822900000003</v>
      </c>
      <c r="K332" s="87">
        <f>L332/G332</f>
        <v>1.4955317494751371E-3</v>
      </c>
      <c r="L332" s="132">
        <f t="shared" si="136"/>
        <v>64.2</v>
      </c>
      <c r="M332" s="87">
        <f>N332/G332</f>
        <v>0</v>
      </c>
      <c r="N332" s="132">
        <f t="shared" si="136"/>
        <v>0</v>
      </c>
      <c r="O332" s="132">
        <f t="shared" si="136"/>
        <v>0</v>
      </c>
      <c r="P332" s="132">
        <f t="shared" si="136"/>
        <v>0</v>
      </c>
      <c r="Q332" s="132">
        <f t="shared" si="136"/>
        <v>1643.5</v>
      </c>
      <c r="R332" s="132">
        <f t="shared" si="136"/>
        <v>71.7</v>
      </c>
      <c r="S332" s="132">
        <f t="shared" si="136"/>
        <v>5250.3828250000006</v>
      </c>
      <c r="T332" s="87">
        <f>U332/G332</f>
        <v>0</v>
      </c>
      <c r="U332" s="132">
        <f t="shared" si="136"/>
        <v>0</v>
      </c>
      <c r="V332" s="87">
        <f>W332/G332</f>
        <v>0.15363742090657875</v>
      </c>
      <c r="W332" s="315">
        <f t="shared" si="136"/>
        <v>6595.3279999999995</v>
      </c>
      <c r="X332" s="132">
        <f t="shared" si="136"/>
        <v>0</v>
      </c>
      <c r="Y332" s="132">
        <f t="shared" si="136"/>
        <v>81</v>
      </c>
      <c r="Z332" s="132">
        <f t="shared" si="136"/>
        <v>0</v>
      </c>
      <c r="AA332" s="132">
        <f t="shared" si="136"/>
        <v>70084.208725000004</v>
      </c>
      <c r="AB332" s="129">
        <f>AB334+AB333</f>
        <v>7164.2</v>
      </c>
      <c r="AC332" s="129">
        <f>AC334+AC333</f>
        <v>13759.528000000002</v>
      </c>
      <c r="AD332" s="226">
        <f t="shared" si="115"/>
        <v>0.32052665080673104</v>
      </c>
      <c r="AE332" s="129">
        <f>AE334+AE333</f>
        <v>66259.980725000001</v>
      </c>
      <c r="AF332" s="258">
        <f t="shared" si="112"/>
        <v>0.6</v>
      </c>
      <c r="AG332" s="255">
        <f>AG334+AG333</f>
        <v>26805.644999999997</v>
      </c>
      <c r="AH332" s="129">
        <f>AH334+AH333</f>
        <v>-13046.116999999998</v>
      </c>
      <c r="AI332" s="226">
        <f t="shared" si="116"/>
        <v>0.62443447293862087</v>
      </c>
      <c r="AJ332" s="132">
        <f t="shared" si="117"/>
        <v>26805.645</v>
      </c>
      <c r="AK332" s="132"/>
      <c r="AL332" s="424"/>
      <c r="AM332" s="132">
        <f>AM334+AM333</f>
        <v>2189.2000000000003</v>
      </c>
      <c r="AN332" s="196"/>
      <c r="AO332" s="329"/>
    </row>
    <row r="333" spans="2:45" ht="18.75" x14ac:dyDescent="0.25">
      <c r="B333" s="306" t="s">
        <v>817</v>
      </c>
      <c r="C333" s="207"/>
      <c r="D333" s="350"/>
      <c r="E333" s="350">
        <v>15</v>
      </c>
      <c r="F333" s="350">
        <v>16</v>
      </c>
      <c r="G333" s="355">
        <v>1748.1999999999998</v>
      </c>
      <c r="H333" s="355">
        <v>69</v>
      </c>
      <c r="I333" s="363">
        <f>J333/G333</f>
        <v>0.42369294131106283</v>
      </c>
      <c r="J333" s="364">
        <v>740.69999999999993</v>
      </c>
      <c r="K333" s="363">
        <v>0</v>
      </c>
      <c r="L333" s="364">
        <v>0</v>
      </c>
      <c r="M333" s="363">
        <v>0</v>
      </c>
      <c r="N333" s="355">
        <v>0</v>
      </c>
      <c r="O333" s="355">
        <v>0</v>
      </c>
      <c r="P333" s="355">
        <v>0</v>
      </c>
      <c r="Q333" s="355">
        <v>0</v>
      </c>
      <c r="R333" s="355">
        <v>0</v>
      </c>
      <c r="S333" s="355">
        <v>213.2</v>
      </c>
      <c r="T333" s="363">
        <f>U333/G333</f>
        <v>0</v>
      </c>
      <c r="U333" s="355">
        <v>0</v>
      </c>
      <c r="V333" s="363">
        <f>W333/G333</f>
        <v>0</v>
      </c>
      <c r="W333" s="365">
        <v>0</v>
      </c>
      <c r="X333" s="355">
        <v>0</v>
      </c>
      <c r="Y333" s="355">
        <v>0</v>
      </c>
      <c r="Z333" s="355">
        <v>0</v>
      </c>
      <c r="AA333" s="355">
        <f>G333+H333+J333+L333+N333+O333+P333+Q333+R333+S333+U333+W333+X333+Y333+Z333</f>
        <v>2771.0999999999995</v>
      </c>
      <c r="AB333" s="356">
        <v>478.4</v>
      </c>
      <c r="AC333" s="355">
        <f>AB333+X333+W333+U333</f>
        <v>478.4</v>
      </c>
      <c r="AD333" s="357">
        <f t="shared" si="115"/>
        <v>0.27365290012584376</v>
      </c>
      <c r="AE333" s="355">
        <f>G333+H333+J333+L333+N333+P333+Q333+R333+S333+Y333+Z333</f>
        <v>2771.0999999999995</v>
      </c>
      <c r="AF333" s="358">
        <f t="shared" si="112"/>
        <v>0.6</v>
      </c>
      <c r="AG333" s="359">
        <f>G333*AF333</f>
        <v>1048.9199999999998</v>
      </c>
      <c r="AH333" s="360">
        <f>IF((AA333+AB333)-(AE333+AG333)&gt;0,0,(AA333+AB333)-(AE333+AG333))</f>
        <v>-570.52</v>
      </c>
      <c r="AI333" s="357">
        <f t="shared" si="116"/>
        <v>0.60000000000000009</v>
      </c>
      <c r="AJ333" s="355">
        <f t="shared" si="117"/>
        <v>1048.92</v>
      </c>
      <c r="AK333" s="355"/>
      <c r="AL333" s="434"/>
      <c r="AM333" s="355">
        <f t="shared" si="113"/>
        <v>0</v>
      </c>
      <c r="AN333" s="184"/>
      <c r="AO333" s="329">
        <v>0.73199999999999998</v>
      </c>
      <c r="AR333" s="34">
        <v>2771.1</v>
      </c>
      <c r="AS333" s="37">
        <f>AR333-AA333</f>
        <v>0</v>
      </c>
    </row>
    <row r="334" spans="2:45" ht="18.75" x14ac:dyDescent="0.3">
      <c r="B334" s="10" t="s">
        <v>710</v>
      </c>
      <c r="C334" s="33"/>
      <c r="D334" s="154">
        <f t="shared" ref="D334:Z334" si="137">D335+D338+D341+D344+D347+D350+D351</f>
        <v>94</v>
      </c>
      <c r="E334" s="154">
        <f t="shared" si="137"/>
        <v>464</v>
      </c>
      <c r="F334" s="154">
        <f t="shared" si="137"/>
        <v>432</v>
      </c>
      <c r="G334" s="65">
        <f t="shared" si="137"/>
        <v>42927.875</v>
      </c>
      <c r="H334" s="65">
        <f t="shared" si="137"/>
        <v>972.39999999999986</v>
      </c>
      <c r="I334" s="94">
        <f>J334/G334</f>
        <v>0.29066947525355036</v>
      </c>
      <c r="J334" s="65">
        <f t="shared" si="137"/>
        <v>12477.822900000003</v>
      </c>
      <c r="K334" s="94">
        <f>L334/G334</f>
        <v>1.4955317494751371E-3</v>
      </c>
      <c r="L334" s="65">
        <f t="shared" si="137"/>
        <v>64.2</v>
      </c>
      <c r="M334" s="94">
        <f>N334/G334</f>
        <v>0</v>
      </c>
      <c r="N334" s="65">
        <f t="shared" si="137"/>
        <v>0</v>
      </c>
      <c r="O334" s="65">
        <f t="shared" si="137"/>
        <v>0</v>
      </c>
      <c r="P334" s="65">
        <f t="shared" si="137"/>
        <v>0</v>
      </c>
      <c r="Q334" s="65">
        <f t="shared" si="137"/>
        <v>1643.5</v>
      </c>
      <c r="R334" s="65">
        <f t="shared" si="137"/>
        <v>71.7</v>
      </c>
      <c r="S334" s="65">
        <f t="shared" si="137"/>
        <v>5250.3828250000006</v>
      </c>
      <c r="T334" s="94">
        <f>U334/G334</f>
        <v>0</v>
      </c>
      <c r="U334" s="65">
        <f t="shared" si="137"/>
        <v>0</v>
      </c>
      <c r="V334" s="94">
        <f>W334/G334</f>
        <v>0.15363742090657875</v>
      </c>
      <c r="W334" s="65">
        <f t="shared" si="137"/>
        <v>6595.3279999999995</v>
      </c>
      <c r="X334" s="65">
        <f t="shared" si="137"/>
        <v>0</v>
      </c>
      <c r="Y334" s="65">
        <f t="shared" si="137"/>
        <v>81</v>
      </c>
      <c r="Z334" s="65">
        <f t="shared" si="137"/>
        <v>0</v>
      </c>
      <c r="AA334" s="65">
        <f>AA335+AA338+AA341+AA344+AA347+AA350+AA351</f>
        <v>70084.208725000004</v>
      </c>
      <c r="AB334" s="62">
        <f>AB335+AB338+AB341+AB344+AB347+AB350+AB351</f>
        <v>6685.8</v>
      </c>
      <c r="AC334" s="62">
        <f>AC335+AC338+AC341+AC344+AC347+AC350+AC351</f>
        <v>13281.128000000002</v>
      </c>
      <c r="AD334" s="232">
        <f t="shared" si="115"/>
        <v>0.3093823768355643</v>
      </c>
      <c r="AE334" s="62">
        <f>AE335+AE338+AE341+AE344+AE347+AE350+AE351</f>
        <v>63488.880725000003</v>
      </c>
      <c r="AF334" s="267">
        <f t="shared" si="112"/>
        <v>0.6</v>
      </c>
      <c r="AG334" s="268">
        <f>AG335+AG338+AG341+AG344+AG347+AG350+AG351</f>
        <v>25756.724999999999</v>
      </c>
      <c r="AH334" s="62">
        <f>AH335+AH338+AH341+AH344+AH347+AH350+AH351</f>
        <v>-12475.596999999998</v>
      </c>
      <c r="AI334" s="232">
        <f t="shared" si="116"/>
        <v>0.6</v>
      </c>
      <c r="AJ334" s="65">
        <f t="shared" si="117"/>
        <v>25756.724999999999</v>
      </c>
      <c r="AK334" s="65">
        <v>149.36342592592592</v>
      </c>
      <c r="AL334" s="429">
        <f>VLOOKUP(AK334,$AK$2:$AL$6,2,TRUE)</f>
        <v>5.0999999999999997E-2</v>
      </c>
      <c r="AM334" s="65">
        <f>AM335+AM338+AM341+AM344+AM347+AM350+AM351</f>
        <v>2189.2000000000003</v>
      </c>
      <c r="AN334" s="79"/>
      <c r="AO334" s="329">
        <v>0.28499999999999998</v>
      </c>
    </row>
    <row r="335" spans="2:45" s="1" customFormat="1" ht="15.75" x14ac:dyDescent="0.25">
      <c r="B335" s="688" t="s">
        <v>268</v>
      </c>
      <c r="C335" s="11" t="s">
        <v>124</v>
      </c>
      <c r="D335" s="125">
        <f t="shared" ref="D335:AA335" si="138">SUM(D336:D337)</f>
        <v>11</v>
      </c>
      <c r="E335" s="125">
        <f t="shared" si="138"/>
        <v>62</v>
      </c>
      <c r="F335" s="125">
        <f t="shared" si="138"/>
        <v>57</v>
      </c>
      <c r="G335" s="57">
        <f t="shared" si="138"/>
        <v>5343.12</v>
      </c>
      <c r="H335" s="57">
        <f t="shared" si="138"/>
        <v>145.19999999999999</v>
      </c>
      <c r="I335" s="82">
        <f>J335/G335</f>
        <v>0.32966498974382014</v>
      </c>
      <c r="J335" s="57">
        <f t="shared" si="138"/>
        <v>1761.4396000000002</v>
      </c>
      <c r="K335" s="82">
        <f>L335/G335</f>
        <v>0</v>
      </c>
      <c r="L335" s="57">
        <f t="shared" si="138"/>
        <v>0</v>
      </c>
      <c r="M335" s="82">
        <f t="shared" si="138"/>
        <v>0</v>
      </c>
      <c r="N335" s="57">
        <f t="shared" si="138"/>
        <v>0</v>
      </c>
      <c r="O335" s="57">
        <f t="shared" si="138"/>
        <v>0</v>
      </c>
      <c r="P335" s="57">
        <f t="shared" si="138"/>
        <v>0</v>
      </c>
      <c r="Q335" s="57">
        <f t="shared" si="138"/>
        <v>160.80000000000001</v>
      </c>
      <c r="R335" s="57">
        <f t="shared" si="138"/>
        <v>8.4</v>
      </c>
      <c r="S335" s="57">
        <f t="shared" si="138"/>
        <v>665.77006666666671</v>
      </c>
      <c r="T335" s="82">
        <f>U335/G335</f>
        <v>0</v>
      </c>
      <c r="U335" s="57">
        <f t="shared" si="138"/>
        <v>0</v>
      </c>
      <c r="V335" s="82">
        <f>W335/G335</f>
        <v>0.15267544056656038</v>
      </c>
      <c r="W335" s="57">
        <f t="shared" si="138"/>
        <v>815.7632000000001</v>
      </c>
      <c r="X335" s="57">
        <f t="shared" si="138"/>
        <v>0</v>
      </c>
      <c r="Y335" s="57">
        <f t="shared" si="138"/>
        <v>0</v>
      </c>
      <c r="Z335" s="57">
        <f t="shared" si="138"/>
        <v>0</v>
      </c>
      <c r="AA335" s="57">
        <f t="shared" si="138"/>
        <v>8900.4928666666674</v>
      </c>
      <c r="AB335" s="141">
        <f>SUM(AB336:AB337)</f>
        <v>846.6</v>
      </c>
      <c r="AC335" s="141">
        <f>SUM(AC336:AC337)</f>
        <v>1662.3632000000002</v>
      </c>
      <c r="AD335" s="233">
        <f t="shared" si="115"/>
        <v>0.31112219077991887</v>
      </c>
      <c r="AE335" s="141">
        <f>SUM(AE336:AE337)</f>
        <v>8084.7296666666662</v>
      </c>
      <c r="AF335" s="269">
        <f t="shared" si="112"/>
        <v>0.6</v>
      </c>
      <c r="AG335" s="270">
        <f>SUM(AG336:AG337)</f>
        <v>3205.8719999999998</v>
      </c>
      <c r="AH335" s="141">
        <f>SUM(AH336:AH337)</f>
        <v>-1543.5087999999978</v>
      </c>
      <c r="AI335" s="233">
        <f t="shared" si="116"/>
        <v>0.59999999999999964</v>
      </c>
      <c r="AJ335" s="57">
        <f t="shared" si="117"/>
        <v>3205.871999999998</v>
      </c>
      <c r="AK335" s="57"/>
      <c r="AL335" s="433">
        <f>$AL$334</f>
        <v>5.0999999999999997E-2</v>
      </c>
      <c r="AM335" s="57">
        <f>SUM(AM336:AM337)</f>
        <v>272.5</v>
      </c>
      <c r="AN335" s="79"/>
      <c r="AO335" s="329"/>
    </row>
    <row r="336" spans="2:45" s="1" customFormat="1" ht="15.75" x14ac:dyDescent="0.25">
      <c r="B336" s="688"/>
      <c r="C336" s="15" t="s">
        <v>269</v>
      </c>
      <c r="D336" s="116">
        <v>5</v>
      </c>
      <c r="E336" s="116">
        <v>28</v>
      </c>
      <c r="F336" s="116">
        <v>26</v>
      </c>
      <c r="G336" s="69">
        <v>2442.6999999999998</v>
      </c>
      <c r="H336" s="69">
        <v>72</v>
      </c>
      <c r="I336" s="80">
        <v>0.33082584293370471</v>
      </c>
      <c r="J336" s="69">
        <v>783.95799999999997</v>
      </c>
      <c r="K336" s="80">
        <v>0</v>
      </c>
      <c r="L336" s="69">
        <v>0</v>
      </c>
      <c r="M336" s="80">
        <v>0</v>
      </c>
      <c r="N336" s="69">
        <v>0</v>
      </c>
      <c r="O336" s="69">
        <v>0</v>
      </c>
      <c r="P336" s="69">
        <v>0</v>
      </c>
      <c r="Q336" s="69">
        <v>90.8</v>
      </c>
      <c r="R336" s="69">
        <v>4.2</v>
      </c>
      <c r="S336" s="69">
        <v>304.3</v>
      </c>
      <c r="T336" s="80">
        <v>0</v>
      </c>
      <c r="U336" s="69">
        <v>0</v>
      </c>
      <c r="V336" s="80">
        <v>0.15724522091403978</v>
      </c>
      <c r="W336" s="69">
        <v>372.62400000000002</v>
      </c>
      <c r="X336" s="69">
        <v>0</v>
      </c>
      <c r="Y336" s="69">
        <v>0</v>
      </c>
      <c r="Z336" s="69">
        <v>0</v>
      </c>
      <c r="AA336" s="60">
        <f>G336+H336+J336+L336+N336+O336+P336+Q336+R336+S336+U336+W336+X336+Y336+Z336</f>
        <v>4070.5820000000003</v>
      </c>
      <c r="AB336" s="143">
        <v>387</v>
      </c>
      <c r="AC336" s="69">
        <f>AB336+X336+W336+U336</f>
        <v>759.62400000000002</v>
      </c>
      <c r="AD336" s="238">
        <f t="shared" si="115"/>
        <v>0.31097719736357315</v>
      </c>
      <c r="AE336" s="69">
        <f>G336+H336+J336+L336+N336+P336+Q336+R336+S336+Y336+Z336</f>
        <v>3697.9580000000001</v>
      </c>
      <c r="AF336" s="277">
        <f t="shared" si="112"/>
        <v>0.6</v>
      </c>
      <c r="AG336" s="278">
        <f>G336*AF336</f>
        <v>1465.62</v>
      </c>
      <c r="AH336" s="225">
        <f>IF((AA336+AB336)-(AE336+AG336)&gt;0,0,(AA336+AB336)-(AE336+AG336))</f>
        <v>-705.99599999999919</v>
      </c>
      <c r="AI336" s="238">
        <f t="shared" si="116"/>
        <v>0.59999999999999976</v>
      </c>
      <c r="AJ336" s="69">
        <f t="shared" si="117"/>
        <v>1465.6199999999992</v>
      </c>
      <c r="AK336" s="69"/>
      <c r="AL336" s="433">
        <f t="shared" ref="AL336:AL353" si="139">$AL$334</f>
        <v>5.0999999999999997E-2</v>
      </c>
      <c r="AM336" s="69">
        <f t="shared" si="113"/>
        <v>124.6</v>
      </c>
      <c r="AN336" s="186"/>
      <c r="AO336" s="329"/>
    </row>
    <row r="337" spans="2:41" s="1" customFormat="1" ht="15.75" x14ac:dyDescent="0.25">
      <c r="B337" s="688"/>
      <c r="C337" s="15" t="s">
        <v>270</v>
      </c>
      <c r="D337" s="116">
        <v>6</v>
      </c>
      <c r="E337" s="116">
        <v>34</v>
      </c>
      <c r="F337" s="116">
        <v>31</v>
      </c>
      <c r="G337" s="69">
        <v>2900.42</v>
      </c>
      <c r="H337" s="69">
        <v>73.2</v>
      </c>
      <c r="I337" s="80">
        <v>0.34780623536695582</v>
      </c>
      <c r="J337" s="69">
        <v>977.48160000000007</v>
      </c>
      <c r="K337" s="80">
        <v>0</v>
      </c>
      <c r="L337" s="69">
        <v>0</v>
      </c>
      <c r="M337" s="80">
        <v>0</v>
      </c>
      <c r="N337" s="69">
        <v>0</v>
      </c>
      <c r="O337" s="69">
        <v>0</v>
      </c>
      <c r="P337" s="69">
        <v>0</v>
      </c>
      <c r="Q337" s="69">
        <v>70</v>
      </c>
      <c r="R337" s="69">
        <v>4.2</v>
      </c>
      <c r="S337" s="69">
        <v>361.4700666666667</v>
      </c>
      <c r="T337" s="80">
        <v>0</v>
      </c>
      <c r="U337" s="69">
        <v>0</v>
      </c>
      <c r="V337" s="80">
        <v>0.15767721550515584</v>
      </c>
      <c r="W337" s="69">
        <v>443.13920000000007</v>
      </c>
      <c r="X337" s="69">
        <v>0</v>
      </c>
      <c r="Y337" s="69">
        <v>0</v>
      </c>
      <c r="Z337" s="69">
        <v>0</v>
      </c>
      <c r="AA337" s="60">
        <f>G337+H337+J337+L337+N337+O337+P337+Q337+R337+S337+U337+W337+X337+Y337+Z337</f>
        <v>4829.9108666666671</v>
      </c>
      <c r="AB337" s="143">
        <v>459.6</v>
      </c>
      <c r="AC337" s="69">
        <f>AB337+X337+W337+U337</f>
        <v>902.7392000000001</v>
      </c>
      <c r="AD337" s="238">
        <f t="shared" si="115"/>
        <v>0.31124430254928598</v>
      </c>
      <c r="AE337" s="69">
        <f>G337+H337+J337+L337+N337+P337+Q337+R337+S337+Y337+Z337</f>
        <v>4386.7716666666665</v>
      </c>
      <c r="AF337" s="277">
        <f t="shared" si="112"/>
        <v>0.6</v>
      </c>
      <c r="AG337" s="278">
        <f>G337*AF337</f>
        <v>1740.252</v>
      </c>
      <c r="AH337" s="225">
        <f>IF((AA337+AB337)-(AE337+AG337)&gt;0,0,(AA337+AB337)-(AE337+AG337))</f>
        <v>-837.51279999999861</v>
      </c>
      <c r="AI337" s="238">
        <f t="shared" si="116"/>
        <v>0.59999999999999953</v>
      </c>
      <c r="AJ337" s="69">
        <f t="shared" si="117"/>
        <v>1740.2519999999986</v>
      </c>
      <c r="AK337" s="69"/>
      <c r="AL337" s="433">
        <f t="shared" si="139"/>
        <v>5.0999999999999997E-2</v>
      </c>
      <c r="AM337" s="69">
        <f t="shared" si="113"/>
        <v>147.9</v>
      </c>
      <c r="AN337" s="186"/>
      <c r="AO337" s="329"/>
    </row>
    <row r="338" spans="2:41" ht="15.75" x14ac:dyDescent="0.25">
      <c r="B338" s="687" t="s">
        <v>271</v>
      </c>
      <c r="C338" s="11" t="s">
        <v>124</v>
      </c>
      <c r="D338" s="125">
        <f t="shared" ref="D338:AA338" si="140">SUM(D339:D340)</f>
        <v>6</v>
      </c>
      <c r="E338" s="125">
        <f t="shared" si="140"/>
        <v>43</v>
      </c>
      <c r="F338" s="125">
        <f t="shared" si="140"/>
        <v>39</v>
      </c>
      <c r="G338" s="57">
        <f t="shared" si="140"/>
        <v>4533.2749999999996</v>
      </c>
      <c r="H338" s="57">
        <f t="shared" si="140"/>
        <v>125</v>
      </c>
      <c r="I338" s="82">
        <f>J338/G338</f>
        <v>0.32958561966790018</v>
      </c>
      <c r="J338" s="57">
        <f t="shared" si="140"/>
        <v>1494.1022500000001</v>
      </c>
      <c r="K338" s="82">
        <f>L338/G338</f>
        <v>0</v>
      </c>
      <c r="L338" s="57">
        <f t="shared" si="140"/>
        <v>0</v>
      </c>
      <c r="M338" s="82">
        <f t="shared" si="140"/>
        <v>0</v>
      </c>
      <c r="N338" s="57">
        <f t="shared" si="140"/>
        <v>0</v>
      </c>
      <c r="O338" s="57">
        <f t="shared" si="140"/>
        <v>0</v>
      </c>
      <c r="P338" s="57">
        <f t="shared" si="140"/>
        <v>0</v>
      </c>
      <c r="Q338" s="57">
        <f t="shared" si="140"/>
        <v>120.8</v>
      </c>
      <c r="R338" s="57">
        <f t="shared" si="140"/>
        <v>8.4</v>
      </c>
      <c r="S338" s="57">
        <f t="shared" si="140"/>
        <v>565.19860416666666</v>
      </c>
      <c r="T338" s="82">
        <f>U338/G338</f>
        <v>0</v>
      </c>
      <c r="U338" s="57">
        <f t="shared" si="140"/>
        <v>0</v>
      </c>
      <c r="V338" s="82">
        <f>W338/G338</f>
        <v>0.15316873562711286</v>
      </c>
      <c r="W338" s="57">
        <f t="shared" si="140"/>
        <v>694.35599999999999</v>
      </c>
      <c r="X338" s="57">
        <f t="shared" si="140"/>
        <v>0</v>
      </c>
      <c r="Y338" s="57">
        <f t="shared" si="140"/>
        <v>0</v>
      </c>
      <c r="Z338" s="57">
        <f t="shared" si="140"/>
        <v>0</v>
      </c>
      <c r="AA338" s="57">
        <f t="shared" si="140"/>
        <v>7541.1318541666678</v>
      </c>
      <c r="AB338" s="141">
        <f>SUM(AB339:AB340)</f>
        <v>718.6</v>
      </c>
      <c r="AC338" s="141">
        <f>SUM(AC339:AC340)</f>
        <v>1412.9560000000001</v>
      </c>
      <c r="AD338" s="233">
        <f t="shared" si="115"/>
        <v>0.31168548124700141</v>
      </c>
      <c r="AE338" s="141">
        <f>SUM(AE339:AE340)</f>
        <v>6846.7758541666672</v>
      </c>
      <c r="AF338" s="269">
        <f t="shared" ref="AF338:AF401" si="141">$AF$7</f>
        <v>0.6</v>
      </c>
      <c r="AG338" s="270">
        <f>SUM(AG339:AG340)</f>
        <v>2719.9650000000001</v>
      </c>
      <c r="AH338" s="141">
        <f>SUM(AH339:AH340)</f>
        <v>-1307.0089999999996</v>
      </c>
      <c r="AI338" s="233">
        <f t="shared" si="116"/>
        <v>0.6</v>
      </c>
      <c r="AJ338" s="57">
        <f t="shared" si="117"/>
        <v>2719.9649999999997</v>
      </c>
      <c r="AK338" s="57"/>
      <c r="AL338" s="433">
        <f t="shared" si="139"/>
        <v>5.0999999999999997E-2</v>
      </c>
      <c r="AM338" s="57">
        <f>SUM(AM339:AM340)</f>
        <v>231.2</v>
      </c>
      <c r="AN338" s="79"/>
      <c r="AO338" s="329"/>
    </row>
    <row r="339" spans="2:41" ht="16.5" customHeight="1" x14ac:dyDescent="0.25">
      <c r="B339" s="687"/>
      <c r="C339" s="15" t="s">
        <v>272</v>
      </c>
      <c r="D339" s="116">
        <v>3</v>
      </c>
      <c r="E339" s="116">
        <v>25</v>
      </c>
      <c r="F339" s="116">
        <v>24</v>
      </c>
      <c r="G339" s="69">
        <v>2797</v>
      </c>
      <c r="H339" s="69">
        <v>65</v>
      </c>
      <c r="I339" s="80">
        <v>0.31854311705188898</v>
      </c>
      <c r="J339" s="69">
        <v>857.91624999999999</v>
      </c>
      <c r="K339" s="80">
        <v>0</v>
      </c>
      <c r="L339" s="69">
        <v>0</v>
      </c>
      <c r="M339" s="80">
        <v>0</v>
      </c>
      <c r="N339" s="69">
        <v>0</v>
      </c>
      <c r="O339" s="69">
        <v>0</v>
      </c>
      <c r="P339" s="69">
        <v>0</v>
      </c>
      <c r="Q339" s="69">
        <v>80.8</v>
      </c>
      <c r="R339" s="69">
        <v>4.2</v>
      </c>
      <c r="S339" s="69">
        <v>344.34052083333336</v>
      </c>
      <c r="T339" s="80">
        <v>0</v>
      </c>
      <c r="U339" s="69">
        <v>0</v>
      </c>
      <c r="V339" s="80">
        <v>0.16</v>
      </c>
      <c r="W339" s="69">
        <v>430.92</v>
      </c>
      <c r="X339" s="69">
        <v>0</v>
      </c>
      <c r="Y339" s="69">
        <v>0</v>
      </c>
      <c r="Z339" s="69">
        <v>0</v>
      </c>
      <c r="AA339" s="60">
        <f>G339+H339+J339+L339+N339+O339+P339+Q339+R339+S339+U339+W339+X339+Y339+Z339</f>
        <v>4580.1767708333336</v>
      </c>
      <c r="AB339" s="143">
        <v>437.8</v>
      </c>
      <c r="AC339" s="69">
        <f>AB339+X339+W339+U339</f>
        <v>868.72</v>
      </c>
      <c r="AD339" s="238">
        <f t="shared" si="115"/>
        <v>0.31058991776903827</v>
      </c>
      <c r="AE339" s="69">
        <f>G339+H339+J339+L339+N339+P339+Q339+R339+S339+Y339+Z339</f>
        <v>4149.2567708333336</v>
      </c>
      <c r="AF339" s="277">
        <f t="shared" si="141"/>
        <v>0.6</v>
      </c>
      <c r="AG339" s="278">
        <f>G339*AF339</f>
        <v>1678.2</v>
      </c>
      <c r="AH339" s="225">
        <f>IF((AA339+AB339)-(AE339+AG339)&gt;0,0,(AA339+AB339)-(AE339+AG339))</f>
        <v>-809.47999999999956</v>
      </c>
      <c r="AI339" s="238">
        <f t="shared" si="116"/>
        <v>0.59999999999999987</v>
      </c>
      <c r="AJ339" s="69">
        <f t="shared" si="117"/>
        <v>1678.1999999999996</v>
      </c>
      <c r="AK339" s="69"/>
      <c r="AL339" s="433">
        <f t="shared" si="139"/>
        <v>5.0999999999999997E-2</v>
      </c>
      <c r="AM339" s="69">
        <f t="shared" ref="AM339:AM401" si="142">ROUND(AL339*G339,1)</f>
        <v>142.6</v>
      </c>
      <c r="AN339" s="186"/>
      <c r="AO339" s="329"/>
    </row>
    <row r="340" spans="2:41" ht="16.5" customHeight="1" x14ac:dyDescent="0.25">
      <c r="B340" s="687"/>
      <c r="C340" s="15" t="s">
        <v>273</v>
      </c>
      <c r="D340" s="116">
        <v>3</v>
      </c>
      <c r="E340" s="116">
        <v>18</v>
      </c>
      <c r="F340" s="116">
        <v>15</v>
      </c>
      <c r="G340" s="69">
        <v>1736.2750000000001</v>
      </c>
      <c r="H340" s="69">
        <v>60</v>
      </c>
      <c r="I340" s="80">
        <v>0.37704938436235952</v>
      </c>
      <c r="J340" s="69">
        <v>636.18600000000015</v>
      </c>
      <c r="K340" s="80">
        <v>0</v>
      </c>
      <c r="L340" s="69">
        <v>0</v>
      </c>
      <c r="M340" s="80">
        <v>0</v>
      </c>
      <c r="N340" s="69">
        <v>0</v>
      </c>
      <c r="O340" s="69">
        <v>0</v>
      </c>
      <c r="P340" s="69">
        <v>0</v>
      </c>
      <c r="Q340" s="69">
        <v>40</v>
      </c>
      <c r="R340" s="69">
        <v>4.2</v>
      </c>
      <c r="S340" s="69">
        <v>220.85808333333335</v>
      </c>
      <c r="T340" s="80">
        <v>0</v>
      </c>
      <c r="U340" s="69">
        <v>0</v>
      </c>
      <c r="V340" s="80">
        <v>0.15613103969418149</v>
      </c>
      <c r="W340" s="69">
        <v>263.43600000000004</v>
      </c>
      <c r="X340" s="69">
        <v>0</v>
      </c>
      <c r="Y340" s="69">
        <v>0</v>
      </c>
      <c r="Z340" s="69">
        <v>0</v>
      </c>
      <c r="AA340" s="60">
        <f>G340+H340+J340+L340+N340+O340+P340+Q340+R340+S340+U340+W340+X340+Y340+Z340</f>
        <v>2960.9550833333337</v>
      </c>
      <c r="AB340" s="143">
        <v>280.8</v>
      </c>
      <c r="AC340" s="69">
        <f>AB340+X340+W340+U340</f>
        <v>544.2360000000001</v>
      </c>
      <c r="AD340" s="238">
        <f t="shared" si="115"/>
        <v>0.3134503462873105</v>
      </c>
      <c r="AE340" s="69">
        <f>G340+H340+J340+L340+N340+P340+Q340+R340+S340+Y340+Z340</f>
        <v>2697.5190833333336</v>
      </c>
      <c r="AF340" s="277">
        <f t="shared" si="141"/>
        <v>0.6</v>
      </c>
      <c r="AG340" s="278">
        <f>G340*AF340</f>
        <v>1041.7650000000001</v>
      </c>
      <c r="AH340" s="225">
        <f>IF((AA340+AB340)-(AE340+AG340)&gt;0,0,(AA340+AB340)-(AE340+AG340))</f>
        <v>-497.529</v>
      </c>
      <c r="AI340" s="238">
        <f t="shared" si="116"/>
        <v>0.6</v>
      </c>
      <c r="AJ340" s="69">
        <f t="shared" si="117"/>
        <v>1041.7650000000001</v>
      </c>
      <c r="AK340" s="69"/>
      <c r="AL340" s="433">
        <f t="shared" si="139"/>
        <v>5.0999999999999997E-2</v>
      </c>
      <c r="AM340" s="69">
        <f t="shared" si="142"/>
        <v>88.6</v>
      </c>
      <c r="AN340" s="186"/>
      <c r="AO340" s="329"/>
    </row>
    <row r="341" spans="2:41" ht="15.75" x14ac:dyDescent="0.25">
      <c r="B341" s="687" t="s">
        <v>274</v>
      </c>
      <c r="C341" s="11" t="s">
        <v>124</v>
      </c>
      <c r="D341" s="125">
        <f t="shared" ref="D341:AA341" si="143">SUM(D342:D343)</f>
        <v>25</v>
      </c>
      <c r="E341" s="125">
        <f t="shared" si="143"/>
        <v>100</v>
      </c>
      <c r="F341" s="125">
        <f t="shared" si="143"/>
        <v>95</v>
      </c>
      <c r="G341" s="57">
        <f t="shared" si="143"/>
        <v>9297.6</v>
      </c>
      <c r="H341" s="57">
        <f t="shared" si="143"/>
        <v>176.8</v>
      </c>
      <c r="I341" s="82">
        <f>J341/G341</f>
        <v>0.27502688865943897</v>
      </c>
      <c r="J341" s="57">
        <f t="shared" si="143"/>
        <v>2557.09</v>
      </c>
      <c r="K341" s="82">
        <f>L341/G341</f>
        <v>6.9050077439339183E-3</v>
      </c>
      <c r="L341" s="57">
        <f t="shared" si="143"/>
        <v>64.2</v>
      </c>
      <c r="M341" s="82">
        <f t="shared" si="143"/>
        <v>0</v>
      </c>
      <c r="N341" s="57">
        <f t="shared" si="143"/>
        <v>0</v>
      </c>
      <c r="O341" s="57">
        <f t="shared" si="143"/>
        <v>0</v>
      </c>
      <c r="P341" s="57">
        <f t="shared" si="143"/>
        <v>0</v>
      </c>
      <c r="Q341" s="57">
        <f t="shared" si="143"/>
        <v>445</v>
      </c>
      <c r="R341" s="57">
        <f t="shared" si="143"/>
        <v>12.600000000000001</v>
      </c>
      <c r="S341" s="57">
        <f t="shared" si="143"/>
        <v>1136.0098333333335</v>
      </c>
      <c r="T341" s="82">
        <f>U341/G341</f>
        <v>0</v>
      </c>
      <c r="U341" s="57">
        <f t="shared" si="143"/>
        <v>0</v>
      </c>
      <c r="V341" s="82">
        <f>W341/G341</f>
        <v>0.15440844949234211</v>
      </c>
      <c r="W341" s="57">
        <f t="shared" si="143"/>
        <v>1435.6280000000002</v>
      </c>
      <c r="X341" s="57">
        <f t="shared" si="143"/>
        <v>0</v>
      </c>
      <c r="Y341" s="57">
        <f t="shared" si="143"/>
        <v>20</v>
      </c>
      <c r="Z341" s="57">
        <f t="shared" si="143"/>
        <v>0</v>
      </c>
      <c r="AA341" s="57">
        <f t="shared" si="143"/>
        <v>15144.927833333333</v>
      </c>
      <c r="AB341" s="141">
        <f>SUM(AB342:AB343)</f>
        <v>1447.9</v>
      </c>
      <c r="AC341" s="141">
        <f>SUM(AC342:AC343)</f>
        <v>2883.5280000000002</v>
      </c>
      <c r="AD341" s="233">
        <f t="shared" si="115"/>
        <v>0.31013680949922562</v>
      </c>
      <c r="AE341" s="141">
        <f>SUM(AE342:AE343)</f>
        <v>13709.299833333334</v>
      </c>
      <c r="AF341" s="269">
        <f t="shared" si="141"/>
        <v>0.6</v>
      </c>
      <c r="AG341" s="270">
        <f>SUM(AG342:AG343)</f>
        <v>5578.56</v>
      </c>
      <c r="AH341" s="141">
        <f>SUM(AH342:AH343)</f>
        <v>-2695.0320000000011</v>
      </c>
      <c r="AI341" s="233">
        <f t="shared" si="116"/>
        <v>0.60000000000000009</v>
      </c>
      <c r="AJ341" s="57">
        <f t="shared" si="117"/>
        <v>5578.5600000000013</v>
      </c>
      <c r="AK341" s="57"/>
      <c r="AL341" s="433">
        <f t="shared" si="139"/>
        <v>5.0999999999999997E-2</v>
      </c>
      <c r="AM341" s="57">
        <f>SUM(AM342:AM343)</f>
        <v>474.20000000000005</v>
      </c>
      <c r="AN341" s="79"/>
      <c r="AO341" s="329"/>
    </row>
    <row r="342" spans="2:41" ht="15.75" x14ac:dyDescent="0.25">
      <c r="B342" s="687"/>
      <c r="C342" s="15" t="s">
        <v>275</v>
      </c>
      <c r="D342" s="116">
        <v>19</v>
      </c>
      <c r="E342" s="116">
        <v>71</v>
      </c>
      <c r="F342" s="116">
        <v>67</v>
      </c>
      <c r="G342" s="69">
        <v>6623.1</v>
      </c>
      <c r="H342" s="69">
        <v>90.4</v>
      </c>
      <c r="I342" s="80">
        <v>0.26298639148259573</v>
      </c>
      <c r="J342" s="69">
        <v>1687.0840000000003</v>
      </c>
      <c r="K342" s="80">
        <v>1.0007638228554503E-2</v>
      </c>
      <c r="L342" s="69">
        <v>64.2</v>
      </c>
      <c r="M342" s="80">
        <v>0</v>
      </c>
      <c r="N342" s="69">
        <v>0</v>
      </c>
      <c r="O342" s="69">
        <v>0</v>
      </c>
      <c r="P342" s="69">
        <v>0</v>
      </c>
      <c r="Q342" s="69">
        <v>339</v>
      </c>
      <c r="R342" s="69">
        <v>8.4</v>
      </c>
      <c r="S342" s="69">
        <v>796.71100000000013</v>
      </c>
      <c r="T342" s="80">
        <v>0</v>
      </c>
      <c r="U342" s="69">
        <v>0</v>
      </c>
      <c r="V342" s="80">
        <v>0.15917881248928306</v>
      </c>
      <c r="W342" s="69">
        <v>1021.148</v>
      </c>
      <c r="X342" s="69">
        <v>0</v>
      </c>
      <c r="Y342" s="69">
        <v>20</v>
      </c>
      <c r="Z342" s="69">
        <v>0</v>
      </c>
      <c r="AA342" s="60">
        <f>G342+H342+J342+L342+N342+O342+P342+Q342+R342+S342+U342+W342+X342+Y342+Z342</f>
        <v>10650.043</v>
      </c>
      <c r="AB342" s="143">
        <v>1016.5</v>
      </c>
      <c r="AC342" s="69">
        <f>AB342+X342+W342+U342</f>
        <v>2037.6480000000001</v>
      </c>
      <c r="AD342" s="238">
        <f t="shared" ref="AD342:AD405" si="144">(AB342+X342+W342+U342)/G342</f>
        <v>0.3076577433528106</v>
      </c>
      <c r="AE342" s="69">
        <f>G342+H342+J342+L342+N342+P342+Q342+R342+S342+Y342+Z342</f>
        <v>9628.8950000000004</v>
      </c>
      <c r="AF342" s="277">
        <f t="shared" si="141"/>
        <v>0.6</v>
      </c>
      <c r="AG342" s="278">
        <f>G342*AF342</f>
        <v>3973.86</v>
      </c>
      <c r="AH342" s="225">
        <f>IF((AA342+AB342)-(AE342+AG342)&gt;0,0,(AA342+AB342)-(AE342+AG342))</f>
        <v>-1936.2120000000014</v>
      </c>
      <c r="AI342" s="238">
        <f t="shared" si="116"/>
        <v>0.6000000000000002</v>
      </c>
      <c r="AJ342" s="69">
        <f t="shared" si="117"/>
        <v>3973.8600000000015</v>
      </c>
      <c r="AK342" s="69"/>
      <c r="AL342" s="433">
        <f t="shared" si="139"/>
        <v>5.0999999999999997E-2</v>
      </c>
      <c r="AM342" s="69">
        <f t="shared" si="142"/>
        <v>337.8</v>
      </c>
      <c r="AN342" s="186"/>
      <c r="AO342" s="329"/>
    </row>
    <row r="343" spans="2:41" s="1" customFormat="1" ht="15.75" x14ac:dyDescent="0.25">
      <c r="B343" s="687"/>
      <c r="C343" s="15" t="s">
        <v>276</v>
      </c>
      <c r="D343" s="116">
        <v>6</v>
      </c>
      <c r="E343" s="116">
        <v>29</v>
      </c>
      <c r="F343" s="116">
        <v>28</v>
      </c>
      <c r="G343" s="69">
        <v>2674.5</v>
      </c>
      <c r="H343" s="69">
        <v>86.4</v>
      </c>
      <c r="I343" s="80">
        <v>0.3358448176027794</v>
      </c>
      <c r="J343" s="69">
        <v>870.00599999999997</v>
      </c>
      <c r="K343" s="80">
        <v>0</v>
      </c>
      <c r="L343" s="69">
        <v>0</v>
      </c>
      <c r="M343" s="80">
        <v>0</v>
      </c>
      <c r="N343" s="69">
        <v>0</v>
      </c>
      <c r="O343" s="69">
        <v>0</v>
      </c>
      <c r="P343" s="69">
        <v>0</v>
      </c>
      <c r="Q343" s="69">
        <v>106</v>
      </c>
      <c r="R343" s="69">
        <v>4.2</v>
      </c>
      <c r="S343" s="69">
        <v>339.29883333333333</v>
      </c>
      <c r="T343" s="80">
        <v>0</v>
      </c>
      <c r="U343" s="69">
        <v>0</v>
      </c>
      <c r="V343" s="80">
        <v>0.16000000000000003</v>
      </c>
      <c r="W343" s="69">
        <v>414.48000000000008</v>
      </c>
      <c r="X343" s="69">
        <v>0</v>
      </c>
      <c r="Y343" s="69">
        <v>0</v>
      </c>
      <c r="Z343" s="69">
        <v>0</v>
      </c>
      <c r="AA343" s="60">
        <f>G343+H343+J343+L343+N343+O343+P343+Q343+R343+S343+U343+W343+X343+Y343+Z343</f>
        <v>4494.8848333333335</v>
      </c>
      <c r="AB343" s="143">
        <v>431.4</v>
      </c>
      <c r="AC343" s="69">
        <f>AB343+X343+W343+U343</f>
        <v>845.88000000000011</v>
      </c>
      <c r="AD343" s="238">
        <f t="shared" si="144"/>
        <v>0.31627593942793047</v>
      </c>
      <c r="AE343" s="69">
        <f>G343+H343+J343+L343+N343+P343+Q343+R343+S343+Y343+Z343</f>
        <v>4080.404833333333</v>
      </c>
      <c r="AF343" s="277">
        <f t="shared" si="141"/>
        <v>0.6</v>
      </c>
      <c r="AG343" s="278">
        <f>G343*AF343</f>
        <v>1604.7</v>
      </c>
      <c r="AH343" s="225">
        <f>IF((AA343+AB343)-(AE343+AG343)&gt;0,0,(AA343+AB343)-(AE343+AG343))</f>
        <v>-758.81999999999971</v>
      </c>
      <c r="AI343" s="238">
        <f t="shared" ref="AI343:AI406" si="145">AJ343/G343</f>
        <v>0.6</v>
      </c>
      <c r="AJ343" s="69">
        <f t="shared" ref="AJ343:AJ406" si="146">AC343+AH343*-1</f>
        <v>1604.6999999999998</v>
      </c>
      <c r="AK343" s="69"/>
      <c r="AL343" s="433">
        <f t="shared" si="139"/>
        <v>5.0999999999999997E-2</v>
      </c>
      <c r="AM343" s="69">
        <f t="shared" si="142"/>
        <v>136.4</v>
      </c>
      <c r="AN343" s="186"/>
      <c r="AO343" s="329"/>
    </row>
    <row r="344" spans="2:41" s="1" customFormat="1" ht="15.75" x14ac:dyDescent="0.25">
      <c r="B344" s="687" t="s">
        <v>277</v>
      </c>
      <c r="C344" s="11" t="s">
        <v>124</v>
      </c>
      <c r="D344" s="125">
        <f t="shared" ref="D344:AA344" si="147">SUM(D345:D346)</f>
        <v>6</v>
      </c>
      <c r="E344" s="125">
        <f t="shared" si="147"/>
        <v>41</v>
      </c>
      <c r="F344" s="125">
        <f t="shared" si="147"/>
        <v>35</v>
      </c>
      <c r="G344" s="57">
        <f t="shared" si="147"/>
        <v>3413.88</v>
      </c>
      <c r="H344" s="57">
        <f t="shared" si="147"/>
        <v>140.4</v>
      </c>
      <c r="I344" s="82">
        <f>J344/G344</f>
        <v>0.33668799137638117</v>
      </c>
      <c r="J344" s="57">
        <f t="shared" si="147"/>
        <v>1149.4124000000002</v>
      </c>
      <c r="K344" s="82">
        <f>L344/G344</f>
        <v>0</v>
      </c>
      <c r="L344" s="57">
        <f t="shared" si="147"/>
        <v>0</v>
      </c>
      <c r="M344" s="82">
        <f t="shared" si="147"/>
        <v>0</v>
      </c>
      <c r="N344" s="57">
        <f t="shared" si="147"/>
        <v>0</v>
      </c>
      <c r="O344" s="57">
        <f t="shared" si="147"/>
        <v>0</v>
      </c>
      <c r="P344" s="57">
        <f t="shared" si="147"/>
        <v>0</v>
      </c>
      <c r="Q344" s="57">
        <f t="shared" si="147"/>
        <v>153.39999999999998</v>
      </c>
      <c r="R344" s="57">
        <f t="shared" si="147"/>
        <v>8.4</v>
      </c>
      <c r="S344" s="57">
        <f t="shared" si="147"/>
        <v>437.1721</v>
      </c>
      <c r="T344" s="82">
        <f>U344/G344</f>
        <v>0</v>
      </c>
      <c r="U344" s="57">
        <f t="shared" si="147"/>
        <v>0</v>
      </c>
      <c r="V344" s="82">
        <f>W344/G344</f>
        <v>0.1533073218742311</v>
      </c>
      <c r="W344" s="57">
        <f t="shared" si="147"/>
        <v>523.3728000000001</v>
      </c>
      <c r="X344" s="57">
        <f t="shared" si="147"/>
        <v>0</v>
      </c>
      <c r="Y344" s="57">
        <f t="shared" si="147"/>
        <v>15</v>
      </c>
      <c r="Z344" s="57">
        <f t="shared" si="147"/>
        <v>0</v>
      </c>
      <c r="AA344" s="57">
        <f t="shared" si="147"/>
        <v>5841.0373</v>
      </c>
      <c r="AB344" s="141">
        <f>SUM(AB345:AB346)</f>
        <v>557.29999999999995</v>
      </c>
      <c r="AC344" s="141">
        <f>SUM(AC345:AC346)</f>
        <v>1080.6728000000003</v>
      </c>
      <c r="AD344" s="233">
        <f t="shared" si="144"/>
        <v>0.31655266148780858</v>
      </c>
      <c r="AE344" s="141">
        <f>SUM(AE345:AE346)</f>
        <v>5317.6645000000008</v>
      </c>
      <c r="AF344" s="269">
        <f t="shared" si="141"/>
        <v>0.6</v>
      </c>
      <c r="AG344" s="270">
        <f>SUM(AG345:AG346)</f>
        <v>2048.328</v>
      </c>
      <c r="AH344" s="141">
        <f>SUM(AH345:AH346)</f>
        <v>-967.6551999999997</v>
      </c>
      <c r="AI344" s="233">
        <f t="shared" si="145"/>
        <v>0.6</v>
      </c>
      <c r="AJ344" s="57">
        <f t="shared" si="146"/>
        <v>2048.328</v>
      </c>
      <c r="AK344" s="57"/>
      <c r="AL344" s="433">
        <f t="shared" si="139"/>
        <v>5.0999999999999997E-2</v>
      </c>
      <c r="AM344" s="57">
        <f>SUM(AM345:AM346)</f>
        <v>174.1</v>
      </c>
      <c r="AN344" s="79"/>
      <c r="AO344" s="329"/>
    </row>
    <row r="345" spans="2:41" s="1" customFormat="1" ht="15.75" x14ac:dyDescent="0.25">
      <c r="B345" s="687"/>
      <c r="C345" s="15" t="s">
        <v>278</v>
      </c>
      <c r="D345" s="116">
        <v>3</v>
      </c>
      <c r="E345" s="116">
        <v>22</v>
      </c>
      <c r="F345" s="116">
        <v>18</v>
      </c>
      <c r="G345" s="69">
        <v>1728.4</v>
      </c>
      <c r="H345" s="69">
        <v>67.2</v>
      </c>
      <c r="I345" s="80">
        <v>0.3345412789310428</v>
      </c>
      <c r="J345" s="69">
        <v>560.82500000000016</v>
      </c>
      <c r="K345" s="80">
        <v>0</v>
      </c>
      <c r="L345" s="69">
        <v>0</v>
      </c>
      <c r="M345" s="80">
        <v>0</v>
      </c>
      <c r="N345" s="69">
        <v>0</v>
      </c>
      <c r="O345" s="69">
        <v>0</v>
      </c>
      <c r="P345" s="69">
        <v>0</v>
      </c>
      <c r="Q345" s="69">
        <v>94.1</v>
      </c>
      <c r="R345" s="69">
        <v>4.2</v>
      </c>
      <c r="S345" s="69">
        <v>222.57908333333336</v>
      </c>
      <c r="T345" s="80">
        <v>0</v>
      </c>
      <c r="U345" s="69">
        <v>0</v>
      </c>
      <c r="V345" s="80">
        <v>0.16000000000000003</v>
      </c>
      <c r="W345" s="69">
        <v>268.22400000000005</v>
      </c>
      <c r="X345" s="69">
        <v>0</v>
      </c>
      <c r="Y345" s="69">
        <v>15</v>
      </c>
      <c r="Z345" s="69">
        <v>0</v>
      </c>
      <c r="AA345" s="60">
        <f>G345+H345+J345+L345+N345+O345+P345+Q345+R345+S345+U345+W345+X345+Y345+Z345</f>
        <v>2960.5280833333336</v>
      </c>
      <c r="AB345" s="143">
        <v>284.5</v>
      </c>
      <c r="AC345" s="69">
        <f>AB345+X345+W345+U345</f>
        <v>552.72400000000005</v>
      </c>
      <c r="AD345" s="238">
        <f t="shared" si="144"/>
        <v>0.31978940060171257</v>
      </c>
      <c r="AE345" s="69">
        <f>G345+H345+J345+L345+N345+P345+Q345+R345+S345+Y345+Z345</f>
        <v>2692.3040833333334</v>
      </c>
      <c r="AF345" s="277">
        <f t="shared" si="141"/>
        <v>0.6</v>
      </c>
      <c r="AG345" s="278">
        <f>G345*AF345</f>
        <v>1037.04</v>
      </c>
      <c r="AH345" s="225">
        <f>IF((AA345+AB345)-(AE345+AG345)&gt;0,0,(AA345+AB345)-(AE345+AG345))</f>
        <v>-484.3159999999998</v>
      </c>
      <c r="AI345" s="238">
        <f t="shared" si="145"/>
        <v>0.6</v>
      </c>
      <c r="AJ345" s="69">
        <f t="shared" si="146"/>
        <v>1037.04</v>
      </c>
      <c r="AK345" s="69"/>
      <c r="AL345" s="433">
        <f t="shared" si="139"/>
        <v>5.0999999999999997E-2</v>
      </c>
      <c r="AM345" s="69">
        <f t="shared" si="142"/>
        <v>88.1</v>
      </c>
      <c r="AN345" s="186"/>
      <c r="AO345" s="329"/>
    </row>
    <row r="346" spans="2:41" s="1" customFormat="1" ht="15.75" x14ac:dyDescent="0.25">
      <c r="B346" s="687"/>
      <c r="C346" s="15" t="s">
        <v>890</v>
      </c>
      <c r="D346" s="116">
        <v>3</v>
      </c>
      <c r="E346" s="116">
        <v>19</v>
      </c>
      <c r="F346" s="116">
        <v>17</v>
      </c>
      <c r="G346" s="69">
        <v>1685.48</v>
      </c>
      <c r="H346" s="69">
        <v>73.2</v>
      </c>
      <c r="I346" s="80">
        <v>0.35988663878494392</v>
      </c>
      <c r="J346" s="69">
        <v>588.58740000000012</v>
      </c>
      <c r="K346" s="80">
        <v>0</v>
      </c>
      <c r="L346" s="69">
        <v>0</v>
      </c>
      <c r="M346" s="80">
        <v>0</v>
      </c>
      <c r="N346" s="69">
        <v>0</v>
      </c>
      <c r="O346" s="69">
        <v>0</v>
      </c>
      <c r="P346" s="69">
        <v>0</v>
      </c>
      <c r="Q346" s="69">
        <v>59.3</v>
      </c>
      <c r="R346" s="69">
        <v>4.2</v>
      </c>
      <c r="S346" s="69">
        <v>214.59301666666667</v>
      </c>
      <c r="T346" s="80">
        <v>0</v>
      </c>
      <c r="U346" s="69">
        <v>0</v>
      </c>
      <c r="V346" s="80">
        <v>0.15600851126274859</v>
      </c>
      <c r="W346" s="69">
        <v>255.14880000000005</v>
      </c>
      <c r="X346" s="69">
        <v>0</v>
      </c>
      <c r="Y346" s="69">
        <v>0</v>
      </c>
      <c r="Z346" s="69">
        <v>0</v>
      </c>
      <c r="AA346" s="60">
        <f>G346+H346+J346+L346+N346+O346+P346+Q346+R346+S346+U346+W346+X346+Y346+Z346</f>
        <v>2880.5092166666668</v>
      </c>
      <c r="AB346" s="143">
        <v>272.8</v>
      </c>
      <c r="AC346" s="69">
        <f>AB346+X346+W346+U346</f>
        <v>527.94880000000012</v>
      </c>
      <c r="AD346" s="238">
        <f t="shared" si="144"/>
        <v>0.31323350024918722</v>
      </c>
      <c r="AE346" s="69">
        <f>G346+H346+J346+L346+N346+P346+Q346+R346+S346+Y346+Z346</f>
        <v>2625.3604166666669</v>
      </c>
      <c r="AF346" s="277">
        <f t="shared" si="141"/>
        <v>0.6</v>
      </c>
      <c r="AG346" s="278">
        <f>G346*AF346</f>
        <v>1011.288</v>
      </c>
      <c r="AH346" s="225">
        <f>IF((AA346+AB346)-(AE346+AG346)&gt;0,0,(AA346+AB346)-(AE346+AG346))</f>
        <v>-483.33919999999989</v>
      </c>
      <c r="AI346" s="238">
        <f t="shared" si="145"/>
        <v>0.6</v>
      </c>
      <c r="AJ346" s="69">
        <f t="shared" si="146"/>
        <v>1011.288</v>
      </c>
      <c r="AK346" s="69"/>
      <c r="AL346" s="433">
        <f t="shared" si="139"/>
        <v>5.0999999999999997E-2</v>
      </c>
      <c r="AM346" s="69">
        <f t="shared" si="142"/>
        <v>86</v>
      </c>
      <c r="AN346" s="186"/>
      <c r="AO346" s="329"/>
    </row>
    <row r="347" spans="2:41" ht="15.75" x14ac:dyDescent="0.25">
      <c r="B347" s="687" t="s">
        <v>279</v>
      </c>
      <c r="C347" s="11" t="s">
        <v>124</v>
      </c>
      <c r="D347" s="125">
        <f t="shared" ref="D347:AA347" si="148">D348+D349</f>
        <v>12</v>
      </c>
      <c r="E347" s="125">
        <f t="shared" si="148"/>
        <v>65</v>
      </c>
      <c r="F347" s="125">
        <f t="shared" si="148"/>
        <v>59</v>
      </c>
      <c r="G347" s="57">
        <f t="shared" si="148"/>
        <v>6064.15</v>
      </c>
      <c r="H347" s="57">
        <f t="shared" si="148"/>
        <v>115.4</v>
      </c>
      <c r="I347" s="82">
        <f>J347/G347</f>
        <v>0.30099886216534882</v>
      </c>
      <c r="J347" s="57">
        <f t="shared" si="148"/>
        <v>1825.30225</v>
      </c>
      <c r="K347" s="82">
        <f>L347/G347</f>
        <v>0</v>
      </c>
      <c r="L347" s="57">
        <f t="shared" si="148"/>
        <v>0</v>
      </c>
      <c r="M347" s="82">
        <f t="shared" si="148"/>
        <v>0</v>
      </c>
      <c r="N347" s="57">
        <f t="shared" si="148"/>
        <v>0</v>
      </c>
      <c r="O347" s="57">
        <f t="shared" si="148"/>
        <v>0</v>
      </c>
      <c r="P347" s="57">
        <f t="shared" si="148"/>
        <v>0</v>
      </c>
      <c r="Q347" s="57">
        <f t="shared" si="148"/>
        <v>131.6</v>
      </c>
      <c r="R347" s="57">
        <f t="shared" si="148"/>
        <v>12.600000000000001</v>
      </c>
      <c r="S347" s="57">
        <f t="shared" si="148"/>
        <v>734.96035416666666</v>
      </c>
      <c r="T347" s="82">
        <f>U347/G347</f>
        <v>0</v>
      </c>
      <c r="U347" s="57">
        <f t="shared" si="148"/>
        <v>0</v>
      </c>
      <c r="V347" s="82">
        <f>W347/G347</f>
        <v>0.15337219560861787</v>
      </c>
      <c r="W347" s="57">
        <f t="shared" si="148"/>
        <v>930.072</v>
      </c>
      <c r="X347" s="57">
        <f t="shared" si="148"/>
        <v>0</v>
      </c>
      <c r="Y347" s="57">
        <f t="shared" si="148"/>
        <v>5</v>
      </c>
      <c r="Z347" s="57">
        <f t="shared" si="148"/>
        <v>0</v>
      </c>
      <c r="AA347" s="57">
        <f t="shared" si="148"/>
        <v>9819.0846041666664</v>
      </c>
      <c r="AB347" s="141">
        <f>AB348+AB349</f>
        <v>935.7</v>
      </c>
      <c r="AC347" s="141">
        <f>AC348+AC349</f>
        <v>1865.7719999999999</v>
      </c>
      <c r="AD347" s="233">
        <f t="shared" si="144"/>
        <v>0.30767246852403057</v>
      </c>
      <c r="AE347" s="141">
        <f>AE348+AE349</f>
        <v>8889.0126041666663</v>
      </c>
      <c r="AF347" s="269">
        <f t="shared" si="141"/>
        <v>0.6</v>
      </c>
      <c r="AG347" s="270">
        <f>AG348+AG349</f>
        <v>3638.49</v>
      </c>
      <c r="AH347" s="141">
        <f>AH348+AH349</f>
        <v>-1772.7179999999989</v>
      </c>
      <c r="AI347" s="233">
        <f t="shared" si="145"/>
        <v>0.59999999999999987</v>
      </c>
      <c r="AJ347" s="57">
        <f t="shared" si="146"/>
        <v>3638.4899999999989</v>
      </c>
      <c r="AK347" s="57"/>
      <c r="AL347" s="433">
        <f t="shared" si="139"/>
        <v>5.0999999999999997E-2</v>
      </c>
      <c r="AM347" s="57">
        <f>AM348+AM349</f>
        <v>309.2</v>
      </c>
      <c r="AN347" s="79"/>
      <c r="AO347" s="329"/>
    </row>
    <row r="348" spans="2:41" s="1" customFormat="1" ht="15.75" x14ac:dyDescent="0.25">
      <c r="B348" s="687"/>
      <c r="C348" s="15" t="s">
        <v>280</v>
      </c>
      <c r="D348" s="116">
        <v>8</v>
      </c>
      <c r="E348" s="116">
        <v>40</v>
      </c>
      <c r="F348" s="116">
        <v>34</v>
      </c>
      <c r="G348" s="69">
        <v>3240.1</v>
      </c>
      <c r="H348" s="69">
        <v>52.800000000000004</v>
      </c>
      <c r="I348" s="80">
        <v>0.3177815993121238</v>
      </c>
      <c r="J348" s="69">
        <v>997.86599999999999</v>
      </c>
      <c r="K348" s="80">
        <v>0</v>
      </c>
      <c r="L348" s="69">
        <v>0</v>
      </c>
      <c r="M348" s="80">
        <v>0</v>
      </c>
      <c r="N348" s="69">
        <v>0</v>
      </c>
      <c r="O348" s="69">
        <v>0</v>
      </c>
      <c r="P348" s="69">
        <v>0</v>
      </c>
      <c r="Q348" s="69">
        <v>99.6</v>
      </c>
      <c r="R348" s="69">
        <v>8.4</v>
      </c>
      <c r="S348" s="69">
        <v>397.42649999999998</v>
      </c>
      <c r="T348" s="80">
        <v>0</v>
      </c>
      <c r="U348" s="69">
        <v>0</v>
      </c>
      <c r="V348" s="80">
        <v>0.15896054265787712</v>
      </c>
      <c r="W348" s="69">
        <v>499.15199999999999</v>
      </c>
      <c r="X348" s="69">
        <v>0</v>
      </c>
      <c r="Y348" s="69">
        <v>5</v>
      </c>
      <c r="Z348" s="69">
        <v>0</v>
      </c>
      <c r="AA348" s="60">
        <f>G348+H348+J348+L348+N348+O348+P348+Q348+R348+S348+U348+W348+X348+Y348+Z348</f>
        <v>5300.3444999999992</v>
      </c>
      <c r="AB348" s="143">
        <v>506.6</v>
      </c>
      <c r="AC348" s="69">
        <f>AB348+X348+W348+U348</f>
        <v>1005.752</v>
      </c>
      <c r="AD348" s="238">
        <f t="shared" si="144"/>
        <v>0.31040770346594243</v>
      </c>
      <c r="AE348" s="69">
        <f>G348+H348+J348+L348+N348+P348+Q348+R348+S348+Y348+Z348</f>
        <v>4801.1924999999992</v>
      </c>
      <c r="AF348" s="277">
        <f t="shared" si="141"/>
        <v>0.6</v>
      </c>
      <c r="AG348" s="278">
        <f>G348*AF348</f>
        <v>1944.06</v>
      </c>
      <c r="AH348" s="225">
        <f>IF((AA348+AB348)-(AE348+AG348)&gt;0,0,(AA348+AB348)-(AE348+AG348))</f>
        <v>-938.30799999999908</v>
      </c>
      <c r="AI348" s="238">
        <f t="shared" si="145"/>
        <v>0.59999999999999976</v>
      </c>
      <c r="AJ348" s="69">
        <f t="shared" si="146"/>
        <v>1944.059999999999</v>
      </c>
      <c r="AK348" s="69"/>
      <c r="AL348" s="433">
        <f t="shared" si="139"/>
        <v>5.0999999999999997E-2</v>
      </c>
      <c r="AM348" s="69">
        <f t="shared" si="142"/>
        <v>165.2</v>
      </c>
      <c r="AN348" s="186"/>
      <c r="AO348" s="329"/>
    </row>
    <row r="349" spans="2:41" ht="12.75" customHeight="1" x14ac:dyDescent="0.25">
      <c r="B349" s="687"/>
      <c r="C349" s="15" t="s">
        <v>281</v>
      </c>
      <c r="D349" s="116">
        <v>4</v>
      </c>
      <c r="E349" s="116">
        <v>25</v>
      </c>
      <c r="F349" s="116">
        <v>25</v>
      </c>
      <c r="G349" s="69">
        <v>2824.05</v>
      </c>
      <c r="H349" s="69">
        <v>62.6</v>
      </c>
      <c r="I349" s="80">
        <v>0.30264122821455347</v>
      </c>
      <c r="J349" s="69">
        <v>827.43624999999997</v>
      </c>
      <c r="K349" s="80">
        <v>0</v>
      </c>
      <c r="L349" s="69">
        <v>0</v>
      </c>
      <c r="M349" s="80">
        <v>0</v>
      </c>
      <c r="N349" s="69">
        <v>0</v>
      </c>
      <c r="O349" s="69">
        <v>0</v>
      </c>
      <c r="P349" s="69">
        <v>0</v>
      </c>
      <c r="Q349" s="69">
        <v>32</v>
      </c>
      <c r="R349" s="69">
        <v>4.2</v>
      </c>
      <c r="S349" s="69">
        <v>337.53385416666669</v>
      </c>
      <c r="T349" s="80">
        <v>0</v>
      </c>
      <c r="U349" s="69">
        <v>0</v>
      </c>
      <c r="V349" s="80">
        <v>0.15761233335162123</v>
      </c>
      <c r="W349" s="69">
        <v>430.92</v>
      </c>
      <c r="X349" s="69">
        <v>0</v>
      </c>
      <c r="Y349" s="69">
        <v>0</v>
      </c>
      <c r="Z349" s="69">
        <v>0</v>
      </c>
      <c r="AA349" s="60">
        <f>G349+H349+J349+L349+N349+O349+P349+Q349+R349+S349+U349+W349+X349+Y349+Z349</f>
        <v>4518.7401041666662</v>
      </c>
      <c r="AB349" s="143">
        <v>429.1</v>
      </c>
      <c r="AC349" s="69">
        <f>AB349+X349+W349+U349</f>
        <v>860.02</v>
      </c>
      <c r="AD349" s="238">
        <f t="shared" si="144"/>
        <v>0.30453426816097445</v>
      </c>
      <c r="AE349" s="69">
        <f>G349+H349+J349+L349+N349+P349+Q349+R349+S349+Y349+Z349</f>
        <v>4087.8201041666666</v>
      </c>
      <c r="AF349" s="277">
        <f t="shared" si="141"/>
        <v>0.6</v>
      </c>
      <c r="AG349" s="278">
        <f>G349*AF349</f>
        <v>1694.43</v>
      </c>
      <c r="AH349" s="225">
        <f>IF((AA349+AB349)-(AE349+AG349)&gt;0,0,(AA349+AB349)-(AE349+AG349))</f>
        <v>-834.40999999999985</v>
      </c>
      <c r="AI349" s="238">
        <f t="shared" si="145"/>
        <v>0.59999999999999987</v>
      </c>
      <c r="AJ349" s="69">
        <f t="shared" si="146"/>
        <v>1694.4299999999998</v>
      </c>
      <c r="AK349" s="69"/>
      <c r="AL349" s="433">
        <f t="shared" si="139"/>
        <v>5.0999999999999997E-2</v>
      </c>
      <c r="AM349" s="69">
        <f t="shared" si="142"/>
        <v>144</v>
      </c>
      <c r="AN349" s="186"/>
      <c r="AO349" s="329"/>
    </row>
    <row r="350" spans="2:41" s="1" customFormat="1" ht="15.75" x14ac:dyDescent="0.25">
      <c r="B350" s="176" t="s">
        <v>282</v>
      </c>
      <c r="C350" s="19" t="s">
        <v>283</v>
      </c>
      <c r="D350" s="106">
        <v>20</v>
      </c>
      <c r="E350" s="106">
        <v>85</v>
      </c>
      <c r="F350" s="106">
        <v>83</v>
      </c>
      <c r="G350" s="137">
        <v>8288.51</v>
      </c>
      <c r="H350" s="137">
        <v>108.4</v>
      </c>
      <c r="I350" s="98">
        <v>0.23948314195286546</v>
      </c>
      <c r="J350" s="137">
        <v>1922.6928000000003</v>
      </c>
      <c r="K350" s="98">
        <v>0</v>
      </c>
      <c r="L350" s="137">
        <v>0</v>
      </c>
      <c r="M350" s="98">
        <v>0</v>
      </c>
      <c r="N350" s="137">
        <v>0</v>
      </c>
      <c r="O350" s="137">
        <v>0</v>
      </c>
      <c r="P350" s="137">
        <v>0</v>
      </c>
      <c r="Q350" s="137">
        <v>316.60000000000002</v>
      </c>
      <c r="R350" s="164">
        <v>8.4</v>
      </c>
      <c r="S350" s="164">
        <v>968.48636666666687</v>
      </c>
      <c r="T350" s="165">
        <v>0</v>
      </c>
      <c r="U350" s="164">
        <v>0</v>
      </c>
      <c r="V350" s="165">
        <v>0.15918689769334535</v>
      </c>
      <c r="W350" s="319">
        <v>1278.0336000000002</v>
      </c>
      <c r="X350" s="164">
        <v>0</v>
      </c>
      <c r="Y350" s="164">
        <v>37.200000000000003</v>
      </c>
      <c r="Z350" s="164">
        <v>0</v>
      </c>
      <c r="AA350" s="164">
        <v>12928.322766666668</v>
      </c>
      <c r="AB350" s="151">
        <v>1235</v>
      </c>
      <c r="AC350" s="164">
        <f>AB350+X350+W350+U350</f>
        <v>2513.0336000000002</v>
      </c>
      <c r="AD350" s="242">
        <f t="shared" si="144"/>
        <v>0.30319485649411054</v>
      </c>
      <c r="AE350" s="164">
        <f>G350+H350+J350+L350+N350+P350+Q350+R350+S350+Y350+Z350</f>
        <v>11650.289166666667</v>
      </c>
      <c r="AF350" s="286">
        <f t="shared" si="141"/>
        <v>0.6</v>
      </c>
      <c r="AG350" s="287">
        <f>G350*AF350</f>
        <v>4973.1059999999998</v>
      </c>
      <c r="AH350" s="229">
        <f>IF((AA350+AB350)-(AE350+AG350)&gt;0,0,(AA350+AB350)-(AE350+AG350))</f>
        <v>-2460.0724000000009</v>
      </c>
      <c r="AI350" s="242">
        <f t="shared" si="145"/>
        <v>0.6000000000000002</v>
      </c>
      <c r="AJ350" s="164">
        <f t="shared" si="146"/>
        <v>4973.1060000000016</v>
      </c>
      <c r="AK350" s="164"/>
      <c r="AL350" s="433">
        <f t="shared" si="139"/>
        <v>5.0999999999999997E-2</v>
      </c>
      <c r="AM350" s="164">
        <f t="shared" si="142"/>
        <v>422.7</v>
      </c>
      <c r="AN350" s="203"/>
      <c r="AO350" s="329"/>
    </row>
    <row r="351" spans="2:41" ht="15.75" x14ac:dyDescent="0.25">
      <c r="B351" s="687" t="s">
        <v>284</v>
      </c>
      <c r="C351" s="11" t="s">
        <v>124</v>
      </c>
      <c r="D351" s="125">
        <f t="shared" ref="D351:AA351" si="149">SUM(D352:D353)</f>
        <v>14</v>
      </c>
      <c r="E351" s="125">
        <f t="shared" si="149"/>
        <v>68</v>
      </c>
      <c r="F351" s="125">
        <f t="shared" si="149"/>
        <v>64</v>
      </c>
      <c r="G351" s="57">
        <f t="shared" si="149"/>
        <v>5987.34</v>
      </c>
      <c r="H351" s="57">
        <f t="shared" si="149"/>
        <v>161.19999999999999</v>
      </c>
      <c r="I351" s="82">
        <f>J351/G351</f>
        <v>0.29525358506448607</v>
      </c>
      <c r="J351" s="57">
        <f t="shared" si="149"/>
        <v>1767.7836</v>
      </c>
      <c r="K351" s="82">
        <f>L351/G351</f>
        <v>0</v>
      </c>
      <c r="L351" s="57">
        <f t="shared" si="149"/>
        <v>0</v>
      </c>
      <c r="M351" s="82">
        <f t="shared" si="149"/>
        <v>0</v>
      </c>
      <c r="N351" s="57">
        <f t="shared" si="149"/>
        <v>0</v>
      </c>
      <c r="O351" s="57">
        <f t="shared" si="149"/>
        <v>0</v>
      </c>
      <c r="P351" s="57">
        <f t="shared" si="149"/>
        <v>0</v>
      </c>
      <c r="Q351" s="57">
        <f t="shared" si="149"/>
        <v>315.3</v>
      </c>
      <c r="R351" s="57">
        <f t="shared" si="149"/>
        <v>12.9</v>
      </c>
      <c r="S351" s="57">
        <f t="shared" si="149"/>
        <v>742.78550000000007</v>
      </c>
      <c r="T351" s="82">
        <f>U351/G351</f>
        <v>0</v>
      </c>
      <c r="U351" s="57">
        <f t="shared" si="149"/>
        <v>0</v>
      </c>
      <c r="V351" s="82">
        <f>W351/G351</f>
        <v>0.153340615365087</v>
      </c>
      <c r="W351" s="57">
        <f t="shared" si="149"/>
        <v>918.10239999999999</v>
      </c>
      <c r="X351" s="57">
        <f t="shared" si="149"/>
        <v>0</v>
      </c>
      <c r="Y351" s="57">
        <f t="shared" si="149"/>
        <v>3.8</v>
      </c>
      <c r="Z351" s="57">
        <f t="shared" si="149"/>
        <v>0</v>
      </c>
      <c r="AA351" s="57">
        <f t="shared" si="149"/>
        <v>9909.2115000000013</v>
      </c>
      <c r="AB351" s="141">
        <f>SUM(AB352:AB353)</f>
        <v>944.7</v>
      </c>
      <c r="AC351" s="141">
        <f>SUM(AC352:AC353)</f>
        <v>1862.8023999999998</v>
      </c>
      <c r="AD351" s="233">
        <f t="shared" si="144"/>
        <v>0.31112353733043391</v>
      </c>
      <c r="AE351" s="141">
        <f>SUM(AE352:AE353)</f>
        <v>8991.1091000000015</v>
      </c>
      <c r="AF351" s="269">
        <f t="shared" si="141"/>
        <v>0.6</v>
      </c>
      <c r="AG351" s="270">
        <f>SUM(AG352:AG353)</f>
        <v>3592.4039999999995</v>
      </c>
      <c r="AH351" s="141">
        <f>SUM(AH352:AH353)</f>
        <v>-1729.6016</v>
      </c>
      <c r="AI351" s="233">
        <f t="shared" si="145"/>
        <v>0.59999999999999987</v>
      </c>
      <c r="AJ351" s="57">
        <f t="shared" si="146"/>
        <v>3592.4039999999995</v>
      </c>
      <c r="AK351" s="57"/>
      <c r="AL351" s="433">
        <f t="shared" si="139"/>
        <v>5.0999999999999997E-2</v>
      </c>
      <c r="AM351" s="57">
        <f>SUM(AM352:AM353)</f>
        <v>305.3</v>
      </c>
      <c r="AN351" s="79"/>
      <c r="AO351" s="329"/>
    </row>
    <row r="352" spans="2:41" s="1" customFormat="1" ht="15.75" x14ac:dyDescent="0.25">
      <c r="B352" s="687"/>
      <c r="C352" s="15" t="s">
        <v>285</v>
      </c>
      <c r="D352" s="116">
        <v>9</v>
      </c>
      <c r="E352" s="116">
        <v>38</v>
      </c>
      <c r="F352" s="116">
        <v>37</v>
      </c>
      <c r="G352" s="69">
        <v>3430.3</v>
      </c>
      <c r="H352" s="69">
        <v>92.8</v>
      </c>
      <c r="I352" s="80">
        <v>0.29448514583270624</v>
      </c>
      <c r="J352" s="69">
        <v>978.36799999999994</v>
      </c>
      <c r="K352" s="80">
        <v>0</v>
      </c>
      <c r="L352" s="69">
        <v>0</v>
      </c>
      <c r="M352" s="80">
        <v>0</v>
      </c>
      <c r="N352" s="69">
        <v>0</v>
      </c>
      <c r="O352" s="69">
        <v>0</v>
      </c>
      <c r="P352" s="69">
        <v>0</v>
      </c>
      <c r="Q352" s="69">
        <v>201</v>
      </c>
      <c r="R352" s="69">
        <v>4.5</v>
      </c>
      <c r="S352" s="69">
        <v>425.57266666666669</v>
      </c>
      <c r="T352" s="80">
        <v>0</v>
      </c>
      <c r="U352" s="69">
        <v>0</v>
      </c>
      <c r="V352" s="80">
        <v>0.15901754808415852</v>
      </c>
      <c r="W352" s="69">
        <v>528.30399999999986</v>
      </c>
      <c r="X352" s="69">
        <v>0</v>
      </c>
      <c r="Y352" s="69">
        <v>3.8</v>
      </c>
      <c r="Z352" s="69">
        <v>0</v>
      </c>
      <c r="AA352" s="60">
        <f>G352+H352+J352+L352+N352+O352+P352+Q352+R352+S352+U352+W352+X352+Y352+Z352</f>
        <v>5664.6446666666679</v>
      </c>
      <c r="AB352" s="143">
        <v>541.4</v>
      </c>
      <c r="AC352" s="69">
        <f>AB352+X352+W352+U352</f>
        <v>1069.7039999999997</v>
      </c>
      <c r="AD352" s="238">
        <f t="shared" si="144"/>
        <v>0.31183978077719138</v>
      </c>
      <c r="AE352" s="69">
        <f>G352+H352+J352+L352+N352+P352+Q352+R352+S352+Y352+Z352</f>
        <v>5136.3406666666679</v>
      </c>
      <c r="AF352" s="277">
        <f t="shared" si="141"/>
        <v>0.6</v>
      </c>
      <c r="AG352" s="278">
        <f>G352*AF352</f>
        <v>2058.1799999999998</v>
      </c>
      <c r="AH352" s="225">
        <f>IF((AA352+AB352)-(AE352+AG352)&gt;0,0,(AA352+AB352)-(AE352+AG352))</f>
        <v>-988.47599999999966</v>
      </c>
      <c r="AI352" s="238">
        <f t="shared" si="145"/>
        <v>0.59999999999999976</v>
      </c>
      <c r="AJ352" s="69">
        <f t="shared" si="146"/>
        <v>2058.1799999999994</v>
      </c>
      <c r="AK352" s="69"/>
      <c r="AL352" s="433">
        <f t="shared" si="139"/>
        <v>5.0999999999999997E-2</v>
      </c>
      <c r="AM352" s="69">
        <f t="shared" si="142"/>
        <v>174.9</v>
      </c>
      <c r="AN352" s="186"/>
      <c r="AO352" s="329"/>
    </row>
    <row r="353" spans="2:45" ht="15.75" x14ac:dyDescent="0.25">
      <c r="B353" s="687"/>
      <c r="C353" s="15" t="s">
        <v>286</v>
      </c>
      <c r="D353" s="116">
        <v>5</v>
      </c>
      <c r="E353" s="116">
        <v>30</v>
      </c>
      <c r="F353" s="116">
        <v>27</v>
      </c>
      <c r="G353" s="69">
        <v>2557.04</v>
      </c>
      <c r="H353" s="69">
        <v>68.400000000000006</v>
      </c>
      <c r="I353" s="80">
        <v>0.31869311759196456</v>
      </c>
      <c r="J353" s="69">
        <v>789.41560000000004</v>
      </c>
      <c r="K353" s="80">
        <v>0</v>
      </c>
      <c r="L353" s="69">
        <v>0</v>
      </c>
      <c r="M353" s="80">
        <v>0</v>
      </c>
      <c r="N353" s="69">
        <v>0</v>
      </c>
      <c r="O353" s="69">
        <v>0</v>
      </c>
      <c r="P353" s="69">
        <v>0</v>
      </c>
      <c r="Q353" s="69">
        <v>114.3</v>
      </c>
      <c r="R353" s="69">
        <v>8.4</v>
      </c>
      <c r="S353" s="69">
        <v>317.21283333333338</v>
      </c>
      <c r="T353" s="80">
        <v>0</v>
      </c>
      <c r="U353" s="69">
        <v>0</v>
      </c>
      <c r="V353" s="80">
        <v>0.157364596453832</v>
      </c>
      <c r="W353" s="69">
        <v>389.79840000000007</v>
      </c>
      <c r="X353" s="69">
        <v>0</v>
      </c>
      <c r="Y353" s="69">
        <v>0</v>
      </c>
      <c r="Z353" s="69">
        <v>0</v>
      </c>
      <c r="AA353" s="60">
        <f>G353+H353+J353+L353+N353+O353+P353+Q353+R353+S353+U353+W353+X353+Y353+Z353</f>
        <v>4244.5668333333333</v>
      </c>
      <c r="AB353" s="143">
        <v>403.3</v>
      </c>
      <c r="AC353" s="69">
        <f>AB353+X353+W353+U353</f>
        <v>793.09840000000008</v>
      </c>
      <c r="AD353" s="238">
        <f t="shared" si="144"/>
        <v>0.31016268810812508</v>
      </c>
      <c r="AE353" s="69">
        <f>G353+H353+J353+L353+N353+P353+Q353+R353+S353+Y353+Z353</f>
        <v>3854.7684333333336</v>
      </c>
      <c r="AF353" s="277">
        <f t="shared" si="141"/>
        <v>0.6</v>
      </c>
      <c r="AG353" s="278">
        <f>G353*AF353</f>
        <v>1534.2239999999999</v>
      </c>
      <c r="AH353" s="225">
        <f>IF((AA353+AB353)-(AE353+AG353)&gt;0,0,(AA353+AB353)-(AE353+AG353))</f>
        <v>-741.1256000000003</v>
      </c>
      <c r="AI353" s="238">
        <f t="shared" si="145"/>
        <v>0.6000000000000002</v>
      </c>
      <c r="AJ353" s="69">
        <f t="shared" si="146"/>
        <v>1534.2240000000004</v>
      </c>
      <c r="AK353" s="69"/>
      <c r="AL353" s="433">
        <f t="shared" si="139"/>
        <v>5.0999999999999997E-2</v>
      </c>
      <c r="AM353" s="69">
        <f t="shared" si="142"/>
        <v>130.4</v>
      </c>
      <c r="AN353" s="186"/>
      <c r="AO353" s="329"/>
    </row>
    <row r="354" spans="2:45" ht="36" customHeight="1" x14ac:dyDescent="0.25">
      <c r="B354" s="663" t="s">
        <v>287</v>
      </c>
      <c r="C354" s="664"/>
      <c r="D354" s="117">
        <f t="shared" ref="D354:AA354" si="150">D356</f>
        <v>102</v>
      </c>
      <c r="E354" s="117">
        <f t="shared" si="150"/>
        <v>861</v>
      </c>
      <c r="F354" s="117">
        <f t="shared" si="150"/>
        <v>633</v>
      </c>
      <c r="G354" s="132">
        <f t="shared" si="150"/>
        <v>54881.7</v>
      </c>
      <c r="H354" s="132">
        <f t="shared" si="150"/>
        <v>1999.3</v>
      </c>
      <c r="I354" s="87">
        <f>J354/G354</f>
        <v>0.29105512402130407</v>
      </c>
      <c r="J354" s="132">
        <f t="shared" si="150"/>
        <v>15973.600000000002</v>
      </c>
      <c r="K354" s="87">
        <f>L354/G354</f>
        <v>1.630780387633765E-3</v>
      </c>
      <c r="L354" s="132">
        <f t="shared" si="150"/>
        <v>89.5</v>
      </c>
      <c r="M354" s="87">
        <f>N354/G354</f>
        <v>0</v>
      </c>
      <c r="N354" s="132">
        <f t="shared" si="150"/>
        <v>0</v>
      </c>
      <c r="O354" s="132">
        <f t="shared" si="150"/>
        <v>0</v>
      </c>
      <c r="P354" s="132">
        <f t="shared" si="150"/>
        <v>0</v>
      </c>
      <c r="Q354" s="132">
        <f t="shared" si="150"/>
        <v>2540.1000000000004</v>
      </c>
      <c r="R354" s="132">
        <f t="shared" si="150"/>
        <v>169.2</v>
      </c>
      <c r="S354" s="132">
        <f t="shared" si="150"/>
        <v>7248.3000000000011</v>
      </c>
      <c r="T354" s="87">
        <f>U354/G354</f>
        <v>0.19902262502801482</v>
      </c>
      <c r="U354" s="132">
        <f t="shared" si="150"/>
        <v>10922.7</v>
      </c>
      <c r="V354" s="87">
        <f>W354/G354</f>
        <v>0.19902262502801482</v>
      </c>
      <c r="W354" s="315">
        <f t="shared" si="150"/>
        <v>10922.7</v>
      </c>
      <c r="X354" s="132">
        <f t="shared" si="150"/>
        <v>6821.5999999999995</v>
      </c>
      <c r="Y354" s="132">
        <f t="shared" si="150"/>
        <v>0</v>
      </c>
      <c r="Z354" s="132">
        <f t="shared" si="150"/>
        <v>21.6</v>
      </c>
      <c r="AA354" s="132">
        <f t="shared" si="150"/>
        <v>111590.30000000002</v>
      </c>
      <c r="AB354" s="212">
        <f>AB356+AB355</f>
        <v>0</v>
      </c>
      <c r="AC354" s="129">
        <f>AC356+AC355</f>
        <v>29791.200000000001</v>
      </c>
      <c r="AD354" s="226">
        <f t="shared" si="144"/>
        <v>0.52234169131058261</v>
      </c>
      <c r="AE354" s="129">
        <f>AE356+AE355</f>
        <v>85999.599999999991</v>
      </c>
      <c r="AF354" s="258">
        <f t="shared" si="141"/>
        <v>0.6</v>
      </c>
      <c r="AG354" s="255">
        <f>AG356+AG355</f>
        <v>34070.820000000007</v>
      </c>
      <c r="AH354" s="129">
        <f>AH356+AH355</f>
        <v>-4279.6200000000008</v>
      </c>
      <c r="AI354" s="226">
        <f t="shared" si="145"/>
        <v>0.62080474912402495</v>
      </c>
      <c r="AJ354" s="132">
        <f t="shared" si="146"/>
        <v>34070.82</v>
      </c>
      <c r="AK354" s="132"/>
      <c r="AL354" s="424"/>
      <c r="AM354" s="132">
        <f>AM356+AM355</f>
        <v>2798.8999999999996</v>
      </c>
      <c r="AN354" s="196"/>
      <c r="AO354" s="329"/>
    </row>
    <row r="355" spans="2:45" ht="18.75" x14ac:dyDescent="0.25">
      <c r="B355" s="306" t="s">
        <v>818</v>
      </c>
      <c r="C355" s="207"/>
      <c r="D355" s="350"/>
      <c r="E355" s="350">
        <v>21</v>
      </c>
      <c r="F355" s="350">
        <v>18</v>
      </c>
      <c r="G355" s="355">
        <v>1903</v>
      </c>
      <c r="H355" s="355">
        <v>105.60000000000001</v>
      </c>
      <c r="I355" s="363">
        <f>J355/G355</f>
        <v>0.42459274829217025</v>
      </c>
      <c r="J355" s="364">
        <v>808</v>
      </c>
      <c r="K355" s="363">
        <v>0</v>
      </c>
      <c r="L355" s="364">
        <v>0</v>
      </c>
      <c r="M355" s="363">
        <v>0</v>
      </c>
      <c r="N355" s="355">
        <v>0</v>
      </c>
      <c r="O355" s="355">
        <v>0</v>
      </c>
      <c r="P355" s="355">
        <v>0</v>
      </c>
      <c r="Q355" s="355">
        <v>0</v>
      </c>
      <c r="R355" s="355">
        <v>0</v>
      </c>
      <c r="S355" s="355">
        <v>234.70000000000002</v>
      </c>
      <c r="T355" s="363">
        <f>U355/G355</f>
        <v>0.59075144508670518</v>
      </c>
      <c r="U355" s="355">
        <f>16.9+1107.3</f>
        <v>1124.2</v>
      </c>
      <c r="V355" s="363">
        <f>W355/G355</f>
        <v>0</v>
      </c>
      <c r="W355" s="365">
        <v>0</v>
      </c>
      <c r="X355" s="355">
        <v>0</v>
      </c>
      <c r="Y355" s="355">
        <v>0</v>
      </c>
      <c r="Z355" s="355">
        <v>25</v>
      </c>
      <c r="AA355" s="355">
        <f>G355+H355+J355+L355+N355+O355+P355+Q355+R355+S355+U355+W355+X355+Y355+Z355</f>
        <v>4200.5</v>
      </c>
      <c r="AB355" s="356">
        <v>0</v>
      </c>
      <c r="AC355" s="355">
        <f>AB355+X355+W355+U355</f>
        <v>1124.2</v>
      </c>
      <c r="AD355" s="357">
        <f t="shared" si="144"/>
        <v>0.59075144508670518</v>
      </c>
      <c r="AE355" s="355">
        <f>G355+H355+J355+L355+N355+P355+Q355+R355+S355+Y355+Z355</f>
        <v>3076.2999999999997</v>
      </c>
      <c r="AF355" s="358">
        <f t="shared" si="141"/>
        <v>0.6</v>
      </c>
      <c r="AG355" s="359">
        <f>G355*AF355</f>
        <v>1141.8</v>
      </c>
      <c r="AH355" s="360">
        <f>IF((AA355+AB355)-(AE355+AG355)&gt;0,0,(AA355+AB355)-(AE355+AG355))</f>
        <v>-17.599999999999454</v>
      </c>
      <c r="AI355" s="357">
        <f t="shared" si="145"/>
        <v>0.59999999999999976</v>
      </c>
      <c r="AJ355" s="355">
        <f t="shared" si="146"/>
        <v>1141.7999999999995</v>
      </c>
      <c r="AK355" s="355"/>
      <c r="AL355" s="434"/>
      <c r="AM355" s="355">
        <f t="shared" si="142"/>
        <v>0</v>
      </c>
      <c r="AN355" s="184"/>
      <c r="AO355" s="329">
        <v>0.24199999999999999</v>
      </c>
      <c r="AR355" s="34">
        <v>4200.5</v>
      </c>
      <c r="AS355" s="37">
        <f>AR355-AA355</f>
        <v>0</v>
      </c>
    </row>
    <row r="356" spans="2:45" ht="18.75" x14ac:dyDescent="0.3">
      <c r="B356" s="10" t="s">
        <v>710</v>
      </c>
      <c r="C356" s="20"/>
      <c r="D356" s="154">
        <f t="shared" ref="D356:Z356" si="151">D357+D358+D361+D364+D368+D372+D375+D379+D382+D385+D388+D391+D394</f>
        <v>102</v>
      </c>
      <c r="E356" s="154">
        <f t="shared" si="151"/>
        <v>861</v>
      </c>
      <c r="F356" s="154">
        <f t="shared" si="151"/>
        <v>633</v>
      </c>
      <c r="G356" s="65">
        <f t="shared" si="151"/>
        <v>54881.7</v>
      </c>
      <c r="H356" s="65">
        <f t="shared" si="151"/>
        <v>1999.3</v>
      </c>
      <c r="I356" s="94">
        <f>J356/G356</f>
        <v>0.29105512402130407</v>
      </c>
      <c r="J356" s="65">
        <f t="shared" si="151"/>
        <v>15973.600000000002</v>
      </c>
      <c r="K356" s="94">
        <f>L356/G356</f>
        <v>1.630780387633765E-3</v>
      </c>
      <c r="L356" s="65">
        <f t="shared" si="151"/>
        <v>89.5</v>
      </c>
      <c r="M356" s="94">
        <f>N356/G356</f>
        <v>0</v>
      </c>
      <c r="N356" s="65">
        <f t="shared" si="151"/>
        <v>0</v>
      </c>
      <c r="O356" s="65">
        <f t="shared" si="151"/>
        <v>0</v>
      </c>
      <c r="P356" s="65">
        <f t="shared" si="151"/>
        <v>0</v>
      </c>
      <c r="Q356" s="65">
        <f t="shared" si="151"/>
        <v>2540.1000000000004</v>
      </c>
      <c r="R356" s="65">
        <f t="shared" si="151"/>
        <v>169.2</v>
      </c>
      <c r="S356" s="65">
        <f t="shared" si="151"/>
        <v>7248.3000000000011</v>
      </c>
      <c r="T356" s="94">
        <f>U356/G356</f>
        <v>0.19902262502801482</v>
      </c>
      <c r="U356" s="65">
        <f t="shared" si="151"/>
        <v>10922.7</v>
      </c>
      <c r="V356" s="94">
        <f>W356/G356</f>
        <v>0.19902262502801482</v>
      </c>
      <c r="W356" s="65">
        <f t="shared" si="151"/>
        <v>10922.7</v>
      </c>
      <c r="X356" s="65">
        <f t="shared" si="151"/>
        <v>6821.5999999999995</v>
      </c>
      <c r="Y356" s="65">
        <f t="shared" si="151"/>
        <v>0</v>
      </c>
      <c r="Z356" s="65">
        <f t="shared" si="151"/>
        <v>21.6</v>
      </c>
      <c r="AA356" s="65">
        <f>AA357+AA358+AA361+AA364+AA368+AA372+AA375+AA379+AA382+AA385+AA388+AA391+AA394</f>
        <v>111590.30000000002</v>
      </c>
      <c r="AB356" s="213">
        <f>AB357+AB358+AB361+AB364+AB368+AB372+AB375+AB379+AB382+AB385+AB388+AB391+AB394</f>
        <v>0</v>
      </c>
      <c r="AC356" s="62">
        <f>AC357+AC358+AC361+AC364+AC368+AC372+AC375+AC379+AC382+AC385+AC388+AC391+AC394</f>
        <v>28667</v>
      </c>
      <c r="AD356" s="232">
        <f t="shared" si="144"/>
        <v>0.52234169131058261</v>
      </c>
      <c r="AE356" s="62">
        <f>AE357+AE358+AE361+AE364+AE368+AE372+AE375+AE379+AE382+AE385+AE388+AE391+AE394</f>
        <v>82923.299999999988</v>
      </c>
      <c r="AF356" s="267">
        <f t="shared" si="141"/>
        <v>0.6</v>
      </c>
      <c r="AG356" s="268">
        <f>AG357+AG358+AG361+AG364+AG368+AG372+AG375+AG379+AG382+AG385+AG388+AG391+AG394</f>
        <v>32929.020000000004</v>
      </c>
      <c r="AH356" s="62">
        <f>AH357+AH358+AH361+AH364+AH368+AH372+AH375+AH379+AH382+AH385+AH388+AH391+AH394</f>
        <v>-4262.0200000000013</v>
      </c>
      <c r="AI356" s="232">
        <f t="shared" si="145"/>
        <v>0.60000000000000009</v>
      </c>
      <c r="AJ356" s="65">
        <f t="shared" si="146"/>
        <v>32929.020000000004</v>
      </c>
      <c r="AK356" s="65">
        <v>109.81358609794628</v>
      </c>
      <c r="AL356" s="429">
        <f>VLOOKUP(AK356,$AK$2:$AL$6,2,TRUE)</f>
        <v>5.0999999999999997E-2</v>
      </c>
      <c r="AM356" s="65">
        <f>AM357+AM358+AM361+AM364+AM368+AM372+AM375+AM379+AM382+AM385+AM388+AM391+AM394</f>
        <v>2798.8999999999996</v>
      </c>
      <c r="AN356" s="79"/>
      <c r="AO356" s="329">
        <v>0.23499999999999999</v>
      </c>
    </row>
    <row r="357" spans="2:45" s="1" customFormat="1" ht="15.75" x14ac:dyDescent="0.25">
      <c r="B357" s="176" t="s">
        <v>288</v>
      </c>
      <c r="C357" s="19" t="s">
        <v>803</v>
      </c>
      <c r="D357" s="106">
        <v>1</v>
      </c>
      <c r="E357" s="106">
        <v>73</v>
      </c>
      <c r="F357" s="106">
        <v>39</v>
      </c>
      <c r="G357" s="137">
        <v>2758.5</v>
      </c>
      <c r="H357" s="137">
        <v>148.80000000000001</v>
      </c>
      <c r="I357" s="98">
        <v>0.37085372485046225</v>
      </c>
      <c r="J357" s="137">
        <v>1023.0000000000001</v>
      </c>
      <c r="K357" s="98">
        <v>0</v>
      </c>
      <c r="L357" s="137">
        <v>0</v>
      </c>
      <c r="M357" s="98">
        <v>0</v>
      </c>
      <c r="N357" s="137">
        <v>0</v>
      </c>
      <c r="O357" s="137">
        <v>0</v>
      </c>
      <c r="P357" s="137">
        <v>0</v>
      </c>
      <c r="Q357" s="137">
        <v>126.39999999999999</v>
      </c>
      <c r="R357" s="164">
        <v>8.5</v>
      </c>
      <c r="S357" s="164">
        <v>387.4</v>
      </c>
      <c r="T357" s="165">
        <v>0.19999999999999998</v>
      </c>
      <c r="U357" s="164">
        <v>551.69999999999993</v>
      </c>
      <c r="V357" s="165">
        <v>0.19999999999999998</v>
      </c>
      <c r="W357" s="319">
        <v>551.69999999999993</v>
      </c>
      <c r="X357" s="164">
        <v>359.9</v>
      </c>
      <c r="Y357" s="164">
        <v>0</v>
      </c>
      <c r="Z357" s="164">
        <v>0</v>
      </c>
      <c r="AA357" s="164">
        <v>5915.9</v>
      </c>
      <c r="AB357" s="214">
        <v>0</v>
      </c>
      <c r="AC357" s="164">
        <f>AB357+X357+W357+U357</f>
        <v>1463.2999999999997</v>
      </c>
      <c r="AD357" s="242">
        <f t="shared" si="144"/>
        <v>0.53046945803878909</v>
      </c>
      <c r="AE357" s="164">
        <f>G357+H357+J357+L357+N357+P357+Q357+R357+S357+Y357+Z357</f>
        <v>4452.6000000000004</v>
      </c>
      <c r="AF357" s="286">
        <f t="shared" si="141"/>
        <v>0.6</v>
      </c>
      <c r="AG357" s="287">
        <f>G357*AF357</f>
        <v>1655.1</v>
      </c>
      <c r="AH357" s="229">
        <f>IF((AA357+AB357)-(AE357+AG357)&gt;0,0,(AA357+AB357)-(AE357+AG357))</f>
        <v>-191.80000000000109</v>
      </c>
      <c r="AI357" s="242">
        <f t="shared" si="145"/>
        <v>0.60000000000000031</v>
      </c>
      <c r="AJ357" s="164">
        <f t="shared" si="146"/>
        <v>1655.1000000000008</v>
      </c>
      <c r="AK357" s="164"/>
      <c r="AL357" s="439">
        <f>$AL$356</f>
        <v>5.0999999999999997E-2</v>
      </c>
      <c r="AM357" s="164">
        <f t="shared" si="142"/>
        <v>140.69999999999999</v>
      </c>
      <c r="AN357" s="203"/>
      <c r="AO357" s="329"/>
    </row>
    <row r="358" spans="2:45" s="1" customFormat="1" ht="15.75" x14ac:dyDescent="0.25">
      <c r="B358" s="687" t="s">
        <v>289</v>
      </c>
      <c r="C358" s="11" t="s">
        <v>124</v>
      </c>
      <c r="D358" s="125">
        <f t="shared" ref="D358:AA358" si="152">SUM(D359:D360)</f>
        <v>0</v>
      </c>
      <c r="E358" s="125">
        <f t="shared" si="152"/>
        <v>40</v>
      </c>
      <c r="F358" s="125">
        <f t="shared" si="152"/>
        <v>25</v>
      </c>
      <c r="G358" s="57">
        <f t="shared" si="152"/>
        <v>2075.6000000000004</v>
      </c>
      <c r="H358" s="57">
        <f t="shared" si="152"/>
        <v>108</v>
      </c>
      <c r="I358" s="82">
        <f>J358/G358</f>
        <v>0.36784544228174981</v>
      </c>
      <c r="J358" s="57">
        <f t="shared" si="152"/>
        <v>763.5</v>
      </c>
      <c r="K358" s="82">
        <f>L358/G358</f>
        <v>0</v>
      </c>
      <c r="L358" s="57">
        <f t="shared" si="152"/>
        <v>0</v>
      </c>
      <c r="M358" s="82">
        <f t="shared" si="152"/>
        <v>0</v>
      </c>
      <c r="N358" s="57">
        <f t="shared" si="152"/>
        <v>0</v>
      </c>
      <c r="O358" s="57">
        <f t="shared" si="152"/>
        <v>0</v>
      </c>
      <c r="P358" s="57">
        <f t="shared" si="152"/>
        <v>0</v>
      </c>
      <c r="Q358" s="57">
        <f t="shared" si="152"/>
        <v>103</v>
      </c>
      <c r="R358" s="57">
        <f t="shared" si="152"/>
        <v>12.7</v>
      </c>
      <c r="S358" s="57">
        <f t="shared" si="152"/>
        <v>292.7</v>
      </c>
      <c r="T358" s="82">
        <f>U358/G358</f>
        <v>0.19999036423202926</v>
      </c>
      <c r="U358" s="57">
        <f t="shared" si="152"/>
        <v>415.1</v>
      </c>
      <c r="V358" s="82">
        <f>W358/G358</f>
        <v>0.19999036423202926</v>
      </c>
      <c r="W358" s="57">
        <f t="shared" si="152"/>
        <v>415.1</v>
      </c>
      <c r="X358" s="57">
        <f t="shared" si="152"/>
        <v>264.79999999999995</v>
      </c>
      <c r="Y358" s="57">
        <f t="shared" si="152"/>
        <v>0</v>
      </c>
      <c r="Z358" s="57">
        <f t="shared" si="152"/>
        <v>0</v>
      </c>
      <c r="AA358" s="57">
        <f t="shared" si="152"/>
        <v>4450.5</v>
      </c>
      <c r="AB358" s="208">
        <f>SUM(AB359:AB360)</f>
        <v>0</v>
      </c>
      <c r="AC358" s="141">
        <f>SUM(AC359:AC360)</f>
        <v>1095</v>
      </c>
      <c r="AD358" s="233">
        <f t="shared" si="144"/>
        <v>0.52755829639622265</v>
      </c>
      <c r="AE358" s="141">
        <f>SUM(AE359:AE360)</f>
        <v>3355.5</v>
      </c>
      <c r="AF358" s="269">
        <f t="shared" si="141"/>
        <v>0.6</v>
      </c>
      <c r="AG358" s="270">
        <f>SUM(AG359:AG360)</f>
        <v>1245.3600000000001</v>
      </c>
      <c r="AH358" s="141">
        <f>SUM(AH359:AH360)</f>
        <v>-150.36000000000013</v>
      </c>
      <c r="AI358" s="233">
        <f t="shared" si="145"/>
        <v>0.6</v>
      </c>
      <c r="AJ358" s="57">
        <f t="shared" si="146"/>
        <v>1245.3600000000001</v>
      </c>
      <c r="AK358" s="57"/>
      <c r="AL358" s="433">
        <f t="shared" ref="AL358:AL396" si="153">$AL$356</f>
        <v>5.0999999999999997E-2</v>
      </c>
      <c r="AM358" s="57">
        <f>SUM(AM359:AM360)</f>
        <v>105.9</v>
      </c>
      <c r="AN358" s="79"/>
      <c r="AO358" s="329"/>
    </row>
    <row r="359" spans="2:45" s="1" customFormat="1" ht="15.75" x14ac:dyDescent="0.25">
      <c r="B359" s="687"/>
      <c r="C359" s="15" t="s">
        <v>728</v>
      </c>
      <c r="D359" s="116">
        <v>0</v>
      </c>
      <c r="E359" s="116">
        <v>24</v>
      </c>
      <c r="F359" s="116">
        <v>13</v>
      </c>
      <c r="G359" s="69">
        <v>1083.9000000000001</v>
      </c>
      <c r="H359" s="69">
        <v>45.599999999999994</v>
      </c>
      <c r="I359" s="80">
        <v>0.31322077682443028</v>
      </c>
      <c r="J359" s="69">
        <v>339.5</v>
      </c>
      <c r="K359" s="80">
        <v>0</v>
      </c>
      <c r="L359" s="69">
        <v>0</v>
      </c>
      <c r="M359" s="80">
        <v>0</v>
      </c>
      <c r="N359" s="69">
        <v>0</v>
      </c>
      <c r="O359" s="69">
        <v>0</v>
      </c>
      <c r="P359" s="69">
        <v>0</v>
      </c>
      <c r="Q359" s="69">
        <v>82.1</v>
      </c>
      <c r="R359" s="69">
        <v>8.5</v>
      </c>
      <c r="S359" s="69">
        <v>150.1</v>
      </c>
      <c r="T359" s="80">
        <v>0.20001845188670542</v>
      </c>
      <c r="U359" s="69">
        <v>216.8</v>
      </c>
      <c r="V359" s="80">
        <v>0.20001845188670542</v>
      </c>
      <c r="W359" s="69">
        <v>216.8</v>
      </c>
      <c r="X359" s="69">
        <v>129.29999999999998</v>
      </c>
      <c r="Y359" s="69">
        <v>0</v>
      </c>
      <c r="Z359" s="69">
        <v>0</v>
      </c>
      <c r="AA359" s="60">
        <f>G359+H359+J359+L359+N359+O359+P359+Q359+R359+S359+U359+W359+X359+Y359+Z359</f>
        <v>2272.6</v>
      </c>
      <c r="AB359" s="211">
        <v>0</v>
      </c>
      <c r="AC359" s="69">
        <f>AB359+X359+W359+U359</f>
        <v>562.90000000000009</v>
      </c>
      <c r="AD359" s="238">
        <f t="shared" si="144"/>
        <v>0.51932835132392297</v>
      </c>
      <c r="AE359" s="69">
        <f>G359+H359+J359+L359+N359+P359+Q359+R359+S359+Y359+Z359</f>
        <v>1709.6999999999998</v>
      </c>
      <c r="AF359" s="277">
        <f t="shared" si="141"/>
        <v>0.6</v>
      </c>
      <c r="AG359" s="278">
        <f>G359*AF359</f>
        <v>650.34</v>
      </c>
      <c r="AH359" s="225">
        <f>IF((AA359+AB359)-(AE359+AG359)&gt;0,0,(AA359+AB359)-(AE359+AG359))</f>
        <v>-87.440000000000055</v>
      </c>
      <c r="AI359" s="238">
        <f t="shared" si="145"/>
        <v>0.60000000000000009</v>
      </c>
      <c r="AJ359" s="69">
        <f t="shared" si="146"/>
        <v>650.34000000000015</v>
      </c>
      <c r="AK359" s="69"/>
      <c r="AL359" s="438">
        <f t="shared" si="153"/>
        <v>5.0999999999999997E-2</v>
      </c>
      <c r="AM359" s="69">
        <f t="shared" si="142"/>
        <v>55.3</v>
      </c>
      <c r="AN359" s="186"/>
      <c r="AO359" s="329"/>
    </row>
    <row r="360" spans="2:45" s="1" customFormat="1" ht="15.75" x14ac:dyDescent="0.25">
      <c r="B360" s="687"/>
      <c r="C360" s="15" t="s">
        <v>729</v>
      </c>
      <c r="D360" s="116">
        <v>0</v>
      </c>
      <c r="E360" s="116">
        <v>16</v>
      </c>
      <c r="F360" s="116">
        <v>12</v>
      </c>
      <c r="G360" s="69">
        <v>991.7</v>
      </c>
      <c r="H360" s="69">
        <v>62.4</v>
      </c>
      <c r="I360" s="80">
        <v>0.4275486538267621</v>
      </c>
      <c r="J360" s="69">
        <v>424</v>
      </c>
      <c r="K360" s="80">
        <v>0</v>
      </c>
      <c r="L360" s="69">
        <v>0</v>
      </c>
      <c r="M360" s="80">
        <v>0</v>
      </c>
      <c r="N360" s="69">
        <v>0</v>
      </c>
      <c r="O360" s="69">
        <v>0</v>
      </c>
      <c r="P360" s="69">
        <v>0</v>
      </c>
      <c r="Q360" s="69">
        <v>20.9</v>
      </c>
      <c r="R360" s="69">
        <v>4.2</v>
      </c>
      <c r="S360" s="69">
        <v>142.6</v>
      </c>
      <c r="T360" s="80">
        <v>0.1999596652213371</v>
      </c>
      <c r="U360" s="69">
        <v>198.3</v>
      </c>
      <c r="V360" s="80">
        <v>0.1999596652213371</v>
      </c>
      <c r="W360" s="69">
        <v>198.3</v>
      </c>
      <c r="X360" s="69">
        <v>135.5</v>
      </c>
      <c r="Y360" s="69">
        <v>0</v>
      </c>
      <c r="Z360" s="69">
        <v>0</v>
      </c>
      <c r="AA360" s="60">
        <f>G360+H360+J360+L360+N360+O360+P360+Q360+R360+S360+U360+W360+X360+Y360+Z360</f>
        <v>2177.9</v>
      </c>
      <c r="AB360" s="211">
        <v>0</v>
      </c>
      <c r="AC360" s="69">
        <f>AB360+X360+W360+U360</f>
        <v>532.1</v>
      </c>
      <c r="AD360" s="238">
        <f t="shared" si="144"/>
        <v>0.53655339316325501</v>
      </c>
      <c r="AE360" s="69">
        <f>G360+H360+J360+L360+N360+P360+Q360+R360+S360+Y360+Z360</f>
        <v>1645.8000000000002</v>
      </c>
      <c r="AF360" s="277">
        <f t="shared" si="141"/>
        <v>0.6</v>
      </c>
      <c r="AG360" s="278">
        <f>G360*AF360</f>
        <v>595.02</v>
      </c>
      <c r="AH360" s="225">
        <f>IF((AA360+AB360)-(AE360+AG360)&gt;0,0,(AA360+AB360)-(AE360+AG360))</f>
        <v>-62.920000000000073</v>
      </c>
      <c r="AI360" s="238">
        <f t="shared" si="145"/>
        <v>0.60000000000000009</v>
      </c>
      <c r="AJ360" s="69">
        <f t="shared" si="146"/>
        <v>595.0200000000001</v>
      </c>
      <c r="AK360" s="69"/>
      <c r="AL360" s="438">
        <f t="shared" si="153"/>
        <v>5.0999999999999997E-2</v>
      </c>
      <c r="AM360" s="69">
        <f t="shared" si="142"/>
        <v>50.6</v>
      </c>
      <c r="AN360" s="186"/>
      <c r="AO360" s="329"/>
    </row>
    <row r="361" spans="2:45" s="1" customFormat="1" ht="15.75" x14ac:dyDescent="0.25">
      <c r="B361" s="687" t="s">
        <v>290</v>
      </c>
      <c r="C361" s="11" t="s">
        <v>124</v>
      </c>
      <c r="D361" s="125">
        <f t="shared" ref="D361:AA361" si="154">SUM(D362:D363)</f>
        <v>7</v>
      </c>
      <c r="E361" s="125">
        <f t="shared" si="154"/>
        <v>39</v>
      </c>
      <c r="F361" s="125">
        <f t="shared" si="154"/>
        <v>32</v>
      </c>
      <c r="G361" s="57">
        <f t="shared" si="154"/>
        <v>3065.7000000000003</v>
      </c>
      <c r="H361" s="57">
        <f t="shared" si="154"/>
        <v>90</v>
      </c>
      <c r="I361" s="82">
        <f>J361/G361</f>
        <v>0.27993606680366634</v>
      </c>
      <c r="J361" s="57">
        <f t="shared" si="154"/>
        <v>858.2</v>
      </c>
      <c r="K361" s="82">
        <f>L361/G361</f>
        <v>0</v>
      </c>
      <c r="L361" s="57">
        <f t="shared" si="154"/>
        <v>0</v>
      </c>
      <c r="M361" s="82">
        <f t="shared" si="154"/>
        <v>0</v>
      </c>
      <c r="N361" s="57">
        <f t="shared" si="154"/>
        <v>0</v>
      </c>
      <c r="O361" s="57">
        <f t="shared" si="154"/>
        <v>0</v>
      </c>
      <c r="P361" s="57">
        <f t="shared" si="154"/>
        <v>0</v>
      </c>
      <c r="Q361" s="57">
        <f t="shared" si="154"/>
        <v>142.30000000000001</v>
      </c>
      <c r="R361" s="57">
        <f t="shared" si="154"/>
        <v>12.7</v>
      </c>
      <c r="S361" s="57">
        <f t="shared" si="154"/>
        <v>401.4</v>
      </c>
      <c r="T361" s="82">
        <f>U361/G361</f>
        <v>0.19993802394232965</v>
      </c>
      <c r="U361" s="57">
        <f t="shared" si="154"/>
        <v>612.95000000000005</v>
      </c>
      <c r="V361" s="82">
        <f>W361/G361</f>
        <v>0.19993802394232965</v>
      </c>
      <c r="W361" s="57">
        <f t="shared" si="154"/>
        <v>612.95000000000005</v>
      </c>
      <c r="X361" s="57">
        <f t="shared" si="154"/>
        <v>373.5</v>
      </c>
      <c r="Y361" s="57">
        <f t="shared" si="154"/>
        <v>0</v>
      </c>
      <c r="Z361" s="57">
        <f t="shared" si="154"/>
        <v>0</v>
      </c>
      <c r="AA361" s="57">
        <f t="shared" si="154"/>
        <v>6169.7</v>
      </c>
      <c r="AB361" s="208">
        <f>SUM(AB362:AB363)</f>
        <v>0</v>
      </c>
      <c r="AC361" s="141">
        <f>SUM(AC362:AC363)</f>
        <v>1599.3999999999999</v>
      </c>
      <c r="AD361" s="233">
        <f t="shared" si="144"/>
        <v>0.52170792967348401</v>
      </c>
      <c r="AE361" s="141">
        <f>SUM(AE362:AE363)</f>
        <v>4570.3</v>
      </c>
      <c r="AF361" s="269">
        <f t="shared" si="141"/>
        <v>0.6</v>
      </c>
      <c r="AG361" s="270">
        <f>SUM(AG362:AG363)</f>
        <v>1839.42</v>
      </c>
      <c r="AH361" s="141">
        <f>SUM(AH362:AH363)</f>
        <v>-240.02000000000021</v>
      </c>
      <c r="AI361" s="233">
        <f t="shared" si="145"/>
        <v>0.6</v>
      </c>
      <c r="AJ361" s="57">
        <f t="shared" si="146"/>
        <v>1839.42</v>
      </c>
      <c r="AK361" s="57"/>
      <c r="AL361" s="433">
        <f t="shared" si="153"/>
        <v>5.0999999999999997E-2</v>
      </c>
      <c r="AM361" s="57">
        <f>SUM(AM362:AM363)</f>
        <v>156.30000000000001</v>
      </c>
      <c r="AN361" s="79"/>
      <c r="AO361" s="329"/>
    </row>
    <row r="362" spans="2:45" s="1" customFormat="1" ht="15.75" x14ac:dyDescent="0.25">
      <c r="B362" s="687"/>
      <c r="C362" s="15" t="s">
        <v>891</v>
      </c>
      <c r="D362" s="116">
        <v>5</v>
      </c>
      <c r="E362" s="116">
        <v>26</v>
      </c>
      <c r="F362" s="116">
        <v>22</v>
      </c>
      <c r="G362" s="69">
        <v>2117.7000000000003</v>
      </c>
      <c r="H362" s="69">
        <v>57.600000000000009</v>
      </c>
      <c r="I362" s="80">
        <v>0.27761250413184113</v>
      </c>
      <c r="J362" s="69">
        <v>587.90000000000009</v>
      </c>
      <c r="K362" s="80">
        <v>0</v>
      </c>
      <c r="L362" s="69">
        <v>0</v>
      </c>
      <c r="M362" s="80">
        <v>0</v>
      </c>
      <c r="N362" s="69">
        <v>0</v>
      </c>
      <c r="O362" s="69">
        <v>0</v>
      </c>
      <c r="P362" s="69">
        <v>0</v>
      </c>
      <c r="Q362" s="69">
        <v>95.1</v>
      </c>
      <c r="R362" s="69">
        <v>8.5</v>
      </c>
      <c r="S362" s="69">
        <v>276.2</v>
      </c>
      <c r="T362" s="80">
        <v>0.1999338905416253</v>
      </c>
      <c r="U362" s="69">
        <v>423.4</v>
      </c>
      <c r="V362" s="80">
        <v>0.1999338905416253</v>
      </c>
      <c r="W362" s="69">
        <v>423.4</v>
      </c>
      <c r="X362" s="69">
        <v>255.4</v>
      </c>
      <c r="Y362" s="69">
        <v>0</v>
      </c>
      <c r="Z362" s="69">
        <v>0</v>
      </c>
      <c r="AA362" s="60">
        <f>G362+H362+J362+L362+N362+O362+P362+Q362+R362+S362+U362+W362+X362+Y362+Z362</f>
        <v>4245.2</v>
      </c>
      <c r="AB362" s="211">
        <v>0</v>
      </c>
      <c r="AC362" s="69">
        <f>AB362+X362+W362+U362</f>
        <v>1102.1999999999998</v>
      </c>
      <c r="AD362" s="238">
        <f t="shared" si="144"/>
        <v>0.52047032157529383</v>
      </c>
      <c r="AE362" s="69">
        <f>G362+H362+J362+L362+N362+P362+Q362+R362+S362+Y362+Z362</f>
        <v>3143</v>
      </c>
      <c r="AF362" s="277">
        <f t="shared" si="141"/>
        <v>0.6</v>
      </c>
      <c r="AG362" s="278">
        <f>G362*AF362</f>
        <v>1270.6200000000001</v>
      </c>
      <c r="AH362" s="225">
        <f>IF((AA362+AB362)-(AE362+AG362)&gt;0,0,(AA362+AB362)-(AE362+AG362))</f>
        <v>-168.42000000000007</v>
      </c>
      <c r="AI362" s="238">
        <f t="shared" si="145"/>
        <v>0.59999999999999987</v>
      </c>
      <c r="AJ362" s="69">
        <f t="shared" si="146"/>
        <v>1270.6199999999999</v>
      </c>
      <c r="AK362" s="69"/>
      <c r="AL362" s="438">
        <f t="shared" si="153"/>
        <v>5.0999999999999997E-2</v>
      </c>
      <c r="AM362" s="69">
        <f t="shared" si="142"/>
        <v>108</v>
      </c>
      <c r="AN362" s="186"/>
      <c r="AO362" s="329"/>
    </row>
    <row r="363" spans="2:45" s="1" customFormat="1" ht="15.75" x14ac:dyDescent="0.25">
      <c r="B363" s="687"/>
      <c r="C363" s="15" t="s">
        <v>892</v>
      </c>
      <c r="D363" s="116">
        <v>2</v>
      </c>
      <c r="E363" s="116">
        <v>13</v>
      </c>
      <c r="F363" s="116">
        <v>10</v>
      </c>
      <c r="G363" s="69">
        <v>948</v>
      </c>
      <c r="H363" s="69">
        <v>32.4</v>
      </c>
      <c r="I363" s="80">
        <v>0.28512658227848103</v>
      </c>
      <c r="J363" s="69">
        <v>270.3</v>
      </c>
      <c r="K363" s="80">
        <v>0</v>
      </c>
      <c r="L363" s="69">
        <v>0</v>
      </c>
      <c r="M363" s="80">
        <v>0</v>
      </c>
      <c r="N363" s="69">
        <v>0</v>
      </c>
      <c r="O363" s="69">
        <v>0</v>
      </c>
      <c r="P363" s="69">
        <v>0</v>
      </c>
      <c r="Q363" s="69">
        <v>47.2</v>
      </c>
      <c r="R363" s="69">
        <v>4.2</v>
      </c>
      <c r="S363" s="69">
        <v>125.2</v>
      </c>
      <c r="T363" s="80">
        <v>0.19994725738396626</v>
      </c>
      <c r="U363" s="69">
        <v>189.55</v>
      </c>
      <c r="V363" s="80">
        <v>0.19994725738396626</v>
      </c>
      <c r="W363" s="69">
        <v>189.55</v>
      </c>
      <c r="X363" s="69">
        <v>118.10000000000001</v>
      </c>
      <c r="Y363" s="69">
        <v>0</v>
      </c>
      <c r="Z363" s="69">
        <v>0</v>
      </c>
      <c r="AA363" s="60">
        <f>G363+H363+J363+L363+N363+O363+P363+Q363+R363+S363+U363+W363+X363+Y363+Z363</f>
        <v>1924.5</v>
      </c>
      <c r="AB363" s="211">
        <v>0</v>
      </c>
      <c r="AC363" s="69">
        <f>AB363+X363+W363+U363</f>
        <v>497.20000000000005</v>
      </c>
      <c r="AD363" s="238">
        <f t="shared" si="144"/>
        <v>0.5244725738396625</v>
      </c>
      <c r="AE363" s="69">
        <f>G363+H363+J363+L363+N363+P363+Q363+R363+S363+Y363+Z363</f>
        <v>1427.3000000000002</v>
      </c>
      <c r="AF363" s="277">
        <f t="shared" si="141"/>
        <v>0.6</v>
      </c>
      <c r="AG363" s="278">
        <f>G363*AF363</f>
        <v>568.79999999999995</v>
      </c>
      <c r="AH363" s="225">
        <f>IF((AA363+AB363)-(AE363+AG363)&gt;0,0,(AA363+AB363)-(AE363+AG363))</f>
        <v>-71.600000000000136</v>
      </c>
      <c r="AI363" s="238">
        <f t="shared" si="145"/>
        <v>0.6000000000000002</v>
      </c>
      <c r="AJ363" s="69">
        <f t="shared" si="146"/>
        <v>568.80000000000018</v>
      </c>
      <c r="AK363" s="69"/>
      <c r="AL363" s="438">
        <f t="shared" si="153"/>
        <v>5.0999999999999997E-2</v>
      </c>
      <c r="AM363" s="69">
        <f t="shared" si="142"/>
        <v>48.3</v>
      </c>
      <c r="AN363" s="186"/>
      <c r="AO363" s="329"/>
    </row>
    <row r="364" spans="2:45" s="1" customFormat="1" ht="15.75" x14ac:dyDescent="0.25">
      <c r="B364" s="687" t="s">
        <v>291</v>
      </c>
      <c r="C364" s="11" t="s">
        <v>124</v>
      </c>
      <c r="D364" s="125">
        <f t="shared" ref="D364:AA364" si="155">SUM(D365:D367)</f>
        <v>1</v>
      </c>
      <c r="E364" s="125">
        <f t="shared" si="155"/>
        <v>51</v>
      </c>
      <c r="F364" s="125">
        <f t="shared" si="155"/>
        <v>41</v>
      </c>
      <c r="G364" s="57">
        <f t="shared" si="155"/>
        <v>3266.5</v>
      </c>
      <c r="H364" s="57">
        <f t="shared" si="155"/>
        <v>162</v>
      </c>
      <c r="I364" s="82">
        <f>J364/G364</f>
        <v>0.37621307209551508</v>
      </c>
      <c r="J364" s="57">
        <f t="shared" si="155"/>
        <v>1228.9000000000001</v>
      </c>
      <c r="K364" s="82">
        <f>L364/G364</f>
        <v>0</v>
      </c>
      <c r="L364" s="57">
        <f t="shared" si="155"/>
        <v>0</v>
      </c>
      <c r="M364" s="82">
        <f t="shared" si="155"/>
        <v>0</v>
      </c>
      <c r="N364" s="57">
        <f t="shared" si="155"/>
        <v>0</v>
      </c>
      <c r="O364" s="57">
        <f t="shared" si="155"/>
        <v>0</v>
      </c>
      <c r="P364" s="57">
        <f t="shared" si="155"/>
        <v>0</v>
      </c>
      <c r="Q364" s="57">
        <f t="shared" si="155"/>
        <v>121.19999999999999</v>
      </c>
      <c r="R364" s="57">
        <f t="shared" si="155"/>
        <v>12.600000000000001</v>
      </c>
      <c r="S364" s="57">
        <f t="shared" si="155"/>
        <v>455.7</v>
      </c>
      <c r="T364" s="82">
        <f>U364/G364</f>
        <v>0.19995407928975967</v>
      </c>
      <c r="U364" s="57">
        <f t="shared" si="155"/>
        <v>653.15</v>
      </c>
      <c r="V364" s="82">
        <f>W364/G364</f>
        <v>0.19995407928975967</v>
      </c>
      <c r="W364" s="57">
        <f t="shared" si="155"/>
        <v>653.15</v>
      </c>
      <c r="X364" s="57">
        <f t="shared" si="155"/>
        <v>434.4</v>
      </c>
      <c r="Y364" s="57">
        <f t="shared" si="155"/>
        <v>0</v>
      </c>
      <c r="Z364" s="57">
        <f t="shared" si="155"/>
        <v>6.7</v>
      </c>
      <c r="AA364" s="57">
        <f t="shared" si="155"/>
        <v>6994.3</v>
      </c>
      <c r="AB364" s="208">
        <f>SUM(AB365:AB367)</f>
        <v>0</v>
      </c>
      <c r="AC364" s="141">
        <f>SUM(AC365:AC367)</f>
        <v>1740.7</v>
      </c>
      <c r="AD364" s="233">
        <f t="shared" si="144"/>
        <v>0.53289453543548138</v>
      </c>
      <c r="AE364" s="141">
        <f>SUM(AE365:AE367)</f>
        <v>5253.6</v>
      </c>
      <c r="AF364" s="269">
        <f t="shared" si="141"/>
        <v>0.6</v>
      </c>
      <c r="AG364" s="270">
        <f>SUM(AG365:AG367)</f>
        <v>1959.9</v>
      </c>
      <c r="AH364" s="141">
        <f>SUM(AH365:AH367)</f>
        <v>-219.19999999999959</v>
      </c>
      <c r="AI364" s="233">
        <f t="shared" si="145"/>
        <v>0.59999999999999987</v>
      </c>
      <c r="AJ364" s="57">
        <f t="shared" si="146"/>
        <v>1959.8999999999996</v>
      </c>
      <c r="AK364" s="57"/>
      <c r="AL364" s="433">
        <f t="shared" si="153"/>
        <v>5.0999999999999997E-2</v>
      </c>
      <c r="AM364" s="57">
        <f>SUM(AM365:AM367)</f>
        <v>166.6</v>
      </c>
      <c r="AN364" s="79"/>
      <c r="AO364" s="329"/>
    </row>
    <row r="365" spans="2:45" s="1" customFormat="1" ht="15.75" x14ac:dyDescent="0.25">
      <c r="B365" s="687"/>
      <c r="C365" s="15" t="s">
        <v>730</v>
      </c>
      <c r="D365" s="116">
        <v>1</v>
      </c>
      <c r="E365" s="116">
        <v>22</v>
      </c>
      <c r="F365" s="116">
        <v>18</v>
      </c>
      <c r="G365" s="69">
        <v>1346</v>
      </c>
      <c r="H365" s="69">
        <v>62.4</v>
      </c>
      <c r="I365" s="80">
        <v>0.34814264487369989</v>
      </c>
      <c r="J365" s="69">
        <v>468.6</v>
      </c>
      <c r="K365" s="80">
        <v>0</v>
      </c>
      <c r="L365" s="69">
        <v>0</v>
      </c>
      <c r="M365" s="80">
        <v>0</v>
      </c>
      <c r="N365" s="69">
        <v>0</v>
      </c>
      <c r="O365" s="69">
        <v>0</v>
      </c>
      <c r="P365" s="69">
        <v>0</v>
      </c>
      <c r="Q365" s="69">
        <v>48.4</v>
      </c>
      <c r="R365" s="69">
        <v>4.2</v>
      </c>
      <c r="S365" s="69">
        <v>183.9</v>
      </c>
      <c r="T365" s="80">
        <v>0.20003714710252601</v>
      </c>
      <c r="U365" s="69">
        <v>269.25</v>
      </c>
      <c r="V365" s="80">
        <v>0.20003714710252601</v>
      </c>
      <c r="W365" s="69">
        <v>269.25</v>
      </c>
      <c r="X365" s="69">
        <v>176.8</v>
      </c>
      <c r="Y365" s="69">
        <v>0</v>
      </c>
      <c r="Z365" s="69">
        <v>6.7</v>
      </c>
      <c r="AA365" s="60">
        <f>G365+H365+J365+L365+N365+O365+P365+Q365+R365+S365+U365+W365+X365+Y365+Z365</f>
        <v>2835.5</v>
      </c>
      <c r="AB365" s="211">
        <v>0</v>
      </c>
      <c r="AC365" s="69">
        <f>AB365+X365+W365+U365</f>
        <v>715.3</v>
      </c>
      <c r="AD365" s="238">
        <f t="shared" si="144"/>
        <v>0.53142644873699851</v>
      </c>
      <c r="AE365" s="69">
        <f>G365+H365+J365+L365+N365+P365+Q365+R365+S365+Y365+Z365</f>
        <v>2120.1999999999998</v>
      </c>
      <c r="AF365" s="277">
        <f t="shared" si="141"/>
        <v>0.6</v>
      </c>
      <c r="AG365" s="278">
        <f>G365*AF365</f>
        <v>807.6</v>
      </c>
      <c r="AH365" s="225">
        <f>IF((AA365+AB365)-(AE365+AG365)&gt;0,0,(AA365+AB365)-(AE365+AG365))</f>
        <v>-92.299999999999727</v>
      </c>
      <c r="AI365" s="238">
        <f t="shared" si="145"/>
        <v>0.59999999999999976</v>
      </c>
      <c r="AJ365" s="69">
        <f t="shared" si="146"/>
        <v>807.59999999999968</v>
      </c>
      <c r="AK365" s="69"/>
      <c r="AL365" s="438">
        <f t="shared" si="153"/>
        <v>5.0999999999999997E-2</v>
      </c>
      <c r="AM365" s="69">
        <f t="shared" si="142"/>
        <v>68.599999999999994</v>
      </c>
      <c r="AN365" s="186"/>
      <c r="AO365" s="329"/>
    </row>
    <row r="366" spans="2:45" s="1" customFormat="1" ht="15.75" x14ac:dyDescent="0.25">
      <c r="B366" s="687"/>
      <c r="C366" s="15" t="s">
        <v>292</v>
      </c>
      <c r="D366" s="116">
        <v>0</v>
      </c>
      <c r="E366" s="116">
        <v>11</v>
      </c>
      <c r="F366" s="116">
        <v>9</v>
      </c>
      <c r="G366" s="69">
        <v>797.30000000000007</v>
      </c>
      <c r="H366" s="69">
        <v>45.599999999999994</v>
      </c>
      <c r="I366" s="80">
        <v>0.44638153768970268</v>
      </c>
      <c r="J366" s="69">
        <v>355.9</v>
      </c>
      <c r="K366" s="80">
        <v>0</v>
      </c>
      <c r="L366" s="69">
        <v>0</v>
      </c>
      <c r="M366" s="80">
        <v>0</v>
      </c>
      <c r="N366" s="69">
        <v>0</v>
      </c>
      <c r="O366" s="69">
        <v>0</v>
      </c>
      <c r="P366" s="69">
        <v>0</v>
      </c>
      <c r="Q366" s="69">
        <v>20.9</v>
      </c>
      <c r="R366" s="69">
        <v>4.2</v>
      </c>
      <c r="S366" s="69">
        <v>115.99999999999999</v>
      </c>
      <c r="T366" s="80">
        <v>0.1999247460178101</v>
      </c>
      <c r="U366" s="69">
        <v>159.4</v>
      </c>
      <c r="V366" s="80">
        <v>0.1999247460178101</v>
      </c>
      <c r="W366" s="69">
        <v>159.4</v>
      </c>
      <c r="X366" s="69">
        <v>108.89999999999999</v>
      </c>
      <c r="Y366" s="69">
        <v>0</v>
      </c>
      <c r="Z366" s="69">
        <v>0</v>
      </c>
      <c r="AA366" s="60">
        <f>G366+H366+J366+L366+N366+O366+P366+Q366+R366+S366+U366+W366+X366+Y366+Z366</f>
        <v>1767.6000000000006</v>
      </c>
      <c r="AB366" s="211">
        <v>0</v>
      </c>
      <c r="AC366" s="69">
        <f>AB366+X366+W366+U366</f>
        <v>427.70000000000005</v>
      </c>
      <c r="AD366" s="238">
        <f t="shared" si="144"/>
        <v>0.53643546971027223</v>
      </c>
      <c r="AE366" s="69">
        <f>G366+H366+J366+L366+N366+P366+Q366+R366+S366+Y366+Z366</f>
        <v>1339.9000000000003</v>
      </c>
      <c r="AF366" s="277">
        <f t="shared" si="141"/>
        <v>0.6</v>
      </c>
      <c r="AG366" s="278">
        <f>G366*AF366</f>
        <v>478.38</v>
      </c>
      <c r="AH366" s="225">
        <f>IF((AA366+AB366)-(AE366+AG366)&gt;0,0,(AA366+AB366)-(AE366+AG366))</f>
        <v>-50.679999999999609</v>
      </c>
      <c r="AI366" s="238">
        <f t="shared" si="145"/>
        <v>0.59999999999999953</v>
      </c>
      <c r="AJ366" s="69">
        <f t="shared" si="146"/>
        <v>478.37999999999965</v>
      </c>
      <c r="AK366" s="69"/>
      <c r="AL366" s="438">
        <f t="shared" si="153"/>
        <v>5.0999999999999997E-2</v>
      </c>
      <c r="AM366" s="69">
        <f t="shared" si="142"/>
        <v>40.700000000000003</v>
      </c>
      <c r="AN366" s="186"/>
      <c r="AO366" s="329"/>
    </row>
    <row r="367" spans="2:45" s="1" customFormat="1" ht="15.75" x14ac:dyDescent="0.25">
      <c r="B367" s="687"/>
      <c r="C367" s="15" t="s">
        <v>293</v>
      </c>
      <c r="D367" s="116">
        <v>0</v>
      </c>
      <c r="E367" s="116">
        <v>18</v>
      </c>
      <c r="F367" s="116">
        <v>14</v>
      </c>
      <c r="G367" s="69">
        <v>1123.2</v>
      </c>
      <c r="H367" s="69">
        <v>54</v>
      </c>
      <c r="I367" s="80">
        <v>0.36004273504273498</v>
      </c>
      <c r="J367" s="69">
        <v>404.4</v>
      </c>
      <c r="K367" s="80">
        <v>0</v>
      </c>
      <c r="L367" s="69">
        <v>0</v>
      </c>
      <c r="M367" s="80">
        <v>0</v>
      </c>
      <c r="N367" s="69">
        <v>0</v>
      </c>
      <c r="O367" s="69">
        <v>0</v>
      </c>
      <c r="P367" s="69">
        <v>0</v>
      </c>
      <c r="Q367" s="69">
        <v>51.9</v>
      </c>
      <c r="R367" s="69">
        <v>4.2</v>
      </c>
      <c r="S367" s="69">
        <v>155.80000000000001</v>
      </c>
      <c r="T367" s="80">
        <v>0.19987535612535612</v>
      </c>
      <c r="U367" s="69">
        <v>224.5</v>
      </c>
      <c r="V367" s="80">
        <v>0.19987535612535612</v>
      </c>
      <c r="W367" s="69">
        <v>224.5</v>
      </c>
      <c r="X367" s="69">
        <v>148.70000000000002</v>
      </c>
      <c r="Y367" s="69">
        <v>0</v>
      </c>
      <c r="Z367" s="69">
        <v>0</v>
      </c>
      <c r="AA367" s="60">
        <f>G367+H367+J367+L367+N367+O367+P367+Q367+R367+S367+U367+W367+X367+Y367+Z367</f>
        <v>2391.1999999999998</v>
      </c>
      <c r="AB367" s="211">
        <v>0</v>
      </c>
      <c r="AC367" s="69">
        <f>AB367+X367+W367+U367</f>
        <v>597.70000000000005</v>
      </c>
      <c r="AD367" s="238">
        <f t="shared" si="144"/>
        <v>0.53214031339031342</v>
      </c>
      <c r="AE367" s="69">
        <f>G367+H367+J367+L367+N367+P367+Q367+R367+S367+Y367+Z367</f>
        <v>1793.5</v>
      </c>
      <c r="AF367" s="277">
        <f t="shared" si="141"/>
        <v>0.6</v>
      </c>
      <c r="AG367" s="278">
        <f>G367*AF367</f>
        <v>673.92</v>
      </c>
      <c r="AH367" s="225">
        <f>IF((AA367+AB367)-(AE367+AG367)&gt;0,0,(AA367+AB367)-(AE367+AG367))</f>
        <v>-76.220000000000255</v>
      </c>
      <c r="AI367" s="238">
        <f t="shared" si="145"/>
        <v>0.6000000000000002</v>
      </c>
      <c r="AJ367" s="69">
        <f t="shared" si="146"/>
        <v>673.9200000000003</v>
      </c>
      <c r="AK367" s="69"/>
      <c r="AL367" s="438">
        <f t="shared" si="153"/>
        <v>5.0999999999999997E-2</v>
      </c>
      <c r="AM367" s="69">
        <f t="shared" si="142"/>
        <v>57.3</v>
      </c>
      <c r="AN367" s="186"/>
      <c r="AO367" s="329"/>
    </row>
    <row r="368" spans="2:45" ht="15.75" x14ac:dyDescent="0.25">
      <c r="B368" s="687" t="s">
        <v>294</v>
      </c>
      <c r="C368" s="11" t="s">
        <v>124</v>
      </c>
      <c r="D368" s="125">
        <f t="shared" ref="D368:AA368" si="156">SUM(D369:D371)</f>
        <v>1</v>
      </c>
      <c r="E368" s="125">
        <f t="shared" si="156"/>
        <v>116</v>
      </c>
      <c r="F368" s="125">
        <f t="shared" si="156"/>
        <v>50</v>
      </c>
      <c r="G368" s="57">
        <f t="shared" si="156"/>
        <v>3783.9</v>
      </c>
      <c r="H368" s="57">
        <f t="shared" si="156"/>
        <v>201.6</v>
      </c>
      <c r="I368" s="82">
        <f>J368/G368</f>
        <v>0.40421258489917811</v>
      </c>
      <c r="J368" s="57">
        <f t="shared" si="156"/>
        <v>1529.5</v>
      </c>
      <c r="K368" s="82">
        <f>L368/G368</f>
        <v>0</v>
      </c>
      <c r="L368" s="57">
        <f t="shared" si="156"/>
        <v>0</v>
      </c>
      <c r="M368" s="82">
        <f t="shared" si="156"/>
        <v>0</v>
      </c>
      <c r="N368" s="57">
        <f t="shared" si="156"/>
        <v>0</v>
      </c>
      <c r="O368" s="57">
        <f t="shared" si="156"/>
        <v>0</v>
      </c>
      <c r="P368" s="57">
        <f t="shared" si="156"/>
        <v>0</v>
      </c>
      <c r="Q368" s="57">
        <f t="shared" si="156"/>
        <v>86.899999999999991</v>
      </c>
      <c r="R368" s="57">
        <f t="shared" si="156"/>
        <v>8.4</v>
      </c>
      <c r="S368" s="57">
        <f t="shared" si="156"/>
        <v>545.40000000000009</v>
      </c>
      <c r="T368" s="82">
        <f>U368/G368</f>
        <v>0.19995243003250615</v>
      </c>
      <c r="U368" s="57">
        <f t="shared" si="156"/>
        <v>756.6</v>
      </c>
      <c r="V368" s="82">
        <f>W368/G368</f>
        <v>0.19995243003250615</v>
      </c>
      <c r="W368" s="57">
        <f t="shared" si="156"/>
        <v>756.6</v>
      </c>
      <c r="X368" s="57">
        <f t="shared" si="156"/>
        <v>531.20000000000005</v>
      </c>
      <c r="Y368" s="57">
        <f t="shared" si="156"/>
        <v>0</v>
      </c>
      <c r="Z368" s="57">
        <f t="shared" si="156"/>
        <v>0</v>
      </c>
      <c r="AA368" s="57">
        <f t="shared" si="156"/>
        <v>8200.1</v>
      </c>
      <c r="AB368" s="208">
        <f>SUM(AB369:AB371)</f>
        <v>0</v>
      </c>
      <c r="AC368" s="141">
        <f>SUM(AC369:AC371)</f>
        <v>2044.3999999999999</v>
      </c>
      <c r="AD368" s="233">
        <f t="shared" si="144"/>
        <v>0.54028911969132376</v>
      </c>
      <c r="AE368" s="141">
        <f>SUM(AE369:AE371)</f>
        <v>6155.7000000000007</v>
      </c>
      <c r="AF368" s="269">
        <f t="shared" si="141"/>
        <v>0.6</v>
      </c>
      <c r="AG368" s="270">
        <f>SUM(AG369:AG371)</f>
        <v>2270.34</v>
      </c>
      <c r="AH368" s="141">
        <f>SUM(AH369:AH371)</f>
        <v>-225.93999999999983</v>
      </c>
      <c r="AI368" s="233">
        <f t="shared" si="145"/>
        <v>0.59999999999999987</v>
      </c>
      <c r="AJ368" s="57">
        <f t="shared" si="146"/>
        <v>2270.3399999999997</v>
      </c>
      <c r="AK368" s="57"/>
      <c r="AL368" s="433">
        <f t="shared" si="153"/>
        <v>5.0999999999999997E-2</v>
      </c>
      <c r="AM368" s="57">
        <f>SUM(AM369:AM371)</f>
        <v>193</v>
      </c>
      <c r="AN368" s="79"/>
      <c r="AO368" s="329"/>
    </row>
    <row r="369" spans="2:41" ht="15.75" x14ac:dyDescent="0.25">
      <c r="B369" s="687"/>
      <c r="C369" s="15" t="s">
        <v>295</v>
      </c>
      <c r="D369" s="116">
        <v>1</v>
      </c>
      <c r="E369" s="116">
        <v>80</v>
      </c>
      <c r="F369" s="116">
        <v>32</v>
      </c>
      <c r="G369" s="69">
        <v>2150</v>
      </c>
      <c r="H369" s="69">
        <v>123.6</v>
      </c>
      <c r="I369" s="80">
        <v>0.40739534883720929</v>
      </c>
      <c r="J369" s="69">
        <v>875.9</v>
      </c>
      <c r="K369" s="80">
        <v>0</v>
      </c>
      <c r="L369" s="69">
        <v>0</v>
      </c>
      <c r="M369" s="80">
        <v>0</v>
      </c>
      <c r="N369" s="69">
        <v>0</v>
      </c>
      <c r="O369" s="69">
        <v>0</v>
      </c>
      <c r="P369" s="69">
        <v>0</v>
      </c>
      <c r="Q369" s="69">
        <v>52.599999999999994</v>
      </c>
      <c r="R369" s="69">
        <v>4.2</v>
      </c>
      <c r="S369" s="69">
        <v>317.20000000000005</v>
      </c>
      <c r="T369" s="80">
        <v>0.2</v>
      </c>
      <c r="U369" s="69">
        <v>430</v>
      </c>
      <c r="V369" s="80">
        <v>0.2</v>
      </c>
      <c r="W369" s="69">
        <v>430</v>
      </c>
      <c r="X369" s="69">
        <v>310.10000000000002</v>
      </c>
      <c r="Y369" s="69">
        <v>0</v>
      </c>
      <c r="Z369" s="69">
        <v>0</v>
      </c>
      <c r="AA369" s="60">
        <f>G369+H369+J369+L369+N369+O369+P369+Q369+R369+S369+U369+W369+X369+Y369+Z369</f>
        <v>4693.6000000000004</v>
      </c>
      <c r="AB369" s="211">
        <v>0</v>
      </c>
      <c r="AC369" s="69">
        <f>AB369+X369+W369+U369</f>
        <v>1170.0999999999999</v>
      </c>
      <c r="AD369" s="238">
        <f t="shared" si="144"/>
        <v>0.54423255813953486</v>
      </c>
      <c r="AE369" s="69">
        <f>G369+H369+J369+L369+N369+P369+Q369+R369+S369+Y369+Z369</f>
        <v>3523.5</v>
      </c>
      <c r="AF369" s="277">
        <f t="shared" si="141"/>
        <v>0.6</v>
      </c>
      <c r="AG369" s="278">
        <f>G369*AF369</f>
        <v>1290</v>
      </c>
      <c r="AH369" s="225">
        <f>IF((AA369+AB369)-(AE369+AG369)&gt;0,0,(AA369+AB369)-(AE369+AG369))</f>
        <v>-119.89999999999964</v>
      </c>
      <c r="AI369" s="238">
        <f t="shared" si="145"/>
        <v>0.59999999999999976</v>
      </c>
      <c r="AJ369" s="69">
        <f t="shared" si="146"/>
        <v>1289.9999999999995</v>
      </c>
      <c r="AK369" s="69"/>
      <c r="AL369" s="438">
        <f t="shared" si="153"/>
        <v>5.0999999999999997E-2</v>
      </c>
      <c r="AM369" s="69">
        <f t="shared" si="142"/>
        <v>109.7</v>
      </c>
      <c r="AN369" s="186"/>
      <c r="AO369" s="329"/>
    </row>
    <row r="370" spans="2:41" s="1" customFormat="1" ht="15.75" x14ac:dyDescent="0.25">
      <c r="B370" s="687"/>
      <c r="C370" s="15" t="s">
        <v>296</v>
      </c>
      <c r="D370" s="116">
        <v>0</v>
      </c>
      <c r="E370" s="116">
        <v>15</v>
      </c>
      <c r="F370" s="116">
        <v>8</v>
      </c>
      <c r="G370" s="69">
        <v>755.5</v>
      </c>
      <c r="H370" s="69">
        <v>30</v>
      </c>
      <c r="I370" s="80">
        <v>0.38808735936465916</v>
      </c>
      <c r="J370" s="69">
        <v>293.2</v>
      </c>
      <c r="K370" s="80">
        <v>0</v>
      </c>
      <c r="L370" s="69">
        <v>0</v>
      </c>
      <c r="M370" s="80">
        <v>0</v>
      </c>
      <c r="N370" s="69">
        <v>0</v>
      </c>
      <c r="O370" s="69">
        <v>0</v>
      </c>
      <c r="P370" s="69">
        <v>0</v>
      </c>
      <c r="Q370" s="69">
        <v>4.3</v>
      </c>
      <c r="R370" s="69">
        <v>0</v>
      </c>
      <c r="S370" s="69">
        <v>102.80000000000001</v>
      </c>
      <c r="T370" s="80">
        <v>0.19986763732627399</v>
      </c>
      <c r="U370" s="69">
        <v>151</v>
      </c>
      <c r="V370" s="80">
        <v>0.19986763732627399</v>
      </c>
      <c r="W370" s="69">
        <v>151</v>
      </c>
      <c r="X370" s="69">
        <v>102.80000000000001</v>
      </c>
      <c r="Y370" s="69">
        <v>0</v>
      </c>
      <c r="Z370" s="69">
        <v>0</v>
      </c>
      <c r="AA370" s="60">
        <f>G370+H370+J370+L370+N370+O370+P370+Q370+R370+S370+U370+W370+X370+Y370+Z370</f>
        <v>1590.6</v>
      </c>
      <c r="AB370" s="211">
        <v>0</v>
      </c>
      <c r="AC370" s="69">
        <f>AB370+X370+W370+U370</f>
        <v>404.8</v>
      </c>
      <c r="AD370" s="238">
        <f t="shared" si="144"/>
        <v>0.53580410324288552</v>
      </c>
      <c r="AE370" s="69">
        <f>G370+H370+J370+L370+N370+P370+Q370+R370+S370+Y370+Z370</f>
        <v>1185.8</v>
      </c>
      <c r="AF370" s="277">
        <f t="shared" si="141"/>
        <v>0.6</v>
      </c>
      <c r="AG370" s="278">
        <f>G370*AF370</f>
        <v>453.3</v>
      </c>
      <c r="AH370" s="225">
        <f>IF((AA370+AB370)-(AE370+AG370)&gt;0,0,(AA370+AB370)-(AE370+AG370))</f>
        <v>-48.5</v>
      </c>
      <c r="AI370" s="238">
        <f t="shared" si="145"/>
        <v>0.6</v>
      </c>
      <c r="AJ370" s="69">
        <f t="shared" si="146"/>
        <v>453.3</v>
      </c>
      <c r="AK370" s="69"/>
      <c r="AL370" s="438">
        <f t="shared" si="153"/>
        <v>5.0999999999999997E-2</v>
      </c>
      <c r="AM370" s="69">
        <f t="shared" si="142"/>
        <v>38.5</v>
      </c>
      <c r="AN370" s="186"/>
      <c r="AO370" s="329"/>
    </row>
    <row r="371" spans="2:41" s="1" customFormat="1" ht="15.75" x14ac:dyDescent="0.25">
      <c r="B371" s="687"/>
      <c r="C371" s="15" t="s">
        <v>297</v>
      </c>
      <c r="D371" s="116">
        <v>0</v>
      </c>
      <c r="E371" s="116">
        <v>21</v>
      </c>
      <c r="F371" s="116">
        <v>10</v>
      </c>
      <c r="G371" s="69">
        <v>878.4</v>
      </c>
      <c r="H371" s="69">
        <v>48</v>
      </c>
      <c r="I371" s="80">
        <v>0.41029143897996362</v>
      </c>
      <c r="J371" s="69">
        <v>360.40000000000003</v>
      </c>
      <c r="K371" s="80">
        <v>0</v>
      </c>
      <c r="L371" s="69">
        <v>0</v>
      </c>
      <c r="M371" s="80">
        <v>0</v>
      </c>
      <c r="N371" s="69">
        <v>0</v>
      </c>
      <c r="O371" s="69">
        <v>0</v>
      </c>
      <c r="P371" s="69">
        <v>0</v>
      </c>
      <c r="Q371" s="69">
        <v>30</v>
      </c>
      <c r="R371" s="69">
        <v>4.2</v>
      </c>
      <c r="S371" s="69">
        <v>125.39999999999998</v>
      </c>
      <c r="T371" s="80">
        <v>0.19990892531876139</v>
      </c>
      <c r="U371" s="69">
        <v>175.6</v>
      </c>
      <c r="V371" s="80">
        <v>0.19990892531876139</v>
      </c>
      <c r="W371" s="69">
        <v>175.6</v>
      </c>
      <c r="X371" s="69">
        <v>118.29999999999998</v>
      </c>
      <c r="Y371" s="69">
        <v>0</v>
      </c>
      <c r="Z371" s="69">
        <v>0</v>
      </c>
      <c r="AA371" s="60">
        <f>G371+H371+J371+L371+N371+O371+P371+Q371+R371+S371+U371+W371+X371+Y371+Z371</f>
        <v>1915.8999999999999</v>
      </c>
      <c r="AB371" s="211">
        <v>0</v>
      </c>
      <c r="AC371" s="69">
        <f>AB371+X371+W371+U371</f>
        <v>469.5</v>
      </c>
      <c r="AD371" s="238">
        <f t="shared" si="144"/>
        <v>0.53449453551912574</v>
      </c>
      <c r="AE371" s="69">
        <f>G371+H371+J371+L371+N371+P371+Q371+R371+S371+Y371+Z371</f>
        <v>1446.4</v>
      </c>
      <c r="AF371" s="277">
        <f t="shared" si="141"/>
        <v>0.6</v>
      </c>
      <c r="AG371" s="278">
        <f>G371*AF371</f>
        <v>527.04</v>
      </c>
      <c r="AH371" s="225">
        <f>IF((AA371+AB371)-(AE371+AG371)&gt;0,0,(AA371+AB371)-(AE371+AG371))</f>
        <v>-57.540000000000191</v>
      </c>
      <c r="AI371" s="238">
        <f t="shared" si="145"/>
        <v>0.6000000000000002</v>
      </c>
      <c r="AJ371" s="69">
        <f t="shared" si="146"/>
        <v>527.04000000000019</v>
      </c>
      <c r="AK371" s="69"/>
      <c r="AL371" s="438">
        <f t="shared" si="153"/>
        <v>5.0999999999999997E-2</v>
      </c>
      <c r="AM371" s="69">
        <f t="shared" si="142"/>
        <v>44.8</v>
      </c>
      <c r="AN371" s="186"/>
      <c r="AO371" s="329"/>
    </row>
    <row r="372" spans="2:41" s="1" customFormat="1" ht="15.75" x14ac:dyDescent="0.25">
      <c r="B372" s="687" t="s">
        <v>298</v>
      </c>
      <c r="C372" s="11" t="s">
        <v>124</v>
      </c>
      <c r="D372" s="125">
        <f t="shared" ref="D372:AA372" si="157">SUM(D373:D374)</f>
        <v>0</v>
      </c>
      <c r="E372" s="125">
        <f t="shared" si="157"/>
        <v>41.5</v>
      </c>
      <c r="F372" s="125">
        <f t="shared" si="157"/>
        <v>23.5</v>
      </c>
      <c r="G372" s="57">
        <f t="shared" si="157"/>
        <v>1883.8</v>
      </c>
      <c r="H372" s="57">
        <f t="shared" si="157"/>
        <v>99.6</v>
      </c>
      <c r="I372" s="82">
        <f>J372/G372</f>
        <v>0.36670559507378703</v>
      </c>
      <c r="J372" s="57">
        <f t="shared" si="157"/>
        <v>690.8</v>
      </c>
      <c r="K372" s="82">
        <f>L372/G372</f>
        <v>0</v>
      </c>
      <c r="L372" s="57">
        <f t="shared" si="157"/>
        <v>0</v>
      </c>
      <c r="M372" s="82">
        <f t="shared" si="157"/>
        <v>0</v>
      </c>
      <c r="N372" s="57">
        <f t="shared" si="157"/>
        <v>0</v>
      </c>
      <c r="O372" s="57">
        <f t="shared" si="157"/>
        <v>0</v>
      </c>
      <c r="P372" s="57">
        <f t="shared" si="157"/>
        <v>0</v>
      </c>
      <c r="Q372" s="57">
        <f t="shared" si="157"/>
        <v>102.4</v>
      </c>
      <c r="R372" s="57">
        <f t="shared" si="157"/>
        <v>12.7</v>
      </c>
      <c r="S372" s="57">
        <f t="shared" si="157"/>
        <v>266.3</v>
      </c>
      <c r="T372" s="82">
        <f>U372/G372</f>
        <v>0.1999150652935556</v>
      </c>
      <c r="U372" s="57">
        <f t="shared" si="157"/>
        <v>376.6</v>
      </c>
      <c r="V372" s="82">
        <f>W372/G372</f>
        <v>0.1999150652935556</v>
      </c>
      <c r="W372" s="57">
        <f t="shared" si="157"/>
        <v>376.6</v>
      </c>
      <c r="X372" s="57">
        <f t="shared" si="157"/>
        <v>241.7</v>
      </c>
      <c r="Y372" s="57">
        <f t="shared" si="157"/>
        <v>0</v>
      </c>
      <c r="Z372" s="57">
        <f t="shared" si="157"/>
        <v>0</v>
      </c>
      <c r="AA372" s="57">
        <f t="shared" si="157"/>
        <v>4050.5</v>
      </c>
      <c r="AB372" s="208">
        <f>SUM(AB373:AB374)</f>
        <v>0</v>
      </c>
      <c r="AC372" s="141">
        <f>SUM(AC373:AC374)</f>
        <v>994.90000000000009</v>
      </c>
      <c r="AD372" s="233">
        <f t="shared" si="144"/>
        <v>0.52813462150971435</v>
      </c>
      <c r="AE372" s="141">
        <f>SUM(AE373:AE374)</f>
        <v>3055.6000000000004</v>
      </c>
      <c r="AF372" s="269">
        <f t="shared" si="141"/>
        <v>0.6</v>
      </c>
      <c r="AG372" s="270">
        <f>SUM(AG373:AG374)</f>
        <v>1130.2799999999997</v>
      </c>
      <c r="AH372" s="141">
        <f>SUM(AH373:AH374)</f>
        <v>-135.37999999999965</v>
      </c>
      <c r="AI372" s="233">
        <f t="shared" si="145"/>
        <v>0.59999999999999987</v>
      </c>
      <c r="AJ372" s="57">
        <f t="shared" si="146"/>
        <v>1130.2799999999997</v>
      </c>
      <c r="AK372" s="57"/>
      <c r="AL372" s="433">
        <f t="shared" si="153"/>
        <v>5.0999999999999997E-2</v>
      </c>
      <c r="AM372" s="57">
        <f>SUM(AM373:AM374)</f>
        <v>96</v>
      </c>
      <c r="AN372" s="79"/>
      <c r="AO372" s="329"/>
    </row>
    <row r="373" spans="2:41" s="1" customFormat="1" ht="15.75" x14ac:dyDescent="0.25">
      <c r="B373" s="687"/>
      <c r="C373" s="15" t="s">
        <v>299</v>
      </c>
      <c r="D373" s="116">
        <v>0</v>
      </c>
      <c r="E373" s="116">
        <v>24.5</v>
      </c>
      <c r="F373" s="116">
        <v>12.5</v>
      </c>
      <c r="G373" s="69">
        <v>973.2</v>
      </c>
      <c r="H373" s="69">
        <v>49.2</v>
      </c>
      <c r="I373" s="80">
        <v>0.33004521167283185</v>
      </c>
      <c r="J373" s="69">
        <v>321.2</v>
      </c>
      <c r="K373" s="80">
        <v>0</v>
      </c>
      <c r="L373" s="69">
        <v>0</v>
      </c>
      <c r="M373" s="80">
        <v>0</v>
      </c>
      <c r="N373" s="69">
        <v>0</v>
      </c>
      <c r="O373" s="69">
        <v>0</v>
      </c>
      <c r="P373" s="69">
        <v>0</v>
      </c>
      <c r="Q373" s="69">
        <v>70.5</v>
      </c>
      <c r="R373" s="69">
        <v>8.5</v>
      </c>
      <c r="S373" s="69">
        <v>136.5</v>
      </c>
      <c r="T373" s="80">
        <v>0.19985614467735305</v>
      </c>
      <c r="U373" s="69">
        <v>194.5</v>
      </c>
      <c r="V373" s="80">
        <v>0.19985614467735305</v>
      </c>
      <c r="W373" s="69">
        <v>194.5</v>
      </c>
      <c r="X373" s="69">
        <v>119</v>
      </c>
      <c r="Y373" s="69">
        <v>0</v>
      </c>
      <c r="Z373" s="69">
        <v>0</v>
      </c>
      <c r="AA373" s="60">
        <f>G373+H373+J373+L373+N373+O373+P373+Q373+R373+S373+U373+W373+X373+Y373+Z373</f>
        <v>2067.1000000000004</v>
      </c>
      <c r="AB373" s="211">
        <v>0</v>
      </c>
      <c r="AC373" s="69">
        <f>AB373+X373+W373+U373</f>
        <v>508</v>
      </c>
      <c r="AD373" s="238">
        <f t="shared" si="144"/>
        <v>0.52198931360460332</v>
      </c>
      <c r="AE373" s="69">
        <f>G373+H373+J373+L373+N373+P373+Q373+R373+S373+Y373+Z373</f>
        <v>1559.1000000000001</v>
      </c>
      <c r="AF373" s="277">
        <f t="shared" si="141"/>
        <v>0.6</v>
      </c>
      <c r="AG373" s="278">
        <f>G373*AF373</f>
        <v>583.91999999999996</v>
      </c>
      <c r="AH373" s="225">
        <f>IF((AA373+AB373)-(AE373+AG373)&gt;0,0,(AA373+AB373)-(AE373+AG373))</f>
        <v>-75.919999999999618</v>
      </c>
      <c r="AI373" s="238">
        <f t="shared" si="145"/>
        <v>0.59999999999999953</v>
      </c>
      <c r="AJ373" s="69">
        <f t="shared" si="146"/>
        <v>583.91999999999962</v>
      </c>
      <c r="AK373" s="69"/>
      <c r="AL373" s="438">
        <f t="shared" si="153"/>
        <v>5.0999999999999997E-2</v>
      </c>
      <c r="AM373" s="69">
        <f t="shared" si="142"/>
        <v>49.6</v>
      </c>
      <c r="AN373" s="186"/>
      <c r="AO373" s="329"/>
    </row>
    <row r="374" spans="2:41" s="1" customFormat="1" ht="15.75" x14ac:dyDescent="0.25">
      <c r="B374" s="687"/>
      <c r="C374" s="15" t="s">
        <v>300</v>
      </c>
      <c r="D374" s="116">
        <v>0</v>
      </c>
      <c r="E374" s="116">
        <v>17</v>
      </c>
      <c r="F374" s="116">
        <v>11</v>
      </c>
      <c r="G374" s="69">
        <v>910.59999999999991</v>
      </c>
      <c r="H374" s="69">
        <v>50.4</v>
      </c>
      <c r="I374" s="80">
        <v>0.40588622886009224</v>
      </c>
      <c r="J374" s="69">
        <v>369.59999999999997</v>
      </c>
      <c r="K374" s="80">
        <v>0</v>
      </c>
      <c r="L374" s="69">
        <v>0</v>
      </c>
      <c r="M374" s="80">
        <v>0</v>
      </c>
      <c r="N374" s="69">
        <v>0</v>
      </c>
      <c r="O374" s="69">
        <v>0</v>
      </c>
      <c r="P374" s="69">
        <v>0</v>
      </c>
      <c r="Q374" s="69">
        <v>31.9</v>
      </c>
      <c r="R374" s="69">
        <v>4.2</v>
      </c>
      <c r="S374" s="69">
        <v>129.80000000000001</v>
      </c>
      <c r="T374" s="80">
        <v>0.19997803645947732</v>
      </c>
      <c r="U374" s="69">
        <v>182.10000000000002</v>
      </c>
      <c r="V374" s="80">
        <v>0.19997803645947732</v>
      </c>
      <c r="W374" s="69">
        <v>182.10000000000002</v>
      </c>
      <c r="X374" s="69">
        <v>122.7</v>
      </c>
      <c r="Y374" s="69">
        <v>0</v>
      </c>
      <c r="Z374" s="69">
        <v>0</v>
      </c>
      <c r="AA374" s="60">
        <f>G374+H374+J374+L374+N374+O374+P374+Q374+R374+S374+U374+W374+X374+Y374+Z374</f>
        <v>1983.3999999999999</v>
      </c>
      <c r="AB374" s="211">
        <v>0</v>
      </c>
      <c r="AC374" s="69">
        <f>AB374+X374+W374+U374</f>
        <v>486.90000000000003</v>
      </c>
      <c r="AD374" s="238">
        <f t="shared" si="144"/>
        <v>0.53470239402591702</v>
      </c>
      <c r="AE374" s="69">
        <f>G374+H374+J374+L374+N374+P374+Q374+R374+S374+Y374+Z374</f>
        <v>1496.5</v>
      </c>
      <c r="AF374" s="277">
        <f t="shared" si="141"/>
        <v>0.6</v>
      </c>
      <c r="AG374" s="278">
        <f>G374*AF374</f>
        <v>546.3599999999999</v>
      </c>
      <c r="AH374" s="225">
        <f>IF((AA374+AB374)-(AE374+AG374)&gt;0,0,(AA374+AB374)-(AE374+AG374))</f>
        <v>-59.460000000000036</v>
      </c>
      <c r="AI374" s="238">
        <f t="shared" si="145"/>
        <v>0.6000000000000002</v>
      </c>
      <c r="AJ374" s="69">
        <f t="shared" si="146"/>
        <v>546.36000000000013</v>
      </c>
      <c r="AK374" s="69"/>
      <c r="AL374" s="438">
        <f t="shared" si="153"/>
        <v>5.0999999999999997E-2</v>
      </c>
      <c r="AM374" s="69">
        <f t="shared" si="142"/>
        <v>46.4</v>
      </c>
      <c r="AN374" s="186"/>
      <c r="AO374" s="329"/>
    </row>
    <row r="375" spans="2:41" ht="15.75" x14ac:dyDescent="0.25">
      <c r="B375" s="687" t="s">
        <v>301</v>
      </c>
      <c r="C375" s="11" t="s">
        <v>124</v>
      </c>
      <c r="D375" s="125">
        <f t="shared" ref="D375:AA375" si="158">SUM(D376:D378)</f>
        <v>0</v>
      </c>
      <c r="E375" s="125">
        <f t="shared" si="158"/>
        <v>49</v>
      </c>
      <c r="F375" s="125">
        <f t="shared" si="158"/>
        <v>29</v>
      </c>
      <c r="G375" s="57">
        <f t="shared" si="158"/>
        <v>2368.7000000000003</v>
      </c>
      <c r="H375" s="57">
        <f t="shared" si="158"/>
        <v>126</v>
      </c>
      <c r="I375" s="82">
        <f>J375/G375</f>
        <v>0.41773968843669518</v>
      </c>
      <c r="J375" s="57">
        <f t="shared" si="158"/>
        <v>989.5</v>
      </c>
      <c r="K375" s="82">
        <f>L375/G375</f>
        <v>0</v>
      </c>
      <c r="L375" s="57">
        <f t="shared" si="158"/>
        <v>0</v>
      </c>
      <c r="M375" s="82">
        <f t="shared" si="158"/>
        <v>0</v>
      </c>
      <c r="N375" s="57">
        <f t="shared" si="158"/>
        <v>0</v>
      </c>
      <c r="O375" s="57">
        <f t="shared" si="158"/>
        <v>0</v>
      </c>
      <c r="P375" s="57">
        <f t="shared" si="158"/>
        <v>0</v>
      </c>
      <c r="Q375" s="57">
        <f t="shared" si="158"/>
        <v>116.8</v>
      </c>
      <c r="R375" s="57">
        <f t="shared" si="158"/>
        <v>12.600000000000001</v>
      </c>
      <c r="S375" s="57">
        <f t="shared" si="158"/>
        <v>342.9</v>
      </c>
      <c r="T375" s="82">
        <f>U375/G375</f>
        <v>0.19994089585004432</v>
      </c>
      <c r="U375" s="57">
        <f t="shared" si="158"/>
        <v>473.6</v>
      </c>
      <c r="V375" s="82">
        <f>W375/G375</f>
        <v>0.19994089585004432</v>
      </c>
      <c r="W375" s="57">
        <f t="shared" si="158"/>
        <v>473.6</v>
      </c>
      <c r="X375" s="57">
        <f t="shared" si="158"/>
        <v>318.5</v>
      </c>
      <c r="Y375" s="57">
        <f t="shared" si="158"/>
        <v>0</v>
      </c>
      <c r="Z375" s="57">
        <f t="shared" si="158"/>
        <v>0</v>
      </c>
      <c r="AA375" s="57">
        <f t="shared" si="158"/>
        <v>5222.2000000000007</v>
      </c>
      <c r="AB375" s="208">
        <f>SUM(AB376:AB378)</f>
        <v>0</v>
      </c>
      <c r="AC375" s="141">
        <f>SUM(AC376:AC378)</f>
        <v>1265.7</v>
      </c>
      <c r="AD375" s="233">
        <f t="shared" si="144"/>
        <v>0.53434373284924219</v>
      </c>
      <c r="AE375" s="141">
        <f>SUM(AE376:AE378)</f>
        <v>3956.5000000000005</v>
      </c>
      <c r="AF375" s="269">
        <f t="shared" si="141"/>
        <v>0.6</v>
      </c>
      <c r="AG375" s="270">
        <f>SUM(AG376:AG378)</f>
        <v>1421.2200000000003</v>
      </c>
      <c r="AH375" s="141">
        <f>SUM(AH376:AH378)</f>
        <v>-155.52000000000021</v>
      </c>
      <c r="AI375" s="233">
        <f t="shared" si="145"/>
        <v>0.60000000000000009</v>
      </c>
      <c r="AJ375" s="57">
        <f t="shared" si="146"/>
        <v>1421.2200000000003</v>
      </c>
      <c r="AK375" s="57"/>
      <c r="AL375" s="433">
        <f t="shared" si="153"/>
        <v>5.0999999999999997E-2</v>
      </c>
      <c r="AM375" s="57">
        <f>SUM(AM376:AM378)</f>
        <v>120.8</v>
      </c>
      <c r="AN375" s="79"/>
      <c r="AO375" s="329"/>
    </row>
    <row r="376" spans="2:41" s="1" customFormat="1" ht="15.75" x14ac:dyDescent="0.25">
      <c r="B376" s="687"/>
      <c r="C376" s="15" t="s">
        <v>302</v>
      </c>
      <c r="D376" s="116">
        <v>0</v>
      </c>
      <c r="E376" s="116">
        <v>20</v>
      </c>
      <c r="F376" s="116">
        <v>14</v>
      </c>
      <c r="G376" s="69">
        <v>1105.8000000000002</v>
      </c>
      <c r="H376" s="69">
        <v>62.4</v>
      </c>
      <c r="I376" s="80">
        <v>0.41427021161150296</v>
      </c>
      <c r="J376" s="69">
        <v>458.1</v>
      </c>
      <c r="K376" s="80">
        <v>0</v>
      </c>
      <c r="L376" s="69">
        <v>0</v>
      </c>
      <c r="M376" s="80">
        <v>0</v>
      </c>
      <c r="N376" s="69">
        <v>0</v>
      </c>
      <c r="O376" s="69">
        <v>0</v>
      </c>
      <c r="P376" s="69">
        <v>0</v>
      </c>
      <c r="Q376" s="69">
        <v>29</v>
      </c>
      <c r="R376" s="69">
        <v>4.2</v>
      </c>
      <c r="S376" s="69">
        <v>157.5</v>
      </c>
      <c r="T376" s="80">
        <v>0.19994574064026041</v>
      </c>
      <c r="U376" s="69">
        <v>221.1</v>
      </c>
      <c r="V376" s="80">
        <v>0.19994574064026041</v>
      </c>
      <c r="W376" s="69">
        <v>221.1</v>
      </c>
      <c r="X376" s="69">
        <v>150.4</v>
      </c>
      <c r="Y376" s="69">
        <v>0</v>
      </c>
      <c r="Z376" s="69">
        <v>0</v>
      </c>
      <c r="AA376" s="60">
        <f>G376+H376+J376+L376+N376+O376+P376+Q376+R376+S376+U376+W376+X376+Y376+Z376</f>
        <v>2409.6000000000004</v>
      </c>
      <c r="AB376" s="211">
        <v>0</v>
      </c>
      <c r="AC376" s="69">
        <f>AB376+X376+W376+U376</f>
        <v>592.6</v>
      </c>
      <c r="AD376" s="238">
        <f t="shared" si="144"/>
        <v>0.53590160969433887</v>
      </c>
      <c r="AE376" s="69">
        <f>G376+H376+J376+L376+N376+P376+Q376+R376+S376+Y376+Z376</f>
        <v>1817.0000000000002</v>
      </c>
      <c r="AF376" s="277">
        <f t="shared" si="141"/>
        <v>0.6</v>
      </c>
      <c r="AG376" s="278">
        <f>G376*AF376</f>
        <v>663.48000000000013</v>
      </c>
      <c r="AH376" s="225">
        <f>IF((AA376+AB376)-(AE376+AG376)&gt;0,0,(AA376+AB376)-(AE376+AG376))</f>
        <v>-70.880000000000109</v>
      </c>
      <c r="AI376" s="238">
        <f t="shared" si="145"/>
        <v>0.6</v>
      </c>
      <c r="AJ376" s="69">
        <f t="shared" si="146"/>
        <v>663.48000000000013</v>
      </c>
      <c r="AK376" s="69"/>
      <c r="AL376" s="438">
        <f t="shared" si="153"/>
        <v>5.0999999999999997E-2</v>
      </c>
      <c r="AM376" s="69">
        <f t="shared" si="142"/>
        <v>56.4</v>
      </c>
      <c r="AN376" s="186"/>
      <c r="AO376" s="329"/>
    </row>
    <row r="377" spans="2:41" ht="15.75" x14ac:dyDescent="0.25">
      <c r="B377" s="687"/>
      <c r="C377" s="15" t="s">
        <v>303</v>
      </c>
      <c r="D377" s="116">
        <v>0</v>
      </c>
      <c r="E377" s="116">
        <v>18</v>
      </c>
      <c r="F377" s="116">
        <v>10</v>
      </c>
      <c r="G377" s="69">
        <v>845.59999999999991</v>
      </c>
      <c r="H377" s="69">
        <v>48.000000000000007</v>
      </c>
      <c r="I377" s="80">
        <v>0.46014664143803224</v>
      </c>
      <c r="J377" s="69">
        <v>389.1</v>
      </c>
      <c r="K377" s="80">
        <v>0</v>
      </c>
      <c r="L377" s="69">
        <v>0</v>
      </c>
      <c r="M377" s="80">
        <v>0</v>
      </c>
      <c r="N377" s="69">
        <v>0</v>
      </c>
      <c r="O377" s="69">
        <v>0</v>
      </c>
      <c r="P377" s="69">
        <v>0</v>
      </c>
      <c r="Q377" s="69">
        <v>58.8</v>
      </c>
      <c r="R377" s="69">
        <v>4.2</v>
      </c>
      <c r="S377" s="69">
        <v>126.89999999999999</v>
      </c>
      <c r="T377" s="80">
        <v>0.19997634815515616</v>
      </c>
      <c r="U377" s="69">
        <v>169.10000000000002</v>
      </c>
      <c r="V377" s="80">
        <v>0.19997634815515616</v>
      </c>
      <c r="W377" s="69">
        <v>169.10000000000002</v>
      </c>
      <c r="X377" s="69">
        <v>116.69999999999999</v>
      </c>
      <c r="Y377" s="69">
        <v>0</v>
      </c>
      <c r="Z377" s="69">
        <v>0</v>
      </c>
      <c r="AA377" s="60">
        <f>G377+H377+J377+L377+N377+O377+P377+Q377+R377+S377+U377+W377+X377+Y377+Z377</f>
        <v>1927.4999999999998</v>
      </c>
      <c r="AB377" s="211">
        <v>0</v>
      </c>
      <c r="AC377" s="69">
        <f>AB377+X377+W377+U377</f>
        <v>454.90000000000003</v>
      </c>
      <c r="AD377" s="238">
        <f t="shared" si="144"/>
        <v>0.53796121097445615</v>
      </c>
      <c r="AE377" s="69">
        <f>G377+H377+J377+L377+N377+P377+Q377+R377+S377+Y377+Z377</f>
        <v>1472.6</v>
      </c>
      <c r="AF377" s="277">
        <f t="shared" si="141"/>
        <v>0.6</v>
      </c>
      <c r="AG377" s="278">
        <f>G377*AF377</f>
        <v>507.3599999999999</v>
      </c>
      <c r="AH377" s="225">
        <f>IF((AA377+AB377)-(AE377+AG377)&gt;0,0,(AA377+AB377)-(AE377+AG377))</f>
        <v>-52.460000000000036</v>
      </c>
      <c r="AI377" s="238">
        <f t="shared" si="145"/>
        <v>0.6000000000000002</v>
      </c>
      <c r="AJ377" s="69">
        <f t="shared" si="146"/>
        <v>507.36000000000007</v>
      </c>
      <c r="AK377" s="69"/>
      <c r="AL377" s="438">
        <f t="shared" si="153"/>
        <v>5.0999999999999997E-2</v>
      </c>
      <c r="AM377" s="69">
        <f t="shared" si="142"/>
        <v>43.1</v>
      </c>
      <c r="AN377" s="186"/>
      <c r="AO377" s="329"/>
    </row>
    <row r="378" spans="2:41" s="1" customFormat="1" ht="15.75" x14ac:dyDescent="0.25">
      <c r="B378" s="687"/>
      <c r="C378" s="15" t="s">
        <v>304</v>
      </c>
      <c r="D378" s="116">
        <v>0</v>
      </c>
      <c r="E378" s="116">
        <v>11</v>
      </c>
      <c r="F378" s="116">
        <v>5</v>
      </c>
      <c r="G378" s="69">
        <v>417.3</v>
      </c>
      <c r="H378" s="69">
        <v>15.600000000000001</v>
      </c>
      <c r="I378" s="80">
        <v>0.34100167745027554</v>
      </c>
      <c r="J378" s="69">
        <v>142.29999999999998</v>
      </c>
      <c r="K378" s="80">
        <v>0</v>
      </c>
      <c r="L378" s="69">
        <v>0</v>
      </c>
      <c r="M378" s="80">
        <v>0</v>
      </c>
      <c r="N378" s="69">
        <v>0</v>
      </c>
      <c r="O378" s="69">
        <v>0</v>
      </c>
      <c r="P378" s="69">
        <v>0</v>
      </c>
      <c r="Q378" s="69">
        <v>29</v>
      </c>
      <c r="R378" s="69">
        <v>4.2</v>
      </c>
      <c r="S378" s="69">
        <v>58.500000000000007</v>
      </c>
      <c r="T378" s="80">
        <v>0.19985621854780733</v>
      </c>
      <c r="U378" s="69">
        <v>83.4</v>
      </c>
      <c r="V378" s="80">
        <v>0.19985621854780733</v>
      </c>
      <c r="W378" s="69">
        <v>83.4</v>
      </c>
      <c r="X378" s="69">
        <v>51.400000000000006</v>
      </c>
      <c r="Y378" s="69">
        <v>0</v>
      </c>
      <c r="Z378" s="69">
        <v>0</v>
      </c>
      <c r="AA378" s="60">
        <f>G378+H378+J378+L378+N378+O378+P378+Q378+R378+S378+U378+W378+X378+Y378+Z378</f>
        <v>885.1</v>
      </c>
      <c r="AB378" s="211">
        <v>0</v>
      </c>
      <c r="AC378" s="69">
        <f>AB378+X378+W378+U378</f>
        <v>218.20000000000002</v>
      </c>
      <c r="AD378" s="238">
        <f t="shared" si="144"/>
        <v>0.52288521447399949</v>
      </c>
      <c r="AE378" s="69">
        <f>G378+H378+J378+L378+N378+P378+Q378+R378+S378+Y378+Z378</f>
        <v>666.90000000000009</v>
      </c>
      <c r="AF378" s="277">
        <f t="shared" si="141"/>
        <v>0.6</v>
      </c>
      <c r="AG378" s="278">
        <f>G378*AF378</f>
        <v>250.38</v>
      </c>
      <c r="AH378" s="225">
        <f>IF((AA378+AB378)-(AE378+AG378)&gt;0,0,(AA378+AB378)-(AE378+AG378))</f>
        <v>-32.180000000000064</v>
      </c>
      <c r="AI378" s="238">
        <f t="shared" si="145"/>
        <v>0.6000000000000002</v>
      </c>
      <c r="AJ378" s="69">
        <f t="shared" si="146"/>
        <v>250.38000000000008</v>
      </c>
      <c r="AK378" s="69"/>
      <c r="AL378" s="438">
        <f t="shared" si="153"/>
        <v>5.0999999999999997E-2</v>
      </c>
      <c r="AM378" s="69">
        <f t="shared" si="142"/>
        <v>21.3</v>
      </c>
      <c r="AN378" s="186"/>
      <c r="AO378" s="329"/>
    </row>
    <row r="379" spans="2:41" s="1" customFormat="1" ht="15.75" x14ac:dyDescent="0.25">
      <c r="B379" s="687" t="s">
        <v>305</v>
      </c>
      <c r="C379" s="11" t="s">
        <v>124</v>
      </c>
      <c r="D379" s="125">
        <f t="shared" ref="D379:AA379" si="159">SUM(D380:D381)</f>
        <v>0</v>
      </c>
      <c r="E379" s="125">
        <f t="shared" si="159"/>
        <v>41</v>
      </c>
      <c r="F379" s="125">
        <f t="shared" si="159"/>
        <v>26</v>
      </c>
      <c r="G379" s="57">
        <f t="shared" si="159"/>
        <v>1888.8000000000002</v>
      </c>
      <c r="H379" s="57">
        <f t="shared" si="159"/>
        <v>103.19999999999999</v>
      </c>
      <c r="I379" s="82">
        <f>J379/G379</f>
        <v>0.37627064803049554</v>
      </c>
      <c r="J379" s="57">
        <f t="shared" si="159"/>
        <v>710.7</v>
      </c>
      <c r="K379" s="82">
        <f>L379/G379</f>
        <v>0</v>
      </c>
      <c r="L379" s="57">
        <f t="shared" si="159"/>
        <v>0</v>
      </c>
      <c r="M379" s="82">
        <f t="shared" si="159"/>
        <v>0</v>
      </c>
      <c r="N379" s="57">
        <f t="shared" si="159"/>
        <v>0</v>
      </c>
      <c r="O379" s="57">
        <f t="shared" si="159"/>
        <v>0</v>
      </c>
      <c r="P379" s="57">
        <f t="shared" si="159"/>
        <v>0</v>
      </c>
      <c r="Q379" s="57">
        <f t="shared" si="159"/>
        <v>99.100000000000009</v>
      </c>
      <c r="R379" s="57">
        <f t="shared" si="159"/>
        <v>12.7</v>
      </c>
      <c r="S379" s="57">
        <f t="shared" si="159"/>
        <v>268.89999999999998</v>
      </c>
      <c r="T379" s="82">
        <f>U379/G379</f>
        <v>0.19986234646336296</v>
      </c>
      <c r="U379" s="57">
        <f t="shared" si="159"/>
        <v>377.5</v>
      </c>
      <c r="V379" s="82">
        <f>W379/G379</f>
        <v>0.19986234646336296</v>
      </c>
      <c r="W379" s="57">
        <f t="shared" si="159"/>
        <v>377.5</v>
      </c>
      <c r="X379" s="57">
        <f t="shared" si="159"/>
        <v>241</v>
      </c>
      <c r="Y379" s="57">
        <f t="shared" si="159"/>
        <v>0</v>
      </c>
      <c r="Z379" s="57">
        <f t="shared" si="159"/>
        <v>0</v>
      </c>
      <c r="AA379" s="57">
        <f t="shared" si="159"/>
        <v>4079.4000000000005</v>
      </c>
      <c r="AB379" s="208">
        <f>SUM(AB380:AB381)</f>
        <v>0</v>
      </c>
      <c r="AC379" s="141">
        <f>SUM(AC380:AC381)</f>
        <v>996</v>
      </c>
      <c r="AD379" s="233">
        <f t="shared" si="144"/>
        <v>0.52731893265565433</v>
      </c>
      <c r="AE379" s="141">
        <f>SUM(AE380:AE381)</f>
        <v>3083.4000000000005</v>
      </c>
      <c r="AF379" s="269">
        <f t="shared" si="141"/>
        <v>0.6</v>
      </c>
      <c r="AG379" s="270">
        <f>SUM(AG380:AG381)</f>
        <v>1133.2800000000002</v>
      </c>
      <c r="AH379" s="141">
        <f>SUM(AH380:AH381)</f>
        <v>-137.27999999999997</v>
      </c>
      <c r="AI379" s="233">
        <f t="shared" si="145"/>
        <v>0.6</v>
      </c>
      <c r="AJ379" s="57">
        <f t="shared" si="146"/>
        <v>1133.28</v>
      </c>
      <c r="AK379" s="57"/>
      <c r="AL379" s="433">
        <f t="shared" si="153"/>
        <v>5.0999999999999997E-2</v>
      </c>
      <c r="AM379" s="57">
        <f>SUM(AM380:AM381)</f>
        <v>96.300000000000011</v>
      </c>
      <c r="AN379" s="79"/>
      <c r="AO379" s="329"/>
    </row>
    <row r="380" spans="2:41" s="1" customFormat="1" ht="15.75" x14ac:dyDescent="0.25">
      <c r="B380" s="687"/>
      <c r="C380" s="15" t="s">
        <v>306</v>
      </c>
      <c r="D380" s="116">
        <v>0</v>
      </c>
      <c r="E380" s="116">
        <v>19</v>
      </c>
      <c r="F380" s="116">
        <v>14</v>
      </c>
      <c r="G380" s="69">
        <v>962.7</v>
      </c>
      <c r="H380" s="69">
        <v>50.4</v>
      </c>
      <c r="I380" s="80">
        <v>0.33759218863612755</v>
      </c>
      <c r="J380" s="69">
        <v>325</v>
      </c>
      <c r="K380" s="80">
        <v>0</v>
      </c>
      <c r="L380" s="69">
        <v>0</v>
      </c>
      <c r="M380" s="80">
        <v>0</v>
      </c>
      <c r="N380" s="69">
        <v>0</v>
      </c>
      <c r="O380" s="69">
        <v>0</v>
      </c>
      <c r="P380" s="69">
        <v>0</v>
      </c>
      <c r="Q380" s="69">
        <v>77.400000000000006</v>
      </c>
      <c r="R380" s="69">
        <v>8.5</v>
      </c>
      <c r="S380" s="69">
        <v>136.9</v>
      </c>
      <c r="T380" s="80">
        <v>0.19985457567258752</v>
      </c>
      <c r="U380" s="69">
        <v>192.4</v>
      </c>
      <c r="V380" s="80">
        <v>0.19985457567258752</v>
      </c>
      <c r="W380" s="69">
        <v>192.4</v>
      </c>
      <c r="X380" s="69">
        <v>116.10000000000001</v>
      </c>
      <c r="Y380" s="69">
        <v>0</v>
      </c>
      <c r="Z380" s="69">
        <v>0</v>
      </c>
      <c r="AA380" s="60">
        <f>G380+H380+J380+L380+N380+O380+P380+Q380+R380+S380+U380+W380+X380+Y380+Z380</f>
        <v>2061.8000000000002</v>
      </c>
      <c r="AB380" s="211">
        <v>0</v>
      </c>
      <c r="AC380" s="69">
        <f>AB380+X380+W380+U380</f>
        <v>500.9</v>
      </c>
      <c r="AD380" s="238">
        <f t="shared" si="144"/>
        <v>0.52030746857795773</v>
      </c>
      <c r="AE380" s="69">
        <f>G380+H380+J380+L380+N380+P380+Q380+R380+S380+Y380+Z380</f>
        <v>1560.9</v>
      </c>
      <c r="AF380" s="277">
        <f t="shared" si="141"/>
        <v>0.6</v>
      </c>
      <c r="AG380" s="278">
        <f>G380*AF380</f>
        <v>577.62</v>
      </c>
      <c r="AH380" s="225">
        <f>IF((AA380+AB380)-(AE380+AG380)&gt;0,0,(AA380+AB380)-(AE380+AG380))</f>
        <v>-76.7199999999998</v>
      </c>
      <c r="AI380" s="238">
        <f t="shared" si="145"/>
        <v>0.59999999999999976</v>
      </c>
      <c r="AJ380" s="69">
        <f t="shared" si="146"/>
        <v>577.61999999999978</v>
      </c>
      <c r="AK380" s="69"/>
      <c r="AL380" s="438">
        <f t="shared" si="153"/>
        <v>5.0999999999999997E-2</v>
      </c>
      <c r="AM380" s="69">
        <f t="shared" si="142"/>
        <v>49.1</v>
      </c>
      <c r="AN380" s="186"/>
      <c r="AO380" s="329"/>
    </row>
    <row r="381" spans="2:41" s="1" customFormat="1" ht="15.75" x14ac:dyDescent="0.25">
      <c r="B381" s="687"/>
      <c r="C381" s="15" t="s">
        <v>307</v>
      </c>
      <c r="D381" s="116">
        <v>0</v>
      </c>
      <c r="E381" s="116">
        <v>22</v>
      </c>
      <c r="F381" s="116">
        <v>12</v>
      </c>
      <c r="G381" s="69">
        <v>926.10000000000014</v>
      </c>
      <c r="H381" s="69">
        <v>52.8</v>
      </c>
      <c r="I381" s="80">
        <v>0.41647770219198782</v>
      </c>
      <c r="J381" s="69">
        <v>385.7</v>
      </c>
      <c r="K381" s="80">
        <v>0</v>
      </c>
      <c r="L381" s="69">
        <v>0</v>
      </c>
      <c r="M381" s="80">
        <v>0</v>
      </c>
      <c r="N381" s="69">
        <v>0</v>
      </c>
      <c r="O381" s="69">
        <v>0</v>
      </c>
      <c r="P381" s="69">
        <v>0</v>
      </c>
      <c r="Q381" s="69">
        <v>21.7</v>
      </c>
      <c r="R381" s="69">
        <v>4.2</v>
      </c>
      <c r="S381" s="69">
        <v>132</v>
      </c>
      <c r="T381" s="80">
        <v>0.19987042436022023</v>
      </c>
      <c r="U381" s="69">
        <v>185.1</v>
      </c>
      <c r="V381" s="80">
        <v>0.19987042436022023</v>
      </c>
      <c r="W381" s="69">
        <v>185.1</v>
      </c>
      <c r="X381" s="69">
        <v>124.89999999999999</v>
      </c>
      <c r="Y381" s="69">
        <v>0</v>
      </c>
      <c r="Z381" s="69">
        <v>0</v>
      </c>
      <c r="AA381" s="60">
        <f>G381+H381+J381+L381+N381+O381+P381+Q381+R381+S381+U381+W381+X381+Y381+Z381</f>
        <v>2017.6000000000001</v>
      </c>
      <c r="AB381" s="211">
        <v>0</v>
      </c>
      <c r="AC381" s="69">
        <f>AB381+X381+W381+U381</f>
        <v>495.1</v>
      </c>
      <c r="AD381" s="238">
        <f t="shared" si="144"/>
        <v>0.53460749379116723</v>
      </c>
      <c r="AE381" s="69">
        <f>G381+H381+J381+L381+N381+P381+Q381+R381+S381+Y381+Z381</f>
        <v>1522.5000000000002</v>
      </c>
      <c r="AF381" s="277">
        <f t="shared" si="141"/>
        <v>0.6</v>
      </c>
      <c r="AG381" s="278">
        <f>G381*AF381</f>
        <v>555.66000000000008</v>
      </c>
      <c r="AH381" s="225">
        <f>IF((AA381+AB381)-(AE381+AG381)&gt;0,0,(AA381+AB381)-(AE381+AG381))</f>
        <v>-60.560000000000173</v>
      </c>
      <c r="AI381" s="238">
        <f t="shared" si="145"/>
        <v>0.60000000000000009</v>
      </c>
      <c r="AJ381" s="69">
        <f t="shared" si="146"/>
        <v>555.6600000000002</v>
      </c>
      <c r="AK381" s="69"/>
      <c r="AL381" s="438">
        <f t="shared" si="153"/>
        <v>5.0999999999999997E-2</v>
      </c>
      <c r="AM381" s="69">
        <f t="shared" si="142"/>
        <v>47.2</v>
      </c>
      <c r="AN381" s="186"/>
      <c r="AO381" s="329"/>
    </row>
    <row r="382" spans="2:41" ht="15.75" x14ac:dyDescent="0.25">
      <c r="B382" s="687" t="s">
        <v>308</v>
      </c>
      <c r="C382" s="11" t="s">
        <v>124</v>
      </c>
      <c r="D382" s="125">
        <f t="shared" ref="D382:AA382" si="160">SUM(D383:D384)</f>
        <v>3</v>
      </c>
      <c r="E382" s="125">
        <f t="shared" si="160"/>
        <v>46.5</v>
      </c>
      <c r="F382" s="125">
        <f t="shared" si="160"/>
        <v>28.5</v>
      </c>
      <c r="G382" s="57">
        <f t="shared" si="160"/>
        <v>2523.9</v>
      </c>
      <c r="H382" s="57">
        <f t="shared" si="160"/>
        <v>111.6</v>
      </c>
      <c r="I382" s="82">
        <f>J382/G382</f>
        <v>0.31554340504774359</v>
      </c>
      <c r="J382" s="57">
        <f t="shared" si="160"/>
        <v>796.40000000000009</v>
      </c>
      <c r="K382" s="82">
        <f>L382/G382</f>
        <v>0</v>
      </c>
      <c r="L382" s="57">
        <f t="shared" si="160"/>
        <v>0</v>
      </c>
      <c r="M382" s="82">
        <f t="shared" si="160"/>
        <v>0</v>
      </c>
      <c r="N382" s="57">
        <f t="shared" si="160"/>
        <v>0</v>
      </c>
      <c r="O382" s="57">
        <f t="shared" si="160"/>
        <v>0</v>
      </c>
      <c r="P382" s="57">
        <f t="shared" si="160"/>
        <v>0</v>
      </c>
      <c r="Q382" s="57">
        <f t="shared" si="160"/>
        <v>141.4</v>
      </c>
      <c r="R382" s="57">
        <f t="shared" si="160"/>
        <v>4.2</v>
      </c>
      <c r="S382" s="57">
        <f t="shared" si="160"/>
        <v>341.6</v>
      </c>
      <c r="T382" s="82">
        <f>U382/G382</f>
        <v>0.19996830302309918</v>
      </c>
      <c r="U382" s="57">
        <f t="shared" si="160"/>
        <v>504.70000000000005</v>
      </c>
      <c r="V382" s="82">
        <f>W382/G382</f>
        <v>0.19996830302309918</v>
      </c>
      <c r="W382" s="57">
        <f t="shared" si="160"/>
        <v>504.70000000000005</v>
      </c>
      <c r="X382" s="57">
        <f t="shared" si="160"/>
        <v>331.1</v>
      </c>
      <c r="Y382" s="57">
        <f t="shared" si="160"/>
        <v>0</v>
      </c>
      <c r="Z382" s="57">
        <f t="shared" si="160"/>
        <v>14.9</v>
      </c>
      <c r="AA382" s="57">
        <f t="shared" si="160"/>
        <v>5274.5</v>
      </c>
      <c r="AB382" s="208">
        <f>SUM(AB383:AB384)</f>
        <v>0</v>
      </c>
      <c r="AC382" s="141">
        <f>SUM(AC383:AC384)</f>
        <v>1340.5</v>
      </c>
      <c r="AD382" s="233">
        <f t="shared" si="144"/>
        <v>0.53112246919450057</v>
      </c>
      <c r="AE382" s="141">
        <f>SUM(AE383:AE384)</f>
        <v>3934</v>
      </c>
      <c r="AF382" s="269">
        <f t="shared" si="141"/>
        <v>0.6</v>
      </c>
      <c r="AG382" s="270">
        <f>SUM(AG383:AG384)</f>
        <v>1514.3400000000001</v>
      </c>
      <c r="AH382" s="141">
        <f>SUM(AH383:AH384)</f>
        <v>-173.84000000000015</v>
      </c>
      <c r="AI382" s="233">
        <f t="shared" si="145"/>
        <v>0.60000000000000009</v>
      </c>
      <c r="AJ382" s="57">
        <f t="shared" si="146"/>
        <v>1514.3400000000001</v>
      </c>
      <c r="AK382" s="57"/>
      <c r="AL382" s="433">
        <f t="shared" si="153"/>
        <v>5.0999999999999997E-2</v>
      </c>
      <c r="AM382" s="57">
        <f>SUM(AM383:AM384)</f>
        <v>128.80000000000001</v>
      </c>
      <c r="AN382" s="79"/>
      <c r="AO382" s="329"/>
    </row>
    <row r="383" spans="2:41" ht="15.75" x14ac:dyDescent="0.25">
      <c r="B383" s="687"/>
      <c r="C383" s="15" t="s">
        <v>309</v>
      </c>
      <c r="D383" s="116">
        <v>2</v>
      </c>
      <c r="E383" s="116">
        <v>30</v>
      </c>
      <c r="F383" s="116">
        <v>16</v>
      </c>
      <c r="G383" s="69">
        <v>1250</v>
      </c>
      <c r="H383" s="69">
        <v>60</v>
      </c>
      <c r="I383" s="80">
        <v>0.26544000000000006</v>
      </c>
      <c r="J383" s="69">
        <v>331.80000000000007</v>
      </c>
      <c r="K383" s="80">
        <v>0</v>
      </c>
      <c r="L383" s="69">
        <v>0</v>
      </c>
      <c r="M383" s="80">
        <v>0</v>
      </c>
      <c r="N383" s="69">
        <v>0</v>
      </c>
      <c r="O383" s="69">
        <v>0</v>
      </c>
      <c r="P383" s="69">
        <v>0</v>
      </c>
      <c r="Q383" s="69">
        <v>115.6</v>
      </c>
      <c r="R383" s="69">
        <v>4.2</v>
      </c>
      <c r="S383" s="69">
        <v>168.5</v>
      </c>
      <c r="T383" s="80">
        <v>0.2</v>
      </c>
      <c r="U383" s="69">
        <v>250.00000000000003</v>
      </c>
      <c r="V383" s="80">
        <v>0.2</v>
      </c>
      <c r="W383" s="69">
        <v>250.00000000000003</v>
      </c>
      <c r="X383" s="69">
        <v>161.4</v>
      </c>
      <c r="Y383" s="69">
        <v>0</v>
      </c>
      <c r="Z383" s="69">
        <v>0</v>
      </c>
      <c r="AA383" s="60">
        <f>G383+H383+J383+L383+N383+O383+P383+Q383+R383+S383+U383+W383+X383+Y383+Z383</f>
        <v>2591.5000000000005</v>
      </c>
      <c r="AB383" s="211">
        <v>0</v>
      </c>
      <c r="AC383" s="69">
        <f>AB383+X383+W383+U383</f>
        <v>661.40000000000009</v>
      </c>
      <c r="AD383" s="238">
        <f t="shared" si="144"/>
        <v>0.52912000000000003</v>
      </c>
      <c r="AE383" s="69">
        <f>G383+H383+J383+L383+N383+P383+Q383+R383+S383+Y383+Z383</f>
        <v>1930.1000000000001</v>
      </c>
      <c r="AF383" s="277">
        <f t="shared" si="141"/>
        <v>0.6</v>
      </c>
      <c r="AG383" s="278">
        <f>G383*AF383</f>
        <v>750</v>
      </c>
      <c r="AH383" s="225">
        <f>IF((AA383+AB383)-(AE383+AG383)&gt;0,0,(AA383+AB383)-(AE383+AG383))</f>
        <v>-88.599999999999909</v>
      </c>
      <c r="AI383" s="238">
        <f t="shared" si="145"/>
        <v>0.6</v>
      </c>
      <c r="AJ383" s="69">
        <f t="shared" si="146"/>
        <v>750</v>
      </c>
      <c r="AK383" s="69"/>
      <c r="AL383" s="438">
        <f t="shared" si="153"/>
        <v>5.0999999999999997E-2</v>
      </c>
      <c r="AM383" s="69">
        <f t="shared" si="142"/>
        <v>63.8</v>
      </c>
      <c r="AN383" s="186"/>
      <c r="AO383" s="329"/>
    </row>
    <row r="384" spans="2:41" s="1" customFormat="1" ht="15.75" x14ac:dyDescent="0.25">
      <c r="B384" s="687"/>
      <c r="C384" s="15" t="s">
        <v>310</v>
      </c>
      <c r="D384" s="116">
        <v>1</v>
      </c>
      <c r="E384" s="116">
        <v>16.5</v>
      </c>
      <c r="F384" s="116">
        <v>12.5</v>
      </c>
      <c r="G384" s="69">
        <v>1273.9000000000001</v>
      </c>
      <c r="H384" s="69">
        <v>51.6</v>
      </c>
      <c r="I384" s="80">
        <v>0.36470680587173249</v>
      </c>
      <c r="J384" s="69">
        <v>464.6</v>
      </c>
      <c r="K384" s="80">
        <v>0</v>
      </c>
      <c r="L384" s="69">
        <v>0</v>
      </c>
      <c r="M384" s="80">
        <v>0</v>
      </c>
      <c r="N384" s="69">
        <v>0</v>
      </c>
      <c r="O384" s="69">
        <v>0</v>
      </c>
      <c r="P384" s="69">
        <v>0</v>
      </c>
      <c r="Q384" s="69">
        <v>25.8</v>
      </c>
      <c r="R384" s="69">
        <v>0</v>
      </c>
      <c r="S384" s="69">
        <v>173.1</v>
      </c>
      <c r="T384" s="80">
        <v>0.1999372007221917</v>
      </c>
      <c r="U384" s="69">
        <v>254.70000000000002</v>
      </c>
      <c r="V384" s="80">
        <v>0.1999372007221917</v>
      </c>
      <c r="W384" s="69">
        <v>254.70000000000002</v>
      </c>
      <c r="X384" s="69">
        <v>169.7</v>
      </c>
      <c r="Y384" s="69">
        <v>0</v>
      </c>
      <c r="Z384" s="69">
        <v>14.9</v>
      </c>
      <c r="AA384" s="60">
        <f>G384+H384+J384+L384+N384+O384+P384+Q384+R384+S384+U384+W384+X384+Y384+Z384</f>
        <v>2682.9999999999995</v>
      </c>
      <c r="AB384" s="211">
        <v>0</v>
      </c>
      <c r="AC384" s="69">
        <f>AB384+X384+W384+U384</f>
        <v>679.1</v>
      </c>
      <c r="AD384" s="238">
        <f t="shared" si="144"/>
        <v>0.53308736949525082</v>
      </c>
      <c r="AE384" s="69">
        <f>G384+H384+J384+L384+N384+P384+Q384+R384+S384+Y384+Z384</f>
        <v>2003.8999999999999</v>
      </c>
      <c r="AF384" s="277">
        <f t="shared" si="141"/>
        <v>0.6</v>
      </c>
      <c r="AG384" s="278">
        <f>G384*AF384</f>
        <v>764.34</v>
      </c>
      <c r="AH384" s="225">
        <f>IF((AA384+AB384)-(AE384+AG384)&gt;0,0,(AA384+AB384)-(AE384+AG384))</f>
        <v>-85.240000000000236</v>
      </c>
      <c r="AI384" s="238">
        <f t="shared" si="145"/>
        <v>0.6000000000000002</v>
      </c>
      <c r="AJ384" s="69">
        <f t="shared" si="146"/>
        <v>764.34000000000026</v>
      </c>
      <c r="AK384" s="69"/>
      <c r="AL384" s="438">
        <f t="shared" si="153"/>
        <v>5.0999999999999997E-2</v>
      </c>
      <c r="AM384" s="69">
        <f t="shared" si="142"/>
        <v>65</v>
      </c>
      <c r="AN384" s="186"/>
      <c r="AO384" s="329"/>
    </row>
    <row r="385" spans="2:45" s="1" customFormat="1" ht="15.75" x14ac:dyDescent="0.25">
      <c r="B385" s="687" t="s">
        <v>819</v>
      </c>
      <c r="C385" s="11" t="s">
        <v>124</v>
      </c>
      <c r="D385" s="125">
        <f t="shared" ref="D385:AA385" si="161">SUM(D386:D387)</f>
        <v>21</v>
      </c>
      <c r="E385" s="125">
        <f t="shared" si="161"/>
        <v>88</v>
      </c>
      <c r="F385" s="125">
        <f t="shared" si="161"/>
        <v>81</v>
      </c>
      <c r="G385" s="57">
        <f t="shared" si="161"/>
        <v>7219.9</v>
      </c>
      <c r="H385" s="57">
        <f t="shared" si="161"/>
        <v>235.2</v>
      </c>
      <c r="I385" s="82">
        <f>J385/G385</f>
        <v>0.28569647779055113</v>
      </c>
      <c r="J385" s="57">
        <f t="shared" si="161"/>
        <v>2062.6999999999998</v>
      </c>
      <c r="K385" s="82">
        <f>L385/G385</f>
        <v>0</v>
      </c>
      <c r="L385" s="57">
        <f t="shared" si="161"/>
        <v>0</v>
      </c>
      <c r="M385" s="82">
        <f t="shared" si="161"/>
        <v>0</v>
      </c>
      <c r="N385" s="57">
        <f t="shared" si="161"/>
        <v>0</v>
      </c>
      <c r="O385" s="57">
        <f t="shared" si="161"/>
        <v>0</v>
      </c>
      <c r="P385" s="57">
        <f t="shared" si="161"/>
        <v>0</v>
      </c>
      <c r="Q385" s="57">
        <f t="shared" si="161"/>
        <v>282.89999999999998</v>
      </c>
      <c r="R385" s="57">
        <f t="shared" si="161"/>
        <v>25.5</v>
      </c>
      <c r="S385" s="57">
        <f t="shared" si="161"/>
        <v>935.1</v>
      </c>
      <c r="T385" s="82">
        <f>U385/G385</f>
        <v>0.1989916757849832</v>
      </c>
      <c r="U385" s="57">
        <f t="shared" si="161"/>
        <v>1436.7</v>
      </c>
      <c r="V385" s="82">
        <f>W385/G385</f>
        <v>0.1989916757849832</v>
      </c>
      <c r="W385" s="57">
        <f t="shared" si="161"/>
        <v>1436.7</v>
      </c>
      <c r="X385" s="57">
        <f t="shared" si="161"/>
        <v>872.7</v>
      </c>
      <c r="Y385" s="57">
        <f t="shared" si="161"/>
        <v>0</v>
      </c>
      <c r="Z385" s="57">
        <f t="shared" si="161"/>
        <v>0</v>
      </c>
      <c r="AA385" s="57">
        <f t="shared" si="161"/>
        <v>14507.4</v>
      </c>
      <c r="AB385" s="208">
        <f>SUM(AB386:AB387)</f>
        <v>0</v>
      </c>
      <c r="AC385" s="141">
        <f>SUM(AC386:AC387)</f>
        <v>3746.1000000000004</v>
      </c>
      <c r="AD385" s="233">
        <f t="shared" si="144"/>
        <v>0.51885760190584362</v>
      </c>
      <c r="AE385" s="141">
        <f>SUM(AE386:AE387)</f>
        <v>10761.3</v>
      </c>
      <c r="AF385" s="269">
        <f t="shared" si="141"/>
        <v>0.6</v>
      </c>
      <c r="AG385" s="270">
        <f>SUM(AG386:AG387)</f>
        <v>4331.9399999999996</v>
      </c>
      <c r="AH385" s="141">
        <f>SUM(AH386:AH387)</f>
        <v>-585.83999999999924</v>
      </c>
      <c r="AI385" s="233">
        <f t="shared" si="145"/>
        <v>0.6</v>
      </c>
      <c r="AJ385" s="57">
        <f t="shared" si="146"/>
        <v>4331.9399999999996</v>
      </c>
      <c r="AK385" s="57"/>
      <c r="AL385" s="433">
        <f t="shared" si="153"/>
        <v>5.0999999999999997E-2</v>
      </c>
      <c r="AM385" s="57">
        <f>SUM(AM386:AM387)</f>
        <v>368.2</v>
      </c>
      <c r="AN385" s="79"/>
      <c r="AO385" s="329"/>
    </row>
    <row r="386" spans="2:45" s="1" customFormat="1" ht="15.75" x14ac:dyDescent="0.25">
      <c r="B386" s="687"/>
      <c r="C386" s="15" t="s">
        <v>893</v>
      </c>
      <c r="D386" s="116">
        <v>8</v>
      </c>
      <c r="E386" s="116">
        <v>34</v>
      </c>
      <c r="F386" s="116">
        <v>32</v>
      </c>
      <c r="G386" s="69">
        <v>2766.9</v>
      </c>
      <c r="H386" s="69">
        <v>110.4</v>
      </c>
      <c r="I386" s="80">
        <v>0.33459828689146698</v>
      </c>
      <c r="J386" s="69">
        <v>925.8</v>
      </c>
      <c r="K386" s="80">
        <v>0</v>
      </c>
      <c r="L386" s="69">
        <v>0</v>
      </c>
      <c r="M386" s="80">
        <v>0</v>
      </c>
      <c r="N386" s="69">
        <v>0</v>
      </c>
      <c r="O386" s="69">
        <v>0</v>
      </c>
      <c r="P386" s="69">
        <v>0</v>
      </c>
      <c r="Q386" s="69">
        <v>73</v>
      </c>
      <c r="R386" s="69">
        <v>8.5</v>
      </c>
      <c r="S386" s="69">
        <v>371.9</v>
      </c>
      <c r="T386" s="80">
        <v>0.20000722830604648</v>
      </c>
      <c r="U386" s="69">
        <v>553.4</v>
      </c>
      <c r="V386" s="80">
        <v>0.20000722830604648</v>
      </c>
      <c r="W386" s="69">
        <v>553.4</v>
      </c>
      <c r="X386" s="69">
        <v>351.09999999999997</v>
      </c>
      <c r="Y386" s="69">
        <v>0</v>
      </c>
      <c r="Z386" s="69">
        <v>0</v>
      </c>
      <c r="AA386" s="60">
        <f>G386+H386+J386+L386+N386+O386+P386+Q386+R386+S386+U386+W386+X386+Y386+Z386</f>
        <v>5714.4</v>
      </c>
      <c r="AB386" s="211">
        <v>0</v>
      </c>
      <c r="AC386" s="69">
        <f>AB386+X386+W386+U386</f>
        <v>1457.9</v>
      </c>
      <c r="AD386" s="238">
        <f t="shared" si="144"/>
        <v>0.5269073692580144</v>
      </c>
      <c r="AE386" s="69">
        <f>G386+H386+J386+L386+N386+P386+Q386+R386+S386+Y386+Z386</f>
        <v>4256.5</v>
      </c>
      <c r="AF386" s="277">
        <f t="shared" si="141"/>
        <v>0.6</v>
      </c>
      <c r="AG386" s="278">
        <f>G386*AF386</f>
        <v>1660.14</v>
      </c>
      <c r="AH386" s="225">
        <f>IF((AA386+AB386)-(AE386+AG386)&gt;0,0,(AA386+AB386)-(AE386+AG386))</f>
        <v>-202.24000000000069</v>
      </c>
      <c r="AI386" s="238">
        <f t="shared" si="145"/>
        <v>0.60000000000000031</v>
      </c>
      <c r="AJ386" s="69">
        <f t="shared" si="146"/>
        <v>1660.1400000000008</v>
      </c>
      <c r="AK386" s="69"/>
      <c r="AL386" s="438">
        <f t="shared" si="153"/>
        <v>5.0999999999999997E-2</v>
      </c>
      <c r="AM386" s="69">
        <f t="shared" si="142"/>
        <v>141.1</v>
      </c>
      <c r="AN386" s="186"/>
      <c r="AO386" s="329"/>
    </row>
    <row r="387" spans="2:45" s="1" customFormat="1" ht="15.75" x14ac:dyDescent="0.25">
      <c r="B387" s="687"/>
      <c r="C387" s="15" t="s">
        <v>894</v>
      </c>
      <c r="D387" s="116">
        <v>13</v>
      </c>
      <c r="E387" s="116">
        <v>54</v>
      </c>
      <c r="F387" s="116">
        <v>49</v>
      </c>
      <c r="G387" s="69">
        <v>4453</v>
      </c>
      <c r="H387" s="69">
        <v>124.79999999999998</v>
      </c>
      <c r="I387" s="80">
        <v>0.2553110262744217</v>
      </c>
      <c r="J387" s="69">
        <v>1136.8999999999999</v>
      </c>
      <c r="K387" s="80">
        <v>0</v>
      </c>
      <c r="L387" s="69">
        <v>0</v>
      </c>
      <c r="M387" s="80">
        <v>0</v>
      </c>
      <c r="N387" s="69">
        <v>0</v>
      </c>
      <c r="O387" s="69">
        <v>0</v>
      </c>
      <c r="P387" s="69">
        <v>0</v>
      </c>
      <c r="Q387" s="69">
        <v>209.9</v>
      </c>
      <c r="R387" s="69">
        <v>17</v>
      </c>
      <c r="S387" s="69">
        <v>563.20000000000005</v>
      </c>
      <c r="T387" s="80">
        <v>0.19836065573770492</v>
      </c>
      <c r="U387" s="69">
        <v>883.30000000000007</v>
      </c>
      <c r="V387" s="80">
        <v>0.19836065573770492</v>
      </c>
      <c r="W387" s="69">
        <v>883.30000000000007</v>
      </c>
      <c r="X387" s="69">
        <v>521.6</v>
      </c>
      <c r="Y387" s="69">
        <v>0</v>
      </c>
      <c r="Z387" s="69">
        <v>0</v>
      </c>
      <c r="AA387" s="60">
        <f>G387+H387+J387+L387+N387+O387+P387+Q387+R387+S387+U387+W387+X387+Y387+Z387</f>
        <v>8793</v>
      </c>
      <c r="AB387" s="211">
        <v>0</v>
      </c>
      <c r="AC387" s="69">
        <f>AB387+X387+W387+U387</f>
        <v>2288.2000000000003</v>
      </c>
      <c r="AD387" s="238">
        <f t="shared" si="144"/>
        <v>0.51385582753200099</v>
      </c>
      <c r="AE387" s="69">
        <f>G387+H387+J387+L387+N387+P387+Q387+R387+S387+Y387+Z387</f>
        <v>6504.7999999999993</v>
      </c>
      <c r="AF387" s="277">
        <f t="shared" si="141"/>
        <v>0.6</v>
      </c>
      <c r="AG387" s="278">
        <f>G387*AF387</f>
        <v>2671.7999999999997</v>
      </c>
      <c r="AH387" s="225">
        <f>IF((AA387+AB387)-(AE387+AG387)&gt;0,0,(AA387+AB387)-(AE387+AG387))</f>
        <v>-383.59999999999854</v>
      </c>
      <c r="AI387" s="238">
        <f t="shared" si="145"/>
        <v>0.59999999999999976</v>
      </c>
      <c r="AJ387" s="69">
        <f t="shared" si="146"/>
        <v>2671.7999999999988</v>
      </c>
      <c r="AK387" s="69"/>
      <c r="AL387" s="438">
        <f t="shared" si="153"/>
        <v>5.0999999999999997E-2</v>
      </c>
      <c r="AM387" s="69">
        <f t="shared" si="142"/>
        <v>227.1</v>
      </c>
      <c r="AN387" s="186"/>
      <c r="AO387" s="329"/>
    </row>
    <row r="388" spans="2:45" s="1" customFormat="1" ht="15.75" x14ac:dyDescent="0.25">
      <c r="B388" s="687" t="s">
        <v>820</v>
      </c>
      <c r="C388" s="11" t="s">
        <v>124</v>
      </c>
      <c r="D388" s="125">
        <f t="shared" ref="D388:AA388" si="162">SUM(D389:D390)</f>
        <v>23</v>
      </c>
      <c r="E388" s="125">
        <f t="shared" si="162"/>
        <v>97</v>
      </c>
      <c r="F388" s="125">
        <f t="shared" si="162"/>
        <v>90</v>
      </c>
      <c r="G388" s="57">
        <f t="shared" si="162"/>
        <v>8016.7000000000007</v>
      </c>
      <c r="H388" s="57">
        <f t="shared" si="162"/>
        <v>225.7</v>
      </c>
      <c r="I388" s="82">
        <f>J388/G388</f>
        <v>0.22923397407910981</v>
      </c>
      <c r="J388" s="57">
        <f t="shared" si="162"/>
        <v>1837.6999999999998</v>
      </c>
      <c r="K388" s="82">
        <f>L388/G388</f>
        <v>1.1164194743472999E-2</v>
      </c>
      <c r="L388" s="57">
        <f t="shared" si="162"/>
        <v>89.5</v>
      </c>
      <c r="M388" s="82">
        <f t="shared" si="162"/>
        <v>0</v>
      </c>
      <c r="N388" s="57">
        <f t="shared" si="162"/>
        <v>0</v>
      </c>
      <c r="O388" s="57">
        <f t="shared" si="162"/>
        <v>0</v>
      </c>
      <c r="P388" s="57">
        <f t="shared" si="162"/>
        <v>0</v>
      </c>
      <c r="Q388" s="57">
        <f t="shared" si="162"/>
        <v>329</v>
      </c>
      <c r="R388" s="57">
        <f t="shared" si="162"/>
        <v>17</v>
      </c>
      <c r="S388" s="57">
        <f t="shared" si="162"/>
        <v>1022.6</v>
      </c>
      <c r="T388" s="82">
        <f>U388/G388</f>
        <v>0.19997006249454266</v>
      </c>
      <c r="U388" s="57">
        <f t="shared" si="162"/>
        <v>1603.1000000000004</v>
      </c>
      <c r="V388" s="82">
        <f>W388/G388</f>
        <v>0.19997006249454266</v>
      </c>
      <c r="W388" s="57">
        <f t="shared" si="162"/>
        <v>1603.1000000000004</v>
      </c>
      <c r="X388" s="57">
        <f t="shared" si="162"/>
        <v>954.2</v>
      </c>
      <c r="Y388" s="57">
        <f t="shared" si="162"/>
        <v>0</v>
      </c>
      <c r="Z388" s="57">
        <f t="shared" si="162"/>
        <v>0</v>
      </c>
      <c r="AA388" s="57">
        <f t="shared" si="162"/>
        <v>15698.6</v>
      </c>
      <c r="AB388" s="208">
        <f>SUM(AB389:AB390)</f>
        <v>0</v>
      </c>
      <c r="AC388" s="141">
        <f>SUM(AC389:AC390)</f>
        <v>4160.4000000000005</v>
      </c>
      <c r="AD388" s="233">
        <f t="shared" si="144"/>
        <v>0.51896665710329692</v>
      </c>
      <c r="AE388" s="141">
        <f>SUM(AE389:AE390)</f>
        <v>11538.2</v>
      </c>
      <c r="AF388" s="269">
        <f t="shared" si="141"/>
        <v>0.6</v>
      </c>
      <c r="AG388" s="270">
        <f>SUM(AG389:AG390)</f>
        <v>4810.0200000000004</v>
      </c>
      <c r="AH388" s="141">
        <f>SUM(AH389:AH390)</f>
        <v>-649.6200000000008</v>
      </c>
      <c r="AI388" s="233">
        <f t="shared" si="145"/>
        <v>0.60000000000000009</v>
      </c>
      <c r="AJ388" s="57">
        <f t="shared" si="146"/>
        <v>4810.0200000000013</v>
      </c>
      <c r="AK388" s="57"/>
      <c r="AL388" s="433">
        <f t="shared" si="153"/>
        <v>5.0999999999999997E-2</v>
      </c>
      <c r="AM388" s="57">
        <f>SUM(AM389:AM390)</f>
        <v>408.8</v>
      </c>
      <c r="AN388" s="79"/>
      <c r="AO388" s="329"/>
    </row>
    <row r="389" spans="2:45" s="1" customFormat="1" ht="15.75" x14ac:dyDescent="0.25">
      <c r="B389" s="687"/>
      <c r="C389" s="15" t="s">
        <v>895</v>
      </c>
      <c r="D389" s="116">
        <v>12</v>
      </c>
      <c r="E389" s="116">
        <v>52</v>
      </c>
      <c r="F389" s="116">
        <v>46</v>
      </c>
      <c r="G389" s="69">
        <v>4017.7000000000003</v>
      </c>
      <c r="H389" s="69">
        <v>108.1</v>
      </c>
      <c r="I389" s="80">
        <v>0.22575105159668463</v>
      </c>
      <c r="J389" s="69">
        <v>906.99999999999989</v>
      </c>
      <c r="K389" s="80">
        <v>0</v>
      </c>
      <c r="L389" s="69">
        <v>0</v>
      </c>
      <c r="M389" s="80">
        <v>0</v>
      </c>
      <c r="N389" s="69">
        <v>0</v>
      </c>
      <c r="O389" s="69">
        <v>0</v>
      </c>
      <c r="P389" s="69">
        <v>0</v>
      </c>
      <c r="Q389" s="69">
        <v>119.6</v>
      </c>
      <c r="R389" s="69">
        <v>8.5</v>
      </c>
      <c r="S389" s="69">
        <v>506.1</v>
      </c>
      <c r="T389" s="80">
        <v>0.19996515419269734</v>
      </c>
      <c r="U389" s="69">
        <v>803.40000000000009</v>
      </c>
      <c r="V389" s="80">
        <v>0.19996515419269734</v>
      </c>
      <c r="W389" s="69">
        <v>803.40000000000009</v>
      </c>
      <c r="X389" s="69">
        <v>471.90000000000003</v>
      </c>
      <c r="Y389" s="69">
        <v>0</v>
      </c>
      <c r="Z389" s="69">
        <v>0</v>
      </c>
      <c r="AA389" s="60">
        <f>G389+H389+J389+L389+N389+O389+P389+Q389+R389+S389+U389+W389+X389+Y389+Z389</f>
        <v>7745.7000000000007</v>
      </c>
      <c r="AB389" s="211">
        <v>0</v>
      </c>
      <c r="AC389" s="69">
        <f>AB389+X389+W389+U389</f>
        <v>2078.7000000000003</v>
      </c>
      <c r="AD389" s="238">
        <f t="shared" si="144"/>
        <v>0.51738556885780429</v>
      </c>
      <c r="AE389" s="69">
        <f>G389+H389+J389+L389+N389+P389+Q389+R389+S389+Y389+Z389</f>
        <v>5667.0000000000009</v>
      </c>
      <c r="AF389" s="277">
        <f t="shared" si="141"/>
        <v>0.6</v>
      </c>
      <c r="AG389" s="278">
        <f>G389*AF389</f>
        <v>2410.62</v>
      </c>
      <c r="AH389" s="225">
        <f>IF((AA389+AB389)-(AE389+AG389)&gt;0,0,(AA389+AB389)-(AE389+AG389))</f>
        <v>-331.92000000000007</v>
      </c>
      <c r="AI389" s="238">
        <f t="shared" si="145"/>
        <v>0.60000000000000009</v>
      </c>
      <c r="AJ389" s="69">
        <f t="shared" si="146"/>
        <v>2410.6200000000003</v>
      </c>
      <c r="AK389" s="69"/>
      <c r="AL389" s="438">
        <f t="shared" si="153"/>
        <v>5.0999999999999997E-2</v>
      </c>
      <c r="AM389" s="69">
        <f t="shared" si="142"/>
        <v>204.9</v>
      </c>
      <c r="AN389" s="186"/>
      <c r="AO389" s="329"/>
    </row>
    <row r="390" spans="2:45" s="1" customFormat="1" ht="15.75" x14ac:dyDescent="0.25">
      <c r="B390" s="687"/>
      <c r="C390" s="15" t="s">
        <v>896</v>
      </c>
      <c r="D390" s="116">
        <v>11</v>
      </c>
      <c r="E390" s="116">
        <v>45</v>
      </c>
      <c r="F390" s="116">
        <v>44</v>
      </c>
      <c r="G390" s="69">
        <v>3999</v>
      </c>
      <c r="H390" s="69">
        <v>117.60000000000001</v>
      </c>
      <c r="I390" s="80">
        <v>0.23273318329582396</v>
      </c>
      <c r="J390" s="69">
        <v>930.7</v>
      </c>
      <c r="K390" s="80">
        <v>2.2380595148787197E-2</v>
      </c>
      <c r="L390" s="69">
        <v>89.5</v>
      </c>
      <c r="M390" s="80">
        <v>0</v>
      </c>
      <c r="N390" s="69">
        <v>0</v>
      </c>
      <c r="O390" s="69">
        <v>0</v>
      </c>
      <c r="P390" s="69">
        <v>0</v>
      </c>
      <c r="Q390" s="69">
        <v>209.4</v>
      </c>
      <c r="R390" s="69">
        <v>8.5</v>
      </c>
      <c r="S390" s="69">
        <v>516.5</v>
      </c>
      <c r="T390" s="80">
        <v>0.19997499374843714</v>
      </c>
      <c r="U390" s="69">
        <v>799.70000000000016</v>
      </c>
      <c r="V390" s="80">
        <v>0.19997499374843714</v>
      </c>
      <c r="W390" s="69">
        <v>799.70000000000016</v>
      </c>
      <c r="X390" s="69">
        <v>482.3</v>
      </c>
      <c r="Y390" s="69">
        <v>0</v>
      </c>
      <c r="Z390" s="69">
        <v>0</v>
      </c>
      <c r="AA390" s="60">
        <f>G390+H390+J390+L390+N390+O390+P390+Q390+R390+S390+U390+W390+X390+Y390+Z390</f>
        <v>7952.9</v>
      </c>
      <c r="AB390" s="211">
        <v>0</v>
      </c>
      <c r="AC390" s="69">
        <f>AB390+X390+W390+U390</f>
        <v>2081.7000000000003</v>
      </c>
      <c r="AD390" s="238">
        <f t="shared" si="144"/>
        <v>0.52055513878469628</v>
      </c>
      <c r="AE390" s="69">
        <f>G390+H390+J390+L390+N390+P390+Q390+R390+S390+Y390+Z390</f>
        <v>5871.2</v>
      </c>
      <c r="AF390" s="277">
        <f t="shared" si="141"/>
        <v>0.6</v>
      </c>
      <c r="AG390" s="278">
        <f>G390*AF390</f>
        <v>2399.4</v>
      </c>
      <c r="AH390" s="225">
        <f>IF((AA390+AB390)-(AE390+AG390)&gt;0,0,(AA390+AB390)-(AE390+AG390))</f>
        <v>-317.70000000000073</v>
      </c>
      <c r="AI390" s="238">
        <f t="shared" si="145"/>
        <v>0.6000000000000002</v>
      </c>
      <c r="AJ390" s="69">
        <f t="shared" si="146"/>
        <v>2399.400000000001</v>
      </c>
      <c r="AK390" s="69"/>
      <c r="AL390" s="438">
        <f t="shared" si="153"/>
        <v>5.0999999999999997E-2</v>
      </c>
      <c r="AM390" s="69">
        <f t="shared" si="142"/>
        <v>203.9</v>
      </c>
      <c r="AN390" s="186"/>
      <c r="AO390" s="329"/>
    </row>
    <row r="391" spans="2:45" s="1" customFormat="1" ht="15.75" x14ac:dyDescent="0.25">
      <c r="B391" s="687" t="s">
        <v>821</v>
      </c>
      <c r="C391" s="11" t="s">
        <v>124</v>
      </c>
      <c r="D391" s="125">
        <f t="shared" ref="D391:AA391" si="163">SUM(D392:D393)</f>
        <v>28</v>
      </c>
      <c r="E391" s="125">
        <f t="shared" si="163"/>
        <v>110</v>
      </c>
      <c r="F391" s="125">
        <f t="shared" si="163"/>
        <v>103</v>
      </c>
      <c r="G391" s="57">
        <f t="shared" si="163"/>
        <v>9811.5</v>
      </c>
      <c r="H391" s="57">
        <f t="shared" si="163"/>
        <v>218.39999999999998</v>
      </c>
      <c r="I391" s="82">
        <f>J391/G391</f>
        <v>0.20380166131580288</v>
      </c>
      <c r="J391" s="57">
        <f t="shared" si="163"/>
        <v>1999.6</v>
      </c>
      <c r="K391" s="82">
        <f>L391/G391</f>
        <v>0</v>
      </c>
      <c r="L391" s="57">
        <f t="shared" si="163"/>
        <v>0</v>
      </c>
      <c r="M391" s="82">
        <f t="shared" si="163"/>
        <v>0</v>
      </c>
      <c r="N391" s="57">
        <f t="shared" si="163"/>
        <v>0</v>
      </c>
      <c r="O391" s="57">
        <f t="shared" si="163"/>
        <v>0</v>
      </c>
      <c r="P391" s="57">
        <f t="shared" si="163"/>
        <v>0</v>
      </c>
      <c r="Q391" s="57">
        <f t="shared" si="163"/>
        <v>575.4</v>
      </c>
      <c r="R391" s="57">
        <f t="shared" si="163"/>
        <v>21.2</v>
      </c>
      <c r="S391" s="57">
        <f t="shared" si="163"/>
        <v>1199.8000000000002</v>
      </c>
      <c r="T391" s="82">
        <f>U391/G391</f>
        <v>0.19543392957244049</v>
      </c>
      <c r="U391" s="57">
        <f t="shared" si="163"/>
        <v>1917.5</v>
      </c>
      <c r="V391" s="82">
        <f>W391/G391</f>
        <v>0.19543392957244049</v>
      </c>
      <c r="W391" s="57">
        <f t="shared" si="163"/>
        <v>1917.5</v>
      </c>
      <c r="X391" s="57">
        <f t="shared" si="163"/>
        <v>1137.7</v>
      </c>
      <c r="Y391" s="57">
        <f t="shared" si="163"/>
        <v>0</v>
      </c>
      <c r="Z391" s="57">
        <f t="shared" si="163"/>
        <v>0</v>
      </c>
      <c r="AA391" s="57">
        <f t="shared" si="163"/>
        <v>18798.599999999999</v>
      </c>
      <c r="AB391" s="208">
        <f>SUM(AB392:AB393)</f>
        <v>0</v>
      </c>
      <c r="AC391" s="141">
        <f>SUM(AC392:AC393)</f>
        <v>4972.7</v>
      </c>
      <c r="AD391" s="233">
        <f t="shared" si="144"/>
        <v>0.50682362533761405</v>
      </c>
      <c r="AE391" s="141">
        <f>SUM(AE392:AE393)</f>
        <v>13825.899999999998</v>
      </c>
      <c r="AF391" s="269">
        <f t="shared" si="141"/>
        <v>0.6</v>
      </c>
      <c r="AG391" s="270">
        <f>SUM(AG392:AG393)</f>
        <v>5886.9</v>
      </c>
      <c r="AH391" s="141">
        <f>SUM(AH392:AH393)</f>
        <v>-914.20000000000073</v>
      </c>
      <c r="AI391" s="233">
        <f t="shared" si="145"/>
        <v>0.60000000000000009</v>
      </c>
      <c r="AJ391" s="57">
        <f t="shared" si="146"/>
        <v>5886.9000000000005</v>
      </c>
      <c r="AK391" s="57"/>
      <c r="AL391" s="433">
        <f t="shared" si="153"/>
        <v>5.0999999999999997E-2</v>
      </c>
      <c r="AM391" s="57">
        <f>SUM(AM392:AM393)</f>
        <v>500.4</v>
      </c>
      <c r="AN391" s="79"/>
      <c r="AO391" s="329"/>
    </row>
    <row r="392" spans="2:45" s="1" customFormat="1" ht="15.75" x14ac:dyDescent="0.25">
      <c r="B392" s="687"/>
      <c r="C392" s="15" t="s">
        <v>897</v>
      </c>
      <c r="D392" s="116">
        <v>15</v>
      </c>
      <c r="E392" s="116">
        <v>57</v>
      </c>
      <c r="F392" s="116">
        <v>54</v>
      </c>
      <c r="G392" s="69">
        <v>5092</v>
      </c>
      <c r="H392" s="69">
        <v>110.39999999999999</v>
      </c>
      <c r="I392" s="80">
        <v>0.20524351924587586</v>
      </c>
      <c r="J392" s="69">
        <v>1045.0999999999999</v>
      </c>
      <c r="K392" s="80">
        <v>0</v>
      </c>
      <c r="L392" s="69">
        <v>0</v>
      </c>
      <c r="M392" s="80">
        <v>0</v>
      </c>
      <c r="N392" s="69">
        <v>0</v>
      </c>
      <c r="O392" s="69">
        <v>0</v>
      </c>
      <c r="P392" s="69">
        <v>0</v>
      </c>
      <c r="Q392" s="69">
        <v>327.5</v>
      </c>
      <c r="R392" s="69">
        <v>12.7</v>
      </c>
      <c r="S392" s="69">
        <v>637.40000000000009</v>
      </c>
      <c r="T392" s="80">
        <v>0.19998036135113903</v>
      </c>
      <c r="U392" s="69">
        <v>1018.3</v>
      </c>
      <c r="V392" s="80">
        <v>0.19998036135113903</v>
      </c>
      <c r="W392" s="69">
        <v>1018.3</v>
      </c>
      <c r="X392" s="69">
        <v>602.80000000000007</v>
      </c>
      <c r="Y392" s="69">
        <v>0</v>
      </c>
      <c r="Z392" s="69">
        <v>0</v>
      </c>
      <c r="AA392" s="60">
        <f>G392+H392+J392+L392+N392+O392+P392+Q392+R392+S392+U392+W392+X392+Y392+Z392</f>
        <v>9864.4999999999982</v>
      </c>
      <c r="AB392" s="211">
        <v>0</v>
      </c>
      <c r="AC392" s="69">
        <f>AB392+X392+W392+U392</f>
        <v>2639.3999999999996</v>
      </c>
      <c r="AD392" s="238">
        <f t="shared" si="144"/>
        <v>0.51834249803613508</v>
      </c>
      <c r="AE392" s="69">
        <f>G392+H392+J392+L392+N392+P392+Q392+R392+S392+Y392+Z392</f>
        <v>7225.1</v>
      </c>
      <c r="AF392" s="277">
        <f t="shared" si="141"/>
        <v>0.6</v>
      </c>
      <c r="AG392" s="278">
        <f>G392*AF392</f>
        <v>3055.2</v>
      </c>
      <c r="AH392" s="225">
        <f>IF((AA392+AB392)-(AE392+AG392)&gt;0,0,(AA392+AB392)-(AE392+AG392))</f>
        <v>-415.80000000000109</v>
      </c>
      <c r="AI392" s="238">
        <f t="shared" si="145"/>
        <v>0.60000000000000009</v>
      </c>
      <c r="AJ392" s="69">
        <f t="shared" si="146"/>
        <v>3055.2000000000007</v>
      </c>
      <c r="AK392" s="69"/>
      <c r="AL392" s="438">
        <f t="shared" si="153"/>
        <v>5.0999999999999997E-2</v>
      </c>
      <c r="AM392" s="69">
        <f t="shared" si="142"/>
        <v>259.7</v>
      </c>
      <c r="AN392" s="186"/>
      <c r="AO392" s="329"/>
    </row>
    <row r="393" spans="2:45" s="1" customFormat="1" ht="15.75" x14ac:dyDescent="0.25">
      <c r="B393" s="687"/>
      <c r="C393" s="15" t="s">
        <v>898</v>
      </c>
      <c r="D393" s="116">
        <v>13</v>
      </c>
      <c r="E393" s="116">
        <v>53</v>
      </c>
      <c r="F393" s="116">
        <v>49</v>
      </c>
      <c r="G393" s="69">
        <v>4719.4999999999991</v>
      </c>
      <c r="H393" s="69">
        <v>108</v>
      </c>
      <c r="I393" s="80">
        <v>0.20224600063566059</v>
      </c>
      <c r="J393" s="69">
        <v>954.5</v>
      </c>
      <c r="K393" s="80">
        <v>0</v>
      </c>
      <c r="L393" s="69">
        <v>0</v>
      </c>
      <c r="M393" s="80">
        <v>0</v>
      </c>
      <c r="N393" s="69">
        <v>0</v>
      </c>
      <c r="O393" s="69">
        <v>0</v>
      </c>
      <c r="P393" s="69">
        <v>0</v>
      </c>
      <c r="Q393" s="69">
        <v>247.89999999999998</v>
      </c>
      <c r="R393" s="69">
        <v>8.5</v>
      </c>
      <c r="S393" s="69">
        <v>562.4</v>
      </c>
      <c r="T393" s="80">
        <v>0.19052865769678995</v>
      </c>
      <c r="U393" s="69">
        <v>899.2</v>
      </c>
      <c r="V393" s="80">
        <v>0.19052865769678995</v>
      </c>
      <c r="W393" s="69">
        <v>899.2</v>
      </c>
      <c r="X393" s="69">
        <v>534.9</v>
      </c>
      <c r="Y393" s="69">
        <v>0</v>
      </c>
      <c r="Z393" s="69">
        <v>0</v>
      </c>
      <c r="AA393" s="60">
        <f>G393+H393+J393+L393+N393+O393+P393+Q393+R393+S393+U393+W393+X393+Y393+Z393</f>
        <v>8934.0999999999985</v>
      </c>
      <c r="AB393" s="211">
        <v>0</v>
      </c>
      <c r="AC393" s="69">
        <f>AB393+X393+W393+U393</f>
        <v>2333.3000000000002</v>
      </c>
      <c r="AD393" s="238">
        <f t="shared" si="144"/>
        <v>0.49439559275346978</v>
      </c>
      <c r="AE393" s="69">
        <f>G393+H393+J393+L393+N393+P393+Q393+R393+S393+Y393+Z393</f>
        <v>6600.7999999999984</v>
      </c>
      <c r="AF393" s="277">
        <f t="shared" si="141"/>
        <v>0.6</v>
      </c>
      <c r="AG393" s="278">
        <f>G393*AF393</f>
        <v>2831.6999999999994</v>
      </c>
      <c r="AH393" s="225">
        <f>IF((AA393+AB393)-(AE393+AG393)&gt;0,0,(AA393+AB393)-(AE393+AG393))</f>
        <v>-498.39999999999964</v>
      </c>
      <c r="AI393" s="238">
        <f t="shared" si="145"/>
        <v>0.60000000000000009</v>
      </c>
      <c r="AJ393" s="69">
        <f t="shared" si="146"/>
        <v>2831.7</v>
      </c>
      <c r="AK393" s="69"/>
      <c r="AL393" s="438">
        <f t="shared" si="153"/>
        <v>5.0999999999999997E-2</v>
      </c>
      <c r="AM393" s="69">
        <f t="shared" si="142"/>
        <v>240.7</v>
      </c>
      <c r="AN393" s="186"/>
      <c r="AO393" s="329"/>
    </row>
    <row r="394" spans="2:45" s="1" customFormat="1" ht="15.75" x14ac:dyDescent="0.25">
      <c r="B394" s="687" t="s">
        <v>822</v>
      </c>
      <c r="C394" s="11" t="s">
        <v>124</v>
      </c>
      <c r="D394" s="125">
        <f t="shared" ref="D394:AA394" si="164">SUM(D395:D396)</f>
        <v>17</v>
      </c>
      <c r="E394" s="125">
        <f t="shared" si="164"/>
        <v>69</v>
      </c>
      <c r="F394" s="125">
        <f t="shared" si="164"/>
        <v>65</v>
      </c>
      <c r="G394" s="57">
        <f t="shared" si="164"/>
        <v>6218.1999999999989</v>
      </c>
      <c r="H394" s="57">
        <f t="shared" si="164"/>
        <v>169.2</v>
      </c>
      <c r="I394" s="82">
        <f>J394/G394</f>
        <v>0.23850953652182305</v>
      </c>
      <c r="J394" s="57">
        <f t="shared" si="164"/>
        <v>1483.1</v>
      </c>
      <c r="K394" s="82">
        <f>L394/G394</f>
        <v>0</v>
      </c>
      <c r="L394" s="57">
        <f t="shared" si="164"/>
        <v>0</v>
      </c>
      <c r="M394" s="82">
        <f t="shared" si="164"/>
        <v>0</v>
      </c>
      <c r="N394" s="57">
        <f t="shared" si="164"/>
        <v>0</v>
      </c>
      <c r="O394" s="57">
        <f t="shared" si="164"/>
        <v>0</v>
      </c>
      <c r="P394" s="57">
        <f t="shared" si="164"/>
        <v>0</v>
      </c>
      <c r="Q394" s="57">
        <f t="shared" si="164"/>
        <v>313.3</v>
      </c>
      <c r="R394" s="57">
        <f t="shared" si="164"/>
        <v>8.4</v>
      </c>
      <c r="S394" s="57">
        <f t="shared" si="164"/>
        <v>788.5</v>
      </c>
      <c r="T394" s="82">
        <f>U394/G394</f>
        <v>0.19997748544594901</v>
      </c>
      <c r="U394" s="57">
        <f t="shared" si="164"/>
        <v>1243.5</v>
      </c>
      <c r="V394" s="82">
        <f>W394/G394</f>
        <v>0.19997748544594901</v>
      </c>
      <c r="W394" s="57">
        <f t="shared" si="164"/>
        <v>1243.5</v>
      </c>
      <c r="X394" s="57">
        <f t="shared" si="164"/>
        <v>760.9</v>
      </c>
      <c r="Y394" s="57">
        <f t="shared" si="164"/>
        <v>0</v>
      </c>
      <c r="Z394" s="57">
        <f t="shared" si="164"/>
        <v>0</v>
      </c>
      <c r="AA394" s="57">
        <f t="shared" si="164"/>
        <v>12228.599999999999</v>
      </c>
      <c r="AB394" s="208">
        <f>SUM(AB395:AB396)</f>
        <v>0</v>
      </c>
      <c r="AC394" s="141">
        <f>SUM(AC395:AC396)</f>
        <v>3247.8999999999996</v>
      </c>
      <c r="AD394" s="233">
        <f t="shared" si="144"/>
        <v>0.52232157215914587</v>
      </c>
      <c r="AE394" s="141">
        <f>SUM(AE395:AE396)</f>
        <v>8980.6999999999989</v>
      </c>
      <c r="AF394" s="269">
        <f t="shared" si="141"/>
        <v>0.6</v>
      </c>
      <c r="AG394" s="270">
        <f>SUM(AG395:AG396)</f>
        <v>3730.9199999999992</v>
      </c>
      <c r="AH394" s="141">
        <f>SUM(AH395:AH396)</f>
        <v>-483.01999999999953</v>
      </c>
      <c r="AI394" s="233">
        <f t="shared" si="145"/>
        <v>0.6</v>
      </c>
      <c r="AJ394" s="57">
        <f t="shared" si="146"/>
        <v>3730.9199999999992</v>
      </c>
      <c r="AK394" s="57"/>
      <c r="AL394" s="433">
        <f t="shared" si="153"/>
        <v>5.0999999999999997E-2</v>
      </c>
      <c r="AM394" s="57">
        <f>SUM(AM395:AM396)</f>
        <v>317.10000000000002</v>
      </c>
      <c r="AN394" s="79"/>
      <c r="AO394" s="329"/>
    </row>
    <row r="395" spans="2:45" s="1" customFormat="1" ht="14.25" customHeight="1" x14ac:dyDescent="0.25">
      <c r="B395" s="687"/>
      <c r="C395" s="15" t="s">
        <v>311</v>
      </c>
      <c r="D395" s="116">
        <v>7</v>
      </c>
      <c r="E395" s="116">
        <v>27</v>
      </c>
      <c r="F395" s="116">
        <v>26</v>
      </c>
      <c r="G395" s="69">
        <v>2717.2999999999997</v>
      </c>
      <c r="H395" s="69">
        <v>54</v>
      </c>
      <c r="I395" s="80">
        <v>0.19088801383726497</v>
      </c>
      <c r="J395" s="69">
        <v>518.70000000000005</v>
      </c>
      <c r="K395" s="80">
        <v>0</v>
      </c>
      <c r="L395" s="69">
        <v>0</v>
      </c>
      <c r="M395" s="80">
        <v>0</v>
      </c>
      <c r="N395" s="69">
        <v>0</v>
      </c>
      <c r="O395" s="69">
        <v>0</v>
      </c>
      <c r="P395" s="69">
        <v>0</v>
      </c>
      <c r="Q395" s="69">
        <v>199.20000000000002</v>
      </c>
      <c r="R395" s="69">
        <v>4.2</v>
      </c>
      <c r="S395" s="69">
        <v>336.5</v>
      </c>
      <c r="T395" s="80">
        <v>0.19997791925808708</v>
      </c>
      <c r="U395" s="69">
        <v>543.4</v>
      </c>
      <c r="V395" s="80">
        <v>0.19997791925808708</v>
      </c>
      <c r="W395" s="69">
        <v>543.4</v>
      </c>
      <c r="X395" s="69">
        <v>329.4</v>
      </c>
      <c r="Y395" s="69">
        <v>0</v>
      </c>
      <c r="Z395" s="69">
        <v>0</v>
      </c>
      <c r="AA395" s="60">
        <f>G395+H395+J395+L395+N395+O395+P395+Q395+R395+S395+U395+W395+X395+Y395+Z395</f>
        <v>5246.0999999999985</v>
      </c>
      <c r="AB395" s="211">
        <v>0</v>
      </c>
      <c r="AC395" s="69">
        <f>AB395+X395+W395+U395</f>
        <v>1416.1999999999998</v>
      </c>
      <c r="AD395" s="238">
        <f t="shared" si="144"/>
        <v>0.52117911161815034</v>
      </c>
      <c r="AE395" s="69">
        <f>G395+H395+J395+L395+N395+P395+Q395+R395+S395+Y395+Z395</f>
        <v>3829.8999999999996</v>
      </c>
      <c r="AF395" s="277">
        <f t="shared" si="141"/>
        <v>0.6</v>
      </c>
      <c r="AG395" s="278">
        <f>G395*AF395</f>
        <v>1630.3799999999999</v>
      </c>
      <c r="AH395" s="225">
        <f>IF((AA395+AB395)-(AE395+AG395)&gt;0,0,(AA395+AB395)-(AE395+AG395))</f>
        <v>-214.1800000000012</v>
      </c>
      <c r="AI395" s="238">
        <f t="shared" si="145"/>
        <v>0.60000000000000042</v>
      </c>
      <c r="AJ395" s="69">
        <f t="shared" si="146"/>
        <v>1630.380000000001</v>
      </c>
      <c r="AK395" s="69"/>
      <c r="AL395" s="438">
        <f t="shared" si="153"/>
        <v>5.0999999999999997E-2</v>
      </c>
      <c r="AM395" s="69">
        <f t="shared" si="142"/>
        <v>138.6</v>
      </c>
      <c r="AN395" s="186"/>
      <c r="AO395" s="329"/>
    </row>
    <row r="396" spans="2:45" s="1" customFormat="1" ht="15.75" x14ac:dyDescent="0.25">
      <c r="B396" s="687"/>
      <c r="C396" s="15" t="s">
        <v>899</v>
      </c>
      <c r="D396" s="116">
        <v>10</v>
      </c>
      <c r="E396" s="116">
        <v>42</v>
      </c>
      <c r="F396" s="116">
        <v>39</v>
      </c>
      <c r="G396" s="69">
        <v>3500.8999999999996</v>
      </c>
      <c r="H396" s="69">
        <v>115.2</v>
      </c>
      <c r="I396" s="80">
        <v>0.27547202148019079</v>
      </c>
      <c r="J396" s="69">
        <v>964.39999999999986</v>
      </c>
      <c r="K396" s="80">
        <v>0</v>
      </c>
      <c r="L396" s="69">
        <v>0</v>
      </c>
      <c r="M396" s="80">
        <v>0</v>
      </c>
      <c r="N396" s="69">
        <v>0</v>
      </c>
      <c r="O396" s="69">
        <v>0</v>
      </c>
      <c r="P396" s="69">
        <v>0</v>
      </c>
      <c r="Q396" s="69">
        <v>114.1</v>
      </c>
      <c r="R396" s="69">
        <v>4.2</v>
      </c>
      <c r="S396" s="69">
        <v>452</v>
      </c>
      <c r="T396" s="80">
        <v>0.19997714873318292</v>
      </c>
      <c r="U396" s="69">
        <v>700.1</v>
      </c>
      <c r="V396" s="80">
        <v>0.19997714873318292</v>
      </c>
      <c r="W396" s="69">
        <v>700.1</v>
      </c>
      <c r="X396" s="69">
        <v>431.5</v>
      </c>
      <c r="Y396" s="69">
        <v>0</v>
      </c>
      <c r="Z396" s="69">
        <v>0</v>
      </c>
      <c r="AA396" s="60">
        <f>G396+H396+J396+L396+N396+O396+P396+Q396+R396+S396+U396+W396+X396+Y396+Z396</f>
        <v>6982.5</v>
      </c>
      <c r="AB396" s="211">
        <v>0</v>
      </c>
      <c r="AC396" s="69">
        <f>AB396+X396+W396+U396</f>
        <v>1831.6999999999998</v>
      </c>
      <c r="AD396" s="238">
        <f t="shared" si="144"/>
        <v>0.52320831786112143</v>
      </c>
      <c r="AE396" s="69">
        <f>G396+H396+J396+L396+N396+P396+Q396+R396+S396+Y396+Z396</f>
        <v>5150.7999999999993</v>
      </c>
      <c r="AF396" s="277">
        <f t="shared" si="141"/>
        <v>0.6</v>
      </c>
      <c r="AG396" s="278">
        <f>G396*AF396</f>
        <v>2100.5399999999995</v>
      </c>
      <c r="AH396" s="225">
        <f>IF((AA396+AB396)-(AE396+AG396)&gt;0,0,(AA396+AB396)-(AE396+AG396))</f>
        <v>-268.83999999999833</v>
      </c>
      <c r="AI396" s="238">
        <f t="shared" si="145"/>
        <v>0.59999999999999953</v>
      </c>
      <c r="AJ396" s="69">
        <f t="shared" si="146"/>
        <v>2100.5399999999981</v>
      </c>
      <c r="AK396" s="69"/>
      <c r="AL396" s="438">
        <f t="shared" si="153"/>
        <v>5.0999999999999997E-2</v>
      </c>
      <c r="AM396" s="69">
        <f t="shared" si="142"/>
        <v>178.5</v>
      </c>
      <c r="AN396" s="186"/>
      <c r="AO396" s="329"/>
    </row>
    <row r="397" spans="2:45" s="1" customFormat="1" ht="42.75" customHeight="1" x14ac:dyDescent="0.25">
      <c r="B397" s="663" t="s">
        <v>312</v>
      </c>
      <c r="C397" s="664"/>
      <c r="D397" s="117">
        <f t="shared" ref="D397:AA397" si="165">D399</f>
        <v>92</v>
      </c>
      <c r="E397" s="117">
        <f t="shared" si="165"/>
        <v>436</v>
      </c>
      <c r="F397" s="117">
        <f t="shared" si="165"/>
        <v>413</v>
      </c>
      <c r="G397" s="132">
        <f t="shared" si="165"/>
        <v>43521.33</v>
      </c>
      <c r="H397" s="132">
        <f t="shared" si="165"/>
        <v>1421.1000000000001</v>
      </c>
      <c r="I397" s="87">
        <f>J397/G397</f>
        <v>0.31134204768098767</v>
      </c>
      <c r="J397" s="132">
        <f t="shared" si="165"/>
        <v>13550.02</v>
      </c>
      <c r="K397" s="87">
        <f>L397/G397</f>
        <v>3.0674614034083975E-3</v>
      </c>
      <c r="L397" s="132">
        <f t="shared" si="165"/>
        <v>133.5</v>
      </c>
      <c r="M397" s="87">
        <f>N397/G397</f>
        <v>0</v>
      </c>
      <c r="N397" s="132">
        <f t="shared" si="165"/>
        <v>0</v>
      </c>
      <c r="O397" s="132">
        <f t="shared" si="165"/>
        <v>0</v>
      </c>
      <c r="P397" s="132">
        <f t="shared" si="165"/>
        <v>2.8</v>
      </c>
      <c r="Q397" s="132">
        <f t="shared" si="165"/>
        <v>771.9</v>
      </c>
      <c r="R397" s="132">
        <f t="shared" si="165"/>
        <v>125.5</v>
      </c>
      <c r="S397" s="132">
        <f t="shared" si="165"/>
        <v>6172.8229500000007</v>
      </c>
      <c r="T397" s="87">
        <f>U397/G397</f>
        <v>3.5380269858480889E-2</v>
      </c>
      <c r="U397" s="132">
        <f t="shared" si="165"/>
        <v>1539.7964000000002</v>
      </c>
      <c r="V397" s="87">
        <f>W397/G397</f>
        <v>0.3010961062081513</v>
      </c>
      <c r="W397" s="315">
        <f t="shared" si="165"/>
        <v>13104.103000000001</v>
      </c>
      <c r="X397" s="132">
        <f t="shared" si="165"/>
        <v>0</v>
      </c>
      <c r="Y397" s="132">
        <f t="shared" si="165"/>
        <v>0</v>
      </c>
      <c r="Z397" s="132">
        <f t="shared" si="165"/>
        <v>0</v>
      </c>
      <c r="AA397" s="132">
        <f t="shared" si="165"/>
        <v>80342.872350000005</v>
      </c>
      <c r="AB397" s="129">
        <f>AB399+AB398</f>
        <v>1966</v>
      </c>
      <c r="AC397" s="129">
        <f>AC399+AC398</f>
        <v>17162.599399999999</v>
      </c>
      <c r="AD397" s="226">
        <f t="shared" si="144"/>
        <v>0.38164962789510343</v>
      </c>
      <c r="AE397" s="129">
        <f>AE399+AE398</f>
        <v>68133.872950000004</v>
      </c>
      <c r="AF397" s="258">
        <f t="shared" si="141"/>
        <v>0.6</v>
      </c>
      <c r="AG397" s="255">
        <f>AG399+AG398</f>
        <v>27056.478000000003</v>
      </c>
      <c r="AH397" s="129">
        <f>AH399+AH398</f>
        <v>-9893.8786000000018</v>
      </c>
      <c r="AI397" s="226">
        <f t="shared" si="145"/>
        <v>0.62168316087766629</v>
      </c>
      <c r="AJ397" s="132">
        <f t="shared" si="146"/>
        <v>27056.478000000003</v>
      </c>
      <c r="AK397" s="132"/>
      <c r="AL397" s="424"/>
      <c r="AM397" s="132">
        <f>AM399+AM398</f>
        <v>2219.6</v>
      </c>
      <c r="AN397" s="196"/>
      <c r="AO397" s="329"/>
    </row>
    <row r="398" spans="2:45" s="1" customFormat="1" ht="18.75" x14ac:dyDescent="0.25">
      <c r="B398" s="306" t="s">
        <v>823</v>
      </c>
      <c r="C398" s="207"/>
      <c r="D398" s="350"/>
      <c r="E398" s="350">
        <v>16</v>
      </c>
      <c r="F398" s="350">
        <v>13</v>
      </c>
      <c r="G398" s="355">
        <v>1572.8</v>
      </c>
      <c r="H398" s="355">
        <v>86.4</v>
      </c>
      <c r="I398" s="363">
        <f>J398/G398</f>
        <v>0.36018565615462872</v>
      </c>
      <c r="J398" s="364">
        <v>566.5</v>
      </c>
      <c r="K398" s="363">
        <v>0</v>
      </c>
      <c r="L398" s="364">
        <v>0</v>
      </c>
      <c r="M398" s="363">
        <v>0</v>
      </c>
      <c r="N398" s="355">
        <v>0</v>
      </c>
      <c r="O398" s="355">
        <v>0</v>
      </c>
      <c r="P398" s="355">
        <v>0</v>
      </c>
      <c r="Q398" s="355">
        <v>0</v>
      </c>
      <c r="R398" s="355">
        <v>0</v>
      </c>
      <c r="S398" s="355">
        <v>209.2</v>
      </c>
      <c r="T398" s="363">
        <f>U398/G398</f>
        <v>7.8903865717192267E-2</v>
      </c>
      <c r="U398" s="355">
        <v>124.1</v>
      </c>
      <c r="V398" s="363">
        <f>W398/G398</f>
        <v>0.27250762970498477</v>
      </c>
      <c r="W398" s="365">
        <v>428.6</v>
      </c>
      <c r="X398" s="355">
        <v>0</v>
      </c>
      <c r="Y398" s="355">
        <v>0</v>
      </c>
      <c r="Z398" s="355">
        <v>0</v>
      </c>
      <c r="AA398" s="355">
        <f>G398+H398+J398+L398+N398+O398+P398+Q398+R398+S398+U398+W398+X398+Y398+Z398</f>
        <v>2987.5999999999995</v>
      </c>
      <c r="AB398" s="356">
        <v>102.4</v>
      </c>
      <c r="AC398" s="355">
        <f>AB398+X398+W398+U398</f>
        <v>655.1</v>
      </c>
      <c r="AD398" s="357">
        <f t="shared" si="144"/>
        <v>0.41651831129196343</v>
      </c>
      <c r="AE398" s="355">
        <f>G398+H398+J398+L398+N398+P398+Q398+R398+S398+Y398+Z398</f>
        <v>2434.8999999999996</v>
      </c>
      <c r="AF398" s="358">
        <f t="shared" si="141"/>
        <v>0.6</v>
      </c>
      <c r="AG398" s="359">
        <f>G398*AF398</f>
        <v>943.68</v>
      </c>
      <c r="AH398" s="360">
        <f>IF((AA398+AB398)-(AE398+AG398)&gt;0,0,(AA398+AB398)-(AE398+AG398))</f>
        <v>-288.57999999999993</v>
      </c>
      <c r="AI398" s="357">
        <f t="shared" si="145"/>
        <v>0.6</v>
      </c>
      <c r="AJ398" s="355">
        <f t="shared" si="146"/>
        <v>943.68</v>
      </c>
      <c r="AK398" s="355"/>
      <c r="AL398" s="434"/>
      <c r="AM398" s="355">
        <f t="shared" si="142"/>
        <v>0</v>
      </c>
      <c r="AN398" s="184"/>
      <c r="AO398" s="329">
        <v>0.35099999999999998</v>
      </c>
      <c r="AR398" s="1">
        <v>2987.6</v>
      </c>
      <c r="AS398" s="37">
        <f>AR398-AA398</f>
        <v>0</v>
      </c>
    </row>
    <row r="399" spans="2:45" s="1" customFormat="1" ht="18.75" x14ac:dyDescent="0.3">
      <c r="B399" s="10" t="s">
        <v>710</v>
      </c>
      <c r="C399" s="13"/>
      <c r="D399" s="154">
        <f t="shared" ref="D399:AA399" si="166">D400+D403+D406+D410+D412+D414+D417+D419+D423</f>
        <v>92</v>
      </c>
      <c r="E399" s="154">
        <f t="shared" si="166"/>
        <v>436</v>
      </c>
      <c r="F399" s="154">
        <f t="shared" si="166"/>
        <v>413</v>
      </c>
      <c r="G399" s="65">
        <f t="shared" si="166"/>
        <v>43521.33</v>
      </c>
      <c r="H399" s="65">
        <f t="shared" si="166"/>
        <v>1421.1000000000001</v>
      </c>
      <c r="I399" s="94">
        <f>J399/G399</f>
        <v>0.31134204768098767</v>
      </c>
      <c r="J399" s="65">
        <f t="shared" si="166"/>
        <v>13550.02</v>
      </c>
      <c r="K399" s="94">
        <f>L399/G399</f>
        <v>3.0674614034083975E-3</v>
      </c>
      <c r="L399" s="65">
        <f t="shared" si="166"/>
        <v>133.5</v>
      </c>
      <c r="M399" s="94">
        <f>N399/G399</f>
        <v>0</v>
      </c>
      <c r="N399" s="65">
        <f t="shared" si="166"/>
        <v>0</v>
      </c>
      <c r="O399" s="65">
        <f t="shared" si="166"/>
        <v>0</v>
      </c>
      <c r="P399" s="65">
        <f t="shared" si="166"/>
        <v>2.8</v>
      </c>
      <c r="Q399" s="65">
        <f t="shared" si="166"/>
        <v>771.9</v>
      </c>
      <c r="R399" s="65">
        <f t="shared" si="166"/>
        <v>125.5</v>
      </c>
      <c r="S399" s="65">
        <f t="shared" si="166"/>
        <v>6172.8229500000007</v>
      </c>
      <c r="T399" s="94">
        <f>U399/G399</f>
        <v>3.5380269858480889E-2</v>
      </c>
      <c r="U399" s="65">
        <f t="shared" si="166"/>
        <v>1539.7964000000002</v>
      </c>
      <c r="V399" s="94">
        <f>W399/G399</f>
        <v>0.3010961062081513</v>
      </c>
      <c r="W399" s="65">
        <f t="shared" si="166"/>
        <v>13104.103000000001</v>
      </c>
      <c r="X399" s="65">
        <f t="shared" si="166"/>
        <v>0</v>
      </c>
      <c r="Y399" s="65">
        <f t="shared" si="166"/>
        <v>0</v>
      </c>
      <c r="Z399" s="65">
        <f t="shared" si="166"/>
        <v>0</v>
      </c>
      <c r="AA399" s="65">
        <f t="shared" si="166"/>
        <v>80342.872350000005</v>
      </c>
      <c r="AB399" s="62">
        <f>AB400+AB403+AB406+AB410+AB412+AB414+AB417+AB419+AB423</f>
        <v>1863.6</v>
      </c>
      <c r="AC399" s="62">
        <f>AC400+AC403+AC406+AC410+AC412+AC414+AC417+AC419+AC423</f>
        <v>16507.499400000001</v>
      </c>
      <c r="AD399" s="232">
        <f t="shared" si="144"/>
        <v>0.3792967586238748</v>
      </c>
      <c r="AE399" s="62">
        <f>AE400+AE403+AE406+AE410+AE412+AE414+AE417+AE419+AE423</f>
        <v>65698.97295000001</v>
      </c>
      <c r="AF399" s="267">
        <f t="shared" si="141"/>
        <v>0.6</v>
      </c>
      <c r="AG399" s="268">
        <f>AG400+AG403+AG406+AG410+AG412+AG414+AG417+AG419+AG423</f>
        <v>26112.798000000003</v>
      </c>
      <c r="AH399" s="62">
        <f>AH400+AH403+AH406+AH410+AH412+AH414+AH417+AH419+AH423</f>
        <v>-9605.2986000000019</v>
      </c>
      <c r="AI399" s="232">
        <f t="shared" si="145"/>
        <v>0.60000000000000009</v>
      </c>
      <c r="AJ399" s="65">
        <f t="shared" si="146"/>
        <v>26112.798000000003</v>
      </c>
      <c r="AK399" s="65">
        <v>129.4769975786925</v>
      </c>
      <c r="AL399" s="429">
        <f>VLOOKUP(AK399,$AK$2:$AL$6,2,TRUE)</f>
        <v>5.0999999999999997E-2</v>
      </c>
      <c r="AM399" s="65">
        <f>AM400+AM403+AM406+AM410+AM412+AM414+AM417+AM419+AM423</f>
        <v>2219.6</v>
      </c>
      <c r="AN399" s="79"/>
      <c r="AO399" s="329">
        <v>0.28999999999999998</v>
      </c>
    </row>
    <row r="400" spans="2:45" s="1" customFormat="1" ht="15.75" x14ac:dyDescent="0.25">
      <c r="B400" s="687" t="s">
        <v>313</v>
      </c>
      <c r="C400" s="11" t="s">
        <v>124</v>
      </c>
      <c r="D400" s="125">
        <f t="shared" ref="D400:AA400" si="167">SUM(D401:D402)</f>
        <v>8</v>
      </c>
      <c r="E400" s="125">
        <f t="shared" si="167"/>
        <v>38</v>
      </c>
      <c r="F400" s="125">
        <f t="shared" si="167"/>
        <v>38</v>
      </c>
      <c r="G400" s="57">
        <f t="shared" si="167"/>
        <v>3501.1800000000003</v>
      </c>
      <c r="H400" s="57">
        <f t="shared" si="167"/>
        <v>145.19999999999999</v>
      </c>
      <c r="I400" s="82">
        <f>J400/G400</f>
        <v>0.30315493633574964</v>
      </c>
      <c r="J400" s="57">
        <f t="shared" si="167"/>
        <v>1061.4000000000001</v>
      </c>
      <c r="K400" s="82">
        <f>L400/G400</f>
        <v>0</v>
      </c>
      <c r="L400" s="57">
        <f t="shared" si="167"/>
        <v>0</v>
      </c>
      <c r="M400" s="82">
        <f t="shared" si="167"/>
        <v>0</v>
      </c>
      <c r="N400" s="57">
        <f t="shared" si="167"/>
        <v>0</v>
      </c>
      <c r="O400" s="57">
        <f t="shared" si="167"/>
        <v>0</v>
      </c>
      <c r="P400" s="57">
        <f t="shared" si="167"/>
        <v>0</v>
      </c>
      <c r="Q400" s="57">
        <f t="shared" si="167"/>
        <v>116.60000000000001</v>
      </c>
      <c r="R400" s="57">
        <f t="shared" si="167"/>
        <v>8.4</v>
      </c>
      <c r="S400" s="57">
        <f t="shared" si="167"/>
        <v>500.79160000000002</v>
      </c>
      <c r="T400" s="82">
        <f>U400/G400</f>
        <v>3.5121073466659811E-2</v>
      </c>
      <c r="U400" s="57">
        <f t="shared" si="167"/>
        <v>122.9652</v>
      </c>
      <c r="V400" s="82">
        <f>W400/G400</f>
        <v>0.30097110117160503</v>
      </c>
      <c r="W400" s="57">
        <f t="shared" si="167"/>
        <v>1053.7540000000001</v>
      </c>
      <c r="X400" s="57">
        <f t="shared" si="167"/>
        <v>0</v>
      </c>
      <c r="Y400" s="57">
        <f t="shared" si="167"/>
        <v>0</v>
      </c>
      <c r="Z400" s="57">
        <f t="shared" si="167"/>
        <v>0</v>
      </c>
      <c r="AA400" s="57">
        <f t="shared" si="167"/>
        <v>6510.2908000000007</v>
      </c>
      <c r="AB400" s="141">
        <f>SUM(AB401:AB402)</f>
        <v>151</v>
      </c>
      <c r="AC400" s="141">
        <f>SUM(AC401:AC402)</f>
        <v>1327.7192</v>
      </c>
      <c r="AD400" s="233">
        <f t="shared" si="144"/>
        <v>0.37922049137719288</v>
      </c>
      <c r="AE400" s="141">
        <f>SUM(AE401:AE402)</f>
        <v>5333.5716000000002</v>
      </c>
      <c r="AF400" s="269">
        <f t="shared" si="141"/>
        <v>0.6</v>
      </c>
      <c r="AG400" s="270">
        <f>SUM(AG401:AG402)</f>
        <v>2100.7080000000001</v>
      </c>
      <c r="AH400" s="141">
        <f>SUM(AH401:AH402)</f>
        <v>-772.98880000000008</v>
      </c>
      <c r="AI400" s="233">
        <f t="shared" si="145"/>
        <v>0.6</v>
      </c>
      <c r="AJ400" s="57">
        <f t="shared" si="146"/>
        <v>2100.7080000000001</v>
      </c>
      <c r="AK400" s="57"/>
      <c r="AL400" s="433">
        <f>$AL$399</f>
        <v>5.0999999999999997E-2</v>
      </c>
      <c r="AM400" s="57">
        <f>SUM(AM401:AM402)</f>
        <v>178.60000000000002</v>
      </c>
      <c r="AN400" s="79"/>
      <c r="AO400" s="329"/>
    </row>
    <row r="401" spans="2:41" s="1" customFormat="1" ht="15.75" x14ac:dyDescent="0.25">
      <c r="B401" s="687"/>
      <c r="C401" s="15" t="s">
        <v>314</v>
      </c>
      <c r="D401" s="116">
        <v>5</v>
      </c>
      <c r="E401" s="116">
        <v>20</v>
      </c>
      <c r="F401" s="116">
        <v>20</v>
      </c>
      <c r="G401" s="69">
        <v>1772.4</v>
      </c>
      <c r="H401" s="69">
        <v>68.400000000000006</v>
      </c>
      <c r="I401" s="80">
        <v>0.24926653125705259</v>
      </c>
      <c r="J401" s="69">
        <v>441.8</v>
      </c>
      <c r="K401" s="80">
        <v>0</v>
      </c>
      <c r="L401" s="69">
        <v>0</v>
      </c>
      <c r="M401" s="80">
        <v>0</v>
      </c>
      <c r="N401" s="69">
        <v>0</v>
      </c>
      <c r="O401" s="69">
        <v>0</v>
      </c>
      <c r="P401" s="69">
        <v>0</v>
      </c>
      <c r="Q401" s="69">
        <v>44.2</v>
      </c>
      <c r="R401" s="69">
        <v>4.2</v>
      </c>
      <c r="S401" s="69">
        <v>243.83458333333331</v>
      </c>
      <c r="T401" s="80">
        <v>3.4752313247573906E-2</v>
      </c>
      <c r="U401" s="69">
        <v>61.594999999999999</v>
      </c>
      <c r="V401" s="80">
        <v>0.3009591514330851</v>
      </c>
      <c r="W401" s="69">
        <v>533.42000000000007</v>
      </c>
      <c r="X401" s="69">
        <v>0</v>
      </c>
      <c r="Y401" s="69">
        <v>0</v>
      </c>
      <c r="Z401" s="69">
        <v>0</v>
      </c>
      <c r="AA401" s="60">
        <f>G401+H401+J401+L401+N401+O401+P401+Q401+R401+S401+U401+W401+X401+Y401+Z401</f>
        <v>3169.8495833333332</v>
      </c>
      <c r="AB401" s="143">
        <v>73.5</v>
      </c>
      <c r="AC401" s="69">
        <f>AB401+X401+W401+U401</f>
        <v>668.5150000000001</v>
      </c>
      <c r="AD401" s="238">
        <f t="shared" si="144"/>
        <v>0.37718065899345526</v>
      </c>
      <c r="AE401" s="69">
        <f>G401+H401+J401+L401+N401+P401+Q401+R401+S401+Y401+Z401</f>
        <v>2574.8345833333333</v>
      </c>
      <c r="AF401" s="277">
        <f t="shared" si="141"/>
        <v>0.6</v>
      </c>
      <c r="AG401" s="278">
        <f>G401*AF401</f>
        <v>1063.44</v>
      </c>
      <c r="AH401" s="225">
        <f>IF((AA401+AB401)-(AE401+AG401)&gt;0,0,(AA401+AB401)-(AE401+AG401))</f>
        <v>-394.92500000000018</v>
      </c>
      <c r="AI401" s="238">
        <f t="shared" si="145"/>
        <v>0.60000000000000009</v>
      </c>
      <c r="AJ401" s="69">
        <f t="shared" si="146"/>
        <v>1063.4400000000003</v>
      </c>
      <c r="AK401" s="69"/>
      <c r="AL401" s="438">
        <f t="shared" ref="AL401:AL425" si="168">$AL$399</f>
        <v>5.0999999999999997E-2</v>
      </c>
      <c r="AM401" s="69">
        <f t="shared" si="142"/>
        <v>90.4</v>
      </c>
      <c r="AN401" s="186"/>
      <c r="AO401" s="329"/>
    </row>
    <row r="402" spans="2:41" s="1" customFormat="1" ht="15.75" x14ac:dyDescent="0.25">
      <c r="B402" s="687"/>
      <c r="C402" s="15" t="s">
        <v>315</v>
      </c>
      <c r="D402" s="116">
        <v>3</v>
      </c>
      <c r="E402" s="116">
        <v>18</v>
      </c>
      <c r="F402" s="116">
        <v>18</v>
      </c>
      <c r="G402" s="69">
        <v>1728.7800000000002</v>
      </c>
      <c r="H402" s="69">
        <v>76.8</v>
      </c>
      <c r="I402" s="80">
        <v>0.35840303566677073</v>
      </c>
      <c r="J402" s="69">
        <v>619.6</v>
      </c>
      <c r="K402" s="80">
        <v>0</v>
      </c>
      <c r="L402" s="69">
        <v>0</v>
      </c>
      <c r="M402" s="80">
        <v>0</v>
      </c>
      <c r="N402" s="69">
        <v>0</v>
      </c>
      <c r="O402" s="69">
        <v>0</v>
      </c>
      <c r="P402" s="69">
        <v>0</v>
      </c>
      <c r="Q402" s="69">
        <v>72.400000000000006</v>
      </c>
      <c r="R402" s="69">
        <v>4.2</v>
      </c>
      <c r="S402" s="69">
        <v>256.95701666666668</v>
      </c>
      <c r="T402" s="80">
        <v>3.5499138120524291E-2</v>
      </c>
      <c r="U402" s="69">
        <v>61.370199999999997</v>
      </c>
      <c r="V402" s="80">
        <v>0.30098335242193919</v>
      </c>
      <c r="W402" s="69">
        <v>520.33400000000006</v>
      </c>
      <c r="X402" s="69">
        <v>0</v>
      </c>
      <c r="Y402" s="69">
        <v>0</v>
      </c>
      <c r="Z402" s="69">
        <v>0</v>
      </c>
      <c r="AA402" s="60">
        <f>G402+H402+J402+L402+N402+O402+P402+Q402+R402+S402+U402+W402+X402+Y402+Z402</f>
        <v>3340.4412166666671</v>
      </c>
      <c r="AB402" s="143">
        <v>77.5</v>
      </c>
      <c r="AC402" s="69">
        <f>AB402+X402+W402+U402</f>
        <v>659.20420000000001</v>
      </c>
      <c r="AD402" s="238">
        <f t="shared" si="144"/>
        <v>0.3813117921308668</v>
      </c>
      <c r="AE402" s="69">
        <f>G402+H402+J402+L402+N402+P402+Q402+R402+S402+Y402+Z402</f>
        <v>2758.7370166666669</v>
      </c>
      <c r="AF402" s="277">
        <f t="shared" ref="AF402:AF465" si="169">$AF$7</f>
        <v>0.6</v>
      </c>
      <c r="AG402" s="278">
        <f>G402*AF402</f>
        <v>1037.268</v>
      </c>
      <c r="AH402" s="225">
        <f>IF((AA402+AB402)-(AE402+AG402)&gt;0,0,(AA402+AB402)-(AE402+AG402))</f>
        <v>-378.0637999999999</v>
      </c>
      <c r="AI402" s="238">
        <f t="shared" si="145"/>
        <v>0.6</v>
      </c>
      <c r="AJ402" s="69">
        <f t="shared" si="146"/>
        <v>1037.268</v>
      </c>
      <c r="AK402" s="69"/>
      <c r="AL402" s="438">
        <f t="shared" si="168"/>
        <v>5.0999999999999997E-2</v>
      </c>
      <c r="AM402" s="69">
        <f t="shared" ref="AM402:AM464" si="170">ROUND(AL402*G402,1)</f>
        <v>88.2</v>
      </c>
      <c r="AN402" s="186"/>
      <c r="AO402" s="329"/>
    </row>
    <row r="403" spans="2:41" s="1" customFormat="1" ht="15.75" x14ac:dyDescent="0.25">
      <c r="B403" s="687" t="s">
        <v>316</v>
      </c>
      <c r="C403" s="11" t="s">
        <v>124</v>
      </c>
      <c r="D403" s="125">
        <f t="shared" ref="D403:AA403" si="171">SUM(D404:D405)</f>
        <v>8</v>
      </c>
      <c r="E403" s="125">
        <f t="shared" si="171"/>
        <v>40</v>
      </c>
      <c r="F403" s="125">
        <f t="shared" si="171"/>
        <v>36</v>
      </c>
      <c r="G403" s="57">
        <f t="shared" si="171"/>
        <v>3671.5</v>
      </c>
      <c r="H403" s="57">
        <f t="shared" si="171"/>
        <v>127.2</v>
      </c>
      <c r="I403" s="82">
        <f>J403/G403</f>
        <v>0.32202097235462346</v>
      </c>
      <c r="J403" s="57">
        <f t="shared" si="171"/>
        <v>1182.3</v>
      </c>
      <c r="K403" s="82">
        <f>L403/G403</f>
        <v>0</v>
      </c>
      <c r="L403" s="57">
        <f t="shared" si="171"/>
        <v>0</v>
      </c>
      <c r="M403" s="82">
        <f t="shared" si="171"/>
        <v>0</v>
      </c>
      <c r="N403" s="57">
        <f t="shared" si="171"/>
        <v>0</v>
      </c>
      <c r="O403" s="57">
        <f t="shared" si="171"/>
        <v>0</v>
      </c>
      <c r="P403" s="57">
        <f t="shared" si="171"/>
        <v>0</v>
      </c>
      <c r="Q403" s="57">
        <f t="shared" si="171"/>
        <v>100</v>
      </c>
      <c r="R403" s="57">
        <f t="shared" si="171"/>
        <v>12.600000000000001</v>
      </c>
      <c r="S403" s="57">
        <f t="shared" si="171"/>
        <v>527.47900000000004</v>
      </c>
      <c r="T403" s="82">
        <f>U403/G403</f>
        <v>3.5723273866267197E-2</v>
      </c>
      <c r="U403" s="57">
        <f t="shared" si="171"/>
        <v>131.15800000000002</v>
      </c>
      <c r="V403" s="82">
        <f>W403/G403</f>
        <v>0.30096418357619509</v>
      </c>
      <c r="W403" s="57">
        <f t="shared" si="171"/>
        <v>1104.9900000000002</v>
      </c>
      <c r="X403" s="57">
        <f t="shared" si="171"/>
        <v>0</v>
      </c>
      <c r="Y403" s="57">
        <f t="shared" si="171"/>
        <v>0</v>
      </c>
      <c r="Z403" s="57">
        <f t="shared" si="171"/>
        <v>0</v>
      </c>
      <c r="AA403" s="57">
        <f t="shared" si="171"/>
        <v>6857.2270000000008</v>
      </c>
      <c r="AB403" s="141">
        <f>SUM(AB404:AB405)</f>
        <v>159.10000000000002</v>
      </c>
      <c r="AC403" s="141">
        <f>SUM(AC404:AC405)</f>
        <v>1395.248</v>
      </c>
      <c r="AD403" s="233">
        <f t="shared" si="144"/>
        <v>0.3800212447228653</v>
      </c>
      <c r="AE403" s="141">
        <f>SUM(AE404:AE405)</f>
        <v>5621.0789999999997</v>
      </c>
      <c r="AF403" s="269">
        <f t="shared" si="169"/>
        <v>0.6</v>
      </c>
      <c r="AG403" s="270">
        <f>SUM(AG404:AG405)</f>
        <v>2202.8999999999996</v>
      </c>
      <c r="AH403" s="141">
        <f>SUM(AH404:AH405)</f>
        <v>-807.65199999999959</v>
      </c>
      <c r="AI403" s="233">
        <f t="shared" si="145"/>
        <v>0.59999999999999987</v>
      </c>
      <c r="AJ403" s="57">
        <f t="shared" si="146"/>
        <v>2202.8999999999996</v>
      </c>
      <c r="AK403" s="57"/>
      <c r="AL403" s="433">
        <f t="shared" si="168"/>
        <v>5.0999999999999997E-2</v>
      </c>
      <c r="AM403" s="57">
        <f>SUM(AM404:AM405)</f>
        <v>187.2</v>
      </c>
      <c r="AN403" s="79"/>
      <c r="AO403" s="329"/>
    </row>
    <row r="404" spans="2:41" s="1" customFormat="1" ht="15.75" x14ac:dyDescent="0.25">
      <c r="B404" s="687"/>
      <c r="C404" s="15" t="s">
        <v>317</v>
      </c>
      <c r="D404" s="116">
        <v>4</v>
      </c>
      <c r="E404" s="116">
        <v>20</v>
      </c>
      <c r="F404" s="116">
        <v>18</v>
      </c>
      <c r="G404" s="69">
        <v>1835.6</v>
      </c>
      <c r="H404" s="69">
        <v>67.2</v>
      </c>
      <c r="I404" s="80">
        <v>0.30382436260623236</v>
      </c>
      <c r="J404" s="69">
        <v>557.70000000000005</v>
      </c>
      <c r="K404" s="80">
        <v>0</v>
      </c>
      <c r="L404" s="69">
        <v>0</v>
      </c>
      <c r="M404" s="80">
        <v>0</v>
      </c>
      <c r="N404" s="69">
        <v>0</v>
      </c>
      <c r="O404" s="69">
        <v>0</v>
      </c>
      <c r="P404" s="69">
        <v>0</v>
      </c>
      <c r="Q404" s="69">
        <v>72.099999999999994</v>
      </c>
      <c r="R404" s="69">
        <v>8.4</v>
      </c>
      <c r="S404" s="69">
        <v>263.25191666666666</v>
      </c>
      <c r="T404" s="80">
        <v>3.4834931357594245E-2</v>
      </c>
      <c r="U404" s="69">
        <v>63.942999999999998</v>
      </c>
      <c r="V404" s="80">
        <v>0.30185225539333194</v>
      </c>
      <c r="W404" s="69">
        <v>554.08000000000004</v>
      </c>
      <c r="X404" s="69">
        <v>0</v>
      </c>
      <c r="Y404" s="69">
        <v>0</v>
      </c>
      <c r="Z404" s="69">
        <v>0</v>
      </c>
      <c r="AA404" s="60">
        <f>G404+H404+J404+L404+N404+O404+P404+Q404+R404+S404+U404+W404+X404+Y404+Z404</f>
        <v>3422.2749166666667</v>
      </c>
      <c r="AB404" s="143">
        <v>79.400000000000006</v>
      </c>
      <c r="AC404" s="69">
        <f>AB404+X404+W404+U404</f>
        <v>697.423</v>
      </c>
      <c r="AD404" s="238">
        <f t="shared" si="144"/>
        <v>0.37994279799520597</v>
      </c>
      <c r="AE404" s="69">
        <f>G404+H404+J404+L404+N404+P404+Q404+R404+S404+Y404+Z404</f>
        <v>2804.2519166666666</v>
      </c>
      <c r="AF404" s="277">
        <f t="shared" si="169"/>
        <v>0.6</v>
      </c>
      <c r="AG404" s="278">
        <f>G404*AF404</f>
        <v>1101.3599999999999</v>
      </c>
      <c r="AH404" s="225">
        <f>IF((AA404+AB404)-(AE404+AG404)&gt;0,0,(AA404+AB404)-(AE404+AG404))</f>
        <v>-403.9369999999999</v>
      </c>
      <c r="AI404" s="238">
        <f t="shared" si="145"/>
        <v>0.6</v>
      </c>
      <c r="AJ404" s="69">
        <f t="shared" si="146"/>
        <v>1101.3599999999999</v>
      </c>
      <c r="AK404" s="69"/>
      <c r="AL404" s="438">
        <f t="shared" si="168"/>
        <v>5.0999999999999997E-2</v>
      </c>
      <c r="AM404" s="69">
        <f t="shared" si="170"/>
        <v>93.6</v>
      </c>
      <c r="AN404" s="186"/>
      <c r="AO404" s="329"/>
    </row>
    <row r="405" spans="2:41" s="1" customFormat="1" ht="15.75" x14ac:dyDescent="0.25">
      <c r="B405" s="687"/>
      <c r="C405" s="15" t="s">
        <v>318</v>
      </c>
      <c r="D405" s="116">
        <v>4</v>
      </c>
      <c r="E405" s="116">
        <v>20</v>
      </c>
      <c r="F405" s="116">
        <v>18</v>
      </c>
      <c r="G405" s="69">
        <v>1835.9</v>
      </c>
      <c r="H405" s="69">
        <v>60</v>
      </c>
      <c r="I405" s="80">
        <v>0.3402146086388147</v>
      </c>
      <c r="J405" s="69">
        <v>624.59999999999991</v>
      </c>
      <c r="K405" s="80">
        <v>0</v>
      </c>
      <c r="L405" s="69">
        <v>0</v>
      </c>
      <c r="M405" s="80">
        <v>0</v>
      </c>
      <c r="N405" s="69">
        <v>0</v>
      </c>
      <c r="O405" s="69">
        <v>0</v>
      </c>
      <c r="P405" s="69">
        <v>0</v>
      </c>
      <c r="Q405" s="69">
        <v>27.9</v>
      </c>
      <c r="R405" s="69">
        <v>4.2</v>
      </c>
      <c r="S405" s="69">
        <v>264.22708333333333</v>
      </c>
      <c r="T405" s="80">
        <v>3.6611471213029032E-2</v>
      </c>
      <c r="U405" s="69">
        <v>67.215000000000003</v>
      </c>
      <c r="V405" s="80">
        <v>0.30007625687673622</v>
      </c>
      <c r="W405" s="69">
        <v>550.91000000000008</v>
      </c>
      <c r="X405" s="69">
        <v>0</v>
      </c>
      <c r="Y405" s="69">
        <v>0</v>
      </c>
      <c r="Z405" s="69">
        <v>0</v>
      </c>
      <c r="AA405" s="60">
        <f>G405+H405+J405+L405+N405+O405+P405+Q405+R405+S405+U405+W405+X405+Y405+Z405</f>
        <v>3434.9520833333336</v>
      </c>
      <c r="AB405" s="143">
        <v>79.7</v>
      </c>
      <c r="AC405" s="69">
        <f>AB405+X405+W405+U405</f>
        <v>697.82500000000016</v>
      </c>
      <c r="AD405" s="238">
        <f t="shared" si="144"/>
        <v>0.38009967863173383</v>
      </c>
      <c r="AE405" s="69">
        <f>G405+H405+J405+L405+N405+P405+Q405+R405+S405+Y405+Z405</f>
        <v>2816.8270833333331</v>
      </c>
      <c r="AF405" s="277">
        <f t="shared" si="169"/>
        <v>0.6</v>
      </c>
      <c r="AG405" s="278">
        <f>G405*AF405</f>
        <v>1101.54</v>
      </c>
      <c r="AH405" s="225">
        <f>IF((AA405+AB405)-(AE405+AG405)&gt;0,0,(AA405+AB405)-(AE405+AG405))</f>
        <v>-403.71499999999969</v>
      </c>
      <c r="AI405" s="238">
        <f t="shared" si="145"/>
        <v>0.6</v>
      </c>
      <c r="AJ405" s="69">
        <f t="shared" si="146"/>
        <v>1101.54</v>
      </c>
      <c r="AK405" s="69"/>
      <c r="AL405" s="438">
        <f t="shared" si="168"/>
        <v>5.0999999999999997E-2</v>
      </c>
      <c r="AM405" s="69">
        <f t="shared" si="170"/>
        <v>93.6</v>
      </c>
      <c r="AN405" s="186"/>
      <c r="AO405" s="329"/>
    </row>
    <row r="406" spans="2:41" s="1" customFormat="1" ht="15.75" x14ac:dyDescent="0.25">
      <c r="B406" s="687" t="s">
        <v>319</v>
      </c>
      <c r="C406" s="11" t="s">
        <v>124</v>
      </c>
      <c r="D406" s="125">
        <f t="shared" ref="D406:AA406" si="172">SUM(D407:D409)</f>
        <v>12</v>
      </c>
      <c r="E406" s="125">
        <f t="shared" si="172"/>
        <v>58</v>
      </c>
      <c r="F406" s="125">
        <f t="shared" si="172"/>
        <v>57</v>
      </c>
      <c r="G406" s="57">
        <f t="shared" si="172"/>
        <v>6879.6</v>
      </c>
      <c r="H406" s="57">
        <f t="shared" si="172"/>
        <v>197.10000000000002</v>
      </c>
      <c r="I406" s="82">
        <f>J406/G406</f>
        <v>0.31425082853654279</v>
      </c>
      <c r="J406" s="57">
        <f t="shared" si="172"/>
        <v>2161.92</v>
      </c>
      <c r="K406" s="82">
        <f>L406/G406</f>
        <v>0</v>
      </c>
      <c r="L406" s="57">
        <f t="shared" si="172"/>
        <v>0</v>
      </c>
      <c r="M406" s="82">
        <f t="shared" si="172"/>
        <v>0</v>
      </c>
      <c r="N406" s="57">
        <f t="shared" si="172"/>
        <v>0</v>
      </c>
      <c r="O406" s="57">
        <f t="shared" si="172"/>
        <v>0</v>
      </c>
      <c r="P406" s="57">
        <f t="shared" si="172"/>
        <v>0</v>
      </c>
      <c r="Q406" s="57">
        <f t="shared" si="172"/>
        <v>54.300000000000004</v>
      </c>
      <c r="R406" s="57">
        <f t="shared" si="172"/>
        <v>15.899999999999999</v>
      </c>
      <c r="S406" s="57">
        <f t="shared" si="172"/>
        <v>968.73608333333334</v>
      </c>
      <c r="T406" s="82">
        <f>U406/G406</f>
        <v>3.597549276120704E-2</v>
      </c>
      <c r="U406" s="57">
        <f t="shared" si="172"/>
        <v>247.49699999999996</v>
      </c>
      <c r="V406" s="82">
        <f>W406/G406</f>
        <v>0.30067387638816201</v>
      </c>
      <c r="W406" s="57">
        <f t="shared" si="172"/>
        <v>2068.5159999999996</v>
      </c>
      <c r="X406" s="57">
        <f t="shared" si="172"/>
        <v>0</v>
      </c>
      <c r="Y406" s="57">
        <f t="shared" si="172"/>
        <v>0</v>
      </c>
      <c r="Z406" s="57">
        <f t="shared" si="172"/>
        <v>0</v>
      </c>
      <c r="AA406" s="57">
        <f t="shared" si="172"/>
        <v>12593.569083333336</v>
      </c>
      <c r="AB406" s="141">
        <f>SUM(AB407:AB409)</f>
        <v>291.89999999999998</v>
      </c>
      <c r="AC406" s="141">
        <f>SUM(AC407:AC409)</f>
        <v>2607.9129999999996</v>
      </c>
      <c r="AD406" s="233">
        <f t="shared" ref="AD406:AD469" si="173">(AB406+X406+W406+U406)/G406</f>
        <v>0.37907916157916149</v>
      </c>
      <c r="AE406" s="141">
        <f>SUM(AE407:AE409)</f>
        <v>10277.556083333337</v>
      </c>
      <c r="AF406" s="269">
        <f t="shared" si="169"/>
        <v>0.6</v>
      </c>
      <c r="AG406" s="270">
        <f>SUM(AG407:AG409)</f>
        <v>4127.76</v>
      </c>
      <c r="AH406" s="141">
        <f>SUM(AH407:AH409)</f>
        <v>-1519.8470000000007</v>
      </c>
      <c r="AI406" s="233">
        <f t="shared" si="145"/>
        <v>0.6</v>
      </c>
      <c r="AJ406" s="57">
        <f t="shared" si="146"/>
        <v>4127.76</v>
      </c>
      <c r="AK406" s="57"/>
      <c r="AL406" s="433">
        <f t="shared" si="168"/>
        <v>5.0999999999999997E-2</v>
      </c>
      <c r="AM406" s="57">
        <f>SUM(AM407:AM409)</f>
        <v>350.9</v>
      </c>
      <c r="AN406" s="79"/>
      <c r="AO406" s="329"/>
    </row>
    <row r="407" spans="2:41" s="1" customFormat="1" ht="15.75" x14ac:dyDescent="0.25">
      <c r="B407" s="687"/>
      <c r="C407" s="15" t="s">
        <v>320</v>
      </c>
      <c r="D407" s="116">
        <v>3</v>
      </c>
      <c r="E407" s="116">
        <v>15</v>
      </c>
      <c r="F407" s="116">
        <v>15</v>
      </c>
      <c r="G407" s="69">
        <v>1594.0000000000002</v>
      </c>
      <c r="H407" s="69">
        <v>52.1</v>
      </c>
      <c r="I407" s="80">
        <v>0.4055332496863237</v>
      </c>
      <c r="J407" s="69">
        <v>646.42000000000007</v>
      </c>
      <c r="K407" s="80">
        <v>0</v>
      </c>
      <c r="L407" s="69">
        <v>0</v>
      </c>
      <c r="M407" s="80">
        <v>0</v>
      </c>
      <c r="N407" s="69">
        <v>0</v>
      </c>
      <c r="O407" s="69">
        <v>0</v>
      </c>
      <c r="P407" s="69">
        <v>0</v>
      </c>
      <c r="Q407" s="69">
        <v>15.3</v>
      </c>
      <c r="R407" s="69">
        <v>5.3</v>
      </c>
      <c r="S407" s="69">
        <v>237.45725000000002</v>
      </c>
      <c r="T407" s="80">
        <v>3.6380803011292345E-2</v>
      </c>
      <c r="U407" s="69">
        <v>57.991000000000007</v>
      </c>
      <c r="V407" s="80">
        <v>0.30011041405269751</v>
      </c>
      <c r="W407" s="69">
        <v>478.37599999999992</v>
      </c>
      <c r="X407" s="69">
        <v>0</v>
      </c>
      <c r="Y407" s="69">
        <v>0</v>
      </c>
      <c r="Z407" s="69">
        <v>0</v>
      </c>
      <c r="AA407" s="60">
        <f>G407+H407+J407+L407+N407+O407+P407+Q407+R407+S407+U407+W407+X407+Y407+Z407</f>
        <v>3086.9442500000005</v>
      </c>
      <c r="AB407" s="143">
        <v>71.599999999999994</v>
      </c>
      <c r="AC407" s="69">
        <f>AB407+X407+W407+U407</f>
        <v>607.96699999999987</v>
      </c>
      <c r="AD407" s="238">
        <f t="shared" si="173"/>
        <v>0.3814096612296109</v>
      </c>
      <c r="AE407" s="69">
        <f>G407+H407+J407+L407+N407+P407+Q407+R407+S407+Y407+Z407</f>
        <v>2550.5772500000007</v>
      </c>
      <c r="AF407" s="277">
        <f t="shared" si="169"/>
        <v>0.6</v>
      </c>
      <c r="AG407" s="278">
        <f>G407*AF407</f>
        <v>956.40000000000009</v>
      </c>
      <c r="AH407" s="225">
        <f>IF((AA407+AB407)-(AE407+AG407)&gt;0,0,(AA407+AB407)-(AE407+AG407))</f>
        <v>-348.43300000000045</v>
      </c>
      <c r="AI407" s="238">
        <f t="shared" ref="AI407:AI470" si="174">AJ407/G407</f>
        <v>0.60000000000000009</v>
      </c>
      <c r="AJ407" s="69">
        <f t="shared" ref="AJ407:AJ470" si="175">AC407+AH407*-1</f>
        <v>956.40000000000032</v>
      </c>
      <c r="AK407" s="69"/>
      <c r="AL407" s="438">
        <f t="shared" si="168"/>
        <v>5.0999999999999997E-2</v>
      </c>
      <c r="AM407" s="69">
        <f t="shared" si="170"/>
        <v>81.3</v>
      </c>
      <c r="AN407" s="186"/>
      <c r="AO407" s="329"/>
    </row>
    <row r="408" spans="2:41" s="1" customFormat="1" ht="15.75" x14ac:dyDescent="0.25">
      <c r="B408" s="687"/>
      <c r="C408" s="15" t="s">
        <v>321</v>
      </c>
      <c r="D408" s="116">
        <v>5</v>
      </c>
      <c r="E408" s="116">
        <v>25</v>
      </c>
      <c r="F408" s="116">
        <v>24</v>
      </c>
      <c r="G408" s="69">
        <v>3117.4</v>
      </c>
      <c r="H408" s="69">
        <v>79.2</v>
      </c>
      <c r="I408" s="80">
        <v>0.26868544299736957</v>
      </c>
      <c r="J408" s="69">
        <v>837.59999999999991</v>
      </c>
      <c r="K408" s="80">
        <v>0</v>
      </c>
      <c r="L408" s="69">
        <v>0</v>
      </c>
      <c r="M408" s="80">
        <v>0</v>
      </c>
      <c r="N408" s="69">
        <v>0</v>
      </c>
      <c r="O408" s="69">
        <v>0</v>
      </c>
      <c r="P408" s="69">
        <v>0</v>
      </c>
      <c r="Q408" s="69">
        <v>17.3</v>
      </c>
      <c r="R408" s="69">
        <v>5.3</v>
      </c>
      <c r="S408" s="69">
        <v>425.51524999999998</v>
      </c>
      <c r="T408" s="80">
        <v>3.587188041316481E-2</v>
      </c>
      <c r="U408" s="69">
        <v>111.82699999999998</v>
      </c>
      <c r="V408" s="80">
        <v>0.30074934240071849</v>
      </c>
      <c r="W408" s="69">
        <v>937.55599999999993</v>
      </c>
      <c r="X408" s="69">
        <v>0</v>
      </c>
      <c r="Y408" s="69">
        <v>0</v>
      </c>
      <c r="Z408" s="69">
        <v>0</v>
      </c>
      <c r="AA408" s="60">
        <f>G408+H408+J408+L408+N408+O408+P408+Q408+R408+S408+U408+W408+X408+Y408+Z408</f>
        <v>5531.6982500000004</v>
      </c>
      <c r="AB408" s="143">
        <v>128.19999999999999</v>
      </c>
      <c r="AC408" s="69">
        <f>AB408+X408+W408+U408</f>
        <v>1177.5829999999999</v>
      </c>
      <c r="AD408" s="238">
        <f t="shared" si="173"/>
        <v>0.37774523641496111</v>
      </c>
      <c r="AE408" s="69">
        <f>G408+H408+J408+L408+N408+P408+Q408+R408+S408+Y408+Z408</f>
        <v>4482.3152500000006</v>
      </c>
      <c r="AF408" s="277">
        <f t="shared" si="169"/>
        <v>0.6</v>
      </c>
      <c r="AG408" s="278">
        <f>G408*AF408</f>
        <v>1870.44</v>
      </c>
      <c r="AH408" s="225">
        <f>IF((AA408+AB408)-(AE408+AG408)&gt;0,0,(AA408+AB408)-(AE408+AG408))</f>
        <v>-692.85699999999997</v>
      </c>
      <c r="AI408" s="238">
        <f t="shared" si="174"/>
        <v>0.6</v>
      </c>
      <c r="AJ408" s="69">
        <f t="shared" si="175"/>
        <v>1870.4399999999998</v>
      </c>
      <c r="AK408" s="69"/>
      <c r="AL408" s="438">
        <f t="shared" si="168"/>
        <v>5.0999999999999997E-2</v>
      </c>
      <c r="AM408" s="69">
        <f t="shared" si="170"/>
        <v>159</v>
      </c>
      <c r="AN408" s="186"/>
      <c r="AO408" s="329"/>
    </row>
    <row r="409" spans="2:41" s="1" customFormat="1" ht="15.75" x14ac:dyDescent="0.25">
      <c r="B409" s="687"/>
      <c r="C409" s="15" t="s">
        <v>322</v>
      </c>
      <c r="D409" s="116">
        <v>4</v>
      </c>
      <c r="E409" s="116">
        <v>18</v>
      </c>
      <c r="F409" s="116">
        <v>18</v>
      </c>
      <c r="G409" s="69">
        <v>2168.2000000000003</v>
      </c>
      <c r="H409" s="69">
        <v>65.8</v>
      </c>
      <c r="I409" s="80">
        <v>0.31265565907204129</v>
      </c>
      <c r="J409" s="69">
        <v>677.9</v>
      </c>
      <c r="K409" s="80">
        <v>0</v>
      </c>
      <c r="L409" s="69">
        <v>0</v>
      </c>
      <c r="M409" s="80">
        <v>0</v>
      </c>
      <c r="N409" s="69">
        <v>0</v>
      </c>
      <c r="O409" s="69">
        <v>0</v>
      </c>
      <c r="P409" s="69">
        <v>0</v>
      </c>
      <c r="Q409" s="69">
        <v>21.700000000000003</v>
      </c>
      <c r="R409" s="69">
        <v>5.3</v>
      </c>
      <c r="S409" s="69">
        <v>305.76358333333337</v>
      </c>
      <c r="T409" s="80">
        <v>3.5826492021031262E-2</v>
      </c>
      <c r="U409" s="69">
        <v>77.678999999999988</v>
      </c>
      <c r="V409" s="80">
        <v>0.30097961442671334</v>
      </c>
      <c r="W409" s="69">
        <v>652.58399999999995</v>
      </c>
      <c r="X409" s="69">
        <v>0</v>
      </c>
      <c r="Y409" s="69">
        <v>0</v>
      </c>
      <c r="Z409" s="69">
        <v>0</v>
      </c>
      <c r="AA409" s="60">
        <f>G409+H409+J409+L409+N409+O409+P409+Q409+R409+S409+U409+W409+X409+Y409+Z409</f>
        <v>3974.9265833333338</v>
      </c>
      <c r="AB409" s="143">
        <v>92.1</v>
      </c>
      <c r="AC409" s="69">
        <f>AB409+X409+W409+U409</f>
        <v>822.36299999999994</v>
      </c>
      <c r="AD409" s="238">
        <f t="shared" si="173"/>
        <v>0.37928373766257717</v>
      </c>
      <c r="AE409" s="69">
        <f>G409+H409+J409+L409+N409+P409+Q409+R409+S409+Y409+Z409</f>
        <v>3244.6635833333339</v>
      </c>
      <c r="AF409" s="277">
        <f t="shared" si="169"/>
        <v>0.6</v>
      </c>
      <c r="AG409" s="278">
        <f>G409*AF409</f>
        <v>1300.92</v>
      </c>
      <c r="AH409" s="225">
        <f>IF((AA409+AB409)-(AE409+AG409)&gt;0,0,(AA409+AB409)-(AE409+AG409))</f>
        <v>-478.55700000000024</v>
      </c>
      <c r="AI409" s="238">
        <f t="shared" si="174"/>
        <v>0.6</v>
      </c>
      <c r="AJ409" s="69">
        <f t="shared" si="175"/>
        <v>1300.92</v>
      </c>
      <c r="AK409" s="69"/>
      <c r="AL409" s="438">
        <f t="shared" si="168"/>
        <v>5.0999999999999997E-2</v>
      </c>
      <c r="AM409" s="69">
        <f t="shared" si="170"/>
        <v>110.6</v>
      </c>
      <c r="AN409" s="186"/>
      <c r="AO409" s="329"/>
    </row>
    <row r="410" spans="2:41" s="1" customFormat="1" ht="15.75" x14ac:dyDescent="0.25">
      <c r="B410" s="687" t="s">
        <v>323</v>
      </c>
      <c r="C410" s="11" t="s">
        <v>124</v>
      </c>
      <c r="D410" s="125">
        <f t="shared" ref="D410:AA410" si="176">SUM(D411)</f>
        <v>8</v>
      </c>
      <c r="E410" s="125">
        <f t="shared" si="176"/>
        <v>43</v>
      </c>
      <c r="F410" s="125">
        <f t="shared" si="176"/>
        <v>43</v>
      </c>
      <c r="G410" s="57">
        <f t="shared" si="176"/>
        <v>3877.4500000000003</v>
      </c>
      <c r="H410" s="57">
        <f t="shared" si="176"/>
        <v>164</v>
      </c>
      <c r="I410" s="82">
        <f>J410/G410</f>
        <v>0.32838592373853953</v>
      </c>
      <c r="J410" s="57">
        <f t="shared" si="176"/>
        <v>1273.3000000000002</v>
      </c>
      <c r="K410" s="82">
        <f>L410/G410</f>
        <v>0</v>
      </c>
      <c r="L410" s="57">
        <f t="shared" si="176"/>
        <v>0</v>
      </c>
      <c r="M410" s="82">
        <f t="shared" si="176"/>
        <v>0</v>
      </c>
      <c r="N410" s="57">
        <f t="shared" si="176"/>
        <v>0</v>
      </c>
      <c r="O410" s="57">
        <f t="shared" si="176"/>
        <v>0</v>
      </c>
      <c r="P410" s="57">
        <f t="shared" si="176"/>
        <v>0</v>
      </c>
      <c r="Q410" s="57">
        <f t="shared" si="176"/>
        <v>56.6</v>
      </c>
      <c r="R410" s="57">
        <f t="shared" si="176"/>
        <v>8.4</v>
      </c>
      <c r="S410" s="57">
        <f t="shared" si="176"/>
        <v>556.98841666666681</v>
      </c>
      <c r="T410" s="82">
        <f>U410/G410</f>
        <v>3.5455260544945771E-2</v>
      </c>
      <c r="U410" s="57">
        <f t="shared" si="176"/>
        <v>137.476</v>
      </c>
      <c r="V410" s="82">
        <f>W410/G410</f>
        <v>0.30087686494990262</v>
      </c>
      <c r="W410" s="57">
        <f t="shared" si="176"/>
        <v>1166.635</v>
      </c>
      <c r="X410" s="57">
        <f t="shared" si="176"/>
        <v>0</v>
      </c>
      <c r="Y410" s="57">
        <f t="shared" si="176"/>
        <v>0</v>
      </c>
      <c r="Z410" s="57">
        <f t="shared" si="176"/>
        <v>0</v>
      </c>
      <c r="AA410" s="57">
        <f t="shared" si="176"/>
        <v>7240.8494166666669</v>
      </c>
      <c r="AB410" s="141">
        <f>SUM(AB411)</f>
        <v>168</v>
      </c>
      <c r="AC410" s="141">
        <f>SUM(AC411)</f>
        <v>1472.1109999999999</v>
      </c>
      <c r="AD410" s="233">
        <f t="shared" si="173"/>
        <v>0.37965957007827306</v>
      </c>
      <c r="AE410" s="141">
        <f>SUM(AE411)</f>
        <v>5936.738416666667</v>
      </c>
      <c r="AF410" s="269">
        <f t="shared" si="169"/>
        <v>0.6</v>
      </c>
      <c r="AG410" s="270">
        <f>SUM(AG411)</f>
        <v>2326.4700000000003</v>
      </c>
      <c r="AH410" s="141">
        <f>SUM(AH411)</f>
        <v>-854.35900000000129</v>
      </c>
      <c r="AI410" s="233">
        <f t="shared" si="174"/>
        <v>0.60000000000000031</v>
      </c>
      <c r="AJ410" s="57">
        <f t="shared" si="175"/>
        <v>2326.4700000000012</v>
      </c>
      <c r="AK410" s="57"/>
      <c r="AL410" s="433">
        <f t="shared" si="168"/>
        <v>5.0999999999999997E-2</v>
      </c>
      <c r="AM410" s="57">
        <f>SUM(AM411)</f>
        <v>197.7</v>
      </c>
      <c r="AN410" s="79"/>
      <c r="AO410" s="329"/>
    </row>
    <row r="411" spans="2:41" s="1" customFormat="1" ht="15.75" x14ac:dyDescent="0.25">
      <c r="B411" s="687"/>
      <c r="C411" s="15" t="s">
        <v>324</v>
      </c>
      <c r="D411" s="116">
        <v>8</v>
      </c>
      <c r="E411" s="116">
        <v>43</v>
      </c>
      <c r="F411" s="116">
        <v>43</v>
      </c>
      <c r="G411" s="69">
        <v>3877.4500000000003</v>
      </c>
      <c r="H411" s="69">
        <v>164</v>
      </c>
      <c r="I411" s="80">
        <v>0.32838592373853953</v>
      </c>
      <c r="J411" s="69">
        <v>1273.3000000000002</v>
      </c>
      <c r="K411" s="80">
        <v>0</v>
      </c>
      <c r="L411" s="69">
        <v>0</v>
      </c>
      <c r="M411" s="80">
        <v>0</v>
      </c>
      <c r="N411" s="69">
        <v>0</v>
      </c>
      <c r="O411" s="69">
        <v>0</v>
      </c>
      <c r="P411" s="69">
        <v>0</v>
      </c>
      <c r="Q411" s="69">
        <v>56.6</v>
      </c>
      <c r="R411" s="69">
        <v>8.4</v>
      </c>
      <c r="S411" s="69">
        <v>556.98841666666681</v>
      </c>
      <c r="T411" s="80">
        <v>3.5455260544945771E-2</v>
      </c>
      <c r="U411" s="69">
        <v>137.476</v>
      </c>
      <c r="V411" s="80">
        <v>0.30087686494990262</v>
      </c>
      <c r="W411" s="69">
        <v>1166.635</v>
      </c>
      <c r="X411" s="69">
        <v>0</v>
      </c>
      <c r="Y411" s="69">
        <v>0</v>
      </c>
      <c r="Z411" s="69">
        <v>0</v>
      </c>
      <c r="AA411" s="60">
        <f>G411+H411+J411+L411+N411+O411+P411+Q411+R411+S411+U411+W411+X411+Y411+Z411</f>
        <v>7240.8494166666669</v>
      </c>
      <c r="AB411" s="143">
        <v>168</v>
      </c>
      <c r="AC411" s="69">
        <f>AB411+X411+W411+U411</f>
        <v>1472.1109999999999</v>
      </c>
      <c r="AD411" s="238">
        <f t="shared" si="173"/>
        <v>0.37965957007827306</v>
      </c>
      <c r="AE411" s="69">
        <f>G411+H411+J411+L411+N411+P411+Q411+R411+S411+Y411+Z411</f>
        <v>5936.738416666667</v>
      </c>
      <c r="AF411" s="277">
        <f t="shared" si="169"/>
        <v>0.6</v>
      </c>
      <c r="AG411" s="278">
        <f>G411*AF411</f>
        <v>2326.4700000000003</v>
      </c>
      <c r="AH411" s="225">
        <f>IF((AA411+AB411)-(AE411+AG411)&gt;0,0,(AA411+AB411)-(AE411+AG411))</f>
        <v>-854.35900000000129</v>
      </c>
      <c r="AI411" s="238">
        <f t="shared" si="174"/>
        <v>0.60000000000000031</v>
      </c>
      <c r="AJ411" s="69">
        <f t="shared" si="175"/>
        <v>2326.4700000000012</v>
      </c>
      <c r="AK411" s="69"/>
      <c r="AL411" s="438">
        <f t="shared" si="168"/>
        <v>5.0999999999999997E-2</v>
      </c>
      <c r="AM411" s="69">
        <f t="shared" si="170"/>
        <v>197.7</v>
      </c>
      <c r="AN411" s="186"/>
      <c r="AO411" s="329"/>
    </row>
    <row r="412" spans="2:41" s="1" customFormat="1" ht="15.75" x14ac:dyDescent="0.25">
      <c r="B412" s="687" t="s">
        <v>325</v>
      </c>
      <c r="C412" s="11" t="s">
        <v>124</v>
      </c>
      <c r="D412" s="125">
        <f t="shared" ref="D412:AA412" si="177">SUM(D413)</f>
        <v>9</v>
      </c>
      <c r="E412" s="125">
        <f t="shared" si="177"/>
        <v>29</v>
      </c>
      <c r="F412" s="125">
        <f t="shared" si="177"/>
        <v>25</v>
      </c>
      <c r="G412" s="57">
        <f t="shared" si="177"/>
        <v>3218.5</v>
      </c>
      <c r="H412" s="57">
        <f t="shared" si="177"/>
        <v>102</v>
      </c>
      <c r="I412" s="82">
        <f>J412/G412</f>
        <v>0.25688985552275906</v>
      </c>
      <c r="J412" s="57">
        <f t="shared" si="177"/>
        <v>826.80000000000007</v>
      </c>
      <c r="K412" s="82">
        <f>L412/G412</f>
        <v>0</v>
      </c>
      <c r="L412" s="57">
        <f t="shared" si="177"/>
        <v>0</v>
      </c>
      <c r="M412" s="82">
        <f t="shared" si="177"/>
        <v>0</v>
      </c>
      <c r="N412" s="57">
        <f t="shared" si="177"/>
        <v>0</v>
      </c>
      <c r="O412" s="57">
        <f t="shared" si="177"/>
        <v>0</v>
      </c>
      <c r="P412" s="57">
        <f t="shared" si="177"/>
        <v>0</v>
      </c>
      <c r="Q412" s="57">
        <f t="shared" si="177"/>
        <v>55.8</v>
      </c>
      <c r="R412" s="57">
        <f t="shared" si="177"/>
        <v>8.4</v>
      </c>
      <c r="S412" s="57">
        <f t="shared" si="177"/>
        <v>432.86783333333335</v>
      </c>
      <c r="T412" s="82">
        <f>U412/G412</f>
        <v>3.4220288954481905E-2</v>
      </c>
      <c r="U412" s="57">
        <f t="shared" si="177"/>
        <v>110.13800000000001</v>
      </c>
      <c r="V412" s="82">
        <f>W412/G412</f>
        <v>0.30105639272953238</v>
      </c>
      <c r="W412" s="57">
        <f t="shared" si="177"/>
        <v>968.94999999999993</v>
      </c>
      <c r="X412" s="57">
        <f t="shared" si="177"/>
        <v>0</v>
      </c>
      <c r="Y412" s="57">
        <f t="shared" si="177"/>
        <v>0</v>
      </c>
      <c r="Z412" s="57">
        <f t="shared" si="177"/>
        <v>0</v>
      </c>
      <c r="AA412" s="57">
        <f t="shared" si="177"/>
        <v>5723.4558333333334</v>
      </c>
      <c r="AB412" s="141">
        <f>SUM(AB413)</f>
        <v>132.80000000000001</v>
      </c>
      <c r="AC412" s="141">
        <f>SUM(AC413)</f>
        <v>1211.8879999999999</v>
      </c>
      <c r="AD412" s="233">
        <f t="shared" si="173"/>
        <v>0.37653813888457355</v>
      </c>
      <c r="AE412" s="141">
        <f>SUM(AE413)</f>
        <v>4644.3678333333337</v>
      </c>
      <c r="AF412" s="269">
        <f t="shared" si="169"/>
        <v>0.6</v>
      </c>
      <c r="AG412" s="270">
        <f>SUM(AG413)</f>
        <v>1931.1</v>
      </c>
      <c r="AH412" s="141">
        <f>SUM(AH413)</f>
        <v>-719.21200000000044</v>
      </c>
      <c r="AI412" s="233">
        <f t="shared" si="174"/>
        <v>0.60000000000000009</v>
      </c>
      <c r="AJ412" s="57">
        <f t="shared" si="175"/>
        <v>1931.1000000000004</v>
      </c>
      <c r="AK412" s="57"/>
      <c r="AL412" s="433">
        <f t="shared" si="168"/>
        <v>5.0999999999999997E-2</v>
      </c>
      <c r="AM412" s="57">
        <f>SUM(AM413)</f>
        <v>164.1</v>
      </c>
      <c r="AN412" s="79"/>
      <c r="AO412" s="329"/>
    </row>
    <row r="413" spans="2:41" s="1" customFormat="1" ht="15.75" x14ac:dyDescent="0.25">
      <c r="B413" s="687"/>
      <c r="C413" s="15" t="s">
        <v>326</v>
      </c>
      <c r="D413" s="116">
        <v>9</v>
      </c>
      <c r="E413" s="116">
        <v>29</v>
      </c>
      <c r="F413" s="116">
        <v>25</v>
      </c>
      <c r="G413" s="69">
        <v>3218.5</v>
      </c>
      <c r="H413" s="69">
        <v>102</v>
      </c>
      <c r="I413" s="80">
        <v>0.25688985552275906</v>
      </c>
      <c r="J413" s="69">
        <v>826.80000000000007</v>
      </c>
      <c r="K413" s="80">
        <v>0</v>
      </c>
      <c r="L413" s="69">
        <v>0</v>
      </c>
      <c r="M413" s="80">
        <v>0</v>
      </c>
      <c r="N413" s="69">
        <v>0</v>
      </c>
      <c r="O413" s="69">
        <v>0</v>
      </c>
      <c r="P413" s="69">
        <v>0</v>
      </c>
      <c r="Q413" s="69">
        <v>55.8</v>
      </c>
      <c r="R413" s="69">
        <v>8.4</v>
      </c>
      <c r="S413" s="69">
        <v>432.86783333333335</v>
      </c>
      <c r="T413" s="80">
        <v>3.4220288954481905E-2</v>
      </c>
      <c r="U413" s="69">
        <v>110.13800000000001</v>
      </c>
      <c r="V413" s="80">
        <v>0.30105639272953238</v>
      </c>
      <c r="W413" s="69">
        <v>968.94999999999993</v>
      </c>
      <c r="X413" s="69">
        <v>0</v>
      </c>
      <c r="Y413" s="69">
        <v>0</v>
      </c>
      <c r="Z413" s="69">
        <v>0</v>
      </c>
      <c r="AA413" s="60">
        <f>G413+H413+J413+L413+N413+O413+P413+Q413+R413+S413+U413+W413+X413+Y413+Z413</f>
        <v>5723.4558333333334</v>
      </c>
      <c r="AB413" s="143">
        <v>132.80000000000001</v>
      </c>
      <c r="AC413" s="69">
        <f>AB413+X413+W413+U413</f>
        <v>1211.8879999999999</v>
      </c>
      <c r="AD413" s="238">
        <f t="shared" si="173"/>
        <v>0.37653813888457355</v>
      </c>
      <c r="AE413" s="69">
        <f>G413+H413+J413+L413+N413+P413+Q413+R413+S413+Y413+Z413</f>
        <v>4644.3678333333337</v>
      </c>
      <c r="AF413" s="277">
        <f t="shared" si="169"/>
        <v>0.6</v>
      </c>
      <c r="AG413" s="278">
        <f>G413*AF413</f>
        <v>1931.1</v>
      </c>
      <c r="AH413" s="225">
        <f>IF((AA413+AB413)-(AE413+AG413)&gt;0,0,(AA413+AB413)-(AE413+AG413))</f>
        <v>-719.21200000000044</v>
      </c>
      <c r="AI413" s="238">
        <f t="shared" si="174"/>
        <v>0.60000000000000009</v>
      </c>
      <c r="AJ413" s="69">
        <f t="shared" si="175"/>
        <v>1931.1000000000004</v>
      </c>
      <c r="AK413" s="69"/>
      <c r="AL413" s="438">
        <f t="shared" si="168"/>
        <v>5.0999999999999997E-2</v>
      </c>
      <c r="AM413" s="69">
        <f t="shared" si="170"/>
        <v>164.1</v>
      </c>
      <c r="AN413" s="186"/>
      <c r="AO413" s="329"/>
    </row>
    <row r="414" spans="2:41" s="1" customFormat="1" ht="15.75" x14ac:dyDescent="0.25">
      <c r="B414" s="687" t="s">
        <v>327</v>
      </c>
      <c r="C414" s="11" t="s">
        <v>124</v>
      </c>
      <c r="D414" s="125">
        <f t="shared" ref="D414:AA414" si="178">SUM(D415:D416)</f>
        <v>7</v>
      </c>
      <c r="E414" s="125">
        <f t="shared" si="178"/>
        <v>42</v>
      </c>
      <c r="F414" s="125">
        <f t="shared" si="178"/>
        <v>39</v>
      </c>
      <c r="G414" s="57">
        <f t="shared" si="178"/>
        <v>4543.1999999999989</v>
      </c>
      <c r="H414" s="57">
        <f t="shared" si="178"/>
        <v>147.60000000000002</v>
      </c>
      <c r="I414" s="82">
        <f>J414/G414</f>
        <v>0.34218172213417863</v>
      </c>
      <c r="J414" s="57">
        <f t="shared" si="178"/>
        <v>1554.6</v>
      </c>
      <c r="K414" s="82">
        <f>L414/G414</f>
        <v>0</v>
      </c>
      <c r="L414" s="57">
        <f t="shared" si="178"/>
        <v>0</v>
      </c>
      <c r="M414" s="82">
        <f t="shared" si="178"/>
        <v>0</v>
      </c>
      <c r="N414" s="57">
        <f t="shared" si="178"/>
        <v>0</v>
      </c>
      <c r="O414" s="57">
        <f t="shared" si="178"/>
        <v>0</v>
      </c>
      <c r="P414" s="57">
        <f t="shared" si="178"/>
        <v>0</v>
      </c>
      <c r="Q414" s="57">
        <f t="shared" si="178"/>
        <v>69.2</v>
      </c>
      <c r="R414" s="57">
        <f t="shared" si="178"/>
        <v>21.2</v>
      </c>
      <c r="S414" s="57">
        <f t="shared" si="178"/>
        <v>655.4815000000001</v>
      </c>
      <c r="T414" s="82">
        <f>U414/G414</f>
        <v>3.487101602394789E-2</v>
      </c>
      <c r="U414" s="57">
        <f t="shared" si="178"/>
        <v>158.42600000000002</v>
      </c>
      <c r="V414" s="82">
        <f>W414/G414</f>
        <v>0.30189117802430016</v>
      </c>
      <c r="W414" s="57">
        <f t="shared" si="178"/>
        <v>1371.5520000000001</v>
      </c>
      <c r="X414" s="57">
        <f t="shared" si="178"/>
        <v>0</v>
      </c>
      <c r="Y414" s="57">
        <f t="shared" si="178"/>
        <v>0</v>
      </c>
      <c r="Z414" s="57">
        <f t="shared" si="178"/>
        <v>0</v>
      </c>
      <c r="AA414" s="57">
        <f t="shared" si="178"/>
        <v>8521.2594999999983</v>
      </c>
      <c r="AB414" s="141">
        <f>SUM(AB415:AB416)</f>
        <v>197.7</v>
      </c>
      <c r="AC414" s="141">
        <f>SUM(AC415:AC416)</f>
        <v>1727.6780000000001</v>
      </c>
      <c r="AD414" s="233">
        <f t="shared" si="173"/>
        <v>0.38027777777777788</v>
      </c>
      <c r="AE414" s="141">
        <f>SUM(AE415:AE416)</f>
        <v>6991.2814999999991</v>
      </c>
      <c r="AF414" s="269">
        <f t="shared" si="169"/>
        <v>0.6</v>
      </c>
      <c r="AG414" s="270">
        <f>SUM(AG415:AG416)</f>
        <v>2725.9199999999996</v>
      </c>
      <c r="AH414" s="141">
        <f>SUM(AH415:AH416)</f>
        <v>-998.24200000000064</v>
      </c>
      <c r="AI414" s="233">
        <f t="shared" si="174"/>
        <v>0.60000000000000031</v>
      </c>
      <c r="AJ414" s="57">
        <f t="shared" si="175"/>
        <v>2725.920000000001</v>
      </c>
      <c r="AK414" s="57"/>
      <c r="AL414" s="433">
        <f t="shared" si="168"/>
        <v>5.0999999999999997E-2</v>
      </c>
      <c r="AM414" s="57">
        <f>SUM(AM415:AM416)</f>
        <v>231.7</v>
      </c>
      <c r="AN414" s="79"/>
      <c r="AO414" s="329"/>
    </row>
    <row r="415" spans="2:41" s="1" customFormat="1" ht="15.75" x14ac:dyDescent="0.25">
      <c r="B415" s="687"/>
      <c r="C415" s="15" t="s">
        <v>328</v>
      </c>
      <c r="D415" s="116">
        <v>3</v>
      </c>
      <c r="E415" s="116">
        <v>16</v>
      </c>
      <c r="F415" s="116">
        <v>16</v>
      </c>
      <c r="G415" s="69">
        <v>1893.2999999999997</v>
      </c>
      <c r="H415" s="69">
        <v>64.8</v>
      </c>
      <c r="I415" s="80">
        <v>0.32773464321554963</v>
      </c>
      <c r="J415" s="69">
        <v>620.5</v>
      </c>
      <c r="K415" s="80">
        <v>0</v>
      </c>
      <c r="L415" s="69">
        <v>0</v>
      </c>
      <c r="M415" s="80">
        <v>0</v>
      </c>
      <c r="N415" s="69">
        <v>0</v>
      </c>
      <c r="O415" s="69">
        <v>0</v>
      </c>
      <c r="P415" s="69">
        <v>0</v>
      </c>
      <c r="Q415" s="69">
        <v>34.6</v>
      </c>
      <c r="R415" s="69">
        <v>10.6</v>
      </c>
      <c r="S415" s="69">
        <v>271.81841666666668</v>
      </c>
      <c r="T415" s="80">
        <v>3.4694448845930398E-2</v>
      </c>
      <c r="U415" s="69">
        <v>65.687000000000012</v>
      </c>
      <c r="V415" s="80">
        <v>0.30229440659166534</v>
      </c>
      <c r="W415" s="69">
        <v>572.33399999999995</v>
      </c>
      <c r="X415" s="69">
        <v>0</v>
      </c>
      <c r="Y415" s="69">
        <v>0</v>
      </c>
      <c r="Z415" s="69">
        <v>0</v>
      </c>
      <c r="AA415" s="60">
        <f>G415+H415+J415+L415+N415+O415+P415+Q415+R415+S415+U415+W415+X415+Y415+Z415</f>
        <v>3533.6394166666655</v>
      </c>
      <c r="AB415" s="143">
        <v>82</v>
      </c>
      <c r="AC415" s="69">
        <f>AB415+X415+W415+U415</f>
        <v>720.02099999999996</v>
      </c>
      <c r="AD415" s="238">
        <f t="shared" si="173"/>
        <v>0.38029947710347017</v>
      </c>
      <c r="AE415" s="69">
        <f>G415+H415+J415+L415+N415+P415+Q415+R415+S415+Y415+Z415</f>
        <v>2895.6184166666658</v>
      </c>
      <c r="AF415" s="277">
        <f t="shared" si="169"/>
        <v>0.6</v>
      </c>
      <c r="AG415" s="278">
        <f>G415*AF415</f>
        <v>1135.9799999999998</v>
      </c>
      <c r="AH415" s="225">
        <f>IF((AA415+AB415)-(AE415+AG415)&gt;0,0,(AA415+AB415)-(AE415+AG415))</f>
        <v>-415.95900000000029</v>
      </c>
      <c r="AI415" s="238">
        <f t="shared" si="174"/>
        <v>0.6000000000000002</v>
      </c>
      <c r="AJ415" s="69">
        <f t="shared" si="175"/>
        <v>1135.9800000000002</v>
      </c>
      <c r="AK415" s="69"/>
      <c r="AL415" s="438">
        <f t="shared" si="168"/>
        <v>5.0999999999999997E-2</v>
      </c>
      <c r="AM415" s="69">
        <f t="shared" si="170"/>
        <v>96.6</v>
      </c>
      <c r="AN415" s="186"/>
      <c r="AO415" s="329"/>
    </row>
    <row r="416" spans="2:41" s="1" customFormat="1" ht="15.75" x14ac:dyDescent="0.25">
      <c r="B416" s="687"/>
      <c r="C416" s="15" t="s">
        <v>329</v>
      </c>
      <c r="D416" s="116">
        <v>4</v>
      </c>
      <c r="E416" s="116">
        <v>26</v>
      </c>
      <c r="F416" s="116">
        <v>23</v>
      </c>
      <c r="G416" s="69">
        <v>2649.8999999999996</v>
      </c>
      <c r="H416" s="69">
        <v>82.800000000000011</v>
      </c>
      <c r="I416" s="80">
        <v>0.35250386807049322</v>
      </c>
      <c r="J416" s="69">
        <v>934.09999999999991</v>
      </c>
      <c r="K416" s="80">
        <v>0</v>
      </c>
      <c r="L416" s="69">
        <v>0</v>
      </c>
      <c r="M416" s="80">
        <v>0</v>
      </c>
      <c r="N416" s="69">
        <v>0</v>
      </c>
      <c r="O416" s="69">
        <v>0</v>
      </c>
      <c r="P416" s="69">
        <v>0</v>
      </c>
      <c r="Q416" s="69">
        <v>34.6</v>
      </c>
      <c r="R416" s="69">
        <v>10.6</v>
      </c>
      <c r="S416" s="69">
        <v>383.66308333333336</v>
      </c>
      <c r="T416" s="80">
        <v>3.4997169704517161E-2</v>
      </c>
      <c r="U416" s="69">
        <v>92.739000000000004</v>
      </c>
      <c r="V416" s="80">
        <v>0.30160307936148539</v>
      </c>
      <c r="W416" s="69">
        <v>799.21800000000007</v>
      </c>
      <c r="X416" s="69">
        <v>0</v>
      </c>
      <c r="Y416" s="69">
        <v>0</v>
      </c>
      <c r="Z416" s="69">
        <v>0</v>
      </c>
      <c r="AA416" s="60">
        <f>G416+H416+J416+L416+N416+O416+P416+Q416+R416+S416+U416+W416+X416+Y416+Z416</f>
        <v>4987.6200833333323</v>
      </c>
      <c r="AB416" s="143">
        <v>115.7</v>
      </c>
      <c r="AC416" s="69">
        <f>AB416+X416+W416+U416</f>
        <v>1007.6570000000002</v>
      </c>
      <c r="AD416" s="238">
        <f t="shared" si="173"/>
        <v>0.38026227404807739</v>
      </c>
      <c r="AE416" s="69">
        <f>G416+H416+J416+L416+N416+P416+Q416+R416+S416+Y416+Z416</f>
        <v>4095.6630833333329</v>
      </c>
      <c r="AF416" s="277">
        <f t="shared" si="169"/>
        <v>0.6</v>
      </c>
      <c r="AG416" s="278">
        <f>G416*AF416</f>
        <v>1589.9399999999998</v>
      </c>
      <c r="AH416" s="225">
        <f>IF((AA416+AB416)-(AE416+AG416)&gt;0,0,(AA416+AB416)-(AE416+AG416))</f>
        <v>-582.28300000000036</v>
      </c>
      <c r="AI416" s="238">
        <f t="shared" si="174"/>
        <v>0.60000000000000031</v>
      </c>
      <c r="AJ416" s="69">
        <f t="shared" si="175"/>
        <v>1589.9400000000005</v>
      </c>
      <c r="AK416" s="69"/>
      <c r="AL416" s="438">
        <f t="shared" si="168"/>
        <v>5.0999999999999997E-2</v>
      </c>
      <c r="AM416" s="69">
        <f t="shared" si="170"/>
        <v>135.1</v>
      </c>
      <c r="AN416" s="186"/>
      <c r="AO416" s="329"/>
    </row>
    <row r="417" spans="2:45" s="1" customFormat="1" ht="15.75" x14ac:dyDescent="0.25">
      <c r="B417" s="687" t="s">
        <v>330</v>
      </c>
      <c r="C417" s="11" t="s">
        <v>124</v>
      </c>
      <c r="D417" s="125">
        <f t="shared" ref="D417:AA417" si="179">SUM(D418)</f>
        <v>19</v>
      </c>
      <c r="E417" s="125">
        <f t="shared" si="179"/>
        <v>86</v>
      </c>
      <c r="F417" s="125">
        <f t="shared" si="179"/>
        <v>82</v>
      </c>
      <c r="G417" s="57">
        <f t="shared" si="179"/>
        <v>7699.5000000000009</v>
      </c>
      <c r="H417" s="57">
        <f t="shared" si="179"/>
        <v>214.8</v>
      </c>
      <c r="I417" s="82">
        <f>J417/G417</f>
        <v>0.28088836937463474</v>
      </c>
      <c r="J417" s="57">
        <f t="shared" si="179"/>
        <v>2162.7000000000003</v>
      </c>
      <c r="K417" s="82">
        <f>L417/G417</f>
        <v>0</v>
      </c>
      <c r="L417" s="57">
        <f t="shared" si="179"/>
        <v>0</v>
      </c>
      <c r="M417" s="82">
        <f t="shared" si="179"/>
        <v>0</v>
      </c>
      <c r="N417" s="57">
        <f t="shared" si="179"/>
        <v>0</v>
      </c>
      <c r="O417" s="57">
        <f t="shared" si="179"/>
        <v>0</v>
      </c>
      <c r="P417" s="57">
        <f t="shared" si="179"/>
        <v>0</v>
      </c>
      <c r="Q417" s="57">
        <f t="shared" si="179"/>
        <v>190.70000000000002</v>
      </c>
      <c r="R417" s="57">
        <f t="shared" si="179"/>
        <v>25.2</v>
      </c>
      <c r="S417" s="57">
        <f t="shared" si="179"/>
        <v>1073.4832500000002</v>
      </c>
      <c r="T417" s="82">
        <f>U417/G417</f>
        <v>3.4908370673420348E-2</v>
      </c>
      <c r="U417" s="57">
        <f t="shared" si="179"/>
        <v>268.77699999999999</v>
      </c>
      <c r="V417" s="82">
        <f>W417/G417</f>
        <v>0.3013341126047146</v>
      </c>
      <c r="W417" s="57">
        <f t="shared" si="179"/>
        <v>2320.1220000000003</v>
      </c>
      <c r="X417" s="57">
        <f t="shared" si="179"/>
        <v>0</v>
      </c>
      <c r="Y417" s="57">
        <f t="shared" si="179"/>
        <v>0</v>
      </c>
      <c r="Z417" s="57">
        <f t="shared" si="179"/>
        <v>0</v>
      </c>
      <c r="AA417" s="57">
        <f t="shared" si="179"/>
        <v>13955.282250000004</v>
      </c>
      <c r="AB417" s="141">
        <f>SUM(AB418)</f>
        <v>323.7</v>
      </c>
      <c r="AC417" s="141">
        <f>SUM(AC418)</f>
        <v>2912.5990000000002</v>
      </c>
      <c r="AD417" s="233">
        <f t="shared" si="173"/>
        <v>0.37828417429703226</v>
      </c>
      <c r="AE417" s="141">
        <f>SUM(AE418)</f>
        <v>11366.383250000003</v>
      </c>
      <c r="AF417" s="269">
        <f t="shared" si="169"/>
        <v>0.6</v>
      </c>
      <c r="AG417" s="270">
        <f>SUM(AG418)</f>
        <v>4619.7000000000007</v>
      </c>
      <c r="AH417" s="141">
        <f>SUM(AH418)</f>
        <v>-1707.1009999999987</v>
      </c>
      <c r="AI417" s="233">
        <f t="shared" si="174"/>
        <v>0.59999999999999976</v>
      </c>
      <c r="AJ417" s="57">
        <f t="shared" si="175"/>
        <v>4619.6999999999989</v>
      </c>
      <c r="AK417" s="57"/>
      <c r="AL417" s="433">
        <f t="shared" si="168"/>
        <v>5.0999999999999997E-2</v>
      </c>
      <c r="AM417" s="57">
        <f>SUM(AM418)</f>
        <v>392.7</v>
      </c>
      <c r="AN417" s="79"/>
      <c r="AO417" s="329"/>
    </row>
    <row r="418" spans="2:45" s="1" customFormat="1" ht="15.75" x14ac:dyDescent="0.25">
      <c r="B418" s="687"/>
      <c r="C418" s="15" t="s">
        <v>900</v>
      </c>
      <c r="D418" s="116">
        <v>19</v>
      </c>
      <c r="E418" s="116">
        <v>86</v>
      </c>
      <c r="F418" s="116">
        <v>82</v>
      </c>
      <c r="G418" s="69">
        <v>7699.5000000000009</v>
      </c>
      <c r="H418" s="69">
        <v>214.8</v>
      </c>
      <c r="I418" s="80">
        <v>0.28088836937463474</v>
      </c>
      <c r="J418" s="69">
        <v>2162.7000000000003</v>
      </c>
      <c r="K418" s="80">
        <v>0</v>
      </c>
      <c r="L418" s="69">
        <v>0</v>
      </c>
      <c r="M418" s="80">
        <v>0</v>
      </c>
      <c r="N418" s="69">
        <v>0</v>
      </c>
      <c r="O418" s="69">
        <v>0</v>
      </c>
      <c r="P418" s="69">
        <v>0</v>
      </c>
      <c r="Q418" s="69">
        <v>190.70000000000002</v>
      </c>
      <c r="R418" s="69">
        <v>25.2</v>
      </c>
      <c r="S418" s="69">
        <v>1073.4832500000002</v>
      </c>
      <c r="T418" s="80">
        <v>3.4908370673420348E-2</v>
      </c>
      <c r="U418" s="69">
        <v>268.77699999999999</v>
      </c>
      <c r="V418" s="80">
        <v>0.3013341126047146</v>
      </c>
      <c r="W418" s="69">
        <v>2320.1220000000003</v>
      </c>
      <c r="X418" s="69">
        <v>0</v>
      </c>
      <c r="Y418" s="69">
        <v>0</v>
      </c>
      <c r="Z418" s="69">
        <v>0</v>
      </c>
      <c r="AA418" s="60">
        <f>G418+H418+J418+L418+N418+O418+P418+Q418+R418+S418+U418+W418+X418+Y418+Z418</f>
        <v>13955.282250000004</v>
      </c>
      <c r="AB418" s="143">
        <v>323.7</v>
      </c>
      <c r="AC418" s="69">
        <f>AB418+X418+W418+U418</f>
        <v>2912.5990000000002</v>
      </c>
      <c r="AD418" s="238">
        <f t="shared" si="173"/>
        <v>0.37828417429703226</v>
      </c>
      <c r="AE418" s="69">
        <f>G418+H418+J418+L418+N418+P418+Q418+R418+S418+Y418+Z418</f>
        <v>11366.383250000003</v>
      </c>
      <c r="AF418" s="277">
        <f t="shared" si="169"/>
        <v>0.6</v>
      </c>
      <c r="AG418" s="278">
        <f>G418*AF418</f>
        <v>4619.7000000000007</v>
      </c>
      <c r="AH418" s="225">
        <f>IF((AA418+AB418)-(AE418+AG418)&gt;0,0,(AA418+AB418)-(AE418+AG418))</f>
        <v>-1707.1009999999987</v>
      </c>
      <c r="AI418" s="238">
        <f t="shared" si="174"/>
        <v>0.59999999999999976</v>
      </c>
      <c r="AJ418" s="69">
        <f t="shared" si="175"/>
        <v>4619.6999999999989</v>
      </c>
      <c r="AK418" s="69"/>
      <c r="AL418" s="438">
        <f t="shared" si="168"/>
        <v>5.0999999999999997E-2</v>
      </c>
      <c r="AM418" s="69">
        <f t="shared" si="170"/>
        <v>392.7</v>
      </c>
      <c r="AN418" s="186"/>
      <c r="AO418" s="329"/>
    </row>
    <row r="419" spans="2:45" s="1" customFormat="1" ht="15.75" x14ac:dyDescent="0.25">
      <c r="B419" s="687" t="s">
        <v>331</v>
      </c>
      <c r="C419" s="11" t="s">
        <v>124</v>
      </c>
      <c r="D419" s="125">
        <f t="shared" ref="D419:AA419" si="180">SUM(D420:D422)</f>
        <v>15</v>
      </c>
      <c r="E419" s="125">
        <f t="shared" si="180"/>
        <v>64</v>
      </c>
      <c r="F419" s="125">
        <f t="shared" si="180"/>
        <v>61</v>
      </c>
      <c r="G419" s="57">
        <f t="shared" si="180"/>
        <v>6896.35</v>
      </c>
      <c r="H419" s="57">
        <f t="shared" si="180"/>
        <v>216</v>
      </c>
      <c r="I419" s="82">
        <f>J419/G419</f>
        <v>0.34196350243244616</v>
      </c>
      <c r="J419" s="57">
        <f t="shared" si="180"/>
        <v>2358.3000000000002</v>
      </c>
      <c r="K419" s="82">
        <f>L419/G419</f>
        <v>1.9358066223437033E-2</v>
      </c>
      <c r="L419" s="57">
        <f t="shared" si="180"/>
        <v>133.5</v>
      </c>
      <c r="M419" s="82">
        <f t="shared" si="180"/>
        <v>0</v>
      </c>
      <c r="N419" s="57">
        <f t="shared" si="180"/>
        <v>0</v>
      </c>
      <c r="O419" s="57">
        <f t="shared" si="180"/>
        <v>0</v>
      </c>
      <c r="P419" s="57">
        <f t="shared" si="180"/>
        <v>0</v>
      </c>
      <c r="Q419" s="57">
        <f t="shared" si="180"/>
        <v>81.400000000000006</v>
      </c>
      <c r="R419" s="57">
        <f t="shared" si="180"/>
        <v>21.2</v>
      </c>
      <c r="S419" s="57">
        <f t="shared" si="180"/>
        <v>1002.3487666666666</v>
      </c>
      <c r="T419" s="82">
        <f>U419/G419</f>
        <v>3.5358153225981855E-2</v>
      </c>
      <c r="U419" s="57">
        <f t="shared" si="180"/>
        <v>243.84219999999999</v>
      </c>
      <c r="V419" s="82">
        <f>W419/G419</f>
        <v>0.30125979684905785</v>
      </c>
      <c r="W419" s="57">
        <f t="shared" si="180"/>
        <v>2077.5930000000003</v>
      </c>
      <c r="X419" s="57">
        <f t="shared" si="180"/>
        <v>0</v>
      </c>
      <c r="Y419" s="57">
        <f t="shared" si="180"/>
        <v>0</v>
      </c>
      <c r="Z419" s="57">
        <f t="shared" si="180"/>
        <v>0</v>
      </c>
      <c r="AA419" s="57">
        <f t="shared" si="180"/>
        <v>13030.533966666666</v>
      </c>
      <c r="AB419" s="141">
        <f>SUM(AB420:AB422)</f>
        <v>302.3</v>
      </c>
      <c r="AC419" s="141">
        <f>SUM(AC420:AC422)</f>
        <v>2623.7352000000001</v>
      </c>
      <c r="AD419" s="233">
        <f t="shared" si="173"/>
        <v>0.38045273224241816</v>
      </c>
      <c r="AE419" s="141">
        <f>SUM(AE420:AE422)</f>
        <v>10709.098766666668</v>
      </c>
      <c r="AF419" s="269">
        <f t="shared" si="169"/>
        <v>0.6</v>
      </c>
      <c r="AG419" s="270">
        <f>SUM(AG420:AG422)</f>
        <v>4137.8100000000004</v>
      </c>
      <c r="AH419" s="141">
        <f>SUM(AH420:AH422)</f>
        <v>-1514.0748000000012</v>
      </c>
      <c r="AI419" s="233">
        <f t="shared" si="174"/>
        <v>0.6000000000000002</v>
      </c>
      <c r="AJ419" s="57">
        <f t="shared" si="175"/>
        <v>4137.8100000000013</v>
      </c>
      <c r="AK419" s="57"/>
      <c r="AL419" s="433">
        <f t="shared" si="168"/>
        <v>5.0999999999999997E-2</v>
      </c>
      <c r="AM419" s="57">
        <f>SUM(AM420:AM422)</f>
        <v>351.7</v>
      </c>
      <c r="AN419" s="79"/>
      <c r="AO419" s="329"/>
    </row>
    <row r="420" spans="2:45" s="1" customFormat="1" ht="15.75" x14ac:dyDescent="0.25">
      <c r="B420" s="687"/>
      <c r="C420" s="15" t="s">
        <v>332</v>
      </c>
      <c r="D420" s="116">
        <v>5</v>
      </c>
      <c r="E420" s="116">
        <v>21</v>
      </c>
      <c r="F420" s="116">
        <v>19</v>
      </c>
      <c r="G420" s="69">
        <v>1838.1000000000001</v>
      </c>
      <c r="H420" s="69">
        <v>66</v>
      </c>
      <c r="I420" s="80">
        <v>0.36913116805396873</v>
      </c>
      <c r="J420" s="69">
        <v>678.5</v>
      </c>
      <c r="K420" s="80">
        <v>7.262934551983026E-2</v>
      </c>
      <c r="L420" s="69">
        <v>133.5</v>
      </c>
      <c r="M420" s="80">
        <v>0</v>
      </c>
      <c r="N420" s="69">
        <v>0</v>
      </c>
      <c r="O420" s="69">
        <v>0</v>
      </c>
      <c r="P420" s="69">
        <v>0</v>
      </c>
      <c r="Q420" s="69">
        <v>12.2</v>
      </c>
      <c r="R420" s="69">
        <v>0</v>
      </c>
      <c r="S420" s="69">
        <v>279.07774999999998</v>
      </c>
      <c r="T420" s="80">
        <v>3.7649202981339426E-2</v>
      </c>
      <c r="U420" s="69">
        <v>69.203000000000003</v>
      </c>
      <c r="V420" s="80">
        <v>0.29999999999999993</v>
      </c>
      <c r="W420" s="69">
        <v>551.42999999999995</v>
      </c>
      <c r="X420" s="69">
        <v>0</v>
      </c>
      <c r="Y420" s="69">
        <v>0</v>
      </c>
      <c r="Z420" s="69">
        <v>0</v>
      </c>
      <c r="AA420" s="60">
        <f>G420+H420+J420+L420+N420+O420+P420+Q420+R420+S420+U420+W420+X420+Y420+Z420</f>
        <v>3628.0107499999999</v>
      </c>
      <c r="AB420" s="143">
        <v>84.2</v>
      </c>
      <c r="AC420" s="69">
        <f>AB420+X420+W420+U420</f>
        <v>704.83299999999997</v>
      </c>
      <c r="AD420" s="238">
        <f t="shared" si="173"/>
        <v>0.3834573744627604</v>
      </c>
      <c r="AE420" s="69">
        <f>G420+H420+J420+L420+N420+P420+Q420+R420+S420+Y420+Z420</f>
        <v>3007.3777500000001</v>
      </c>
      <c r="AF420" s="277">
        <f t="shared" si="169"/>
        <v>0.6</v>
      </c>
      <c r="AG420" s="278">
        <f>G420*AF420</f>
        <v>1102.8600000000001</v>
      </c>
      <c r="AH420" s="225">
        <f>IF((AA420+AB420)-(AE420+AG420)&gt;0,0,(AA420+AB420)-(AE420+AG420))</f>
        <v>-398.0270000000005</v>
      </c>
      <c r="AI420" s="238">
        <f t="shared" si="174"/>
        <v>0.60000000000000031</v>
      </c>
      <c r="AJ420" s="69">
        <f t="shared" si="175"/>
        <v>1102.8600000000006</v>
      </c>
      <c r="AK420" s="69"/>
      <c r="AL420" s="438">
        <f t="shared" si="168"/>
        <v>5.0999999999999997E-2</v>
      </c>
      <c r="AM420" s="69">
        <f t="shared" si="170"/>
        <v>93.7</v>
      </c>
      <c r="AN420" s="186"/>
      <c r="AO420" s="329"/>
    </row>
    <row r="421" spans="2:45" s="1" customFormat="1" ht="15.75" x14ac:dyDescent="0.25">
      <c r="B421" s="687"/>
      <c r="C421" s="15" t="s">
        <v>333</v>
      </c>
      <c r="D421" s="116">
        <v>7</v>
      </c>
      <c r="E421" s="116">
        <v>28</v>
      </c>
      <c r="F421" s="116">
        <v>27</v>
      </c>
      <c r="G421" s="69">
        <v>3274.0000000000005</v>
      </c>
      <c r="H421" s="69">
        <v>100.79999999999998</v>
      </c>
      <c r="I421" s="80">
        <v>0.34905314599877818</v>
      </c>
      <c r="J421" s="69">
        <v>1142.8</v>
      </c>
      <c r="K421" s="80">
        <v>0</v>
      </c>
      <c r="L421" s="69">
        <v>0</v>
      </c>
      <c r="M421" s="80">
        <v>0</v>
      </c>
      <c r="N421" s="69">
        <v>0</v>
      </c>
      <c r="O421" s="69">
        <v>0</v>
      </c>
      <c r="P421" s="69">
        <v>0</v>
      </c>
      <c r="Q421" s="69">
        <v>34.6</v>
      </c>
      <c r="R421" s="69">
        <v>10.6</v>
      </c>
      <c r="S421" s="69">
        <v>471.8881833333333</v>
      </c>
      <c r="T421" s="80">
        <v>3.4610323762981059E-2</v>
      </c>
      <c r="U421" s="69">
        <v>113.3142</v>
      </c>
      <c r="V421" s="80">
        <v>0.30132681734880878</v>
      </c>
      <c r="W421" s="69">
        <v>986.5440000000001</v>
      </c>
      <c r="X421" s="69">
        <v>0</v>
      </c>
      <c r="Y421" s="69">
        <v>0</v>
      </c>
      <c r="Z421" s="69">
        <v>0</v>
      </c>
      <c r="AA421" s="60">
        <f>G421+H421+J421+L421+N421+O421+P421+Q421+R421+S421+U421+W421+X421+Y421+Z421</f>
        <v>6134.5463833333342</v>
      </c>
      <c r="AB421" s="143">
        <v>142.30000000000001</v>
      </c>
      <c r="AC421" s="69">
        <f>AB421+X421+W421+U421</f>
        <v>1242.1582000000001</v>
      </c>
      <c r="AD421" s="238">
        <f t="shared" si="173"/>
        <v>0.37940079413561389</v>
      </c>
      <c r="AE421" s="69">
        <f>G421+H421+J421+L421+N421+P421+Q421+R421+S421+Y421+Z421</f>
        <v>5034.6881833333346</v>
      </c>
      <c r="AF421" s="277">
        <f t="shared" si="169"/>
        <v>0.6</v>
      </c>
      <c r="AG421" s="278">
        <f>G421*AF421</f>
        <v>1964.4</v>
      </c>
      <c r="AH421" s="225">
        <f>IF((AA421+AB421)-(AE421+AG421)&gt;0,0,(AA421+AB421)-(AE421+AG421))</f>
        <v>-722.24180000000069</v>
      </c>
      <c r="AI421" s="238">
        <f t="shared" si="174"/>
        <v>0.6000000000000002</v>
      </c>
      <c r="AJ421" s="69">
        <f t="shared" si="175"/>
        <v>1964.4000000000008</v>
      </c>
      <c r="AK421" s="69"/>
      <c r="AL421" s="438">
        <f t="shared" si="168"/>
        <v>5.0999999999999997E-2</v>
      </c>
      <c r="AM421" s="69">
        <f t="shared" si="170"/>
        <v>167</v>
      </c>
      <c r="AN421" s="186"/>
      <c r="AO421" s="329"/>
    </row>
    <row r="422" spans="2:45" s="1" customFormat="1" ht="15.75" x14ac:dyDescent="0.25">
      <c r="B422" s="687"/>
      <c r="C422" s="15" t="s">
        <v>334</v>
      </c>
      <c r="D422" s="116">
        <v>3</v>
      </c>
      <c r="E422" s="116">
        <v>15</v>
      </c>
      <c r="F422" s="116">
        <v>15</v>
      </c>
      <c r="G422" s="69">
        <v>1784.25</v>
      </c>
      <c r="H422" s="69">
        <v>49.2</v>
      </c>
      <c r="I422" s="80">
        <v>0.30096679277007143</v>
      </c>
      <c r="J422" s="69">
        <v>537</v>
      </c>
      <c r="K422" s="80">
        <v>0</v>
      </c>
      <c r="L422" s="69">
        <v>0</v>
      </c>
      <c r="M422" s="80">
        <v>0</v>
      </c>
      <c r="N422" s="69">
        <v>0</v>
      </c>
      <c r="O422" s="69">
        <v>0</v>
      </c>
      <c r="P422" s="69">
        <v>0</v>
      </c>
      <c r="Q422" s="69">
        <v>34.6</v>
      </c>
      <c r="R422" s="69">
        <v>10.6</v>
      </c>
      <c r="S422" s="69">
        <v>251.38283333333334</v>
      </c>
      <c r="T422" s="80">
        <v>3.437018355051142E-2</v>
      </c>
      <c r="U422" s="69">
        <v>61.325000000000003</v>
      </c>
      <c r="V422" s="80">
        <v>0.30243463640184953</v>
      </c>
      <c r="W422" s="69">
        <v>539.61900000000003</v>
      </c>
      <c r="X422" s="69">
        <v>0</v>
      </c>
      <c r="Y422" s="69">
        <v>0</v>
      </c>
      <c r="Z422" s="69">
        <v>0</v>
      </c>
      <c r="AA422" s="60">
        <f>G422+H422+J422+L422+N422+O422+P422+Q422+R422+S422+U422+W422+X422+Y422+Z422</f>
        <v>3267.9768333333327</v>
      </c>
      <c r="AB422" s="143">
        <v>75.8</v>
      </c>
      <c r="AC422" s="69">
        <f>AB422+X422+W422+U422</f>
        <v>676.74400000000003</v>
      </c>
      <c r="AD422" s="238">
        <f t="shared" si="173"/>
        <v>0.37928765587781982</v>
      </c>
      <c r="AE422" s="69">
        <f>G422+H422+J422+L422+N422+P422+Q422+R422+S422+Y422+Z422</f>
        <v>2667.0328333333327</v>
      </c>
      <c r="AF422" s="277">
        <f t="shared" si="169"/>
        <v>0.6</v>
      </c>
      <c r="AG422" s="278">
        <f>G422*AF422</f>
        <v>1070.55</v>
      </c>
      <c r="AH422" s="225">
        <f>IF((AA422+AB422)-(AE422+AG422)&gt;0,0,(AA422+AB422)-(AE422+AG422))</f>
        <v>-393.80600000000004</v>
      </c>
      <c r="AI422" s="238">
        <f t="shared" si="174"/>
        <v>0.60000000000000009</v>
      </c>
      <c r="AJ422" s="69">
        <f t="shared" si="175"/>
        <v>1070.5500000000002</v>
      </c>
      <c r="AK422" s="69"/>
      <c r="AL422" s="438">
        <f t="shared" si="168"/>
        <v>5.0999999999999997E-2</v>
      </c>
      <c r="AM422" s="69">
        <f t="shared" si="170"/>
        <v>91</v>
      </c>
      <c r="AN422" s="186"/>
      <c r="AO422" s="329"/>
    </row>
    <row r="423" spans="2:45" s="1" customFormat="1" ht="15.75" x14ac:dyDescent="0.25">
      <c r="B423" s="687" t="s">
        <v>335</v>
      </c>
      <c r="C423" s="11" t="s">
        <v>124</v>
      </c>
      <c r="D423" s="125">
        <f t="shared" ref="D423:AA423" si="181">SUM(D424:D425)</f>
        <v>6</v>
      </c>
      <c r="E423" s="125">
        <f t="shared" si="181"/>
        <v>36</v>
      </c>
      <c r="F423" s="125">
        <f t="shared" si="181"/>
        <v>32</v>
      </c>
      <c r="G423" s="57">
        <f t="shared" si="181"/>
        <v>3234.05</v>
      </c>
      <c r="H423" s="57">
        <f t="shared" si="181"/>
        <v>107.2</v>
      </c>
      <c r="I423" s="82">
        <f>J423/G423</f>
        <v>0.29953154713130592</v>
      </c>
      <c r="J423" s="57">
        <f t="shared" si="181"/>
        <v>968.7</v>
      </c>
      <c r="K423" s="82">
        <f>L423/G423</f>
        <v>0</v>
      </c>
      <c r="L423" s="57">
        <f t="shared" si="181"/>
        <v>0</v>
      </c>
      <c r="M423" s="82">
        <f t="shared" si="181"/>
        <v>0</v>
      </c>
      <c r="N423" s="57">
        <f t="shared" si="181"/>
        <v>0</v>
      </c>
      <c r="O423" s="57">
        <f t="shared" si="181"/>
        <v>0</v>
      </c>
      <c r="P423" s="57">
        <f t="shared" si="181"/>
        <v>2.8</v>
      </c>
      <c r="Q423" s="57">
        <f t="shared" si="181"/>
        <v>47.3</v>
      </c>
      <c r="R423" s="57">
        <f t="shared" si="181"/>
        <v>4.2</v>
      </c>
      <c r="S423" s="57">
        <f t="shared" si="181"/>
        <v>454.64650000000006</v>
      </c>
      <c r="T423" s="82">
        <f>U423/G423</f>
        <v>3.6955829378024455E-2</v>
      </c>
      <c r="U423" s="57">
        <f t="shared" si="181"/>
        <v>119.517</v>
      </c>
      <c r="V423" s="82">
        <f>W423/G423</f>
        <v>0.30054915663023141</v>
      </c>
      <c r="W423" s="57">
        <f t="shared" si="181"/>
        <v>971.99099999999999</v>
      </c>
      <c r="X423" s="57">
        <f t="shared" si="181"/>
        <v>0</v>
      </c>
      <c r="Y423" s="57">
        <f t="shared" si="181"/>
        <v>0</v>
      </c>
      <c r="Z423" s="57">
        <f t="shared" si="181"/>
        <v>0</v>
      </c>
      <c r="AA423" s="57">
        <f t="shared" si="181"/>
        <v>5910.4045000000006</v>
      </c>
      <c r="AB423" s="141">
        <f>SUM(AB424:AB425)</f>
        <v>137.1</v>
      </c>
      <c r="AC423" s="141">
        <f>SUM(AC424:AC425)</f>
        <v>1228.6079999999999</v>
      </c>
      <c r="AD423" s="233">
        <f t="shared" si="173"/>
        <v>0.37989765155146021</v>
      </c>
      <c r="AE423" s="141">
        <f>SUM(AE424:AE425)</f>
        <v>4818.8965000000007</v>
      </c>
      <c r="AF423" s="269">
        <f t="shared" si="169"/>
        <v>0.6</v>
      </c>
      <c r="AG423" s="270">
        <f>SUM(AG424:AG425)</f>
        <v>1940.4300000000003</v>
      </c>
      <c r="AH423" s="141">
        <f>SUM(AH424:AH425)</f>
        <v>-711.82200000000012</v>
      </c>
      <c r="AI423" s="233">
        <f t="shared" si="174"/>
        <v>0.6</v>
      </c>
      <c r="AJ423" s="57">
        <f t="shared" si="175"/>
        <v>1940.43</v>
      </c>
      <c r="AK423" s="57"/>
      <c r="AL423" s="433">
        <f t="shared" si="168"/>
        <v>5.0999999999999997E-2</v>
      </c>
      <c r="AM423" s="57">
        <f>SUM(AM424:AM425)</f>
        <v>165</v>
      </c>
      <c r="AN423" s="79"/>
      <c r="AO423" s="329"/>
    </row>
    <row r="424" spans="2:45" s="1" customFormat="1" ht="15.75" x14ac:dyDescent="0.25">
      <c r="B424" s="687"/>
      <c r="C424" s="15" t="s">
        <v>336</v>
      </c>
      <c r="D424" s="116">
        <v>3</v>
      </c>
      <c r="E424" s="116">
        <v>18</v>
      </c>
      <c r="F424" s="116">
        <v>17</v>
      </c>
      <c r="G424" s="69">
        <v>1830.4000000000003</v>
      </c>
      <c r="H424" s="69">
        <v>55.2</v>
      </c>
      <c r="I424" s="80">
        <v>0.30282998251748244</v>
      </c>
      <c r="J424" s="69">
        <v>554.29999999999995</v>
      </c>
      <c r="K424" s="80">
        <v>0</v>
      </c>
      <c r="L424" s="69">
        <v>0</v>
      </c>
      <c r="M424" s="80">
        <v>0</v>
      </c>
      <c r="N424" s="69">
        <v>0</v>
      </c>
      <c r="O424" s="69">
        <v>0</v>
      </c>
      <c r="P424" s="69">
        <v>0</v>
      </c>
      <c r="Q424" s="69">
        <v>27.9</v>
      </c>
      <c r="R424" s="69">
        <v>4.2</v>
      </c>
      <c r="S424" s="69">
        <v>257.44225000000006</v>
      </c>
      <c r="T424" s="80">
        <v>3.6282233391608389E-2</v>
      </c>
      <c r="U424" s="69">
        <v>66.411000000000001</v>
      </c>
      <c r="V424" s="80">
        <v>0.30097027972027962</v>
      </c>
      <c r="W424" s="69">
        <v>550.89599999999996</v>
      </c>
      <c r="X424" s="69">
        <v>0</v>
      </c>
      <c r="Y424" s="69">
        <v>0</v>
      </c>
      <c r="Z424" s="69">
        <v>0</v>
      </c>
      <c r="AA424" s="60">
        <f>G424+H424+J424+L424+N424+O424+P424+Q424+R424+S424+U424+W424+X424+Y424+Z424</f>
        <v>3346.7492500000008</v>
      </c>
      <c r="AB424" s="143">
        <v>77.599999999999994</v>
      </c>
      <c r="AC424" s="69">
        <f>AB424+X424+W424+U424</f>
        <v>694.90699999999993</v>
      </c>
      <c r="AD424" s="238">
        <f t="shared" si="173"/>
        <v>0.37964761800699293</v>
      </c>
      <c r="AE424" s="69">
        <f>G424+H424+J424+L424+N424+P424+Q424+R424+S424+Y424+Z424</f>
        <v>2729.4422500000005</v>
      </c>
      <c r="AF424" s="277">
        <f t="shared" si="169"/>
        <v>0.6</v>
      </c>
      <c r="AG424" s="278">
        <f>G424*AF424</f>
        <v>1098.2400000000002</v>
      </c>
      <c r="AH424" s="225">
        <f>IF((AA424+AB424)-(AE424+AG424)&gt;0,0,(AA424+AB424)-(AE424+AG424))</f>
        <v>-403.33300000000008</v>
      </c>
      <c r="AI424" s="238">
        <f t="shared" si="174"/>
        <v>0.59999999999999987</v>
      </c>
      <c r="AJ424" s="69">
        <f t="shared" si="175"/>
        <v>1098.24</v>
      </c>
      <c r="AK424" s="69"/>
      <c r="AL424" s="438">
        <f t="shared" si="168"/>
        <v>5.0999999999999997E-2</v>
      </c>
      <c r="AM424" s="69">
        <f t="shared" si="170"/>
        <v>93.4</v>
      </c>
      <c r="AN424" s="186"/>
      <c r="AO424" s="329"/>
    </row>
    <row r="425" spans="2:45" s="1" customFormat="1" ht="15.75" x14ac:dyDescent="0.25">
      <c r="B425" s="687"/>
      <c r="C425" s="15" t="s">
        <v>337</v>
      </c>
      <c r="D425" s="116">
        <v>3</v>
      </c>
      <c r="E425" s="116">
        <v>18</v>
      </c>
      <c r="F425" s="116">
        <v>15</v>
      </c>
      <c r="G425" s="69">
        <v>1403.65</v>
      </c>
      <c r="H425" s="69">
        <v>52</v>
      </c>
      <c r="I425" s="80">
        <v>0.29523029245182203</v>
      </c>
      <c r="J425" s="69">
        <v>414.40000000000003</v>
      </c>
      <c r="K425" s="80">
        <v>0</v>
      </c>
      <c r="L425" s="69">
        <v>0</v>
      </c>
      <c r="M425" s="80">
        <v>0</v>
      </c>
      <c r="N425" s="69">
        <v>0</v>
      </c>
      <c r="O425" s="69">
        <v>0</v>
      </c>
      <c r="P425" s="69">
        <v>2.8</v>
      </c>
      <c r="Q425" s="69">
        <v>19.400000000000002</v>
      </c>
      <c r="R425" s="69">
        <v>0</v>
      </c>
      <c r="S425" s="69">
        <v>197.20425000000003</v>
      </c>
      <c r="T425" s="80">
        <v>3.783421793182061E-2</v>
      </c>
      <c r="U425" s="69">
        <v>53.106000000000002</v>
      </c>
      <c r="V425" s="80">
        <v>0.29999999999999993</v>
      </c>
      <c r="W425" s="69">
        <v>421.09499999999997</v>
      </c>
      <c r="X425" s="69">
        <v>0</v>
      </c>
      <c r="Y425" s="69">
        <v>0</v>
      </c>
      <c r="Z425" s="69">
        <v>0</v>
      </c>
      <c r="AA425" s="60">
        <f>G425+H425+J425+L425+N425+O425+P425+Q425+R425+S425+U425+W425+X425+Y425+Z425</f>
        <v>2563.6552500000003</v>
      </c>
      <c r="AB425" s="143">
        <v>59.5</v>
      </c>
      <c r="AC425" s="69">
        <f>AB425+X425+W425+U425</f>
        <v>533.70100000000002</v>
      </c>
      <c r="AD425" s="238">
        <f t="shared" si="173"/>
        <v>0.38022370248993692</v>
      </c>
      <c r="AE425" s="69">
        <f>G425+H425+J425+L425+N425+P425+Q425+R425+S425+Y425+Z425</f>
        <v>2089.4542500000002</v>
      </c>
      <c r="AF425" s="277">
        <f t="shared" si="169"/>
        <v>0.6</v>
      </c>
      <c r="AG425" s="278">
        <f>G425*AF425</f>
        <v>842.19</v>
      </c>
      <c r="AH425" s="225">
        <f>IF((AA425+AB425)-(AE425+AG425)&gt;0,0,(AA425+AB425)-(AE425+AG425))</f>
        <v>-308.48900000000003</v>
      </c>
      <c r="AI425" s="238">
        <f t="shared" si="174"/>
        <v>0.6</v>
      </c>
      <c r="AJ425" s="69">
        <f t="shared" si="175"/>
        <v>842.19</v>
      </c>
      <c r="AK425" s="69"/>
      <c r="AL425" s="438">
        <f t="shared" si="168"/>
        <v>5.0999999999999997E-2</v>
      </c>
      <c r="AM425" s="69">
        <f t="shared" si="170"/>
        <v>71.599999999999994</v>
      </c>
      <c r="AN425" s="186"/>
      <c r="AO425" s="329"/>
    </row>
    <row r="426" spans="2:45" ht="37.5" customHeight="1" x14ac:dyDescent="0.25">
      <c r="B426" s="663" t="s">
        <v>338</v>
      </c>
      <c r="C426" s="664"/>
      <c r="D426" s="117">
        <f t="shared" ref="D426:AA426" si="182">D428</f>
        <v>171</v>
      </c>
      <c r="E426" s="117">
        <f t="shared" si="182"/>
        <v>826</v>
      </c>
      <c r="F426" s="117">
        <f t="shared" si="182"/>
        <v>792</v>
      </c>
      <c r="G426" s="132">
        <f t="shared" si="182"/>
        <v>75103.299999999988</v>
      </c>
      <c r="H426" s="132">
        <f t="shared" si="182"/>
        <v>2175.6</v>
      </c>
      <c r="I426" s="87">
        <f>J426/G426</f>
        <v>0.25397685587717189</v>
      </c>
      <c r="J426" s="132">
        <f t="shared" si="182"/>
        <v>19074.5</v>
      </c>
      <c r="K426" s="87">
        <f>L426/G426</f>
        <v>1.1344375014147184E-3</v>
      </c>
      <c r="L426" s="132">
        <f t="shared" si="182"/>
        <v>85.2</v>
      </c>
      <c r="M426" s="87">
        <f>N426/G426</f>
        <v>0</v>
      </c>
      <c r="N426" s="132">
        <f t="shared" si="182"/>
        <v>0</v>
      </c>
      <c r="O426" s="132">
        <f t="shared" si="182"/>
        <v>0</v>
      </c>
      <c r="P426" s="132">
        <f t="shared" si="182"/>
        <v>0</v>
      </c>
      <c r="Q426" s="132">
        <f t="shared" si="182"/>
        <v>1671.9</v>
      </c>
      <c r="R426" s="132">
        <f t="shared" si="182"/>
        <v>149.99999999999997</v>
      </c>
      <c r="S426" s="132">
        <f t="shared" si="182"/>
        <v>9270.2950000000019</v>
      </c>
      <c r="T426" s="87">
        <f>U426/G426</f>
        <v>0</v>
      </c>
      <c r="U426" s="132">
        <f t="shared" si="182"/>
        <v>0</v>
      </c>
      <c r="V426" s="87">
        <f>W426/G426</f>
        <v>0.19486147745838067</v>
      </c>
      <c r="W426" s="315">
        <f t="shared" si="182"/>
        <v>14634.74</v>
      </c>
      <c r="X426" s="132">
        <f t="shared" si="182"/>
        <v>0</v>
      </c>
      <c r="Y426" s="132">
        <f t="shared" si="182"/>
        <v>0</v>
      </c>
      <c r="Z426" s="132">
        <f t="shared" si="182"/>
        <v>0</v>
      </c>
      <c r="AA426" s="132">
        <f t="shared" si="182"/>
        <v>122165.53499999997</v>
      </c>
      <c r="AB426" s="129">
        <f>AB428+AB427</f>
        <v>10372.799999999999</v>
      </c>
      <c r="AC426" s="129">
        <f>AC428+AC427</f>
        <v>25424.339999999989</v>
      </c>
      <c r="AD426" s="226">
        <f t="shared" si="173"/>
        <v>0.33297524875737822</v>
      </c>
      <c r="AE426" s="129">
        <f>AE428+AE427</f>
        <v>111181.69499999999</v>
      </c>
      <c r="AF426" s="258">
        <f t="shared" si="169"/>
        <v>0.6</v>
      </c>
      <c r="AG426" s="255">
        <f>AG428+AG427</f>
        <v>46466.04</v>
      </c>
      <c r="AH426" s="129">
        <f>AH428+AH427</f>
        <v>-21041.699999999997</v>
      </c>
      <c r="AI426" s="226">
        <f t="shared" si="174"/>
        <v>0.61869505068352515</v>
      </c>
      <c r="AJ426" s="132">
        <f t="shared" si="175"/>
        <v>46466.039999999986</v>
      </c>
      <c r="AK426" s="132"/>
      <c r="AL426" s="424"/>
      <c r="AM426" s="132">
        <f>AM428+AM427</f>
        <v>3830.4999999999995</v>
      </c>
      <c r="AN426" s="196"/>
      <c r="AO426" s="329"/>
    </row>
    <row r="427" spans="2:45" ht="18.75" x14ac:dyDescent="0.25">
      <c r="B427" s="306" t="s">
        <v>824</v>
      </c>
      <c r="C427" s="207"/>
      <c r="D427" s="350"/>
      <c r="E427" s="350">
        <v>23</v>
      </c>
      <c r="F427" s="350">
        <v>25</v>
      </c>
      <c r="G427" s="355">
        <f>2898.2-558.1</f>
        <v>2340.1</v>
      </c>
      <c r="H427" s="355">
        <v>99.6</v>
      </c>
      <c r="I427" s="363">
        <f>J427/G427</f>
        <v>0.38511174736122383</v>
      </c>
      <c r="J427" s="364">
        <v>901.19999999999982</v>
      </c>
      <c r="K427" s="363">
        <v>0</v>
      </c>
      <c r="L427" s="364">
        <v>0</v>
      </c>
      <c r="M427" s="363">
        <v>0</v>
      </c>
      <c r="N427" s="355">
        <v>0</v>
      </c>
      <c r="O427" s="355">
        <v>0</v>
      </c>
      <c r="P427" s="355">
        <v>0</v>
      </c>
      <c r="Q427" s="355">
        <v>0</v>
      </c>
      <c r="R427" s="355">
        <v>0</v>
      </c>
      <c r="S427" s="355">
        <v>310</v>
      </c>
      <c r="T427" s="363">
        <f>U427/G427</f>
        <v>0</v>
      </c>
      <c r="U427" s="355">
        <v>0</v>
      </c>
      <c r="V427" s="363">
        <f>W427/G427</f>
        <v>0.1781120464937396</v>
      </c>
      <c r="W427" s="365">
        <f>416.8</f>
        <v>416.8</v>
      </c>
      <c r="X427" s="355">
        <v>0</v>
      </c>
      <c r="Y427" s="355">
        <v>0</v>
      </c>
      <c r="Z427" s="355">
        <v>0</v>
      </c>
      <c r="AA427" s="355">
        <f>G427+H427+J427+L427+N427+O427+P427+Q427+R427+S427+U427+W427+X427+Y427+Z427</f>
        <v>4067.7</v>
      </c>
      <c r="AB427" s="356">
        <v>104.8</v>
      </c>
      <c r="AC427" s="355">
        <f>AB427+X427+W427+U427</f>
        <v>521.6</v>
      </c>
      <c r="AD427" s="357">
        <f t="shared" si="173"/>
        <v>0.22289645741634975</v>
      </c>
      <c r="AE427" s="355">
        <f>G427+H427+J427+L427+N427+P427+Q427+R427+S427+Y427+Z427</f>
        <v>3650.8999999999996</v>
      </c>
      <c r="AF427" s="358">
        <f t="shared" si="169"/>
        <v>0.6</v>
      </c>
      <c r="AG427" s="359">
        <f>G427*AF427</f>
        <v>1404.06</v>
      </c>
      <c r="AH427" s="360">
        <f>IF((AA427+AB427)-(AE427+AG427)&gt;0,0,(AA427+AB427)-(AE427+AG427))</f>
        <v>-882.45999999999913</v>
      </c>
      <c r="AI427" s="357">
        <f t="shared" si="174"/>
        <v>0.59999999999999964</v>
      </c>
      <c r="AJ427" s="355">
        <f t="shared" si="175"/>
        <v>1404.059999999999</v>
      </c>
      <c r="AK427" s="355"/>
      <c r="AL427" s="434"/>
      <c r="AM427" s="355">
        <f t="shared" si="170"/>
        <v>0</v>
      </c>
      <c r="AN427" s="184"/>
      <c r="AO427" s="329">
        <v>0.186</v>
      </c>
      <c r="AR427" s="34">
        <v>4067.7</v>
      </c>
      <c r="AS427" s="37">
        <f>AR427-AA427</f>
        <v>0</v>
      </c>
    </row>
    <row r="428" spans="2:45" ht="23.25" customHeight="1" x14ac:dyDescent="0.3">
      <c r="B428" s="10" t="s">
        <v>710</v>
      </c>
      <c r="C428" s="33"/>
      <c r="D428" s="154">
        <f t="shared" ref="D428:AA428" si="183">D429+D433+D436+D437+D440+D441+D445+D449+D450+D451+D452+D456+D461+D462</f>
        <v>171</v>
      </c>
      <c r="E428" s="154">
        <f t="shared" si="183"/>
        <v>826</v>
      </c>
      <c r="F428" s="154">
        <f t="shared" si="183"/>
        <v>792</v>
      </c>
      <c r="G428" s="65">
        <f t="shared" si="183"/>
        <v>75103.299999999988</v>
      </c>
      <c r="H428" s="65">
        <f t="shared" si="183"/>
        <v>2175.6</v>
      </c>
      <c r="I428" s="94">
        <f>J428/G428</f>
        <v>0.25397685587717189</v>
      </c>
      <c r="J428" s="65">
        <f t="shared" si="183"/>
        <v>19074.5</v>
      </c>
      <c r="K428" s="94">
        <f>L428/G428</f>
        <v>1.1344375014147184E-3</v>
      </c>
      <c r="L428" s="65">
        <f t="shared" si="183"/>
        <v>85.2</v>
      </c>
      <c r="M428" s="94">
        <f>N428/G428</f>
        <v>0</v>
      </c>
      <c r="N428" s="65">
        <f t="shared" si="183"/>
        <v>0</v>
      </c>
      <c r="O428" s="65">
        <f t="shared" si="183"/>
        <v>0</v>
      </c>
      <c r="P428" s="65">
        <f t="shared" si="183"/>
        <v>0</v>
      </c>
      <c r="Q428" s="65">
        <f t="shared" si="183"/>
        <v>1671.9</v>
      </c>
      <c r="R428" s="65">
        <f t="shared" si="183"/>
        <v>149.99999999999997</v>
      </c>
      <c r="S428" s="65">
        <f t="shared" si="183"/>
        <v>9270.2950000000019</v>
      </c>
      <c r="T428" s="94">
        <f>U428/G428</f>
        <v>0</v>
      </c>
      <c r="U428" s="65">
        <f t="shared" si="183"/>
        <v>0</v>
      </c>
      <c r="V428" s="94">
        <f>W428/G428</f>
        <v>0.19486147745838067</v>
      </c>
      <c r="W428" s="65">
        <f t="shared" si="183"/>
        <v>14634.74</v>
      </c>
      <c r="X428" s="65">
        <f t="shared" si="183"/>
        <v>0</v>
      </c>
      <c r="Y428" s="65">
        <f t="shared" si="183"/>
        <v>0</v>
      </c>
      <c r="Z428" s="65">
        <f t="shared" si="183"/>
        <v>0</v>
      </c>
      <c r="AA428" s="65">
        <f t="shared" si="183"/>
        <v>122165.53499999997</v>
      </c>
      <c r="AB428" s="62">
        <f>AB429+AB433+AB436+AB437+AB440+AB441+AB445+AB449+AB450+AB451+AB452+AB456+AB461+AB462</f>
        <v>10268</v>
      </c>
      <c r="AC428" s="62">
        <f>AC429+AC433+AC436+AC437+AC440+AC441+AC445+AC449+AC450+AC451+AC452+AC456+AC461+AC462</f>
        <v>24902.739999999991</v>
      </c>
      <c r="AD428" s="232">
        <f t="shared" si="173"/>
        <v>0.33157983737066149</v>
      </c>
      <c r="AE428" s="62">
        <f>AE429+AE433+AE436+AE437+AE440+AE441+AE445+AE449+AE450+AE451+AE452+AE456+AE461+AE462</f>
        <v>107530.795</v>
      </c>
      <c r="AF428" s="267">
        <f t="shared" si="169"/>
        <v>0.6</v>
      </c>
      <c r="AG428" s="268">
        <f>AG429+AG433+AG436+AG437+AG440+AG441+AG445+AG449+AG450+AG451+AG452+AG456+AG461+AG462</f>
        <v>45061.98</v>
      </c>
      <c r="AH428" s="62">
        <f>AH429+AH433+AH436+AH437+AH440+AH441+AH445+AH449+AH450+AH451+AH452+AH456+AH461+AH462</f>
        <v>-20159.239999999998</v>
      </c>
      <c r="AI428" s="232">
        <f t="shared" si="174"/>
        <v>0.6</v>
      </c>
      <c r="AJ428" s="65">
        <f t="shared" si="175"/>
        <v>45061.979999999989</v>
      </c>
      <c r="AK428" s="65">
        <v>130.16414141414143</v>
      </c>
      <c r="AL428" s="429">
        <f>VLOOKUP(AK428,$AK$2:$AL$6,2,TRUE)</f>
        <v>5.0999999999999997E-2</v>
      </c>
      <c r="AM428" s="65">
        <f>AM429+AM433+AM436+AM437+AM440+AM441+AM445+AM449+AM450+AM451+AM452+AM456+AM461+AM462</f>
        <v>3830.4999999999995</v>
      </c>
      <c r="AN428" s="79"/>
      <c r="AO428" s="329">
        <v>0.318</v>
      </c>
    </row>
    <row r="429" spans="2:45" s="1" customFormat="1" ht="15.75" customHeight="1" x14ac:dyDescent="0.25">
      <c r="B429" s="686" t="s">
        <v>339</v>
      </c>
      <c r="C429" s="11" t="s">
        <v>124</v>
      </c>
      <c r="D429" s="125">
        <f t="shared" ref="D429:AA429" si="184">SUM(D430:D432)</f>
        <v>21</v>
      </c>
      <c r="E429" s="125">
        <f t="shared" si="184"/>
        <v>89</v>
      </c>
      <c r="F429" s="125">
        <f t="shared" si="184"/>
        <v>91</v>
      </c>
      <c r="G429" s="57">
        <f t="shared" si="184"/>
        <v>8765.5</v>
      </c>
      <c r="H429" s="57">
        <f t="shared" si="184"/>
        <v>229.20000000000002</v>
      </c>
      <c r="I429" s="82">
        <f>J429/G429</f>
        <v>0.25031087787348127</v>
      </c>
      <c r="J429" s="57">
        <f t="shared" si="184"/>
        <v>2194.1</v>
      </c>
      <c r="K429" s="82">
        <f>L429/G429</f>
        <v>0</v>
      </c>
      <c r="L429" s="57">
        <f t="shared" si="184"/>
        <v>0</v>
      </c>
      <c r="M429" s="82">
        <f t="shared" si="184"/>
        <v>0</v>
      </c>
      <c r="N429" s="57">
        <f t="shared" si="184"/>
        <v>0</v>
      </c>
      <c r="O429" s="57">
        <f t="shared" si="184"/>
        <v>0</v>
      </c>
      <c r="P429" s="57">
        <f t="shared" si="184"/>
        <v>0</v>
      </c>
      <c r="Q429" s="57">
        <f t="shared" si="184"/>
        <v>194.10000000000002</v>
      </c>
      <c r="R429" s="57">
        <f t="shared" si="184"/>
        <v>4.8</v>
      </c>
      <c r="S429" s="57">
        <f t="shared" si="184"/>
        <v>1051.0866666666668</v>
      </c>
      <c r="T429" s="82">
        <f>U429/G429</f>
        <v>0</v>
      </c>
      <c r="U429" s="57">
        <f t="shared" si="184"/>
        <v>0</v>
      </c>
      <c r="V429" s="82">
        <f>W429/G429</f>
        <v>0.18537904283840057</v>
      </c>
      <c r="W429" s="57">
        <f t="shared" si="184"/>
        <v>1624.94</v>
      </c>
      <c r="X429" s="57">
        <f t="shared" si="184"/>
        <v>0</v>
      </c>
      <c r="Y429" s="57">
        <f t="shared" si="184"/>
        <v>0</v>
      </c>
      <c r="Z429" s="57">
        <f t="shared" si="184"/>
        <v>0</v>
      </c>
      <c r="AA429" s="57">
        <f t="shared" si="184"/>
        <v>14063.726666666666</v>
      </c>
      <c r="AB429" s="141">
        <f>SUM(AB430:AB432)</f>
        <v>1144.8</v>
      </c>
      <c r="AC429" s="141">
        <f>SUM(AC430:AC432)</f>
        <v>2769.7400000000002</v>
      </c>
      <c r="AD429" s="233">
        <f t="shared" si="173"/>
        <v>0.31598197478751922</v>
      </c>
      <c r="AE429" s="141">
        <f>SUM(AE430:AE432)</f>
        <v>12438.786666666665</v>
      </c>
      <c r="AF429" s="269">
        <f t="shared" si="169"/>
        <v>0.6</v>
      </c>
      <c r="AG429" s="270">
        <f>SUM(AG430:AG432)</f>
        <v>5259.3</v>
      </c>
      <c r="AH429" s="141">
        <f>SUM(AH430:AH432)</f>
        <v>-2489.5600000000009</v>
      </c>
      <c r="AI429" s="233">
        <f t="shared" si="174"/>
        <v>0.60000000000000009</v>
      </c>
      <c r="AJ429" s="57">
        <f t="shared" si="175"/>
        <v>5259.3000000000011</v>
      </c>
      <c r="AK429" s="57"/>
      <c r="AL429" s="433">
        <f>$AL$428</f>
        <v>5.0999999999999997E-2</v>
      </c>
      <c r="AM429" s="57">
        <f>SUM(AM430:AM432)</f>
        <v>447.1</v>
      </c>
      <c r="AN429" s="79"/>
      <c r="AO429" s="329"/>
    </row>
    <row r="430" spans="2:45" s="1" customFormat="1" ht="15.75" customHeight="1" x14ac:dyDescent="0.25">
      <c r="B430" s="686"/>
      <c r="C430" s="15" t="s">
        <v>340</v>
      </c>
      <c r="D430" s="116">
        <v>11</v>
      </c>
      <c r="E430" s="116">
        <v>55</v>
      </c>
      <c r="F430" s="116">
        <v>53</v>
      </c>
      <c r="G430" s="69">
        <v>5256.3</v>
      </c>
      <c r="H430" s="69">
        <v>129.60000000000002</v>
      </c>
      <c r="I430" s="80">
        <v>0.24639004623023797</v>
      </c>
      <c r="J430" s="69">
        <v>1295.0999999999999</v>
      </c>
      <c r="K430" s="80">
        <v>0</v>
      </c>
      <c r="L430" s="69">
        <v>0</v>
      </c>
      <c r="M430" s="80">
        <v>0</v>
      </c>
      <c r="N430" s="69">
        <v>0</v>
      </c>
      <c r="O430" s="69">
        <v>0</v>
      </c>
      <c r="P430" s="69">
        <v>0</v>
      </c>
      <c r="Q430" s="69">
        <v>110.7</v>
      </c>
      <c r="R430" s="69">
        <v>4.8</v>
      </c>
      <c r="S430" s="69">
        <v>637.90000000000009</v>
      </c>
      <c r="T430" s="80">
        <v>0</v>
      </c>
      <c r="U430" s="69">
        <v>0</v>
      </c>
      <c r="V430" s="80">
        <v>0.19388162776097254</v>
      </c>
      <c r="W430" s="69">
        <v>1019.1</v>
      </c>
      <c r="X430" s="69">
        <v>0</v>
      </c>
      <c r="Y430" s="69">
        <v>0</v>
      </c>
      <c r="Z430" s="69">
        <v>0</v>
      </c>
      <c r="AA430" s="60">
        <f>G430+H430+J430+L430+N430+O430+P430+Q430+R430+S430+U430+W430+X430+Y430+Z430</f>
        <v>8453.5</v>
      </c>
      <c r="AB430" s="143">
        <v>708.3</v>
      </c>
      <c r="AC430" s="69">
        <f>AB430+X430+W430+U430</f>
        <v>1727.4</v>
      </c>
      <c r="AD430" s="238">
        <f t="shared" si="173"/>
        <v>0.32863421037612012</v>
      </c>
      <c r="AE430" s="69">
        <f>G430+H430+J430+L430+N430+P430+Q430+R430+S430+Y430+Z430</f>
        <v>7434.4</v>
      </c>
      <c r="AF430" s="277">
        <f t="shared" si="169"/>
        <v>0.6</v>
      </c>
      <c r="AG430" s="278">
        <f>G430*AF430</f>
        <v>3153.78</v>
      </c>
      <c r="AH430" s="225">
        <f>IF((AA430+AB430)-(AE430+AG430)&gt;0,0,(AA430+AB430)-(AE430+AG430))</f>
        <v>-1426.380000000001</v>
      </c>
      <c r="AI430" s="238">
        <f t="shared" si="174"/>
        <v>0.6000000000000002</v>
      </c>
      <c r="AJ430" s="69">
        <f t="shared" si="175"/>
        <v>3153.7800000000011</v>
      </c>
      <c r="AK430" s="69"/>
      <c r="AL430" s="438">
        <f t="shared" ref="AL430:AL464" si="185">$AL$428</f>
        <v>5.0999999999999997E-2</v>
      </c>
      <c r="AM430" s="69">
        <f t="shared" si="170"/>
        <v>268.10000000000002</v>
      </c>
      <c r="AN430" s="186"/>
      <c r="AO430" s="329"/>
    </row>
    <row r="431" spans="2:45" s="1" customFormat="1" ht="15.75" customHeight="1" x14ac:dyDescent="0.25">
      <c r="B431" s="686"/>
      <c r="C431" s="15" t="s">
        <v>341</v>
      </c>
      <c r="D431" s="116">
        <v>6</v>
      </c>
      <c r="E431" s="116">
        <v>19</v>
      </c>
      <c r="F431" s="116">
        <v>20</v>
      </c>
      <c r="G431" s="69">
        <v>1946.8999999999999</v>
      </c>
      <c r="H431" s="69">
        <v>66</v>
      </c>
      <c r="I431" s="80">
        <v>0.28681493656582263</v>
      </c>
      <c r="J431" s="69">
        <v>558.40000000000009</v>
      </c>
      <c r="K431" s="80">
        <v>0</v>
      </c>
      <c r="L431" s="69">
        <v>0</v>
      </c>
      <c r="M431" s="80">
        <v>0</v>
      </c>
      <c r="N431" s="69">
        <v>0</v>
      </c>
      <c r="O431" s="69">
        <v>0</v>
      </c>
      <c r="P431" s="69">
        <v>0</v>
      </c>
      <c r="Q431" s="69">
        <v>75.400000000000006</v>
      </c>
      <c r="R431" s="69">
        <v>0</v>
      </c>
      <c r="S431" s="69">
        <v>229.12666666666667</v>
      </c>
      <c r="T431" s="80">
        <v>0</v>
      </c>
      <c r="U431" s="69">
        <v>0</v>
      </c>
      <c r="V431" s="80">
        <v>0.17546869382094613</v>
      </c>
      <c r="W431" s="69">
        <v>341.62</v>
      </c>
      <c r="X431" s="69">
        <v>0</v>
      </c>
      <c r="Y431" s="69">
        <v>0</v>
      </c>
      <c r="Z431" s="69">
        <v>0</v>
      </c>
      <c r="AA431" s="60">
        <f>G431+H431+J431+L431+N431+O431+P431+Q431+R431+S431+U431+W431+X431+Y431+Z431</f>
        <v>3217.4466666666667</v>
      </c>
      <c r="AB431" s="143">
        <v>254.4</v>
      </c>
      <c r="AC431" s="69">
        <f>AB431+X431+W431+U431</f>
        <v>596.02</v>
      </c>
      <c r="AD431" s="238">
        <f t="shared" si="173"/>
        <v>0.30613796291540396</v>
      </c>
      <c r="AE431" s="69">
        <f>G431+H431+J431+L431+N431+P431+Q431+R431+S431+Y431+Z431</f>
        <v>2875.8266666666668</v>
      </c>
      <c r="AF431" s="277">
        <f t="shared" si="169"/>
        <v>0.6</v>
      </c>
      <c r="AG431" s="278">
        <f>G431*AF431</f>
        <v>1168.1399999999999</v>
      </c>
      <c r="AH431" s="225">
        <f>IF((AA431+AB431)-(AE431+AG431)&gt;0,0,(AA431+AB431)-(AE431+AG431))</f>
        <v>-572.11999999999989</v>
      </c>
      <c r="AI431" s="238">
        <f t="shared" si="174"/>
        <v>0.6</v>
      </c>
      <c r="AJ431" s="69">
        <f t="shared" si="175"/>
        <v>1168.1399999999999</v>
      </c>
      <c r="AK431" s="69"/>
      <c r="AL431" s="438">
        <f t="shared" si="185"/>
        <v>5.0999999999999997E-2</v>
      </c>
      <c r="AM431" s="69">
        <f t="shared" si="170"/>
        <v>99.3</v>
      </c>
      <c r="AN431" s="186"/>
      <c r="AO431" s="329"/>
    </row>
    <row r="432" spans="2:45" s="1" customFormat="1" ht="18" customHeight="1" x14ac:dyDescent="0.25">
      <c r="B432" s="686"/>
      <c r="C432" s="15" t="s">
        <v>342</v>
      </c>
      <c r="D432" s="116">
        <v>4</v>
      </c>
      <c r="E432" s="116">
        <v>15</v>
      </c>
      <c r="F432" s="116">
        <v>18</v>
      </c>
      <c r="G432" s="69">
        <v>1562.3</v>
      </c>
      <c r="H432" s="69">
        <v>33.6</v>
      </c>
      <c r="I432" s="80">
        <v>0.21801190552390709</v>
      </c>
      <c r="J432" s="69">
        <v>340.6</v>
      </c>
      <c r="K432" s="80">
        <v>0</v>
      </c>
      <c r="L432" s="69">
        <v>0</v>
      </c>
      <c r="M432" s="80">
        <v>0</v>
      </c>
      <c r="N432" s="69">
        <v>0</v>
      </c>
      <c r="O432" s="69">
        <v>0</v>
      </c>
      <c r="P432" s="69">
        <v>0</v>
      </c>
      <c r="Q432" s="69">
        <v>8</v>
      </c>
      <c r="R432" s="69">
        <v>0</v>
      </c>
      <c r="S432" s="69">
        <v>184.05999999999997</v>
      </c>
      <c r="T432" s="80">
        <v>0</v>
      </c>
      <c r="U432" s="69">
        <v>0</v>
      </c>
      <c r="V432" s="80">
        <v>0.1691224476733022</v>
      </c>
      <c r="W432" s="69">
        <v>264.22000000000003</v>
      </c>
      <c r="X432" s="69">
        <v>0</v>
      </c>
      <c r="Y432" s="69">
        <v>0</v>
      </c>
      <c r="Z432" s="69">
        <v>0</v>
      </c>
      <c r="AA432" s="60">
        <f>G432+H432+J432+L432+N432+O432+P432+Q432+R432+S432+U432+W432+X432+Y432+Z432</f>
        <v>2392.7799999999997</v>
      </c>
      <c r="AB432" s="143">
        <v>182.1</v>
      </c>
      <c r="AC432" s="69">
        <f>AB432+X432+W432+U432</f>
        <v>446.32000000000005</v>
      </c>
      <c r="AD432" s="238">
        <f t="shared" si="173"/>
        <v>0.28568136721500353</v>
      </c>
      <c r="AE432" s="69">
        <f>G432+H432+J432+L432+N432+P432+Q432+R432+S432+Y432+Z432</f>
        <v>2128.56</v>
      </c>
      <c r="AF432" s="277">
        <f t="shared" si="169"/>
        <v>0.6</v>
      </c>
      <c r="AG432" s="278">
        <f>G432*AF432</f>
        <v>937.37999999999988</v>
      </c>
      <c r="AH432" s="225">
        <f>IF((AA432+AB432)-(AE432+AG432)&gt;0,0,(AA432+AB432)-(AE432+AG432))</f>
        <v>-491.05999999999995</v>
      </c>
      <c r="AI432" s="238">
        <f t="shared" si="174"/>
        <v>0.6</v>
      </c>
      <c r="AJ432" s="69">
        <f t="shared" si="175"/>
        <v>937.38</v>
      </c>
      <c r="AK432" s="69"/>
      <c r="AL432" s="438">
        <f t="shared" si="185"/>
        <v>5.0999999999999997E-2</v>
      </c>
      <c r="AM432" s="69">
        <f t="shared" si="170"/>
        <v>79.7</v>
      </c>
      <c r="AN432" s="186"/>
      <c r="AO432" s="329"/>
    </row>
    <row r="433" spans="2:41" ht="15.75" customHeight="1" x14ac:dyDescent="0.25">
      <c r="B433" s="686" t="s">
        <v>343</v>
      </c>
      <c r="C433" s="11" t="s">
        <v>124</v>
      </c>
      <c r="D433" s="125">
        <f t="shared" ref="D433:AA433" si="186">SUM(D434:D435)</f>
        <v>12</v>
      </c>
      <c r="E433" s="125">
        <f t="shared" si="186"/>
        <v>80</v>
      </c>
      <c r="F433" s="125">
        <f t="shared" si="186"/>
        <v>72</v>
      </c>
      <c r="G433" s="57">
        <f t="shared" si="186"/>
        <v>6957.7000000000007</v>
      </c>
      <c r="H433" s="57">
        <f t="shared" si="186"/>
        <v>206.40000000000003</v>
      </c>
      <c r="I433" s="82">
        <f>J433/G433</f>
        <v>0.2764850453454446</v>
      </c>
      <c r="J433" s="57">
        <f t="shared" si="186"/>
        <v>1923.7</v>
      </c>
      <c r="K433" s="82">
        <f>L433/G433</f>
        <v>1.2245425930982939E-2</v>
      </c>
      <c r="L433" s="57">
        <f t="shared" si="186"/>
        <v>85.2</v>
      </c>
      <c r="M433" s="82">
        <f t="shared" si="186"/>
        <v>0</v>
      </c>
      <c r="N433" s="57">
        <f t="shared" si="186"/>
        <v>0</v>
      </c>
      <c r="O433" s="57">
        <f t="shared" si="186"/>
        <v>0</v>
      </c>
      <c r="P433" s="57">
        <f t="shared" si="186"/>
        <v>0</v>
      </c>
      <c r="Q433" s="57">
        <f t="shared" si="186"/>
        <v>97.8</v>
      </c>
      <c r="R433" s="57">
        <f t="shared" si="186"/>
        <v>13.2</v>
      </c>
      <c r="S433" s="57">
        <f t="shared" si="186"/>
        <v>889.62833333333333</v>
      </c>
      <c r="T433" s="82">
        <f>U433/G433</f>
        <v>0</v>
      </c>
      <c r="U433" s="57">
        <f t="shared" si="186"/>
        <v>0</v>
      </c>
      <c r="V433" s="82">
        <f>W433/G433</f>
        <v>0.19999999999999998</v>
      </c>
      <c r="W433" s="57">
        <f t="shared" si="186"/>
        <v>1391.54</v>
      </c>
      <c r="X433" s="57">
        <f t="shared" si="186"/>
        <v>0</v>
      </c>
      <c r="Y433" s="57">
        <f t="shared" si="186"/>
        <v>0</v>
      </c>
      <c r="Z433" s="57">
        <f t="shared" si="186"/>
        <v>0</v>
      </c>
      <c r="AA433" s="57">
        <f t="shared" si="186"/>
        <v>11565.168333333333</v>
      </c>
      <c r="AB433" s="141">
        <f>SUM(AB434:AB435)</f>
        <v>987.8</v>
      </c>
      <c r="AC433" s="141">
        <f>SUM(AC434:AC435)</f>
        <v>2379.34</v>
      </c>
      <c r="AD433" s="233">
        <f t="shared" si="173"/>
        <v>0.3419722034580393</v>
      </c>
      <c r="AE433" s="141">
        <f>SUM(AE434:AE435)</f>
        <v>10173.628333333334</v>
      </c>
      <c r="AF433" s="269">
        <f t="shared" si="169"/>
        <v>0.6</v>
      </c>
      <c r="AG433" s="270">
        <f>SUM(AG434:AG435)</f>
        <v>4174.62</v>
      </c>
      <c r="AH433" s="141">
        <f>SUM(AH434:AH435)</f>
        <v>-1795.2799999999997</v>
      </c>
      <c r="AI433" s="233">
        <f t="shared" si="174"/>
        <v>0.59999999999999987</v>
      </c>
      <c r="AJ433" s="57">
        <f t="shared" si="175"/>
        <v>4174.62</v>
      </c>
      <c r="AK433" s="57"/>
      <c r="AL433" s="433">
        <f t="shared" si="185"/>
        <v>5.0999999999999997E-2</v>
      </c>
      <c r="AM433" s="57">
        <f>SUM(AM434:AM435)</f>
        <v>354.9</v>
      </c>
      <c r="AN433" s="79"/>
      <c r="AO433" s="329"/>
    </row>
    <row r="434" spans="2:41" ht="15.75" customHeight="1" x14ac:dyDescent="0.25">
      <c r="B434" s="686"/>
      <c r="C434" s="15" t="s">
        <v>344</v>
      </c>
      <c r="D434" s="116">
        <v>9</v>
      </c>
      <c r="E434" s="116">
        <v>64</v>
      </c>
      <c r="F434" s="116">
        <v>57</v>
      </c>
      <c r="G434" s="69">
        <v>5576.0000000000009</v>
      </c>
      <c r="H434" s="69">
        <v>162.00000000000003</v>
      </c>
      <c r="I434" s="80">
        <v>0.2724175035868005</v>
      </c>
      <c r="J434" s="69">
        <v>1519</v>
      </c>
      <c r="K434" s="80">
        <v>1.5279770444763269E-2</v>
      </c>
      <c r="L434" s="69">
        <v>85.2</v>
      </c>
      <c r="M434" s="80">
        <v>0</v>
      </c>
      <c r="N434" s="69">
        <v>0</v>
      </c>
      <c r="O434" s="69">
        <v>0</v>
      </c>
      <c r="P434" s="69">
        <v>0</v>
      </c>
      <c r="Q434" s="69">
        <v>65.5</v>
      </c>
      <c r="R434" s="69">
        <v>8.4</v>
      </c>
      <c r="S434" s="69">
        <v>710.94166666666672</v>
      </c>
      <c r="T434" s="80">
        <v>0</v>
      </c>
      <c r="U434" s="69">
        <v>0</v>
      </c>
      <c r="V434" s="80">
        <v>0.19999999999999998</v>
      </c>
      <c r="W434" s="69">
        <v>1115.2</v>
      </c>
      <c r="X434" s="69">
        <v>0</v>
      </c>
      <c r="Y434" s="69">
        <v>0</v>
      </c>
      <c r="Z434" s="69">
        <v>0</v>
      </c>
      <c r="AA434" s="60">
        <f>G434+H434+J434+L434+N434+O434+P434+Q434+R434+S434+U434+W434+X434+Y434+Z434</f>
        <v>9242.2416666666668</v>
      </c>
      <c r="AB434" s="143">
        <v>789.4</v>
      </c>
      <c r="AC434" s="69">
        <f>AB434+X434+W434+U434</f>
        <v>1904.6</v>
      </c>
      <c r="AD434" s="238">
        <f t="shared" si="173"/>
        <v>0.34157101865136291</v>
      </c>
      <c r="AE434" s="69">
        <f>G434+H434+J434+L434+N434+P434+Q434+R434+S434+Y434+Z434</f>
        <v>8127.041666666667</v>
      </c>
      <c r="AF434" s="277">
        <f t="shared" si="169"/>
        <v>0.6</v>
      </c>
      <c r="AG434" s="278">
        <f>G434*AF434</f>
        <v>3345.6000000000004</v>
      </c>
      <c r="AH434" s="225">
        <f>IF((AA434+AB434)-(AE434+AG434)&gt;0,0,(AA434+AB434)-(AE434+AG434))</f>
        <v>-1441</v>
      </c>
      <c r="AI434" s="238">
        <f t="shared" si="174"/>
        <v>0.59999999999999987</v>
      </c>
      <c r="AJ434" s="69">
        <f t="shared" si="175"/>
        <v>3345.6</v>
      </c>
      <c r="AK434" s="69"/>
      <c r="AL434" s="438">
        <f t="shared" si="185"/>
        <v>5.0999999999999997E-2</v>
      </c>
      <c r="AM434" s="69">
        <f t="shared" si="170"/>
        <v>284.39999999999998</v>
      </c>
      <c r="AN434" s="186"/>
      <c r="AO434" s="329"/>
    </row>
    <row r="435" spans="2:41" s="1" customFormat="1" ht="15.75" customHeight="1" x14ac:dyDescent="0.25">
      <c r="B435" s="686"/>
      <c r="C435" s="15" t="s">
        <v>345</v>
      </c>
      <c r="D435" s="116">
        <v>3</v>
      </c>
      <c r="E435" s="116">
        <v>16</v>
      </c>
      <c r="F435" s="116">
        <v>15</v>
      </c>
      <c r="G435" s="69">
        <v>1381.6999999999998</v>
      </c>
      <c r="H435" s="69">
        <v>44.4</v>
      </c>
      <c r="I435" s="80">
        <v>0.29290005066222774</v>
      </c>
      <c r="J435" s="69">
        <v>404.7</v>
      </c>
      <c r="K435" s="80">
        <v>0</v>
      </c>
      <c r="L435" s="69">
        <v>0</v>
      </c>
      <c r="M435" s="80">
        <v>0</v>
      </c>
      <c r="N435" s="69">
        <v>0</v>
      </c>
      <c r="O435" s="69">
        <v>0</v>
      </c>
      <c r="P435" s="69">
        <v>0</v>
      </c>
      <c r="Q435" s="69">
        <v>32.299999999999997</v>
      </c>
      <c r="R435" s="69">
        <v>4.8</v>
      </c>
      <c r="S435" s="69">
        <v>178.68666666666667</v>
      </c>
      <c r="T435" s="80">
        <v>0</v>
      </c>
      <c r="U435" s="69">
        <v>0</v>
      </c>
      <c r="V435" s="80">
        <v>0.20000000000000004</v>
      </c>
      <c r="W435" s="69">
        <v>276.34000000000003</v>
      </c>
      <c r="X435" s="69">
        <v>0</v>
      </c>
      <c r="Y435" s="69">
        <v>0</v>
      </c>
      <c r="Z435" s="69">
        <v>0</v>
      </c>
      <c r="AA435" s="60">
        <f>G435+H435+J435+L435+N435+O435+P435+Q435+R435+S435+U435+W435+X435+Y435+Z435</f>
        <v>2322.9266666666667</v>
      </c>
      <c r="AB435" s="143">
        <v>198.4</v>
      </c>
      <c r="AC435" s="69">
        <f>AB435+X435+W435+U435</f>
        <v>474.74</v>
      </c>
      <c r="AD435" s="238">
        <f t="shared" si="173"/>
        <v>0.34359122819714849</v>
      </c>
      <c r="AE435" s="69">
        <f>G435+H435+J435+L435+N435+P435+Q435+R435+S435+Y435+Z435</f>
        <v>2046.5866666666666</v>
      </c>
      <c r="AF435" s="277">
        <f t="shared" si="169"/>
        <v>0.6</v>
      </c>
      <c r="AG435" s="278">
        <f>G435*AF435</f>
        <v>829.01999999999987</v>
      </c>
      <c r="AH435" s="225">
        <f>IF((AA435+AB435)-(AE435+AG435)&gt;0,0,(AA435+AB435)-(AE435+AG435))</f>
        <v>-354.27999999999975</v>
      </c>
      <c r="AI435" s="238">
        <f t="shared" si="174"/>
        <v>0.59999999999999987</v>
      </c>
      <c r="AJ435" s="69">
        <f t="shared" si="175"/>
        <v>829.01999999999975</v>
      </c>
      <c r="AK435" s="69"/>
      <c r="AL435" s="438">
        <f t="shared" si="185"/>
        <v>5.0999999999999997E-2</v>
      </c>
      <c r="AM435" s="69">
        <f t="shared" si="170"/>
        <v>70.5</v>
      </c>
      <c r="AN435" s="186"/>
      <c r="AO435" s="329"/>
    </row>
    <row r="436" spans="2:41" ht="25.5" customHeight="1" x14ac:dyDescent="0.25">
      <c r="B436" s="172" t="s">
        <v>346</v>
      </c>
      <c r="C436" s="21" t="s">
        <v>347</v>
      </c>
      <c r="D436" s="107">
        <v>17</v>
      </c>
      <c r="E436" s="107">
        <v>90</v>
      </c>
      <c r="F436" s="107">
        <v>88</v>
      </c>
      <c r="G436" s="138">
        <v>8110.9</v>
      </c>
      <c r="H436" s="138">
        <v>202.79999999999998</v>
      </c>
      <c r="I436" s="99">
        <v>0.2784401237840437</v>
      </c>
      <c r="J436" s="138">
        <v>2258.4</v>
      </c>
      <c r="K436" s="99">
        <v>0</v>
      </c>
      <c r="L436" s="138">
        <v>0</v>
      </c>
      <c r="M436" s="99">
        <v>0</v>
      </c>
      <c r="N436" s="138">
        <v>0</v>
      </c>
      <c r="O436" s="138">
        <v>0</v>
      </c>
      <c r="P436" s="138">
        <v>0</v>
      </c>
      <c r="Q436" s="138">
        <v>156.80000000000001</v>
      </c>
      <c r="R436" s="166">
        <v>16.8</v>
      </c>
      <c r="S436" s="166">
        <v>1030.6566666666665</v>
      </c>
      <c r="T436" s="167">
        <v>0</v>
      </c>
      <c r="U436" s="166">
        <v>0</v>
      </c>
      <c r="V436" s="167">
        <v>0.2</v>
      </c>
      <c r="W436" s="320">
        <v>1622.18</v>
      </c>
      <c r="X436" s="166">
        <v>0</v>
      </c>
      <c r="Y436" s="166">
        <v>0</v>
      </c>
      <c r="Z436" s="166">
        <v>0</v>
      </c>
      <c r="AA436" s="166">
        <v>13398.536666666663</v>
      </c>
      <c r="AB436" s="152">
        <v>1144.4000000000001</v>
      </c>
      <c r="AC436" s="166">
        <f>AB436+X436+W436+U436</f>
        <v>2766.58</v>
      </c>
      <c r="AD436" s="243">
        <f t="shared" si="173"/>
        <v>0.34109408327066049</v>
      </c>
      <c r="AE436" s="166">
        <f>G436+H436+J436+L436+N436+P436+Q436+R436+S436+Y436+Z436</f>
        <v>11776.356666666663</v>
      </c>
      <c r="AF436" s="288">
        <f t="shared" si="169"/>
        <v>0.6</v>
      </c>
      <c r="AG436" s="289">
        <f>G436*AF436</f>
        <v>4866.54</v>
      </c>
      <c r="AH436" s="229">
        <f>IF((AA436+AB436)-(AE436+AG436)&gt;0,0,(AA436+AB436)-(AE436+AG436))</f>
        <v>-2099.9600000000009</v>
      </c>
      <c r="AI436" s="243">
        <f t="shared" si="174"/>
        <v>0.60000000000000009</v>
      </c>
      <c r="AJ436" s="166">
        <f t="shared" si="175"/>
        <v>4866.5400000000009</v>
      </c>
      <c r="AK436" s="166"/>
      <c r="AL436" s="440">
        <f t="shared" si="185"/>
        <v>5.0999999999999997E-2</v>
      </c>
      <c r="AM436" s="166">
        <f t="shared" si="170"/>
        <v>413.7</v>
      </c>
      <c r="AN436" s="191"/>
      <c r="AO436" s="329"/>
    </row>
    <row r="437" spans="2:41" ht="15.75" customHeight="1" x14ac:dyDescent="0.25">
      <c r="B437" s="666" t="s">
        <v>348</v>
      </c>
      <c r="C437" s="11" t="s">
        <v>124</v>
      </c>
      <c r="D437" s="125">
        <f t="shared" ref="D437:AA437" si="187">SUM(D438:D439)</f>
        <v>15</v>
      </c>
      <c r="E437" s="125">
        <f t="shared" si="187"/>
        <v>59</v>
      </c>
      <c r="F437" s="125">
        <f t="shared" si="187"/>
        <v>58</v>
      </c>
      <c r="G437" s="57">
        <f t="shared" si="187"/>
        <v>5686.8</v>
      </c>
      <c r="H437" s="57">
        <f t="shared" si="187"/>
        <v>150</v>
      </c>
      <c r="I437" s="82">
        <f>J437/G437</f>
        <v>0.19082788211296331</v>
      </c>
      <c r="J437" s="57">
        <f t="shared" si="187"/>
        <v>1085.1999999999998</v>
      </c>
      <c r="K437" s="82">
        <f>L437/G437</f>
        <v>0</v>
      </c>
      <c r="L437" s="57">
        <f t="shared" si="187"/>
        <v>0</v>
      </c>
      <c r="M437" s="82">
        <f t="shared" si="187"/>
        <v>0</v>
      </c>
      <c r="N437" s="57">
        <f t="shared" si="187"/>
        <v>0</v>
      </c>
      <c r="O437" s="57">
        <f t="shared" si="187"/>
        <v>0</v>
      </c>
      <c r="P437" s="57">
        <f t="shared" si="187"/>
        <v>0</v>
      </c>
      <c r="Q437" s="57">
        <f t="shared" si="187"/>
        <v>148.5</v>
      </c>
      <c r="R437" s="57">
        <f t="shared" si="187"/>
        <v>14.399999999999999</v>
      </c>
      <c r="S437" s="57">
        <f t="shared" si="187"/>
        <v>652.78833333333341</v>
      </c>
      <c r="T437" s="82">
        <f>U437/G437</f>
        <v>0</v>
      </c>
      <c r="U437" s="57">
        <f t="shared" si="187"/>
        <v>0</v>
      </c>
      <c r="V437" s="82">
        <f>W437/G437</f>
        <v>0.18860519096855874</v>
      </c>
      <c r="W437" s="57">
        <f t="shared" si="187"/>
        <v>1072.56</v>
      </c>
      <c r="X437" s="57">
        <f t="shared" si="187"/>
        <v>0</v>
      </c>
      <c r="Y437" s="57">
        <f t="shared" si="187"/>
        <v>0</v>
      </c>
      <c r="Z437" s="57">
        <f t="shared" si="187"/>
        <v>0</v>
      </c>
      <c r="AA437" s="57">
        <f t="shared" si="187"/>
        <v>8810.248333333333</v>
      </c>
      <c r="AB437" s="141">
        <f>SUM(AB438:AB439)</f>
        <v>724.90000000000009</v>
      </c>
      <c r="AC437" s="141">
        <f>SUM(AC438:AC439)</f>
        <v>1797.4599999999998</v>
      </c>
      <c r="AD437" s="233">
        <f t="shared" si="173"/>
        <v>0.31607582471688822</v>
      </c>
      <c r="AE437" s="141">
        <f>SUM(AE438:AE439)</f>
        <v>7737.6883333333335</v>
      </c>
      <c r="AF437" s="269">
        <f t="shared" si="169"/>
        <v>0.6</v>
      </c>
      <c r="AG437" s="270">
        <f>SUM(AG438:AG439)</f>
        <v>3412.08</v>
      </c>
      <c r="AH437" s="141">
        <f>SUM(AH438:AH439)</f>
        <v>-1614.62</v>
      </c>
      <c r="AI437" s="233">
        <f t="shared" si="174"/>
        <v>0.6</v>
      </c>
      <c r="AJ437" s="57">
        <f t="shared" si="175"/>
        <v>3412.08</v>
      </c>
      <c r="AK437" s="57"/>
      <c r="AL437" s="433">
        <f t="shared" si="185"/>
        <v>5.0999999999999997E-2</v>
      </c>
      <c r="AM437" s="57">
        <f>SUM(AM438:AM439)</f>
        <v>290</v>
      </c>
      <c r="AN437" s="79"/>
      <c r="AO437" s="329"/>
    </row>
    <row r="438" spans="2:41" ht="18.75" customHeight="1" x14ac:dyDescent="0.25">
      <c r="B438" s="666"/>
      <c r="C438" s="15" t="s">
        <v>349</v>
      </c>
      <c r="D438" s="116">
        <v>11</v>
      </c>
      <c r="E438" s="116">
        <v>37</v>
      </c>
      <c r="F438" s="116">
        <v>37</v>
      </c>
      <c r="G438" s="69">
        <v>3764.3</v>
      </c>
      <c r="H438" s="69">
        <v>85.199999999999989</v>
      </c>
      <c r="I438" s="80">
        <v>0.19987779932523975</v>
      </c>
      <c r="J438" s="69">
        <v>752.4</v>
      </c>
      <c r="K438" s="80">
        <v>0</v>
      </c>
      <c r="L438" s="69">
        <v>0</v>
      </c>
      <c r="M438" s="80">
        <v>0</v>
      </c>
      <c r="N438" s="69">
        <v>0</v>
      </c>
      <c r="O438" s="69">
        <v>0</v>
      </c>
      <c r="P438" s="69">
        <v>0</v>
      </c>
      <c r="Q438" s="69">
        <v>98.8</v>
      </c>
      <c r="R438" s="69">
        <v>9.6</v>
      </c>
      <c r="S438" s="69">
        <v>422.86333333333334</v>
      </c>
      <c r="T438" s="80">
        <v>0</v>
      </c>
      <c r="U438" s="69">
        <v>0</v>
      </c>
      <c r="V438" s="80">
        <v>0.18278564407725206</v>
      </c>
      <c r="W438" s="69">
        <v>688.06</v>
      </c>
      <c r="X438" s="69">
        <v>0</v>
      </c>
      <c r="Y438" s="69">
        <v>0</v>
      </c>
      <c r="Z438" s="69">
        <v>0</v>
      </c>
      <c r="AA438" s="60">
        <f>G438+H438+J438+L438+N438+O438+P438+Q438+R438+S438+U438+W438+X438+Y438+Z438</f>
        <v>5821.2233333333334</v>
      </c>
      <c r="AB438" s="143">
        <v>469.6</v>
      </c>
      <c r="AC438" s="69">
        <f>AB438+X438+W438+U438</f>
        <v>1157.6599999999999</v>
      </c>
      <c r="AD438" s="238">
        <f t="shared" si="173"/>
        <v>0.30753659378901782</v>
      </c>
      <c r="AE438" s="69">
        <f>G438+H438+J438+L438+N438+P438+Q438+R438+S438+Y438+Z438</f>
        <v>5133.1633333333339</v>
      </c>
      <c r="AF438" s="277">
        <f t="shared" si="169"/>
        <v>0.6</v>
      </c>
      <c r="AG438" s="278">
        <f>G438*AF438</f>
        <v>2258.58</v>
      </c>
      <c r="AH438" s="225">
        <f>IF((AA438+AB438)-(AE438+AG438)&gt;0,0,(AA438+AB438)-(AE438+AG438))</f>
        <v>-1100.92</v>
      </c>
      <c r="AI438" s="238">
        <f t="shared" si="174"/>
        <v>0.6</v>
      </c>
      <c r="AJ438" s="69">
        <f t="shared" si="175"/>
        <v>2258.58</v>
      </c>
      <c r="AK438" s="69"/>
      <c r="AL438" s="438">
        <f t="shared" si="185"/>
        <v>5.0999999999999997E-2</v>
      </c>
      <c r="AM438" s="69">
        <f t="shared" si="170"/>
        <v>192</v>
      </c>
      <c r="AN438" s="186"/>
      <c r="AO438" s="329"/>
    </row>
    <row r="439" spans="2:41" s="1" customFormat="1" ht="15.75" customHeight="1" x14ac:dyDescent="0.25">
      <c r="B439" s="666"/>
      <c r="C439" s="15" t="s">
        <v>350</v>
      </c>
      <c r="D439" s="116">
        <v>4</v>
      </c>
      <c r="E439" s="116">
        <v>22</v>
      </c>
      <c r="F439" s="116">
        <v>21</v>
      </c>
      <c r="G439" s="69">
        <v>1922.4999999999998</v>
      </c>
      <c r="H439" s="69">
        <v>64.8</v>
      </c>
      <c r="I439" s="80">
        <v>0.17310793237971392</v>
      </c>
      <c r="J439" s="69">
        <v>332.79999999999995</v>
      </c>
      <c r="K439" s="80">
        <v>0</v>
      </c>
      <c r="L439" s="69">
        <v>0</v>
      </c>
      <c r="M439" s="80">
        <v>0</v>
      </c>
      <c r="N439" s="69">
        <v>0</v>
      </c>
      <c r="O439" s="69">
        <v>0</v>
      </c>
      <c r="P439" s="69">
        <v>0</v>
      </c>
      <c r="Q439" s="69">
        <v>49.7</v>
      </c>
      <c r="R439" s="69">
        <v>4.8</v>
      </c>
      <c r="S439" s="69">
        <v>229.92500000000001</v>
      </c>
      <c r="T439" s="80">
        <v>0</v>
      </c>
      <c r="U439" s="69">
        <v>0</v>
      </c>
      <c r="V439" s="80">
        <v>0.2</v>
      </c>
      <c r="W439" s="69">
        <v>384.5</v>
      </c>
      <c r="X439" s="69">
        <v>0</v>
      </c>
      <c r="Y439" s="69">
        <v>0</v>
      </c>
      <c r="Z439" s="69">
        <v>0</v>
      </c>
      <c r="AA439" s="60">
        <f>G439+H439+J439+L439+N439+O439+P439+Q439+R439+S439+U439+W439+X439+Y439+Z439</f>
        <v>2989.0249999999996</v>
      </c>
      <c r="AB439" s="143">
        <v>255.3</v>
      </c>
      <c r="AC439" s="69">
        <f>AB439+X439+W439+U439</f>
        <v>639.79999999999995</v>
      </c>
      <c r="AD439" s="238">
        <f t="shared" si="173"/>
        <v>0.33279583875162549</v>
      </c>
      <c r="AE439" s="69">
        <f>G439+H439+J439+L439+N439+P439+Q439+R439+S439+Y439+Z439</f>
        <v>2604.5249999999996</v>
      </c>
      <c r="AF439" s="277">
        <f t="shared" si="169"/>
        <v>0.6</v>
      </c>
      <c r="AG439" s="278">
        <f>G439*AF439</f>
        <v>1153.4999999999998</v>
      </c>
      <c r="AH439" s="225">
        <f>IF((AA439+AB439)-(AE439+AG439)&gt;0,0,(AA439+AB439)-(AE439+AG439))</f>
        <v>-513.69999999999982</v>
      </c>
      <c r="AI439" s="238">
        <f t="shared" si="174"/>
        <v>0.6</v>
      </c>
      <c r="AJ439" s="69">
        <f t="shared" si="175"/>
        <v>1153.4999999999998</v>
      </c>
      <c r="AK439" s="69"/>
      <c r="AL439" s="438">
        <f t="shared" si="185"/>
        <v>5.0999999999999997E-2</v>
      </c>
      <c r="AM439" s="69">
        <f t="shared" si="170"/>
        <v>98</v>
      </c>
      <c r="AN439" s="186"/>
      <c r="AO439" s="329"/>
    </row>
    <row r="440" spans="2:41" ht="15.75" customHeight="1" x14ac:dyDescent="0.25">
      <c r="B440" s="172" t="s">
        <v>351</v>
      </c>
      <c r="C440" s="21" t="s">
        <v>352</v>
      </c>
      <c r="D440" s="107">
        <v>8</v>
      </c>
      <c r="E440" s="107">
        <v>46</v>
      </c>
      <c r="F440" s="107">
        <v>36</v>
      </c>
      <c r="G440" s="138">
        <v>3221.8999999999996</v>
      </c>
      <c r="H440" s="138">
        <v>103.19999999999999</v>
      </c>
      <c r="I440" s="99">
        <v>0.27223067134299639</v>
      </c>
      <c r="J440" s="138">
        <v>877.1</v>
      </c>
      <c r="K440" s="99">
        <v>0</v>
      </c>
      <c r="L440" s="138">
        <v>0</v>
      </c>
      <c r="M440" s="99">
        <v>0</v>
      </c>
      <c r="N440" s="138">
        <v>0</v>
      </c>
      <c r="O440" s="138">
        <v>0</v>
      </c>
      <c r="P440" s="138">
        <v>0</v>
      </c>
      <c r="Q440" s="138">
        <v>80.099999999999994</v>
      </c>
      <c r="R440" s="166">
        <v>8.4</v>
      </c>
      <c r="S440" s="166">
        <v>411.25666666666666</v>
      </c>
      <c r="T440" s="167">
        <v>0</v>
      </c>
      <c r="U440" s="166">
        <v>0</v>
      </c>
      <c r="V440" s="167">
        <v>0.2</v>
      </c>
      <c r="W440" s="320">
        <v>644.38</v>
      </c>
      <c r="X440" s="166">
        <v>0</v>
      </c>
      <c r="Y440" s="166">
        <v>0</v>
      </c>
      <c r="Z440" s="166">
        <v>0</v>
      </c>
      <c r="AA440" s="166">
        <v>5346.336666666667</v>
      </c>
      <c r="AB440" s="152">
        <v>456.6</v>
      </c>
      <c r="AC440" s="166">
        <f>AB440+X440+W440+U440</f>
        <v>1100.98</v>
      </c>
      <c r="AD440" s="243">
        <f t="shared" si="173"/>
        <v>0.34171762003786588</v>
      </c>
      <c r="AE440" s="166">
        <f>G440+H440+J440+L440+N440+P440+Q440+R440+S440+Y440+Z440</f>
        <v>4701.9566666666669</v>
      </c>
      <c r="AF440" s="288">
        <f t="shared" si="169"/>
        <v>0.6</v>
      </c>
      <c r="AG440" s="289">
        <f>G440*AF440</f>
        <v>1933.1399999999996</v>
      </c>
      <c r="AH440" s="229">
        <f>IF((AA440+AB440)-(AE440+AG440)&gt;0,0,(AA440+AB440)-(AE440+AG440))</f>
        <v>-832.15999999999894</v>
      </c>
      <c r="AI440" s="243">
        <f t="shared" si="174"/>
        <v>0.59999999999999976</v>
      </c>
      <c r="AJ440" s="166">
        <f t="shared" si="175"/>
        <v>1933.139999999999</v>
      </c>
      <c r="AK440" s="166"/>
      <c r="AL440" s="440">
        <f t="shared" si="185"/>
        <v>5.0999999999999997E-2</v>
      </c>
      <c r="AM440" s="166">
        <f t="shared" si="170"/>
        <v>164.3</v>
      </c>
      <c r="AN440" s="191"/>
      <c r="AO440" s="329"/>
    </row>
    <row r="441" spans="2:41" ht="24" customHeight="1" x14ac:dyDescent="0.25">
      <c r="B441" s="666" t="s">
        <v>353</v>
      </c>
      <c r="C441" s="11" t="s">
        <v>124</v>
      </c>
      <c r="D441" s="125">
        <f t="shared" ref="D441:AA441" si="188">SUM(D442:D444)</f>
        <v>19</v>
      </c>
      <c r="E441" s="125">
        <f t="shared" si="188"/>
        <v>86</v>
      </c>
      <c r="F441" s="125">
        <f t="shared" si="188"/>
        <v>82</v>
      </c>
      <c r="G441" s="57">
        <f t="shared" si="188"/>
        <v>7903.6999999999989</v>
      </c>
      <c r="H441" s="57">
        <f t="shared" si="188"/>
        <v>208.8</v>
      </c>
      <c r="I441" s="82">
        <f>J441/G441</f>
        <v>0.21536748611409848</v>
      </c>
      <c r="J441" s="57">
        <f t="shared" si="188"/>
        <v>1702.1999999999998</v>
      </c>
      <c r="K441" s="82">
        <f>L441/G441</f>
        <v>0</v>
      </c>
      <c r="L441" s="57">
        <f t="shared" si="188"/>
        <v>0</v>
      </c>
      <c r="M441" s="82">
        <f t="shared" si="188"/>
        <v>0</v>
      </c>
      <c r="N441" s="57">
        <f t="shared" si="188"/>
        <v>0</v>
      </c>
      <c r="O441" s="57">
        <f t="shared" si="188"/>
        <v>0</v>
      </c>
      <c r="P441" s="57">
        <f t="shared" si="188"/>
        <v>0</v>
      </c>
      <c r="Q441" s="57">
        <f t="shared" si="188"/>
        <v>197.79999999999998</v>
      </c>
      <c r="R441" s="57">
        <f t="shared" si="188"/>
        <v>18</v>
      </c>
      <c r="S441" s="57">
        <f t="shared" si="188"/>
        <v>959.56333333333328</v>
      </c>
      <c r="T441" s="82">
        <f>U441/G441</f>
        <v>0</v>
      </c>
      <c r="U441" s="57">
        <f t="shared" si="188"/>
        <v>0</v>
      </c>
      <c r="V441" s="82">
        <f>W441/G441</f>
        <v>0.19796550982451261</v>
      </c>
      <c r="W441" s="57">
        <f t="shared" si="188"/>
        <v>1564.66</v>
      </c>
      <c r="X441" s="57">
        <f t="shared" si="188"/>
        <v>0</v>
      </c>
      <c r="Y441" s="57">
        <f t="shared" si="188"/>
        <v>0</v>
      </c>
      <c r="Z441" s="57">
        <f t="shared" si="188"/>
        <v>0</v>
      </c>
      <c r="AA441" s="57">
        <f t="shared" si="188"/>
        <v>12554.723333333333</v>
      </c>
      <c r="AB441" s="141">
        <f>SUM(AB442:AB444)</f>
        <v>1065.4000000000001</v>
      </c>
      <c r="AC441" s="141">
        <f>SUM(AC442:AC444)</f>
        <v>2630.06</v>
      </c>
      <c r="AD441" s="233">
        <f t="shared" si="173"/>
        <v>0.33276313625264126</v>
      </c>
      <c r="AE441" s="141">
        <f>SUM(AE442:AE444)</f>
        <v>10990.063333333334</v>
      </c>
      <c r="AF441" s="269">
        <f t="shared" si="169"/>
        <v>0.6</v>
      </c>
      <c r="AG441" s="270">
        <f>SUM(AG442:AG444)</f>
        <v>4742.2199999999993</v>
      </c>
      <c r="AH441" s="141">
        <f>SUM(AH442:AH444)</f>
        <v>-2112.16</v>
      </c>
      <c r="AI441" s="233">
        <f t="shared" si="174"/>
        <v>0.6</v>
      </c>
      <c r="AJ441" s="57">
        <f t="shared" si="175"/>
        <v>4742.2199999999993</v>
      </c>
      <c r="AK441" s="57"/>
      <c r="AL441" s="433">
        <f t="shared" si="185"/>
        <v>5.0999999999999997E-2</v>
      </c>
      <c r="AM441" s="57">
        <f>SUM(AM442:AM444)</f>
        <v>403.09999999999997</v>
      </c>
      <c r="AN441" s="79"/>
      <c r="AO441" s="329"/>
    </row>
    <row r="442" spans="2:41" ht="15.75" customHeight="1" x14ac:dyDescent="0.25">
      <c r="B442" s="666"/>
      <c r="C442" s="15" t="s">
        <v>354</v>
      </c>
      <c r="D442" s="116">
        <v>11</v>
      </c>
      <c r="E442" s="116">
        <v>44</v>
      </c>
      <c r="F442" s="116">
        <v>44</v>
      </c>
      <c r="G442" s="69">
        <v>4239.0999999999995</v>
      </c>
      <c r="H442" s="69">
        <v>94.8</v>
      </c>
      <c r="I442" s="80">
        <v>0.13849637894836167</v>
      </c>
      <c r="J442" s="69">
        <v>587.09999999999991</v>
      </c>
      <c r="K442" s="80">
        <v>0</v>
      </c>
      <c r="L442" s="69">
        <v>0</v>
      </c>
      <c r="M442" s="80">
        <v>0</v>
      </c>
      <c r="N442" s="69">
        <v>0</v>
      </c>
      <c r="O442" s="69">
        <v>0</v>
      </c>
      <c r="P442" s="69">
        <v>0</v>
      </c>
      <c r="Q442" s="69">
        <v>120</v>
      </c>
      <c r="R442" s="69">
        <v>8.4</v>
      </c>
      <c r="S442" s="69">
        <v>483.39499999999998</v>
      </c>
      <c r="T442" s="80">
        <v>0</v>
      </c>
      <c r="U442" s="69">
        <v>0</v>
      </c>
      <c r="V442" s="80">
        <v>0.1962067419971221</v>
      </c>
      <c r="W442" s="69">
        <v>831.74000000000012</v>
      </c>
      <c r="X442" s="69">
        <v>0</v>
      </c>
      <c r="Y442" s="69">
        <v>0</v>
      </c>
      <c r="Z442" s="69">
        <v>0</v>
      </c>
      <c r="AA442" s="60">
        <f>G442+H442+J442+L442+N442+O442+P442+Q442+R442+S442+U442+W442+X442+Y442+Z442</f>
        <v>6364.5349999999999</v>
      </c>
      <c r="AB442" s="143">
        <v>536.70000000000005</v>
      </c>
      <c r="AC442" s="69">
        <f>AB442+X442+W442+U442</f>
        <v>1368.44</v>
      </c>
      <c r="AD442" s="238">
        <f t="shared" si="173"/>
        <v>0.32281380481706029</v>
      </c>
      <c r="AE442" s="69">
        <f>G442+H442+J442+L442+N442+P442+Q442+R442+S442+Y442+Z442</f>
        <v>5532.7950000000001</v>
      </c>
      <c r="AF442" s="277">
        <f t="shared" si="169"/>
        <v>0.6</v>
      </c>
      <c r="AG442" s="278">
        <f>G442*AF442</f>
        <v>2543.4599999999996</v>
      </c>
      <c r="AH442" s="225">
        <f>IF((AA442+AB442)-(AE442+AG442)&gt;0,0,(AA442+AB442)-(AE442+AG442))</f>
        <v>-1175.0199999999995</v>
      </c>
      <c r="AI442" s="238">
        <f t="shared" si="174"/>
        <v>0.6</v>
      </c>
      <c r="AJ442" s="69">
        <f t="shared" si="175"/>
        <v>2543.4599999999996</v>
      </c>
      <c r="AK442" s="69"/>
      <c r="AL442" s="438">
        <f t="shared" si="185"/>
        <v>5.0999999999999997E-2</v>
      </c>
      <c r="AM442" s="69">
        <f t="shared" si="170"/>
        <v>216.2</v>
      </c>
      <c r="AN442" s="186"/>
      <c r="AO442" s="329"/>
    </row>
    <row r="443" spans="2:41" s="1" customFormat="1" ht="14.25" customHeight="1" x14ac:dyDescent="0.25">
      <c r="B443" s="666"/>
      <c r="C443" s="15" t="s">
        <v>355</v>
      </c>
      <c r="D443" s="116">
        <v>4</v>
      </c>
      <c r="E443" s="116">
        <v>23</v>
      </c>
      <c r="F443" s="116">
        <v>19</v>
      </c>
      <c r="G443" s="69">
        <v>1797.1</v>
      </c>
      <c r="H443" s="69">
        <v>61.2</v>
      </c>
      <c r="I443" s="80">
        <v>0.30816315174447723</v>
      </c>
      <c r="J443" s="69">
        <v>553.79999999999995</v>
      </c>
      <c r="K443" s="80">
        <v>0</v>
      </c>
      <c r="L443" s="69">
        <v>0</v>
      </c>
      <c r="M443" s="80">
        <v>0</v>
      </c>
      <c r="N443" s="69">
        <v>0</v>
      </c>
      <c r="O443" s="69">
        <v>0</v>
      </c>
      <c r="P443" s="69">
        <v>0</v>
      </c>
      <c r="Q443" s="69">
        <v>34.700000000000003</v>
      </c>
      <c r="R443" s="69">
        <v>4.8</v>
      </c>
      <c r="S443" s="69">
        <v>234.25166666666667</v>
      </c>
      <c r="T443" s="80">
        <v>0</v>
      </c>
      <c r="U443" s="69">
        <v>0</v>
      </c>
      <c r="V443" s="80">
        <v>0.19999999999999998</v>
      </c>
      <c r="W443" s="69">
        <v>359.41999999999996</v>
      </c>
      <c r="X443" s="69">
        <v>0</v>
      </c>
      <c r="Y443" s="69">
        <v>0</v>
      </c>
      <c r="Z443" s="69">
        <v>0</v>
      </c>
      <c r="AA443" s="60">
        <f>G443+H443+J443+L443+N443+O443+P443+Q443+R443+S443+U443+W443+X443+Y443+Z443</f>
        <v>3045.2716666666665</v>
      </c>
      <c r="AB443" s="143">
        <v>260.10000000000002</v>
      </c>
      <c r="AC443" s="69">
        <f>AB443+X443+W443+U443</f>
        <v>619.52</v>
      </c>
      <c r="AD443" s="238">
        <f t="shared" si="173"/>
        <v>0.34473318123643648</v>
      </c>
      <c r="AE443" s="69">
        <f>G443+H443+J443+L443+N443+P443+Q443+R443+S443+Y443+Z443</f>
        <v>2685.8516666666665</v>
      </c>
      <c r="AF443" s="277">
        <f t="shared" si="169"/>
        <v>0.6</v>
      </c>
      <c r="AG443" s="278">
        <f>G443*AF443</f>
        <v>1078.26</v>
      </c>
      <c r="AH443" s="225">
        <f>IF((AA443+AB443)-(AE443+AG443)&gt;0,0,(AA443+AB443)-(AE443+AG443))</f>
        <v>-458.74000000000024</v>
      </c>
      <c r="AI443" s="238">
        <f t="shared" si="174"/>
        <v>0.6000000000000002</v>
      </c>
      <c r="AJ443" s="69">
        <f t="shared" si="175"/>
        <v>1078.2600000000002</v>
      </c>
      <c r="AK443" s="69"/>
      <c r="AL443" s="438">
        <f t="shared" si="185"/>
        <v>5.0999999999999997E-2</v>
      </c>
      <c r="AM443" s="69">
        <f t="shared" si="170"/>
        <v>91.7</v>
      </c>
      <c r="AN443" s="186"/>
      <c r="AO443" s="329"/>
    </row>
    <row r="444" spans="2:41" s="1" customFormat="1" ht="15.75" x14ac:dyDescent="0.25">
      <c r="B444" s="666"/>
      <c r="C444" s="15" t="s">
        <v>356</v>
      </c>
      <c r="D444" s="116">
        <v>4</v>
      </c>
      <c r="E444" s="116">
        <v>19</v>
      </c>
      <c r="F444" s="116">
        <v>19</v>
      </c>
      <c r="G444" s="69">
        <v>1867.5</v>
      </c>
      <c r="H444" s="69">
        <v>52.8</v>
      </c>
      <c r="I444" s="80">
        <v>0.30056224899598394</v>
      </c>
      <c r="J444" s="69">
        <v>561.29999999999995</v>
      </c>
      <c r="K444" s="80">
        <v>0</v>
      </c>
      <c r="L444" s="69">
        <v>0</v>
      </c>
      <c r="M444" s="80">
        <v>0</v>
      </c>
      <c r="N444" s="69">
        <v>0</v>
      </c>
      <c r="O444" s="69">
        <v>0</v>
      </c>
      <c r="P444" s="69">
        <v>0</v>
      </c>
      <c r="Q444" s="69">
        <v>43.1</v>
      </c>
      <c r="R444" s="69">
        <v>4.8</v>
      </c>
      <c r="S444" s="69">
        <v>241.91666666666669</v>
      </c>
      <c r="T444" s="80">
        <v>0</v>
      </c>
      <c r="U444" s="69">
        <v>0</v>
      </c>
      <c r="V444" s="80">
        <v>0.19999999999999998</v>
      </c>
      <c r="W444" s="69">
        <v>373.49999999999994</v>
      </c>
      <c r="X444" s="69">
        <v>0</v>
      </c>
      <c r="Y444" s="69">
        <v>0</v>
      </c>
      <c r="Z444" s="69">
        <v>0</v>
      </c>
      <c r="AA444" s="60">
        <f>G444+H444+J444+L444+N444+O444+P444+Q444+R444+S444+U444+W444+X444+Y444+Z444</f>
        <v>3144.9166666666665</v>
      </c>
      <c r="AB444" s="143">
        <v>268.60000000000002</v>
      </c>
      <c r="AC444" s="69">
        <f>AB444+X444+W444+U444</f>
        <v>642.09999999999991</v>
      </c>
      <c r="AD444" s="238">
        <f t="shared" si="173"/>
        <v>0.34382864792503343</v>
      </c>
      <c r="AE444" s="69">
        <f>G444+H444+J444+L444+N444+P444+Q444+R444+S444+Y444+Z444</f>
        <v>2771.4166666666665</v>
      </c>
      <c r="AF444" s="277">
        <f t="shared" si="169"/>
        <v>0.6</v>
      </c>
      <c r="AG444" s="278">
        <f>G444*AF444</f>
        <v>1120.5</v>
      </c>
      <c r="AH444" s="225">
        <f>IF((AA444+AB444)-(AE444+AG444)&gt;0,0,(AA444+AB444)-(AE444+AG444))</f>
        <v>-478.40000000000009</v>
      </c>
      <c r="AI444" s="238">
        <f t="shared" si="174"/>
        <v>0.6</v>
      </c>
      <c r="AJ444" s="69">
        <f t="shared" si="175"/>
        <v>1120.5</v>
      </c>
      <c r="AK444" s="69"/>
      <c r="AL444" s="438">
        <f t="shared" si="185"/>
        <v>5.0999999999999997E-2</v>
      </c>
      <c r="AM444" s="69">
        <f t="shared" si="170"/>
        <v>95.2</v>
      </c>
      <c r="AN444" s="186"/>
      <c r="AO444" s="329"/>
    </row>
    <row r="445" spans="2:41" s="1" customFormat="1" ht="18" customHeight="1" x14ac:dyDescent="0.25">
      <c r="B445" s="666" t="s">
        <v>357</v>
      </c>
      <c r="C445" s="11" t="s">
        <v>124</v>
      </c>
      <c r="D445" s="125">
        <f t="shared" ref="D445:AA445" si="189">SUM(D446:D448)</f>
        <v>12</v>
      </c>
      <c r="E445" s="125">
        <f t="shared" si="189"/>
        <v>51</v>
      </c>
      <c r="F445" s="125">
        <f t="shared" si="189"/>
        <v>52</v>
      </c>
      <c r="G445" s="57">
        <f t="shared" si="189"/>
        <v>4993.2999999999993</v>
      </c>
      <c r="H445" s="57">
        <f t="shared" si="189"/>
        <v>158.39999999999998</v>
      </c>
      <c r="I445" s="82">
        <f>J445/G445</f>
        <v>0.27995513988744924</v>
      </c>
      <c r="J445" s="57">
        <f t="shared" si="189"/>
        <v>1397.9</v>
      </c>
      <c r="K445" s="82">
        <f>L445/G445</f>
        <v>0</v>
      </c>
      <c r="L445" s="57">
        <f t="shared" si="189"/>
        <v>0</v>
      </c>
      <c r="M445" s="82">
        <f t="shared" si="189"/>
        <v>0</v>
      </c>
      <c r="N445" s="57">
        <f t="shared" si="189"/>
        <v>0</v>
      </c>
      <c r="O445" s="57">
        <f t="shared" si="189"/>
        <v>0</v>
      </c>
      <c r="P445" s="57">
        <f t="shared" si="189"/>
        <v>0</v>
      </c>
      <c r="Q445" s="57">
        <f t="shared" si="189"/>
        <v>122.3</v>
      </c>
      <c r="R445" s="57">
        <f t="shared" si="189"/>
        <v>4.8</v>
      </c>
      <c r="S445" s="57">
        <f t="shared" si="189"/>
        <v>621.1583333333333</v>
      </c>
      <c r="T445" s="82">
        <f>U445/G445</f>
        <v>0</v>
      </c>
      <c r="U445" s="57">
        <f t="shared" si="189"/>
        <v>0</v>
      </c>
      <c r="V445" s="82">
        <f>W445/G445</f>
        <v>0.193559369555204</v>
      </c>
      <c r="W445" s="57">
        <f t="shared" si="189"/>
        <v>966.5</v>
      </c>
      <c r="X445" s="57">
        <f t="shared" si="189"/>
        <v>0</v>
      </c>
      <c r="Y445" s="57">
        <f t="shared" si="189"/>
        <v>0</v>
      </c>
      <c r="Z445" s="57">
        <f t="shared" si="189"/>
        <v>0</v>
      </c>
      <c r="AA445" s="57">
        <f t="shared" si="189"/>
        <v>8264.3583333333336</v>
      </c>
      <c r="AB445" s="141">
        <f>SUM(AB446:AB448)</f>
        <v>692.2</v>
      </c>
      <c r="AC445" s="141">
        <f>SUM(AC446:AC448)</f>
        <v>1658.6999999999998</v>
      </c>
      <c r="AD445" s="233">
        <f t="shared" si="173"/>
        <v>0.33218512807161604</v>
      </c>
      <c r="AE445" s="141">
        <f>SUM(AE446:AE448)</f>
        <v>7297.8583333333336</v>
      </c>
      <c r="AF445" s="269">
        <f t="shared" si="169"/>
        <v>0.6</v>
      </c>
      <c r="AG445" s="270">
        <f>SUM(AG446:AG448)</f>
        <v>2995.9799999999996</v>
      </c>
      <c r="AH445" s="141">
        <f>SUM(AH446:AH448)</f>
        <v>-1337.2800000000002</v>
      </c>
      <c r="AI445" s="233">
        <f t="shared" si="174"/>
        <v>0.60000000000000009</v>
      </c>
      <c r="AJ445" s="57">
        <f t="shared" si="175"/>
        <v>2995.98</v>
      </c>
      <c r="AK445" s="57"/>
      <c r="AL445" s="433">
        <f t="shared" si="185"/>
        <v>5.0999999999999997E-2</v>
      </c>
      <c r="AM445" s="57">
        <f>SUM(AM446:AM448)</f>
        <v>254.7</v>
      </c>
      <c r="AN445" s="79"/>
      <c r="AO445" s="329"/>
    </row>
    <row r="446" spans="2:41" s="1" customFormat="1" ht="15.75" x14ac:dyDescent="0.25">
      <c r="B446" s="666"/>
      <c r="C446" s="15" t="s">
        <v>358</v>
      </c>
      <c r="D446" s="116">
        <v>4</v>
      </c>
      <c r="E446" s="116">
        <v>16</v>
      </c>
      <c r="F446" s="116">
        <v>18</v>
      </c>
      <c r="G446" s="69">
        <v>1662.5</v>
      </c>
      <c r="H446" s="69">
        <v>56.399999999999991</v>
      </c>
      <c r="I446" s="80">
        <v>0.2963609022556391</v>
      </c>
      <c r="J446" s="69">
        <v>492.7</v>
      </c>
      <c r="K446" s="80">
        <v>0</v>
      </c>
      <c r="L446" s="69">
        <v>0</v>
      </c>
      <c r="M446" s="80">
        <v>0</v>
      </c>
      <c r="N446" s="69">
        <v>0</v>
      </c>
      <c r="O446" s="69">
        <v>0</v>
      </c>
      <c r="P446" s="69">
        <v>0</v>
      </c>
      <c r="Q446" s="69">
        <v>17.600000000000001</v>
      </c>
      <c r="R446" s="69">
        <v>0</v>
      </c>
      <c r="S446" s="69">
        <v>197.39499999999998</v>
      </c>
      <c r="T446" s="80">
        <v>0</v>
      </c>
      <c r="U446" s="69">
        <v>0</v>
      </c>
      <c r="V446" s="80">
        <v>0.18065563909774437</v>
      </c>
      <c r="W446" s="69">
        <v>300.34000000000003</v>
      </c>
      <c r="X446" s="69">
        <v>0</v>
      </c>
      <c r="Y446" s="69">
        <v>0</v>
      </c>
      <c r="Z446" s="69">
        <v>0</v>
      </c>
      <c r="AA446" s="60">
        <f>G446+H446+J446+L446+N446+O446+P446+Q446+R446+S446+U446+W446+X446+Y446+Z446</f>
        <v>2726.9349999999999</v>
      </c>
      <c r="AB446" s="143">
        <v>219.2</v>
      </c>
      <c r="AC446" s="69">
        <f t="shared" ref="AC446:AC451" si="190">AB446+X446+W446+U446</f>
        <v>519.54</v>
      </c>
      <c r="AD446" s="238">
        <f t="shared" si="173"/>
        <v>0.31250526315789473</v>
      </c>
      <c r="AE446" s="69">
        <f t="shared" ref="AE446:AE451" si="191">G446+H446+J446+L446+N446+P446+Q446+R446+S446+Y446+Z446</f>
        <v>2426.5949999999998</v>
      </c>
      <c r="AF446" s="277">
        <f t="shared" si="169"/>
        <v>0.6</v>
      </c>
      <c r="AG446" s="278">
        <f t="shared" ref="AG446:AG451" si="192">G446*AF446</f>
        <v>997.5</v>
      </c>
      <c r="AH446" s="225">
        <f t="shared" ref="AH446:AH451" si="193">IF((AA446+AB446)-(AE446+AG446)&gt;0,0,(AA446+AB446)-(AE446+AG446))</f>
        <v>-477.96000000000004</v>
      </c>
      <c r="AI446" s="238">
        <f t="shared" si="174"/>
        <v>0.6</v>
      </c>
      <c r="AJ446" s="69">
        <f t="shared" si="175"/>
        <v>997.5</v>
      </c>
      <c r="AK446" s="69"/>
      <c r="AL446" s="438">
        <f t="shared" si="185"/>
        <v>5.0999999999999997E-2</v>
      </c>
      <c r="AM446" s="69">
        <f t="shared" si="170"/>
        <v>84.8</v>
      </c>
      <c r="AN446" s="186"/>
      <c r="AO446" s="329"/>
    </row>
    <row r="447" spans="2:41" s="1" customFormat="1" ht="15.75" x14ac:dyDescent="0.25">
      <c r="B447" s="666"/>
      <c r="C447" s="15" t="s">
        <v>359</v>
      </c>
      <c r="D447" s="116">
        <v>3</v>
      </c>
      <c r="E447" s="116">
        <v>14</v>
      </c>
      <c r="F447" s="116">
        <v>13</v>
      </c>
      <c r="G447" s="69">
        <v>1320.6999999999998</v>
      </c>
      <c r="H447" s="69">
        <v>37.200000000000003</v>
      </c>
      <c r="I447" s="80">
        <v>0.2435072310138563</v>
      </c>
      <c r="J447" s="69">
        <v>321.59999999999997</v>
      </c>
      <c r="K447" s="80">
        <v>0</v>
      </c>
      <c r="L447" s="69">
        <v>0</v>
      </c>
      <c r="M447" s="80">
        <v>0</v>
      </c>
      <c r="N447" s="69">
        <v>0</v>
      </c>
      <c r="O447" s="69">
        <v>0</v>
      </c>
      <c r="P447" s="69">
        <v>0</v>
      </c>
      <c r="Q447" s="69">
        <v>71.400000000000006</v>
      </c>
      <c r="R447" s="69">
        <v>0</v>
      </c>
      <c r="S447" s="69">
        <v>167.92000000000002</v>
      </c>
      <c r="T447" s="80">
        <v>0</v>
      </c>
      <c r="U447" s="69">
        <v>0</v>
      </c>
      <c r="V447" s="80">
        <v>0.2</v>
      </c>
      <c r="W447" s="69">
        <v>264.14</v>
      </c>
      <c r="X447" s="69">
        <v>0</v>
      </c>
      <c r="Y447" s="69">
        <v>0</v>
      </c>
      <c r="Z447" s="69">
        <v>0</v>
      </c>
      <c r="AA447" s="60">
        <f>G447+H447+J447+L447+N447+O447+P447+Q447+R447+S447+U447+W447+X447+Y447+Z447</f>
        <v>2182.96</v>
      </c>
      <c r="AB447" s="143">
        <v>186.5</v>
      </c>
      <c r="AC447" s="69">
        <f t="shared" si="190"/>
        <v>450.64</v>
      </c>
      <c r="AD447" s="238">
        <f t="shared" si="173"/>
        <v>0.34121299310971459</v>
      </c>
      <c r="AE447" s="69">
        <f t="shared" si="191"/>
        <v>1918.82</v>
      </c>
      <c r="AF447" s="277">
        <f t="shared" si="169"/>
        <v>0.6</v>
      </c>
      <c r="AG447" s="278">
        <f t="shared" si="192"/>
        <v>792.41999999999985</v>
      </c>
      <c r="AH447" s="225">
        <f t="shared" si="193"/>
        <v>-341.77999999999975</v>
      </c>
      <c r="AI447" s="238">
        <f t="shared" si="174"/>
        <v>0.59999999999999987</v>
      </c>
      <c r="AJ447" s="69">
        <f t="shared" si="175"/>
        <v>792.41999999999973</v>
      </c>
      <c r="AK447" s="69"/>
      <c r="AL447" s="438">
        <f t="shared" si="185"/>
        <v>5.0999999999999997E-2</v>
      </c>
      <c r="AM447" s="69">
        <f t="shared" si="170"/>
        <v>67.400000000000006</v>
      </c>
      <c r="AN447" s="186"/>
      <c r="AO447" s="329"/>
    </row>
    <row r="448" spans="2:41" s="1" customFormat="1" ht="15.75" x14ac:dyDescent="0.25">
      <c r="B448" s="666"/>
      <c r="C448" s="15" t="s">
        <v>360</v>
      </c>
      <c r="D448" s="116">
        <v>5</v>
      </c>
      <c r="E448" s="116">
        <v>21</v>
      </c>
      <c r="F448" s="116">
        <v>21</v>
      </c>
      <c r="G448" s="69">
        <v>2010.1</v>
      </c>
      <c r="H448" s="69">
        <v>64.8</v>
      </c>
      <c r="I448" s="80">
        <v>0.29033381423809762</v>
      </c>
      <c r="J448" s="69">
        <v>583.6</v>
      </c>
      <c r="K448" s="80">
        <v>0</v>
      </c>
      <c r="L448" s="69">
        <v>0</v>
      </c>
      <c r="M448" s="80">
        <v>0</v>
      </c>
      <c r="N448" s="69">
        <v>0</v>
      </c>
      <c r="O448" s="69">
        <v>0</v>
      </c>
      <c r="P448" s="69">
        <v>0</v>
      </c>
      <c r="Q448" s="69">
        <v>33.299999999999997</v>
      </c>
      <c r="R448" s="69">
        <v>4.8</v>
      </c>
      <c r="S448" s="69">
        <v>255.84333333333336</v>
      </c>
      <c r="T448" s="80">
        <v>0</v>
      </c>
      <c r="U448" s="69">
        <v>0</v>
      </c>
      <c r="V448" s="80">
        <v>0.2</v>
      </c>
      <c r="W448" s="69">
        <v>402.02</v>
      </c>
      <c r="X448" s="69">
        <v>0</v>
      </c>
      <c r="Y448" s="69">
        <v>0</v>
      </c>
      <c r="Z448" s="69">
        <v>0</v>
      </c>
      <c r="AA448" s="60">
        <f>G448+H448+J448+L448+N448+O448+P448+Q448+R448+S448+U448+W448+X448+Y448+Z448</f>
        <v>3354.4633333333336</v>
      </c>
      <c r="AB448" s="143">
        <v>286.5</v>
      </c>
      <c r="AC448" s="69">
        <f t="shared" si="190"/>
        <v>688.52</v>
      </c>
      <c r="AD448" s="238">
        <f t="shared" si="173"/>
        <v>0.34253022237699615</v>
      </c>
      <c r="AE448" s="69">
        <f t="shared" si="191"/>
        <v>2952.4433333333336</v>
      </c>
      <c r="AF448" s="277">
        <f t="shared" si="169"/>
        <v>0.6</v>
      </c>
      <c r="AG448" s="278">
        <f t="shared" si="192"/>
        <v>1206.06</v>
      </c>
      <c r="AH448" s="225">
        <f t="shared" si="193"/>
        <v>-517.54000000000042</v>
      </c>
      <c r="AI448" s="238">
        <f t="shared" si="174"/>
        <v>0.6000000000000002</v>
      </c>
      <c r="AJ448" s="69">
        <f t="shared" si="175"/>
        <v>1206.0600000000004</v>
      </c>
      <c r="AK448" s="69"/>
      <c r="AL448" s="438">
        <f t="shared" si="185"/>
        <v>5.0999999999999997E-2</v>
      </c>
      <c r="AM448" s="69">
        <f t="shared" si="170"/>
        <v>102.5</v>
      </c>
      <c r="AN448" s="186"/>
      <c r="AO448" s="329"/>
    </row>
    <row r="449" spans="2:41" s="1" customFormat="1" ht="47.25" x14ac:dyDescent="0.25">
      <c r="B449" s="172" t="s">
        <v>361</v>
      </c>
      <c r="C449" s="21" t="s">
        <v>362</v>
      </c>
      <c r="D449" s="107">
        <v>15</v>
      </c>
      <c r="E449" s="107">
        <v>54</v>
      </c>
      <c r="F449" s="107">
        <v>50</v>
      </c>
      <c r="G449" s="138">
        <v>5021.4000000000005</v>
      </c>
      <c r="H449" s="138">
        <v>96</v>
      </c>
      <c r="I449" s="99">
        <v>0.18638228382522801</v>
      </c>
      <c r="J449" s="138">
        <v>935.9</v>
      </c>
      <c r="K449" s="99">
        <v>0</v>
      </c>
      <c r="L449" s="138">
        <v>0</v>
      </c>
      <c r="M449" s="99">
        <v>0</v>
      </c>
      <c r="N449" s="138">
        <v>0</v>
      </c>
      <c r="O449" s="138">
        <v>0</v>
      </c>
      <c r="P449" s="138">
        <v>0</v>
      </c>
      <c r="Q449" s="138">
        <v>36.299999999999997</v>
      </c>
      <c r="R449" s="166">
        <v>4.8</v>
      </c>
      <c r="S449" s="166">
        <v>588.94999999999993</v>
      </c>
      <c r="T449" s="167">
        <v>0</v>
      </c>
      <c r="U449" s="166">
        <v>0</v>
      </c>
      <c r="V449" s="167">
        <v>0.19679770581909425</v>
      </c>
      <c r="W449" s="320">
        <v>988.19999999999993</v>
      </c>
      <c r="X449" s="166">
        <v>0</v>
      </c>
      <c r="Y449" s="166">
        <v>0</v>
      </c>
      <c r="Z449" s="166">
        <v>0</v>
      </c>
      <c r="AA449" s="166">
        <v>7671.55</v>
      </c>
      <c r="AB449" s="152">
        <v>648.4</v>
      </c>
      <c r="AC449" s="166">
        <f t="shared" si="190"/>
        <v>1636.6</v>
      </c>
      <c r="AD449" s="243">
        <f t="shared" si="173"/>
        <v>0.3259250408252678</v>
      </c>
      <c r="AE449" s="166">
        <f t="shared" si="191"/>
        <v>6683.35</v>
      </c>
      <c r="AF449" s="288">
        <f t="shared" si="169"/>
        <v>0.6</v>
      </c>
      <c r="AG449" s="289">
        <f t="shared" si="192"/>
        <v>3012.84</v>
      </c>
      <c r="AH449" s="229">
        <f t="shared" si="193"/>
        <v>-1376.2399999999998</v>
      </c>
      <c r="AI449" s="243">
        <f t="shared" si="174"/>
        <v>0.59999999999999987</v>
      </c>
      <c r="AJ449" s="166">
        <f t="shared" si="175"/>
        <v>3012.8399999999997</v>
      </c>
      <c r="AK449" s="166"/>
      <c r="AL449" s="440">
        <f t="shared" si="185"/>
        <v>5.0999999999999997E-2</v>
      </c>
      <c r="AM449" s="166">
        <f t="shared" si="170"/>
        <v>256.10000000000002</v>
      </c>
      <c r="AN449" s="191"/>
      <c r="AO449" s="329"/>
    </row>
    <row r="450" spans="2:41" s="1" customFormat="1" ht="31.5" x14ac:dyDescent="0.25">
      <c r="B450" s="172" t="s">
        <v>363</v>
      </c>
      <c r="C450" s="21" t="s">
        <v>364</v>
      </c>
      <c r="D450" s="107">
        <v>8</v>
      </c>
      <c r="E450" s="107">
        <v>35</v>
      </c>
      <c r="F450" s="107">
        <v>35</v>
      </c>
      <c r="G450" s="138">
        <v>3228.7</v>
      </c>
      <c r="H450" s="138">
        <v>66</v>
      </c>
      <c r="I450" s="99">
        <v>0.17096664292129959</v>
      </c>
      <c r="J450" s="138">
        <v>552</v>
      </c>
      <c r="K450" s="99">
        <v>0</v>
      </c>
      <c r="L450" s="138">
        <v>0</v>
      </c>
      <c r="M450" s="99">
        <v>0</v>
      </c>
      <c r="N450" s="138">
        <v>0</v>
      </c>
      <c r="O450" s="138">
        <v>0</v>
      </c>
      <c r="P450" s="138">
        <v>0</v>
      </c>
      <c r="Q450" s="138">
        <v>52.900000000000006</v>
      </c>
      <c r="R450" s="166">
        <v>4.8</v>
      </c>
      <c r="S450" s="166">
        <v>355.05833333333334</v>
      </c>
      <c r="T450" s="167">
        <v>0</v>
      </c>
      <c r="U450" s="166">
        <v>0</v>
      </c>
      <c r="V450" s="167">
        <v>0.18505900207513862</v>
      </c>
      <c r="W450" s="320">
        <v>597.5</v>
      </c>
      <c r="X450" s="166">
        <v>0</v>
      </c>
      <c r="Y450" s="166">
        <v>0</v>
      </c>
      <c r="Z450" s="166">
        <v>0</v>
      </c>
      <c r="AA450" s="166">
        <v>4856.958333333333</v>
      </c>
      <c r="AB450" s="152">
        <v>394.2</v>
      </c>
      <c r="AC450" s="166">
        <f t="shared" si="190"/>
        <v>991.7</v>
      </c>
      <c r="AD450" s="243">
        <f t="shared" si="173"/>
        <v>0.30715148511784934</v>
      </c>
      <c r="AE450" s="166">
        <f t="shared" si="191"/>
        <v>4259.458333333333</v>
      </c>
      <c r="AF450" s="288">
        <f t="shared" si="169"/>
        <v>0.6</v>
      </c>
      <c r="AG450" s="289">
        <f t="shared" si="192"/>
        <v>1937.2199999999998</v>
      </c>
      <c r="AH450" s="229">
        <f t="shared" si="193"/>
        <v>-945.52000000000044</v>
      </c>
      <c r="AI450" s="243">
        <f t="shared" si="174"/>
        <v>0.6000000000000002</v>
      </c>
      <c r="AJ450" s="166">
        <f t="shared" si="175"/>
        <v>1937.2200000000005</v>
      </c>
      <c r="AK450" s="166"/>
      <c r="AL450" s="440">
        <f t="shared" si="185"/>
        <v>5.0999999999999997E-2</v>
      </c>
      <c r="AM450" s="166">
        <f t="shared" si="170"/>
        <v>164.7</v>
      </c>
      <c r="AN450" s="191"/>
      <c r="AO450" s="329"/>
    </row>
    <row r="451" spans="2:41" s="1" customFormat="1" ht="47.25" x14ac:dyDescent="0.25">
      <c r="B451" s="172" t="s">
        <v>365</v>
      </c>
      <c r="C451" s="21" t="s">
        <v>366</v>
      </c>
      <c r="D451" s="107">
        <v>7</v>
      </c>
      <c r="E451" s="107">
        <v>32</v>
      </c>
      <c r="F451" s="107">
        <v>32</v>
      </c>
      <c r="G451" s="138">
        <v>2902.1</v>
      </c>
      <c r="H451" s="138">
        <v>109.2</v>
      </c>
      <c r="I451" s="99">
        <v>0.34826504944695225</v>
      </c>
      <c r="J451" s="138">
        <v>1010.7</v>
      </c>
      <c r="K451" s="99">
        <v>0</v>
      </c>
      <c r="L451" s="138">
        <v>0</v>
      </c>
      <c r="M451" s="99">
        <v>0</v>
      </c>
      <c r="N451" s="138">
        <v>0</v>
      </c>
      <c r="O451" s="138">
        <v>0</v>
      </c>
      <c r="P451" s="138">
        <v>0</v>
      </c>
      <c r="Q451" s="138">
        <v>70.599999999999994</v>
      </c>
      <c r="R451" s="166">
        <v>8.4</v>
      </c>
      <c r="S451" s="166">
        <v>390.11833333333328</v>
      </c>
      <c r="T451" s="167">
        <v>0</v>
      </c>
      <c r="U451" s="166">
        <v>0</v>
      </c>
      <c r="V451" s="167">
        <v>0.19999999999999998</v>
      </c>
      <c r="W451" s="320">
        <v>580.41999999999996</v>
      </c>
      <c r="X451" s="166">
        <v>0</v>
      </c>
      <c r="Y451" s="166">
        <v>0</v>
      </c>
      <c r="Z451" s="166">
        <v>0</v>
      </c>
      <c r="AA451" s="166">
        <v>5071.538333333333</v>
      </c>
      <c r="AB451" s="152">
        <v>433.2</v>
      </c>
      <c r="AC451" s="166">
        <f t="shared" si="190"/>
        <v>1013.6199999999999</v>
      </c>
      <c r="AD451" s="243">
        <f t="shared" si="173"/>
        <v>0.34927121739430067</v>
      </c>
      <c r="AE451" s="166">
        <f t="shared" si="191"/>
        <v>4491.1183333333329</v>
      </c>
      <c r="AF451" s="288">
        <f t="shared" si="169"/>
        <v>0.6</v>
      </c>
      <c r="AG451" s="289">
        <f t="shared" si="192"/>
        <v>1741.26</v>
      </c>
      <c r="AH451" s="229">
        <f t="shared" si="193"/>
        <v>-727.64000000000033</v>
      </c>
      <c r="AI451" s="243">
        <f t="shared" si="174"/>
        <v>0.60000000000000009</v>
      </c>
      <c r="AJ451" s="166">
        <f t="shared" si="175"/>
        <v>1741.2600000000002</v>
      </c>
      <c r="AK451" s="166"/>
      <c r="AL451" s="440">
        <f t="shared" si="185"/>
        <v>5.0999999999999997E-2</v>
      </c>
      <c r="AM451" s="166">
        <f t="shared" si="170"/>
        <v>148</v>
      </c>
      <c r="AN451" s="191"/>
      <c r="AO451" s="329"/>
    </row>
    <row r="452" spans="2:41" s="1" customFormat="1" ht="15.75" customHeight="1" x14ac:dyDescent="0.25">
      <c r="B452" s="666" t="s">
        <v>367</v>
      </c>
      <c r="C452" s="11" t="s">
        <v>124</v>
      </c>
      <c r="D452" s="125">
        <f t="shared" ref="D452:AA452" si="194">SUM(D453:D455)</f>
        <v>9</v>
      </c>
      <c r="E452" s="125">
        <f t="shared" si="194"/>
        <v>55</v>
      </c>
      <c r="F452" s="125">
        <f t="shared" si="194"/>
        <v>54</v>
      </c>
      <c r="G452" s="57">
        <f t="shared" si="194"/>
        <v>5093</v>
      </c>
      <c r="H452" s="57">
        <f t="shared" si="194"/>
        <v>171.60000000000002</v>
      </c>
      <c r="I452" s="82">
        <f>J452/G452</f>
        <v>0.29460043196544278</v>
      </c>
      <c r="J452" s="57">
        <f t="shared" si="194"/>
        <v>1500.4</v>
      </c>
      <c r="K452" s="82">
        <f>L452/G452</f>
        <v>0</v>
      </c>
      <c r="L452" s="57">
        <f t="shared" si="194"/>
        <v>0</v>
      </c>
      <c r="M452" s="82">
        <f t="shared" si="194"/>
        <v>0</v>
      </c>
      <c r="N452" s="57">
        <f t="shared" si="194"/>
        <v>0</v>
      </c>
      <c r="O452" s="57">
        <f t="shared" si="194"/>
        <v>0</v>
      </c>
      <c r="P452" s="57">
        <f t="shared" si="194"/>
        <v>0</v>
      </c>
      <c r="Q452" s="57">
        <f t="shared" si="194"/>
        <v>156.20000000000002</v>
      </c>
      <c r="R452" s="57">
        <f t="shared" si="194"/>
        <v>14.399999999999999</v>
      </c>
      <c r="S452" s="57">
        <f t="shared" si="194"/>
        <v>654.81000000000006</v>
      </c>
      <c r="T452" s="82">
        <f>U452/G452</f>
        <v>0</v>
      </c>
      <c r="U452" s="57">
        <f t="shared" si="194"/>
        <v>0</v>
      </c>
      <c r="V452" s="82">
        <f>W452/G452</f>
        <v>0.19684272530924798</v>
      </c>
      <c r="W452" s="57">
        <f t="shared" si="194"/>
        <v>1002.52</v>
      </c>
      <c r="X452" s="57">
        <f t="shared" si="194"/>
        <v>0</v>
      </c>
      <c r="Y452" s="57">
        <f t="shared" si="194"/>
        <v>0</v>
      </c>
      <c r="Z452" s="57">
        <f t="shared" si="194"/>
        <v>0</v>
      </c>
      <c r="AA452" s="57">
        <f t="shared" si="194"/>
        <v>8592.93</v>
      </c>
      <c r="AB452" s="141">
        <f>SUM(AB453:AB455)</f>
        <v>727.09999999999991</v>
      </c>
      <c r="AC452" s="141">
        <f>SUM(AC453:AC455)</f>
        <v>1729.62</v>
      </c>
      <c r="AD452" s="233">
        <f t="shared" si="173"/>
        <v>0.33960730414294127</v>
      </c>
      <c r="AE452" s="141">
        <f>SUM(AE453:AE455)</f>
        <v>7590.41</v>
      </c>
      <c r="AF452" s="269">
        <f t="shared" si="169"/>
        <v>0.6</v>
      </c>
      <c r="AG452" s="270">
        <f>SUM(AG453:AG455)</f>
        <v>3055.8</v>
      </c>
      <c r="AH452" s="141">
        <f>SUM(AH453:AH455)</f>
        <v>-1326.1800000000003</v>
      </c>
      <c r="AI452" s="233">
        <f t="shared" si="174"/>
        <v>0.60000000000000009</v>
      </c>
      <c r="AJ452" s="57">
        <f t="shared" si="175"/>
        <v>3055.8</v>
      </c>
      <c r="AK452" s="57"/>
      <c r="AL452" s="433">
        <f t="shared" si="185"/>
        <v>5.0999999999999997E-2</v>
      </c>
      <c r="AM452" s="57">
        <f>SUM(AM453:AM455)</f>
        <v>259.7</v>
      </c>
      <c r="AN452" s="79"/>
      <c r="AO452" s="329"/>
    </row>
    <row r="453" spans="2:41" s="1" customFormat="1" ht="15.75" x14ac:dyDescent="0.25">
      <c r="B453" s="666"/>
      <c r="C453" s="15" t="s">
        <v>368</v>
      </c>
      <c r="D453" s="116">
        <v>3</v>
      </c>
      <c r="E453" s="116">
        <v>21</v>
      </c>
      <c r="F453" s="116">
        <v>20</v>
      </c>
      <c r="G453" s="69">
        <v>1924.4999999999998</v>
      </c>
      <c r="H453" s="69">
        <v>67.2</v>
      </c>
      <c r="I453" s="80">
        <v>0.31161340607950122</v>
      </c>
      <c r="J453" s="69">
        <v>599.70000000000005</v>
      </c>
      <c r="K453" s="80">
        <v>0</v>
      </c>
      <c r="L453" s="69">
        <v>0</v>
      </c>
      <c r="M453" s="80">
        <v>0</v>
      </c>
      <c r="N453" s="69">
        <v>0</v>
      </c>
      <c r="O453" s="69">
        <v>0</v>
      </c>
      <c r="P453" s="69">
        <v>0</v>
      </c>
      <c r="Q453" s="69">
        <v>71</v>
      </c>
      <c r="R453" s="69">
        <v>4.8</v>
      </c>
      <c r="S453" s="69">
        <v>254.3416666666667</v>
      </c>
      <c r="T453" s="80">
        <v>0</v>
      </c>
      <c r="U453" s="69">
        <v>0</v>
      </c>
      <c r="V453" s="80">
        <v>0.2</v>
      </c>
      <c r="W453" s="69">
        <v>384.9</v>
      </c>
      <c r="X453" s="69">
        <v>0</v>
      </c>
      <c r="Y453" s="69">
        <v>0</v>
      </c>
      <c r="Z453" s="69">
        <v>0</v>
      </c>
      <c r="AA453" s="60">
        <f>G453+H453+J453+L453+N453+O453+P453+Q453+R453+S453+U453+W453+X453+Y453+Z453</f>
        <v>3306.4416666666666</v>
      </c>
      <c r="AB453" s="143">
        <v>282.39999999999998</v>
      </c>
      <c r="AC453" s="69">
        <f>AB453+X453+W453+U453</f>
        <v>667.3</v>
      </c>
      <c r="AD453" s="238">
        <f t="shared" si="173"/>
        <v>0.34673941283450249</v>
      </c>
      <c r="AE453" s="69">
        <f>G453+H453+J453+L453+N453+P453+Q453+R453+S453+Y453+Z453</f>
        <v>2921.5416666666665</v>
      </c>
      <c r="AF453" s="277">
        <f t="shared" si="169"/>
        <v>0.6</v>
      </c>
      <c r="AG453" s="278">
        <f>G453*AF453</f>
        <v>1154.6999999999998</v>
      </c>
      <c r="AH453" s="225">
        <f>IF((AA453+AB453)-(AE453+AG453)&gt;0,0,(AA453+AB453)-(AE453+AG453))</f>
        <v>-487.39999999999964</v>
      </c>
      <c r="AI453" s="238">
        <f t="shared" si="174"/>
        <v>0.59999999999999987</v>
      </c>
      <c r="AJ453" s="69">
        <f t="shared" si="175"/>
        <v>1154.6999999999996</v>
      </c>
      <c r="AK453" s="69"/>
      <c r="AL453" s="438">
        <f t="shared" si="185"/>
        <v>5.0999999999999997E-2</v>
      </c>
      <c r="AM453" s="69">
        <f t="shared" si="170"/>
        <v>98.1</v>
      </c>
      <c r="AN453" s="186"/>
      <c r="AO453" s="329"/>
    </row>
    <row r="454" spans="2:41" s="1" customFormat="1" ht="15.75" x14ac:dyDescent="0.25">
      <c r="B454" s="666"/>
      <c r="C454" s="15" t="s">
        <v>369</v>
      </c>
      <c r="D454" s="116">
        <v>4</v>
      </c>
      <c r="E454" s="116">
        <v>18</v>
      </c>
      <c r="F454" s="116">
        <v>18</v>
      </c>
      <c r="G454" s="69">
        <v>1721.2</v>
      </c>
      <c r="H454" s="69">
        <v>49.2</v>
      </c>
      <c r="I454" s="80">
        <v>0.25447362305368348</v>
      </c>
      <c r="J454" s="69">
        <v>438</v>
      </c>
      <c r="K454" s="80">
        <v>0</v>
      </c>
      <c r="L454" s="69">
        <v>0</v>
      </c>
      <c r="M454" s="80">
        <v>0</v>
      </c>
      <c r="N454" s="69">
        <v>0</v>
      </c>
      <c r="O454" s="69">
        <v>0</v>
      </c>
      <c r="P454" s="69">
        <v>0</v>
      </c>
      <c r="Q454" s="69">
        <v>53.900000000000006</v>
      </c>
      <c r="R454" s="69">
        <v>4.8</v>
      </c>
      <c r="S454" s="69">
        <v>209.57166666666669</v>
      </c>
      <c r="T454" s="80">
        <v>0</v>
      </c>
      <c r="U454" s="69">
        <v>0</v>
      </c>
      <c r="V454" s="80">
        <v>0.19065768068789218</v>
      </c>
      <c r="W454" s="69">
        <v>328.16</v>
      </c>
      <c r="X454" s="69">
        <v>0</v>
      </c>
      <c r="Y454" s="69">
        <v>0</v>
      </c>
      <c r="Z454" s="69">
        <v>0</v>
      </c>
      <c r="AA454" s="60">
        <f>G454+H454+J454+L454+N454+O454+P454+Q454+R454+S454+U454+W454+X454+Y454+Z454</f>
        <v>2804.8316666666669</v>
      </c>
      <c r="AB454" s="143">
        <v>232.7</v>
      </c>
      <c r="AC454" s="69">
        <f>AB454+X454+W454+U454</f>
        <v>560.86</v>
      </c>
      <c r="AD454" s="238">
        <f t="shared" si="173"/>
        <v>0.32585405531024864</v>
      </c>
      <c r="AE454" s="69">
        <f>G454+H454+J454+L454+N454+P454+Q454+R454+S454+Y454+Z454</f>
        <v>2476.6716666666671</v>
      </c>
      <c r="AF454" s="277">
        <f t="shared" si="169"/>
        <v>0.6</v>
      </c>
      <c r="AG454" s="278">
        <f>G454*AF454</f>
        <v>1032.72</v>
      </c>
      <c r="AH454" s="225">
        <f>IF((AA454+AB454)-(AE454+AG454)&gt;0,0,(AA454+AB454)-(AE454+AG454))</f>
        <v>-471.86000000000058</v>
      </c>
      <c r="AI454" s="238">
        <f t="shared" si="174"/>
        <v>0.60000000000000042</v>
      </c>
      <c r="AJ454" s="69">
        <f t="shared" si="175"/>
        <v>1032.7200000000007</v>
      </c>
      <c r="AK454" s="69"/>
      <c r="AL454" s="438">
        <f t="shared" si="185"/>
        <v>5.0999999999999997E-2</v>
      </c>
      <c r="AM454" s="69">
        <f t="shared" si="170"/>
        <v>87.8</v>
      </c>
      <c r="AN454" s="186"/>
      <c r="AO454" s="329"/>
    </row>
    <row r="455" spans="2:41" s="1" customFormat="1" ht="15.75" x14ac:dyDescent="0.25">
      <c r="B455" s="666"/>
      <c r="C455" s="15" t="s">
        <v>370</v>
      </c>
      <c r="D455" s="116">
        <v>2</v>
      </c>
      <c r="E455" s="116">
        <v>16</v>
      </c>
      <c r="F455" s="116">
        <v>16</v>
      </c>
      <c r="G455" s="69">
        <v>1447.3</v>
      </c>
      <c r="H455" s="69">
        <v>55.2</v>
      </c>
      <c r="I455" s="80">
        <v>0.31969874939542597</v>
      </c>
      <c r="J455" s="69">
        <v>462.7</v>
      </c>
      <c r="K455" s="80">
        <v>0</v>
      </c>
      <c r="L455" s="69">
        <v>0</v>
      </c>
      <c r="M455" s="80">
        <v>0</v>
      </c>
      <c r="N455" s="69">
        <v>0</v>
      </c>
      <c r="O455" s="69">
        <v>0</v>
      </c>
      <c r="P455" s="69">
        <v>0</v>
      </c>
      <c r="Q455" s="69">
        <v>31.3</v>
      </c>
      <c r="R455" s="69">
        <v>4.8</v>
      </c>
      <c r="S455" s="69">
        <v>190.89666666666668</v>
      </c>
      <c r="T455" s="80">
        <v>0</v>
      </c>
      <c r="U455" s="69">
        <v>0</v>
      </c>
      <c r="V455" s="80">
        <v>0.19999999999999998</v>
      </c>
      <c r="W455" s="69">
        <v>289.45999999999998</v>
      </c>
      <c r="X455" s="69">
        <v>0</v>
      </c>
      <c r="Y455" s="69">
        <v>0</v>
      </c>
      <c r="Z455" s="69">
        <v>0</v>
      </c>
      <c r="AA455" s="60">
        <f>G455+H455+J455+L455+N455+O455+P455+Q455+R455+S455+U455+W455+X455+Y455+Z455</f>
        <v>2481.6566666666668</v>
      </c>
      <c r="AB455" s="143">
        <v>212</v>
      </c>
      <c r="AC455" s="69">
        <f>AB455+X455+W455+U455</f>
        <v>501.46</v>
      </c>
      <c r="AD455" s="238">
        <f t="shared" si="173"/>
        <v>0.34647965176535617</v>
      </c>
      <c r="AE455" s="69">
        <f>G455+H455+J455+L455+N455+P455+Q455+R455+S455+Y455+Z455</f>
        <v>2192.1966666666667</v>
      </c>
      <c r="AF455" s="277">
        <f t="shared" si="169"/>
        <v>0.6</v>
      </c>
      <c r="AG455" s="278">
        <f>G455*AF455</f>
        <v>868.38</v>
      </c>
      <c r="AH455" s="225">
        <f>IF((AA455+AB455)-(AE455+AG455)&gt;0,0,(AA455+AB455)-(AE455+AG455))</f>
        <v>-366.92000000000007</v>
      </c>
      <c r="AI455" s="238">
        <f t="shared" si="174"/>
        <v>0.60000000000000009</v>
      </c>
      <c r="AJ455" s="69">
        <f t="shared" si="175"/>
        <v>868.38000000000011</v>
      </c>
      <c r="AK455" s="69"/>
      <c r="AL455" s="438">
        <f t="shared" si="185"/>
        <v>5.0999999999999997E-2</v>
      </c>
      <c r="AM455" s="69">
        <f t="shared" si="170"/>
        <v>73.8</v>
      </c>
      <c r="AN455" s="186"/>
      <c r="AO455" s="329"/>
    </row>
    <row r="456" spans="2:41" ht="15.75" customHeight="1" x14ac:dyDescent="0.25">
      <c r="B456" s="680" t="s">
        <v>371</v>
      </c>
      <c r="C456" s="11" t="s">
        <v>124</v>
      </c>
      <c r="D456" s="125">
        <f t="shared" ref="D456:AA456" si="195">SUM(D457:D460)</f>
        <v>13</v>
      </c>
      <c r="E456" s="125">
        <f t="shared" si="195"/>
        <v>71</v>
      </c>
      <c r="F456" s="125">
        <f t="shared" si="195"/>
        <v>73</v>
      </c>
      <c r="G456" s="57">
        <f t="shared" si="195"/>
        <v>6887</v>
      </c>
      <c r="H456" s="57">
        <f t="shared" si="195"/>
        <v>246</v>
      </c>
      <c r="I456" s="82">
        <f>J456/G456</f>
        <v>0.27122114128067376</v>
      </c>
      <c r="J456" s="57">
        <f t="shared" si="195"/>
        <v>1867.9</v>
      </c>
      <c r="K456" s="82">
        <f>L456/G456</f>
        <v>0</v>
      </c>
      <c r="L456" s="57">
        <f t="shared" si="195"/>
        <v>0</v>
      </c>
      <c r="M456" s="82">
        <f t="shared" si="195"/>
        <v>0</v>
      </c>
      <c r="N456" s="57">
        <f t="shared" si="195"/>
        <v>0</v>
      </c>
      <c r="O456" s="57">
        <f t="shared" si="195"/>
        <v>0</v>
      </c>
      <c r="P456" s="57">
        <f t="shared" si="195"/>
        <v>0</v>
      </c>
      <c r="Q456" s="57">
        <f t="shared" si="195"/>
        <v>193.7</v>
      </c>
      <c r="R456" s="57">
        <f t="shared" si="195"/>
        <v>19.2</v>
      </c>
      <c r="S456" s="57">
        <f t="shared" si="195"/>
        <v>866.52</v>
      </c>
      <c r="T456" s="82">
        <f>U456/G456</f>
        <v>0</v>
      </c>
      <c r="U456" s="57">
        <f t="shared" si="195"/>
        <v>0</v>
      </c>
      <c r="V456" s="82">
        <f>W456/G456</f>
        <v>0.19533033251052712</v>
      </c>
      <c r="W456" s="57">
        <f t="shared" si="195"/>
        <v>1345.2400000000002</v>
      </c>
      <c r="X456" s="57">
        <f t="shared" si="195"/>
        <v>0</v>
      </c>
      <c r="Y456" s="57">
        <f t="shared" si="195"/>
        <v>0</v>
      </c>
      <c r="Z456" s="57">
        <f t="shared" si="195"/>
        <v>0</v>
      </c>
      <c r="AA456" s="57">
        <f t="shared" si="195"/>
        <v>11425.560000000001</v>
      </c>
      <c r="AB456" s="141">
        <f>SUM(AB457:AB460)</f>
        <v>962.2</v>
      </c>
      <c r="AC456" s="141">
        <f>SUM(AC457:AC460)</f>
        <v>2307.44</v>
      </c>
      <c r="AD456" s="233">
        <f t="shared" si="173"/>
        <v>0.33504283432554094</v>
      </c>
      <c r="AE456" s="141">
        <f>SUM(AE457:AE460)</f>
        <v>10080.32</v>
      </c>
      <c r="AF456" s="269">
        <f t="shared" si="169"/>
        <v>0.6</v>
      </c>
      <c r="AG456" s="270">
        <f>SUM(AG457:AG460)</f>
        <v>4132.2</v>
      </c>
      <c r="AH456" s="141">
        <f>SUM(AH457:AH460)</f>
        <v>-1824.7599999999998</v>
      </c>
      <c r="AI456" s="233">
        <f t="shared" si="174"/>
        <v>0.6</v>
      </c>
      <c r="AJ456" s="57">
        <f t="shared" si="175"/>
        <v>4132.2</v>
      </c>
      <c r="AK456" s="57"/>
      <c r="AL456" s="433">
        <f t="shared" si="185"/>
        <v>5.0999999999999997E-2</v>
      </c>
      <c r="AM456" s="57">
        <f>SUM(AM457:AM460)</f>
        <v>351.29999999999995</v>
      </c>
      <c r="AN456" s="79"/>
      <c r="AO456" s="329"/>
    </row>
    <row r="457" spans="2:41" s="1" customFormat="1" ht="15.75" x14ac:dyDescent="0.25">
      <c r="B457" s="680"/>
      <c r="C457" s="15" t="s">
        <v>372</v>
      </c>
      <c r="D457" s="116">
        <v>4</v>
      </c>
      <c r="E457" s="116">
        <v>20</v>
      </c>
      <c r="F457" s="116">
        <v>21</v>
      </c>
      <c r="G457" s="69">
        <v>1900.8999999999999</v>
      </c>
      <c r="H457" s="69">
        <v>50.4</v>
      </c>
      <c r="I457" s="80">
        <v>0.20663896049239835</v>
      </c>
      <c r="J457" s="69">
        <v>392.8</v>
      </c>
      <c r="K457" s="80">
        <v>0</v>
      </c>
      <c r="L457" s="69">
        <v>0</v>
      </c>
      <c r="M457" s="80">
        <v>0</v>
      </c>
      <c r="N457" s="69">
        <v>0</v>
      </c>
      <c r="O457" s="69">
        <v>0</v>
      </c>
      <c r="P457" s="69">
        <v>0</v>
      </c>
      <c r="Q457" s="69">
        <v>79.599999999999994</v>
      </c>
      <c r="R457" s="69">
        <v>4.8</v>
      </c>
      <c r="S457" s="69">
        <v>226.01666666666668</v>
      </c>
      <c r="T457" s="80">
        <v>0</v>
      </c>
      <c r="U457" s="69">
        <v>0</v>
      </c>
      <c r="V457" s="80">
        <v>0.19154084907149246</v>
      </c>
      <c r="W457" s="69">
        <v>364.1</v>
      </c>
      <c r="X457" s="69">
        <v>0</v>
      </c>
      <c r="Y457" s="69">
        <v>0</v>
      </c>
      <c r="Z457" s="69">
        <v>0</v>
      </c>
      <c r="AA457" s="60">
        <f>G457+H457+J457+L457+N457+O457+P457+Q457+R457+S457+U457+W457+X457+Y457+Z457</f>
        <v>3018.6166666666668</v>
      </c>
      <c r="AB457" s="143">
        <v>251</v>
      </c>
      <c r="AC457" s="69">
        <f>AB457+X457+W457+U457</f>
        <v>615.1</v>
      </c>
      <c r="AD457" s="238">
        <f t="shared" si="173"/>
        <v>0.32358356567941504</v>
      </c>
      <c r="AE457" s="69">
        <f>G457+H457+J457+L457+N457+P457+Q457+R457+S457+Y457+Z457</f>
        <v>2654.5166666666669</v>
      </c>
      <c r="AF457" s="277">
        <f t="shared" si="169"/>
        <v>0.6</v>
      </c>
      <c r="AG457" s="278">
        <f>G457*AF457</f>
        <v>1140.54</v>
      </c>
      <c r="AH457" s="225">
        <f>IF((AA457+AB457)-(AE457+AG457)&gt;0,0,(AA457+AB457)-(AE457+AG457))</f>
        <v>-525.44000000000005</v>
      </c>
      <c r="AI457" s="238">
        <f t="shared" si="174"/>
        <v>0.6</v>
      </c>
      <c r="AJ457" s="69">
        <f t="shared" si="175"/>
        <v>1140.54</v>
      </c>
      <c r="AK457" s="69"/>
      <c r="AL457" s="438">
        <f t="shared" si="185"/>
        <v>5.0999999999999997E-2</v>
      </c>
      <c r="AM457" s="69">
        <f t="shared" si="170"/>
        <v>96.9</v>
      </c>
      <c r="AN457" s="186"/>
      <c r="AO457" s="329"/>
    </row>
    <row r="458" spans="2:41" ht="15.75" x14ac:dyDescent="0.25">
      <c r="B458" s="680"/>
      <c r="C458" s="15" t="s">
        <v>373</v>
      </c>
      <c r="D458" s="116">
        <v>4</v>
      </c>
      <c r="E458" s="116">
        <v>18</v>
      </c>
      <c r="F458" s="116">
        <v>19</v>
      </c>
      <c r="G458" s="69">
        <v>1809.1</v>
      </c>
      <c r="H458" s="69">
        <v>78</v>
      </c>
      <c r="I458" s="80">
        <v>0.23989829196838208</v>
      </c>
      <c r="J458" s="69">
        <v>434</v>
      </c>
      <c r="K458" s="80">
        <v>0</v>
      </c>
      <c r="L458" s="69">
        <v>0</v>
      </c>
      <c r="M458" s="80">
        <v>0</v>
      </c>
      <c r="N458" s="69">
        <v>0</v>
      </c>
      <c r="O458" s="69">
        <v>0</v>
      </c>
      <c r="P458" s="69">
        <v>0</v>
      </c>
      <c r="Q458" s="69">
        <v>39.299999999999997</v>
      </c>
      <c r="R458" s="69">
        <v>4.8</v>
      </c>
      <c r="S458" s="69">
        <v>219.2116666666667</v>
      </c>
      <c r="T458" s="80">
        <v>0</v>
      </c>
      <c r="U458" s="69">
        <v>0</v>
      </c>
      <c r="V458" s="80">
        <v>0.19111160245425904</v>
      </c>
      <c r="W458" s="69">
        <v>345.74</v>
      </c>
      <c r="X458" s="69">
        <v>0</v>
      </c>
      <c r="Y458" s="69">
        <v>0</v>
      </c>
      <c r="Z458" s="69">
        <v>0</v>
      </c>
      <c r="AA458" s="60">
        <f>G458+H458+J458+L458+N458+O458+P458+Q458+R458+S458+U458+W458+X458+Y458+Z458</f>
        <v>2930.1516666666666</v>
      </c>
      <c r="AB458" s="143">
        <v>243.4</v>
      </c>
      <c r="AC458" s="69">
        <f>AB458+X458+W458+U458</f>
        <v>589.14</v>
      </c>
      <c r="AD458" s="238">
        <f t="shared" si="173"/>
        <v>0.32565363993145763</v>
      </c>
      <c r="AE458" s="69">
        <f>G458+H458+J458+L458+N458+P458+Q458+R458+S458+Y458+Z458</f>
        <v>2584.4116666666669</v>
      </c>
      <c r="AF458" s="277">
        <f t="shared" si="169"/>
        <v>0.6</v>
      </c>
      <c r="AG458" s="278">
        <f>G458*AF458</f>
        <v>1085.4599999999998</v>
      </c>
      <c r="AH458" s="225">
        <f>IF((AA458+AB458)-(AE458+AG458)&gt;0,0,(AA458+AB458)-(AE458+AG458))</f>
        <v>-496.32000000000016</v>
      </c>
      <c r="AI458" s="238">
        <f t="shared" si="174"/>
        <v>0.60000000000000009</v>
      </c>
      <c r="AJ458" s="69">
        <f t="shared" si="175"/>
        <v>1085.46</v>
      </c>
      <c r="AK458" s="69"/>
      <c r="AL458" s="438">
        <f t="shared" si="185"/>
        <v>5.0999999999999997E-2</v>
      </c>
      <c r="AM458" s="69">
        <f t="shared" si="170"/>
        <v>92.3</v>
      </c>
      <c r="AN458" s="186"/>
      <c r="AO458" s="329"/>
    </row>
    <row r="459" spans="2:41" ht="15.75" x14ac:dyDescent="0.25">
      <c r="B459" s="680"/>
      <c r="C459" s="15" t="s">
        <v>374</v>
      </c>
      <c r="D459" s="116">
        <v>2</v>
      </c>
      <c r="E459" s="116">
        <v>17</v>
      </c>
      <c r="F459" s="116">
        <v>17</v>
      </c>
      <c r="G459" s="69">
        <v>1577.6999999999998</v>
      </c>
      <c r="H459" s="69">
        <v>66</v>
      </c>
      <c r="I459" s="80">
        <v>0.32623439183621733</v>
      </c>
      <c r="J459" s="69">
        <v>514.70000000000005</v>
      </c>
      <c r="K459" s="80">
        <v>0</v>
      </c>
      <c r="L459" s="69">
        <v>0</v>
      </c>
      <c r="M459" s="80">
        <v>0</v>
      </c>
      <c r="N459" s="69">
        <v>0</v>
      </c>
      <c r="O459" s="69">
        <v>0</v>
      </c>
      <c r="P459" s="69">
        <v>0</v>
      </c>
      <c r="Q459" s="69">
        <v>44.5</v>
      </c>
      <c r="R459" s="69">
        <v>4.8</v>
      </c>
      <c r="S459" s="69">
        <v>210.27</v>
      </c>
      <c r="T459" s="80">
        <v>0</v>
      </c>
      <c r="U459" s="69">
        <v>0</v>
      </c>
      <c r="V459" s="80">
        <v>0.2</v>
      </c>
      <c r="W459" s="69">
        <v>315.53999999999996</v>
      </c>
      <c r="X459" s="69">
        <v>0</v>
      </c>
      <c r="Y459" s="69">
        <v>0</v>
      </c>
      <c r="Z459" s="69">
        <v>0</v>
      </c>
      <c r="AA459" s="60">
        <f>G459+H459+J459+L459+N459+O459+P459+Q459+R459+S459+U459+W459+X459+Y459+Z459</f>
        <v>2733.5099999999998</v>
      </c>
      <c r="AB459" s="143">
        <v>233.5</v>
      </c>
      <c r="AC459" s="69">
        <f>AB459+X459+W459+U459</f>
        <v>549.04</v>
      </c>
      <c r="AD459" s="238">
        <f t="shared" si="173"/>
        <v>0.3480002535336249</v>
      </c>
      <c r="AE459" s="69">
        <f>G459+H459+J459+L459+N459+P459+Q459+R459+S459+Y459+Z459</f>
        <v>2417.9699999999998</v>
      </c>
      <c r="AF459" s="277">
        <f t="shared" si="169"/>
        <v>0.6</v>
      </c>
      <c r="AG459" s="278">
        <f>G459*AF459</f>
        <v>946.61999999999989</v>
      </c>
      <c r="AH459" s="225">
        <f>IF((AA459+AB459)-(AE459+AG459)&gt;0,0,(AA459+AB459)-(AE459+AG459))</f>
        <v>-397.57999999999993</v>
      </c>
      <c r="AI459" s="238">
        <f t="shared" si="174"/>
        <v>0.6</v>
      </c>
      <c r="AJ459" s="69">
        <f t="shared" si="175"/>
        <v>946.61999999999989</v>
      </c>
      <c r="AK459" s="69"/>
      <c r="AL459" s="438">
        <f t="shared" si="185"/>
        <v>5.0999999999999997E-2</v>
      </c>
      <c r="AM459" s="69">
        <f t="shared" si="170"/>
        <v>80.5</v>
      </c>
      <c r="AN459" s="186"/>
      <c r="AO459" s="329"/>
    </row>
    <row r="460" spans="2:41" s="1" customFormat="1" ht="15.75" x14ac:dyDescent="0.25">
      <c r="B460" s="680"/>
      <c r="C460" s="15" t="s">
        <v>375</v>
      </c>
      <c r="D460" s="116">
        <v>3</v>
      </c>
      <c r="E460" s="116">
        <v>16</v>
      </c>
      <c r="F460" s="116">
        <v>16</v>
      </c>
      <c r="G460" s="69">
        <v>1599.3</v>
      </c>
      <c r="H460" s="69">
        <v>51.599999999999994</v>
      </c>
      <c r="I460" s="80">
        <v>0.32914400050021886</v>
      </c>
      <c r="J460" s="69">
        <v>526.4</v>
      </c>
      <c r="K460" s="80">
        <v>0</v>
      </c>
      <c r="L460" s="69">
        <v>0</v>
      </c>
      <c r="M460" s="80">
        <v>0</v>
      </c>
      <c r="N460" s="69">
        <v>0</v>
      </c>
      <c r="O460" s="69">
        <v>0</v>
      </c>
      <c r="P460" s="69">
        <v>0</v>
      </c>
      <c r="Q460" s="69">
        <v>30.3</v>
      </c>
      <c r="R460" s="69">
        <v>4.8</v>
      </c>
      <c r="S460" s="69">
        <v>211.02166666666668</v>
      </c>
      <c r="T460" s="80">
        <v>0</v>
      </c>
      <c r="U460" s="69">
        <v>0</v>
      </c>
      <c r="V460" s="80">
        <v>0.2</v>
      </c>
      <c r="W460" s="69">
        <v>319.86</v>
      </c>
      <c r="X460" s="69">
        <v>0</v>
      </c>
      <c r="Y460" s="69">
        <v>0</v>
      </c>
      <c r="Z460" s="69">
        <v>0</v>
      </c>
      <c r="AA460" s="60">
        <f>G460+H460+J460+L460+N460+O460+P460+Q460+R460+S460+U460+W460+X460+Y460+Z460</f>
        <v>2743.2816666666668</v>
      </c>
      <c r="AB460" s="143">
        <v>234.3</v>
      </c>
      <c r="AC460" s="69">
        <f>AB460+X460+W460+U460</f>
        <v>554.16000000000008</v>
      </c>
      <c r="AD460" s="238">
        <f t="shared" si="173"/>
        <v>0.34650159444757089</v>
      </c>
      <c r="AE460" s="69">
        <f>G460+H460+J460+L460+N460+P460+Q460+R460+S460+Y460+Z460</f>
        <v>2423.4216666666666</v>
      </c>
      <c r="AF460" s="277">
        <f t="shared" si="169"/>
        <v>0.6</v>
      </c>
      <c r="AG460" s="278">
        <f>G460*AF460</f>
        <v>959.57999999999993</v>
      </c>
      <c r="AH460" s="225">
        <f>IF((AA460+AB460)-(AE460+AG460)&gt;0,0,(AA460+AB460)-(AE460+AG460))</f>
        <v>-405.41999999999962</v>
      </c>
      <c r="AI460" s="238">
        <f t="shared" si="174"/>
        <v>0.59999999999999987</v>
      </c>
      <c r="AJ460" s="69">
        <f t="shared" si="175"/>
        <v>959.5799999999997</v>
      </c>
      <c r="AK460" s="69"/>
      <c r="AL460" s="438">
        <f t="shared" si="185"/>
        <v>5.0999999999999997E-2</v>
      </c>
      <c r="AM460" s="69">
        <f t="shared" si="170"/>
        <v>81.599999999999994</v>
      </c>
      <c r="AN460" s="186"/>
      <c r="AO460" s="329"/>
    </row>
    <row r="461" spans="2:41" s="1" customFormat="1" ht="31.5" x14ac:dyDescent="0.25">
      <c r="B461" s="172" t="s">
        <v>376</v>
      </c>
      <c r="C461" s="21" t="s">
        <v>377</v>
      </c>
      <c r="D461" s="107">
        <v>8</v>
      </c>
      <c r="E461" s="107">
        <v>44</v>
      </c>
      <c r="F461" s="107">
        <v>37</v>
      </c>
      <c r="G461" s="138">
        <v>3363.5</v>
      </c>
      <c r="H461" s="138">
        <v>129.6</v>
      </c>
      <c r="I461" s="99">
        <v>0.28633863535008175</v>
      </c>
      <c r="J461" s="138">
        <v>963.1</v>
      </c>
      <c r="K461" s="99">
        <v>0</v>
      </c>
      <c r="L461" s="138">
        <v>0</v>
      </c>
      <c r="M461" s="99">
        <v>0</v>
      </c>
      <c r="N461" s="138">
        <v>0</v>
      </c>
      <c r="O461" s="138">
        <v>0</v>
      </c>
      <c r="P461" s="138">
        <v>0</v>
      </c>
      <c r="Q461" s="138">
        <v>100.2</v>
      </c>
      <c r="R461" s="166">
        <v>8.4</v>
      </c>
      <c r="S461" s="166">
        <v>436.45833333333337</v>
      </c>
      <c r="T461" s="167">
        <v>0</v>
      </c>
      <c r="U461" s="166">
        <v>0</v>
      </c>
      <c r="V461" s="167">
        <v>0.2</v>
      </c>
      <c r="W461" s="320">
        <v>672.7</v>
      </c>
      <c r="X461" s="166">
        <v>0</v>
      </c>
      <c r="Y461" s="166">
        <v>0</v>
      </c>
      <c r="Z461" s="166">
        <v>0</v>
      </c>
      <c r="AA461" s="166">
        <v>5673.9583333333321</v>
      </c>
      <c r="AB461" s="152">
        <v>484.6</v>
      </c>
      <c r="AC461" s="166">
        <f>AB461+X461+W461+U461</f>
        <v>1157.3000000000002</v>
      </c>
      <c r="AD461" s="243">
        <f t="shared" si="173"/>
        <v>0.34407611119369708</v>
      </c>
      <c r="AE461" s="166">
        <f>G461+H461+J461+L461+N461+P461+Q461+R461+S461+Y461+Z461</f>
        <v>5001.2583333333323</v>
      </c>
      <c r="AF461" s="288">
        <f t="shared" si="169"/>
        <v>0.6</v>
      </c>
      <c r="AG461" s="289">
        <f>G461*AF461</f>
        <v>2018.1</v>
      </c>
      <c r="AH461" s="229">
        <f>IF((AA461+AB461)-(AE461+AG461)&gt;0,0,(AA461+AB461)-(AE461+AG461))</f>
        <v>-860.79999999999927</v>
      </c>
      <c r="AI461" s="243">
        <f t="shared" si="174"/>
        <v>0.59999999999999987</v>
      </c>
      <c r="AJ461" s="166">
        <f t="shared" si="175"/>
        <v>2018.0999999999995</v>
      </c>
      <c r="AK461" s="166"/>
      <c r="AL461" s="440">
        <f t="shared" si="185"/>
        <v>5.0999999999999997E-2</v>
      </c>
      <c r="AM461" s="166">
        <f t="shared" si="170"/>
        <v>171.5</v>
      </c>
      <c r="AN461" s="191"/>
      <c r="AO461" s="329"/>
    </row>
    <row r="462" spans="2:41" s="1" customFormat="1" ht="15.75" customHeight="1" x14ac:dyDescent="0.25">
      <c r="B462" s="666" t="s">
        <v>378</v>
      </c>
      <c r="C462" s="11" t="s">
        <v>124</v>
      </c>
      <c r="D462" s="125">
        <f t="shared" ref="D462:AA462" si="196">SUM(D463:D464)</f>
        <v>7</v>
      </c>
      <c r="E462" s="125">
        <f t="shared" si="196"/>
        <v>34</v>
      </c>
      <c r="F462" s="125">
        <f t="shared" si="196"/>
        <v>32</v>
      </c>
      <c r="G462" s="57">
        <f t="shared" si="196"/>
        <v>2967.7999999999997</v>
      </c>
      <c r="H462" s="57">
        <f t="shared" si="196"/>
        <v>98.4</v>
      </c>
      <c r="I462" s="82">
        <f>J462/G462</f>
        <v>0.27154794797493098</v>
      </c>
      <c r="J462" s="57">
        <f t="shared" si="196"/>
        <v>805.90000000000009</v>
      </c>
      <c r="K462" s="82">
        <f>L462/G462</f>
        <v>0</v>
      </c>
      <c r="L462" s="57">
        <f t="shared" si="196"/>
        <v>0</v>
      </c>
      <c r="M462" s="82">
        <f t="shared" si="196"/>
        <v>0</v>
      </c>
      <c r="N462" s="57">
        <f t="shared" si="196"/>
        <v>0</v>
      </c>
      <c r="O462" s="57">
        <f t="shared" si="196"/>
        <v>0</v>
      </c>
      <c r="P462" s="57">
        <f t="shared" si="196"/>
        <v>0</v>
      </c>
      <c r="Q462" s="57">
        <f t="shared" si="196"/>
        <v>64.599999999999994</v>
      </c>
      <c r="R462" s="57">
        <f t="shared" si="196"/>
        <v>9.6</v>
      </c>
      <c r="S462" s="57">
        <f t="shared" si="196"/>
        <v>362.24166666666667</v>
      </c>
      <c r="T462" s="82">
        <f>U462/G462</f>
        <v>0</v>
      </c>
      <c r="U462" s="57">
        <f t="shared" si="196"/>
        <v>0</v>
      </c>
      <c r="V462" s="82">
        <f>W462/G462</f>
        <v>0.18916369027562505</v>
      </c>
      <c r="W462" s="57">
        <f t="shared" si="196"/>
        <v>561.4</v>
      </c>
      <c r="X462" s="57">
        <f t="shared" si="196"/>
        <v>0</v>
      </c>
      <c r="Y462" s="57">
        <f t="shared" si="196"/>
        <v>0</v>
      </c>
      <c r="Z462" s="57">
        <f t="shared" si="196"/>
        <v>0</v>
      </c>
      <c r="AA462" s="57">
        <f t="shared" si="196"/>
        <v>4869.9416666666657</v>
      </c>
      <c r="AB462" s="141">
        <f>SUM(AB463:AB464)</f>
        <v>402.2</v>
      </c>
      <c r="AC462" s="141">
        <f>SUM(AC463:AC464)</f>
        <v>963.59999999999991</v>
      </c>
      <c r="AD462" s="233">
        <f t="shared" si="173"/>
        <v>0.32468495181616014</v>
      </c>
      <c r="AE462" s="141">
        <f>SUM(AE463:AE464)</f>
        <v>4308.5416666666661</v>
      </c>
      <c r="AF462" s="269">
        <f t="shared" si="169"/>
        <v>0.6</v>
      </c>
      <c r="AG462" s="270">
        <f>SUM(AG463:AG464)</f>
        <v>1780.6799999999998</v>
      </c>
      <c r="AH462" s="141">
        <f>SUM(AH463:AH464)</f>
        <v>-817.07999999999993</v>
      </c>
      <c r="AI462" s="233">
        <f t="shared" si="174"/>
        <v>0.6</v>
      </c>
      <c r="AJ462" s="57">
        <f t="shared" si="175"/>
        <v>1780.6799999999998</v>
      </c>
      <c r="AK462" s="57"/>
      <c r="AL462" s="433">
        <f t="shared" si="185"/>
        <v>5.0999999999999997E-2</v>
      </c>
      <c r="AM462" s="57">
        <f>SUM(AM463:AM464)</f>
        <v>151.39999999999998</v>
      </c>
      <c r="AN462" s="79"/>
      <c r="AO462" s="329"/>
    </row>
    <row r="463" spans="2:41" s="1" customFormat="1" ht="15.75" x14ac:dyDescent="0.25">
      <c r="B463" s="666"/>
      <c r="C463" s="15" t="s">
        <v>379</v>
      </c>
      <c r="D463" s="116">
        <v>5</v>
      </c>
      <c r="E463" s="116">
        <v>19</v>
      </c>
      <c r="F463" s="116">
        <v>16</v>
      </c>
      <c r="G463" s="69">
        <v>1511.6999999999998</v>
      </c>
      <c r="H463" s="69">
        <v>50.4</v>
      </c>
      <c r="I463" s="80">
        <v>0.26976251901832377</v>
      </c>
      <c r="J463" s="69">
        <v>407.8</v>
      </c>
      <c r="K463" s="80">
        <v>0</v>
      </c>
      <c r="L463" s="69">
        <v>0</v>
      </c>
      <c r="M463" s="80">
        <v>0</v>
      </c>
      <c r="N463" s="69">
        <v>0</v>
      </c>
      <c r="O463" s="69">
        <v>0</v>
      </c>
      <c r="P463" s="69">
        <v>0</v>
      </c>
      <c r="Q463" s="69">
        <v>32.299999999999997</v>
      </c>
      <c r="R463" s="69">
        <v>4.8</v>
      </c>
      <c r="S463" s="69">
        <v>192.44500000000002</v>
      </c>
      <c r="T463" s="80">
        <v>0</v>
      </c>
      <c r="U463" s="69">
        <v>0</v>
      </c>
      <c r="V463" s="80">
        <v>0.2</v>
      </c>
      <c r="W463" s="69">
        <v>302.33999999999997</v>
      </c>
      <c r="X463" s="69">
        <v>0</v>
      </c>
      <c r="Y463" s="69">
        <v>0</v>
      </c>
      <c r="Z463" s="69">
        <v>0</v>
      </c>
      <c r="AA463" s="60">
        <f>G463+H463+J463+L463+N463+O463+P463+Q463+R463+S463+U463+W463+X463+Y463+Z463</f>
        <v>2501.7849999999999</v>
      </c>
      <c r="AB463" s="143">
        <v>213.7</v>
      </c>
      <c r="AC463" s="69">
        <f>AB463+X463+W463+U463</f>
        <v>516.04</v>
      </c>
      <c r="AD463" s="238">
        <f t="shared" si="173"/>
        <v>0.34136402725408482</v>
      </c>
      <c r="AE463" s="69">
        <f>G463+H463+J463+L463+N463+P463+Q463+R463+S463+Y463+Z463</f>
        <v>2199.4449999999997</v>
      </c>
      <c r="AF463" s="277">
        <f t="shared" si="169"/>
        <v>0.6</v>
      </c>
      <c r="AG463" s="278">
        <f>G463*AF463</f>
        <v>907.01999999999987</v>
      </c>
      <c r="AH463" s="225">
        <f>IF((AA463+AB463)-(AE463+AG463)&gt;0,0,(AA463+AB463)-(AE463+AG463))</f>
        <v>-390.98</v>
      </c>
      <c r="AI463" s="238">
        <f t="shared" si="174"/>
        <v>0.60000000000000009</v>
      </c>
      <c r="AJ463" s="69">
        <f t="shared" si="175"/>
        <v>907.02</v>
      </c>
      <c r="AK463" s="69"/>
      <c r="AL463" s="438">
        <f t="shared" si="185"/>
        <v>5.0999999999999997E-2</v>
      </c>
      <c r="AM463" s="69">
        <f t="shared" si="170"/>
        <v>77.099999999999994</v>
      </c>
      <c r="AN463" s="186"/>
      <c r="AO463" s="329"/>
    </row>
    <row r="464" spans="2:41" s="1" customFormat="1" ht="15.75" x14ac:dyDescent="0.25">
      <c r="B464" s="666"/>
      <c r="C464" s="15" t="s">
        <v>380</v>
      </c>
      <c r="D464" s="116">
        <v>2</v>
      </c>
      <c r="E464" s="116">
        <v>15</v>
      </c>
      <c r="F464" s="116">
        <v>16</v>
      </c>
      <c r="G464" s="69">
        <v>1456.1</v>
      </c>
      <c r="H464" s="69">
        <v>48</v>
      </c>
      <c r="I464" s="80">
        <v>0.27340155209120254</v>
      </c>
      <c r="J464" s="69">
        <v>398.1</v>
      </c>
      <c r="K464" s="80">
        <v>0</v>
      </c>
      <c r="L464" s="69">
        <v>0</v>
      </c>
      <c r="M464" s="80">
        <v>0</v>
      </c>
      <c r="N464" s="69">
        <v>0</v>
      </c>
      <c r="O464" s="69">
        <v>0</v>
      </c>
      <c r="P464" s="69">
        <v>0</v>
      </c>
      <c r="Q464" s="69">
        <v>32.299999999999997</v>
      </c>
      <c r="R464" s="69">
        <v>4.8</v>
      </c>
      <c r="S464" s="69">
        <v>169.79666666666665</v>
      </c>
      <c r="T464" s="80">
        <v>0</v>
      </c>
      <c r="U464" s="69">
        <v>0</v>
      </c>
      <c r="V464" s="80">
        <v>0.17791360483483279</v>
      </c>
      <c r="W464" s="69">
        <v>259.06</v>
      </c>
      <c r="X464" s="69">
        <v>0</v>
      </c>
      <c r="Y464" s="69">
        <v>0</v>
      </c>
      <c r="Z464" s="69">
        <v>0</v>
      </c>
      <c r="AA464" s="60">
        <f>G464+H464+J464+L464+N464+O464+P464+Q464+R464+S464+U464+W464+X464+Y464+Z464</f>
        <v>2368.1566666666663</v>
      </c>
      <c r="AB464" s="143">
        <v>188.5</v>
      </c>
      <c r="AC464" s="69">
        <f>AB464+X464+W464+U464</f>
        <v>447.56</v>
      </c>
      <c r="AD464" s="238">
        <f t="shared" si="173"/>
        <v>0.30736899938191059</v>
      </c>
      <c r="AE464" s="69">
        <f>G464+H464+J464+L464+N464+P464+Q464+R464+S464+Y464+Z464</f>
        <v>2109.0966666666664</v>
      </c>
      <c r="AF464" s="277">
        <f t="shared" si="169"/>
        <v>0.6</v>
      </c>
      <c r="AG464" s="278">
        <f>G464*AF464</f>
        <v>873.66</v>
      </c>
      <c r="AH464" s="225">
        <f>IF((AA464+AB464)-(AE464+AG464)&gt;0,0,(AA464+AB464)-(AE464+AG464))</f>
        <v>-426.09999999999991</v>
      </c>
      <c r="AI464" s="238">
        <f t="shared" si="174"/>
        <v>0.6</v>
      </c>
      <c r="AJ464" s="69">
        <f t="shared" si="175"/>
        <v>873.65999999999985</v>
      </c>
      <c r="AK464" s="69"/>
      <c r="AL464" s="438">
        <f t="shared" si="185"/>
        <v>5.0999999999999997E-2</v>
      </c>
      <c r="AM464" s="69">
        <f t="shared" si="170"/>
        <v>74.3</v>
      </c>
      <c r="AN464" s="186"/>
      <c r="AO464" s="329"/>
    </row>
    <row r="465" spans="2:45" ht="40.5" customHeight="1" x14ac:dyDescent="0.25">
      <c r="B465" s="663" t="s">
        <v>381</v>
      </c>
      <c r="C465" s="664"/>
      <c r="D465" s="117">
        <f t="shared" ref="D465:AA465" si="197">D467</f>
        <v>102</v>
      </c>
      <c r="E465" s="117">
        <f t="shared" si="197"/>
        <v>596</v>
      </c>
      <c r="F465" s="117">
        <f t="shared" si="197"/>
        <v>555.5</v>
      </c>
      <c r="G465" s="132">
        <f t="shared" si="197"/>
        <v>51043.9</v>
      </c>
      <c r="H465" s="132">
        <f t="shared" si="197"/>
        <v>1583.6</v>
      </c>
      <c r="I465" s="87">
        <f>J465/G465</f>
        <v>0.2718838098186071</v>
      </c>
      <c r="J465" s="132">
        <f t="shared" si="197"/>
        <v>13878.01</v>
      </c>
      <c r="K465" s="87">
        <f>L465/G465</f>
        <v>4.2963018107942379E-3</v>
      </c>
      <c r="L465" s="132">
        <f t="shared" si="197"/>
        <v>219.3</v>
      </c>
      <c r="M465" s="87">
        <f>N465/G465</f>
        <v>0</v>
      </c>
      <c r="N465" s="132">
        <f t="shared" si="197"/>
        <v>0</v>
      </c>
      <c r="O465" s="132">
        <f t="shared" si="197"/>
        <v>0</v>
      </c>
      <c r="P465" s="132">
        <f t="shared" si="197"/>
        <v>0</v>
      </c>
      <c r="Q465" s="132">
        <f t="shared" si="197"/>
        <v>1964.1</v>
      </c>
      <c r="R465" s="132">
        <f t="shared" si="197"/>
        <v>196.50000000000003</v>
      </c>
      <c r="S465" s="132">
        <f t="shared" si="197"/>
        <v>6484.7074999999995</v>
      </c>
      <c r="T465" s="87">
        <f>U465/G465</f>
        <v>0</v>
      </c>
      <c r="U465" s="132">
        <f t="shared" si="197"/>
        <v>0</v>
      </c>
      <c r="V465" s="87">
        <f>W465/G465</f>
        <v>0.17496860545530415</v>
      </c>
      <c r="W465" s="315">
        <f t="shared" si="197"/>
        <v>8931.08</v>
      </c>
      <c r="X465" s="132">
        <f t="shared" si="197"/>
        <v>0</v>
      </c>
      <c r="Y465" s="132">
        <f t="shared" si="197"/>
        <v>0</v>
      </c>
      <c r="Z465" s="132">
        <f t="shared" si="197"/>
        <v>0</v>
      </c>
      <c r="AA465" s="132">
        <f t="shared" si="197"/>
        <v>84301.197499999995</v>
      </c>
      <c r="AB465" s="129">
        <f>AB467+AB466</f>
        <v>8327</v>
      </c>
      <c r="AC465" s="129">
        <f>AC467+AC466</f>
        <v>17624.68</v>
      </c>
      <c r="AD465" s="226">
        <f t="shared" si="173"/>
        <v>0.33810269199649717</v>
      </c>
      <c r="AE465" s="129">
        <f>AE467+AE466</f>
        <v>78351.532520000008</v>
      </c>
      <c r="AF465" s="258">
        <f t="shared" si="169"/>
        <v>0.6</v>
      </c>
      <c r="AG465" s="255">
        <f>AG467+AG466</f>
        <v>31731.959999999995</v>
      </c>
      <c r="AH465" s="129">
        <f>AH467+AH466</f>
        <v>-14107.28</v>
      </c>
      <c r="AI465" s="226">
        <f t="shared" si="174"/>
        <v>0.62166017878727919</v>
      </c>
      <c r="AJ465" s="132">
        <f t="shared" si="175"/>
        <v>31731.96</v>
      </c>
      <c r="AK465" s="132"/>
      <c r="AL465" s="424"/>
      <c r="AM465" s="132">
        <f>AM467+AM466</f>
        <v>0</v>
      </c>
      <c r="AN465" s="196"/>
      <c r="AO465" s="329"/>
    </row>
    <row r="466" spans="2:45" ht="18.75" x14ac:dyDescent="0.25">
      <c r="B466" s="306" t="s">
        <v>825</v>
      </c>
      <c r="C466" s="207"/>
      <c r="D466" s="350"/>
      <c r="E466" s="350">
        <v>17</v>
      </c>
      <c r="F466" s="350">
        <v>17</v>
      </c>
      <c r="G466" s="355">
        <v>1842.6999999999998</v>
      </c>
      <c r="H466" s="355">
        <v>102</v>
      </c>
      <c r="I466" s="363">
        <f>J466/G466</f>
        <v>0.43816954468985736</v>
      </c>
      <c r="J466" s="364">
        <v>807.41502000000003</v>
      </c>
      <c r="K466" s="363">
        <v>0</v>
      </c>
      <c r="L466" s="364">
        <v>0</v>
      </c>
      <c r="M466" s="363">
        <v>0</v>
      </c>
      <c r="N466" s="355">
        <v>0</v>
      </c>
      <c r="O466" s="355">
        <v>0</v>
      </c>
      <c r="P466" s="355">
        <v>0</v>
      </c>
      <c r="Q466" s="355">
        <v>0</v>
      </c>
      <c r="R466" s="355">
        <v>0</v>
      </c>
      <c r="S466" s="355">
        <v>229.3</v>
      </c>
      <c r="T466" s="363">
        <f>U466/G466</f>
        <v>0.1989471970478103</v>
      </c>
      <c r="U466" s="355">
        <v>366.6</v>
      </c>
      <c r="V466" s="363">
        <f>W466/G466</f>
        <v>0</v>
      </c>
      <c r="W466" s="365">
        <v>0</v>
      </c>
      <c r="X466" s="355">
        <v>0</v>
      </c>
      <c r="Y466" s="355">
        <v>0</v>
      </c>
      <c r="Z466" s="355">
        <v>0</v>
      </c>
      <c r="AA466" s="355">
        <f>G466+H466+J466+L466+N466+O466+P466+Q466+R466+S466+U466+W466+X466+Y466+Z466</f>
        <v>3348.0150199999998</v>
      </c>
      <c r="AB466" s="356">
        <v>297.10000000000002</v>
      </c>
      <c r="AC466" s="355">
        <f>AB466+X466+W466+U466</f>
        <v>663.7</v>
      </c>
      <c r="AD466" s="357">
        <f t="shared" si="173"/>
        <v>0.3601779996743909</v>
      </c>
      <c r="AE466" s="355">
        <f>G466+H466+J466+L466+N466+P466+Q466+R466+S466+Y466+Z466</f>
        <v>2981.4150199999999</v>
      </c>
      <c r="AF466" s="358">
        <f t="shared" ref="AF466:AF529" si="198">$AF$7</f>
        <v>0.6</v>
      </c>
      <c r="AG466" s="359">
        <f>G466*AF466</f>
        <v>1105.6199999999999</v>
      </c>
      <c r="AH466" s="360">
        <f>IF((AA466+AB466)-(AE466+AG466)&gt;0,0,(AA466+AB466)-(AE466+AG466))</f>
        <v>-441.92000000000007</v>
      </c>
      <c r="AI466" s="357">
        <f t="shared" si="174"/>
        <v>0.60000000000000009</v>
      </c>
      <c r="AJ466" s="355">
        <f t="shared" si="175"/>
        <v>1105.6200000000001</v>
      </c>
      <c r="AK466" s="355"/>
      <c r="AL466" s="434"/>
      <c r="AM466" s="355">
        <f t="shared" ref="AM466:AM527" si="199">ROUND(AL466*G466,1)</f>
        <v>0</v>
      </c>
      <c r="AN466" s="184"/>
      <c r="AO466" s="329">
        <v>0.251</v>
      </c>
      <c r="AR466" s="34">
        <v>3348</v>
      </c>
      <c r="AS466" s="37">
        <f>AR466-AA466</f>
        <v>-1.5019999999822176E-2</v>
      </c>
    </row>
    <row r="467" spans="2:45" ht="18.75" x14ac:dyDescent="0.3">
      <c r="B467" s="10" t="s">
        <v>710</v>
      </c>
      <c r="C467" s="33"/>
      <c r="D467" s="154">
        <f t="shared" ref="D467:AA467" si="200">D468+D471+D475+D479+D482+D486+D489+D492+D495+D498</f>
        <v>102</v>
      </c>
      <c r="E467" s="154">
        <f t="shared" si="200"/>
        <v>596</v>
      </c>
      <c r="F467" s="154">
        <f t="shared" si="200"/>
        <v>555.5</v>
      </c>
      <c r="G467" s="65">
        <f t="shared" si="200"/>
        <v>51043.9</v>
      </c>
      <c r="H467" s="65">
        <f t="shared" si="200"/>
        <v>1583.6</v>
      </c>
      <c r="I467" s="94">
        <f>J467/G467</f>
        <v>0.2718838098186071</v>
      </c>
      <c r="J467" s="65">
        <f t="shared" si="200"/>
        <v>13878.01</v>
      </c>
      <c r="K467" s="94">
        <f>L467/G467</f>
        <v>4.2963018107942379E-3</v>
      </c>
      <c r="L467" s="65">
        <f t="shared" si="200"/>
        <v>219.3</v>
      </c>
      <c r="M467" s="94">
        <f>N467/G467</f>
        <v>0</v>
      </c>
      <c r="N467" s="65">
        <f t="shared" si="200"/>
        <v>0</v>
      </c>
      <c r="O467" s="65">
        <f t="shared" si="200"/>
        <v>0</v>
      </c>
      <c r="P467" s="65">
        <f t="shared" si="200"/>
        <v>0</v>
      </c>
      <c r="Q467" s="65">
        <f t="shared" si="200"/>
        <v>1964.1</v>
      </c>
      <c r="R467" s="65">
        <f t="shared" si="200"/>
        <v>196.50000000000003</v>
      </c>
      <c r="S467" s="65">
        <f t="shared" si="200"/>
        <v>6484.7074999999995</v>
      </c>
      <c r="T467" s="94">
        <f>U467/G467</f>
        <v>0</v>
      </c>
      <c r="U467" s="65">
        <f t="shared" si="200"/>
        <v>0</v>
      </c>
      <c r="V467" s="94">
        <f>W467/G467</f>
        <v>0.17496860545530415</v>
      </c>
      <c r="W467" s="65">
        <f t="shared" si="200"/>
        <v>8931.08</v>
      </c>
      <c r="X467" s="65">
        <f t="shared" si="200"/>
        <v>0</v>
      </c>
      <c r="Y467" s="65">
        <f t="shared" si="200"/>
        <v>0</v>
      </c>
      <c r="Z467" s="65">
        <f t="shared" si="200"/>
        <v>0</v>
      </c>
      <c r="AA467" s="65">
        <f t="shared" si="200"/>
        <v>84301.197499999995</v>
      </c>
      <c r="AB467" s="62">
        <f>AB468+AB471+AB475+AB479+AB482+AB486+AB489+AB492+AB495+AB498</f>
        <v>8029.9000000000005</v>
      </c>
      <c r="AC467" s="62">
        <f>AC468+AC471+AC475+AC479+AC482+AC486+AC489+AC492+AC495+AC498</f>
        <v>16960.98</v>
      </c>
      <c r="AD467" s="232">
        <f t="shared" si="173"/>
        <v>0.3322822119783167</v>
      </c>
      <c r="AE467" s="62">
        <f>AE468+AE471+AE475+AE479+AE482+AE486+AE489+AE492+AE495+AE498</f>
        <v>75370.117500000008</v>
      </c>
      <c r="AF467" s="267">
        <f t="shared" si="198"/>
        <v>0.6</v>
      </c>
      <c r="AG467" s="268">
        <f>AG468+AG471+AG475+AG479+AG482+AG486+AG489+AG492+AG495+AG498</f>
        <v>30626.339999999997</v>
      </c>
      <c r="AH467" s="62">
        <f>AH468+AH471+AH475+AH479+AH482+AH486+AH489+AH492+AH495+AH498</f>
        <v>-13665.36</v>
      </c>
      <c r="AI467" s="232">
        <f t="shared" si="174"/>
        <v>0.6</v>
      </c>
      <c r="AJ467" s="65">
        <f t="shared" si="175"/>
        <v>30626.34</v>
      </c>
      <c r="AK467" s="65">
        <v>87.303330333033301</v>
      </c>
      <c r="AL467" s="429">
        <f>VLOOKUP(AK467,$AK$2:$AL$6,2,TRUE)</f>
        <v>0</v>
      </c>
      <c r="AM467" s="65">
        <f>AM468+AM471+AM475+AM479+AM482+AM486+AM489+AM492+AM495+AM498</f>
        <v>0</v>
      </c>
      <c r="AN467" s="79"/>
      <c r="AO467" s="329">
        <v>0.35599999999999998</v>
      </c>
    </row>
    <row r="468" spans="2:45" s="1" customFormat="1" ht="15.75" customHeight="1" x14ac:dyDescent="0.25">
      <c r="B468" s="666" t="s">
        <v>382</v>
      </c>
      <c r="C468" s="11" t="s">
        <v>124</v>
      </c>
      <c r="D468" s="125">
        <f t="shared" ref="D468:AA468" si="201">SUM(D469:D470)</f>
        <v>7</v>
      </c>
      <c r="E468" s="125">
        <f t="shared" si="201"/>
        <v>33</v>
      </c>
      <c r="F468" s="125">
        <f t="shared" si="201"/>
        <v>33</v>
      </c>
      <c r="G468" s="57">
        <f t="shared" si="201"/>
        <v>3130.1000000000004</v>
      </c>
      <c r="H468" s="57">
        <f t="shared" si="201"/>
        <v>112.80000000000001</v>
      </c>
      <c r="I468" s="82">
        <f>J468/G468</f>
        <v>0.31899939299063923</v>
      </c>
      <c r="J468" s="57">
        <f t="shared" si="201"/>
        <v>998.5</v>
      </c>
      <c r="K468" s="82">
        <f>L468/G468</f>
        <v>0</v>
      </c>
      <c r="L468" s="57">
        <f t="shared" si="201"/>
        <v>0</v>
      </c>
      <c r="M468" s="82">
        <f t="shared" si="201"/>
        <v>0</v>
      </c>
      <c r="N468" s="57">
        <f t="shared" si="201"/>
        <v>0</v>
      </c>
      <c r="O468" s="57">
        <f t="shared" si="201"/>
        <v>0</v>
      </c>
      <c r="P468" s="57">
        <f t="shared" si="201"/>
        <v>0</v>
      </c>
      <c r="Q468" s="57">
        <f t="shared" si="201"/>
        <v>123.4</v>
      </c>
      <c r="R468" s="57">
        <f t="shared" si="201"/>
        <v>8.4</v>
      </c>
      <c r="S468" s="57">
        <f t="shared" si="201"/>
        <v>410.08</v>
      </c>
      <c r="T468" s="82">
        <f>U468/G468</f>
        <v>0</v>
      </c>
      <c r="U468" s="57">
        <f t="shared" si="201"/>
        <v>0</v>
      </c>
      <c r="V468" s="82">
        <f>W468/G468</f>
        <v>0.17499760391041819</v>
      </c>
      <c r="W468" s="57">
        <f t="shared" si="201"/>
        <v>547.76</v>
      </c>
      <c r="X468" s="57">
        <f t="shared" si="201"/>
        <v>0</v>
      </c>
      <c r="Y468" s="57">
        <f t="shared" si="201"/>
        <v>0</v>
      </c>
      <c r="Z468" s="57">
        <f t="shared" si="201"/>
        <v>0</v>
      </c>
      <c r="AA468" s="57">
        <f t="shared" si="201"/>
        <v>5331.04</v>
      </c>
      <c r="AB468" s="141">
        <f>SUM(AB469:AB470)</f>
        <v>507.6</v>
      </c>
      <c r="AC468" s="141">
        <f>SUM(AC469:AC470)</f>
        <v>1055.3600000000001</v>
      </c>
      <c r="AD468" s="233">
        <f t="shared" si="173"/>
        <v>0.33716494680681131</v>
      </c>
      <c r="AE468" s="141">
        <f>SUM(AE469:AE470)</f>
        <v>4783.28</v>
      </c>
      <c r="AF468" s="269">
        <f t="shared" si="198"/>
        <v>0.6</v>
      </c>
      <c r="AG468" s="270">
        <f>SUM(AG469:AG470)</f>
        <v>1878.0600000000002</v>
      </c>
      <c r="AH468" s="141">
        <f>SUM(AH469:AH470)</f>
        <v>-822.69999999999982</v>
      </c>
      <c r="AI468" s="233">
        <f t="shared" si="174"/>
        <v>0.59999999999999987</v>
      </c>
      <c r="AJ468" s="57">
        <f t="shared" si="175"/>
        <v>1878.06</v>
      </c>
      <c r="AK468" s="57"/>
      <c r="AL468" s="433">
        <f>$AL$467</f>
        <v>0</v>
      </c>
      <c r="AM468" s="57">
        <f>SUM(AM469:AM470)</f>
        <v>0</v>
      </c>
      <c r="AN468" s="79"/>
      <c r="AO468" s="329"/>
    </row>
    <row r="469" spans="2:45" s="1" customFormat="1" ht="15.75" x14ac:dyDescent="0.25">
      <c r="B469" s="666"/>
      <c r="C469" s="15" t="s">
        <v>383</v>
      </c>
      <c r="D469" s="116">
        <v>4</v>
      </c>
      <c r="E469" s="116">
        <v>18</v>
      </c>
      <c r="F469" s="116">
        <v>18</v>
      </c>
      <c r="G469" s="69">
        <v>1705.5000000000002</v>
      </c>
      <c r="H469" s="69">
        <v>57.6</v>
      </c>
      <c r="I469" s="80">
        <v>0.31761946643213124</v>
      </c>
      <c r="J469" s="69">
        <v>541.69999999999993</v>
      </c>
      <c r="K469" s="80">
        <v>0</v>
      </c>
      <c r="L469" s="69">
        <v>0</v>
      </c>
      <c r="M469" s="80">
        <v>0</v>
      </c>
      <c r="N469" s="69">
        <v>0</v>
      </c>
      <c r="O469" s="69">
        <v>0</v>
      </c>
      <c r="P469" s="69">
        <v>0</v>
      </c>
      <c r="Q469" s="69">
        <v>61.7</v>
      </c>
      <c r="R469" s="69">
        <v>4.2</v>
      </c>
      <c r="S469" s="69">
        <v>222.43</v>
      </c>
      <c r="T469" s="80">
        <v>0</v>
      </c>
      <c r="U469" s="69">
        <v>0</v>
      </c>
      <c r="V469" s="80">
        <v>0.17499853415420694</v>
      </c>
      <c r="W469" s="69">
        <v>298.45999999999998</v>
      </c>
      <c r="X469" s="69">
        <v>0</v>
      </c>
      <c r="Y469" s="69">
        <v>0</v>
      </c>
      <c r="Z469" s="69">
        <v>0</v>
      </c>
      <c r="AA469" s="60">
        <f>G469+H469+J469+L469+N469+O469+P469+Q469+R469+S469+U469+W469+X469+Y469+Z469</f>
        <v>2891.5899999999997</v>
      </c>
      <c r="AB469" s="143">
        <v>275.3</v>
      </c>
      <c r="AC469" s="69">
        <f>AB469+X469+W469+U469</f>
        <v>573.76</v>
      </c>
      <c r="AD469" s="238">
        <f t="shared" si="173"/>
        <v>0.33641747288185275</v>
      </c>
      <c r="AE469" s="69">
        <f>G469+H469+J469+L469+N469+P469+Q469+R469+S469+Y469+Z469</f>
        <v>2593.1299999999997</v>
      </c>
      <c r="AF469" s="277">
        <f t="shared" si="198"/>
        <v>0.6</v>
      </c>
      <c r="AG469" s="278">
        <f>G469*AF469</f>
        <v>1023.3000000000001</v>
      </c>
      <c r="AH469" s="225">
        <f>IF((AA469+AB469)-(AE469+AG469)&gt;0,0,(AA469+AB469)-(AE469+AG469))</f>
        <v>-449.53999999999996</v>
      </c>
      <c r="AI469" s="238">
        <f t="shared" si="174"/>
        <v>0.59999999999999987</v>
      </c>
      <c r="AJ469" s="69">
        <f t="shared" si="175"/>
        <v>1023.3</v>
      </c>
      <c r="AK469" s="69"/>
      <c r="AL469" s="438">
        <f t="shared" ref="AL469:AL500" si="202">$AL$467</f>
        <v>0</v>
      </c>
      <c r="AM469" s="69">
        <f t="shared" si="199"/>
        <v>0</v>
      </c>
      <c r="AN469" s="186"/>
      <c r="AO469" s="329"/>
    </row>
    <row r="470" spans="2:45" s="1" customFormat="1" ht="15.75" x14ac:dyDescent="0.25">
      <c r="B470" s="666"/>
      <c r="C470" s="15" t="s">
        <v>384</v>
      </c>
      <c r="D470" s="116">
        <v>3</v>
      </c>
      <c r="E470" s="116">
        <v>15</v>
      </c>
      <c r="F470" s="116">
        <v>15</v>
      </c>
      <c r="G470" s="69">
        <v>1424.6000000000001</v>
      </c>
      <c r="H470" s="69">
        <v>55.2</v>
      </c>
      <c r="I470" s="80">
        <v>0.32065141092236416</v>
      </c>
      <c r="J470" s="69">
        <v>456.8</v>
      </c>
      <c r="K470" s="80">
        <v>0</v>
      </c>
      <c r="L470" s="69">
        <v>0</v>
      </c>
      <c r="M470" s="80">
        <v>0</v>
      </c>
      <c r="N470" s="69">
        <v>0</v>
      </c>
      <c r="O470" s="69">
        <v>0</v>
      </c>
      <c r="P470" s="69">
        <v>0</v>
      </c>
      <c r="Q470" s="69">
        <v>61.7</v>
      </c>
      <c r="R470" s="69">
        <v>4.2</v>
      </c>
      <c r="S470" s="69">
        <v>187.64999999999998</v>
      </c>
      <c r="T470" s="80">
        <v>0</v>
      </c>
      <c r="U470" s="69">
        <v>0</v>
      </c>
      <c r="V470" s="80">
        <v>0.17499649024287517</v>
      </c>
      <c r="W470" s="69">
        <v>249.29999999999998</v>
      </c>
      <c r="X470" s="69">
        <v>0</v>
      </c>
      <c r="Y470" s="69">
        <v>0</v>
      </c>
      <c r="Z470" s="69">
        <v>0</v>
      </c>
      <c r="AA470" s="60">
        <f>G470+H470+J470+L470+N470+O470+P470+Q470+R470+S470+U470+W470+X470+Y470+Z470</f>
        <v>2439.4500000000003</v>
      </c>
      <c r="AB470" s="143">
        <v>232.3</v>
      </c>
      <c r="AC470" s="69">
        <f>AB470+X470+W470+U470</f>
        <v>481.6</v>
      </c>
      <c r="AD470" s="238">
        <f t="shared" ref="AD470:AD533" si="203">(AB470+X470+W470+U470)/G470</f>
        <v>0.33805980626140669</v>
      </c>
      <c r="AE470" s="69">
        <f>G470+H470+J470+L470+N470+P470+Q470+R470+S470+Y470+Z470</f>
        <v>2190.15</v>
      </c>
      <c r="AF470" s="277">
        <f t="shared" si="198"/>
        <v>0.6</v>
      </c>
      <c r="AG470" s="278">
        <f>G470*AF470</f>
        <v>854.7600000000001</v>
      </c>
      <c r="AH470" s="225">
        <f>IF((AA470+AB470)-(AE470+AG470)&gt;0,0,(AA470+AB470)-(AE470+AG470))</f>
        <v>-373.15999999999985</v>
      </c>
      <c r="AI470" s="238">
        <f t="shared" si="174"/>
        <v>0.59999999999999987</v>
      </c>
      <c r="AJ470" s="69">
        <f t="shared" si="175"/>
        <v>854.75999999999988</v>
      </c>
      <c r="AK470" s="69"/>
      <c r="AL470" s="438">
        <f t="shared" si="202"/>
        <v>0</v>
      </c>
      <c r="AM470" s="69">
        <f t="shared" si="199"/>
        <v>0</v>
      </c>
      <c r="AN470" s="186"/>
      <c r="AO470" s="329"/>
    </row>
    <row r="471" spans="2:45" s="1" customFormat="1" ht="15.75" customHeight="1" x14ac:dyDescent="0.25">
      <c r="B471" s="666" t="s">
        <v>385</v>
      </c>
      <c r="C471" s="11" t="s">
        <v>124</v>
      </c>
      <c r="D471" s="125">
        <f t="shared" ref="D471:AA471" si="204">SUM(D472:D474)</f>
        <v>11</v>
      </c>
      <c r="E471" s="125">
        <f t="shared" si="204"/>
        <v>50</v>
      </c>
      <c r="F471" s="125">
        <f t="shared" si="204"/>
        <v>46</v>
      </c>
      <c r="G471" s="57">
        <f t="shared" si="204"/>
        <v>4163.8</v>
      </c>
      <c r="H471" s="57">
        <f t="shared" si="204"/>
        <v>175.2</v>
      </c>
      <c r="I471" s="82">
        <f>J471/G471</f>
        <v>0.316849992795043</v>
      </c>
      <c r="J471" s="57">
        <f t="shared" si="204"/>
        <v>1319.3000000000002</v>
      </c>
      <c r="K471" s="82">
        <f>L471/G471</f>
        <v>0</v>
      </c>
      <c r="L471" s="57">
        <f t="shared" si="204"/>
        <v>0</v>
      </c>
      <c r="M471" s="82">
        <f t="shared" si="204"/>
        <v>0</v>
      </c>
      <c r="N471" s="57">
        <f t="shared" si="204"/>
        <v>0</v>
      </c>
      <c r="O471" s="57">
        <f t="shared" si="204"/>
        <v>0</v>
      </c>
      <c r="P471" s="57">
        <f t="shared" si="204"/>
        <v>0</v>
      </c>
      <c r="Q471" s="57">
        <f t="shared" si="204"/>
        <v>215.89999999999998</v>
      </c>
      <c r="R471" s="57">
        <f t="shared" si="204"/>
        <v>17</v>
      </c>
      <c r="S471" s="57">
        <f t="shared" si="204"/>
        <v>551.64666666666665</v>
      </c>
      <c r="T471" s="82">
        <f>U471/G471</f>
        <v>0</v>
      </c>
      <c r="U471" s="57">
        <f t="shared" si="204"/>
        <v>0</v>
      </c>
      <c r="V471" s="82">
        <f>W471/G471</f>
        <v>0.17497478265046351</v>
      </c>
      <c r="W471" s="57">
        <f t="shared" si="204"/>
        <v>728.56000000000006</v>
      </c>
      <c r="X471" s="57">
        <f t="shared" si="204"/>
        <v>0</v>
      </c>
      <c r="Y471" s="57">
        <f t="shared" si="204"/>
        <v>0</v>
      </c>
      <c r="Z471" s="57">
        <f t="shared" si="204"/>
        <v>0</v>
      </c>
      <c r="AA471" s="57">
        <f t="shared" si="204"/>
        <v>7171.4066666666668</v>
      </c>
      <c r="AB471" s="141">
        <f>SUM(AB472:AB474)</f>
        <v>683.2</v>
      </c>
      <c r="AC471" s="141">
        <f>SUM(AC472:AC474)</f>
        <v>1411.76</v>
      </c>
      <c r="AD471" s="233">
        <f t="shared" si="203"/>
        <v>0.33905567030116723</v>
      </c>
      <c r="AE471" s="141">
        <f>SUM(AE472:AE474)</f>
        <v>6442.8466666666664</v>
      </c>
      <c r="AF471" s="269">
        <f t="shared" si="198"/>
        <v>0.6</v>
      </c>
      <c r="AG471" s="270">
        <f>SUM(AG472:AG474)</f>
        <v>2498.2800000000002</v>
      </c>
      <c r="AH471" s="141">
        <f>SUM(AH472:AH474)</f>
        <v>-1086.5199999999995</v>
      </c>
      <c r="AI471" s="233">
        <f t="shared" ref="AI471:AI534" si="205">AJ471/G471</f>
        <v>0.59999999999999987</v>
      </c>
      <c r="AJ471" s="57">
        <f t="shared" ref="AJ471:AJ534" si="206">AC471+AH471*-1</f>
        <v>2498.2799999999997</v>
      </c>
      <c r="AK471" s="57"/>
      <c r="AL471" s="433">
        <f t="shared" si="202"/>
        <v>0</v>
      </c>
      <c r="AM471" s="57">
        <f>SUM(AM472:AM474)</f>
        <v>0</v>
      </c>
      <c r="AN471" s="79"/>
      <c r="AO471" s="329"/>
    </row>
    <row r="472" spans="2:45" s="1" customFormat="1" ht="15.75" x14ac:dyDescent="0.25">
      <c r="B472" s="666"/>
      <c r="C472" s="15" t="s">
        <v>386</v>
      </c>
      <c r="D472" s="116">
        <v>2</v>
      </c>
      <c r="E472" s="116">
        <v>16</v>
      </c>
      <c r="F472" s="116">
        <v>13</v>
      </c>
      <c r="G472" s="69">
        <v>1056.2</v>
      </c>
      <c r="H472" s="69">
        <v>55.2</v>
      </c>
      <c r="I472" s="80">
        <v>0.39055103200151492</v>
      </c>
      <c r="J472" s="69">
        <v>412.50000000000006</v>
      </c>
      <c r="K472" s="80">
        <v>0</v>
      </c>
      <c r="L472" s="69">
        <v>0</v>
      </c>
      <c r="M472" s="80">
        <v>0</v>
      </c>
      <c r="N472" s="69">
        <v>0</v>
      </c>
      <c r="O472" s="69">
        <v>0</v>
      </c>
      <c r="P472" s="69">
        <v>0</v>
      </c>
      <c r="Q472" s="69">
        <v>61.7</v>
      </c>
      <c r="R472" s="69">
        <v>8.5</v>
      </c>
      <c r="S472" s="69">
        <v>148.24166666666667</v>
      </c>
      <c r="T472" s="80">
        <v>0</v>
      </c>
      <c r="U472" s="69">
        <v>0</v>
      </c>
      <c r="V472" s="80">
        <v>0.17496686233667866</v>
      </c>
      <c r="W472" s="69">
        <v>184.8</v>
      </c>
      <c r="X472" s="69">
        <v>0</v>
      </c>
      <c r="Y472" s="69">
        <v>0</v>
      </c>
      <c r="Z472" s="69">
        <v>0</v>
      </c>
      <c r="AA472" s="60">
        <f>G472+H472+J472+L472+N472+O472+P472+Q472+R472+S472+U472+W472+X472+Y472+Z472</f>
        <v>1927.1416666666667</v>
      </c>
      <c r="AB472" s="143">
        <v>183.6</v>
      </c>
      <c r="AC472" s="69">
        <f>AB472+X472+W472+U472</f>
        <v>368.4</v>
      </c>
      <c r="AD472" s="238">
        <f t="shared" si="203"/>
        <v>0.3487975762166256</v>
      </c>
      <c r="AE472" s="69">
        <f>G472+H472+J472+L472+N472+P472+Q472+R472+S472+Y472+Z472</f>
        <v>1742.3416666666667</v>
      </c>
      <c r="AF472" s="277">
        <f t="shared" si="198"/>
        <v>0.6</v>
      </c>
      <c r="AG472" s="278">
        <f>G472*AF472</f>
        <v>633.72</v>
      </c>
      <c r="AH472" s="225">
        <f>IF((AA472+AB472)-(AE472+AG472)&gt;0,0,(AA472+AB472)-(AE472+AG472))</f>
        <v>-265.31999999999971</v>
      </c>
      <c r="AI472" s="238">
        <f t="shared" si="205"/>
        <v>0.59999999999999964</v>
      </c>
      <c r="AJ472" s="69">
        <f t="shared" si="206"/>
        <v>633.71999999999969</v>
      </c>
      <c r="AK472" s="69"/>
      <c r="AL472" s="438">
        <f t="shared" si="202"/>
        <v>0</v>
      </c>
      <c r="AM472" s="69">
        <f t="shared" si="199"/>
        <v>0</v>
      </c>
      <c r="AN472" s="186"/>
      <c r="AO472" s="329"/>
    </row>
    <row r="473" spans="2:45" s="1" customFormat="1" ht="15.75" x14ac:dyDescent="0.25">
      <c r="B473" s="666"/>
      <c r="C473" s="15" t="s">
        <v>387</v>
      </c>
      <c r="D473" s="116">
        <v>6</v>
      </c>
      <c r="E473" s="116">
        <v>19</v>
      </c>
      <c r="F473" s="116">
        <v>18</v>
      </c>
      <c r="G473" s="69">
        <v>1683.0000000000002</v>
      </c>
      <c r="H473" s="69">
        <v>61.2</v>
      </c>
      <c r="I473" s="80">
        <v>0.28134284016636957</v>
      </c>
      <c r="J473" s="69">
        <v>473.50000000000006</v>
      </c>
      <c r="K473" s="80">
        <v>0</v>
      </c>
      <c r="L473" s="69">
        <v>0</v>
      </c>
      <c r="M473" s="80">
        <v>0</v>
      </c>
      <c r="N473" s="69">
        <v>0</v>
      </c>
      <c r="O473" s="69">
        <v>0</v>
      </c>
      <c r="P473" s="69">
        <v>0</v>
      </c>
      <c r="Q473" s="69">
        <v>92.5</v>
      </c>
      <c r="R473" s="69">
        <v>0</v>
      </c>
      <c r="S473" s="69">
        <v>217.05500000000001</v>
      </c>
      <c r="T473" s="80">
        <v>0</v>
      </c>
      <c r="U473" s="69">
        <v>0</v>
      </c>
      <c r="V473" s="80">
        <v>0.17496137849079024</v>
      </c>
      <c r="W473" s="69">
        <v>294.46000000000004</v>
      </c>
      <c r="X473" s="69">
        <v>0</v>
      </c>
      <c r="Y473" s="69">
        <v>0</v>
      </c>
      <c r="Z473" s="69">
        <v>0</v>
      </c>
      <c r="AA473" s="60">
        <f>G473+H473+J473+L473+N473+O473+P473+Q473+R473+S473+U473+W473+X473+Y473+Z473</f>
        <v>2821.7150000000001</v>
      </c>
      <c r="AB473" s="143">
        <v>268.8</v>
      </c>
      <c r="AC473" s="69">
        <f>AB473+X473+W473+U473</f>
        <v>563.26</v>
      </c>
      <c r="AD473" s="238">
        <f t="shared" si="203"/>
        <v>0.33467617349970286</v>
      </c>
      <c r="AE473" s="69">
        <f>G473+H473+J473+L473+N473+P473+Q473+R473+S473+Y473+Z473</f>
        <v>2527.2550000000001</v>
      </c>
      <c r="AF473" s="277">
        <f t="shared" si="198"/>
        <v>0.6</v>
      </c>
      <c r="AG473" s="278">
        <f>G473*AF473</f>
        <v>1009.8000000000001</v>
      </c>
      <c r="AH473" s="225">
        <f>IF((AA473+AB473)-(AE473+AG473)&gt;0,0,(AA473+AB473)-(AE473+AG473))</f>
        <v>-446.53999999999996</v>
      </c>
      <c r="AI473" s="238">
        <f t="shared" si="205"/>
        <v>0.59999999999999987</v>
      </c>
      <c r="AJ473" s="69">
        <f t="shared" si="206"/>
        <v>1009.8</v>
      </c>
      <c r="AK473" s="69"/>
      <c r="AL473" s="438">
        <f t="shared" si="202"/>
        <v>0</v>
      </c>
      <c r="AM473" s="69">
        <f t="shared" si="199"/>
        <v>0</v>
      </c>
      <c r="AN473" s="186"/>
      <c r="AO473" s="329"/>
    </row>
    <row r="474" spans="2:45" s="1" customFormat="1" ht="15.75" x14ac:dyDescent="0.25">
      <c r="B474" s="666"/>
      <c r="C474" s="15" t="s">
        <v>388</v>
      </c>
      <c r="D474" s="116">
        <v>3</v>
      </c>
      <c r="E474" s="116">
        <v>15</v>
      </c>
      <c r="F474" s="116">
        <v>15</v>
      </c>
      <c r="G474" s="69">
        <v>1424.6000000000001</v>
      </c>
      <c r="H474" s="69">
        <v>58.8</v>
      </c>
      <c r="I474" s="80">
        <v>0.30415555243577141</v>
      </c>
      <c r="J474" s="69">
        <v>433.3</v>
      </c>
      <c r="K474" s="80">
        <v>0</v>
      </c>
      <c r="L474" s="69">
        <v>0</v>
      </c>
      <c r="M474" s="80">
        <v>0</v>
      </c>
      <c r="N474" s="69">
        <v>0</v>
      </c>
      <c r="O474" s="69">
        <v>0</v>
      </c>
      <c r="P474" s="69">
        <v>0</v>
      </c>
      <c r="Q474" s="69">
        <v>61.7</v>
      </c>
      <c r="R474" s="69">
        <v>8.5</v>
      </c>
      <c r="S474" s="69">
        <v>186.35</v>
      </c>
      <c r="T474" s="80">
        <v>0</v>
      </c>
      <c r="U474" s="69">
        <v>0</v>
      </c>
      <c r="V474" s="80">
        <v>0.17499649024287517</v>
      </c>
      <c r="W474" s="69">
        <v>249.29999999999998</v>
      </c>
      <c r="X474" s="69">
        <v>0</v>
      </c>
      <c r="Y474" s="69">
        <v>0</v>
      </c>
      <c r="Z474" s="69">
        <v>0</v>
      </c>
      <c r="AA474" s="60">
        <f>G474+H474+J474+L474+N474+O474+P474+Q474+R474+S474+U474+W474+X474+Y474+Z474</f>
        <v>2422.5500000000002</v>
      </c>
      <c r="AB474" s="143">
        <v>230.8</v>
      </c>
      <c r="AC474" s="69">
        <f>AB474+X474+W474+U474</f>
        <v>480.1</v>
      </c>
      <c r="AD474" s="238">
        <f t="shared" si="203"/>
        <v>0.3370068791239646</v>
      </c>
      <c r="AE474" s="69">
        <f>G474+H474+J474+L474+N474+P474+Q474+R474+S474+Y474+Z474</f>
        <v>2173.25</v>
      </c>
      <c r="AF474" s="277">
        <f t="shared" si="198"/>
        <v>0.6</v>
      </c>
      <c r="AG474" s="278">
        <f>G474*AF474</f>
        <v>854.7600000000001</v>
      </c>
      <c r="AH474" s="225">
        <f>IF((AA474+AB474)-(AE474+AG474)&gt;0,0,(AA474+AB474)-(AE474+AG474))</f>
        <v>-374.65999999999985</v>
      </c>
      <c r="AI474" s="238">
        <f t="shared" si="205"/>
        <v>0.59999999999999987</v>
      </c>
      <c r="AJ474" s="69">
        <f t="shared" si="206"/>
        <v>854.75999999999988</v>
      </c>
      <c r="AK474" s="69"/>
      <c r="AL474" s="438">
        <f t="shared" si="202"/>
        <v>0</v>
      </c>
      <c r="AM474" s="69">
        <f t="shared" si="199"/>
        <v>0</v>
      </c>
      <c r="AN474" s="186"/>
      <c r="AO474" s="329"/>
    </row>
    <row r="475" spans="2:45" ht="15.75" customHeight="1" x14ac:dyDescent="0.25">
      <c r="B475" s="666" t="s">
        <v>319</v>
      </c>
      <c r="C475" s="11" t="s">
        <v>124</v>
      </c>
      <c r="D475" s="125">
        <f t="shared" ref="D475:AA475" si="207">SUM(D476:D478)</f>
        <v>6</v>
      </c>
      <c r="E475" s="125">
        <f t="shared" si="207"/>
        <v>48</v>
      </c>
      <c r="F475" s="125">
        <f t="shared" si="207"/>
        <v>42.5</v>
      </c>
      <c r="G475" s="57">
        <f t="shared" si="207"/>
        <v>4038.6</v>
      </c>
      <c r="H475" s="57">
        <f t="shared" si="207"/>
        <v>160.80000000000001</v>
      </c>
      <c r="I475" s="82">
        <f>J475/G475</f>
        <v>0.31592631109790525</v>
      </c>
      <c r="J475" s="57">
        <f t="shared" si="207"/>
        <v>1275.9000000000001</v>
      </c>
      <c r="K475" s="82">
        <f>L475/G475</f>
        <v>0</v>
      </c>
      <c r="L475" s="57">
        <f t="shared" si="207"/>
        <v>0</v>
      </c>
      <c r="M475" s="82">
        <f t="shared" si="207"/>
        <v>0</v>
      </c>
      <c r="N475" s="57">
        <f t="shared" si="207"/>
        <v>0</v>
      </c>
      <c r="O475" s="57">
        <f t="shared" si="207"/>
        <v>0</v>
      </c>
      <c r="P475" s="57">
        <f t="shared" si="207"/>
        <v>0</v>
      </c>
      <c r="Q475" s="57">
        <f t="shared" si="207"/>
        <v>123.3</v>
      </c>
      <c r="R475" s="57">
        <f t="shared" si="207"/>
        <v>14.7</v>
      </c>
      <c r="S475" s="57">
        <f t="shared" si="207"/>
        <v>526.66499999999996</v>
      </c>
      <c r="T475" s="82">
        <f>U475/G475</f>
        <v>0</v>
      </c>
      <c r="U475" s="57">
        <f t="shared" si="207"/>
        <v>0</v>
      </c>
      <c r="V475" s="82">
        <f>W475/G475</f>
        <v>0.17498142920814144</v>
      </c>
      <c r="W475" s="57">
        <f t="shared" si="207"/>
        <v>706.68000000000006</v>
      </c>
      <c r="X475" s="57">
        <f t="shared" si="207"/>
        <v>0</v>
      </c>
      <c r="Y475" s="57">
        <f t="shared" si="207"/>
        <v>0</v>
      </c>
      <c r="Z475" s="57">
        <f t="shared" si="207"/>
        <v>0</v>
      </c>
      <c r="AA475" s="57">
        <f t="shared" si="207"/>
        <v>6846.6450000000004</v>
      </c>
      <c r="AB475" s="141">
        <f>SUM(AB476:AB478)</f>
        <v>652.09999999999991</v>
      </c>
      <c r="AC475" s="141">
        <f>SUM(AC476:AC478)</f>
        <v>1358.7800000000002</v>
      </c>
      <c r="AD475" s="233">
        <f t="shared" si="203"/>
        <v>0.33644827415440992</v>
      </c>
      <c r="AE475" s="141">
        <f>SUM(AE476:AE478)</f>
        <v>6139.9650000000001</v>
      </c>
      <c r="AF475" s="269">
        <f t="shared" si="198"/>
        <v>0.6</v>
      </c>
      <c r="AG475" s="270">
        <f>SUM(AG476:AG478)</f>
        <v>2423.1600000000003</v>
      </c>
      <c r="AH475" s="141">
        <f>SUM(AH476:AH478)</f>
        <v>-1064.3800000000001</v>
      </c>
      <c r="AI475" s="233">
        <f t="shared" si="205"/>
        <v>0.60000000000000009</v>
      </c>
      <c r="AJ475" s="57">
        <f t="shared" si="206"/>
        <v>2423.1600000000003</v>
      </c>
      <c r="AK475" s="57"/>
      <c r="AL475" s="433">
        <f t="shared" si="202"/>
        <v>0</v>
      </c>
      <c r="AM475" s="57">
        <f>SUM(AM476:AM478)</f>
        <v>0</v>
      </c>
      <c r="AN475" s="79"/>
      <c r="AO475" s="329"/>
    </row>
    <row r="476" spans="2:45" s="1" customFormat="1" ht="15.75" x14ac:dyDescent="0.25">
      <c r="B476" s="666"/>
      <c r="C476" s="15" t="s">
        <v>321</v>
      </c>
      <c r="D476" s="116">
        <v>3</v>
      </c>
      <c r="E476" s="116">
        <v>20.5</v>
      </c>
      <c r="F476" s="116">
        <v>18.5</v>
      </c>
      <c r="G476" s="69">
        <v>1765.3000000000002</v>
      </c>
      <c r="H476" s="69">
        <v>57.6</v>
      </c>
      <c r="I476" s="80">
        <v>0.28680677505239899</v>
      </c>
      <c r="J476" s="69">
        <v>506.3</v>
      </c>
      <c r="K476" s="80">
        <v>0</v>
      </c>
      <c r="L476" s="69">
        <v>0</v>
      </c>
      <c r="M476" s="80">
        <v>0</v>
      </c>
      <c r="N476" s="69">
        <v>0</v>
      </c>
      <c r="O476" s="69">
        <v>0</v>
      </c>
      <c r="P476" s="69">
        <v>0</v>
      </c>
      <c r="Q476" s="69">
        <v>46.2</v>
      </c>
      <c r="R476" s="69">
        <v>4.2</v>
      </c>
      <c r="S476" s="69">
        <v>224.04333333333332</v>
      </c>
      <c r="T476" s="80">
        <v>0</v>
      </c>
      <c r="U476" s="69">
        <v>0</v>
      </c>
      <c r="V476" s="80">
        <v>0.17499575143035181</v>
      </c>
      <c r="W476" s="69">
        <v>308.92000000000007</v>
      </c>
      <c r="X476" s="69">
        <v>0</v>
      </c>
      <c r="Y476" s="69">
        <v>0</v>
      </c>
      <c r="Z476" s="69">
        <v>0</v>
      </c>
      <c r="AA476" s="60">
        <f>G476+H476+J476+L476+N476+O476+P476+Q476+R476+S476+U476+W476+X476+Y476+Z476</f>
        <v>2912.5633333333335</v>
      </c>
      <c r="AB476" s="143">
        <v>277.39999999999998</v>
      </c>
      <c r="AC476" s="69">
        <f>AB476+X476+W476+U476</f>
        <v>586.32000000000005</v>
      </c>
      <c r="AD476" s="238">
        <f t="shared" si="203"/>
        <v>0.33213618081912422</v>
      </c>
      <c r="AE476" s="69">
        <f>G476+H476+J476+L476+N476+P476+Q476+R476+S476+Y476+Z476</f>
        <v>2603.6433333333334</v>
      </c>
      <c r="AF476" s="277">
        <f t="shared" si="198"/>
        <v>0.6</v>
      </c>
      <c r="AG476" s="278">
        <f>G476*AF476</f>
        <v>1059.18</v>
      </c>
      <c r="AH476" s="225">
        <f>IF((AA476+AB476)-(AE476+AG476)&gt;0,0,(AA476+AB476)-(AE476+AG476))</f>
        <v>-472.86000000000013</v>
      </c>
      <c r="AI476" s="238">
        <f t="shared" si="205"/>
        <v>0.60000000000000009</v>
      </c>
      <c r="AJ476" s="69">
        <f t="shared" si="206"/>
        <v>1059.1800000000003</v>
      </c>
      <c r="AK476" s="69"/>
      <c r="AL476" s="438">
        <f t="shared" si="202"/>
        <v>0</v>
      </c>
      <c r="AM476" s="69">
        <f t="shared" si="199"/>
        <v>0</v>
      </c>
      <c r="AN476" s="186"/>
      <c r="AO476" s="329"/>
    </row>
    <row r="477" spans="2:45" ht="15.75" x14ac:dyDescent="0.25">
      <c r="B477" s="666"/>
      <c r="C477" s="15" t="s">
        <v>389</v>
      </c>
      <c r="D477" s="116">
        <v>2</v>
      </c>
      <c r="E477" s="116">
        <v>13</v>
      </c>
      <c r="F477" s="116">
        <v>13</v>
      </c>
      <c r="G477" s="69">
        <v>1317.7</v>
      </c>
      <c r="H477" s="69">
        <v>45.6</v>
      </c>
      <c r="I477" s="80">
        <v>0.26811869165971008</v>
      </c>
      <c r="J477" s="69">
        <v>353.3</v>
      </c>
      <c r="K477" s="80">
        <v>0</v>
      </c>
      <c r="L477" s="69">
        <v>0</v>
      </c>
      <c r="M477" s="80">
        <v>0</v>
      </c>
      <c r="N477" s="69">
        <v>0</v>
      </c>
      <c r="O477" s="69">
        <v>0</v>
      </c>
      <c r="P477" s="69">
        <v>0</v>
      </c>
      <c r="Q477" s="69">
        <v>30.9</v>
      </c>
      <c r="R477" s="69">
        <v>4.2</v>
      </c>
      <c r="S477" s="69">
        <v>165.1875</v>
      </c>
      <c r="T477" s="80">
        <v>0</v>
      </c>
      <c r="U477" s="69">
        <v>0</v>
      </c>
      <c r="V477" s="80">
        <v>0.17496395234120057</v>
      </c>
      <c r="W477" s="69">
        <v>230.55</v>
      </c>
      <c r="X477" s="69">
        <v>0</v>
      </c>
      <c r="Y477" s="69">
        <v>0</v>
      </c>
      <c r="Z477" s="69">
        <v>0</v>
      </c>
      <c r="AA477" s="60">
        <f>G477+H477+J477+L477+N477+O477+P477+Q477+R477+S477+U477+W477+X477+Y477+Z477</f>
        <v>2147.4375</v>
      </c>
      <c r="AB477" s="143">
        <v>204.5</v>
      </c>
      <c r="AC477" s="69">
        <f>AB477+X477+W477+U477</f>
        <v>435.05</v>
      </c>
      <c r="AD477" s="238">
        <f t="shared" si="203"/>
        <v>0.33015860969871746</v>
      </c>
      <c r="AE477" s="69">
        <f>G477+H477+J477+L477+N477+P477+Q477+R477+S477+Y477+Z477</f>
        <v>1916.8875</v>
      </c>
      <c r="AF477" s="277">
        <f t="shared" si="198"/>
        <v>0.6</v>
      </c>
      <c r="AG477" s="278">
        <f>G477*AF477</f>
        <v>790.62</v>
      </c>
      <c r="AH477" s="225">
        <f>IF((AA477+AB477)-(AE477+AG477)&gt;0,0,(AA477+AB477)-(AE477+AG477))</f>
        <v>-355.57000000000016</v>
      </c>
      <c r="AI477" s="238">
        <f t="shared" si="205"/>
        <v>0.60000000000000009</v>
      </c>
      <c r="AJ477" s="69">
        <f t="shared" si="206"/>
        <v>790.62000000000012</v>
      </c>
      <c r="AK477" s="69"/>
      <c r="AL477" s="438">
        <f t="shared" si="202"/>
        <v>0</v>
      </c>
      <c r="AM477" s="69">
        <f t="shared" si="199"/>
        <v>0</v>
      </c>
      <c r="AN477" s="186"/>
      <c r="AO477" s="329"/>
    </row>
    <row r="478" spans="2:45" s="1" customFormat="1" ht="15.75" x14ac:dyDescent="0.25">
      <c r="B478" s="666"/>
      <c r="C478" s="15" t="s">
        <v>390</v>
      </c>
      <c r="D478" s="116">
        <v>1</v>
      </c>
      <c r="E478" s="116">
        <v>14.5</v>
      </c>
      <c r="F478" s="116">
        <v>11</v>
      </c>
      <c r="G478" s="69">
        <v>955.6</v>
      </c>
      <c r="H478" s="69">
        <v>57.6</v>
      </c>
      <c r="I478" s="80">
        <v>0.43564252825449973</v>
      </c>
      <c r="J478" s="69">
        <v>416.29999999999995</v>
      </c>
      <c r="K478" s="80">
        <v>0</v>
      </c>
      <c r="L478" s="69">
        <v>0</v>
      </c>
      <c r="M478" s="80">
        <v>0</v>
      </c>
      <c r="N478" s="69">
        <v>0</v>
      </c>
      <c r="O478" s="69">
        <v>0</v>
      </c>
      <c r="P478" s="69">
        <v>0</v>
      </c>
      <c r="Q478" s="69">
        <v>46.2</v>
      </c>
      <c r="R478" s="69">
        <v>6.3</v>
      </c>
      <c r="S478" s="69">
        <v>137.43416666666667</v>
      </c>
      <c r="T478" s="80">
        <v>0</v>
      </c>
      <c r="U478" s="69">
        <v>0</v>
      </c>
      <c r="V478" s="80">
        <v>0.17497907074089575</v>
      </c>
      <c r="W478" s="69">
        <v>167.20999999999998</v>
      </c>
      <c r="X478" s="69">
        <v>0</v>
      </c>
      <c r="Y478" s="69">
        <v>0</v>
      </c>
      <c r="Z478" s="69">
        <v>0</v>
      </c>
      <c r="AA478" s="60">
        <f>G478+H478+J478+L478+N478+O478+P478+Q478+R478+S478+U478+W478+X478+Y478+Z478</f>
        <v>1786.6441666666667</v>
      </c>
      <c r="AB478" s="143">
        <v>170.2</v>
      </c>
      <c r="AC478" s="69">
        <f>AB478+X478+W478+U478</f>
        <v>337.40999999999997</v>
      </c>
      <c r="AD478" s="238">
        <f t="shared" si="203"/>
        <v>0.35308706571787357</v>
      </c>
      <c r="AE478" s="69">
        <f>G478+H478+J478+L478+N478+P478+Q478+R478+S478+Y478+Z478</f>
        <v>1619.4341666666667</v>
      </c>
      <c r="AF478" s="277">
        <f t="shared" si="198"/>
        <v>0.6</v>
      </c>
      <c r="AG478" s="278">
        <f>G478*AF478</f>
        <v>573.36</v>
      </c>
      <c r="AH478" s="225">
        <f>IF((AA478+AB478)-(AE478+AG478)&gt;0,0,(AA478+AB478)-(AE478+AG478))</f>
        <v>-235.94999999999982</v>
      </c>
      <c r="AI478" s="238">
        <f t="shared" si="205"/>
        <v>0.59999999999999976</v>
      </c>
      <c r="AJ478" s="69">
        <f t="shared" si="206"/>
        <v>573.35999999999979</v>
      </c>
      <c r="AK478" s="69"/>
      <c r="AL478" s="438">
        <f t="shared" si="202"/>
        <v>0</v>
      </c>
      <c r="AM478" s="69">
        <f t="shared" si="199"/>
        <v>0</v>
      </c>
      <c r="AN478" s="186"/>
      <c r="AO478" s="329"/>
    </row>
    <row r="479" spans="2:45" s="1" customFormat="1" ht="15.75" customHeight="1" x14ac:dyDescent="0.25">
      <c r="B479" s="666" t="s">
        <v>391</v>
      </c>
      <c r="C479" s="21" t="s">
        <v>124</v>
      </c>
      <c r="D479" s="125">
        <f t="shared" ref="D479:AA479" si="208">SUM(D480:D481)</f>
        <v>11</v>
      </c>
      <c r="E479" s="125">
        <f t="shared" si="208"/>
        <v>54.5</v>
      </c>
      <c r="F479" s="125">
        <f t="shared" si="208"/>
        <v>52.5</v>
      </c>
      <c r="G479" s="57">
        <f t="shared" si="208"/>
        <v>4931.5</v>
      </c>
      <c r="H479" s="57">
        <f t="shared" si="208"/>
        <v>163.20000000000002</v>
      </c>
      <c r="I479" s="82">
        <f>J479/G479</f>
        <v>0.29212207239176718</v>
      </c>
      <c r="J479" s="57">
        <f t="shared" si="208"/>
        <v>1440.6</v>
      </c>
      <c r="K479" s="82">
        <f>L479/G479</f>
        <v>0</v>
      </c>
      <c r="L479" s="57">
        <f t="shared" si="208"/>
        <v>0</v>
      </c>
      <c r="M479" s="82">
        <f t="shared" si="208"/>
        <v>0</v>
      </c>
      <c r="N479" s="57">
        <f t="shared" si="208"/>
        <v>0</v>
      </c>
      <c r="O479" s="57">
        <f t="shared" si="208"/>
        <v>0</v>
      </c>
      <c r="P479" s="57">
        <f t="shared" si="208"/>
        <v>0</v>
      </c>
      <c r="Q479" s="57">
        <f t="shared" si="208"/>
        <v>138.80000000000001</v>
      </c>
      <c r="R479" s="57">
        <f t="shared" si="208"/>
        <v>19</v>
      </c>
      <c r="S479" s="57">
        <f t="shared" si="208"/>
        <v>629.66833333333329</v>
      </c>
      <c r="T479" s="82">
        <f>U479/G479</f>
        <v>0</v>
      </c>
      <c r="U479" s="57">
        <f t="shared" si="208"/>
        <v>0</v>
      </c>
      <c r="V479" s="82">
        <f>W479/G479</f>
        <v>0.17498124302950419</v>
      </c>
      <c r="W479" s="57">
        <f t="shared" si="208"/>
        <v>862.91999999999985</v>
      </c>
      <c r="X479" s="57">
        <f t="shared" si="208"/>
        <v>0</v>
      </c>
      <c r="Y479" s="57">
        <f t="shared" si="208"/>
        <v>0</v>
      </c>
      <c r="Z479" s="57">
        <f t="shared" si="208"/>
        <v>0</v>
      </c>
      <c r="AA479" s="57">
        <f t="shared" si="208"/>
        <v>8185.6883333333335</v>
      </c>
      <c r="AB479" s="141">
        <f>SUM(AB480:AB481)</f>
        <v>779.7</v>
      </c>
      <c r="AC479" s="141">
        <f>SUM(AC480:AC481)</f>
        <v>1642.62</v>
      </c>
      <c r="AD479" s="233">
        <f t="shared" si="203"/>
        <v>0.3330872959545777</v>
      </c>
      <c r="AE479" s="141">
        <f>SUM(AE480:AE481)</f>
        <v>7322.7683333333334</v>
      </c>
      <c r="AF479" s="269">
        <f t="shared" si="198"/>
        <v>0.6</v>
      </c>
      <c r="AG479" s="270">
        <f>SUM(AG480:AG481)</f>
        <v>2958.8999999999996</v>
      </c>
      <c r="AH479" s="141">
        <f>SUM(AH480:AH481)</f>
        <v>-1316.2800000000002</v>
      </c>
      <c r="AI479" s="233">
        <f t="shared" si="205"/>
        <v>0.6</v>
      </c>
      <c r="AJ479" s="57">
        <f t="shared" si="206"/>
        <v>2958.9</v>
      </c>
      <c r="AK479" s="57"/>
      <c r="AL479" s="433">
        <f t="shared" si="202"/>
        <v>0</v>
      </c>
      <c r="AM479" s="57">
        <f>SUM(AM480:AM481)</f>
        <v>0</v>
      </c>
      <c r="AN479" s="79"/>
      <c r="AO479" s="329"/>
    </row>
    <row r="480" spans="2:45" s="1" customFormat="1" ht="15.75" x14ac:dyDescent="0.25">
      <c r="B480" s="666"/>
      <c r="C480" s="15" t="s">
        <v>392</v>
      </c>
      <c r="D480" s="116">
        <v>7</v>
      </c>
      <c r="E480" s="116">
        <v>35</v>
      </c>
      <c r="F480" s="116">
        <v>34</v>
      </c>
      <c r="G480" s="69">
        <v>3173.2</v>
      </c>
      <c r="H480" s="69">
        <v>104.4</v>
      </c>
      <c r="I480" s="80">
        <v>0.28895121643766541</v>
      </c>
      <c r="J480" s="69">
        <v>916.89999999999986</v>
      </c>
      <c r="K480" s="80">
        <v>0</v>
      </c>
      <c r="L480" s="69">
        <v>0</v>
      </c>
      <c r="M480" s="80">
        <v>0</v>
      </c>
      <c r="N480" s="69">
        <v>0</v>
      </c>
      <c r="O480" s="69">
        <v>0</v>
      </c>
      <c r="P480" s="69">
        <v>0</v>
      </c>
      <c r="Q480" s="69">
        <v>92.6</v>
      </c>
      <c r="R480" s="69">
        <v>12.7</v>
      </c>
      <c r="S480" s="69">
        <v>404.58833333333331</v>
      </c>
      <c r="T480" s="80">
        <v>0</v>
      </c>
      <c r="U480" s="69">
        <v>0</v>
      </c>
      <c r="V480" s="80">
        <v>0.17498424303542162</v>
      </c>
      <c r="W480" s="69">
        <v>555.25999999999988</v>
      </c>
      <c r="X480" s="69">
        <v>0</v>
      </c>
      <c r="Y480" s="69">
        <v>0</v>
      </c>
      <c r="Z480" s="69">
        <v>0</v>
      </c>
      <c r="AA480" s="60">
        <f>G480+H480+J480+L480+N480+O480+P480+Q480+R480+S480+U480+W480+X480+Y480+Z480</f>
        <v>5259.6483333333335</v>
      </c>
      <c r="AB480" s="143">
        <v>501</v>
      </c>
      <c r="AC480" s="69">
        <f>AB480+X480+W480+U480</f>
        <v>1056.2599999999998</v>
      </c>
      <c r="AD480" s="238">
        <f t="shared" si="203"/>
        <v>0.33286902811042474</v>
      </c>
      <c r="AE480" s="69">
        <f>G480+H480+J480+L480+N480+P480+Q480+R480+S480+Y480+Z480</f>
        <v>4704.3883333333333</v>
      </c>
      <c r="AF480" s="277">
        <f t="shared" si="198"/>
        <v>0.6</v>
      </c>
      <c r="AG480" s="278">
        <f>G480*AF480</f>
        <v>1903.9199999999998</v>
      </c>
      <c r="AH480" s="225">
        <f>IF((AA480+AB480)-(AE480+AG480)&gt;0,0,(AA480+AB480)-(AE480+AG480))</f>
        <v>-847.65999999999985</v>
      </c>
      <c r="AI480" s="238">
        <f t="shared" si="205"/>
        <v>0.59999999999999987</v>
      </c>
      <c r="AJ480" s="69">
        <f t="shared" si="206"/>
        <v>1903.9199999999996</v>
      </c>
      <c r="AK480" s="69"/>
      <c r="AL480" s="438">
        <f t="shared" si="202"/>
        <v>0</v>
      </c>
      <c r="AM480" s="69">
        <f t="shared" si="199"/>
        <v>0</v>
      </c>
      <c r="AN480" s="186"/>
      <c r="AO480" s="329"/>
    </row>
    <row r="481" spans="2:41" s="1" customFormat="1" ht="15.75" x14ac:dyDescent="0.25">
      <c r="B481" s="666"/>
      <c r="C481" s="15" t="s">
        <v>393</v>
      </c>
      <c r="D481" s="116">
        <v>4</v>
      </c>
      <c r="E481" s="116">
        <v>19.5</v>
      </c>
      <c r="F481" s="116">
        <v>18.5</v>
      </c>
      <c r="G481" s="69">
        <v>1758.3000000000002</v>
      </c>
      <c r="H481" s="69">
        <v>58.800000000000004</v>
      </c>
      <c r="I481" s="80">
        <v>0.29784450890064262</v>
      </c>
      <c r="J481" s="69">
        <v>523.69999999999993</v>
      </c>
      <c r="K481" s="80">
        <v>0</v>
      </c>
      <c r="L481" s="69">
        <v>0</v>
      </c>
      <c r="M481" s="80">
        <v>0</v>
      </c>
      <c r="N481" s="69">
        <v>0</v>
      </c>
      <c r="O481" s="69">
        <v>0</v>
      </c>
      <c r="P481" s="69">
        <v>0</v>
      </c>
      <c r="Q481" s="69">
        <v>46.2</v>
      </c>
      <c r="R481" s="69">
        <v>6.3</v>
      </c>
      <c r="S481" s="69">
        <v>225.07999999999998</v>
      </c>
      <c r="T481" s="80">
        <v>0</v>
      </c>
      <c r="U481" s="69">
        <v>0</v>
      </c>
      <c r="V481" s="80">
        <v>0.17497582892566682</v>
      </c>
      <c r="W481" s="69">
        <v>307.66000000000003</v>
      </c>
      <c r="X481" s="69">
        <v>0</v>
      </c>
      <c r="Y481" s="69">
        <v>0</v>
      </c>
      <c r="Z481" s="69">
        <v>0</v>
      </c>
      <c r="AA481" s="60">
        <f>G481+H481+J481+L481+N481+O481+P481+Q481+R481+S481+U481+W481+X481+Y481+Z481</f>
        <v>2926.04</v>
      </c>
      <c r="AB481" s="143">
        <v>278.7</v>
      </c>
      <c r="AC481" s="69">
        <f>AB481+X481+W481+U481</f>
        <v>586.36</v>
      </c>
      <c r="AD481" s="238">
        <f t="shared" si="203"/>
        <v>0.33348120343513621</v>
      </c>
      <c r="AE481" s="69">
        <f>G481+H481+J481+L481+N481+P481+Q481+R481+S481+Y481+Z481</f>
        <v>2618.38</v>
      </c>
      <c r="AF481" s="277">
        <f t="shared" si="198"/>
        <v>0.6</v>
      </c>
      <c r="AG481" s="278">
        <f>G481*AF481</f>
        <v>1054.98</v>
      </c>
      <c r="AH481" s="225">
        <f>IF((AA481+AB481)-(AE481+AG481)&gt;0,0,(AA481+AB481)-(AE481+AG481))</f>
        <v>-468.62000000000035</v>
      </c>
      <c r="AI481" s="238">
        <f t="shared" si="205"/>
        <v>0.6000000000000002</v>
      </c>
      <c r="AJ481" s="69">
        <f t="shared" si="206"/>
        <v>1054.9800000000005</v>
      </c>
      <c r="AK481" s="69"/>
      <c r="AL481" s="438">
        <f t="shared" si="202"/>
        <v>0</v>
      </c>
      <c r="AM481" s="69">
        <f t="shared" si="199"/>
        <v>0</v>
      </c>
      <c r="AN481" s="186"/>
      <c r="AO481" s="329"/>
    </row>
    <row r="482" spans="2:41" ht="15.75" customHeight="1" x14ac:dyDescent="0.25">
      <c r="B482" s="666" t="s">
        <v>394</v>
      </c>
      <c r="C482" s="21" t="s">
        <v>124</v>
      </c>
      <c r="D482" s="125">
        <f t="shared" ref="D482:AA482" si="209">SUM(D483:D485)</f>
        <v>9</v>
      </c>
      <c r="E482" s="125">
        <f t="shared" si="209"/>
        <v>63</v>
      </c>
      <c r="F482" s="125">
        <f t="shared" si="209"/>
        <v>55</v>
      </c>
      <c r="G482" s="57">
        <f t="shared" si="209"/>
        <v>4975.1000000000004</v>
      </c>
      <c r="H482" s="57">
        <f t="shared" si="209"/>
        <v>160.80000000000001</v>
      </c>
      <c r="I482" s="82">
        <f>J482/G482</f>
        <v>0.2856826998452292</v>
      </c>
      <c r="J482" s="57">
        <f t="shared" si="209"/>
        <v>1421.3</v>
      </c>
      <c r="K482" s="82">
        <f>L482/G482</f>
        <v>4.4079515989628351E-2</v>
      </c>
      <c r="L482" s="57">
        <f t="shared" si="209"/>
        <v>219.3</v>
      </c>
      <c r="M482" s="82">
        <f t="shared" si="209"/>
        <v>0</v>
      </c>
      <c r="N482" s="57">
        <f t="shared" si="209"/>
        <v>0</v>
      </c>
      <c r="O482" s="57">
        <f t="shared" si="209"/>
        <v>0</v>
      </c>
      <c r="P482" s="57">
        <f t="shared" si="209"/>
        <v>0</v>
      </c>
      <c r="Q482" s="57">
        <f t="shared" si="209"/>
        <v>201.60000000000002</v>
      </c>
      <c r="R482" s="57">
        <f t="shared" si="209"/>
        <v>23.3</v>
      </c>
      <c r="S482" s="57">
        <f t="shared" si="209"/>
        <v>655.99333333333334</v>
      </c>
      <c r="T482" s="82">
        <f>U482/G482</f>
        <v>0</v>
      </c>
      <c r="U482" s="57">
        <f t="shared" si="209"/>
        <v>0</v>
      </c>
      <c r="V482" s="82">
        <f>W482/G482</f>
        <v>0.17497537737934915</v>
      </c>
      <c r="W482" s="57">
        <f t="shared" si="209"/>
        <v>870.52</v>
      </c>
      <c r="X482" s="57">
        <f t="shared" si="209"/>
        <v>0</v>
      </c>
      <c r="Y482" s="57">
        <f t="shared" si="209"/>
        <v>0</v>
      </c>
      <c r="Z482" s="57">
        <f t="shared" si="209"/>
        <v>0</v>
      </c>
      <c r="AA482" s="57">
        <f t="shared" si="209"/>
        <v>8527.9133333333339</v>
      </c>
      <c r="AB482" s="141">
        <f>SUM(AB483:AB485)</f>
        <v>812.3</v>
      </c>
      <c r="AC482" s="141">
        <f>SUM(AC483:AC485)</f>
        <v>1682.8200000000002</v>
      </c>
      <c r="AD482" s="233">
        <f t="shared" si="203"/>
        <v>0.33824847741753933</v>
      </c>
      <c r="AE482" s="141">
        <f>SUM(AE483:AE485)</f>
        <v>7657.3933333333334</v>
      </c>
      <c r="AF482" s="269">
        <f t="shared" si="198"/>
        <v>0.6</v>
      </c>
      <c r="AG482" s="270">
        <f>SUM(AG483:AG485)</f>
        <v>2985.0599999999995</v>
      </c>
      <c r="AH482" s="141">
        <f>SUM(AH483:AH485)</f>
        <v>-1302.2399999999998</v>
      </c>
      <c r="AI482" s="233">
        <f t="shared" si="205"/>
        <v>0.6</v>
      </c>
      <c r="AJ482" s="57">
        <f t="shared" si="206"/>
        <v>2985.06</v>
      </c>
      <c r="AK482" s="57"/>
      <c r="AL482" s="433">
        <f t="shared" si="202"/>
        <v>0</v>
      </c>
      <c r="AM482" s="57">
        <f>SUM(AM483:AM485)</f>
        <v>0</v>
      </c>
      <c r="AN482" s="79"/>
      <c r="AO482" s="329"/>
    </row>
    <row r="483" spans="2:41" ht="15.75" x14ac:dyDescent="0.25">
      <c r="B483" s="666"/>
      <c r="C483" s="15" t="s">
        <v>395</v>
      </c>
      <c r="D483" s="116">
        <v>3</v>
      </c>
      <c r="E483" s="116">
        <v>21</v>
      </c>
      <c r="F483" s="116">
        <v>17</v>
      </c>
      <c r="G483" s="69">
        <v>1448.3</v>
      </c>
      <c r="H483" s="69">
        <v>45.6</v>
      </c>
      <c r="I483" s="80">
        <v>0.25719809431747565</v>
      </c>
      <c r="J483" s="69">
        <v>372.5</v>
      </c>
      <c r="K483" s="80">
        <v>0</v>
      </c>
      <c r="L483" s="69">
        <v>0</v>
      </c>
      <c r="M483" s="80">
        <v>0</v>
      </c>
      <c r="N483" s="69">
        <v>0</v>
      </c>
      <c r="O483" s="69">
        <v>0</v>
      </c>
      <c r="P483" s="69">
        <v>0</v>
      </c>
      <c r="Q483" s="69">
        <v>78.300000000000011</v>
      </c>
      <c r="R483" s="69">
        <v>8.5</v>
      </c>
      <c r="S483" s="69">
        <v>183.88833333333332</v>
      </c>
      <c r="T483" s="80">
        <v>0</v>
      </c>
      <c r="U483" s="69">
        <v>0</v>
      </c>
      <c r="V483" s="80">
        <v>0.17500517848512048</v>
      </c>
      <c r="W483" s="69">
        <v>253.45999999999998</v>
      </c>
      <c r="X483" s="69">
        <v>0</v>
      </c>
      <c r="Y483" s="69">
        <v>0</v>
      </c>
      <c r="Z483" s="69">
        <v>0</v>
      </c>
      <c r="AA483" s="60">
        <f>G483+H483+J483+L483+N483+O483+P483+Q483+R483+S483+U483+W483+X483+Y483+Z483</f>
        <v>2390.5483333333332</v>
      </c>
      <c r="AB483" s="143">
        <v>227.7</v>
      </c>
      <c r="AC483" s="69">
        <f>AB483+X483+W483+U483</f>
        <v>481.15999999999997</v>
      </c>
      <c r="AD483" s="238">
        <f t="shared" si="203"/>
        <v>0.33222398674307807</v>
      </c>
      <c r="AE483" s="69">
        <f>G483+H483+J483+L483+N483+P483+Q483+R483+S483+Y483+Z483</f>
        <v>2137.0883333333331</v>
      </c>
      <c r="AF483" s="277">
        <f t="shared" si="198"/>
        <v>0.6</v>
      </c>
      <c r="AG483" s="278">
        <f>G483*AF483</f>
        <v>868.9799999999999</v>
      </c>
      <c r="AH483" s="225">
        <f>IF((AA483+AB483)-(AE483+AG483)&gt;0,0,(AA483+AB483)-(AE483+AG483))</f>
        <v>-387.82000000000016</v>
      </c>
      <c r="AI483" s="238">
        <f t="shared" si="205"/>
        <v>0.60000000000000009</v>
      </c>
      <c r="AJ483" s="69">
        <f t="shared" si="206"/>
        <v>868.98000000000013</v>
      </c>
      <c r="AK483" s="69"/>
      <c r="AL483" s="438">
        <f t="shared" si="202"/>
        <v>0</v>
      </c>
      <c r="AM483" s="69">
        <f t="shared" si="199"/>
        <v>0</v>
      </c>
      <c r="AN483" s="186"/>
      <c r="AO483" s="329"/>
    </row>
    <row r="484" spans="2:41" ht="15.75" x14ac:dyDescent="0.25">
      <c r="B484" s="666"/>
      <c r="C484" s="15" t="s">
        <v>396</v>
      </c>
      <c r="D484" s="116">
        <v>3</v>
      </c>
      <c r="E484" s="116">
        <v>27.5</v>
      </c>
      <c r="F484" s="116">
        <v>25.5</v>
      </c>
      <c r="G484" s="69">
        <v>2269</v>
      </c>
      <c r="H484" s="69">
        <v>62.4</v>
      </c>
      <c r="I484" s="80">
        <v>0.26152490083737329</v>
      </c>
      <c r="J484" s="69">
        <v>593.4</v>
      </c>
      <c r="K484" s="80">
        <v>9.6650506831203173E-2</v>
      </c>
      <c r="L484" s="69">
        <v>219.3</v>
      </c>
      <c r="M484" s="80">
        <v>0</v>
      </c>
      <c r="N484" s="69">
        <v>0</v>
      </c>
      <c r="O484" s="69">
        <v>0</v>
      </c>
      <c r="P484" s="69">
        <v>0</v>
      </c>
      <c r="Q484" s="69">
        <v>77.099999999999994</v>
      </c>
      <c r="R484" s="69">
        <v>8.5</v>
      </c>
      <c r="S484" s="69">
        <v>302.22500000000002</v>
      </c>
      <c r="T484" s="80">
        <v>0</v>
      </c>
      <c r="U484" s="69">
        <v>0</v>
      </c>
      <c r="V484" s="80">
        <v>0.17496694579109739</v>
      </c>
      <c r="W484" s="69">
        <v>397</v>
      </c>
      <c r="X484" s="69">
        <v>0</v>
      </c>
      <c r="Y484" s="69">
        <v>0</v>
      </c>
      <c r="Z484" s="69">
        <v>0</v>
      </c>
      <c r="AA484" s="60">
        <f>G484+H484+J484+L484+N484+O484+P484+Q484+R484+S484+U484+W484+X484+Y484+Z484</f>
        <v>3928.9250000000002</v>
      </c>
      <c r="AB484" s="143">
        <v>374.2</v>
      </c>
      <c r="AC484" s="69">
        <f>AB484+X484+W484+U484</f>
        <v>771.2</v>
      </c>
      <c r="AD484" s="238">
        <f t="shared" si="203"/>
        <v>0.33988541207580436</v>
      </c>
      <c r="AE484" s="69">
        <f>G484+H484+J484+L484+N484+P484+Q484+R484+S484+Y484+Z484</f>
        <v>3531.9250000000002</v>
      </c>
      <c r="AF484" s="277">
        <f t="shared" si="198"/>
        <v>0.6</v>
      </c>
      <c r="AG484" s="278">
        <f>G484*AF484</f>
        <v>1361.3999999999999</v>
      </c>
      <c r="AH484" s="225">
        <f>IF((AA484+AB484)-(AE484+AG484)&gt;0,0,(AA484+AB484)-(AE484+AG484))</f>
        <v>-590.19999999999982</v>
      </c>
      <c r="AI484" s="238">
        <f t="shared" si="205"/>
        <v>0.6</v>
      </c>
      <c r="AJ484" s="69">
        <f t="shared" si="206"/>
        <v>1361.3999999999999</v>
      </c>
      <c r="AK484" s="69"/>
      <c r="AL484" s="438">
        <f t="shared" si="202"/>
        <v>0</v>
      </c>
      <c r="AM484" s="69">
        <f t="shared" si="199"/>
        <v>0</v>
      </c>
      <c r="AN484" s="186"/>
      <c r="AO484" s="329"/>
    </row>
    <row r="485" spans="2:41" ht="15.75" x14ac:dyDescent="0.25">
      <c r="B485" s="666"/>
      <c r="C485" s="15" t="s">
        <v>397</v>
      </c>
      <c r="D485" s="116">
        <v>3</v>
      </c>
      <c r="E485" s="116">
        <v>14.5</v>
      </c>
      <c r="F485" s="116">
        <v>12.5</v>
      </c>
      <c r="G485" s="69">
        <v>1257.8</v>
      </c>
      <c r="H485" s="69">
        <v>52.800000000000004</v>
      </c>
      <c r="I485" s="80">
        <v>0.36206074097630786</v>
      </c>
      <c r="J485" s="69">
        <v>455.4</v>
      </c>
      <c r="K485" s="80">
        <v>0</v>
      </c>
      <c r="L485" s="69">
        <v>0</v>
      </c>
      <c r="M485" s="80">
        <v>0</v>
      </c>
      <c r="N485" s="69">
        <v>0</v>
      </c>
      <c r="O485" s="69">
        <v>0</v>
      </c>
      <c r="P485" s="69">
        <v>0</v>
      </c>
      <c r="Q485" s="69">
        <v>46.2</v>
      </c>
      <c r="R485" s="69">
        <v>6.3</v>
      </c>
      <c r="S485" s="69">
        <v>169.88000000000002</v>
      </c>
      <c r="T485" s="80">
        <v>0</v>
      </c>
      <c r="U485" s="69">
        <v>0</v>
      </c>
      <c r="V485" s="80">
        <v>0.17495627285737</v>
      </c>
      <c r="W485" s="69">
        <v>220.05999999999997</v>
      </c>
      <c r="X485" s="69">
        <v>0</v>
      </c>
      <c r="Y485" s="69">
        <v>0</v>
      </c>
      <c r="Z485" s="69">
        <v>0</v>
      </c>
      <c r="AA485" s="60">
        <f>G485+H485+J485+L485+N485+O485+P485+Q485+R485+S485+U485+W485+X485+Y485+Z485</f>
        <v>2208.44</v>
      </c>
      <c r="AB485" s="143">
        <v>210.4</v>
      </c>
      <c r="AC485" s="69">
        <f>AB485+X485+W485+U485</f>
        <v>430.46</v>
      </c>
      <c r="AD485" s="238">
        <f t="shared" si="203"/>
        <v>0.34223246939100016</v>
      </c>
      <c r="AE485" s="69">
        <f>G485+H485+J485+L485+N485+P485+Q485+R485+S485+Y485+Z485</f>
        <v>1988.38</v>
      </c>
      <c r="AF485" s="277">
        <f t="shared" si="198"/>
        <v>0.6</v>
      </c>
      <c r="AG485" s="278">
        <f>G485*AF485</f>
        <v>754.68</v>
      </c>
      <c r="AH485" s="225">
        <f>IF((AA485+AB485)-(AE485+AG485)&gt;0,0,(AA485+AB485)-(AE485+AG485))</f>
        <v>-324.2199999999998</v>
      </c>
      <c r="AI485" s="238">
        <f t="shared" si="205"/>
        <v>0.59999999999999987</v>
      </c>
      <c r="AJ485" s="69">
        <f t="shared" si="206"/>
        <v>754.67999999999984</v>
      </c>
      <c r="AK485" s="69"/>
      <c r="AL485" s="438">
        <f t="shared" si="202"/>
        <v>0</v>
      </c>
      <c r="AM485" s="69">
        <f t="shared" si="199"/>
        <v>0</v>
      </c>
      <c r="AN485" s="186"/>
      <c r="AO485" s="329"/>
    </row>
    <row r="486" spans="2:41" ht="15.75" customHeight="1" x14ac:dyDescent="0.25">
      <c r="B486" s="666" t="s">
        <v>398</v>
      </c>
      <c r="C486" s="21" t="s">
        <v>124</v>
      </c>
      <c r="D486" s="125">
        <f t="shared" ref="D486:AA486" si="210">SUM(D487:D488)</f>
        <v>6</v>
      </c>
      <c r="E486" s="125">
        <f t="shared" si="210"/>
        <v>40.5</v>
      </c>
      <c r="F486" s="125">
        <f t="shared" si="210"/>
        <v>38.5</v>
      </c>
      <c r="G486" s="57">
        <f t="shared" si="210"/>
        <v>3651</v>
      </c>
      <c r="H486" s="57">
        <f t="shared" si="210"/>
        <v>112.8</v>
      </c>
      <c r="I486" s="82">
        <f>J486/G486</f>
        <v>0.26861133935907971</v>
      </c>
      <c r="J486" s="57">
        <f t="shared" si="210"/>
        <v>980.7</v>
      </c>
      <c r="K486" s="82">
        <f>L486/G486</f>
        <v>0</v>
      </c>
      <c r="L486" s="57">
        <f t="shared" si="210"/>
        <v>0</v>
      </c>
      <c r="M486" s="82">
        <f t="shared" si="210"/>
        <v>0</v>
      </c>
      <c r="N486" s="57">
        <f t="shared" si="210"/>
        <v>0</v>
      </c>
      <c r="O486" s="57">
        <f t="shared" si="210"/>
        <v>0</v>
      </c>
      <c r="P486" s="57">
        <f t="shared" si="210"/>
        <v>0</v>
      </c>
      <c r="Q486" s="57">
        <f t="shared" si="210"/>
        <v>144.9</v>
      </c>
      <c r="R486" s="57">
        <f t="shared" si="210"/>
        <v>12.7</v>
      </c>
      <c r="S486" s="57">
        <f t="shared" si="210"/>
        <v>461.73833333333334</v>
      </c>
      <c r="T486" s="82">
        <f>U486/G486</f>
        <v>0</v>
      </c>
      <c r="U486" s="57">
        <f t="shared" si="210"/>
        <v>0</v>
      </c>
      <c r="V486" s="82">
        <f>W486/G486</f>
        <v>0.17495480690221857</v>
      </c>
      <c r="W486" s="57">
        <f t="shared" si="210"/>
        <v>638.76</v>
      </c>
      <c r="X486" s="57">
        <f t="shared" si="210"/>
        <v>0</v>
      </c>
      <c r="Y486" s="57">
        <f t="shared" si="210"/>
        <v>0</v>
      </c>
      <c r="Z486" s="57">
        <f t="shared" si="210"/>
        <v>0</v>
      </c>
      <c r="AA486" s="57">
        <f t="shared" si="210"/>
        <v>6002.5983333333334</v>
      </c>
      <c r="AB486" s="141">
        <f>SUM(AB487:AB488)</f>
        <v>571.79999999999995</v>
      </c>
      <c r="AC486" s="141">
        <f>SUM(AC487:AC488)</f>
        <v>1210.56</v>
      </c>
      <c r="AD486" s="233">
        <f t="shared" si="203"/>
        <v>0.331569433032046</v>
      </c>
      <c r="AE486" s="141">
        <f>SUM(AE487:AE488)</f>
        <v>5363.8383333333331</v>
      </c>
      <c r="AF486" s="269">
        <f t="shared" si="198"/>
        <v>0.6</v>
      </c>
      <c r="AG486" s="270">
        <f>SUM(AG487:AG488)</f>
        <v>2190.6000000000004</v>
      </c>
      <c r="AH486" s="141">
        <f>SUM(AH487:AH488)</f>
        <v>-980.04</v>
      </c>
      <c r="AI486" s="233">
        <f t="shared" si="205"/>
        <v>0.6</v>
      </c>
      <c r="AJ486" s="57">
        <f t="shared" si="206"/>
        <v>2190.6</v>
      </c>
      <c r="AK486" s="57"/>
      <c r="AL486" s="433">
        <f t="shared" si="202"/>
        <v>0</v>
      </c>
      <c r="AM486" s="57">
        <f>SUM(AM487:AM488)</f>
        <v>0</v>
      </c>
      <c r="AN486" s="79"/>
      <c r="AO486" s="329"/>
    </row>
    <row r="487" spans="2:41" s="1" customFormat="1" ht="15.75" x14ac:dyDescent="0.25">
      <c r="B487" s="666"/>
      <c r="C487" s="15" t="s">
        <v>399</v>
      </c>
      <c r="D487" s="116">
        <v>4</v>
      </c>
      <c r="E487" s="116">
        <v>23.5</v>
      </c>
      <c r="F487" s="116">
        <v>22.5</v>
      </c>
      <c r="G487" s="69">
        <v>2052.5</v>
      </c>
      <c r="H487" s="69">
        <v>60</v>
      </c>
      <c r="I487" s="80">
        <v>0.27293544457978075</v>
      </c>
      <c r="J487" s="69">
        <v>560.20000000000005</v>
      </c>
      <c r="K487" s="80">
        <v>0</v>
      </c>
      <c r="L487" s="69">
        <v>0</v>
      </c>
      <c r="M487" s="80">
        <v>0</v>
      </c>
      <c r="N487" s="69">
        <v>0</v>
      </c>
      <c r="O487" s="69">
        <v>0</v>
      </c>
      <c r="P487" s="69">
        <v>0</v>
      </c>
      <c r="Q487" s="69">
        <v>108</v>
      </c>
      <c r="R487" s="69">
        <v>8.5</v>
      </c>
      <c r="S487" s="69">
        <v>262.35833333333335</v>
      </c>
      <c r="T487" s="80">
        <v>0</v>
      </c>
      <c r="U487" s="69">
        <v>0</v>
      </c>
      <c r="V487" s="80">
        <v>0.17495736906211937</v>
      </c>
      <c r="W487" s="69">
        <v>359.1</v>
      </c>
      <c r="X487" s="69">
        <v>0</v>
      </c>
      <c r="Y487" s="69">
        <v>0</v>
      </c>
      <c r="Z487" s="69">
        <v>0</v>
      </c>
      <c r="AA487" s="60">
        <f>G487+H487+J487+L487+N487+O487+P487+Q487+R487+S487+U487+W487+X487+Y487+Z487</f>
        <v>3410.6583333333333</v>
      </c>
      <c r="AB487" s="143">
        <v>324.89999999999998</v>
      </c>
      <c r="AC487" s="69">
        <f>AB487+X487+W487+U487</f>
        <v>684</v>
      </c>
      <c r="AD487" s="238">
        <f t="shared" si="203"/>
        <v>0.33325213154689404</v>
      </c>
      <c r="AE487" s="69">
        <f>G487+H487+J487+L487+N487+P487+Q487+R487+S487+Y487+Z487</f>
        <v>3051.5583333333334</v>
      </c>
      <c r="AF487" s="277">
        <f t="shared" si="198"/>
        <v>0.6</v>
      </c>
      <c r="AG487" s="278">
        <f>G487*AF487</f>
        <v>1231.5</v>
      </c>
      <c r="AH487" s="225">
        <f>IF((AA487+AB487)-(AE487+AG487)&gt;0,0,(AA487+AB487)-(AE487+AG487))</f>
        <v>-547.5</v>
      </c>
      <c r="AI487" s="238">
        <f t="shared" si="205"/>
        <v>0.6</v>
      </c>
      <c r="AJ487" s="69">
        <f t="shared" si="206"/>
        <v>1231.5</v>
      </c>
      <c r="AK487" s="69"/>
      <c r="AL487" s="438">
        <f t="shared" si="202"/>
        <v>0</v>
      </c>
      <c r="AM487" s="69">
        <f t="shared" si="199"/>
        <v>0</v>
      </c>
      <c r="AN487" s="186"/>
      <c r="AO487" s="329"/>
    </row>
    <row r="488" spans="2:41" ht="15.75" x14ac:dyDescent="0.25">
      <c r="B488" s="666"/>
      <c r="C488" s="15" t="s">
        <v>400</v>
      </c>
      <c r="D488" s="116">
        <v>2</v>
      </c>
      <c r="E488" s="116">
        <v>17</v>
      </c>
      <c r="F488" s="116">
        <v>16</v>
      </c>
      <c r="G488" s="69">
        <v>1598.5000000000002</v>
      </c>
      <c r="H488" s="69">
        <v>52.8</v>
      </c>
      <c r="I488" s="80">
        <v>0.26305911792305281</v>
      </c>
      <c r="J488" s="69">
        <v>420.5</v>
      </c>
      <c r="K488" s="80">
        <v>0</v>
      </c>
      <c r="L488" s="69">
        <v>0</v>
      </c>
      <c r="M488" s="80">
        <v>0</v>
      </c>
      <c r="N488" s="69">
        <v>0</v>
      </c>
      <c r="O488" s="69">
        <v>0</v>
      </c>
      <c r="P488" s="69">
        <v>0</v>
      </c>
      <c r="Q488" s="69">
        <v>36.9</v>
      </c>
      <c r="R488" s="69">
        <v>4.2</v>
      </c>
      <c r="S488" s="69">
        <v>199.38000000000002</v>
      </c>
      <c r="T488" s="80">
        <v>0</v>
      </c>
      <c r="U488" s="69">
        <v>0</v>
      </c>
      <c r="V488" s="80">
        <v>0.17495151704723177</v>
      </c>
      <c r="W488" s="69">
        <v>279.66000000000003</v>
      </c>
      <c r="X488" s="69">
        <v>0</v>
      </c>
      <c r="Y488" s="69">
        <v>0</v>
      </c>
      <c r="Z488" s="69">
        <v>0</v>
      </c>
      <c r="AA488" s="60">
        <f>G488+H488+J488+L488+N488+O488+P488+Q488+R488+S488+U488+W488+X488+Y488+Z488</f>
        <v>2591.94</v>
      </c>
      <c r="AB488" s="143">
        <v>246.9</v>
      </c>
      <c r="AC488" s="69">
        <f>AB488+X488+W488+U488</f>
        <v>526.56000000000006</v>
      </c>
      <c r="AD488" s="238">
        <f t="shared" si="203"/>
        <v>0.32940882076947137</v>
      </c>
      <c r="AE488" s="69">
        <f>G488+H488+J488+L488+N488+P488+Q488+R488+S488+Y488+Z488</f>
        <v>2312.2800000000002</v>
      </c>
      <c r="AF488" s="277">
        <f t="shared" si="198"/>
        <v>0.6</v>
      </c>
      <c r="AG488" s="278">
        <f>G488*AF488</f>
        <v>959.10000000000014</v>
      </c>
      <c r="AH488" s="225">
        <f>IF((AA488+AB488)-(AE488+AG488)&gt;0,0,(AA488+AB488)-(AE488+AG488))</f>
        <v>-432.53999999999996</v>
      </c>
      <c r="AI488" s="238">
        <f t="shared" si="205"/>
        <v>0.6</v>
      </c>
      <c r="AJ488" s="69">
        <f t="shared" si="206"/>
        <v>959.1</v>
      </c>
      <c r="AK488" s="69"/>
      <c r="AL488" s="438">
        <f t="shared" si="202"/>
        <v>0</v>
      </c>
      <c r="AM488" s="69">
        <f t="shared" si="199"/>
        <v>0</v>
      </c>
      <c r="AN488" s="186"/>
      <c r="AO488" s="329"/>
    </row>
    <row r="489" spans="2:41" s="1" customFormat="1" ht="15.75" customHeight="1" x14ac:dyDescent="0.25">
      <c r="B489" s="666" t="s">
        <v>401</v>
      </c>
      <c r="C489" s="21" t="s">
        <v>124</v>
      </c>
      <c r="D489" s="125">
        <f t="shared" ref="D489:AA489" si="211">SUM(D490:D491)</f>
        <v>8</v>
      </c>
      <c r="E489" s="125">
        <f t="shared" si="211"/>
        <v>45.5</v>
      </c>
      <c r="F489" s="125">
        <f t="shared" si="211"/>
        <v>41.5</v>
      </c>
      <c r="G489" s="57">
        <f t="shared" si="211"/>
        <v>3755.4000000000005</v>
      </c>
      <c r="H489" s="57">
        <f t="shared" si="211"/>
        <v>96</v>
      </c>
      <c r="I489" s="82">
        <f>J489/G489</f>
        <v>0.23257176332747506</v>
      </c>
      <c r="J489" s="57">
        <f t="shared" si="211"/>
        <v>873.4</v>
      </c>
      <c r="K489" s="82">
        <f>L489/G489</f>
        <v>0</v>
      </c>
      <c r="L489" s="57">
        <f t="shared" si="211"/>
        <v>0</v>
      </c>
      <c r="M489" s="82">
        <f t="shared" si="211"/>
        <v>0</v>
      </c>
      <c r="N489" s="57">
        <f t="shared" si="211"/>
        <v>0</v>
      </c>
      <c r="O489" s="57">
        <f t="shared" si="211"/>
        <v>0</v>
      </c>
      <c r="P489" s="57">
        <f t="shared" si="211"/>
        <v>0</v>
      </c>
      <c r="Q489" s="57">
        <f t="shared" si="211"/>
        <v>262.5</v>
      </c>
      <c r="R489" s="57">
        <f t="shared" si="211"/>
        <v>33.700000000000003</v>
      </c>
      <c r="S489" s="57">
        <f t="shared" si="211"/>
        <v>473.17166666666674</v>
      </c>
      <c r="T489" s="82">
        <f>U489/G489</f>
        <v>0</v>
      </c>
      <c r="U489" s="57">
        <f t="shared" si="211"/>
        <v>0</v>
      </c>
      <c r="V489" s="82">
        <f>W489/G489</f>
        <v>0.17496405176545771</v>
      </c>
      <c r="W489" s="57">
        <f t="shared" si="211"/>
        <v>657.06</v>
      </c>
      <c r="X489" s="57">
        <f t="shared" si="211"/>
        <v>0</v>
      </c>
      <c r="Y489" s="57">
        <f t="shared" si="211"/>
        <v>0</v>
      </c>
      <c r="Z489" s="57">
        <f t="shared" si="211"/>
        <v>0</v>
      </c>
      <c r="AA489" s="57">
        <f t="shared" si="211"/>
        <v>6151.2316666666666</v>
      </c>
      <c r="AB489" s="141">
        <f>SUM(AB490:AB491)</f>
        <v>586</v>
      </c>
      <c r="AC489" s="141">
        <f>SUM(AC490:AC491)</f>
        <v>1243.06</v>
      </c>
      <c r="AD489" s="233">
        <f t="shared" si="203"/>
        <v>0.33100601800074553</v>
      </c>
      <c r="AE489" s="141">
        <f>SUM(AE490:AE491)</f>
        <v>5494.1716666666671</v>
      </c>
      <c r="AF489" s="269">
        <f t="shared" si="198"/>
        <v>0.6</v>
      </c>
      <c r="AG489" s="270">
        <f>SUM(AG490:AG491)</f>
        <v>2253.2400000000002</v>
      </c>
      <c r="AH489" s="141">
        <f>SUM(AH490:AH491)</f>
        <v>-1010.1800000000007</v>
      </c>
      <c r="AI489" s="233">
        <f t="shared" si="205"/>
        <v>0.60000000000000009</v>
      </c>
      <c r="AJ489" s="57">
        <f t="shared" si="206"/>
        <v>2253.2400000000007</v>
      </c>
      <c r="AK489" s="57"/>
      <c r="AL489" s="433">
        <f t="shared" si="202"/>
        <v>0</v>
      </c>
      <c r="AM489" s="57">
        <f>SUM(AM490:AM491)</f>
        <v>0</v>
      </c>
      <c r="AN489" s="79"/>
      <c r="AO489" s="329"/>
    </row>
    <row r="490" spans="2:41" s="1" customFormat="1" ht="15.75" x14ac:dyDescent="0.25">
      <c r="B490" s="666"/>
      <c r="C490" s="15" t="s">
        <v>402</v>
      </c>
      <c r="D490" s="116">
        <v>3</v>
      </c>
      <c r="E490" s="116">
        <v>18.5</v>
      </c>
      <c r="F490" s="116">
        <v>16.5</v>
      </c>
      <c r="G490" s="69">
        <v>1509.6000000000001</v>
      </c>
      <c r="H490" s="69">
        <v>44.4</v>
      </c>
      <c r="I490" s="80">
        <v>0.26642819289878111</v>
      </c>
      <c r="J490" s="69">
        <v>402.2</v>
      </c>
      <c r="K490" s="80">
        <v>0</v>
      </c>
      <c r="L490" s="69">
        <v>0</v>
      </c>
      <c r="M490" s="80">
        <v>0</v>
      </c>
      <c r="N490" s="69">
        <v>0</v>
      </c>
      <c r="O490" s="69">
        <v>0</v>
      </c>
      <c r="P490" s="69">
        <v>0</v>
      </c>
      <c r="Q490" s="69">
        <v>77.099999999999994</v>
      </c>
      <c r="R490" s="69">
        <v>8.5</v>
      </c>
      <c r="S490" s="69">
        <v>192.16333333333333</v>
      </c>
      <c r="T490" s="80">
        <v>0</v>
      </c>
      <c r="U490" s="69">
        <v>0</v>
      </c>
      <c r="V490" s="80">
        <v>0.17498675145733966</v>
      </c>
      <c r="W490" s="69">
        <v>264.15999999999997</v>
      </c>
      <c r="X490" s="69">
        <v>0</v>
      </c>
      <c r="Y490" s="69">
        <v>0</v>
      </c>
      <c r="Z490" s="69">
        <v>0</v>
      </c>
      <c r="AA490" s="60">
        <f>G490+H490+J490+L490+N490+O490+P490+Q490+R490+S490+U490+W490+X490+Y490+Z490</f>
        <v>2498.1233333333334</v>
      </c>
      <c r="AB490" s="143">
        <v>238</v>
      </c>
      <c r="AC490" s="69">
        <f>AB490+X490+W490+U490</f>
        <v>502.15999999999997</v>
      </c>
      <c r="AD490" s="238">
        <f t="shared" si="203"/>
        <v>0.33264440911499732</v>
      </c>
      <c r="AE490" s="69">
        <f>G490+H490+J490+L490+N490+P490+Q490+R490+S490+Y490+Z490</f>
        <v>2233.9633333333336</v>
      </c>
      <c r="AF490" s="277">
        <f t="shared" si="198"/>
        <v>0.6</v>
      </c>
      <c r="AG490" s="278">
        <f>G490*AF490</f>
        <v>905.7600000000001</v>
      </c>
      <c r="AH490" s="225">
        <f>IF((AA490+AB490)-(AE490+AG490)&gt;0,0,(AA490+AB490)-(AE490+AG490))</f>
        <v>-403.60000000000036</v>
      </c>
      <c r="AI490" s="238">
        <f t="shared" si="205"/>
        <v>0.6000000000000002</v>
      </c>
      <c r="AJ490" s="69">
        <f t="shared" si="206"/>
        <v>905.76000000000033</v>
      </c>
      <c r="AK490" s="69"/>
      <c r="AL490" s="438">
        <f t="shared" si="202"/>
        <v>0</v>
      </c>
      <c r="AM490" s="69">
        <f t="shared" si="199"/>
        <v>0</v>
      </c>
      <c r="AN490" s="186"/>
      <c r="AO490" s="329"/>
    </row>
    <row r="491" spans="2:41" s="1" customFormat="1" ht="15.75" x14ac:dyDescent="0.25">
      <c r="B491" s="666"/>
      <c r="C491" s="15" t="s">
        <v>403</v>
      </c>
      <c r="D491" s="116">
        <v>5</v>
      </c>
      <c r="E491" s="116">
        <v>27</v>
      </c>
      <c r="F491" s="116">
        <v>25</v>
      </c>
      <c r="G491" s="69">
        <v>2245.8000000000002</v>
      </c>
      <c r="H491" s="69">
        <v>51.6</v>
      </c>
      <c r="I491" s="80">
        <v>0.20981387478849406</v>
      </c>
      <c r="J491" s="69">
        <v>471.2</v>
      </c>
      <c r="K491" s="80">
        <v>0</v>
      </c>
      <c r="L491" s="69">
        <v>0</v>
      </c>
      <c r="M491" s="80">
        <v>0</v>
      </c>
      <c r="N491" s="69">
        <v>0</v>
      </c>
      <c r="O491" s="69">
        <v>0</v>
      </c>
      <c r="P491" s="69">
        <v>0</v>
      </c>
      <c r="Q491" s="69">
        <v>185.4</v>
      </c>
      <c r="R491" s="69">
        <v>25.2</v>
      </c>
      <c r="S491" s="69">
        <v>281.00833333333338</v>
      </c>
      <c r="T491" s="80">
        <v>0</v>
      </c>
      <c r="U491" s="69">
        <v>0</v>
      </c>
      <c r="V491" s="80">
        <v>0.1749487933030546</v>
      </c>
      <c r="W491" s="69">
        <v>392.90000000000003</v>
      </c>
      <c r="X491" s="69">
        <v>0</v>
      </c>
      <c r="Y491" s="69">
        <v>0</v>
      </c>
      <c r="Z491" s="69">
        <v>0</v>
      </c>
      <c r="AA491" s="60">
        <f>G491+H491+J491+L491+N491+O491+P491+Q491+R491+S491+U491+W491+X491+Y491+Z491</f>
        <v>3653.1083333333331</v>
      </c>
      <c r="AB491" s="143">
        <v>348</v>
      </c>
      <c r="AC491" s="69">
        <f>AB491+X491+W491+U491</f>
        <v>740.90000000000009</v>
      </c>
      <c r="AD491" s="238">
        <f t="shared" si="203"/>
        <v>0.32990471101611901</v>
      </c>
      <c r="AE491" s="69">
        <f>G491+H491+J491+L491+N491+P491+Q491+R491+S491+Y491+Z491</f>
        <v>3260.208333333333</v>
      </c>
      <c r="AF491" s="277">
        <f t="shared" si="198"/>
        <v>0.6</v>
      </c>
      <c r="AG491" s="278">
        <f>G491*AF491</f>
        <v>1347.48</v>
      </c>
      <c r="AH491" s="225">
        <f>IF((AA491+AB491)-(AE491+AG491)&gt;0,0,(AA491+AB491)-(AE491+AG491))</f>
        <v>-606.58000000000038</v>
      </c>
      <c r="AI491" s="238">
        <f t="shared" si="205"/>
        <v>0.6000000000000002</v>
      </c>
      <c r="AJ491" s="69">
        <f t="shared" si="206"/>
        <v>1347.4800000000005</v>
      </c>
      <c r="AK491" s="69"/>
      <c r="AL491" s="438">
        <f t="shared" si="202"/>
        <v>0</v>
      </c>
      <c r="AM491" s="69">
        <f t="shared" si="199"/>
        <v>0</v>
      </c>
      <c r="AN491" s="186"/>
      <c r="AO491" s="329"/>
    </row>
    <row r="492" spans="2:41" ht="15.75" customHeight="1" x14ac:dyDescent="0.25">
      <c r="B492" s="666" t="s">
        <v>847</v>
      </c>
      <c r="C492" s="21" t="s">
        <v>124</v>
      </c>
      <c r="D492" s="125">
        <f t="shared" ref="D492:AA492" si="212">SUM(D493:D494)</f>
        <v>21</v>
      </c>
      <c r="E492" s="125">
        <f t="shared" si="212"/>
        <v>131.5</v>
      </c>
      <c r="F492" s="125">
        <f t="shared" si="212"/>
        <v>130.5</v>
      </c>
      <c r="G492" s="57">
        <f t="shared" si="212"/>
        <v>12132.400000000001</v>
      </c>
      <c r="H492" s="57">
        <f t="shared" si="212"/>
        <v>279.60000000000002</v>
      </c>
      <c r="I492" s="82">
        <f>J492/G492</f>
        <v>0.23720780719395992</v>
      </c>
      <c r="J492" s="57">
        <f t="shared" si="212"/>
        <v>2877.8999999999996</v>
      </c>
      <c r="K492" s="82">
        <f>L492/G492</f>
        <v>0</v>
      </c>
      <c r="L492" s="57">
        <f t="shared" si="212"/>
        <v>0</v>
      </c>
      <c r="M492" s="82">
        <f t="shared" si="212"/>
        <v>0</v>
      </c>
      <c r="N492" s="57">
        <f t="shared" si="212"/>
        <v>0</v>
      </c>
      <c r="O492" s="57">
        <f t="shared" si="212"/>
        <v>0</v>
      </c>
      <c r="P492" s="57">
        <f t="shared" si="212"/>
        <v>0</v>
      </c>
      <c r="Q492" s="57">
        <f t="shared" si="212"/>
        <v>363.1</v>
      </c>
      <c r="R492" s="57">
        <f t="shared" si="212"/>
        <v>25.299999999999997</v>
      </c>
      <c r="S492" s="57">
        <f t="shared" si="212"/>
        <v>1483.4083333333333</v>
      </c>
      <c r="T492" s="82">
        <f>U492/G492</f>
        <v>0</v>
      </c>
      <c r="U492" s="57">
        <f t="shared" si="212"/>
        <v>0</v>
      </c>
      <c r="V492" s="82">
        <f>W492/G492</f>
        <v>0.17495301836405</v>
      </c>
      <c r="W492" s="57">
        <f t="shared" si="212"/>
        <v>2122.6000000000004</v>
      </c>
      <c r="X492" s="57">
        <f t="shared" si="212"/>
        <v>0</v>
      </c>
      <c r="Y492" s="57">
        <f t="shared" si="212"/>
        <v>0</v>
      </c>
      <c r="Z492" s="57">
        <f t="shared" si="212"/>
        <v>0</v>
      </c>
      <c r="AA492" s="57">
        <f t="shared" si="212"/>
        <v>19284.308333333334</v>
      </c>
      <c r="AB492" s="141">
        <f>SUM(AB493:AB494)</f>
        <v>1836.9</v>
      </c>
      <c r="AC492" s="141">
        <f>SUM(AC493:AC494)</f>
        <v>3959.5</v>
      </c>
      <c r="AD492" s="233">
        <f t="shared" si="203"/>
        <v>0.32635752200718737</v>
      </c>
      <c r="AE492" s="141">
        <f>SUM(AE493:AE494)</f>
        <v>17161.708333333336</v>
      </c>
      <c r="AF492" s="269">
        <f t="shared" si="198"/>
        <v>0.6</v>
      </c>
      <c r="AG492" s="270">
        <f>SUM(AG493:AG494)</f>
        <v>7279.4400000000005</v>
      </c>
      <c r="AH492" s="141">
        <f>SUM(AH493:AH494)</f>
        <v>-3319.9400000000005</v>
      </c>
      <c r="AI492" s="233">
        <f t="shared" si="205"/>
        <v>0.6</v>
      </c>
      <c r="AJ492" s="57">
        <f t="shared" si="206"/>
        <v>7279.4400000000005</v>
      </c>
      <c r="AK492" s="57"/>
      <c r="AL492" s="433">
        <f t="shared" si="202"/>
        <v>0</v>
      </c>
      <c r="AM492" s="57">
        <f>SUM(AM493:AM494)</f>
        <v>0</v>
      </c>
      <c r="AN492" s="79"/>
      <c r="AO492" s="329"/>
    </row>
    <row r="493" spans="2:41" s="1" customFormat="1" ht="15.75" x14ac:dyDescent="0.25">
      <c r="B493" s="666"/>
      <c r="C493" s="15" t="s">
        <v>901</v>
      </c>
      <c r="D493" s="116">
        <v>14</v>
      </c>
      <c r="E493" s="116">
        <v>73.5</v>
      </c>
      <c r="F493" s="116">
        <v>72.5</v>
      </c>
      <c r="G493" s="69">
        <v>6847.1</v>
      </c>
      <c r="H493" s="69">
        <v>148.80000000000001</v>
      </c>
      <c r="I493" s="80">
        <v>0.24369441077244378</v>
      </c>
      <c r="J493" s="69">
        <v>1668.6</v>
      </c>
      <c r="K493" s="80">
        <v>0</v>
      </c>
      <c r="L493" s="69">
        <v>0</v>
      </c>
      <c r="M493" s="80">
        <v>0</v>
      </c>
      <c r="N493" s="69">
        <v>0</v>
      </c>
      <c r="O493" s="69">
        <v>0</v>
      </c>
      <c r="P493" s="69">
        <v>0</v>
      </c>
      <c r="Q493" s="69">
        <v>221</v>
      </c>
      <c r="R493" s="69">
        <v>12.6</v>
      </c>
      <c r="S493" s="69">
        <v>841.33333333333337</v>
      </c>
      <c r="T493" s="80">
        <v>0</v>
      </c>
      <c r="U493" s="69">
        <v>0</v>
      </c>
      <c r="V493" s="80">
        <v>0.17494997882315141</v>
      </c>
      <c r="W493" s="69">
        <v>1197.9000000000001</v>
      </c>
      <c r="X493" s="69">
        <v>0</v>
      </c>
      <c r="Y493" s="69">
        <v>0</v>
      </c>
      <c r="Z493" s="69">
        <v>0</v>
      </c>
      <c r="AA493" s="60">
        <f>G493+H493+J493+L493+N493+O493+P493+Q493+R493+S493+U493+W493+X493+Y493+Z493</f>
        <v>10937.333333333334</v>
      </c>
      <c r="AB493" s="143">
        <v>1041.8</v>
      </c>
      <c r="AC493" s="69">
        <f>AB493+X493+W493+U493</f>
        <v>2239.6999999999998</v>
      </c>
      <c r="AD493" s="238">
        <f t="shared" si="203"/>
        <v>0.32710198478187841</v>
      </c>
      <c r="AE493" s="69">
        <f>G493+H493+J493+L493+N493+P493+Q493+R493+S493+Y493+Z493</f>
        <v>9739.4333333333343</v>
      </c>
      <c r="AF493" s="277">
        <f t="shared" si="198"/>
        <v>0.6</v>
      </c>
      <c r="AG493" s="278">
        <f>G493*AF493</f>
        <v>4108.26</v>
      </c>
      <c r="AH493" s="225">
        <f>IF((AA493+AB493)-(AE493+AG493)&gt;0,0,(AA493+AB493)-(AE493+AG493))</f>
        <v>-1868.5600000000013</v>
      </c>
      <c r="AI493" s="238">
        <f t="shared" si="205"/>
        <v>0.60000000000000009</v>
      </c>
      <c r="AJ493" s="69">
        <f t="shared" si="206"/>
        <v>4108.2600000000011</v>
      </c>
      <c r="AK493" s="69"/>
      <c r="AL493" s="438">
        <f t="shared" si="202"/>
        <v>0</v>
      </c>
      <c r="AM493" s="69">
        <f t="shared" si="199"/>
        <v>0</v>
      </c>
      <c r="AN493" s="186"/>
      <c r="AO493" s="329"/>
    </row>
    <row r="494" spans="2:41" ht="15.75" x14ac:dyDescent="0.25">
      <c r="B494" s="666"/>
      <c r="C494" s="15" t="s">
        <v>902</v>
      </c>
      <c r="D494" s="116">
        <v>7</v>
      </c>
      <c r="E494" s="116">
        <v>58</v>
      </c>
      <c r="F494" s="116">
        <v>58</v>
      </c>
      <c r="G494" s="69">
        <v>5285.3</v>
      </c>
      <c r="H494" s="69">
        <v>130.80000000000001</v>
      </c>
      <c r="I494" s="80">
        <v>0.22880441980587665</v>
      </c>
      <c r="J494" s="69">
        <v>1209.3</v>
      </c>
      <c r="K494" s="80">
        <v>0</v>
      </c>
      <c r="L494" s="69">
        <v>0</v>
      </c>
      <c r="M494" s="80">
        <v>0</v>
      </c>
      <c r="N494" s="69">
        <v>0</v>
      </c>
      <c r="O494" s="69">
        <v>0</v>
      </c>
      <c r="P494" s="69">
        <v>0</v>
      </c>
      <c r="Q494" s="69">
        <v>142.1</v>
      </c>
      <c r="R494" s="69">
        <v>12.7</v>
      </c>
      <c r="S494" s="69">
        <v>642.07500000000005</v>
      </c>
      <c r="T494" s="80">
        <v>0</v>
      </c>
      <c r="U494" s="69">
        <v>0</v>
      </c>
      <c r="V494" s="80">
        <v>0.17495695608574727</v>
      </c>
      <c r="W494" s="69">
        <v>924.7</v>
      </c>
      <c r="X494" s="69">
        <v>0</v>
      </c>
      <c r="Y494" s="69">
        <v>0</v>
      </c>
      <c r="Z494" s="69">
        <v>0</v>
      </c>
      <c r="AA494" s="60">
        <f>G494+H494+J494+L494+N494+O494+P494+Q494+R494+S494+U494+W494+X494+Y494+Z494</f>
        <v>8346.9750000000004</v>
      </c>
      <c r="AB494" s="143">
        <v>795.1</v>
      </c>
      <c r="AC494" s="69">
        <f>AB494+X494+W494+U494</f>
        <v>1719.8000000000002</v>
      </c>
      <c r="AD494" s="238">
        <f t="shared" si="203"/>
        <v>0.32539307134883549</v>
      </c>
      <c r="AE494" s="69">
        <f>G494+H494+J494+L494+N494+P494+Q494+R494+S494+Y494+Z494</f>
        <v>7422.2750000000005</v>
      </c>
      <c r="AF494" s="277">
        <f t="shared" si="198"/>
        <v>0.6</v>
      </c>
      <c r="AG494" s="278">
        <f>G494*AF494</f>
        <v>3171.18</v>
      </c>
      <c r="AH494" s="225">
        <f>IF((AA494+AB494)-(AE494+AG494)&gt;0,0,(AA494+AB494)-(AE494+AG494))</f>
        <v>-1451.3799999999992</v>
      </c>
      <c r="AI494" s="238">
        <f t="shared" si="205"/>
        <v>0.59999999999999987</v>
      </c>
      <c r="AJ494" s="69">
        <f t="shared" si="206"/>
        <v>3171.1799999999994</v>
      </c>
      <c r="AK494" s="69"/>
      <c r="AL494" s="438">
        <f t="shared" si="202"/>
        <v>0</v>
      </c>
      <c r="AM494" s="69">
        <f t="shared" si="199"/>
        <v>0</v>
      </c>
      <c r="AN494" s="186"/>
      <c r="AO494" s="329"/>
    </row>
    <row r="495" spans="2:41" ht="15.75" customHeight="1" x14ac:dyDescent="0.25">
      <c r="B495" s="666" t="s">
        <v>404</v>
      </c>
      <c r="C495" s="21" t="s">
        <v>124</v>
      </c>
      <c r="D495" s="125">
        <f t="shared" ref="D495:AA495" si="213">SUM(D496:D497)</f>
        <v>14</v>
      </c>
      <c r="E495" s="125">
        <f t="shared" si="213"/>
        <v>72</v>
      </c>
      <c r="F495" s="125">
        <f t="shared" si="213"/>
        <v>63</v>
      </c>
      <c r="G495" s="57">
        <f t="shared" si="213"/>
        <v>5462.1</v>
      </c>
      <c r="H495" s="57">
        <f t="shared" si="213"/>
        <v>182</v>
      </c>
      <c r="I495" s="82">
        <f>J495/G495</f>
        <v>0.27503158125995497</v>
      </c>
      <c r="J495" s="57">
        <f t="shared" si="213"/>
        <v>1502.25</v>
      </c>
      <c r="K495" s="82">
        <f>L495/G495</f>
        <v>0</v>
      </c>
      <c r="L495" s="57">
        <f t="shared" si="213"/>
        <v>0</v>
      </c>
      <c r="M495" s="82">
        <f t="shared" si="213"/>
        <v>0</v>
      </c>
      <c r="N495" s="57">
        <f t="shared" si="213"/>
        <v>0</v>
      </c>
      <c r="O495" s="57">
        <f t="shared" si="213"/>
        <v>0</v>
      </c>
      <c r="P495" s="57">
        <f t="shared" si="213"/>
        <v>0</v>
      </c>
      <c r="Q495" s="57">
        <f t="shared" si="213"/>
        <v>224.3</v>
      </c>
      <c r="R495" s="57">
        <f t="shared" si="213"/>
        <v>23.3</v>
      </c>
      <c r="S495" s="57">
        <f t="shared" si="213"/>
        <v>695.80083333333346</v>
      </c>
      <c r="T495" s="82">
        <f>U495/G495</f>
        <v>0</v>
      </c>
      <c r="U495" s="57">
        <f t="shared" si="213"/>
        <v>0</v>
      </c>
      <c r="V495" s="82">
        <f>W495/G495</f>
        <v>0.17496201094817013</v>
      </c>
      <c r="W495" s="57">
        <f t="shared" si="213"/>
        <v>955.66000000000008</v>
      </c>
      <c r="X495" s="57">
        <f t="shared" si="213"/>
        <v>0</v>
      </c>
      <c r="Y495" s="57">
        <f t="shared" si="213"/>
        <v>0</v>
      </c>
      <c r="Z495" s="57">
        <f t="shared" si="213"/>
        <v>0</v>
      </c>
      <c r="AA495" s="57">
        <f t="shared" si="213"/>
        <v>9045.4108333333334</v>
      </c>
      <c r="AB495" s="141">
        <f>SUM(AB496:AB497)</f>
        <v>861.6</v>
      </c>
      <c r="AC495" s="141">
        <f>SUM(AC496:AC497)</f>
        <v>1817.2600000000002</v>
      </c>
      <c r="AD495" s="233">
        <f t="shared" si="203"/>
        <v>0.33270353893191268</v>
      </c>
      <c r="AE495" s="141">
        <f>SUM(AE496:AE497)</f>
        <v>8089.7508333333335</v>
      </c>
      <c r="AF495" s="269">
        <f t="shared" si="198"/>
        <v>0.6</v>
      </c>
      <c r="AG495" s="270">
        <f>SUM(AG496:AG497)</f>
        <v>3277.2599999999998</v>
      </c>
      <c r="AH495" s="141">
        <f>SUM(AH496:AH497)</f>
        <v>-1459.9999999999995</v>
      </c>
      <c r="AI495" s="233">
        <f t="shared" si="205"/>
        <v>0.59999999999999987</v>
      </c>
      <c r="AJ495" s="57">
        <f t="shared" si="206"/>
        <v>3277.2599999999998</v>
      </c>
      <c r="AK495" s="57"/>
      <c r="AL495" s="433">
        <f t="shared" si="202"/>
        <v>0</v>
      </c>
      <c r="AM495" s="57">
        <f>SUM(AM496:AM497)</f>
        <v>0</v>
      </c>
      <c r="AN495" s="79"/>
      <c r="AO495" s="329"/>
    </row>
    <row r="496" spans="2:41" ht="15.75" x14ac:dyDescent="0.25">
      <c r="B496" s="666"/>
      <c r="C496" s="15" t="s">
        <v>405</v>
      </c>
      <c r="D496" s="116">
        <v>12</v>
      </c>
      <c r="E496" s="116">
        <v>54.5</v>
      </c>
      <c r="F496" s="116">
        <v>45.5</v>
      </c>
      <c r="G496" s="69">
        <v>3775.9999999999995</v>
      </c>
      <c r="H496" s="69">
        <v>123.20000000000002</v>
      </c>
      <c r="I496" s="80">
        <v>0.27537076271186445</v>
      </c>
      <c r="J496" s="69">
        <v>1039.8</v>
      </c>
      <c r="K496" s="80">
        <v>0</v>
      </c>
      <c r="L496" s="69">
        <v>0</v>
      </c>
      <c r="M496" s="80">
        <v>0</v>
      </c>
      <c r="N496" s="69">
        <v>0</v>
      </c>
      <c r="O496" s="69">
        <v>0</v>
      </c>
      <c r="P496" s="69">
        <v>0</v>
      </c>
      <c r="Q496" s="69">
        <v>178.1</v>
      </c>
      <c r="R496" s="69">
        <v>19.100000000000001</v>
      </c>
      <c r="S496" s="69">
        <v>483.06666666666672</v>
      </c>
      <c r="T496" s="80">
        <v>0</v>
      </c>
      <c r="U496" s="69">
        <v>0</v>
      </c>
      <c r="V496" s="80">
        <v>0.1749470338983051</v>
      </c>
      <c r="W496" s="69">
        <v>660.6</v>
      </c>
      <c r="X496" s="69">
        <v>0</v>
      </c>
      <c r="Y496" s="69">
        <v>0</v>
      </c>
      <c r="Z496" s="69">
        <v>0</v>
      </c>
      <c r="AA496" s="60">
        <f>G496+H496+J496+L496+N496+O496+P496+Q496+R496+S496+U496+W496+X496+Y496+Z496</f>
        <v>6279.8666666666668</v>
      </c>
      <c r="AB496" s="143">
        <v>598.20000000000005</v>
      </c>
      <c r="AC496" s="69">
        <f>AB496+X496+W496+U496</f>
        <v>1258.8000000000002</v>
      </c>
      <c r="AD496" s="238">
        <f t="shared" si="203"/>
        <v>0.3333686440677967</v>
      </c>
      <c r="AE496" s="69">
        <f>G496+H496+J496+L496+N496+P496+Q496+R496+S496+Y496+Z496</f>
        <v>5619.2666666666664</v>
      </c>
      <c r="AF496" s="277">
        <f t="shared" si="198"/>
        <v>0.6</v>
      </c>
      <c r="AG496" s="278">
        <f>G496*AF496</f>
        <v>2265.5999999999995</v>
      </c>
      <c r="AH496" s="225">
        <f>IF((AA496+AB496)-(AE496+AG496)&gt;0,0,(AA496+AB496)-(AE496+AG496))</f>
        <v>-1006.7999999999993</v>
      </c>
      <c r="AI496" s="238">
        <f t="shared" si="205"/>
        <v>0.6</v>
      </c>
      <c r="AJ496" s="69">
        <f t="shared" si="206"/>
        <v>2265.5999999999995</v>
      </c>
      <c r="AK496" s="69"/>
      <c r="AL496" s="438">
        <f t="shared" si="202"/>
        <v>0</v>
      </c>
      <c r="AM496" s="69">
        <f t="shared" si="199"/>
        <v>0</v>
      </c>
      <c r="AN496" s="186"/>
      <c r="AO496" s="329"/>
    </row>
    <row r="497" spans="2:45" s="1" customFormat="1" ht="15.75" x14ac:dyDescent="0.25">
      <c r="B497" s="666"/>
      <c r="C497" s="15" t="s">
        <v>406</v>
      </c>
      <c r="D497" s="116">
        <v>2</v>
      </c>
      <c r="E497" s="116">
        <v>17.5</v>
      </c>
      <c r="F497" s="116">
        <v>17.5</v>
      </c>
      <c r="G497" s="69">
        <v>1686.1000000000004</v>
      </c>
      <c r="H497" s="69">
        <v>58.8</v>
      </c>
      <c r="I497" s="80">
        <v>0.27427198861277502</v>
      </c>
      <c r="J497" s="69">
        <v>462.45000000000005</v>
      </c>
      <c r="K497" s="80">
        <v>0</v>
      </c>
      <c r="L497" s="69">
        <v>0</v>
      </c>
      <c r="M497" s="80">
        <v>0</v>
      </c>
      <c r="N497" s="69">
        <v>0</v>
      </c>
      <c r="O497" s="69">
        <v>0</v>
      </c>
      <c r="P497" s="69">
        <v>0</v>
      </c>
      <c r="Q497" s="69">
        <v>46.2</v>
      </c>
      <c r="R497" s="69">
        <v>4.2</v>
      </c>
      <c r="S497" s="69">
        <v>212.73416666666668</v>
      </c>
      <c r="T497" s="80">
        <v>0</v>
      </c>
      <c r="U497" s="69">
        <v>0</v>
      </c>
      <c r="V497" s="80">
        <v>0.17499555186525115</v>
      </c>
      <c r="W497" s="69">
        <v>295.06</v>
      </c>
      <c r="X497" s="69">
        <v>0</v>
      </c>
      <c r="Y497" s="69">
        <v>0</v>
      </c>
      <c r="Z497" s="69">
        <v>0</v>
      </c>
      <c r="AA497" s="60">
        <f>G497+H497+J497+L497+N497+O497+P497+Q497+R497+S497+U497+W497+X497+Y497+Z497</f>
        <v>2765.5441666666666</v>
      </c>
      <c r="AB497" s="143">
        <v>263.39999999999998</v>
      </c>
      <c r="AC497" s="69">
        <f>AB497+X497+W497+U497</f>
        <v>558.46</v>
      </c>
      <c r="AD497" s="238">
        <f t="shared" si="203"/>
        <v>0.3312140442441136</v>
      </c>
      <c r="AE497" s="69">
        <f>G497+H497+J497+L497+N497+P497+Q497+R497+S497+Y497+Z497</f>
        <v>2470.4841666666666</v>
      </c>
      <c r="AF497" s="277">
        <f t="shared" si="198"/>
        <v>0.6</v>
      </c>
      <c r="AG497" s="278">
        <f>G497*AF497</f>
        <v>1011.6600000000002</v>
      </c>
      <c r="AH497" s="225">
        <f>IF((AA497+AB497)-(AE497+AG497)&gt;0,0,(AA497+AB497)-(AE497+AG497))</f>
        <v>-453.20000000000027</v>
      </c>
      <c r="AI497" s="238">
        <f t="shared" si="205"/>
        <v>0.60000000000000009</v>
      </c>
      <c r="AJ497" s="69">
        <f t="shared" si="206"/>
        <v>1011.6600000000003</v>
      </c>
      <c r="AK497" s="69"/>
      <c r="AL497" s="438">
        <f t="shared" si="202"/>
        <v>0</v>
      </c>
      <c r="AM497" s="69">
        <f t="shared" si="199"/>
        <v>0</v>
      </c>
      <c r="AN497" s="186"/>
      <c r="AO497" s="329"/>
    </row>
    <row r="498" spans="2:45" s="1" customFormat="1" ht="15.75" customHeight="1" x14ac:dyDescent="0.25">
      <c r="B498" s="666" t="s">
        <v>407</v>
      </c>
      <c r="C498" s="21" t="s">
        <v>124</v>
      </c>
      <c r="D498" s="125">
        <f t="shared" ref="D498:AA498" si="214">SUM(D499:D500)</f>
        <v>9</v>
      </c>
      <c r="E498" s="125">
        <f t="shared" si="214"/>
        <v>58</v>
      </c>
      <c r="F498" s="125">
        <f t="shared" si="214"/>
        <v>53</v>
      </c>
      <c r="G498" s="57">
        <f t="shared" si="214"/>
        <v>4803.8999999999996</v>
      </c>
      <c r="H498" s="57">
        <f t="shared" si="214"/>
        <v>140.39999999999998</v>
      </c>
      <c r="I498" s="82">
        <f>J498/G498</f>
        <v>0.24733237577801367</v>
      </c>
      <c r="J498" s="57">
        <f t="shared" si="214"/>
        <v>1188.1599999999999</v>
      </c>
      <c r="K498" s="82">
        <f>L498/G498</f>
        <v>0</v>
      </c>
      <c r="L498" s="57">
        <f t="shared" si="214"/>
        <v>0</v>
      </c>
      <c r="M498" s="82">
        <f t="shared" si="214"/>
        <v>0</v>
      </c>
      <c r="N498" s="57">
        <f t="shared" si="214"/>
        <v>0</v>
      </c>
      <c r="O498" s="57">
        <f t="shared" si="214"/>
        <v>0</v>
      </c>
      <c r="P498" s="57">
        <f t="shared" si="214"/>
        <v>0</v>
      </c>
      <c r="Q498" s="57">
        <f t="shared" si="214"/>
        <v>166.29999999999998</v>
      </c>
      <c r="R498" s="57">
        <f t="shared" si="214"/>
        <v>19.100000000000001</v>
      </c>
      <c r="S498" s="57">
        <f t="shared" si="214"/>
        <v>596.53499999999997</v>
      </c>
      <c r="T498" s="82">
        <f>U498/G498</f>
        <v>0</v>
      </c>
      <c r="U498" s="57">
        <f t="shared" si="214"/>
        <v>0</v>
      </c>
      <c r="V498" s="82">
        <f>W498/G498</f>
        <v>0.17497449988550973</v>
      </c>
      <c r="W498" s="57">
        <f t="shared" si="214"/>
        <v>840.56000000000006</v>
      </c>
      <c r="X498" s="57">
        <f t="shared" si="214"/>
        <v>0</v>
      </c>
      <c r="Y498" s="57">
        <f t="shared" si="214"/>
        <v>0</v>
      </c>
      <c r="Z498" s="57">
        <f t="shared" si="214"/>
        <v>0</v>
      </c>
      <c r="AA498" s="57">
        <f t="shared" si="214"/>
        <v>7754.954999999999</v>
      </c>
      <c r="AB498" s="141">
        <f>SUM(AB499:AB500)</f>
        <v>738.7</v>
      </c>
      <c r="AC498" s="141">
        <f>SUM(AC499:AC500)</f>
        <v>1579.26</v>
      </c>
      <c r="AD498" s="233">
        <f t="shared" si="203"/>
        <v>0.32874539436707684</v>
      </c>
      <c r="AE498" s="141">
        <f>SUM(AE499:AE500)</f>
        <v>6914.3949999999986</v>
      </c>
      <c r="AF498" s="269">
        <f t="shared" si="198"/>
        <v>0.6</v>
      </c>
      <c r="AG498" s="270">
        <f>SUM(AG499:AG500)</f>
        <v>2882.3399999999997</v>
      </c>
      <c r="AH498" s="141">
        <f>SUM(AH499:AH500)</f>
        <v>-1303.0799999999995</v>
      </c>
      <c r="AI498" s="233">
        <f t="shared" si="205"/>
        <v>0.59999999999999987</v>
      </c>
      <c r="AJ498" s="57">
        <f t="shared" si="206"/>
        <v>2882.3399999999992</v>
      </c>
      <c r="AK498" s="57"/>
      <c r="AL498" s="433">
        <f t="shared" si="202"/>
        <v>0</v>
      </c>
      <c r="AM498" s="57">
        <f>SUM(AM499:AM500)</f>
        <v>0</v>
      </c>
      <c r="AN498" s="79"/>
      <c r="AO498" s="329"/>
    </row>
    <row r="499" spans="2:45" s="1" customFormat="1" ht="15.75" x14ac:dyDescent="0.25">
      <c r="B499" s="666"/>
      <c r="C499" s="15" t="s">
        <v>408</v>
      </c>
      <c r="D499" s="116">
        <v>3</v>
      </c>
      <c r="E499" s="116">
        <v>15.5</v>
      </c>
      <c r="F499" s="116">
        <v>15.5</v>
      </c>
      <c r="G499" s="69">
        <v>1445.2</v>
      </c>
      <c r="H499" s="69">
        <v>40.799999999999997</v>
      </c>
      <c r="I499" s="80">
        <v>0.23433434818710214</v>
      </c>
      <c r="J499" s="69">
        <v>338.66</v>
      </c>
      <c r="K499" s="80">
        <v>0</v>
      </c>
      <c r="L499" s="69">
        <v>0</v>
      </c>
      <c r="M499" s="80">
        <v>0</v>
      </c>
      <c r="N499" s="69">
        <v>0</v>
      </c>
      <c r="O499" s="69">
        <v>0</v>
      </c>
      <c r="P499" s="69">
        <v>0</v>
      </c>
      <c r="Q499" s="69">
        <v>77.099999999999994</v>
      </c>
      <c r="R499" s="69">
        <v>8.5</v>
      </c>
      <c r="S499" s="69">
        <v>180.26000000000002</v>
      </c>
      <c r="T499" s="80">
        <v>0</v>
      </c>
      <c r="U499" s="69">
        <v>0</v>
      </c>
      <c r="V499" s="80">
        <v>0.17496540271242736</v>
      </c>
      <c r="W499" s="69">
        <v>252.86</v>
      </c>
      <c r="X499" s="69">
        <v>0</v>
      </c>
      <c r="Y499" s="69">
        <v>0</v>
      </c>
      <c r="Z499" s="69">
        <v>0</v>
      </c>
      <c r="AA499" s="60">
        <f>G499+H499+J499+L499+N499+O499+P499+Q499+R499+S499+U499+W499+X499+Y499+Z499</f>
        <v>2343.38</v>
      </c>
      <c r="AB499" s="143">
        <v>223.2</v>
      </c>
      <c r="AC499" s="69">
        <f>AB499+X499+W499+U499</f>
        <v>476.06</v>
      </c>
      <c r="AD499" s="238">
        <f t="shared" si="203"/>
        <v>0.32940769443675616</v>
      </c>
      <c r="AE499" s="69">
        <f>G499+H499+J499+L499+N499+P499+Q499+R499+S499+Y499+Z499</f>
        <v>2090.52</v>
      </c>
      <c r="AF499" s="277">
        <f t="shared" si="198"/>
        <v>0.6</v>
      </c>
      <c r="AG499" s="278">
        <f>G499*AF499</f>
        <v>867.12</v>
      </c>
      <c r="AH499" s="225">
        <f>IF((AA499+AB499)-(AE499+AG499)&gt;0,0,(AA499+AB499)-(AE499+AG499))</f>
        <v>-391.05999999999995</v>
      </c>
      <c r="AI499" s="238">
        <f t="shared" si="205"/>
        <v>0.59999999999999987</v>
      </c>
      <c r="AJ499" s="69">
        <f t="shared" si="206"/>
        <v>867.11999999999989</v>
      </c>
      <c r="AK499" s="69"/>
      <c r="AL499" s="438">
        <f t="shared" si="202"/>
        <v>0</v>
      </c>
      <c r="AM499" s="69">
        <f t="shared" si="199"/>
        <v>0</v>
      </c>
      <c r="AN499" s="186"/>
      <c r="AO499" s="329"/>
    </row>
    <row r="500" spans="2:45" s="1" customFormat="1" ht="15.75" x14ac:dyDescent="0.25">
      <c r="B500" s="666"/>
      <c r="C500" s="15" t="s">
        <v>409</v>
      </c>
      <c r="D500" s="116">
        <v>6</v>
      </c>
      <c r="E500" s="116">
        <v>42.5</v>
      </c>
      <c r="F500" s="116">
        <v>37.5</v>
      </c>
      <c r="G500" s="69">
        <v>3358.6999999999994</v>
      </c>
      <c r="H500" s="69">
        <v>99.6</v>
      </c>
      <c r="I500" s="80">
        <v>0.25292523893172958</v>
      </c>
      <c r="J500" s="69">
        <v>849.49999999999989</v>
      </c>
      <c r="K500" s="80">
        <v>0</v>
      </c>
      <c r="L500" s="69">
        <v>0</v>
      </c>
      <c r="M500" s="80">
        <v>0</v>
      </c>
      <c r="N500" s="69">
        <v>0</v>
      </c>
      <c r="O500" s="69">
        <v>0</v>
      </c>
      <c r="P500" s="69">
        <v>0</v>
      </c>
      <c r="Q500" s="69">
        <v>89.199999999999989</v>
      </c>
      <c r="R500" s="69">
        <v>10.6</v>
      </c>
      <c r="S500" s="69">
        <v>416.27499999999992</v>
      </c>
      <c r="T500" s="80">
        <v>0</v>
      </c>
      <c r="U500" s="69">
        <v>0</v>
      </c>
      <c r="V500" s="80">
        <v>0.17497841426742494</v>
      </c>
      <c r="W500" s="69">
        <v>587.70000000000005</v>
      </c>
      <c r="X500" s="69">
        <v>0</v>
      </c>
      <c r="Y500" s="69">
        <v>0</v>
      </c>
      <c r="Z500" s="69">
        <v>0</v>
      </c>
      <c r="AA500" s="60">
        <f>G500+H500+J500+L500+N500+O500+P500+Q500+R500+S500+U500+W500+X500+Y500+Z500</f>
        <v>5411.5749999999989</v>
      </c>
      <c r="AB500" s="143">
        <v>515.5</v>
      </c>
      <c r="AC500" s="69">
        <f>AB500+X500+W500+U500</f>
        <v>1103.2</v>
      </c>
      <c r="AD500" s="238">
        <f t="shared" si="203"/>
        <v>0.32846041623247096</v>
      </c>
      <c r="AE500" s="69">
        <f>G500+H500+J500+L500+N500+P500+Q500+R500+S500+Y500+Z500</f>
        <v>4823.8749999999991</v>
      </c>
      <c r="AF500" s="277">
        <f t="shared" si="198"/>
        <v>0.6</v>
      </c>
      <c r="AG500" s="278">
        <f>G500*AF500</f>
        <v>2015.2199999999996</v>
      </c>
      <c r="AH500" s="225">
        <f>IF((AA500+AB500)-(AE500+AG500)&gt;0,0,(AA500+AB500)-(AE500+AG500))</f>
        <v>-912.01999999999953</v>
      </c>
      <c r="AI500" s="238">
        <f t="shared" si="205"/>
        <v>0.6</v>
      </c>
      <c r="AJ500" s="69">
        <f t="shared" si="206"/>
        <v>2015.2199999999996</v>
      </c>
      <c r="AK500" s="69"/>
      <c r="AL500" s="438">
        <f t="shared" si="202"/>
        <v>0</v>
      </c>
      <c r="AM500" s="69">
        <f t="shared" si="199"/>
        <v>0</v>
      </c>
      <c r="AN500" s="186"/>
      <c r="AO500" s="329"/>
    </row>
    <row r="501" spans="2:45" ht="36.75" customHeight="1" x14ac:dyDescent="0.25">
      <c r="B501" s="663" t="s">
        <v>410</v>
      </c>
      <c r="C501" s="664"/>
      <c r="D501" s="117">
        <f t="shared" ref="D501:AA501" si="215">D503</f>
        <v>8</v>
      </c>
      <c r="E501" s="117">
        <f t="shared" si="215"/>
        <v>490</v>
      </c>
      <c r="F501" s="117">
        <f t="shared" si="215"/>
        <v>282</v>
      </c>
      <c r="G501" s="132">
        <f t="shared" si="215"/>
        <v>23271.63</v>
      </c>
      <c r="H501" s="132">
        <f t="shared" si="215"/>
        <v>862.8</v>
      </c>
      <c r="I501" s="87">
        <f>J501/G501</f>
        <v>0.29839121711715078</v>
      </c>
      <c r="J501" s="132">
        <f t="shared" si="215"/>
        <v>6944.05</v>
      </c>
      <c r="K501" s="87">
        <f>L501/G501</f>
        <v>2.2499498316190139E-3</v>
      </c>
      <c r="L501" s="132">
        <f t="shared" si="215"/>
        <v>52.36</v>
      </c>
      <c r="M501" s="87">
        <f>N501/G501</f>
        <v>0</v>
      </c>
      <c r="N501" s="132">
        <f t="shared" si="215"/>
        <v>0</v>
      </c>
      <c r="O501" s="132">
        <f t="shared" si="215"/>
        <v>0</v>
      </c>
      <c r="P501" s="132">
        <f t="shared" si="215"/>
        <v>0</v>
      </c>
      <c r="Q501" s="132">
        <f t="shared" si="215"/>
        <v>0</v>
      </c>
      <c r="R501" s="132">
        <f t="shared" si="215"/>
        <v>0</v>
      </c>
      <c r="S501" s="132">
        <f t="shared" si="215"/>
        <v>3349.3043000000002</v>
      </c>
      <c r="T501" s="87">
        <f>U501/G501</f>
        <v>0.24706421509795404</v>
      </c>
      <c r="U501" s="132">
        <f t="shared" si="215"/>
        <v>5749.5870000000004</v>
      </c>
      <c r="V501" s="87">
        <f>W501/G501</f>
        <v>0.29998972998453483</v>
      </c>
      <c r="W501" s="315">
        <f t="shared" si="215"/>
        <v>6981.25</v>
      </c>
      <c r="X501" s="132">
        <f t="shared" si="215"/>
        <v>0</v>
      </c>
      <c r="Y501" s="132">
        <f t="shared" si="215"/>
        <v>0</v>
      </c>
      <c r="Z501" s="132">
        <f t="shared" si="215"/>
        <v>0</v>
      </c>
      <c r="AA501" s="132">
        <f t="shared" si="215"/>
        <v>47210.981299999999</v>
      </c>
      <c r="AB501" s="212">
        <f>AB503+AB502</f>
        <v>600.79999999999995</v>
      </c>
      <c r="AC501" s="129">
        <f>AC503+AC502</f>
        <v>13506.137000000001</v>
      </c>
      <c r="AD501" s="226">
        <f t="shared" si="203"/>
        <v>0.57287078730626084</v>
      </c>
      <c r="AE501" s="129">
        <f>AE503+AE502</f>
        <v>37159.494299999998</v>
      </c>
      <c r="AF501" s="258">
        <f t="shared" si="198"/>
        <v>0.6</v>
      </c>
      <c r="AG501" s="255">
        <f>AG503+AG502</f>
        <v>15104.898000000001</v>
      </c>
      <c r="AH501" s="129">
        <f>AH503+AH502</f>
        <v>-1598.7609999999991</v>
      </c>
      <c r="AI501" s="226">
        <f t="shared" si="205"/>
        <v>0.64906918853556883</v>
      </c>
      <c r="AJ501" s="132">
        <f t="shared" si="206"/>
        <v>15104.897999999999</v>
      </c>
      <c r="AK501" s="132"/>
      <c r="AL501" s="424"/>
      <c r="AM501" s="132">
        <f>AM503+AM502</f>
        <v>0</v>
      </c>
      <c r="AN501" s="196"/>
      <c r="AO501" s="329"/>
    </row>
    <row r="502" spans="2:45" ht="18.75" x14ac:dyDescent="0.25">
      <c r="B502" s="306" t="s">
        <v>826</v>
      </c>
      <c r="C502" s="207"/>
      <c r="D502" s="350"/>
      <c r="E502" s="350">
        <v>18</v>
      </c>
      <c r="F502" s="350">
        <v>22</v>
      </c>
      <c r="G502" s="355">
        <v>1903.2</v>
      </c>
      <c r="H502" s="355">
        <v>93.6</v>
      </c>
      <c r="I502" s="363">
        <f>J502/G502</f>
        <v>0.35863282891971421</v>
      </c>
      <c r="J502" s="364">
        <v>682.55000000000007</v>
      </c>
      <c r="K502" s="363">
        <v>0</v>
      </c>
      <c r="L502" s="364">
        <v>0</v>
      </c>
      <c r="M502" s="363">
        <v>0</v>
      </c>
      <c r="N502" s="355">
        <v>0</v>
      </c>
      <c r="O502" s="355">
        <v>0</v>
      </c>
      <c r="P502" s="355">
        <v>0</v>
      </c>
      <c r="Q502" s="355">
        <v>0</v>
      </c>
      <c r="R502" s="355">
        <v>0</v>
      </c>
      <c r="S502" s="355">
        <v>0</v>
      </c>
      <c r="T502" s="363">
        <f>U502/G502</f>
        <v>0</v>
      </c>
      <c r="U502" s="355">
        <v>0</v>
      </c>
      <c r="V502" s="363">
        <f>W502/G502</f>
        <v>9.168768390079865E-2</v>
      </c>
      <c r="W502" s="365">
        <v>174.5</v>
      </c>
      <c r="X502" s="355">
        <v>0</v>
      </c>
      <c r="Y502" s="355">
        <v>0</v>
      </c>
      <c r="Z502" s="355">
        <v>0</v>
      </c>
      <c r="AA502" s="355">
        <f>G502+H502+J502+L502+N502+O502+P502+Q502+R502+S502+U502+W502+X502+Y502+Z502</f>
        <v>2853.85</v>
      </c>
      <c r="AB502" s="356">
        <v>600.79999999999995</v>
      </c>
      <c r="AC502" s="355">
        <f>AB502+X502+W502+U502</f>
        <v>775.3</v>
      </c>
      <c r="AD502" s="357">
        <f t="shared" si="203"/>
        <v>0.40736654056326183</v>
      </c>
      <c r="AE502" s="355">
        <f>G502+H502+J502+L502+N502+P502+Q502+R502+S502+Y502+Z502</f>
        <v>2679.35</v>
      </c>
      <c r="AF502" s="358">
        <f t="shared" si="198"/>
        <v>0.6</v>
      </c>
      <c r="AG502" s="359">
        <f>G502*AF502</f>
        <v>1141.92</v>
      </c>
      <c r="AH502" s="360">
        <f>IF((AA502+AB502)-(AE502+AG502)&gt;0,0,(AA502+AB502)-(AE502+AG502))</f>
        <v>-366.62000000000035</v>
      </c>
      <c r="AI502" s="357">
        <f t="shared" si="205"/>
        <v>0.60000000000000009</v>
      </c>
      <c r="AJ502" s="355">
        <f t="shared" si="206"/>
        <v>1141.9200000000003</v>
      </c>
      <c r="AK502" s="355"/>
      <c r="AL502" s="434"/>
      <c r="AM502" s="355">
        <f t="shared" si="199"/>
        <v>0</v>
      </c>
      <c r="AN502" s="184"/>
      <c r="AO502" s="329">
        <v>0.48399999999999999</v>
      </c>
      <c r="AR502" s="34">
        <v>2853.8</v>
      </c>
      <c r="AS502" s="37">
        <f>AR502-AA502</f>
        <v>-4.9999999999727152E-2</v>
      </c>
    </row>
    <row r="503" spans="2:45" ht="18.75" x14ac:dyDescent="0.3">
      <c r="B503" s="10" t="s">
        <v>710</v>
      </c>
      <c r="C503" s="33"/>
      <c r="D503" s="154">
        <f t="shared" ref="D503:AA503" si="216">D504+D507+D511+D514+D517+D520+D523</f>
        <v>8</v>
      </c>
      <c r="E503" s="154">
        <f t="shared" si="216"/>
        <v>490</v>
      </c>
      <c r="F503" s="154">
        <f t="shared" si="216"/>
        <v>282</v>
      </c>
      <c r="G503" s="65">
        <f t="shared" si="216"/>
        <v>23271.63</v>
      </c>
      <c r="H503" s="65">
        <f t="shared" si="216"/>
        <v>862.8</v>
      </c>
      <c r="I503" s="94">
        <f>J503/G503</f>
        <v>0.29839121711715078</v>
      </c>
      <c r="J503" s="65">
        <f t="shared" si="216"/>
        <v>6944.05</v>
      </c>
      <c r="K503" s="94">
        <f>L503/G503</f>
        <v>2.2499498316190139E-3</v>
      </c>
      <c r="L503" s="65">
        <f t="shared" si="216"/>
        <v>52.36</v>
      </c>
      <c r="M503" s="94">
        <f>N503/G503</f>
        <v>0</v>
      </c>
      <c r="N503" s="65">
        <f t="shared" si="216"/>
        <v>0</v>
      </c>
      <c r="O503" s="65">
        <f t="shared" si="216"/>
        <v>0</v>
      </c>
      <c r="P503" s="65">
        <f t="shared" si="216"/>
        <v>0</v>
      </c>
      <c r="Q503" s="65">
        <f t="shared" si="216"/>
        <v>0</v>
      </c>
      <c r="R503" s="65">
        <f t="shared" si="216"/>
        <v>0</v>
      </c>
      <c r="S503" s="65">
        <f t="shared" si="216"/>
        <v>3349.3043000000002</v>
      </c>
      <c r="T503" s="94">
        <f>U503/G503</f>
        <v>0.24706421509795404</v>
      </c>
      <c r="U503" s="65">
        <f t="shared" si="216"/>
        <v>5749.5870000000004</v>
      </c>
      <c r="V503" s="94">
        <f>W503/G503</f>
        <v>0.29998972998453483</v>
      </c>
      <c r="W503" s="65">
        <f t="shared" si="216"/>
        <v>6981.25</v>
      </c>
      <c r="X503" s="65">
        <f t="shared" si="216"/>
        <v>0</v>
      </c>
      <c r="Y503" s="65">
        <f t="shared" si="216"/>
        <v>0</v>
      </c>
      <c r="Z503" s="65">
        <f t="shared" si="216"/>
        <v>0</v>
      </c>
      <c r="AA503" s="65">
        <f t="shared" si="216"/>
        <v>47210.981299999999</v>
      </c>
      <c r="AB503" s="213">
        <f>AB504+AB507+AB511+AB514+AB517+AB520+AB523</f>
        <v>0</v>
      </c>
      <c r="AC503" s="62">
        <f>AC504+AC507+AC511+AC514+AC517+AC520+AC523</f>
        <v>12730.837000000001</v>
      </c>
      <c r="AD503" s="232">
        <f t="shared" si="203"/>
        <v>0.54705394508248884</v>
      </c>
      <c r="AE503" s="62">
        <f>AE504+AE507+AE511+AE514+AE517+AE520+AE523</f>
        <v>34480.1443</v>
      </c>
      <c r="AF503" s="267">
        <f t="shared" si="198"/>
        <v>0.6</v>
      </c>
      <c r="AG503" s="268">
        <f>AG504+AG507+AG511+AG514+AG517+AG520+AG523</f>
        <v>13962.978000000001</v>
      </c>
      <c r="AH503" s="62">
        <f>AH504+AH507+AH511+AH514+AH517+AH520+AH523</f>
        <v>-1232.1409999999987</v>
      </c>
      <c r="AI503" s="232">
        <f t="shared" si="205"/>
        <v>0.6</v>
      </c>
      <c r="AJ503" s="65">
        <f t="shared" si="206"/>
        <v>13962.977999999999</v>
      </c>
      <c r="AK503" s="65">
        <v>0</v>
      </c>
      <c r="AL503" s="429">
        <f>VLOOKUP(AK503,$AK$2:$AL$6,2,TRUE)</f>
        <v>0</v>
      </c>
      <c r="AM503" s="65">
        <f>AM504+AM507+AM511+AM514+AM517+AM520+AM523</f>
        <v>0</v>
      </c>
      <c r="AN503" s="79"/>
      <c r="AO503" s="329">
        <v>0.1</v>
      </c>
    </row>
    <row r="504" spans="2:45" ht="15.75" x14ac:dyDescent="0.25">
      <c r="B504" s="684" t="s">
        <v>411</v>
      </c>
      <c r="C504" s="21" t="s">
        <v>124</v>
      </c>
      <c r="D504" s="125">
        <f t="shared" ref="D504:AA504" si="217">SUM(D505:D506)</f>
        <v>1</v>
      </c>
      <c r="E504" s="125">
        <f t="shared" si="217"/>
        <v>82</v>
      </c>
      <c r="F504" s="125">
        <f t="shared" si="217"/>
        <v>38</v>
      </c>
      <c r="G504" s="57">
        <f t="shared" si="217"/>
        <v>2814.48</v>
      </c>
      <c r="H504" s="57">
        <f t="shared" si="217"/>
        <v>130.80000000000001</v>
      </c>
      <c r="I504" s="82">
        <f>J504/G504</f>
        <v>0.33145732071288481</v>
      </c>
      <c r="J504" s="57">
        <f t="shared" si="217"/>
        <v>932.88000000000011</v>
      </c>
      <c r="K504" s="82">
        <f>L504/G504</f>
        <v>0</v>
      </c>
      <c r="L504" s="57">
        <f t="shared" si="217"/>
        <v>0</v>
      </c>
      <c r="M504" s="82">
        <f t="shared" si="217"/>
        <v>0</v>
      </c>
      <c r="N504" s="57">
        <f t="shared" si="217"/>
        <v>0</v>
      </c>
      <c r="O504" s="57">
        <f t="shared" si="217"/>
        <v>0</v>
      </c>
      <c r="P504" s="57">
        <f t="shared" si="217"/>
        <v>0</v>
      </c>
      <c r="Q504" s="57">
        <f t="shared" si="217"/>
        <v>0</v>
      </c>
      <c r="R504" s="57">
        <f t="shared" si="217"/>
        <v>0</v>
      </c>
      <c r="S504" s="57">
        <f t="shared" si="217"/>
        <v>393.52000000000004</v>
      </c>
      <c r="T504" s="82">
        <f>U504/G504</f>
        <v>0.24708649555157611</v>
      </c>
      <c r="U504" s="57">
        <f t="shared" si="217"/>
        <v>695.42</v>
      </c>
      <c r="V504" s="82">
        <f>W504/G504</f>
        <v>0.29999147266990706</v>
      </c>
      <c r="W504" s="57">
        <f t="shared" si="217"/>
        <v>844.32</v>
      </c>
      <c r="X504" s="57">
        <f t="shared" si="217"/>
        <v>0</v>
      </c>
      <c r="Y504" s="57">
        <f t="shared" si="217"/>
        <v>0</v>
      </c>
      <c r="Z504" s="57">
        <f t="shared" si="217"/>
        <v>0</v>
      </c>
      <c r="AA504" s="57">
        <f t="shared" si="217"/>
        <v>5811.42</v>
      </c>
      <c r="AB504" s="208">
        <f>SUM(AB505:AB506)</f>
        <v>0</v>
      </c>
      <c r="AC504" s="141">
        <f>SUM(AC505:AC506)</f>
        <v>1539.74</v>
      </c>
      <c r="AD504" s="233">
        <f t="shared" si="203"/>
        <v>0.54707796822148314</v>
      </c>
      <c r="AE504" s="141">
        <f>SUM(AE505:AE506)</f>
        <v>4271.68</v>
      </c>
      <c r="AF504" s="269">
        <f t="shared" si="198"/>
        <v>0.6</v>
      </c>
      <c r="AG504" s="270">
        <f>SUM(AG505:AG506)</f>
        <v>1688.6880000000001</v>
      </c>
      <c r="AH504" s="141">
        <f>SUM(AH505:AH506)</f>
        <v>-148.94799999999987</v>
      </c>
      <c r="AI504" s="233">
        <f t="shared" si="205"/>
        <v>0.6</v>
      </c>
      <c r="AJ504" s="57">
        <f t="shared" si="206"/>
        <v>1688.6879999999999</v>
      </c>
      <c r="AK504" s="57"/>
      <c r="AL504" s="433">
        <f>$AL$503</f>
        <v>0</v>
      </c>
      <c r="AM504" s="57">
        <f>SUM(AM505:AM506)</f>
        <v>0</v>
      </c>
      <c r="AN504" s="79"/>
      <c r="AO504" s="329"/>
    </row>
    <row r="505" spans="2:45" ht="15.75" x14ac:dyDescent="0.25">
      <c r="B505" s="684"/>
      <c r="C505" s="15" t="s">
        <v>412</v>
      </c>
      <c r="D505" s="116">
        <v>1</v>
      </c>
      <c r="E505" s="116">
        <v>55</v>
      </c>
      <c r="F505" s="116">
        <v>27</v>
      </c>
      <c r="G505" s="69">
        <v>2076.48</v>
      </c>
      <c r="H505" s="69">
        <v>92.4</v>
      </c>
      <c r="I505" s="80">
        <v>0.33311662043458162</v>
      </c>
      <c r="J505" s="69">
        <v>691.71</v>
      </c>
      <c r="K505" s="80">
        <v>0</v>
      </c>
      <c r="L505" s="69">
        <v>0</v>
      </c>
      <c r="M505" s="80">
        <v>0</v>
      </c>
      <c r="N505" s="69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290.29000000000002</v>
      </c>
      <c r="T505" s="80">
        <v>0.24709123131453226</v>
      </c>
      <c r="U505" s="69">
        <v>513.07999999999993</v>
      </c>
      <c r="V505" s="80">
        <v>0.29999325782092773</v>
      </c>
      <c r="W505" s="69">
        <v>622.93000000000006</v>
      </c>
      <c r="X505" s="69">
        <v>0</v>
      </c>
      <c r="Y505" s="69">
        <v>0</v>
      </c>
      <c r="Z505" s="69">
        <v>0</v>
      </c>
      <c r="AA505" s="60">
        <f>G505+H505+J505+L505+N505+O505+P505+Q505+R505+S505+U505+W505+X505+Y505+Z505</f>
        <v>4286.8900000000003</v>
      </c>
      <c r="AB505" s="211">
        <v>0</v>
      </c>
      <c r="AC505" s="69">
        <f>AB505+X505+W505+U505</f>
        <v>1136.01</v>
      </c>
      <c r="AD505" s="238">
        <f t="shared" si="203"/>
        <v>0.54708448913546004</v>
      </c>
      <c r="AE505" s="69">
        <f>G505+H505+J505+L505+N505+P505+Q505+R505+S505+Y505+Z505</f>
        <v>3150.88</v>
      </c>
      <c r="AF505" s="277">
        <f t="shared" si="198"/>
        <v>0.6</v>
      </c>
      <c r="AG505" s="278">
        <f>G505*AF505</f>
        <v>1245.8879999999999</v>
      </c>
      <c r="AH505" s="225">
        <f>IF((AA505+AB505)-(AE505+AG505)&gt;0,0,(AA505+AB505)-(AE505+AG505))</f>
        <v>-109.8779999999997</v>
      </c>
      <c r="AI505" s="238">
        <f t="shared" si="205"/>
        <v>0.59999999999999987</v>
      </c>
      <c r="AJ505" s="69">
        <f t="shared" si="206"/>
        <v>1245.8879999999997</v>
      </c>
      <c r="AK505" s="69"/>
      <c r="AL505" s="438">
        <f t="shared" ref="AL505:AL525" si="218">$AL$503</f>
        <v>0</v>
      </c>
      <c r="AM505" s="69">
        <f t="shared" si="199"/>
        <v>0</v>
      </c>
      <c r="AN505" s="186"/>
      <c r="AO505" s="329"/>
    </row>
    <row r="506" spans="2:45" s="1" customFormat="1" ht="15.75" x14ac:dyDescent="0.25">
      <c r="B506" s="684"/>
      <c r="C506" s="15" t="s">
        <v>413</v>
      </c>
      <c r="D506" s="116">
        <v>0</v>
      </c>
      <c r="E506" s="116">
        <v>27</v>
      </c>
      <c r="F506" s="116">
        <v>11</v>
      </c>
      <c r="G506" s="69">
        <v>738.00000000000011</v>
      </c>
      <c r="H506" s="69">
        <v>38.400000000000006</v>
      </c>
      <c r="I506" s="80">
        <v>0.32678861788617886</v>
      </c>
      <c r="J506" s="69">
        <v>241.17000000000002</v>
      </c>
      <c r="K506" s="80">
        <v>0</v>
      </c>
      <c r="L506" s="69">
        <v>0</v>
      </c>
      <c r="M506" s="80">
        <v>0</v>
      </c>
      <c r="N506" s="69">
        <v>0</v>
      </c>
      <c r="O506" s="69">
        <v>0</v>
      </c>
      <c r="P506" s="69">
        <v>0</v>
      </c>
      <c r="Q506" s="69">
        <v>0</v>
      </c>
      <c r="R506" s="69">
        <v>0</v>
      </c>
      <c r="S506" s="69">
        <v>103.23</v>
      </c>
      <c r="T506" s="80">
        <v>0.24707317073170731</v>
      </c>
      <c r="U506" s="69">
        <v>182.34000000000003</v>
      </c>
      <c r="V506" s="80">
        <v>0.29998644986449857</v>
      </c>
      <c r="W506" s="69">
        <v>221.39</v>
      </c>
      <c r="X506" s="69">
        <v>0</v>
      </c>
      <c r="Y506" s="69">
        <v>0</v>
      </c>
      <c r="Z506" s="69">
        <v>0</v>
      </c>
      <c r="AA506" s="60">
        <f>G506+H506+J506+L506+N506+O506+P506+Q506+R506+S506+U506+W506+X506+Y506+Z506</f>
        <v>1524.5300000000002</v>
      </c>
      <c r="AB506" s="211">
        <v>0</v>
      </c>
      <c r="AC506" s="69">
        <f>AB506+X506+W506+U506</f>
        <v>403.73</v>
      </c>
      <c r="AD506" s="238">
        <f t="shared" si="203"/>
        <v>0.54705962059620594</v>
      </c>
      <c r="AE506" s="69">
        <f>G506+H506+J506+L506+N506+P506+Q506+R506+S506+Y506+Z506</f>
        <v>1120.8000000000002</v>
      </c>
      <c r="AF506" s="277">
        <f t="shared" si="198"/>
        <v>0.6</v>
      </c>
      <c r="AG506" s="278">
        <f>G506*AF506</f>
        <v>442.80000000000007</v>
      </c>
      <c r="AH506" s="225">
        <f>IF((AA506+AB506)-(AE506+AG506)&gt;0,0,(AA506+AB506)-(AE506+AG506))</f>
        <v>-39.070000000000164</v>
      </c>
      <c r="AI506" s="238">
        <f t="shared" si="205"/>
        <v>0.6000000000000002</v>
      </c>
      <c r="AJ506" s="69">
        <f t="shared" si="206"/>
        <v>442.80000000000018</v>
      </c>
      <c r="AK506" s="69"/>
      <c r="AL506" s="438">
        <f t="shared" si="218"/>
        <v>0</v>
      </c>
      <c r="AM506" s="69">
        <f t="shared" si="199"/>
        <v>0</v>
      </c>
      <c r="AN506" s="186"/>
      <c r="AO506" s="329"/>
    </row>
    <row r="507" spans="2:45" s="1" customFormat="1" ht="15.75" x14ac:dyDescent="0.25">
      <c r="B507" s="684" t="s">
        <v>414</v>
      </c>
      <c r="C507" s="21" t="s">
        <v>124</v>
      </c>
      <c r="D507" s="125">
        <f t="shared" ref="D507:AA507" si="219">SUM(D508:D510)</f>
        <v>1</v>
      </c>
      <c r="E507" s="125">
        <f t="shared" si="219"/>
        <v>61</v>
      </c>
      <c r="F507" s="125">
        <f t="shared" si="219"/>
        <v>27</v>
      </c>
      <c r="G507" s="57">
        <f t="shared" si="219"/>
        <v>2622.86</v>
      </c>
      <c r="H507" s="57">
        <f t="shared" si="219"/>
        <v>64.8</v>
      </c>
      <c r="I507" s="82">
        <f>J507/G507</f>
        <v>0.27353347109643666</v>
      </c>
      <c r="J507" s="57">
        <f t="shared" si="219"/>
        <v>717.43999999999994</v>
      </c>
      <c r="K507" s="82">
        <f>L507/G507</f>
        <v>0</v>
      </c>
      <c r="L507" s="57">
        <f t="shared" si="219"/>
        <v>0</v>
      </c>
      <c r="M507" s="82">
        <f t="shared" si="219"/>
        <v>0</v>
      </c>
      <c r="N507" s="57">
        <f t="shared" si="219"/>
        <v>0</v>
      </c>
      <c r="O507" s="57">
        <f t="shared" si="219"/>
        <v>0</v>
      </c>
      <c r="P507" s="57">
        <f t="shared" si="219"/>
        <v>0</v>
      </c>
      <c r="Q507" s="57">
        <f t="shared" si="219"/>
        <v>0</v>
      </c>
      <c r="R507" s="57">
        <f t="shared" si="219"/>
        <v>0</v>
      </c>
      <c r="S507" s="57">
        <f t="shared" si="219"/>
        <v>349.29329999999999</v>
      </c>
      <c r="T507" s="82">
        <f>U507/G507</f>
        <v>0.24701661545030995</v>
      </c>
      <c r="U507" s="57">
        <f t="shared" si="219"/>
        <v>647.89</v>
      </c>
      <c r="V507" s="82">
        <f>W507/G507</f>
        <v>0.29997407410231575</v>
      </c>
      <c r="W507" s="57">
        <f t="shared" si="219"/>
        <v>786.79</v>
      </c>
      <c r="X507" s="57">
        <f t="shared" si="219"/>
        <v>0</v>
      </c>
      <c r="Y507" s="57">
        <f t="shared" si="219"/>
        <v>0</v>
      </c>
      <c r="Z507" s="57">
        <f t="shared" si="219"/>
        <v>0</v>
      </c>
      <c r="AA507" s="57">
        <f t="shared" si="219"/>
        <v>5189.0733</v>
      </c>
      <c r="AB507" s="208">
        <f>SUM(AB508:AB510)</f>
        <v>0</v>
      </c>
      <c r="AC507" s="141">
        <f>SUM(AC508:AC510)</f>
        <v>1434.6799999999998</v>
      </c>
      <c r="AD507" s="233">
        <f t="shared" si="203"/>
        <v>0.54699068955262564</v>
      </c>
      <c r="AE507" s="141">
        <f>SUM(AE508:AE510)</f>
        <v>3754.3933000000002</v>
      </c>
      <c r="AF507" s="269">
        <f t="shared" si="198"/>
        <v>0.6</v>
      </c>
      <c r="AG507" s="270">
        <f>SUM(AG508:AG510)</f>
        <v>1573.7159999999999</v>
      </c>
      <c r="AH507" s="141">
        <f>SUM(AH508:AH510)</f>
        <v>-139.0359999999996</v>
      </c>
      <c r="AI507" s="233">
        <f t="shared" si="205"/>
        <v>0.59999999999999976</v>
      </c>
      <c r="AJ507" s="57">
        <f t="shared" si="206"/>
        <v>1573.7159999999994</v>
      </c>
      <c r="AK507" s="57"/>
      <c r="AL507" s="433">
        <f t="shared" si="218"/>
        <v>0</v>
      </c>
      <c r="AM507" s="57">
        <f>SUM(AM508:AM510)</f>
        <v>0</v>
      </c>
      <c r="AN507" s="79"/>
      <c r="AO507" s="329"/>
    </row>
    <row r="508" spans="2:45" s="1" customFormat="1" ht="15.75" x14ac:dyDescent="0.25">
      <c r="B508" s="684"/>
      <c r="C508" s="15" t="s">
        <v>415</v>
      </c>
      <c r="D508" s="116">
        <v>1</v>
      </c>
      <c r="E508" s="116">
        <v>30</v>
      </c>
      <c r="F508" s="116">
        <v>13</v>
      </c>
      <c r="G508" s="69">
        <v>1091.31</v>
      </c>
      <c r="H508" s="69">
        <v>27.599999999999998</v>
      </c>
      <c r="I508" s="80">
        <v>0.23022789124996565</v>
      </c>
      <c r="J508" s="69">
        <v>251.25</v>
      </c>
      <c r="K508" s="80">
        <v>0</v>
      </c>
      <c r="L508" s="69">
        <v>0</v>
      </c>
      <c r="M508" s="80">
        <v>0</v>
      </c>
      <c r="N508" s="69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141.43899999999999</v>
      </c>
      <c r="T508" s="80">
        <v>0.24695091220643081</v>
      </c>
      <c r="U508" s="69">
        <v>269.5</v>
      </c>
      <c r="V508" s="80">
        <v>0.29996059781363682</v>
      </c>
      <c r="W508" s="69">
        <v>327.34999999999997</v>
      </c>
      <c r="X508" s="69">
        <v>0</v>
      </c>
      <c r="Y508" s="69">
        <v>0</v>
      </c>
      <c r="Z508" s="69">
        <v>0</v>
      </c>
      <c r="AA508" s="60">
        <f>G508+H508+J508+L508+N508+O508+P508+Q508+R508+S508+U508+W508+X508+Y508+Z508</f>
        <v>2108.4490000000001</v>
      </c>
      <c r="AB508" s="211">
        <v>0</v>
      </c>
      <c r="AC508" s="69">
        <f>AB508+X508+W508+U508</f>
        <v>596.84999999999991</v>
      </c>
      <c r="AD508" s="238">
        <f t="shared" si="203"/>
        <v>0.54691151002006755</v>
      </c>
      <c r="AE508" s="69">
        <f>G508+H508+J508+L508+N508+P508+Q508+R508+S508+Y508+Z508</f>
        <v>1511.5989999999999</v>
      </c>
      <c r="AF508" s="277">
        <f t="shared" si="198"/>
        <v>0.6</v>
      </c>
      <c r="AG508" s="278">
        <f>G508*AF508</f>
        <v>654.78599999999994</v>
      </c>
      <c r="AH508" s="225">
        <f>IF((AA508+AB508)-(AE508+AG508)&gt;0,0,(AA508+AB508)-(AE508+AG508))</f>
        <v>-57.935999999999694</v>
      </c>
      <c r="AI508" s="238">
        <f t="shared" si="205"/>
        <v>0.59999999999999964</v>
      </c>
      <c r="AJ508" s="69">
        <f t="shared" si="206"/>
        <v>654.7859999999996</v>
      </c>
      <c r="AK508" s="69"/>
      <c r="AL508" s="438">
        <f t="shared" si="218"/>
        <v>0</v>
      </c>
      <c r="AM508" s="69">
        <f t="shared" si="199"/>
        <v>0</v>
      </c>
      <c r="AN508" s="186"/>
      <c r="AO508" s="329"/>
    </row>
    <row r="509" spans="2:45" s="1" customFormat="1" ht="15.75" x14ac:dyDescent="0.25">
      <c r="B509" s="684"/>
      <c r="C509" s="15" t="s">
        <v>416</v>
      </c>
      <c r="D509" s="116">
        <v>0</v>
      </c>
      <c r="E509" s="116">
        <v>14</v>
      </c>
      <c r="F509" s="116">
        <v>7</v>
      </c>
      <c r="G509" s="69">
        <v>950.68999999999994</v>
      </c>
      <c r="H509" s="69">
        <v>12</v>
      </c>
      <c r="I509" s="80">
        <v>0.28576086842188303</v>
      </c>
      <c r="J509" s="69">
        <v>271.66999999999996</v>
      </c>
      <c r="K509" s="80">
        <v>0</v>
      </c>
      <c r="L509" s="69">
        <v>0</v>
      </c>
      <c r="M509" s="80">
        <v>0</v>
      </c>
      <c r="N509" s="69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126.62830000000001</v>
      </c>
      <c r="T509" s="80">
        <v>0.24707317842829948</v>
      </c>
      <c r="U509" s="69">
        <v>234.89000000000001</v>
      </c>
      <c r="V509" s="80">
        <v>0.3000031556027728</v>
      </c>
      <c r="W509" s="69">
        <v>285.21000000000004</v>
      </c>
      <c r="X509" s="69">
        <v>0</v>
      </c>
      <c r="Y509" s="69">
        <v>0</v>
      </c>
      <c r="Z509" s="69">
        <v>0</v>
      </c>
      <c r="AA509" s="60">
        <f>G509+H509+J509+L509+N509+O509+P509+Q509+R509+S509+U509+W509+X509+Y509+Z509</f>
        <v>1881.0883000000001</v>
      </c>
      <c r="AB509" s="211">
        <v>0</v>
      </c>
      <c r="AC509" s="69">
        <f>AB509+X509+W509+U509</f>
        <v>520.1</v>
      </c>
      <c r="AD509" s="238">
        <f t="shared" si="203"/>
        <v>0.54707633403107225</v>
      </c>
      <c r="AE509" s="69">
        <f>G509+H509+J509+L509+N509+P509+Q509+R509+S509+Y509+Z509</f>
        <v>1360.9883</v>
      </c>
      <c r="AF509" s="277">
        <f t="shared" si="198"/>
        <v>0.6</v>
      </c>
      <c r="AG509" s="278">
        <f>G509*AF509</f>
        <v>570.41399999999999</v>
      </c>
      <c r="AH509" s="225">
        <f>IF((AA509+AB509)-(AE509+AG509)&gt;0,0,(AA509+AB509)-(AE509+AG509))</f>
        <v>-50.313999999999851</v>
      </c>
      <c r="AI509" s="238">
        <f t="shared" si="205"/>
        <v>0.59999999999999987</v>
      </c>
      <c r="AJ509" s="69">
        <f t="shared" si="206"/>
        <v>570.41399999999987</v>
      </c>
      <c r="AK509" s="69"/>
      <c r="AL509" s="438">
        <f t="shared" si="218"/>
        <v>0</v>
      </c>
      <c r="AM509" s="69">
        <f t="shared" si="199"/>
        <v>0</v>
      </c>
      <c r="AN509" s="186"/>
      <c r="AO509" s="329"/>
    </row>
    <row r="510" spans="2:45" s="1" customFormat="1" ht="15.75" x14ac:dyDescent="0.25">
      <c r="B510" s="684"/>
      <c r="C510" s="15" t="s">
        <v>417</v>
      </c>
      <c r="D510" s="116">
        <v>0</v>
      </c>
      <c r="E510" s="116">
        <v>17</v>
      </c>
      <c r="F510" s="116">
        <v>7</v>
      </c>
      <c r="G510" s="69">
        <v>580.86</v>
      </c>
      <c r="H510" s="69">
        <v>25.2</v>
      </c>
      <c r="I510" s="80">
        <v>0.33488276004544981</v>
      </c>
      <c r="J510" s="69">
        <v>194.51999999999998</v>
      </c>
      <c r="K510" s="80">
        <v>0</v>
      </c>
      <c r="L510" s="69">
        <v>0</v>
      </c>
      <c r="M510" s="80">
        <v>0</v>
      </c>
      <c r="N510" s="69">
        <v>0</v>
      </c>
      <c r="O510" s="69">
        <v>0</v>
      </c>
      <c r="P510" s="69">
        <v>0</v>
      </c>
      <c r="Q510" s="69">
        <v>0</v>
      </c>
      <c r="R510" s="69">
        <v>0</v>
      </c>
      <c r="S510" s="69">
        <v>81.225999999999999</v>
      </c>
      <c r="T510" s="80">
        <v>0.24704748132080018</v>
      </c>
      <c r="U510" s="69">
        <v>143.5</v>
      </c>
      <c r="V510" s="80">
        <v>0.2999517956134008</v>
      </c>
      <c r="W510" s="69">
        <v>174.23</v>
      </c>
      <c r="X510" s="69">
        <v>0</v>
      </c>
      <c r="Y510" s="69">
        <v>0</v>
      </c>
      <c r="Z510" s="69">
        <v>0</v>
      </c>
      <c r="AA510" s="60">
        <f>G510+H510+J510+L510+N510+O510+P510+Q510+R510+S510+U510+W510+X510+Y510+Z510</f>
        <v>1199.5360000000001</v>
      </c>
      <c r="AB510" s="211">
        <v>0</v>
      </c>
      <c r="AC510" s="69">
        <f>AB510+X510+W510+U510</f>
        <v>317.73</v>
      </c>
      <c r="AD510" s="238">
        <f t="shared" si="203"/>
        <v>0.54699927693420103</v>
      </c>
      <c r="AE510" s="69">
        <f>G510+H510+J510+L510+N510+P510+Q510+R510+S510+Y510+Z510</f>
        <v>881.80600000000004</v>
      </c>
      <c r="AF510" s="277">
        <f t="shared" si="198"/>
        <v>0.6</v>
      </c>
      <c r="AG510" s="278">
        <f>G510*AF510</f>
        <v>348.51600000000002</v>
      </c>
      <c r="AH510" s="225">
        <f>IF((AA510+AB510)-(AE510+AG510)&gt;0,0,(AA510+AB510)-(AE510+AG510))</f>
        <v>-30.786000000000058</v>
      </c>
      <c r="AI510" s="238">
        <f t="shared" si="205"/>
        <v>0.60000000000000009</v>
      </c>
      <c r="AJ510" s="69">
        <f t="shared" si="206"/>
        <v>348.51600000000008</v>
      </c>
      <c r="AK510" s="69"/>
      <c r="AL510" s="438">
        <f t="shared" si="218"/>
        <v>0</v>
      </c>
      <c r="AM510" s="69">
        <f t="shared" si="199"/>
        <v>0</v>
      </c>
      <c r="AN510" s="186"/>
      <c r="AO510" s="329"/>
    </row>
    <row r="511" spans="2:45" s="1" customFormat="1" ht="15.75" x14ac:dyDescent="0.25">
      <c r="B511" s="684" t="s">
        <v>418</v>
      </c>
      <c r="C511" s="21" t="s">
        <v>124</v>
      </c>
      <c r="D511" s="125">
        <f t="shared" ref="D511:AA511" si="220">SUM(D512:D513)</f>
        <v>0</v>
      </c>
      <c r="E511" s="125">
        <f t="shared" si="220"/>
        <v>55</v>
      </c>
      <c r="F511" s="125">
        <f t="shared" si="220"/>
        <v>31</v>
      </c>
      <c r="G511" s="57">
        <f t="shared" si="220"/>
        <v>2592.12</v>
      </c>
      <c r="H511" s="57">
        <f t="shared" si="220"/>
        <v>102</v>
      </c>
      <c r="I511" s="82">
        <f>J511/G511</f>
        <v>0.33499220715090355</v>
      </c>
      <c r="J511" s="57">
        <f t="shared" si="220"/>
        <v>868.34</v>
      </c>
      <c r="K511" s="82">
        <f>L511/G511</f>
        <v>0</v>
      </c>
      <c r="L511" s="57">
        <f t="shared" si="220"/>
        <v>0</v>
      </c>
      <c r="M511" s="82">
        <f t="shared" si="220"/>
        <v>0</v>
      </c>
      <c r="N511" s="57">
        <f t="shared" si="220"/>
        <v>0</v>
      </c>
      <c r="O511" s="57">
        <f t="shared" si="220"/>
        <v>0</v>
      </c>
      <c r="P511" s="57">
        <f t="shared" si="220"/>
        <v>0</v>
      </c>
      <c r="Q511" s="57">
        <f t="shared" si="220"/>
        <v>0</v>
      </c>
      <c r="R511" s="57">
        <f t="shared" si="220"/>
        <v>0</v>
      </c>
      <c r="S511" s="57">
        <f t="shared" si="220"/>
        <v>358.72500000000002</v>
      </c>
      <c r="T511" s="82">
        <f>U511/G511</f>
        <v>0.24707189481968431</v>
      </c>
      <c r="U511" s="57">
        <f t="shared" si="220"/>
        <v>640.44000000000005</v>
      </c>
      <c r="V511" s="82">
        <f>W511/G511</f>
        <v>0.29998225390799804</v>
      </c>
      <c r="W511" s="57">
        <f t="shared" si="220"/>
        <v>777.58999999999992</v>
      </c>
      <c r="X511" s="57">
        <f t="shared" si="220"/>
        <v>0</v>
      </c>
      <c r="Y511" s="57">
        <f t="shared" si="220"/>
        <v>0</v>
      </c>
      <c r="Z511" s="57">
        <f t="shared" si="220"/>
        <v>0</v>
      </c>
      <c r="AA511" s="57">
        <f t="shared" si="220"/>
        <v>5339.2150000000001</v>
      </c>
      <c r="AB511" s="208">
        <f>SUM(AB512:AB513)</f>
        <v>0</v>
      </c>
      <c r="AC511" s="141">
        <f>SUM(AC512:AC513)</f>
        <v>1418.0300000000002</v>
      </c>
      <c r="AD511" s="233">
        <f t="shared" si="203"/>
        <v>0.54705414872768232</v>
      </c>
      <c r="AE511" s="141">
        <f>SUM(AE512:AE513)</f>
        <v>3921.1850000000004</v>
      </c>
      <c r="AF511" s="269">
        <f t="shared" si="198"/>
        <v>0.6</v>
      </c>
      <c r="AG511" s="270">
        <f>SUM(AG512:AG513)</f>
        <v>1555.2719999999999</v>
      </c>
      <c r="AH511" s="141">
        <f>SUM(AH512:AH513)</f>
        <v>-137.24199999999973</v>
      </c>
      <c r="AI511" s="233">
        <f t="shared" si="205"/>
        <v>0.6</v>
      </c>
      <c r="AJ511" s="57">
        <f t="shared" si="206"/>
        <v>1555.2719999999999</v>
      </c>
      <c r="AK511" s="57"/>
      <c r="AL511" s="433">
        <f t="shared" si="218"/>
        <v>0</v>
      </c>
      <c r="AM511" s="57">
        <f>SUM(AM512:AM513)</f>
        <v>0</v>
      </c>
      <c r="AN511" s="79"/>
      <c r="AO511" s="329"/>
    </row>
    <row r="512" spans="2:45" s="1" customFormat="1" ht="15.75" x14ac:dyDescent="0.25">
      <c r="B512" s="684"/>
      <c r="C512" s="15" t="s">
        <v>419</v>
      </c>
      <c r="D512" s="116">
        <v>0</v>
      </c>
      <c r="E512" s="116">
        <v>29</v>
      </c>
      <c r="F512" s="116">
        <v>18</v>
      </c>
      <c r="G512" s="69">
        <v>1480.4899999999998</v>
      </c>
      <c r="H512" s="69">
        <v>61.2</v>
      </c>
      <c r="I512" s="80">
        <v>0.3500462684651704</v>
      </c>
      <c r="J512" s="69">
        <v>518.24</v>
      </c>
      <c r="K512" s="80">
        <v>0</v>
      </c>
      <c r="L512" s="69">
        <v>0</v>
      </c>
      <c r="M512" s="80">
        <v>0</v>
      </c>
      <c r="N512" s="69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208.78</v>
      </c>
      <c r="T512" s="80">
        <v>0.2470803585299462</v>
      </c>
      <c r="U512" s="69">
        <v>365.8</v>
      </c>
      <c r="V512" s="80">
        <v>0.30000202635613887</v>
      </c>
      <c r="W512" s="69">
        <v>444.15</v>
      </c>
      <c r="X512" s="69">
        <v>0</v>
      </c>
      <c r="Y512" s="69">
        <v>0</v>
      </c>
      <c r="Z512" s="69">
        <v>0</v>
      </c>
      <c r="AA512" s="60">
        <f>G512+H512+J512+L512+N512+O512+P512+Q512+R512+S512+U512+W512+X512+Y512+Z512</f>
        <v>3078.6600000000003</v>
      </c>
      <c r="AB512" s="211">
        <v>0</v>
      </c>
      <c r="AC512" s="69">
        <f>AB512+X512+W512+U512</f>
        <v>809.95</v>
      </c>
      <c r="AD512" s="238">
        <f t="shared" si="203"/>
        <v>0.54708238488608507</v>
      </c>
      <c r="AE512" s="69">
        <f>G512+H512+J512+L512+N512+P512+Q512+R512+S512+Y512+Z512</f>
        <v>2268.71</v>
      </c>
      <c r="AF512" s="277">
        <f t="shared" si="198"/>
        <v>0.6</v>
      </c>
      <c r="AG512" s="278">
        <f>G512*AF512</f>
        <v>888.29399999999987</v>
      </c>
      <c r="AH512" s="225">
        <f>IF((AA512+AB512)-(AE512+AG512)&gt;0,0,(AA512+AB512)-(AE512+AG512))</f>
        <v>-78.343999999999596</v>
      </c>
      <c r="AI512" s="238">
        <f t="shared" si="205"/>
        <v>0.59999999999999987</v>
      </c>
      <c r="AJ512" s="69">
        <f t="shared" si="206"/>
        <v>888.29399999999964</v>
      </c>
      <c r="AK512" s="69"/>
      <c r="AL512" s="438">
        <f t="shared" si="218"/>
        <v>0</v>
      </c>
      <c r="AM512" s="69">
        <f t="shared" si="199"/>
        <v>0</v>
      </c>
      <c r="AN512" s="186"/>
      <c r="AO512" s="329"/>
    </row>
    <row r="513" spans="2:45" s="1" customFormat="1" ht="15.75" x14ac:dyDescent="0.25">
      <c r="B513" s="684"/>
      <c r="C513" s="15" t="s">
        <v>420</v>
      </c>
      <c r="D513" s="116">
        <v>0</v>
      </c>
      <c r="E513" s="116">
        <v>26</v>
      </c>
      <c r="F513" s="116">
        <v>13</v>
      </c>
      <c r="G513" s="69">
        <v>1111.6300000000001</v>
      </c>
      <c r="H513" s="69">
        <v>40.799999999999997</v>
      </c>
      <c r="I513" s="80">
        <v>0.31494292165558685</v>
      </c>
      <c r="J513" s="69">
        <v>350.1</v>
      </c>
      <c r="K513" s="80">
        <v>0</v>
      </c>
      <c r="L513" s="69">
        <v>0</v>
      </c>
      <c r="M513" s="80">
        <v>0</v>
      </c>
      <c r="N513" s="69">
        <v>0</v>
      </c>
      <c r="O513" s="69">
        <v>0</v>
      </c>
      <c r="P513" s="69">
        <v>0</v>
      </c>
      <c r="Q513" s="69">
        <v>0</v>
      </c>
      <c r="R513" s="69">
        <v>0</v>
      </c>
      <c r="S513" s="69">
        <v>149.94499999999999</v>
      </c>
      <c r="T513" s="80">
        <v>0.24706062268920415</v>
      </c>
      <c r="U513" s="69">
        <v>274.64000000000004</v>
      </c>
      <c r="V513" s="80">
        <v>0.29995592058508674</v>
      </c>
      <c r="W513" s="69">
        <v>333.44</v>
      </c>
      <c r="X513" s="69">
        <v>0</v>
      </c>
      <c r="Y513" s="69">
        <v>0</v>
      </c>
      <c r="Z513" s="69">
        <v>0</v>
      </c>
      <c r="AA513" s="60">
        <f>G513+H513+J513+L513+N513+O513+P513+Q513+R513+S513+U513+W513+X513+Y513+Z513</f>
        <v>2260.5550000000003</v>
      </c>
      <c r="AB513" s="211">
        <v>0</v>
      </c>
      <c r="AC513" s="69">
        <f>AB513+X513+W513+U513</f>
        <v>608.08000000000004</v>
      </c>
      <c r="AD513" s="238">
        <f t="shared" si="203"/>
        <v>0.54701654327429083</v>
      </c>
      <c r="AE513" s="69">
        <f>G513+H513+J513+L513+N513+P513+Q513+R513+S513+Y513+Z513</f>
        <v>1652.4750000000001</v>
      </c>
      <c r="AF513" s="277">
        <f t="shared" si="198"/>
        <v>0.6</v>
      </c>
      <c r="AG513" s="278">
        <f>G513*AF513</f>
        <v>666.97800000000007</v>
      </c>
      <c r="AH513" s="225">
        <f>IF((AA513+AB513)-(AE513+AG513)&gt;0,0,(AA513+AB513)-(AE513+AG513))</f>
        <v>-58.898000000000138</v>
      </c>
      <c r="AI513" s="238">
        <f t="shared" si="205"/>
        <v>0.60000000000000009</v>
      </c>
      <c r="AJ513" s="69">
        <f t="shared" si="206"/>
        <v>666.97800000000018</v>
      </c>
      <c r="AK513" s="69"/>
      <c r="AL513" s="438">
        <f t="shared" si="218"/>
        <v>0</v>
      </c>
      <c r="AM513" s="69">
        <f t="shared" si="199"/>
        <v>0</v>
      </c>
      <c r="AN513" s="186"/>
      <c r="AO513" s="329"/>
    </row>
    <row r="514" spans="2:45" ht="15.75" x14ac:dyDescent="0.25">
      <c r="B514" s="684" t="s">
        <v>421</v>
      </c>
      <c r="C514" s="21" t="s">
        <v>124</v>
      </c>
      <c r="D514" s="125">
        <f t="shared" ref="D514:AA514" si="221">SUM(D515:D516)</f>
        <v>3</v>
      </c>
      <c r="E514" s="125">
        <f t="shared" si="221"/>
        <v>78</v>
      </c>
      <c r="F514" s="125">
        <f t="shared" si="221"/>
        <v>45</v>
      </c>
      <c r="G514" s="57">
        <f t="shared" si="221"/>
        <v>3699.69</v>
      </c>
      <c r="H514" s="57">
        <f t="shared" si="221"/>
        <v>140.4</v>
      </c>
      <c r="I514" s="82">
        <f>J514/G514</f>
        <v>0.3239190310539532</v>
      </c>
      <c r="J514" s="57">
        <f t="shared" si="221"/>
        <v>1198.4000000000001</v>
      </c>
      <c r="K514" s="82">
        <f>L514/G514</f>
        <v>1.4152537104460104E-2</v>
      </c>
      <c r="L514" s="57">
        <f t="shared" si="221"/>
        <v>52.36</v>
      </c>
      <c r="M514" s="82">
        <f t="shared" si="221"/>
        <v>0</v>
      </c>
      <c r="N514" s="57">
        <f t="shared" si="221"/>
        <v>0</v>
      </c>
      <c r="O514" s="57">
        <f t="shared" si="221"/>
        <v>0</v>
      </c>
      <c r="P514" s="57">
        <f t="shared" si="221"/>
        <v>0</v>
      </c>
      <c r="Q514" s="57">
        <f t="shared" si="221"/>
        <v>0</v>
      </c>
      <c r="R514" s="57">
        <f t="shared" si="221"/>
        <v>0</v>
      </c>
      <c r="S514" s="57">
        <f t="shared" si="221"/>
        <v>516.23</v>
      </c>
      <c r="T514" s="82">
        <f>U514/G514</f>
        <v>0.24707745784106236</v>
      </c>
      <c r="U514" s="57">
        <f t="shared" si="221"/>
        <v>914.11</v>
      </c>
      <c r="V514" s="82">
        <f>W514/G514</f>
        <v>0.29997378158710591</v>
      </c>
      <c r="W514" s="57">
        <f t="shared" si="221"/>
        <v>1109.81</v>
      </c>
      <c r="X514" s="57">
        <f t="shared" si="221"/>
        <v>0</v>
      </c>
      <c r="Y514" s="57">
        <f t="shared" si="221"/>
        <v>0</v>
      </c>
      <c r="Z514" s="57">
        <f t="shared" si="221"/>
        <v>0</v>
      </c>
      <c r="AA514" s="57">
        <f t="shared" si="221"/>
        <v>7631.0000000000009</v>
      </c>
      <c r="AB514" s="208">
        <f>SUM(AB515:AB516)</f>
        <v>0</v>
      </c>
      <c r="AC514" s="141">
        <f>SUM(AC515:AC516)</f>
        <v>2023.92</v>
      </c>
      <c r="AD514" s="233">
        <f t="shared" si="203"/>
        <v>0.54705123942816836</v>
      </c>
      <c r="AE514" s="141">
        <f>SUM(AE515:AE516)</f>
        <v>5607.0800000000008</v>
      </c>
      <c r="AF514" s="269">
        <f t="shared" si="198"/>
        <v>0.6</v>
      </c>
      <c r="AG514" s="270">
        <f>SUM(AG515:AG516)</f>
        <v>2219.8140000000003</v>
      </c>
      <c r="AH514" s="141">
        <f>SUM(AH515:AH516)</f>
        <v>-195.89399999999978</v>
      </c>
      <c r="AI514" s="233">
        <f t="shared" si="205"/>
        <v>0.6</v>
      </c>
      <c r="AJ514" s="57">
        <f t="shared" si="206"/>
        <v>2219.8139999999999</v>
      </c>
      <c r="AK514" s="57"/>
      <c r="AL514" s="433">
        <f t="shared" si="218"/>
        <v>0</v>
      </c>
      <c r="AM514" s="57">
        <f>SUM(AM515:AM516)</f>
        <v>0</v>
      </c>
      <c r="AN514" s="79"/>
      <c r="AO514" s="329"/>
    </row>
    <row r="515" spans="2:45" ht="15.75" x14ac:dyDescent="0.25">
      <c r="B515" s="684"/>
      <c r="C515" s="15" t="s">
        <v>422</v>
      </c>
      <c r="D515" s="116">
        <v>3</v>
      </c>
      <c r="E515" s="116">
        <v>50</v>
      </c>
      <c r="F515" s="116">
        <v>35</v>
      </c>
      <c r="G515" s="69">
        <v>2841.84</v>
      </c>
      <c r="H515" s="69">
        <v>96</v>
      </c>
      <c r="I515" s="80">
        <v>0.30831433155983445</v>
      </c>
      <c r="J515" s="69">
        <v>876.18000000000006</v>
      </c>
      <c r="K515" s="80">
        <v>1.842468260000563E-2</v>
      </c>
      <c r="L515" s="69">
        <v>52.36</v>
      </c>
      <c r="M515" s="80">
        <v>0</v>
      </c>
      <c r="N515" s="69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392.77000000000004</v>
      </c>
      <c r="T515" s="80">
        <v>0.24708287588323061</v>
      </c>
      <c r="U515" s="69">
        <v>702.17000000000007</v>
      </c>
      <c r="V515" s="80">
        <v>0.30000281507755533</v>
      </c>
      <c r="W515" s="69">
        <v>852.56</v>
      </c>
      <c r="X515" s="69">
        <v>0</v>
      </c>
      <c r="Y515" s="69">
        <v>0</v>
      </c>
      <c r="Z515" s="69">
        <v>0</v>
      </c>
      <c r="AA515" s="60">
        <f>G515+H515+J515+L515+N515+O515+P515+Q515+R515+S515+U515+W515+X515+Y515+Z515</f>
        <v>5813.880000000001</v>
      </c>
      <c r="AB515" s="211">
        <v>0</v>
      </c>
      <c r="AC515" s="69">
        <f>AB515+X515+W515+U515</f>
        <v>1554.73</v>
      </c>
      <c r="AD515" s="238">
        <f t="shared" si="203"/>
        <v>0.54708569096078596</v>
      </c>
      <c r="AE515" s="69">
        <f>G515+H515+J515+L515+N515+P515+Q515+R515+S515+Y515+Z515</f>
        <v>4259.1500000000005</v>
      </c>
      <c r="AF515" s="277">
        <f t="shared" si="198"/>
        <v>0.6</v>
      </c>
      <c r="AG515" s="278">
        <f>G515*AF515</f>
        <v>1705.104</v>
      </c>
      <c r="AH515" s="225">
        <f>IF((AA515+AB515)-(AE515+AG515)&gt;0,0,(AA515+AB515)-(AE515+AG515))</f>
        <v>-150.3739999999998</v>
      </c>
      <c r="AI515" s="238">
        <f t="shared" si="205"/>
        <v>0.59999999999999987</v>
      </c>
      <c r="AJ515" s="69">
        <f t="shared" si="206"/>
        <v>1705.1039999999998</v>
      </c>
      <c r="AK515" s="69"/>
      <c r="AL515" s="438">
        <f t="shared" si="218"/>
        <v>0</v>
      </c>
      <c r="AM515" s="69">
        <f t="shared" si="199"/>
        <v>0</v>
      </c>
      <c r="AN515" s="186"/>
      <c r="AO515" s="329"/>
    </row>
    <row r="516" spans="2:45" ht="15.75" x14ac:dyDescent="0.25">
      <c r="B516" s="684"/>
      <c r="C516" s="15" t="s">
        <v>423</v>
      </c>
      <c r="D516" s="116">
        <v>0</v>
      </c>
      <c r="E516" s="116">
        <v>28</v>
      </c>
      <c r="F516" s="116">
        <v>10</v>
      </c>
      <c r="G516" s="69">
        <v>857.85</v>
      </c>
      <c r="H516" s="69">
        <v>44.400000000000006</v>
      </c>
      <c r="I516" s="80">
        <v>0.37561345223523929</v>
      </c>
      <c r="J516" s="69">
        <v>322.22000000000003</v>
      </c>
      <c r="K516" s="80">
        <v>0</v>
      </c>
      <c r="L516" s="69">
        <v>0</v>
      </c>
      <c r="M516" s="80">
        <v>0</v>
      </c>
      <c r="N516" s="69">
        <v>0</v>
      </c>
      <c r="O516" s="69">
        <v>0</v>
      </c>
      <c r="P516" s="69">
        <v>0</v>
      </c>
      <c r="Q516" s="69">
        <v>0</v>
      </c>
      <c r="R516" s="69">
        <v>0</v>
      </c>
      <c r="S516" s="69">
        <v>123.46</v>
      </c>
      <c r="T516" s="80">
        <v>0.24705950923821177</v>
      </c>
      <c r="U516" s="69">
        <v>211.93999999999997</v>
      </c>
      <c r="V516" s="80">
        <v>0.29987760097919214</v>
      </c>
      <c r="W516" s="69">
        <v>257.25</v>
      </c>
      <c r="X516" s="69">
        <v>0</v>
      </c>
      <c r="Y516" s="69">
        <v>0</v>
      </c>
      <c r="Z516" s="69">
        <v>0</v>
      </c>
      <c r="AA516" s="60">
        <f>G516+H516+J516+L516+N516+O516+P516+Q516+R516+S516+U516+W516+X516+Y516+Z516</f>
        <v>1817.1200000000001</v>
      </c>
      <c r="AB516" s="211">
        <v>0</v>
      </c>
      <c r="AC516" s="69">
        <f>AB516+X516+W516+U516</f>
        <v>469.18999999999994</v>
      </c>
      <c r="AD516" s="238">
        <f t="shared" si="203"/>
        <v>0.54693711021740388</v>
      </c>
      <c r="AE516" s="69">
        <f>G516+H516+J516+L516+N516+P516+Q516+R516+S516+Y516+Z516</f>
        <v>1347.93</v>
      </c>
      <c r="AF516" s="277">
        <f t="shared" si="198"/>
        <v>0.6</v>
      </c>
      <c r="AG516" s="278">
        <f>G516*AF516</f>
        <v>514.71</v>
      </c>
      <c r="AH516" s="225">
        <f>IF((AA516+AB516)-(AE516+AG516)&gt;0,0,(AA516+AB516)-(AE516+AG516))</f>
        <v>-45.519999999999982</v>
      </c>
      <c r="AI516" s="238">
        <f t="shared" si="205"/>
        <v>0.59999999999999987</v>
      </c>
      <c r="AJ516" s="69">
        <f t="shared" si="206"/>
        <v>514.70999999999992</v>
      </c>
      <c r="AK516" s="69"/>
      <c r="AL516" s="438">
        <f t="shared" si="218"/>
        <v>0</v>
      </c>
      <c r="AM516" s="69">
        <f t="shared" si="199"/>
        <v>0</v>
      </c>
      <c r="AN516" s="186"/>
      <c r="AO516" s="329"/>
    </row>
    <row r="517" spans="2:45" ht="15.75" x14ac:dyDescent="0.25">
      <c r="B517" s="684" t="s">
        <v>424</v>
      </c>
      <c r="C517" s="21" t="s">
        <v>124</v>
      </c>
      <c r="D517" s="125">
        <f t="shared" ref="D517:AA517" si="222">SUM(D518:D519)</f>
        <v>1</v>
      </c>
      <c r="E517" s="125">
        <f t="shared" si="222"/>
        <v>75</v>
      </c>
      <c r="F517" s="125">
        <f t="shared" si="222"/>
        <v>44</v>
      </c>
      <c r="G517" s="57">
        <f t="shared" si="222"/>
        <v>4006.3900000000003</v>
      </c>
      <c r="H517" s="57">
        <f t="shared" si="222"/>
        <v>102</v>
      </c>
      <c r="I517" s="82">
        <f>J517/G517</f>
        <v>0.25799285641188197</v>
      </c>
      <c r="J517" s="57">
        <f t="shared" si="222"/>
        <v>1033.6199999999999</v>
      </c>
      <c r="K517" s="82">
        <f>L517/G517</f>
        <v>0</v>
      </c>
      <c r="L517" s="57">
        <f t="shared" si="222"/>
        <v>0</v>
      </c>
      <c r="M517" s="82">
        <f t="shared" si="222"/>
        <v>0</v>
      </c>
      <c r="N517" s="57">
        <f t="shared" si="222"/>
        <v>0</v>
      </c>
      <c r="O517" s="57">
        <f t="shared" si="222"/>
        <v>0</v>
      </c>
      <c r="P517" s="57">
        <f t="shared" si="222"/>
        <v>0</v>
      </c>
      <c r="Q517" s="57">
        <f t="shared" si="222"/>
        <v>0</v>
      </c>
      <c r="R517" s="57">
        <f t="shared" si="222"/>
        <v>0</v>
      </c>
      <c r="S517" s="57">
        <f t="shared" si="222"/>
        <v>528.61500000000001</v>
      </c>
      <c r="T517" s="82">
        <f>U517/G517</f>
        <v>0.2470802892379424</v>
      </c>
      <c r="U517" s="57">
        <f t="shared" si="222"/>
        <v>989.90000000000009</v>
      </c>
      <c r="V517" s="82">
        <f>W517/G517</f>
        <v>0.30009060525810022</v>
      </c>
      <c r="W517" s="57">
        <f t="shared" si="222"/>
        <v>1202.2800000000002</v>
      </c>
      <c r="X517" s="57">
        <f t="shared" si="222"/>
        <v>0</v>
      </c>
      <c r="Y517" s="57">
        <f t="shared" si="222"/>
        <v>0</v>
      </c>
      <c r="Z517" s="57">
        <f t="shared" si="222"/>
        <v>0</v>
      </c>
      <c r="AA517" s="57">
        <f t="shared" si="222"/>
        <v>7862.8050000000003</v>
      </c>
      <c r="AB517" s="208">
        <f>SUM(AB518:AB519)</f>
        <v>0</v>
      </c>
      <c r="AC517" s="141">
        <f>SUM(AC518:AC519)</f>
        <v>2192.1800000000003</v>
      </c>
      <c r="AD517" s="233">
        <f t="shared" si="203"/>
        <v>0.54717089449604261</v>
      </c>
      <c r="AE517" s="141">
        <f>SUM(AE518:AE519)</f>
        <v>5670.625</v>
      </c>
      <c r="AF517" s="269">
        <f t="shared" si="198"/>
        <v>0.6</v>
      </c>
      <c r="AG517" s="270">
        <f>SUM(AG518:AG519)</f>
        <v>2403.8339999999998</v>
      </c>
      <c r="AH517" s="141">
        <f>SUM(AH518:AH519)</f>
        <v>-211.65399999999954</v>
      </c>
      <c r="AI517" s="233">
        <f t="shared" si="205"/>
        <v>0.59999999999999987</v>
      </c>
      <c r="AJ517" s="57">
        <f t="shared" si="206"/>
        <v>2403.8339999999998</v>
      </c>
      <c r="AK517" s="57"/>
      <c r="AL517" s="433">
        <f t="shared" si="218"/>
        <v>0</v>
      </c>
      <c r="AM517" s="57">
        <f>SUM(AM518:AM519)</f>
        <v>0</v>
      </c>
      <c r="AN517" s="79"/>
      <c r="AO517" s="329"/>
    </row>
    <row r="518" spans="2:45" s="1" customFormat="1" ht="15.75" x14ac:dyDescent="0.25">
      <c r="B518" s="684"/>
      <c r="C518" s="15" t="s">
        <v>1006</v>
      </c>
      <c r="D518" s="116">
        <v>0</v>
      </c>
      <c r="E518" s="116">
        <v>49</v>
      </c>
      <c r="F518" s="116">
        <v>30</v>
      </c>
      <c r="G518" s="69">
        <v>2661.56</v>
      </c>
      <c r="H518" s="69">
        <v>63.599999999999994</v>
      </c>
      <c r="I518" s="80">
        <v>0.25366702234779603</v>
      </c>
      <c r="J518" s="69">
        <v>675.15</v>
      </c>
      <c r="K518" s="80">
        <v>0</v>
      </c>
      <c r="L518" s="69">
        <v>0</v>
      </c>
      <c r="M518" s="80">
        <v>0</v>
      </c>
      <c r="N518" s="69">
        <v>0</v>
      </c>
      <c r="O518" s="69">
        <v>0</v>
      </c>
      <c r="P518" s="69">
        <v>0</v>
      </c>
      <c r="Q518" s="69">
        <v>0</v>
      </c>
      <c r="R518" s="69">
        <v>0</v>
      </c>
      <c r="S518" s="69">
        <v>349.86</v>
      </c>
      <c r="T518" s="80">
        <v>0.24708441665789993</v>
      </c>
      <c r="U518" s="69">
        <v>657.63000000000011</v>
      </c>
      <c r="V518" s="80">
        <v>0.30006462375448989</v>
      </c>
      <c r="W518" s="69">
        <v>798.6400000000001</v>
      </c>
      <c r="X518" s="69">
        <v>0</v>
      </c>
      <c r="Y518" s="69">
        <v>0</v>
      </c>
      <c r="Z518" s="69">
        <v>0</v>
      </c>
      <c r="AA518" s="60">
        <f>G518+H518+J518+L518+N518+O518+P518+Q518+R518+S518+U518+W518+X518+Y518+Z518</f>
        <v>5206.4400000000005</v>
      </c>
      <c r="AB518" s="211">
        <v>0</v>
      </c>
      <c r="AC518" s="69">
        <f>AB518+X518+W518+U518</f>
        <v>1456.2700000000002</v>
      </c>
      <c r="AD518" s="238">
        <f t="shared" si="203"/>
        <v>0.54714904041238976</v>
      </c>
      <c r="AE518" s="69">
        <f>G518+H518+J518+L518+N518+P518+Q518+R518+S518+Y518+Z518</f>
        <v>3750.17</v>
      </c>
      <c r="AF518" s="277">
        <f t="shared" si="198"/>
        <v>0.6</v>
      </c>
      <c r="AG518" s="278">
        <f>G518*AF518</f>
        <v>1596.9359999999999</v>
      </c>
      <c r="AH518" s="225">
        <f>IF((AA518+AB518)-(AE518+AG518)&gt;0,0,(AA518+AB518)-(AE518+AG518))</f>
        <v>-140.66599999999926</v>
      </c>
      <c r="AI518" s="238">
        <f t="shared" si="205"/>
        <v>0.59999999999999987</v>
      </c>
      <c r="AJ518" s="69">
        <f t="shared" si="206"/>
        <v>1596.9359999999995</v>
      </c>
      <c r="AK518" s="69"/>
      <c r="AL518" s="438">
        <f t="shared" si="218"/>
        <v>0</v>
      </c>
      <c r="AM518" s="69">
        <f t="shared" si="199"/>
        <v>0</v>
      </c>
      <c r="AN518" s="186"/>
      <c r="AO518" s="329"/>
    </row>
    <row r="519" spans="2:45" ht="15.75" x14ac:dyDescent="0.25">
      <c r="B519" s="684"/>
      <c r="C519" s="15" t="s">
        <v>425</v>
      </c>
      <c r="D519" s="116">
        <v>1</v>
      </c>
      <c r="E519" s="116">
        <v>26</v>
      </c>
      <c r="F519" s="116">
        <v>14</v>
      </c>
      <c r="G519" s="69">
        <v>1344.8300000000002</v>
      </c>
      <c r="H519" s="69">
        <v>38.4</v>
      </c>
      <c r="I519" s="80">
        <v>0.26655413695411317</v>
      </c>
      <c r="J519" s="69">
        <v>358.47</v>
      </c>
      <c r="K519" s="80">
        <v>0</v>
      </c>
      <c r="L519" s="69">
        <v>0</v>
      </c>
      <c r="M519" s="80">
        <v>0</v>
      </c>
      <c r="N519" s="69">
        <v>0</v>
      </c>
      <c r="O519" s="69">
        <v>0</v>
      </c>
      <c r="P519" s="69">
        <v>0</v>
      </c>
      <c r="Q519" s="69">
        <v>0</v>
      </c>
      <c r="R519" s="69">
        <v>0</v>
      </c>
      <c r="S519" s="69">
        <v>178.75500000000002</v>
      </c>
      <c r="T519" s="80">
        <v>0.24707212063978345</v>
      </c>
      <c r="U519" s="69">
        <v>332.27000000000004</v>
      </c>
      <c r="V519" s="80">
        <v>0.30014202538610829</v>
      </c>
      <c r="W519" s="69">
        <v>403.64000000000004</v>
      </c>
      <c r="X519" s="69">
        <v>0</v>
      </c>
      <c r="Y519" s="69">
        <v>0</v>
      </c>
      <c r="Z519" s="69">
        <v>0</v>
      </c>
      <c r="AA519" s="60">
        <f>G519+H519+J519+L519+N519+O519+P519+Q519+R519+S519+U519+W519+X519+Y519+Z519</f>
        <v>2656.3650000000002</v>
      </c>
      <c r="AB519" s="211">
        <v>0</v>
      </c>
      <c r="AC519" s="69">
        <f>AB519+X519+W519+U519</f>
        <v>735.91000000000008</v>
      </c>
      <c r="AD519" s="238">
        <f t="shared" si="203"/>
        <v>0.5472141460258918</v>
      </c>
      <c r="AE519" s="69">
        <f>G519+H519+J519+L519+N519+P519+Q519+R519+S519+Y519+Z519</f>
        <v>1920.4550000000004</v>
      </c>
      <c r="AF519" s="277">
        <f t="shared" si="198"/>
        <v>0.6</v>
      </c>
      <c r="AG519" s="278">
        <f>G519*AF519</f>
        <v>806.89800000000002</v>
      </c>
      <c r="AH519" s="225">
        <f>IF((AA519+AB519)-(AE519+AG519)&gt;0,0,(AA519+AB519)-(AE519+AG519))</f>
        <v>-70.988000000000284</v>
      </c>
      <c r="AI519" s="238">
        <f t="shared" si="205"/>
        <v>0.6000000000000002</v>
      </c>
      <c r="AJ519" s="69">
        <f t="shared" si="206"/>
        <v>806.89800000000037</v>
      </c>
      <c r="AK519" s="69"/>
      <c r="AL519" s="438">
        <f t="shared" si="218"/>
        <v>0</v>
      </c>
      <c r="AM519" s="69">
        <f t="shared" si="199"/>
        <v>0</v>
      </c>
      <c r="AN519" s="186"/>
      <c r="AO519" s="329"/>
    </row>
    <row r="520" spans="2:45" ht="15.75" x14ac:dyDescent="0.25">
      <c r="B520" s="684" t="s">
        <v>827</v>
      </c>
      <c r="C520" s="21" t="s">
        <v>124</v>
      </c>
      <c r="D520" s="125">
        <f t="shared" ref="D520:AA520" si="223">SUM(D521:D522)</f>
        <v>0</v>
      </c>
      <c r="E520" s="125">
        <f t="shared" si="223"/>
        <v>73</v>
      </c>
      <c r="F520" s="125">
        <f t="shared" si="223"/>
        <v>50</v>
      </c>
      <c r="G520" s="57">
        <f t="shared" si="223"/>
        <v>3919.54</v>
      </c>
      <c r="H520" s="57">
        <f t="shared" si="223"/>
        <v>164.4</v>
      </c>
      <c r="I520" s="82">
        <f>J520/G520</f>
        <v>0.30180837547263201</v>
      </c>
      <c r="J520" s="57">
        <f t="shared" si="223"/>
        <v>1182.95</v>
      </c>
      <c r="K520" s="82">
        <f>L520/G520</f>
        <v>0</v>
      </c>
      <c r="L520" s="57">
        <f t="shared" si="223"/>
        <v>0</v>
      </c>
      <c r="M520" s="82">
        <f t="shared" si="223"/>
        <v>0</v>
      </c>
      <c r="N520" s="57">
        <f t="shared" si="223"/>
        <v>0</v>
      </c>
      <c r="O520" s="57">
        <f t="shared" si="223"/>
        <v>0</v>
      </c>
      <c r="P520" s="57">
        <f t="shared" si="223"/>
        <v>0</v>
      </c>
      <c r="Q520" s="57">
        <f t="shared" si="223"/>
        <v>0</v>
      </c>
      <c r="R520" s="57">
        <f t="shared" si="223"/>
        <v>0</v>
      </c>
      <c r="S520" s="57">
        <f t="shared" si="223"/>
        <v>536.81099999999992</v>
      </c>
      <c r="T520" s="82">
        <f>U520/G520</f>
        <v>0.24708205554733464</v>
      </c>
      <c r="U520" s="57">
        <f t="shared" si="223"/>
        <v>968.44799999999998</v>
      </c>
      <c r="V520" s="82">
        <f>W520/G520</f>
        <v>0.29992805278170398</v>
      </c>
      <c r="W520" s="57">
        <f t="shared" si="223"/>
        <v>1175.58</v>
      </c>
      <c r="X520" s="57">
        <f t="shared" si="223"/>
        <v>0</v>
      </c>
      <c r="Y520" s="57">
        <f t="shared" si="223"/>
        <v>0</v>
      </c>
      <c r="Z520" s="57">
        <f t="shared" si="223"/>
        <v>0</v>
      </c>
      <c r="AA520" s="57">
        <f t="shared" si="223"/>
        <v>7947.7289999999994</v>
      </c>
      <c r="AB520" s="208">
        <f>SUM(AB521:AB522)</f>
        <v>0</v>
      </c>
      <c r="AC520" s="141">
        <f>SUM(AC521:AC522)</f>
        <v>2144.0280000000002</v>
      </c>
      <c r="AD520" s="233">
        <f t="shared" si="203"/>
        <v>0.54701010832903851</v>
      </c>
      <c r="AE520" s="141">
        <f>SUM(AE521:AE522)</f>
        <v>5803.701</v>
      </c>
      <c r="AF520" s="269">
        <f t="shared" si="198"/>
        <v>0.6</v>
      </c>
      <c r="AG520" s="270">
        <f>SUM(AG521:AG522)</f>
        <v>2351.7240000000002</v>
      </c>
      <c r="AH520" s="141">
        <f>SUM(AH521:AH522)</f>
        <v>-207.69600000000037</v>
      </c>
      <c r="AI520" s="233">
        <f t="shared" si="205"/>
        <v>0.6000000000000002</v>
      </c>
      <c r="AJ520" s="57">
        <f t="shared" si="206"/>
        <v>2351.7240000000006</v>
      </c>
      <c r="AK520" s="57"/>
      <c r="AL520" s="433">
        <f t="shared" si="218"/>
        <v>0</v>
      </c>
      <c r="AM520" s="57">
        <f>SUM(AM521:AM522)</f>
        <v>0</v>
      </c>
      <c r="AN520" s="79"/>
      <c r="AO520" s="329"/>
    </row>
    <row r="521" spans="2:45" ht="15.75" x14ac:dyDescent="0.25">
      <c r="B521" s="684"/>
      <c r="C521" s="15" t="s">
        <v>1010</v>
      </c>
      <c r="D521" s="116">
        <v>0</v>
      </c>
      <c r="E521" s="116">
        <v>54</v>
      </c>
      <c r="F521" s="116">
        <v>35</v>
      </c>
      <c r="G521" s="69">
        <v>2511.37</v>
      </c>
      <c r="H521" s="69">
        <v>118.80000000000001</v>
      </c>
      <c r="I521" s="80">
        <v>0.29070586970458356</v>
      </c>
      <c r="J521" s="69">
        <v>730.07</v>
      </c>
      <c r="K521" s="80">
        <v>0</v>
      </c>
      <c r="L521" s="69">
        <v>0</v>
      </c>
      <c r="M521" s="80">
        <v>0</v>
      </c>
      <c r="N521" s="69">
        <v>0</v>
      </c>
      <c r="O521" s="69">
        <v>0</v>
      </c>
      <c r="P521" s="69">
        <v>0</v>
      </c>
      <c r="Q521" s="69">
        <v>0</v>
      </c>
      <c r="R521" s="69">
        <v>0</v>
      </c>
      <c r="S521" s="69">
        <v>342.74499999999995</v>
      </c>
      <c r="T521" s="80">
        <v>0.24708426078196363</v>
      </c>
      <c r="U521" s="69">
        <v>620.52</v>
      </c>
      <c r="V521" s="80">
        <v>0.29988014510008482</v>
      </c>
      <c r="W521" s="69">
        <v>753.11</v>
      </c>
      <c r="X521" s="69">
        <v>0</v>
      </c>
      <c r="Y521" s="69">
        <v>0</v>
      </c>
      <c r="Z521" s="69">
        <v>0</v>
      </c>
      <c r="AA521" s="60">
        <f>G521+H521+J521+L521+N521+O521+P521+Q521+R521+S521+U521+W521+X521+Y521+Z521</f>
        <v>5076.6149999999998</v>
      </c>
      <c r="AB521" s="211">
        <v>0</v>
      </c>
      <c r="AC521" s="69">
        <f>AB521+X521+W521+U521</f>
        <v>1373.63</v>
      </c>
      <c r="AD521" s="238">
        <f t="shared" si="203"/>
        <v>0.54696440588204853</v>
      </c>
      <c r="AE521" s="69">
        <f>G521+H521+J521+L521+N521+P521+Q521+R521+S521+Y521+Z521</f>
        <v>3702.9850000000001</v>
      </c>
      <c r="AF521" s="277">
        <f t="shared" si="198"/>
        <v>0.6</v>
      </c>
      <c r="AG521" s="278">
        <f>G521*AF521</f>
        <v>1506.8219999999999</v>
      </c>
      <c r="AH521" s="225">
        <f>IF((AA521+AB521)-(AE521+AG521)&gt;0,0,(AA521+AB521)-(AE521+AG521))</f>
        <v>-133.19200000000001</v>
      </c>
      <c r="AI521" s="238">
        <f t="shared" si="205"/>
        <v>0.60000000000000009</v>
      </c>
      <c r="AJ521" s="69">
        <f t="shared" si="206"/>
        <v>1506.8220000000001</v>
      </c>
      <c r="AK521" s="69"/>
      <c r="AL521" s="438">
        <f t="shared" si="218"/>
        <v>0</v>
      </c>
      <c r="AM521" s="69">
        <f t="shared" si="199"/>
        <v>0</v>
      </c>
      <c r="AN521" s="186"/>
      <c r="AO521" s="329"/>
    </row>
    <row r="522" spans="2:45" ht="15.75" x14ac:dyDescent="0.25">
      <c r="B522" s="684"/>
      <c r="C522" s="15" t="s">
        <v>426</v>
      </c>
      <c r="D522" s="116">
        <v>0</v>
      </c>
      <c r="E522" s="116">
        <v>19</v>
      </c>
      <c r="F522" s="116">
        <v>15</v>
      </c>
      <c r="G522" s="69">
        <v>1408.17</v>
      </c>
      <c r="H522" s="69">
        <v>45.599999999999994</v>
      </c>
      <c r="I522" s="80">
        <v>0.32160889665310294</v>
      </c>
      <c r="J522" s="69">
        <v>452.88</v>
      </c>
      <c r="K522" s="80">
        <v>0</v>
      </c>
      <c r="L522" s="69">
        <v>0</v>
      </c>
      <c r="M522" s="80">
        <v>0</v>
      </c>
      <c r="N522" s="69">
        <v>0</v>
      </c>
      <c r="O522" s="69">
        <v>0</v>
      </c>
      <c r="P522" s="69">
        <v>0</v>
      </c>
      <c r="Q522" s="69">
        <v>0</v>
      </c>
      <c r="R522" s="69">
        <v>0</v>
      </c>
      <c r="S522" s="69">
        <v>194.066</v>
      </c>
      <c r="T522" s="80">
        <v>0.24707812266984808</v>
      </c>
      <c r="U522" s="69">
        <v>347.928</v>
      </c>
      <c r="V522" s="80">
        <v>0.30001349268909294</v>
      </c>
      <c r="W522" s="69">
        <v>422.47</v>
      </c>
      <c r="X522" s="69">
        <v>0</v>
      </c>
      <c r="Y522" s="69">
        <v>0</v>
      </c>
      <c r="Z522" s="69">
        <v>0</v>
      </c>
      <c r="AA522" s="60">
        <f>G522+H522+J522+L522+N522+O522+P522+Q522+R522+S522+U522+W522+X522+Y522+Z522</f>
        <v>2871.1139999999996</v>
      </c>
      <c r="AB522" s="211">
        <v>0</v>
      </c>
      <c r="AC522" s="69">
        <f>AB522+X522+W522+U522</f>
        <v>770.39800000000002</v>
      </c>
      <c r="AD522" s="238">
        <f t="shared" si="203"/>
        <v>0.54709161535894102</v>
      </c>
      <c r="AE522" s="69">
        <f>G522+H522+J522+L522+N522+P522+Q522+R522+S522+Y522+Z522</f>
        <v>2100.7159999999999</v>
      </c>
      <c r="AF522" s="277">
        <f t="shared" si="198"/>
        <v>0.6</v>
      </c>
      <c r="AG522" s="278">
        <f>G522*AF522</f>
        <v>844.90200000000004</v>
      </c>
      <c r="AH522" s="225">
        <f>IF((AA522+AB522)-(AE522+AG522)&gt;0,0,(AA522+AB522)-(AE522+AG522))</f>
        <v>-74.50400000000036</v>
      </c>
      <c r="AI522" s="238">
        <f t="shared" si="205"/>
        <v>0.6000000000000002</v>
      </c>
      <c r="AJ522" s="69">
        <f t="shared" si="206"/>
        <v>844.90200000000038</v>
      </c>
      <c r="AK522" s="69"/>
      <c r="AL522" s="438">
        <f t="shared" si="218"/>
        <v>0</v>
      </c>
      <c r="AM522" s="69">
        <f t="shared" si="199"/>
        <v>0</v>
      </c>
      <c r="AN522" s="186"/>
      <c r="AO522" s="329"/>
    </row>
    <row r="523" spans="2:45" ht="15.75" x14ac:dyDescent="0.25">
      <c r="B523" s="684" t="s">
        <v>427</v>
      </c>
      <c r="C523" s="21" t="s">
        <v>124</v>
      </c>
      <c r="D523" s="125">
        <f t="shared" ref="D523:AA523" si="224">SUM(D524:D525)</f>
        <v>2</v>
      </c>
      <c r="E523" s="125">
        <f t="shared" si="224"/>
        <v>66</v>
      </c>
      <c r="F523" s="125">
        <f t="shared" si="224"/>
        <v>47</v>
      </c>
      <c r="G523" s="57">
        <f t="shared" si="224"/>
        <v>3616.55</v>
      </c>
      <c r="H523" s="57">
        <f t="shared" si="224"/>
        <v>158.39999999999998</v>
      </c>
      <c r="I523" s="82">
        <f>J523/G523</f>
        <v>0.27938781435345839</v>
      </c>
      <c r="J523" s="57">
        <f t="shared" si="224"/>
        <v>1010.42</v>
      </c>
      <c r="K523" s="82">
        <f>L523/G523</f>
        <v>0</v>
      </c>
      <c r="L523" s="57">
        <f t="shared" si="224"/>
        <v>0</v>
      </c>
      <c r="M523" s="82">
        <f t="shared" si="224"/>
        <v>0</v>
      </c>
      <c r="N523" s="57">
        <f t="shared" si="224"/>
        <v>0</v>
      </c>
      <c r="O523" s="57">
        <f t="shared" si="224"/>
        <v>0</v>
      </c>
      <c r="P523" s="57">
        <f t="shared" si="224"/>
        <v>0</v>
      </c>
      <c r="Q523" s="57">
        <f t="shared" si="224"/>
        <v>0</v>
      </c>
      <c r="R523" s="57">
        <f t="shared" si="224"/>
        <v>0</v>
      </c>
      <c r="S523" s="57">
        <f t="shared" si="224"/>
        <v>666.11</v>
      </c>
      <c r="T523" s="82">
        <f>U523/G523</f>
        <v>0.24702520357799562</v>
      </c>
      <c r="U523" s="57">
        <f t="shared" si="224"/>
        <v>893.37900000000013</v>
      </c>
      <c r="V523" s="82">
        <f>W523/G523</f>
        <v>0.29997649693768924</v>
      </c>
      <c r="W523" s="57">
        <f t="shared" si="224"/>
        <v>1084.8800000000001</v>
      </c>
      <c r="X523" s="57">
        <f t="shared" si="224"/>
        <v>0</v>
      </c>
      <c r="Y523" s="57">
        <f t="shared" si="224"/>
        <v>0</v>
      </c>
      <c r="Z523" s="57">
        <f t="shared" si="224"/>
        <v>0</v>
      </c>
      <c r="AA523" s="57">
        <f t="shared" si="224"/>
        <v>7429.7389999999996</v>
      </c>
      <c r="AB523" s="208">
        <f>SUM(AB524:AB525)</f>
        <v>0</v>
      </c>
      <c r="AC523" s="141">
        <f>SUM(AC524:AC525)</f>
        <v>1978.2590000000002</v>
      </c>
      <c r="AD523" s="233">
        <f t="shared" si="203"/>
        <v>0.54700170051568486</v>
      </c>
      <c r="AE523" s="141">
        <f>SUM(AE524:AE525)</f>
        <v>5451.48</v>
      </c>
      <c r="AF523" s="269">
        <f t="shared" si="198"/>
        <v>0.6</v>
      </c>
      <c r="AG523" s="270">
        <f>SUM(AG524:AG525)</f>
        <v>2169.9299999999998</v>
      </c>
      <c r="AH523" s="141">
        <f>SUM(AH524:AH525)</f>
        <v>-191.67099999999982</v>
      </c>
      <c r="AI523" s="233">
        <f t="shared" si="205"/>
        <v>0.60000000000000009</v>
      </c>
      <c r="AJ523" s="57">
        <f t="shared" si="206"/>
        <v>2169.9300000000003</v>
      </c>
      <c r="AK523" s="57"/>
      <c r="AL523" s="433">
        <f t="shared" si="218"/>
        <v>0</v>
      </c>
      <c r="AM523" s="57">
        <f>SUM(AM524:AM525)</f>
        <v>0</v>
      </c>
      <c r="AN523" s="79"/>
      <c r="AO523" s="329"/>
    </row>
    <row r="524" spans="2:45" ht="15.75" x14ac:dyDescent="0.25">
      <c r="B524" s="684"/>
      <c r="C524" s="15" t="s">
        <v>428</v>
      </c>
      <c r="D524" s="116">
        <v>2</v>
      </c>
      <c r="E524" s="116">
        <v>41</v>
      </c>
      <c r="F524" s="116">
        <v>32</v>
      </c>
      <c r="G524" s="69">
        <v>2378.69</v>
      </c>
      <c r="H524" s="69">
        <v>112.8</v>
      </c>
      <c r="I524" s="80">
        <v>0.27642105528673344</v>
      </c>
      <c r="J524" s="69">
        <v>657.52</v>
      </c>
      <c r="K524" s="80">
        <v>0</v>
      </c>
      <c r="L524" s="69">
        <v>0</v>
      </c>
      <c r="M524" s="80">
        <v>0</v>
      </c>
      <c r="N524" s="69">
        <v>0</v>
      </c>
      <c r="O524" s="69">
        <v>0</v>
      </c>
      <c r="P524" s="69">
        <v>0</v>
      </c>
      <c r="Q524" s="69">
        <v>0</v>
      </c>
      <c r="R524" s="69">
        <v>0</v>
      </c>
      <c r="S524" s="69">
        <v>321.83999999999997</v>
      </c>
      <c r="T524" s="80">
        <v>0.24708558071879899</v>
      </c>
      <c r="U524" s="69">
        <v>587.74</v>
      </c>
      <c r="V524" s="80">
        <v>0.29999285320911934</v>
      </c>
      <c r="W524" s="69">
        <v>713.59000000000015</v>
      </c>
      <c r="X524" s="69">
        <v>0</v>
      </c>
      <c r="Y524" s="69">
        <v>0</v>
      </c>
      <c r="Z524" s="69">
        <v>0</v>
      </c>
      <c r="AA524" s="60">
        <f>G524+H524+J524+L524+N524+O524+P524+Q524+R524+S524+U524+W524+X524+Y524+Z524</f>
        <v>4772.18</v>
      </c>
      <c r="AB524" s="211">
        <v>0</v>
      </c>
      <c r="AC524" s="69">
        <f>AB524+X524+W524+U524</f>
        <v>1301.3300000000002</v>
      </c>
      <c r="AD524" s="238">
        <f t="shared" si="203"/>
        <v>0.54707843392791833</v>
      </c>
      <c r="AE524" s="69">
        <f>G524+H524+J524+L524+N524+P524+Q524+R524+S524+Y524+Z524</f>
        <v>3470.8500000000004</v>
      </c>
      <c r="AF524" s="277">
        <f t="shared" si="198"/>
        <v>0.6</v>
      </c>
      <c r="AG524" s="278">
        <f>G524*AF524</f>
        <v>1427.2139999999999</v>
      </c>
      <c r="AH524" s="225">
        <f>IF((AA524+AB524)-(AE524+AG524)&gt;0,0,(AA524+AB524)-(AE524+AG524))</f>
        <v>-125.88400000000001</v>
      </c>
      <c r="AI524" s="238">
        <f t="shared" si="205"/>
        <v>0.60000000000000009</v>
      </c>
      <c r="AJ524" s="69">
        <f t="shared" si="206"/>
        <v>1427.2140000000002</v>
      </c>
      <c r="AK524" s="69"/>
      <c r="AL524" s="438">
        <f t="shared" si="218"/>
        <v>0</v>
      </c>
      <c r="AM524" s="69">
        <f t="shared" si="199"/>
        <v>0</v>
      </c>
      <c r="AN524" s="186"/>
      <c r="AO524" s="329"/>
    </row>
    <row r="525" spans="2:45" s="1" customFormat="1" ht="15.75" x14ac:dyDescent="0.25">
      <c r="B525" s="684"/>
      <c r="C525" s="15" t="s">
        <v>429</v>
      </c>
      <c r="D525" s="116">
        <v>0</v>
      </c>
      <c r="E525" s="116">
        <v>25</v>
      </c>
      <c r="F525" s="116">
        <v>15</v>
      </c>
      <c r="G525" s="69">
        <v>1237.8599999999999</v>
      </c>
      <c r="H525" s="69">
        <v>45.599999999999994</v>
      </c>
      <c r="I525" s="80">
        <v>0.28508878225324352</v>
      </c>
      <c r="J525" s="69">
        <v>352.9</v>
      </c>
      <c r="K525" s="80">
        <v>0</v>
      </c>
      <c r="L525" s="69">
        <v>0</v>
      </c>
      <c r="M525" s="80">
        <v>0</v>
      </c>
      <c r="N525" s="69">
        <v>0</v>
      </c>
      <c r="O525" s="69">
        <v>0</v>
      </c>
      <c r="P525" s="69">
        <v>0</v>
      </c>
      <c r="Q525" s="69">
        <v>0</v>
      </c>
      <c r="R525" s="69">
        <v>0</v>
      </c>
      <c r="S525" s="69">
        <v>344.27000000000004</v>
      </c>
      <c r="T525" s="80">
        <v>0.24690918197534462</v>
      </c>
      <c r="U525" s="69">
        <v>305.63900000000007</v>
      </c>
      <c r="V525" s="80">
        <v>0.29994506648570918</v>
      </c>
      <c r="W525" s="69">
        <v>371.28999999999996</v>
      </c>
      <c r="X525" s="69">
        <v>0</v>
      </c>
      <c r="Y525" s="69">
        <v>0</v>
      </c>
      <c r="Z525" s="69">
        <v>0</v>
      </c>
      <c r="AA525" s="60">
        <f>G525+H525+J525+L525+N525+O525+P525+Q525+R525+S525+U525+W525+X525+Y525+Z525</f>
        <v>2657.5589999999997</v>
      </c>
      <c r="AB525" s="211">
        <v>0</v>
      </c>
      <c r="AC525" s="69">
        <f>AB525+X525+W525+U525</f>
        <v>676.92900000000009</v>
      </c>
      <c r="AD525" s="238">
        <f t="shared" si="203"/>
        <v>0.5468542484610539</v>
      </c>
      <c r="AE525" s="69">
        <f>G525+H525+J525+L525+N525+P525+Q525+R525+S525+Y525+Z525</f>
        <v>1980.6299999999997</v>
      </c>
      <c r="AF525" s="277">
        <f t="shared" si="198"/>
        <v>0.6</v>
      </c>
      <c r="AG525" s="278">
        <f>G525*AF525</f>
        <v>742.71599999999989</v>
      </c>
      <c r="AH525" s="225">
        <f>IF((AA525+AB525)-(AE525+AG525)&gt;0,0,(AA525+AB525)-(AE525+AG525))</f>
        <v>-65.786999999999807</v>
      </c>
      <c r="AI525" s="238">
        <f t="shared" si="205"/>
        <v>0.6</v>
      </c>
      <c r="AJ525" s="69">
        <f t="shared" si="206"/>
        <v>742.71599999999989</v>
      </c>
      <c r="AK525" s="69"/>
      <c r="AL525" s="438">
        <f t="shared" si="218"/>
        <v>0</v>
      </c>
      <c r="AM525" s="69">
        <f t="shared" si="199"/>
        <v>0</v>
      </c>
      <c r="AN525" s="186"/>
      <c r="AO525" s="329"/>
    </row>
    <row r="526" spans="2:45" ht="34.5" customHeight="1" x14ac:dyDescent="0.25">
      <c r="B526" s="663" t="s">
        <v>430</v>
      </c>
      <c r="C526" s="664"/>
      <c r="D526" s="117">
        <f t="shared" ref="D526:AA526" si="225">D528</f>
        <v>168</v>
      </c>
      <c r="E526" s="117">
        <f t="shared" si="225"/>
        <v>790</v>
      </c>
      <c r="F526" s="117">
        <f t="shared" si="225"/>
        <v>723</v>
      </c>
      <c r="G526" s="132">
        <f t="shared" si="225"/>
        <v>69381.100000000006</v>
      </c>
      <c r="H526" s="132">
        <f t="shared" si="225"/>
        <v>1999.0000000000002</v>
      </c>
      <c r="I526" s="87">
        <f>J526/G526</f>
        <v>0.27084162689839164</v>
      </c>
      <c r="J526" s="132">
        <f t="shared" si="225"/>
        <v>18791.29</v>
      </c>
      <c r="K526" s="87">
        <f>L526/G526</f>
        <v>4.6698596591867231E-4</v>
      </c>
      <c r="L526" s="132">
        <f t="shared" si="225"/>
        <v>32.4</v>
      </c>
      <c r="M526" s="87">
        <f>N526/G526</f>
        <v>0</v>
      </c>
      <c r="N526" s="132">
        <f t="shared" si="225"/>
        <v>0</v>
      </c>
      <c r="O526" s="132">
        <f t="shared" si="225"/>
        <v>0</v>
      </c>
      <c r="P526" s="132">
        <f t="shared" si="225"/>
        <v>0</v>
      </c>
      <c r="Q526" s="132">
        <f t="shared" si="225"/>
        <v>2643</v>
      </c>
      <c r="R526" s="132">
        <f t="shared" si="225"/>
        <v>189.7</v>
      </c>
      <c r="S526" s="132">
        <f t="shared" si="225"/>
        <v>8909.3924999999999</v>
      </c>
      <c r="T526" s="87">
        <f>U526/G526</f>
        <v>0.20000000000000004</v>
      </c>
      <c r="U526" s="132">
        <f t="shared" si="225"/>
        <v>13876.220000000003</v>
      </c>
      <c r="V526" s="87">
        <f>W526/G526</f>
        <v>0</v>
      </c>
      <c r="W526" s="315">
        <f t="shared" si="225"/>
        <v>0</v>
      </c>
      <c r="X526" s="132">
        <f t="shared" si="225"/>
        <v>0</v>
      </c>
      <c r="Y526" s="132">
        <f t="shared" si="225"/>
        <v>0</v>
      </c>
      <c r="Z526" s="132">
        <f t="shared" si="225"/>
        <v>0</v>
      </c>
      <c r="AA526" s="132">
        <f t="shared" si="225"/>
        <v>115822.10249999999</v>
      </c>
      <c r="AB526" s="129">
        <f>AB528+AB527</f>
        <v>9306.1</v>
      </c>
      <c r="AC526" s="129">
        <f>AC528+AC527</f>
        <v>23681.02</v>
      </c>
      <c r="AD526" s="226">
        <f t="shared" si="203"/>
        <v>0.33413018819246165</v>
      </c>
      <c r="AE526" s="129">
        <f>AE528+AE527</f>
        <v>105355.7825</v>
      </c>
      <c r="AF526" s="258">
        <f t="shared" si="198"/>
        <v>0.6</v>
      </c>
      <c r="AG526" s="255">
        <f>AG528+AG527</f>
        <v>42929.579999999987</v>
      </c>
      <c r="AH526" s="129">
        <f>AH528+AH527</f>
        <v>-19248.55999999999</v>
      </c>
      <c r="AI526" s="226">
        <f t="shared" si="205"/>
        <v>0.61875035132046019</v>
      </c>
      <c r="AJ526" s="132">
        <f t="shared" si="206"/>
        <v>42929.579999999987</v>
      </c>
      <c r="AK526" s="132"/>
      <c r="AL526" s="424"/>
      <c r="AM526" s="132">
        <f>AM528+AM527</f>
        <v>4926.0999999999995</v>
      </c>
      <c r="AN526" s="196"/>
      <c r="AO526" s="329"/>
    </row>
    <row r="527" spans="2:45" ht="27.75" customHeight="1" x14ac:dyDescent="0.25">
      <c r="B527" s="306" t="s">
        <v>828</v>
      </c>
      <c r="C527" s="207"/>
      <c r="D527" s="350"/>
      <c r="E527" s="350">
        <v>24</v>
      </c>
      <c r="F527" s="350">
        <v>20</v>
      </c>
      <c r="G527" s="355">
        <v>2168.1999999999998</v>
      </c>
      <c r="H527" s="355">
        <v>123.89999999999999</v>
      </c>
      <c r="I527" s="363">
        <f>J527/G527</f>
        <v>0.3768102573563325</v>
      </c>
      <c r="J527" s="364">
        <v>817</v>
      </c>
      <c r="K527" s="363">
        <v>0</v>
      </c>
      <c r="L527" s="364">
        <v>0</v>
      </c>
      <c r="M527" s="363">
        <v>0</v>
      </c>
      <c r="N527" s="355">
        <v>0</v>
      </c>
      <c r="O527" s="355">
        <v>0</v>
      </c>
      <c r="P527" s="355">
        <v>0</v>
      </c>
      <c r="Q527" s="355">
        <v>0</v>
      </c>
      <c r="R527" s="355">
        <v>0</v>
      </c>
      <c r="S527" s="355">
        <v>300.8</v>
      </c>
      <c r="T527" s="363">
        <f>U527/G527</f>
        <v>0</v>
      </c>
      <c r="U527" s="355">
        <v>0</v>
      </c>
      <c r="V527" s="363">
        <f>W527/G527</f>
        <v>0.23000645696891431</v>
      </c>
      <c r="W527" s="365">
        <v>498.7</v>
      </c>
      <c r="X527" s="355">
        <v>0</v>
      </c>
      <c r="Y527" s="355">
        <v>0</v>
      </c>
      <c r="Z527" s="355">
        <v>0</v>
      </c>
      <c r="AA527" s="355">
        <f>G527+H527+J527+L527+N527+O527+P527+Q527+R527+S527+U527+W527+X527+Y527+Z527</f>
        <v>3908.6</v>
      </c>
      <c r="AB527" s="356">
        <v>274.5</v>
      </c>
      <c r="AC527" s="355">
        <f>AB527+X527+W527+U527</f>
        <v>773.2</v>
      </c>
      <c r="AD527" s="357">
        <f t="shared" si="203"/>
        <v>0.35660916889585836</v>
      </c>
      <c r="AE527" s="355">
        <f>G527+H527+J527+L527+N527+P527+Q527+R527+S527+Y527+Z527</f>
        <v>3409.9</v>
      </c>
      <c r="AF527" s="358">
        <f t="shared" si="198"/>
        <v>0.6</v>
      </c>
      <c r="AG527" s="359">
        <f>G527*AF527</f>
        <v>1300.9199999999998</v>
      </c>
      <c r="AH527" s="360">
        <f>IF((AA527+AB527)-(AE527+AG527)&gt;0,0,(AA527+AB527)-(AE527+AG527))</f>
        <v>-527.71999999999935</v>
      </c>
      <c r="AI527" s="357">
        <f t="shared" si="205"/>
        <v>0.59999999999999976</v>
      </c>
      <c r="AJ527" s="355">
        <f t="shared" si="206"/>
        <v>1300.9199999999994</v>
      </c>
      <c r="AK527" s="355"/>
      <c r="AL527" s="434"/>
      <c r="AM527" s="355">
        <f t="shared" si="199"/>
        <v>0</v>
      </c>
      <c r="AN527" s="184"/>
      <c r="AO527" s="329">
        <v>0.35599999999999998</v>
      </c>
      <c r="AR527" s="34">
        <v>3908.6</v>
      </c>
      <c r="AS527" s="37">
        <f>AR527-AA527</f>
        <v>0</v>
      </c>
    </row>
    <row r="528" spans="2:45" ht="18.75" x14ac:dyDescent="0.3">
      <c r="B528" s="10" t="s">
        <v>710</v>
      </c>
      <c r="C528" s="33"/>
      <c r="D528" s="154">
        <f t="shared" ref="D528:AA528" si="226">D529+D533+D537+D542+D545+D550+D554+D557+D560+D563+D566</f>
        <v>168</v>
      </c>
      <c r="E528" s="154">
        <f t="shared" si="226"/>
        <v>790</v>
      </c>
      <c r="F528" s="154">
        <f t="shared" si="226"/>
        <v>723</v>
      </c>
      <c r="G528" s="65">
        <f t="shared" si="226"/>
        <v>69381.100000000006</v>
      </c>
      <c r="H528" s="65">
        <f t="shared" si="226"/>
        <v>1999.0000000000002</v>
      </c>
      <c r="I528" s="94">
        <f>J528/G528</f>
        <v>0.27084162689839164</v>
      </c>
      <c r="J528" s="65">
        <f t="shared" si="226"/>
        <v>18791.29</v>
      </c>
      <c r="K528" s="94">
        <f>L528/G528</f>
        <v>4.6698596591867231E-4</v>
      </c>
      <c r="L528" s="65">
        <f t="shared" si="226"/>
        <v>32.4</v>
      </c>
      <c r="M528" s="94">
        <f>N528/G528</f>
        <v>0</v>
      </c>
      <c r="N528" s="65">
        <f t="shared" si="226"/>
        <v>0</v>
      </c>
      <c r="O528" s="65">
        <f t="shared" si="226"/>
        <v>0</v>
      </c>
      <c r="P528" s="65">
        <f t="shared" si="226"/>
        <v>0</v>
      </c>
      <c r="Q528" s="65">
        <f t="shared" si="226"/>
        <v>2643</v>
      </c>
      <c r="R528" s="65">
        <f t="shared" si="226"/>
        <v>189.7</v>
      </c>
      <c r="S528" s="65">
        <f t="shared" si="226"/>
        <v>8909.3924999999999</v>
      </c>
      <c r="T528" s="94">
        <f>U528/G528</f>
        <v>0.20000000000000004</v>
      </c>
      <c r="U528" s="65">
        <f t="shared" si="226"/>
        <v>13876.220000000003</v>
      </c>
      <c r="V528" s="94">
        <f>W528/G528</f>
        <v>0</v>
      </c>
      <c r="W528" s="65">
        <f t="shared" si="226"/>
        <v>0</v>
      </c>
      <c r="X528" s="65">
        <f t="shared" si="226"/>
        <v>0</v>
      </c>
      <c r="Y528" s="65">
        <f t="shared" si="226"/>
        <v>0</v>
      </c>
      <c r="Z528" s="65">
        <f t="shared" si="226"/>
        <v>0</v>
      </c>
      <c r="AA528" s="65">
        <f t="shared" si="226"/>
        <v>115822.10249999999</v>
      </c>
      <c r="AB528" s="62">
        <f>AB529+AB533+AB537+AB542+AB545+AB550+AB554+AB557+AB560+AB563+AB566</f>
        <v>9031.6</v>
      </c>
      <c r="AC528" s="62">
        <f>AC529+AC533+AC537+AC542+AC545+AC550+AC554+AC557+AC560+AC563+AC566</f>
        <v>22907.82</v>
      </c>
      <c r="AD528" s="232">
        <f t="shared" si="203"/>
        <v>0.33017377931453956</v>
      </c>
      <c r="AE528" s="62">
        <f>AE529+AE533+AE537+AE542+AE545+AE550+AE554+AE557+AE560+AE563+AE566</f>
        <v>101945.88250000001</v>
      </c>
      <c r="AF528" s="267">
        <f t="shared" si="198"/>
        <v>0.6</v>
      </c>
      <c r="AG528" s="268">
        <f>AG529+AG533+AG537+AG542+AG545+AG550+AG554+AG557+AG560+AG563+AG566</f>
        <v>41628.659999999989</v>
      </c>
      <c r="AH528" s="62">
        <f>AH529+AH533+AH537+AH542+AH545+AH550+AH554+AH557+AH560+AH563+AH566</f>
        <v>-18720.839999999993</v>
      </c>
      <c r="AI528" s="232">
        <f t="shared" si="205"/>
        <v>0.59999999999999976</v>
      </c>
      <c r="AJ528" s="65">
        <f t="shared" si="206"/>
        <v>41628.659999999989</v>
      </c>
      <c r="AK528" s="65">
        <v>171.0954356846473</v>
      </c>
      <c r="AL528" s="429">
        <f>VLOOKUP(AK528,$AK$2:$AL$6,2,TRUE)</f>
        <v>7.0999999999999994E-2</v>
      </c>
      <c r="AM528" s="65">
        <f>AM529+AM533+AM537+AM542+AM545+AM550+AM554+AM557+AM560+AM563+AM566</f>
        <v>4926.0999999999995</v>
      </c>
      <c r="AN528" s="79"/>
      <c r="AO528" s="329">
        <v>0.23</v>
      </c>
    </row>
    <row r="529" spans="2:41" s="1" customFormat="1" ht="15.75" customHeight="1" x14ac:dyDescent="0.25">
      <c r="B529" s="683" t="s">
        <v>431</v>
      </c>
      <c r="C529" s="22" t="s">
        <v>124</v>
      </c>
      <c r="D529" s="125">
        <f t="shared" ref="D529:AA529" si="227">SUM(D530:D532)</f>
        <v>18</v>
      </c>
      <c r="E529" s="125">
        <f t="shared" si="227"/>
        <v>83</v>
      </c>
      <c r="F529" s="125">
        <f t="shared" si="227"/>
        <v>80</v>
      </c>
      <c r="G529" s="57">
        <f t="shared" si="227"/>
        <v>7427.1</v>
      </c>
      <c r="H529" s="57">
        <f t="shared" si="227"/>
        <v>233.3</v>
      </c>
      <c r="I529" s="82">
        <f>J529/G529</f>
        <v>0.28444480348992202</v>
      </c>
      <c r="J529" s="57">
        <f t="shared" si="227"/>
        <v>2112.6</v>
      </c>
      <c r="K529" s="82">
        <f>L529/G529</f>
        <v>0</v>
      </c>
      <c r="L529" s="57">
        <f t="shared" si="227"/>
        <v>0</v>
      </c>
      <c r="M529" s="82">
        <f t="shared" si="227"/>
        <v>0</v>
      </c>
      <c r="N529" s="57">
        <f t="shared" si="227"/>
        <v>0</v>
      </c>
      <c r="O529" s="57">
        <f t="shared" si="227"/>
        <v>0</v>
      </c>
      <c r="P529" s="57">
        <f t="shared" si="227"/>
        <v>0</v>
      </c>
      <c r="Q529" s="57">
        <f t="shared" si="227"/>
        <v>236.39999999999998</v>
      </c>
      <c r="R529" s="57">
        <f t="shared" si="227"/>
        <v>16.8</v>
      </c>
      <c r="S529" s="57">
        <f t="shared" si="227"/>
        <v>959.30166666666673</v>
      </c>
      <c r="T529" s="82">
        <f>U529/G529</f>
        <v>0.2</v>
      </c>
      <c r="U529" s="57">
        <f t="shared" si="227"/>
        <v>1485.42</v>
      </c>
      <c r="V529" s="82">
        <f>W529/G529</f>
        <v>0</v>
      </c>
      <c r="W529" s="57">
        <f t="shared" si="227"/>
        <v>0</v>
      </c>
      <c r="X529" s="57">
        <f t="shared" si="227"/>
        <v>0</v>
      </c>
      <c r="Y529" s="57">
        <f t="shared" si="227"/>
        <v>0</v>
      </c>
      <c r="Z529" s="57">
        <f t="shared" si="227"/>
        <v>0</v>
      </c>
      <c r="AA529" s="57">
        <f t="shared" si="227"/>
        <v>12470.921666666665</v>
      </c>
      <c r="AB529" s="141">
        <f>SUM(AB530:AB532)</f>
        <v>972.4</v>
      </c>
      <c r="AC529" s="141">
        <f>SUM(AC530:AC532)</f>
        <v>2457.8200000000002</v>
      </c>
      <c r="AD529" s="233">
        <f t="shared" si="203"/>
        <v>0.33092593340604004</v>
      </c>
      <c r="AE529" s="141">
        <f>SUM(AE530:AE532)</f>
        <v>10985.501666666667</v>
      </c>
      <c r="AF529" s="269">
        <f t="shared" si="198"/>
        <v>0.6</v>
      </c>
      <c r="AG529" s="270">
        <f>SUM(AG530:AG532)</f>
        <v>4456.26</v>
      </c>
      <c r="AH529" s="141">
        <f>SUM(AH530:AH532)</f>
        <v>-1998.44</v>
      </c>
      <c r="AI529" s="233">
        <f t="shared" si="205"/>
        <v>0.6</v>
      </c>
      <c r="AJ529" s="57">
        <f t="shared" si="206"/>
        <v>4456.26</v>
      </c>
      <c r="AK529" s="57"/>
      <c r="AL529" s="433">
        <f>$AL$528</f>
        <v>7.0999999999999994E-2</v>
      </c>
      <c r="AM529" s="57">
        <f>SUM(AM530:AM532)</f>
        <v>527.29999999999995</v>
      </c>
      <c r="AN529" s="79"/>
      <c r="AO529" s="329"/>
    </row>
    <row r="530" spans="2:41" s="1" customFormat="1" ht="15.75" x14ac:dyDescent="0.25">
      <c r="B530" s="683"/>
      <c r="C530" s="15" t="s">
        <v>432</v>
      </c>
      <c r="D530" s="116">
        <v>4</v>
      </c>
      <c r="E530" s="116">
        <v>19</v>
      </c>
      <c r="F530" s="116">
        <v>19</v>
      </c>
      <c r="G530" s="69">
        <v>1794.5</v>
      </c>
      <c r="H530" s="69">
        <v>64.800000000000011</v>
      </c>
      <c r="I530" s="80">
        <v>0.29200334354973528</v>
      </c>
      <c r="J530" s="69">
        <v>524</v>
      </c>
      <c r="K530" s="80">
        <v>0</v>
      </c>
      <c r="L530" s="69">
        <v>0</v>
      </c>
      <c r="M530" s="80">
        <v>0</v>
      </c>
      <c r="N530" s="69">
        <v>0</v>
      </c>
      <c r="O530" s="69">
        <v>0</v>
      </c>
      <c r="P530" s="69">
        <v>0</v>
      </c>
      <c r="Q530" s="69">
        <v>88.3</v>
      </c>
      <c r="R530" s="69">
        <v>4.2</v>
      </c>
      <c r="S530" s="69">
        <v>236.22499999999999</v>
      </c>
      <c r="T530" s="80">
        <v>0.19999999999999998</v>
      </c>
      <c r="U530" s="69">
        <v>358.9</v>
      </c>
      <c r="V530" s="80">
        <v>0</v>
      </c>
      <c r="W530" s="69">
        <v>0</v>
      </c>
      <c r="X530" s="69">
        <v>0</v>
      </c>
      <c r="Y530" s="69">
        <v>0</v>
      </c>
      <c r="Z530" s="69">
        <v>0</v>
      </c>
      <c r="AA530" s="60">
        <f>G530+H530+J530+L530+N530+O530+P530+Q530+R530+S530+U530+W530+X530+Y530+Z530</f>
        <v>3070.9250000000002</v>
      </c>
      <c r="AB530" s="143">
        <v>239.5</v>
      </c>
      <c r="AC530" s="69">
        <f>AB530+X530+W530+U530</f>
        <v>598.4</v>
      </c>
      <c r="AD530" s="238">
        <f t="shared" si="203"/>
        <v>0.33346336026748397</v>
      </c>
      <c r="AE530" s="69">
        <f>G530+H530+J530+L530+N530+P530+Q530+R530+S530+Y530+Z530</f>
        <v>2712.0250000000001</v>
      </c>
      <c r="AF530" s="277">
        <f t="shared" ref="AF530:AF593" si="228">$AF$7</f>
        <v>0.6</v>
      </c>
      <c r="AG530" s="278">
        <f>G530*AF530</f>
        <v>1076.7</v>
      </c>
      <c r="AH530" s="225">
        <f>IF((AA530+AB530)-(AE530+AG530)&gt;0,0,(AA530+AB530)-(AE530+AG530))</f>
        <v>-478.30000000000018</v>
      </c>
      <c r="AI530" s="238">
        <f t="shared" si="205"/>
        <v>0.6000000000000002</v>
      </c>
      <c r="AJ530" s="69">
        <f t="shared" si="206"/>
        <v>1076.7000000000003</v>
      </c>
      <c r="AK530" s="69"/>
      <c r="AL530" s="438">
        <f t="shared" ref="AL530:AL568" si="229">$AL$528</f>
        <v>7.0999999999999994E-2</v>
      </c>
      <c r="AM530" s="69">
        <f t="shared" ref="AM530:AM592" si="230">ROUND(AL530*G530,1)</f>
        <v>127.4</v>
      </c>
      <c r="AN530" s="186"/>
      <c r="AO530" s="329"/>
    </row>
    <row r="531" spans="2:41" s="1" customFormat="1" ht="15.75" x14ac:dyDescent="0.25">
      <c r="B531" s="683"/>
      <c r="C531" s="15" t="s">
        <v>433</v>
      </c>
      <c r="D531" s="116">
        <v>11</v>
      </c>
      <c r="E531" s="116">
        <v>47</v>
      </c>
      <c r="F531" s="116">
        <v>45</v>
      </c>
      <c r="G531" s="69">
        <v>4119</v>
      </c>
      <c r="H531" s="69">
        <v>114</v>
      </c>
      <c r="I531" s="80">
        <v>0.28681718863801892</v>
      </c>
      <c r="J531" s="69">
        <v>1181.3999999999999</v>
      </c>
      <c r="K531" s="80">
        <v>0</v>
      </c>
      <c r="L531" s="69">
        <v>0</v>
      </c>
      <c r="M531" s="80">
        <v>0</v>
      </c>
      <c r="N531" s="69">
        <v>0</v>
      </c>
      <c r="O531" s="69">
        <v>0</v>
      </c>
      <c r="P531" s="69">
        <v>0</v>
      </c>
      <c r="Q531" s="69">
        <v>93.8</v>
      </c>
      <c r="R531" s="69">
        <v>8.4</v>
      </c>
      <c r="S531" s="69">
        <v>528.36666666666667</v>
      </c>
      <c r="T531" s="80">
        <v>0.2</v>
      </c>
      <c r="U531" s="69">
        <v>823.80000000000007</v>
      </c>
      <c r="V531" s="80">
        <v>0</v>
      </c>
      <c r="W531" s="69">
        <v>0</v>
      </c>
      <c r="X531" s="69">
        <v>0</v>
      </c>
      <c r="Y531" s="69">
        <v>0</v>
      </c>
      <c r="Z531" s="69">
        <v>0</v>
      </c>
      <c r="AA531" s="60">
        <f>G531+H531+J531+L531+N531+O531+P531+Q531+R531+S531+U531+W531+X531+Y531+Z531</f>
        <v>6868.7666666666664</v>
      </c>
      <c r="AB531" s="143">
        <v>535.5</v>
      </c>
      <c r="AC531" s="69">
        <f>AB531+X531+W531+U531</f>
        <v>1359.3000000000002</v>
      </c>
      <c r="AD531" s="238">
        <f t="shared" si="203"/>
        <v>0.3300072833211945</v>
      </c>
      <c r="AE531" s="69">
        <f>G531+H531+J531+L531+N531+P531+Q531+R531+S531+Y531+Z531</f>
        <v>6044.9666666666662</v>
      </c>
      <c r="AF531" s="277">
        <f t="shared" si="228"/>
        <v>0.6</v>
      </c>
      <c r="AG531" s="278">
        <f>G531*AF531</f>
        <v>2471.4</v>
      </c>
      <c r="AH531" s="225">
        <f>IF((AA531+AB531)-(AE531+AG531)&gt;0,0,(AA531+AB531)-(AE531+AG531))</f>
        <v>-1112.1000000000004</v>
      </c>
      <c r="AI531" s="238">
        <f t="shared" si="205"/>
        <v>0.60000000000000009</v>
      </c>
      <c r="AJ531" s="69">
        <f t="shared" si="206"/>
        <v>2471.4000000000005</v>
      </c>
      <c r="AK531" s="69"/>
      <c r="AL531" s="438">
        <f t="shared" si="229"/>
        <v>7.0999999999999994E-2</v>
      </c>
      <c r="AM531" s="69">
        <f t="shared" si="230"/>
        <v>292.39999999999998</v>
      </c>
      <c r="AN531" s="186"/>
      <c r="AO531" s="329"/>
    </row>
    <row r="532" spans="2:41" s="1" customFormat="1" ht="15.75" x14ac:dyDescent="0.25">
      <c r="B532" s="683"/>
      <c r="C532" s="15" t="s">
        <v>434</v>
      </c>
      <c r="D532" s="116">
        <v>3</v>
      </c>
      <c r="E532" s="116">
        <v>17</v>
      </c>
      <c r="F532" s="116">
        <v>16</v>
      </c>
      <c r="G532" s="69">
        <v>1513.6000000000001</v>
      </c>
      <c r="H532" s="69">
        <v>54.499999999999993</v>
      </c>
      <c r="I532" s="80">
        <v>0.26902748414376321</v>
      </c>
      <c r="J532" s="69">
        <v>407.20000000000005</v>
      </c>
      <c r="K532" s="80">
        <v>0</v>
      </c>
      <c r="L532" s="69">
        <v>0</v>
      </c>
      <c r="M532" s="80">
        <v>0</v>
      </c>
      <c r="N532" s="69">
        <v>0</v>
      </c>
      <c r="O532" s="69">
        <v>0</v>
      </c>
      <c r="P532" s="69">
        <v>0</v>
      </c>
      <c r="Q532" s="69">
        <v>54.3</v>
      </c>
      <c r="R532" s="69">
        <v>4.2</v>
      </c>
      <c r="S532" s="69">
        <v>194.70999999999998</v>
      </c>
      <c r="T532" s="80">
        <v>0.2</v>
      </c>
      <c r="U532" s="69">
        <v>302.72000000000003</v>
      </c>
      <c r="V532" s="80">
        <v>0</v>
      </c>
      <c r="W532" s="69">
        <v>0</v>
      </c>
      <c r="X532" s="69">
        <v>0</v>
      </c>
      <c r="Y532" s="69">
        <v>0</v>
      </c>
      <c r="Z532" s="69">
        <v>0</v>
      </c>
      <c r="AA532" s="60">
        <f>G532+H532+J532+L532+N532+O532+P532+Q532+R532+S532+U532+W532+X532+Y532+Z532</f>
        <v>2531.2300000000005</v>
      </c>
      <c r="AB532" s="143">
        <v>197.4</v>
      </c>
      <c r="AC532" s="69">
        <f>AB532+X532+W532+U532</f>
        <v>500.12</v>
      </c>
      <c r="AD532" s="238">
        <f t="shared" si="203"/>
        <v>0.33041754756871033</v>
      </c>
      <c r="AE532" s="69">
        <f>G532+H532+J532+L532+N532+P532+Q532+R532+S532+Y532+Z532</f>
        <v>2228.5100000000002</v>
      </c>
      <c r="AF532" s="277">
        <f t="shared" si="228"/>
        <v>0.6</v>
      </c>
      <c r="AG532" s="278">
        <f>G532*AF532</f>
        <v>908.16000000000008</v>
      </c>
      <c r="AH532" s="225">
        <f>IF((AA532+AB532)-(AE532+AG532)&gt;0,0,(AA532+AB532)-(AE532+AG532))</f>
        <v>-408.03999999999951</v>
      </c>
      <c r="AI532" s="238">
        <f t="shared" si="205"/>
        <v>0.59999999999999964</v>
      </c>
      <c r="AJ532" s="69">
        <f t="shared" si="206"/>
        <v>908.15999999999951</v>
      </c>
      <c r="AK532" s="69"/>
      <c r="AL532" s="438">
        <f t="shared" si="229"/>
        <v>7.0999999999999994E-2</v>
      </c>
      <c r="AM532" s="69">
        <f t="shared" si="230"/>
        <v>107.5</v>
      </c>
      <c r="AN532" s="186"/>
      <c r="AO532" s="329"/>
    </row>
    <row r="533" spans="2:41" s="1" customFormat="1" ht="15.75" customHeight="1" x14ac:dyDescent="0.25">
      <c r="B533" s="685" t="s">
        <v>435</v>
      </c>
      <c r="C533" s="22" t="s">
        <v>124</v>
      </c>
      <c r="D533" s="125">
        <f t="shared" ref="D533:AA533" si="231">SUM(D534:D536)</f>
        <v>11</v>
      </c>
      <c r="E533" s="125">
        <f t="shared" si="231"/>
        <v>58</v>
      </c>
      <c r="F533" s="125">
        <f t="shared" si="231"/>
        <v>53</v>
      </c>
      <c r="G533" s="57">
        <f t="shared" si="231"/>
        <v>5192.5</v>
      </c>
      <c r="H533" s="57">
        <f t="shared" si="231"/>
        <v>169.2</v>
      </c>
      <c r="I533" s="82">
        <f>J533/G533</f>
        <v>0.28622051035146845</v>
      </c>
      <c r="J533" s="57">
        <f t="shared" si="231"/>
        <v>1486.2</v>
      </c>
      <c r="K533" s="82">
        <f>L533/G533</f>
        <v>0</v>
      </c>
      <c r="L533" s="57">
        <f t="shared" si="231"/>
        <v>0</v>
      </c>
      <c r="M533" s="82">
        <f t="shared" si="231"/>
        <v>0</v>
      </c>
      <c r="N533" s="57">
        <f t="shared" si="231"/>
        <v>0</v>
      </c>
      <c r="O533" s="57">
        <f t="shared" si="231"/>
        <v>0</v>
      </c>
      <c r="P533" s="57">
        <f t="shared" si="231"/>
        <v>0</v>
      </c>
      <c r="Q533" s="57">
        <f t="shared" si="231"/>
        <v>162.19999999999999</v>
      </c>
      <c r="R533" s="57">
        <f t="shared" si="231"/>
        <v>12.600000000000001</v>
      </c>
      <c r="S533" s="57">
        <f t="shared" si="231"/>
        <v>671.76666666666665</v>
      </c>
      <c r="T533" s="82">
        <f>U533/G533</f>
        <v>0.2</v>
      </c>
      <c r="U533" s="57">
        <f t="shared" si="231"/>
        <v>1038.5</v>
      </c>
      <c r="V533" s="82">
        <f>W533/G533</f>
        <v>0</v>
      </c>
      <c r="W533" s="57">
        <f t="shared" si="231"/>
        <v>0</v>
      </c>
      <c r="X533" s="57">
        <f t="shared" si="231"/>
        <v>0</v>
      </c>
      <c r="Y533" s="57">
        <f t="shared" si="231"/>
        <v>0</v>
      </c>
      <c r="Z533" s="57">
        <f t="shared" si="231"/>
        <v>0</v>
      </c>
      <c r="AA533" s="57">
        <f t="shared" si="231"/>
        <v>8732.9666666666653</v>
      </c>
      <c r="AB533" s="141">
        <f>SUM(AB534:AB536)</f>
        <v>681</v>
      </c>
      <c r="AC533" s="141">
        <f>SUM(AC534:AC536)</f>
        <v>1719.5</v>
      </c>
      <c r="AD533" s="233">
        <f t="shared" si="203"/>
        <v>0.33115069812229175</v>
      </c>
      <c r="AE533" s="141">
        <f>SUM(AE534:AE536)</f>
        <v>7694.4666666666662</v>
      </c>
      <c r="AF533" s="269">
        <f t="shared" si="228"/>
        <v>0.6</v>
      </c>
      <c r="AG533" s="270">
        <f>SUM(AG534:AG536)</f>
        <v>3115.5</v>
      </c>
      <c r="AH533" s="141">
        <f>SUM(AH534:AH536)</f>
        <v>-1395.9999999999995</v>
      </c>
      <c r="AI533" s="233">
        <f t="shared" si="205"/>
        <v>0.59999999999999987</v>
      </c>
      <c r="AJ533" s="57">
        <f t="shared" si="206"/>
        <v>3115.4999999999995</v>
      </c>
      <c r="AK533" s="57"/>
      <c r="AL533" s="433">
        <f t="shared" si="229"/>
        <v>7.0999999999999994E-2</v>
      </c>
      <c r="AM533" s="57">
        <f>SUM(AM534:AM536)</f>
        <v>368.6</v>
      </c>
      <c r="AN533" s="79"/>
      <c r="AO533" s="329"/>
    </row>
    <row r="534" spans="2:41" s="1" customFormat="1" ht="15" customHeight="1" x14ac:dyDescent="0.25">
      <c r="B534" s="685"/>
      <c r="C534" s="46" t="s">
        <v>436</v>
      </c>
      <c r="D534" s="59">
        <v>5</v>
      </c>
      <c r="E534" s="59">
        <v>24</v>
      </c>
      <c r="F534" s="59">
        <v>20</v>
      </c>
      <c r="G534" s="56">
        <v>1928</v>
      </c>
      <c r="H534" s="56">
        <v>52.8</v>
      </c>
      <c r="I534" s="100">
        <v>0.30378630705394194</v>
      </c>
      <c r="J534" s="56">
        <v>585.70000000000005</v>
      </c>
      <c r="K534" s="100">
        <v>0</v>
      </c>
      <c r="L534" s="56">
        <v>0</v>
      </c>
      <c r="M534" s="100">
        <v>0</v>
      </c>
      <c r="N534" s="56">
        <v>0</v>
      </c>
      <c r="O534" s="56">
        <v>0</v>
      </c>
      <c r="P534" s="56">
        <v>0</v>
      </c>
      <c r="Q534" s="56">
        <v>63</v>
      </c>
      <c r="R534" s="56">
        <v>4.2</v>
      </c>
      <c r="S534" s="56">
        <v>251.60833333333329</v>
      </c>
      <c r="T534" s="100">
        <v>0.2</v>
      </c>
      <c r="U534" s="56">
        <v>385.6</v>
      </c>
      <c r="V534" s="100">
        <v>0</v>
      </c>
      <c r="W534" s="66">
        <v>0</v>
      </c>
      <c r="X534" s="56">
        <v>0</v>
      </c>
      <c r="Y534" s="56">
        <v>0</v>
      </c>
      <c r="Z534" s="56">
        <v>0</v>
      </c>
      <c r="AA534" s="60">
        <f>G534+H534+J534+L534+N534+O534+P534+Q534+R534+S534+U534+W534+X534+Y534+Z534</f>
        <v>3270.9083333333328</v>
      </c>
      <c r="AB534" s="142">
        <v>255.1</v>
      </c>
      <c r="AC534" s="56">
        <f>AB534+X534+W534+U534</f>
        <v>640.70000000000005</v>
      </c>
      <c r="AD534" s="244">
        <f t="shared" ref="AD534:AD597" si="232">(AB534+X534+W534+U534)/G534</f>
        <v>0.3323132780082988</v>
      </c>
      <c r="AE534" s="56">
        <f>G534+H534+J534+L534+N534+P534+Q534+R534+S534+Y534+Z534</f>
        <v>2885.3083333333329</v>
      </c>
      <c r="AF534" s="290">
        <f t="shared" si="228"/>
        <v>0.6</v>
      </c>
      <c r="AG534" s="291">
        <f>G534*AF534</f>
        <v>1156.8</v>
      </c>
      <c r="AH534" s="225">
        <f>IF((AA534+AB534)-(AE534+AG534)&gt;0,0,(AA534+AB534)-(AE534+AG534))</f>
        <v>-516.09999999999991</v>
      </c>
      <c r="AI534" s="244">
        <f t="shared" si="205"/>
        <v>0.6</v>
      </c>
      <c r="AJ534" s="56">
        <f t="shared" si="206"/>
        <v>1156.8</v>
      </c>
      <c r="AK534" s="56"/>
      <c r="AL534" s="441">
        <f t="shared" si="229"/>
        <v>7.0999999999999994E-2</v>
      </c>
      <c r="AM534" s="56">
        <f t="shared" si="230"/>
        <v>136.9</v>
      </c>
      <c r="AN534" s="187"/>
      <c r="AO534" s="329"/>
    </row>
    <row r="535" spans="2:41" s="1" customFormat="1" ht="15" customHeight="1" x14ac:dyDescent="0.25">
      <c r="B535" s="685"/>
      <c r="C535" s="46" t="s">
        <v>437</v>
      </c>
      <c r="D535" s="59">
        <v>3</v>
      </c>
      <c r="E535" s="59">
        <v>17</v>
      </c>
      <c r="F535" s="59">
        <v>17</v>
      </c>
      <c r="G535" s="56">
        <v>1665.4</v>
      </c>
      <c r="H535" s="56">
        <v>69.599999999999994</v>
      </c>
      <c r="I535" s="100">
        <v>0.32274528641767741</v>
      </c>
      <c r="J535" s="56">
        <v>537.5</v>
      </c>
      <c r="K535" s="100">
        <v>0</v>
      </c>
      <c r="L535" s="56">
        <v>0</v>
      </c>
      <c r="M535" s="100">
        <v>0</v>
      </c>
      <c r="N535" s="56">
        <v>0</v>
      </c>
      <c r="O535" s="56">
        <v>0</v>
      </c>
      <c r="P535" s="56">
        <v>0</v>
      </c>
      <c r="Q535" s="56">
        <v>48.9</v>
      </c>
      <c r="R535" s="56">
        <v>4.2</v>
      </c>
      <c r="S535" s="56">
        <v>221.55666666666667</v>
      </c>
      <c r="T535" s="100">
        <v>0.19999999999999998</v>
      </c>
      <c r="U535" s="56">
        <v>333.08</v>
      </c>
      <c r="V535" s="100">
        <v>0</v>
      </c>
      <c r="W535" s="66">
        <v>0</v>
      </c>
      <c r="X535" s="56">
        <v>0</v>
      </c>
      <c r="Y535" s="56">
        <v>0</v>
      </c>
      <c r="Z535" s="56">
        <v>0</v>
      </c>
      <c r="AA535" s="60">
        <f>G535+H535+J535+L535+N535+O535+P535+Q535+R535+S535+U535+W535+X535+Y535+Z535</f>
        <v>2880.2366666666667</v>
      </c>
      <c r="AB535" s="142">
        <v>224.6</v>
      </c>
      <c r="AC535" s="56">
        <f>AB535+X535+W535+U535</f>
        <v>557.67999999999995</v>
      </c>
      <c r="AD535" s="244">
        <f t="shared" si="232"/>
        <v>0.33486249549657737</v>
      </c>
      <c r="AE535" s="56">
        <f>G535+H535+J535+L535+N535+P535+Q535+R535+S535+Y535+Z535</f>
        <v>2547.1566666666668</v>
      </c>
      <c r="AF535" s="290">
        <f t="shared" si="228"/>
        <v>0.6</v>
      </c>
      <c r="AG535" s="291">
        <f>G535*AF535</f>
        <v>999.24</v>
      </c>
      <c r="AH535" s="225">
        <f>IF((AA535+AB535)-(AE535+AG535)&gt;0,0,(AA535+AB535)-(AE535+AG535))</f>
        <v>-441.55999999999995</v>
      </c>
      <c r="AI535" s="244">
        <f t="shared" ref="AI535:AI598" si="233">AJ535/G535</f>
        <v>0.59999999999999987</v>
      </c>
      <c r="AJ535" s="56">
        <f t="shared" ref="AJ535:AJ598" si="234">AC535+AH535*-1</f>
        <v>999.2399999999999</v>
      </c>
      <c r="AK535" s="56"/>
      <c r="AL535" s="441">
        <f t="shared" si="229"/>
        <v>7.0999999999999994E-2</v>
      </c>
      <c r="AM535" s="56">
        <f t="shared" si="230"/>
        <v>118.2</v>
      </c>
      <c r="AN535" s="187"/>
      <c r="AO535" s="329"/>
    </row>
    <row r="536" spans="2:41" s="1" customFormat="1" ht="15" customHeight="1" x14ac:dyDescent="0.25">
      <c r="B536" s="685"/>
      <c r="C536" s="46" t="s">
        <v>438</v>
      </c>
      <c r="D536" s="59">
        <v>3</v>
      </c>
      <c r="E536" s="59">
        <v>17</v>
      </c>
      <c r="F536" s="59">
        <v>16</v>
      </c>
      <c r="G536" s="56">
        <v>1599.1</v>
      </c>
      <c r="H536" s="56">
        <v>46.800000000000004</v>
      </c>
      <c r="I536" s="100">
        <v>0.22700268901256959</v>
      </c>
      <c r="J536" s="56">
        <v>363</v>
      </c>
      <c r="K536" s="100">
        <v>0</v>
      </c>
      <c r="L536" s="56">
        <v>0</v>
      </c>
      <c r="M536" s="100">
        <v>0</v>
      </c>
      <c r="N536" s="56">
        <v>0</v>
      </c>
      <c r="O536" s="56">
        <v>0</v>
      </c>
      <c r="P536" s="56">
        <v>0</v>
      </c>
      <c r="Q536" s="56">
        <v>50.3</v>
      </c>
      <c r="R536" s="56">
        <v>4.2</v>
      </c>
      <c r="S536" s="56">
        <v>198.60166666666666</v>
      </c>
      <c r="T536" s="100">
        <v>0.2</v>
      </c>
      <c r="U536" s="56">
        <v>319.82</v>
      </c>
      <c r="V536" s="100">
        <v>0</v>
      </c>
      <c r="W536" s="66">
        <v>0</v>
      </c>
      <c r="X536" s="56">
        <v>0</v>
      </c>
      <c r="Y536" s="56">
        <v>0</v>
      </c>
      <c r="Z536" s="56">
        <v>0</v>
      </c>
      <c r="AA536" s="60">
        <f>G536+H536+J536+L536+N536+O536+P536+Q536+R536+S536+U536+W536+X536+Y536+Z536</f>
        <v>2581.8216666666663</v>
      </c>
      <c r="AB536" s="142">
        <v>201.3</v>
      </c>
      <c r="AC536" s="56">
        <f>AB536+X536+W536+U536</f>
        <v>521.12</v>
      </c>
      <c r="AD536" s="244">
        <f t="shared" si="232"/>
        <v>0.32588330936151588</v>
      </c>
      <c r="AE536" s="56">
        <f>G536+H536+J536+L536+N536+P536+Q536+R536+S536+Y536+Z536</f>
        <v>2262.0016666666661</v>
      </c>
      <c r="AF536" s="290">
        <f t="shared" si="228"/>
        <v>0.6</v>
      </c>
      <c r="AG536" s="291">
        <f>G536*AF536</f>
        <v>959.45999999999992</v>
      </c>
      <c r="AH536" s="225">
        <f>IF((AA536+AB536)-(AE536+AG536)&gt;0,0,(AA536+AB536)-(AE536+AG536))</f>
        <v>-438.33999999999969</v>
      </c>
      <c r="AI536" s="244">
        <f t="shared" si="233"/>
        <v>0.59999999999999987</v>
      </c>
      <c r="AJ536" s="56">
        <f t="shared" si="234"/>
        <v>959.4599999999997</v>
      </c>
      <c r="AK536" s="56"/>
      <c r="AL536" s="441">
        <f t="shared" si="229"/>
        <v>7.0999999999999994E-2</v>
      </c>
      <c r="AM536" s="56">
        <f t="shared" si="230"/>
        <v>113.5</v>
      </c>
      <c r="AN536" s="187"/>
      <c r="AO536" s="329"/>
    </row>
    <row r="537" spans="2:41" s="1" customFormat="1" ht="15.75" customHeight="1" x14ac:dyDescent="0.25">
      <c r="B537" s="683" t="s">
        <v>439</v>
      </c>
      <c r="C537" s="22" t="s">
        <v>124</v>
      </c>
      <c r="D537" s="125">
        <f t="shared" ref="D537:AA537" si="235">SUM(D538:D541)</f>
        <v>13</v>
      </c>
      <c r="E537" s="125">
        <f t="shared" si="235"/>
        <v>70</v>
      </c>
      <c r="F537" s="125">
        <f t="shared" si="235"/>
        <v>68</v>
      </c>
      <c r="G537" s="57">
        <f t="shared" si="235"/>
        <v>6551.7</v>
      </c>
      <c r="H537" s="57">
        <f t="shared" si="235"/>
        <v>217.7</v>
      </c>
      <c r="I537" s="82">
        <f>J537/G537</f>
        <v>0.33672176686966743</v>
      </c>
      <c r="J537" s="57">
        <f t="shared" si="235"/>
        <v>2206.1</v>
      </c>
      <c r="K537" s="82">
        <f>L537/G537</f>
        <v>0</v>
      </c>
      <c r="L537" s="57">
        <f t="shared" si="235"/>
        <v>0</v>
      </c>
      <c r="M537" s="82">
        <f t="shared" si="235"/>
        <v>0</v>
      </c>
      <c r="N537" s="57">
        <f t="shared" si="235"/>
        <v>0</v>
      </c>
      <c r="O537" s="57">
        <f t="shared" si="235"/>
        <v>0</v>
      </c>
      <c r="P537" s="57">
        <f t="shared" si="235"/>
        <v>0</v>
      </c>
      <c r="Q537" s="57">
        <f t="shared" si="235"/>
        <v>245.8</v>
      </c>
      <c r="R537" s="57">
        <f t="shared" si="235"/>
        <v>16.8</v>
      </c>
      <c r="S537" s="57">
        <f t="shared" si="235"/>
        <v>879.03666666666663</v>
      </c>
      <c r="T537" s="82">
        <f>U537/G537</f>
        <v>0.19999999999999998</v>
      </c>
      <c r="U537" s="57">
        <f t="shared" si="235"/>
        <v>1310.3399999999999</v>
      </c>
      <c r="V537" s="82">
        <f>W537/G537</f>
        <v>0</v>
      </c>
      <c r="W537" s="57">
        <f t="shared" si="235"/>
        <v>0</v>
      </c>
      <c r="X537" s="57">
        <f t="shared" si="235"/>
        <v>0</v>
      </c>
      <c r="Y537" s="57">
        <f t="shared" si="235"/>
        <v>0</v>
      </c>
      <c r="Z537" s="57">
        <f t="shared" si="235"/>
        <v>0</v>
      </c>
      <c r="AA537" s="57">
        <f t="shared" si="235"/>
        <v>11427.476666666666</v>
      </c>
      <c r="AB537" s="141">
        <f>SUM(AB538:AB541)</f>
        <v>891.2</v>
      </c>
      <c r="AC537" s="141">
        <f>SUM(AC538:AC541)</f>
        <v>2201.54</v>
      </c>
      <c r="AD537" s="233">
        <f t="shared" si="232"/>
        <v>0.33602576430544745</v>
      </c>
      <c r="AE537" s="141">
        <f>SUM(AE538:AE541)</f>
        <v>10117.136666666667</v>
      </c>
      <c r="AF537" s="269">
        <f t="shared" si="228"/>
        <v>0.6</v>
      </c>
      <c r="AG537" s="270">
        <f>SUM(AG538:AG541)</f>
        <v>3931.0199999999995</v>
      </c>
      <c r="AH537" s="141">
        <f>SUM(AH538:AH541)</f>
        <v>-1729.4799999999996</v>
      </c>
      <c r="AI537" s="233">
        <f t="shared" si="233"/>
        <v>0.6</v>
      </c>
      <c r="AJ537" s="57">
        <f t="shared" si="234"/>
        <v>3931.0199999999995</v>
      </c>
      <c r="AK537" s="57"/>
      <c r="AL537" s="433">
        <f t="shared" si="229"/>
        <v>7.0999999999999994E-2</v>
      </c>
      <c r="AM537" s="57">
        <f>SUM(AM538:AM541)</f>
        <v>465.3</v>
      </c>
      <c r="AN537" s="79"/>
      <c r="AO537" s="329"/>
    </row>
    <row r="538" spans="2:41" s="1" customFormat="1" ht="15.75" x14ac:dyDescent="0.25">
      <c r="B538" s="683"/>
      <c r="C538" s="15" t="s">
        <v>440</v>
      </c>
      <c r="D538" s="116">
        <v>4</v>
      </c>
      <c r="E538" s="116">
        <v>19</v>
      </c>
      <c r="F538" s="116">
        <v>19</v>
      </c>
      <c r="G538" s="69">
        <v>1795.1000000000001</v>
      </c>
      <c r="H538" s="69">
        <v>73.2</v>
      </c>
      <c r="I538" s="80">
        <v>0.34482758620689652</v>
      </c>
      <c r="J538" s="69">
        <v>619</v>
      </c>
      <c r="K538" s="80">
        <v>0</v>
      </c>
      <c r="L538" s="69">
        <v>0</v>
      </c>
      <c r="M538" s="80">
        <v>0</v>
      </c>
      <c r="N538" s="69">
        <v>0</v>
      </c>
      <c r="O538" s="69">
        <v>0</v>
      </c>
      <c r="P538" s="69">
        <v>0</v>
      </c>
      <c r="Q538" s="69">
        <v>51.5</v>
      </c>
      <c r="R538" s="69">
        <v>4.2</v>
      </c>
      <c r="S538" s="69">
        <v>241.83500000000001</v>
      </c>
      <c r="T538" s="80">
        <v>0.19999999999999998</v>
      </c>
      <c r="U538" s="69">
        <v>359.02</v>
      </c>
      <c r="V538" s="80">
        <v>0</v>
      </c>
      <c r="W538" s="69">
        <v>0</v>
      </c>
      <c r="X538" s="69">
        <v>0</v>
      </c>
      <c r="Y538" s="69">
        <v>0</v>
      </c>
      <c r="Z538" s="69">
        <v>0</v>
      </c>
      <c r="AA538" s="60">
        <f>G538+H538+J538+L538+N538+O538+P538+Q538+R538+S538+U538+W538+X538+Y538+Z538</f>
        <v>3143.855</v>
      </c>
      <c r="AB538" s="143">
        <v>245.2</v>
      </c>
      <c r="AC538" s="69">
        <f>AB538+X538+W538+U538</f>
        <v>604.22</v>
      </c>
      <c r="AD538" s="238">
        <f t="shared" si="232"/>
        <v>0.33659406161216643</v>
      </c>
      <c r="AE538" s="69">
        <f>G538+H538+J538+L538+N538+P538+Q538+R538+S538+Y538+Z538</f>
        <v>2784.835</v>
      </c>
      <c r="AF538" s="277">
        <f t="shared" si="228"/>
        <v>0.6</v>
      </c>
      <c r="AG538" s="278">
        <f>G538*AF538</f>
        <v>1077.06</v>
      </c>
      <c r="AH538" s="225">
        <f>IF((AA538+AB538)-(AE538+AG538)&gt;0,0,(AA538+AB538)-(AE538+AG538))</f>
        <v>-472.84000000000015</v>
      </c>
      <c r="AI538" s="238">
        <f t="shared" si="233"/>
        <v>0.60000000000000009</v>
      </c>
      <c r="AJ538" s="69">
        <f t="shared" si="234"/>
        <v>1077.0600000000002</v>
      </c>
      <c r="AK538" s="69"/>
      <c r="AL538" s="438">
        <f t="shared" si="229"/>
        <v>7.0999999999999994E-2</v>
      </c>
      <c r="AM538" s="69">
        <f t="shared" si="230"/>
        <v>127.5</v>
      </c>
      <c r="AN538" s="186"/>
      <c r="AO538" s="329"/>
    </row>
    <row r="539" spans="2:41" s="1" customFormat="1" ht="15.75" x14ac:dyDescent="0.25">
      <c r="B539" s="683"/>
      <c r="C539" s="15" t="s">
        <v>441</v>
      </c>
      <c r="D539" s="116">
        <v>3</v>
      </c>
      <c r="E539" s="116">
        <v>17</v>
      </c>
      <c r="F539" s="116">
        <v>15</v>
      </c>
      <c r="G539" s="69">
        <v>1534.6999999999998</v>
      </c>
      <c r="H539" s="69">
        <v>49.2</v>
      </c>
      <c r="I539" s="80">
        <v>0.33791620512152215</v>
      </c>
      <c r="J539" s="69">
        <v>518.6</v>
      </c>
      <c r="K539" s="80">
        <v>0</v>
      </c>
      <c r="L539" s="69">
        <v>0</v>
      </c>
      <c r="M539" s="80">
        <v>0</v>
      </c>
      <c r="N539" s="69">
        <v>0</v>
      </c>
      <c r="O539" s="69">
        <v>0</v>
      </c>
      <c r="P539" s="69">
        <v>0</v>
      </c>
      <c r="Q539" s="69">
        <v>59.9</v>
      </c>
      <c r="R539" s="69">
        <v>4.2</v>
      </c>
      <c r="S539" s="69">
        <v>206.12833333333333</v>
      </c>
      <c r="T539" s="80">
        <v>0.2</v>
      </c>
      <c r="U539" s="69">
        <v>306.94</v>
      </c>
      <c r="V539" s="80">
        <v>0</v>
      </c>
      <c r="W539" s="69">
        <v>0</v>
      </c>
      <c r="X539" s="69">
        <v>0</v>
      </c>
      <c r="Y539" s="69">
        <v>0</v>
      </c>
      <c r="Z539" s="69">
        <v>0</v>
      </c>
      <c r="AA539" s="60">
        <f>G539+H539+J539+L539+N539+O539+P539+Q539+R539+S539+U539+W539+X539+Y539+Z539</f>
        <v>2679.6683333333335</v>
      </c>
      <c r="AB539" s="143">
        <v>209</v>
      </c>
      <c r="AC539" s="69">
        <f>AB539+X539+W539+U539</f>
        <v>515.94000000000005</v>
      </c>
      <c r="AD539" s="238">
        <f t="shared" si="232"/>
        <v>0.33618296735518349</v>
      </c>
      <c r="AE539" s="69">
        <f>G539+H539+J539+L539+N539+P539+Q539+R539+S539+Y539+Z539</f>
        <v>2372.7283333333335</v>
      </c>
      <c r="AF539" s="277">
        <f t="shared" si="228"/>
        <v>0.6</v>
      </c>
      <c r="AG539" s="278">
        <f>G539*AF539</f>
        <v>920.81999999999982</v>
      </c>
      <c r="AH539" s="225">
        <f>IF((AA539+AB539)-(AE539+AG539)&gt;0,0,(AA539+AB539)-(AE539+AG539))</f>
        <v>-404.87999999999965</v>
      </c>
      <c r="AI539" s="238">
        <f t="shared" si="233"/>
        <v>0.59999999999999987</v>
      </c>
      <c r="AJ539" s="69">
        <f t="shared" si="234"/>
        <v>920.81999999999971</v>
      </c>
      <c r="AK539" s="69"/>
      <c r="AL539" s="438">
        <f t="shared" si="229"/>
        <v>7.0999999999999994E-2</v>
      </c>
      <c r="AM539" s="69">
        <f t="shared" si="230"/>
        <v>109</v>
      </c>
      <c r="AN539" s="186"/>
      <c r="AO539" s="329"/>
    </row>
    <row r="540" spans="2:41" s="1" customFormat="1" ht="15.75" x14ac:dyDescent="0.25">
      <c r="B540" s="683"/>
      <c r="C540" s="15" t="s">
        <v>903</v>
      </c>
      <c r="D540" s="116">
        <v>3</v>
      </c>
      <c r="E540" s="116">
        <v>20</v>
      </c>
      <c r="F540" s="116">
        <v>20</v>
      </c>
      <c r="G540" s="69">
        <v>1839.2</v>
      </c>
      <c r="H540" s="69">
        <v>36.5</v>
      </c>
      <c r="I540" s="80">
        <v>0.30208786428882123</v>
      </c>
      <c r="J540" s="69">
        <v>555.6</v>
      </c>
      <c r="K540" s="80">
        <v>0</v>
      </c>
      <c r="L540" s="69">
        <v>0</v>
      </c>
      <c r="M540" s="80">
        <v>0</v>
      </c>
      <c r="N540" s="69">
        <v>0</v>
      </c>
      <c r="O540" s="69">
        <v>0</v>
      </c>
      <c r="P540" s="69">
        <v>0</v>
      </c>
      <c r="Q540" s="69">
        <v>96.5</v>
      </c>
      <c r="R540" s="69">
        <v>4.2</v>
      </c>
      <c r="S540" s="69">
        <v>241.65333333333334</v>
      </c>
      <c r="T540" s="80">
        <v>0.19999999999999998</v>
      </c>
      <c r="U540" s="69">
        <v>367.84</v>
      </c>
      <c r="V540" s="80">
        <v>0</v>
      </c>
      <c r="W540" s="69">
        <v>0</v>
      </c>
      <c r="X540" s="69">
        <v>0</v>
      </c>
      <c r="Y540" s="69">
        <v>0</v>
      </c>
      <c r="Z540" s="69">
        <v>0</v>
      </c>
      <c r="AA540" s="60">
        <f>G540+H540+J540+L540+N540+O540+P540+Q540+R540+S540+U540+W540+X540+Y540+Z540</f>
        <v>3141.4933333333333</v>
      </c>
      <c r="AB540" s="143">
        <v>245</v>
      </c>
      <c r="AC540" s="69">
        <f>AB540+X540+W540+U540</f>
        <v>612.83999999999992</v>
      </c>
      <c r="AD540" s="238">
        <f t="shared" si="232"/>
        <v>0.3332100913440626</v>
      </c>
      <c r="AE540" s="69">
        <f>G540+H540+J540+L540+N540+P540+Q540+R540+S540+Y540+Z540</f>
        <v>2773.6533333333332</v>
      </c>
      <c r="AF540" s="277">
        <f t="shared" si="228"/>
        <v>0.6</v>
      </c>
      <c r="AG540" s="278">
        <f>G540*AF540</f>
        <v>1103.52</v>
      </c>
      <c r="AH540" s="225">
        <f>IF((AA540+AB540)-(AE540+AG540)&gt;0,0,(AA540+AB540)-(AE540+AG540))</f>
        <v>-490.67999999999984</v>
      </c>
      <c r="AI540" s="238">
        <f t="shared" si="233"/>
        <v>0.59999999999999987</v>
      </c>
      <c r="AJ540" s="69">
        <f t="shared" si="234"/>
        <v>1103.5199999999998</v>
      </c>
      <c r="AK540" s="69"/>
      <c r="AL540" s="438">
        <f t="shared" si="229"/>
        <v>7.0999999999999994E-2</v>
      </c>
      <c r="AM540" s="69">
        <f t="shared" si="230"/>
        <v>130.6</v>
      </c>
      <c r="AN540" s="186"/>
      <c r="AO540" s="329"/>
    </row>
    <row r="541" spans="2:41" s="1" customFormat="1" ht="15.75" x14ac:dyDescent="0.25">
      <c r="B541" s="683"/>
      <c r="C541" s="15" t="s">
        <v>904</v>
      </c>
      <c r="D541" s="116">
        <v>3</v>
      </c>
      <c r="E541" s="116">
        <v>14</v>
      </c>
      <c r="F541" s="116">
        <v>14</v>
      </c>
      <c r="G541" s="69">
        <v>1382.6999999999998</v>
      </c>
      <c r="H541" s="69">
        <v>58.8</v>
      </c>
      <c r="I541" s="80">
        <v>0.37094091270702251</v>
      </c>
      <c r="J541" s="69">
        <v>512.9</v>
      </c>
      <c r="K541" s="80">
        <v>0</v>
      </c>
      <c r="L541" s="69">
        <v>0</v>
      </c>
      <c r="M541" s="80">
        <v>0</v>
      </c>
      <c r="N541" s="69">
        <v>0</v>
      </c>
      <c r="O541" s="69">
        <v>0</v>
      </c>
      <c r="P541" s="69">
        <v>0</v>
      </c>
      <c r="Q541" s="69">
        <v>37.9</v>
      </c>
      <c r="R541" s="69">
        <v>4.2</v>
      </c>
      <c r="S541" s="69">
        <v>189.42000000000002</v>
      </c>
      <c r="T541" s="80">
        <v>0.20000000000000004</v>
      </c>
      <c r="U541" s="69">
        <v>276.54000000000002</v>
      </c>
      <c r="V541" s="80">
        <v>0</v>
      </c>
      <c r="W541" s="69">
        <v>0</v>
      </c>
      <c r="X541" s="69">
        <v>0</v>
      </c>
      <c r="Y541" s="69">
        <v>0</v>
      </c>
      <c r="Z541" s="69">
        <v>0</v>
      </c>
      <c r="AA541" s="60">
        <f>G541+H541+J541+L541+N541+O541+P541+Q541+R541+S541+U541+W541+X541+Y541+Z541</f>
        <v>2462.4599999999996</v>
      </c>
      <c r="AB541" s="143">
        <v>192</v>
      </c>
      <c r="AC541" s="69">
        <f>AB541+X541+W541+U541</f>
        <v>468.54</v>
      </c>
      <c r="AD541" s="238">
        <f t="shared" si="232"/>
        <v>0.33885875461054465</v>
      </c>
      <c r="AE541" s="69">
        <f>G541+H541+J541+L541+N541+P541+Q541+R541+S541+Y541+Z541</f>
        <v>2185.9199999999996</v>
      </c>
      <c r="AF541" s="277">
        <f t="shared" si="228"/>
        <v>0.6</v>
      </c>
      <c r="AG541" s="278">
        <f>G541*AF541</f>
        <v>829.61999999999989</v>
      </c>
      <c r="AH541" s="225">
        <f>IF((AA541+AB541)-(AE541+AG541)&gt;0,0,(AA541+AB541)-(AE541+AG541))</f>
        <v>-361.07999999999993</v>
      </c>
      <c r="AI541" s="238">
        <f t="shared" si="233"/>
        <v>0.6</v>
      </c>
      <c r="AJ541" s="69">
        <f t="shared" si="234"/>
        <v>829.61999999999989</v>
      </c>
      <c r="AK541" s="69"/>
      <c r="AL541" s="438">
        <f t="shared" si="229"/>
        <v>7.0999999999999994E-2</v>
      </c>
      <c r="AM541" s="69">
        <f t="shared" si="230"/>
        <v>98.2</v>
      </c>
      <c r="AN541" s="186"/>
      <c r="AO541" s="329"/>
    </row>
    <row r="542" spans="2:41" s="1" customFormat="1" ht="15.75" customHeight="1" x14ac:dyDescent="0.25">
      <c r="B542" s="683" t="s">
        <v>442</v>
      </c>
      <c r="C542" s="22" t="s">
        <v>124</v>
      </c>
      <c r="D542" s="125">
        <f t="shared" ref="D542:AA542" si="236">SUM(D543:D544)</f>
        <v>9</v>
      </c>
      <c r="E542" s="125">
        <f t="shared" si="236"/>
        <v>48</v>
      </c>
      <c r="F542" s="125">
        <f t="shared" si="236"/>
        <v>46</v>
      </c>
      <c r="G542" s="57">
        <f t="shared" si="236"/>
        <v>4366.5999999999995</v>
      </c>
      <c r="H542" s="57">
        <f t="shared" si="236"/>
        <v>150</v>
      </c>
      <c r="I542" s="82">
        <f>J542/G542</f>
        <v>0.29392204461136817</v>
      </c>
      <c r="J542" s="57">
        <f t="shared" si="236"/>
        <v>1283.44</v>
      </c>
      <c r="K542" s="82">
        <f>L542/G542</f>
        <v>0</v>
      </c>
      <c r="L542" s="57">
        <f t="shared" si="236"/>
        <v>0</v>
      </c>
      <c r="M542" s="82">
        <f t="shared" si="236"/>
        <v>0</v>
      </c>
      <c r="N542" s="57">
        <f t="shared" si="236"/>
        <v>0</v>
      </c>
      <c r="O542" s="57">
        <f t="shared" si="236"/>
        <v>0</v>
      </c>
      <c r="P542" s="57">
        <f t="shared" si="236"/>
        <v>0</v>
      </c>
      <c r="Q542" s="57">
        <f t="shared" si="236"/>
        <v>125.1</v>
      </c>
      <c r="R542" s="57">
        <f t="shared" si="236"/>
        <v>8.4</v>
      </c>
      <c r="S542" s="57">
        <f t="shared" si="236"/>
        <v>567.23833333333334</v>
      </c>
      <c r="T542" s="82">
        <f>U542/G542</f>
        <v>0.2</v>
      </c>
      <c r="U542" s="57">
        <f t="shared" si="236"/>
        <v>873.31999999999994</v>
      </c>
      <c r="V542" s="82">
        <f>W542/G542</f>
        <v>0</v>
      </c>
      <c r="W542" s="57">
        <f t="shared" si="236"/>
        <v>0</v>
      </c>
      <c r="X542" s="57">
        <f t="shared" si="236"/>
        <v>0</v>
      </c>
      <c r="Y542" s="57">
        <f t="shared" si="236"/>
        <v>0</v>
      </c>
      <c r="Z542" s="57">
        <f t="shared" si="236"/>
        <v>0</v>
      </c>
      <c r="AA542" s="57">
        <f t="shared" si="236"/>
        <v>7374.0983333333315</v>
      </c>
      <c r="AB542" s="141">
        <f>SUM(AB543:AB544)</f>
        <v>574.90000000000009</v>
      </c>
      <c r="AC542" s="141">
        <f>SUM(AC543:AC544)</f>
        <v>1448.2199999999998</v>
      </c>
      <c r="AD542" s="233">
        <f t="shared" si="232"/>
        <v>0.33165849860303215</v>
      </c>
      <c r="AE542" s="141">
        <f>SUM(AE543:AE544)</f>
        <v>6500.7783333333318</v>
      </c>
      <c r="AF542" s="269">
        <f t="shared" si="228"/>
        <v>0.6</v>
      </c>
      <c r="AG542" s="270">
        <f>SUM(AG543:AG544)</f>
        <v>2619.96</v>
      </c>
      <c r="AH542" s="141">
        <f>SUM(AH543:AH544)</f>
        <v>-1171.7400000000002</v>
      </c>
      <c r="AI542" s="233">
        <f t="shared" si="233"/>
        <v>0.60000000000000009</v>
      </c>
      <c r="AJ542" s="57">
        <f t="shared" si="234"/>
        <v>2619.96</v>
      </c>
      <c r="AK542" s="57"/>
      <c r="AL542" s="433">
        <f t="shared" si="229"/>
        <v>7.0999999999999994E-2</v>
      </c>
      <c r="AM542" s="57">
        <f>SUM(AM543:AM544)</f>
        <v>310</v>
      </c>
      <c r="AN542" s="79"/>
      <c r="AO542" s="329"/>
    </row>
    <row r="543" spans="2:41" s="1" customFormat="1" ht="15.75" x14ac:dyDescent="0.25">
      <c r="B543" s="683"/>
      <c r="C543" s="15" t="s">
        <v>443</v>
      </c>
      <c r="D543" s="116">
        <v>4</v>
      </c>
      <c r="E543" s="116">
        <v>23</v>
      </c>
      <c r="F543" s="116">
        <v>21</v>
      </c>
      <c r="G543" s="69">
        <v>2011.3999999999999</v>
      </c>
      <c r="H543" s="69">
        <v>69.599999999999994</v>
      </c>
      <c r="I543" s="80">
        <v>0.24465546385602072</v>
      </c>
      <c r="J543" s="69">
        <v>492.1</v>
      </c>
      <c r="K543" s="80">
        <v>0</v>
      </c>
      <c r="L543" s="69">
        <v>0</v>
      </c>
      <c r="M543" s="80">
        <v>0</v>
      </c>
      <c r="N543" s="69">
        <v>0</v>
      </c>
      <c r="O543" s="69">
        <v>0</v>
      </c>
      <c r="P543" s="69">
        <v>0</v>
      </c>
      <c r="Q543" s="69">
        <v>87.199999999999989</v>
      </c>
      <c r="R543" s="69">
        <v>4.2</v>
      </c>
      <c r="S543" s="69">
        <v>255.565</v>
      </c>
      <c r="T543" s="80">
        <v>0.2</v>
      </c>
      <c r="U543" s="69">
        <v>402.28</v>
      </c>
      <c r="V543" s="80">
        <v>0</v>
      </c>
      <c r="W543" s="69">
        <v>0</v>
      </c>
      <c r="X543" s="69">
        <v>0</v>
      </c>
      <c r="Y543" s="69">
        <v>0</v>
      </c>
      <c r="Z543" s="69">
        <v>0</v>
      </c>
      <c r="AA543" s="60">
        <f>G543+H543+J543+L543+N543+O543+P543+Q543+R543+S543+U543+W543+X543+Y543+Z543</f>
        <v>3322.3449999999993</v>
      </c>
      <c r="AB543" s="143">
        <v>259.10000000000002</v>
      </c>
      <c r="AC543" s="69">
        <f>AB543+X543+W543+U543</f>
        <v>661.38</v>
      </c>
      <c r="AD543" s="238">
        <f t="shared" si="232"/>
        <v>0.32881575022372478</v>
      </c>
      <c r="AE543" s="69">
        <f>G543+H543+J543+L543+N543+P543+Q543+R543+S543+Y543+Z543</f>
        <v>2920.0649999999996</v>
      </c>
      <c r="AF543" s="277">
        <f t="shared" si="228"/>
        <v>0.6</v>
      </c>
      <c r="AG543" s="278">
        <f>G543*AF543</f>
        <v>1206.8399999999999</v>
      </c>
      <c r="AH543" s="225">
        <f>IF((AA543+AB543)-(AE543+AG543)&gt;0,0,(AA543+AB543)-(AE543+AG543))</f>
        <v>-545.46000000000049</v>
      </c>
      <c r="AI543" s="238">
        <f t="shared" si="233"/>
        <v>0.60000000000000031</v>
      </c>
      <c r="AJ543" s="69">
        <f t="shared" si="234"/>
        <v>1206.8400000000006</v>
      </c>
      <c r="AK543" s="69"/>
      <c r="AL543" s="438">
        <f t="shared" si="229"/>
        <v>7.0999999999999994E-2</v>
      </c>
      <c r="AM543" s="69">
        <f t="shared" si="230"/>
        <v>142.80000000000001</v>
      </c>
      <c r="AN543" s="186"/>
      <c r="AO543" s="329"/>
    </row>
    <row r="544" spans="2:41" s="1" customFormat="1" ht="15.75" x14ac:dyDescent="0.25">
      <c r="B544" s="683"/>
      <c r="C544" s="15" t="s">
        <v>444</v>
      </c>
      <c r="D544" s="116">
        <v>5</v>
      </c>
      <c r="E544" s="116">
        <v>25</v>
      </c>
      <c r="F544" s="116">
        <v>25</v>
      </c>
      <c r="G544" s="69">
        <v>2355.1999999999998</v>
      </c>
      <c r="H544" s="69">
        <v>80.400000000000006</v>
      </c>
      <c r="I544" s="80">
        <v>0.33599694293478261</v>
      </c>
      <c r="J544" s="69">
        <v>791.33999999999992</v>
      </c>
      <c r="K544" s="80">
        <v>0</v>
      </c>
      <c r="L544" s="69">
        <v>0</v>
      </c>
      <c r="M544" s="80">
        <v>0</v>
      </c>
      <c r="N544" s="69">
        <v>0</v>
      </c>
      <c r="O544" s="69">
        <v>0</v>
      </c>
      <c r="P544" s="69">
        <v>0</v>
      </c>
      <c r="Q544" s="69">
        <v>37.9</v>
      </c>
      <c r="R544" s="69">
        <v>4.2</v>
      </c>
      <c r="S544" s="69">
        <v>311.67333333333335</v>
      </c>
      <c r="T544" s="80">
        <v>0.2</v>
      </c>
      <c r="U544" s="69">
        <v>471.03999999999996</v>
      </c>
      <c r="V544" s="80">
        <v>0</v>
      </c>
      <c r="W544" s="69">
        <v>0</v>
      </c>
      <c r="X544" s="69">
        <v>0</v>
      </c>
      <c r="Y544" s="69">
        <v>0</v>
      </c>
      <c r="Z544" s="69">
        <v>0</v>
      </c>
      <c r="AA544" s="60">
        <f>G544+H544+J544+L544+N544+O544+P544+Q544+R544+S544+U544+W544+X544+Y544+Z544</f>
        <v>4051.7533333333326</v>
      </c>
      <c r="AB544" s="143">
        <v>315.8</v>
      </c>
      <c r="AC544" s="69">
        <f>AB544+X544+W544+U544</f>
        <v>786.83999999999992</v>
      </c>
      <c r="AD544" s="238">
        <f t="shared" si="232"/>
        <v>0.33408627717391304</v>
      </c>
      <c r="AE544" s="69">
        <f>G544+H544+J544+L544+N544+P544+Q544+R544+S544+Y544+Z544</f>
        <v>3580.7133333333327</v>
      </c>
      <c r="AF544" s="277">
        <f t="shared" si="228"/>
        <v>0.6</v>
      </c>
      <c r="AG544" s="278">
        <f>G544*AF544</f>
        <v>1413.12</v>
      </c>
      <c r="AH544" s="225">
        <f>IF((AA544+AB544)-(AE544+AG544)&gt;0,0,(AA544+AB544)-(AE544+AG544))</f>
        <v>-626.27999999999975</v>
      </c>
      <c r="AI544" s="238">
        <f t="shared" si="233"/>
        <v>0.59999999999999987</v>
      </c>
      <c r="AJ544" s="69">
        <f t="shared" si="234"/>
        <v>1413.1199999999997</v>
      </c>
      <c r="AK544" s="69"/>
      <c r="AL544" s="438">
        <f t="shared" si="229"/>
        <v>7.0999999999999994E-2</v>
      </c>
      <c r="AM544" s="69">
        <f t="shared" si="230"/>
        <v>167.2</v>
      </c>
      <c r="AN544" s="186"/>
      <c r="AO544" s="329"/>
    </row>
    <row r="545" spans="2:41" s="1" customFormat="1" ht="15.75" customHeight="1" x14ac:dyDescent="0.25">
      <c r="B545" s="683" t="s">
        <v>445</v>
      </c>
      <c r="C545" s="22" t="s">
        <v>124</v>
      </c>
      <c r="D545" s="125">
        <f t="shared" ref="D545:AA545" si="237">SUM(D546:D549)</f>
        <v>17</v>
      </c>
      <c r="E545" s="125">
        <f t="shared" si="237"/>
        <v>87</v>
      </c>
      <c r="F545" s="125">
        <f t="shared" si="237"/>
        <v>83</v>
      </c>
      <c r="G545" s="57">
        <f t="shared" si="237"/>
        <v>8631</v>
      </c>
      <c r="H545" s="57">
        <f t="shared" si="237"/>
        <v>301.2</v>
      </c>
      <c r="I545" s="82">
        <f>J545/G545</f>
        <v>0.33227899432278996</v>
      </c>
      <c r="J545" s="57">
        <f t="shared" si="237"/>
        <v>2867.9</v>
      </c>
      <c r="K545" s="82">
        <f>L545/G545</f>
        <v>0</v>
      </c>
      <c r="L545" s="57">
        <f t="shared" si="237"/>
        <v>0</v>
      </c>
      <c r="M545" s="82">
        <f t="shared" si="237"/>
        <v>0</v>
      </c>
      <c r="N545" s="57">
        <f t="shared" si="237"/>
        <v>0</v>
      </c>
      <c r="O545" s="57">
        <f t="shared" si="237"/>
        <v>0</v>
      </c>
      <c r="P545" s="57">
        <f t="shared" si="237"/>
        <v>0</v>
      </c>
      <c r="Q545" s="57">
        <f t="shared" si="237"/>
        <v>156.20000000000002</v>
      </c>
      <c r="R545" s="57">
        <f t="shared" si="237"/>
        <v>19</v>
      </c>
      <c r="S545" s="57">
        <f t="shared" si="237"/>
        <v>1141.7916666666665</v>
      </c>
      <c r="T545" s="82">
        <f>U545/G545</f>
        <v>0.20000000000000004</v>
      </c>
      <c r="U545" s="57">
        <f t="shared" si="237"/>
        <v>1726.2000000000003</v>
      </c>
      <c r="V545" s="82">
        <f>W545/G545</f>
        <v>0</v>
      </c>
      <c r="W545" s="57">
        <f t="shared" si="237"/>
        <v>0</v>
      </c>
      <c r="X545" s="57">
        <f t="shared" si="237"/>
        <v>0</v>
      </c>
      <c r="Y545" s="57">
        <f t="shared" si="237"/>
        <v>0</v>
      </c>
      <c r="Z545" s="57">
        <f t="shared" si="237"/>
        <v>0</v>
      </c>
      <c r="AA545" s="57">
        <f t="shared" si="237"/>
        <v>14843.291666666668</v>
      </c>
      <c r="AB545" s="141">
        <f>SUM(AB546:AB549)</f>
        <v>1157.4000000000001</v>
      </c>
      <c r="AC545" s="141">
        <f>SUM(AC546:AC549)</f>
        <v>2883.5999999999995</v>
      </c>
      <c r="AD545" s="233">
        <f t="shared" si="232"/>
        <v>0.33409801876955164</v>
      </c>
      <c r="AE545" s="141">
        <f>SUM(AE546:AE549)</f>
        <v>13117.091666666667</v>
      </c>
      <c r="AF545" s="269">
        <f t="shared" si="228"/>
        <v>0.6</v>
      </c>
      <c r="AG545" s="270">
        <f>SUM(AG546:AG549)</f>
        <v>5178.6000000000004</v>
      </c>
      <c r="AH545" s="141">
        <f>SUM(AH546:AH549)</f>
        <v>-2294.9999999999986</v>
      </c>
      <c r="AI545" s="233">
        <f t="shared" si="233"/>
        <v>0.59999999999999987</v>
      </c>
      <c r="AJ545" s="57">
        <f t="shared" si="234"/>
        <v>5178.5999999999985</v>
      </c>
      <c r="AK545" s="57"/>
      <c r="AL545" s="433">
        <f t="shared" si="229"/>
        <v>7.0999999999999994E-2</v>
      </c>
      <c r="AM545" s="57">
        <f>SUM(AM546:AM549)</f>
        <v>612.79999999999995</v>
      </c>
      <c r="AN545" s="79"/>
      <c r="AO545" s="329"/>
    </row>
    <row r="546" spans="2:41" s="1" customFormat="1" ht="15.75" x14ac:dyDescent="0.25">
      <c r="B546" s="683"/>
      <c r="C546" s="15" t="s">
        <v>446</v>
      </c>
      <c r="D546" s="116">
        <v>7</v>
      </c>
      <c r="E546" s="116">
        <v>33</v>
      </c>
      <c r="F546" s="116">
        <v>31</v>
      </c>
      <c r="G546" s="69">
        <v>2920.8</v>
      </c>
      <c r="H546" s="69">
        <v>98.399999999999991</v>
      </c>
      <c r="I546" s="80">
        <v>0.33593536017529441</v>
      </c>
      <c r="J546" s="69">
        <v>981.19999999999993</v>
      </c>
      <c r="K546" s="80">
        <v>0</v>
      </c>
      <c r="L546" s="69">
        <v>0</v>
      </c>
      <c r="M546" s="80">
        <v>0</v>
      </c>
      <c r="N546" s="69">
        <v>0</v>
      </c>
      <c r="O546" s="69">
        <v>0</v>
      </c>
      <c r="P546" s="69">
        <v>0</v>
      </c>
      <c r="Q546" s="69">
        <v>52.7</v>
      </c>
      <c r="R546" s="69">
        <v>4.2</v>
      </c>
      <c r="S546" s="69">
        <v>386.78833333333336</v>
      </c>
      <c r="T546" s="80">
        <v>0.2</v>
      </c>
      <c r="U546" s="69">
        <v>584.16000000000008</v>
      </c>
      <c r="V546" s="80">
        <v>0</v>
      </c>
      <c r="W546" s="69">
        <v>0</v>
      </c>
      <c r="X546" s="69">
        <v>0</v>
      </c>
      <c r="Y546" s="69">
        <v>0</v>
      </c>
      <c r="Z546" s="69">
        <v>0</v>
      </c>
      <c r="AA546" s="60">
        <f>G546+H546+J546+L546+N546+O546+P546+Q546+R546+S546+U546+W546+X546+Y546+Z546</f>
        <v>5028.248333333333</v>
      </c>
      <c r="AB546" s="143">
        <v>392.1</v>
      </c>
      <c r="AC546" s="69">
        <f>AB546+X546+W546+U546</f>
        <v>976.2600000000001</v>
      </c>
      <c r="AD546" s="238">
        <f t="shared" si="232"/>
        <v>0.33424404272801972</v>
      </c>
      <c r="AE546" s="69">
        <f>G546+H546+J546+L546+N546+P546+Q546+R546+S546+Y546+Z546</f>
        <v>4444.0883333333331</v>
      </c>
      <c r="AF546" s="277">
        <f t="shared" si="228"/>
        <v>0.6</v>
      </c>
      <c r="AG546" s="278">
        <f>G546*AF546</f>
        <v>1752.48</v>
      </c>
      <c r="AH546" s="225">
        <f>IF((AA546+AB546)-(AE546+AG546)&gt;0,0,(AA546+AB546)-(AE546+AG546))</f>
        <v>-776.21999999999935</v>
      </c>
      <c r="AI546" s="238">
        <f t="shared" si="233"/>
        <v>0.59999999999999987</v>
      </c>
      <c r="AJ546" s="69">
        <f t="shared" si="234"/>
        <v>1752.4799999999996</v>
      </c>
      <c r="AK546" s="69"/>
      <c r="AL546" s="438">
        <f t="shared" si="229"/>
        <v>7.0999999999999994E-2</v>
      </c>
      <c r="AM546" s="69">
        <f t="shared" si="230"/>
        <v>207.4</v>
      </c>
      <c r="AN546" s="186"/>
      <c r="AO546" s="329"/>
    </row>
    <row r="547" spans="2:41" s="1" customFormat="1" ht="15.75" x14ac:dyDescent="0.25">
      <c r="B547" s="683"/>
      <c r="C547" s="15" t="s">
        <v>447</v>
      </c>
      <c r="D547" s="116">
        <v>3</v>
      </c>
      <c r="E547" s="116">
        <v>21</v>
      </c>
      <c r="F547" s="116">
        <v>21</v>
      </c>
      <c r="G547" s="69">
        <v>2009.7</v>
      </c>
      <c r="H547" s="69">
        <v>75.599999999999994</v>
      </c>
      <c r="I547" s="80">
        <v>0.31362889983579634</v>
      </c>
      <c r="J547" s="69">
        <v>630.29999999999995</v>
      </c>
      <c r="K547" s="80">
        <v>0</v>
      </c>
      <c r="L547" s="69">
        <v>0</v>
      </c>
      <c r="M547" s="80">
        <v>0</v>
      </c>
      <c r="N547" s="69">
        <v>0</v>
      </c>
      <c r="O547" s="69">
        <v>0</v>
      </c>
      <c r="P547" s="69">
        <v>0</v>
      </c>
      <c r="Q547" s="69">
        <v>48.9</v>
      </c>
      <c r="R547" s="69">
        <v>4.2</v>
      </c>
      <c r="S547" s="69">
        <v>264.21999999999997</v>
      </c>
      <c r="T547" s="80">
        <v>0.2</v>
      </c>
      <c r="U547" s="69">
        <v>401.94000000000005</v>
      </c>
      <c r="V547" s="80">
        <v>0</v>
      </c>
      <c r="W547" s="69">
        <v>0</v>
      </c>
      <c r="X547" s="69">
        <v>0</v>
      </c>
      <c r="Y547" s="69">
        <v>0</v>
      </c>
      <c r="Z547" s="69">
        <v>0</v>
      </c>
      <c r="AA547" s="60">
        <f>G547+H547+J547+L547+N547+O547+P547+Q547+R547+S547+U547+W547+X547+Y547+Z547</f>
        <v>3434.86</v>
      </c>
      <c r="AB547" s="143">
        <v>267.8</v>
      </c>
      <c r="AC547" s="69">
        <f>AB547+X547+W547+U547</f>
        <v>669.74</v>
      </c>
      <c r="AD547" s="238">
        <f t="shared" si="232"/>
        <v>0.33325371946061599</v>
      </c>
      <c r="AE547" s="69">
        <f>G547+H547+J547+L547+N547+P547+Q547+R547+S547+Y547+Z547</f>
        <v>3032.92</v>
      </c>
      <c r="AF547" s="277">
        <f t="shared" si="228"/>
        <v>0.6</v>
      </c>
      <c r="AG547" s="278">
        <f>G547*AF547</f>
        <v>1205.82</v>
      </c>
      <c r="AH547" s="225">
        <f>IF((AA547+AB547)-(AE547+AG547)&gt;0,0,(AA547+AB547)-(AE547+AG547))</f>
        <v>-536.07999999999947</v>
      </c>
      <c r="AI547" s="238">
        <f t="shared" si="233"/>
        <v>0.59999999999999976</v>
      </c>
      <c r="AJ547" s="69">
        <f t="shared" si="234"/>
        <v>1205.8199999999995</v>
      </c>
      <c r="AK547" s="69"/>
      <c r="AL547" s="438">
        <f t="shared" si="229"/>
        <v>7.0999999999999994E-2</v>
      </c>
      <c r="AM547" s="69">
        <f t="shared" si="230"/>
        <v>142.69999999999999</v>
      </c>
      <c r="AN547" s="186"/>
      <c r="AO547" s="329"/>
    </row>
    <row r="548" spans="2:41" s="1" customFormat="1" ht="15.75" x14ac:dyDescent="0.25">
      <c r="B548" s="683"/>
      <c r="C548" s="15" t="s">
        <v>448</v>
      </c>
      <c r="D548" s="116">
        <v>4</v>
      </c>
      <c r="E548" s="116">
        <v>18</v>
      </c>
      <c r="F548" s="116">
        <v>17</v>
      </c>
      <c r="G548" s="69">
        <v>2080.6</v>
      </c>
      <c r="H548" s="69">
        <v>61.2</v>
      </c>
      <c r="I548" s="80">
        <v>0.31524560223012599</v>
      </c>
      <c r="J548" s="69">
        <v>655.90000000000009</v>
      </c>
      <c r="K548" s="80">
        <v>0</v>
      </c>
      <c r="L548" s="69">
        <v>0</v>
      </c>
      <c r="M548" s="80">
        <v>0</v>
      </c>
      <c r="N548" s="69">
        <v>0</v>
      </c>
      <c r="O548" s="69">
        <v>0</v>
      </c>
      <c r="P548" s="69">
        <v>0</v>
      </c>
      <c r="Q548" s="69">
        <v>27.3</v>
      </c>
      <c r="R548" s="69">
        <v>5.3</v>
      </c>
      <c r="S548" s="69">
        <v>270.53499999999997</v>
      </c>
      <c r="T548" s="80">
        <v>0.2</v>
      </c>
      <c r="U548" s="69">
        <v>416.12</v>
      </c>
      <c r="V548" s="80">
        <v>0</v>
      </c>
      <c r="W548" s="69">
        <v>0</v>
      </c>
      <c r="X548" s="69">
        <v>0</v>
      </c>
      <c r="Y548" s="69">
        <v>0</v>
      </c>
      <c r="Z548" s="69">
        <v>0</v>
      </c>
      <c r="AA548" s="60">
        <f>G548+H548+J548+L548+N548+O548+P548+Q548+R548+S548+U548+W548+X548+Y548+Z548</f>
        <v>3516.9549999999999</v>
      </c>
      <c r="AB548" s="143">
        <v>274.2</v>
      </c>
      <c r="AC548" s="69">
        <f>AB548+X548+W548+U548</f>
        <v>690.31999999999994</v>
      </c>
      <c r="AD548" s="238">
        <f t="shared" si="232"/>
        <v>0.33178890704604441</v>
      </c>
      <c r="AE548" s="69">
        <f>G548+H548+J548+L548+N548+P548+Q548+R548+S548+Y548+Z548</f>
        <v>3100.835</v>
      </c>
      <c r="AF548" s="277">
        <f t="shared" si="228"/>
        <v>0.6</v>
      </c>
      <c r="AG548" s="278">
        <f>G548*AF548</f>
        <v>1248.3599999999999</v>
      </c>
      <c r="AH548" s="225">
        <f>IF((AA548+AB548)-(AE548+AG548)&gt;0,0,(AA548+AB548)-(AE548+AG548))</f>
        <v>-558.04</v>
      </c>
      <c r="AI548" s="238">
        <f t="shared" si="233"/>
        <v>0.6</v>
      </c>
      <c r="AJ548" s="69">
        <f t="shared" si="234"/>
        <v>1248.3599999999999</v>
      </c>
      <c r="AK548" s="69"/>
      <c r="AL548" s="438">
        <f t="shared" si="229"/>
        <v>7.0999999999999994E-2</v>
      </c>
      <c r="AM548" s="69">
        <f t="shared" si="230"/>
        <v>147.69999999999999</v>
      </c>
      <c r="AN548" s="186"/>
      <c r="AO548" s="329"/>
    </row>
    <row r="549" spans="2:41" s="1" customFormat="1" ht="15.75" x14ac:dyDescent="0.25">
      <c r="B549" s="683"/>
      <c r="C549" s="15" t="s">
        <v>449</v>
      </c>
      <c r="D549" s="116">
        <v>3</v>
      </c>
      <c r="E549" s="116">
        <v>15</v>
      </c>
      <c r="F549" s="116">
        <v>14</v>
      </c>
      <c r="G549" s="69">
        <v>1619.9</v>
      </c>
      <c r="H549" s="69">
        <v>66</v>
      </c>
      <c r="I549" s="80">
        <v>0.37070189517871471</v>
      </c>
      <c r="J549" s="69">
        <v>600.5</v>
      </c>
      <c r="K549" s="80">
        <v>0</v>
      </c>
      <c r="L549" s="69">
        <v>0</v>
      </c>
      <c r="M549" s="80">
        <v>0</v>
      </c>
      <c r="N549" s="69">
        <v>0</v>
      </c>
      <c r="O549" s="69">
        <v>0</v>
      </c>
      <c r="P549" s="69">
        <v>0</v>
      </c>
      <c r="Q549" s="69">
        <v>27.3</v>
      </c>
      <c r="R549" s="69">
        <v>5.3</v>
      </c>
      <c r="S549" s="69">
        <v>220.24833333333333</v>
      </c>
      <c r="T549" s="80">
        <v>0.2</v>
      </c>
      <c r="U549" s="69">
        <v>323.98</v>
      </c>
      <c r="V549" s="80">
        <v>0</v>
      </c>
      <c r="W549" s="69">
        <v>0</v>
      </c>
      <c r="X549" s="69">
        <v>0</v>
      </c>
      <c r="Y549" s="69">
        <v>0</v>
      </c>
      <c r="Z549" s="69">
        <v>0</v>
      </c>
      <c r="AA549" s="60">
        <f>G549+H549+J549+L549+N549+O549+P549+Q549+R549+S549+U549+W549+X549+Y549+Z549</f>
        <v>2863.2283333333339</v>
      </c>
      <c r="AB549" s="143">
        <v>223.3</v>
      </c>
      <c r="AC549" s="69">
        <f>AB549+X549+W549+U549</f>
        <v>547.28</v>
      </c>
      <c r="AD549" s="238">
        <f t="shared" si="232"/>
        <v>0.33784801530958697</v>
      </c>
      <c r="AE549" s="69">
        <f>G549+H549+J549+L549+N549+P549+Q549+R549+S549+Y549+Z549</f>
        <v>2539.2483333333339</v>
      </c>
      <c r="AF549" s="277">
        <f t="shared" si="228"/>
        <v>0.6</v>
      </c>
      <c r="AG549" s="278">
        <f>G549*AF549</f>
        <v>971.94</v>
      </c>
      <c r="AH549" s="225">
        <f>IF((AA549+AB549)-(AE549+AG549)&gt;0,0,(AA549+AB549)-(AE549+AG549))</f>
        <v>-424.65999999999985</v>
      </c>
      <c r="AI549" s="238">
        <f t="shared" si="233"/>
        <v>0.59999999999999987</v>
      </c>
      <c r="AJ549" s="69">
        <f t="shared" si="234"/>
        <v>971.93999999999983</v>
      </c>
      <c r="AK549" s="69"/>
      <c r="AL549" s="438">
        <f t="shared" si="229"/>
        <v>7.0999999999999994E-2</v>
      </c>
      <c r="AM549" s="69">
        <f t="shared" si="230"/>
        <v>115</v>
      </c>
      <c r="AN549" s="186"/>
      <c r="AO549" s="329"/>
    </row>
    <row r="550" spans="2:41" s="1" customFormat="1" ht="15.75" customHeight="1" x14ac:dyDescent="0.25">
      <c r="B550" s="683" t="s">
        <v>450</v>
      </c>
      <c r="C550" s="22" t="s">
        <v>124</v>
      </c>
      <c r="D550" s="125">
        <f t="shared" ref="D550:AA550" si="238">SUM(D551:D553)</f>
        <v>13</v>
      </c>
      <c r="E550" s="125">
        <f t="shared" si="238"/>
        <v>81</v>
      </c>
      <c r="F550" s="125">
        <f t="shared" si="238"/>
        <v>69</v>
      </c>
      <c r="G550" s="57">
        <f t="shared" si="238"/>
        <v>6726.7999999999993</v>
      </c>
      <c r="H550" s="57">
        <f t="shared" si="238"/>
        <v>218.4</v>
      </c>
      <c r="I550" s="82">
        <f>J550/G550</f>
        <v>0.28304691681037047</v>
      </c>
      <c r="J550" s="57">
        <f t="shared" si="238"/>
        <v>1904</v>
      </c>
      <c r="K550" s="82">
        <f>L550/G550</f>
        <v>0</v>
      </c>
      <c r="L550" s="57">
        <f t="shared" si="238"/>
        <v>0</v>
      </c>
      <c r="M550" s="82">
        <f t="shared" si="238"/>
        <v>0</v>
      </c>
      <c r="N550" s="57">
        <f t="shared" si="238"/>
        <v>0</v>
      </c>
      <c r="O550" s="57">
        <f t="shared" si="238"/>
        <v>0</v>
      </c>
      <c r="P550" s="57">
        <f t="shared" si="238"/>
        <v>0</v>
      </c>
      <c r="Q550" s="57">
        <f t="shared" si="238"/>
        <v>214.8</v>
      </c>
      <c r="R550" s="57">
        <f t="shared" si="238"/>
        <v>40</v>
      </c>
      <c r="S550" s="57">
        <f t="shared" si="238"/>
        <v>870.78</v>
      </c>
      <c r="T550" s="82">
        <f>U550/G550</f>
        <v>0.20000000000000004</v>
      </c>
      <c r="U550" s="57">
        <f t="shared" si="238"/>
        <v>1345.3600000000001</v>
      </c>
      <c r="V550" s="82">
        <f>W550/G550</f>
        <v>0</v>
      </c>
      <c r="W550" s="57">
        <f t="shared" si="238"/>
        <v>0</v>
      </c>
      <c r="X550" s="57">
        <f t="shared" si="238"/>
        <v>0</v>
      </c>
      <c r="Y550" s="57">
        <f t="shared" si="238"/>
        <v>0</v>
      </c>
      <c r="Z550" s="57">
        <f t="shared" si="238"/>
        <v>0</v>
      </c>
      <c r="AA550" s="57">
        <f t="shared" si="238"/>
        <v>11320.14</v>
      </c>
      <c r="AB550" s="141">
        <f>SUM(AB551:AB553)</f>
        <v>882.8</v>
      </c>
      <c r="AC550" s="141">
        <f>SUM(AC551:AC553)</f>
        <v>2228.16</v>
      </c>
      <c r="AD550" s="233">
        <f t="shared" si="232"/>
        <v>0.3312362490337159</v>
      </c>
      <c r="AE550" s="141">
        <f>SUM(AE551:AE553)</f>
        <v>9974.7799999999988</v>
      </c>
      <c r="AF550" s="269">
        <f t="shared" si="228"/>
        <v>0.6</v>
      </c>
      <c r="AG550" s="270">
        <f>SUM(AG551:AG553)</f>
        <v>4036.0799999999995</v>
      </c>
      <c r="AH550" s="141">
        <f>SUM(AH551:AH553)</f>
        <v>-1807.9199999999996</v>
      </c>
      <c r="AI550" s="233">
        <f t="shared" si="233"/>
        <v>0.6</v>
      </c>
      <c r="AJ550" s="57">
        <f t="shared" si="234"/>
        <v>4036.0799999999995</v>
      </c>
      <c r="AK550" s="57"/>
      <c r="AL550" s="433">
        <f t="shared" si="229"/>
        <v>7.0999999999999994E-2</v>
      </c>
      <c r="AM550" s="57">
        <f>SUM(AM551:AM553)</f>
        <v>477.6</v>
      </c>
      <c r="AN550" s="79"/>
      <c r="AO550" s="329"/>
    </row>
    <row r="551" spans="2:41" s="1" customFormat="1" ht="15.75" x14ac:dyDescent="0.25">
      <c r="B551" s="683"/>
      <c r="C551" s="15" t="s">
        <v>451</v>
      </c>
      <c r="D551" s="116">
        <v>7</v>
      </c>
      <c r="E551" s="116">
        <v>45</v>
      </c>
      <c r="F551" s="116">
        <v>37</v>
      </c>
      <c r="G551" s="69">
        <v>3373.7999999999997</v>
      </c>
      <c r="H551" s="69">
        <v>106.80000000000001</v>
      </c>
      <c r="I551" s="80">
        <v>0.26679115537376252</v>
      </c>
      <c r="J551" s="69">
        <v>900.09999999999991</v>
      </c>
      <c r="K551" s="80">
        <v>0</v>
      </c>
      <c r="L551" s="69">
        <v>0</v>
      </c>
      <c r="M551" s="80">
        <v>0</v>
      </c>
      <c r="N551" s="69">
        <v>0</v>
      </c>
      <c r="O551" s="69">
        <v>0</v>
      </c>
      <c r="P551" s="69">
        <v>0</v>
      </c>
      <c r="Q551" s="69">
        <v>111.4</v>
      </c>
      <c r="R551" s="69">
        <v>8.5</v>
      </c>
      <c r="S551" s="69">
        <v>431.28</v>
      </c>
      <c r="T551" s="80">
        <v>0.20000000000000004</v>
      </c>
      <c r="U551" s="69">
        <v>674.7600000000001</v>
      </c>
      <c r="V551" s="80">
        <v>0</v>
      </c>
      <c r="W551" s="69">
        <v>0</v>
      </c>
      <c r="X551" s="69">
        <v>0</v>
      </c>
      <c r="Y551" s="69">
        <v>0</v>
      </c>
      <c r="Z551" s="69">
        <v>0</v>
      </c>
      <c r="AA551" s="60">
        <f>G551+H551+J551+L551+N551+O551+P551+Q551+R551+S551+U551+W551+X551+Y551+Z551</f>
        <v>5606.6399999999994</v>
      </c>
      <c r="AB551" s="143">
        <v>437.2</v>
      </c>
      <c r="AC551" s="69">
        <f>AB551+X551+W551+U551</f>
        <v>1111.96</v>
      </c>
      <c r="AD551" s="238">
        <f t="shared" si="232"/>
        <v>0.32958681605311524</v>
      </c>
      <c r="AE551" s="69">
        <f>G551+H551+J551+L551+N551+P551+Q551+R551+S551+Y551+Z551</f>
        <v>4931.8799999999992</v>
      </c>
      <c r="AF551" s="277">
        <f t="shared" si="228"/>
        <v>0.6</v>
      </c>
      <c r="AG551" s="278">
        <f>G551*AF551</f>
        <v>2024.2799999999997</v>
      </c>
      <c r="AH551" s="225">
        <f>IF((AA551+AB551)-(AE551+AG551)&gt;0,0,(AA551+AB551)-(AE551+AG551))</f>
        <v>-912.31999999999971</v>
      </c>
      <c r="AI551" s="238">
        <f t="shared" si="233"/>
        <v>0.6</v>
      </c>
      <c r="AJ551" s="69">
        <f t="shared" si="234"/>
        <v>2024.2799999999997</v>
      </c>
      <c r="AK551" s="69"/>
      <c r="AL551" s="438">
        <f t="shared" si="229"/>
        <v>7.0999999999999994E-2</v>
      </c>
      <c r="AM551" s="69">
        <f t="shared" si="230"/>
        <v>239.5</v>
      </c>
      <c r="AN551" s="186"/>
      <c r="AO551" s="329"/>
    </row>
    <row r="552" spans="2:41" s="1" customFormat="1" ht="15.75" x14ac:dyDescent="0.25">
      <c r="B552" s="683"/>
      <c r="C552" s="15" t="s">
        <v>452</v>
      </c>
      <c r="D552" s="116">
        <v>3</v>
      </c>
      <c r="E552" s="116">
        <v>19</v>
      </c>
      <c r="F552" s="116">
        <v>18</v>
      </c>
      <c r="G552" s="69">
        <v>1622.7</v>
      </c>
      <c r="H552" s="69">
        <v>61.2</v>
      </c>
      <c r="I552" s="80">
        <v>0.28341652800887412</v>
      </c>
      <c r="J552" s="69">
        <v>459.90000000000003</v>
      </c>
      <c r="K552" s="80">
        <v>0</v>
      </c>
      <c r="L552" s="69">
        <v>0</v>
      </c>
      <c r="M552" s="80">
        <v>0</v>
      </c>
      <c r="N552" s="69">
        <v>0</v>
      </c>
      <c r="O552" s="69">
        <v>0</v>
      </c>
      <c r="P552" s="69">
        <v>0</v>
      </c>
      <c r="Q552" s="69">
        <v>98.1</v>
      </c>
      <c r="R552" s="69">
        <v>4.2</v>
      </c>
      <c r="S552" s="69">
        <v>214.22</v>
      </c>
      <c r="T552" s="80">
        <v>0.19999999999999998</v>
      </c>
      <c r="U552" s="69">
        <v>324.53999999999996</v>
      </c>
      <c r="V552" s="80">
        <v>0</v>
      </c>
      <c r="W552" s="69">
        <v>0</v>
      </c>
      <c r="X552" s="69">
        <v>0</v>
      </c>
      <c r="Y552" s="69">
        <v>0</v>
      </c>
      <c r="Z552" s="69">
        <v>0</v>
      </c>
      <c r="AA552" s="60">
        <f>G552+H552+J552+L552+N552+O552+P552+Q552+R552+S552+U552+W552+X552+Y552+Z552</f>
        <v>2784.8599999999997</v>
      </c>
      <c r="AB552" s="143">
        <v>217.2</v>
      </c>
      <c r="AC552" s="69">
        <f>AB552+X552+W552+U552</f>
        <v>541.74</v>
      </c>
      <c r="AD552" s="238">
        <f t="shared" si="232"/>
        <v>0.33385098909225364</v>
      </c>
      <c r="AE552" s="69">
        <f>G552+H552+J552+L552+N552+P552+Q552+R552+S552+Y552+Z552</f>
        <v>2460.3199999999997</v>
      </c>
      <c r="AF552" s="277">
        <f t="shared" si="228"/>
        <v>0.6</v>
      </c>
      <c r="AG552" s="278">
        <f>G552*AF552</f>
        <v>973.62</v>
      </c>
      <c r="AH552" s="225">
        <f>IF((AA552+AB552)-(AE552+AG552)&gt;0,0,(AA552+AB552)-(AE552+AG552))</f>
        <v>-431.88000000000011</v>
      </c>
      <c r="AI552" s="238">
        <f t="shared" si="233"/>
        <v>0.60000000000000009</v>
      </c>
      <c r="AJ552" s="69">
        <f t="shared" si="234"/>
        <v>973.62000000000012</v>
      </c>
      <c r="AK552" s="69"/>
      <c r="AL552" s="438">
        <f t="shared" si="229"/>
        <v>7.0999999999999994E-2</v>
      </c>
      <c r="AM552" s="69">
        <f t="shared" si="230"/>
        <v>115.2</v>
      </c>
      <c r="AN552" s="186"/>
      <c r="AO552" s="329"/>
    </row>
    <row r="553" spans="2:41" s="1" customFormat="1" ht="15.75" x14ac:dyDescent="0.25">
      <c r="B553" s="683"/>
      <c r="C553" s="15" t="s">
        <v>453</v>
      </c>
      <c r="D553" s="116">
        <v>3</v>
      </c>
      <c r="E553" s="116">
        <v>17</v>
      </c>
      <c r="F553" s="116">
        <v>14</v>
      </c>
      <c r="G553" s="69">
        <v>1730.2999999999997</v>
      </c>
      <c r="H553" s="69">
        <v>50.4</v>
      </c>
      <c r="I553" s="80">
        <v>0.31439634745419875</v>
      </c>
      <c r="J553" s="69">
        <v>544</v>
      </c>
      <c r="K553" s="80">
        <v>0</v>
      </c>
      <c r="L553" s="69">
        <v>0</v>
      </c>
      <c r="M553" s="80">
        <v>0</v>
      </c>
      <c r="N553" s="69">
        <v>0</v>
      </c>
      <c r="O553" s="69">
        <v>0</v>
      </c>
      <c r="P553" s="69">
        <v>0</v>
      </c>
      <c r="Q553" s="69">
        <v>5.3</v>
      </c>
      <c r="R553" s="69">
        <v>27.3</v>
      </c>
      <c r="S553" s="69">
        <v>225.28000000000003</v>
      </c>
      <c r="T553" s="80">
        <v>0.20000000000000007</v>
      </c>
      <c r="U553" s="69">
        <v>346.06000000000006</v>
      </c>
      <c r="V553" s="80">
        <v>0</v>
      </c>
      <c r="W553" s="69">
        <v>0</v>
      </c>
      <c r="X553" s="69">
        <v>0</v>
      </c>
      <c r="Y553" s="69">
        <v>0</v>
      </c>
      <c r="Z553" s="69">
        <v>0</v>
      </c>
      <c r="AA553" s="60">
        <f>G553+H553+J553+L553+N553+O553+P553+Q553+R553+S553+U553+W553+X553+Y553+Z553</f>
        <v>2928.6400000000003</v>
      </c>
      <c r="AB553" s="143">
        <v>228.4</v>
      </c>
      <c r="AC553" s="69">
        <f>AB553+X553+W553+U553</f>
        <v>574.46</v>
      </c>
      <c r="AD553" s="238">
        <f t="shared" si="232"/>
        <v>0.33200023117378497</v>
      </c>
      <c r="AE553" s="69">
        <f>G553+H553+J553+L553+N553+P553+Q553+R553+S553+Y553+Z553</f>
        <v>2582.5800000000004</v>
      </c>
      <c r="AF553" s="277">
        <f t="shared" si="228"/>
        <v>0.6</v>
      </c>
      <c r="AG553" s="278">
        <f>G553*AF553</f>
        <v>1038.1799999999998</v>
      </c>
      <c r="AH553" s="225">
        <f>IF((AA553+AB553)-(AE553+AG553)&gt;0,0,(AA553+AB553)-(AE553+AG553))</f>
        <v>-463.7199999999998</v>
      </c>
      <c r="AI553" s="238">
        <f t="shared" si="233"/>
        <v>0.6</v>
      </c>
      <c r="AJ553" s="69">
        <f t="shared" si="234"/>
        <v>1038.1799999999998</v>
      </c>
      <c r="AK553" s="69"/>
      <c r="AL553" s="438">
        <f t="shared" si="229"/>
        <v>7.0999999999999994E-2</v>
      </c>
      <c r="AM553" s="69">
        <f t="shared" si="230"/>
        <v>122.9</v>
      </c>
      <c r="AN553" s="186"/>
      <c r="AO553" s="329"/>
    </row>
    <row r="554" spans="2:41" s="1" customFormat="1" ht="15.75" customHeight="1" x14ac:dyDescent="0.25">
      <c r="B554" s="683" t="s">
        <v>454</v>
      </c>
      <c r="C554" s="22" t="s">
        <v>124</v>
      </c>
      <c r="D554" s="125">
        <f t="shared" ref="D554:AA554" si="239">SUM(D555:D556)</f>
        <v>10</v>
      </c>
      <c r="E554" s="125">
        <f t="shared" si="239"/>
        <v>52</v>
      </c>
      <c r="F554" s="125">
        <f t="shared" si="239"/>
        <v>48</v>
      </c>
      <c r="G554" s="57">
        <f t="shared" si="239"/>
        <v>4390.3</v>
      </c>
      <c r="H554" s="57">
        <f t="shared" si="239"/>
        <v>132.6</v>
      </c>
      <c r="I554" s="82">
        <f>J554/G554</f>
        <v>0.28836298202856298</v>
      </c>
      <c r="J554" s="57">
        <f t="shared" si="239"/>
        <v>1266</v>
      </c>
      <c r="K554" s="82">
        <f>L554/G554</f>
        <v>0</v>
      </c>
      <c r="L554" s="57">
        <f t="shared" si="239"/>
        <v>0</v>
      </c>
      <c r="M554" s="82">
        <f t="shared" si="239"/>
        <v>0</v>
      </c>
      <c r="N554" s="57">
        <f t="shared" si="239"/>
        <v>0</v>
      </c>
      <c r="O554" s="57">
        <f t="shared" si="239"/>
        <v>0</v>
      </c>
      <c r="P554" s="57">
        <f t="shared" si="239"/>
        <v>0</v>
      </c>
      <c r="Q554" s="57">
        <f t="shared" si="239"/>
        <v>109.4</v>
      </c>
      <c r="R554" s="57">
        <f t="shared" si="239"/>
        <v>8.4</v>
      </c>
      <c r="S554" s="57">
        <f t="shared" si="239"/>
        <v>565.39666666666676</v>
      </c>
      <c r="T554" s="82">
        <f>U554/G554</f>
        <v>0.2</v>
      </c>
      <c r="U554" s="57">
        <f t="shared" si="239"/>
        <v>878.06000000000006</v>
      </c>
      <c r="V554" s="82">
        <f>W554/G554</f>
        <v>0</v>
      </c>
      <c r="W554" s="57">
        <f t="shared" si="239"/>
        <v>0</v>
      </c>
      <c r="X554" s="57">
        <f t="shared" si="239"/>
        <v>0</v>
      </c>
      <c r="Y554" s="57">
        <f t="shared" si="239"/>
        <v>0</v>
      </c>
      <c r="Z554" s="57">
        <f t="shared" si="239"/>
        <v>0</v>
      </c>
      <c r="AA554" s="57">
        <f t="shared" si="239"/>
        <v>7350.1566666666668</v>
      </c>
      <c r="AB554" s="141">
        <f>SUM(AB555:AB556)</f>
        <v>573.09999999999991</v>
      </c>
      <c r="AC554" s="141">
        <f>SUM(AC555:AC556)</f>
        <v>1451.16</v>
      </c>
      <c r="AD554" s="233">
        <f t="shared" si="232"/>
        <v>0.33053777646174515</v>
      </c>
      <c r="AE554" s="141">
        <f>SUM(AE555:AE556)</f>
        <v>6472.0966666666664</v>
      </c>
      <c r="AF554" s="269">
        <f t="shared" si="228"/>
        <v>0.6</v>
      </c>
      <c r="AG554" s="270">
        <f>SUM(AG555:AG556)</f>
        <v>2634.1800000000003</v>
      </c>
      <c r="AH554" s="141">
        <f>SUM(AH555:AH556)</f>
        <v>-1183.0200000000004</v>
      </c>
      <c r="AI554" s="233">
        <f t="shared" si="233"/>
        <v>0.60000000000000009</v>
      </c>
      <c r="AJ554" s="57">
        <f t="shared" si="234"/>
        <v>2634.1800000000003</v>
      </c>
      <c r="AK554" s="57"/>
      <c r="AL554" s="433">
        <f t="shared" si="229"/>
        <v>7.0999999999999994E-2</v>
      </c>
      <c r="AM554" s="57">
        <f>SUM(AM555:AM556)</f>
        <v>311.7</v>
      </c>
      <c r="AN554" s="79"/>
      <c r="AO554" s="329"/>
    </row>
    <row r="555" spans="2:41" s="1" customFormat="1" ht="15.75" x14ac:dyDescent="0.25">
      <c r="B555" s="683"/>
      <c r="C555" s="15" t="s">
        <v>455</v>
      </c>
      <c r="D555" s="116">
        <v>6</v>
      </c>
      <c r="E555" s="116">
        <v>30</v>
      </c>
      <c r="F555" s="116">
        <v>27</v>
      </c>
      <c r="G555" s="69">
        <v>2380.5</v>
      </c>
      <c r="H555" s="69">
        <v>54.6</v>
      </c>
      <c r="I555" s="80">
        <v>0.27893299726948118</v>
      </c>
      <c r="J555" s="69">
        <v>664</v>
      </c>
      <c r="K555" s="80">
        <v>0</v>
      </c>
      <c r="L555" s="69">
        <v>0</v>
      </c>
      <c r="M555" s="80">
        <v>0</v>
      </c>
      <c r="N555" s="69">
        <v>0</v>
      </c>
      <c r="O555" s="69">
        <v>0</v>
      </c>
      <c r="P555" s="69">
        <v>0</v>
      </c>
      <c r="Q555" s="69">
        <v>71.5</v>
      </c>
      <c r="R555" s="69">
        <v>4.2</v>
      </c>
      <c r="S555" s="69">
        <v>304.24166666666667</v>
      </c>
      <c r="T555" s="80">
        <v>0.2</v>
      </c>
      <c r="U555" s="69">
        <v>476.1</v>
      </c>
      <c r="V555" s="80">
        <v>0</v>
      </c>
      <c r="W555" s="69">
        <v>0</v>
      </c>
      <c r="X555" s="69">
        <v>0</v>
      </c>
      <c r="Y555" s="69">
        <v>0</v>
      </c>
      <c r="Z555" s="69">
        <v>0</v>
      </c>
      <c r="AA555" s="60">
        <f>G555+H555+J555+L555+N555+O555+P555+Q555+R555+S555+U555+W555+X555+Y555+Z555</f>
        <v>3955.1416666666664</v>
      </c>
      <c r="AB555" s="143">
        <v>308.39999999999998</v>
      </c>
      <c r="AC555" s="69">
        <f>AB555+X555+W555+U555</f>
        <v>784.5</v>
      </c>
      <c r="AD555" s="238">
        <f t="shared" si="232"/>
        <v>0.3295526149968494</v>
      </c>
      <c r="AE555" s="69">
        <f>G555+H555+J555+L555+N555+P555+Q555+R555+S555+Y555+Z555</f>
        <v>3479.0416666666665</v>
      </c>
      <c r="AF555" s="277">
        <f t="shared" si="228"/>
        <v>0.6</v>
      </c>
      <c r="AG555" s="278">
        <f>G555*AF555</f>
        <v>1428.3</v>
      </c>
      <c r="AH555" s="225">
        <f>IF((AA555+AB555)-(AE555+AG555)&gt;0,0,(AA555+AB555)-(AE555+AG555))</f>
        <v>-643.80000000000018</v>
      </c>
      <c r="AI555" s="238">
        <f t="shared" si="233"/>
        <v>0.60000000000000009</v>
      </c>
      <c r="AJ555" s="69">
        <f t="shared" si="234"/>
        <v>1428.3000000000002</v>
      </c>
      <c r="AK555" s="69"/>
      <c r="AL555" s="438">
        <f t="shared" si="229"/>
        <v>7.0999999999999994E-2</v>
      </c>
      <c r="AM555" s="69">
        <f t="shared" si="230"/>
        <v>169</v>
      </c>
      <c r="AN555" s="186"/>
      <c r="AO555" s="329"/>
    </row>
    <row r="556" spans="2:41" s="1" customFormat="1" ht="15.75" x14ac:dyDescent="0.25">
      <c r="B556" s="683"/>
      <c r="C556" s="15" t="s">
        <v>456</v>
      </c>
      <c r="D556" s="116">
        <v>4</v>
      </c>
      <c r="E556" s="116">
        <v>22</v>
      </c>
      <c r="F556" s="116">
        <v>21</v>
      </c>
      <c r="G556" s="69">
        <v>2009.8000000000002</v>
      </c>
      <c r="H556" s="69">
        <v>78</v>
      </c>
      <c r="I556" s="80">
        <v>0.29953229177032537</v>
      </c>
      <c r="J556" s="69">
        <v>602</v>
      </c>
      <c r="K556" s="80">
        <v>0</v>
      </c>
      <c r="L556" s="69">
        <v>0</v>
      </c>
      <c r="M556" s="80">
        <v>0</v>
      </c>
      <c r="N556" s="69">
        <v>0</v>
      </c>
      <c r="O556" s="69">
        <v>0</v>
      </c>
      <c r="P556" s="69">
        <v>0</v>
      </c>
      <c r="Q556" s="69">
        <v>37.9</v>
      </c>
      <c r="R556" s="69">
        <v>4.2</v>
      </c>
      <c r="S556" s="69">
        <v>261.15500000000003</v>
      </c>
      <c r="T556" s="80">
        <v>0.2</v>
      </c>
      <c r="U556" s="69">
        <v>401.96000000000004</v>
      </c>
      <c r="V556" s="80">
        <v>0</v>
      </c>
      <c r="W556" s="69">
        <v>0</v>
      </c>
      <c r="X556" s="69">
        <v>0</v>
      </c>
      <c r="Y556" s="69">
        <v>0</v>
      </c>
      <c r="Z556" s="69">
        <v>0</v>
      </c>
      <c r="AA556" s="60">
        <f>G556+H556+J556+L556+N556+O556+P556+Q556+R556+S556+U556+W556+X556+Y556+Z556</f>
        <v>3395.0150000000003</v>
      </c>
      <c r="AB556" s="143">
        <v>264.7</v>
      </c>
      <c r="AC556" s="69">
        <f>AB556+X556+W556+U556</f>
        <v>666.66000000000008</v>
      </c>
      <c r="AD556" s="238">
        <f t="shared" si="232"/>
        <v>0.33170464722857995</v>
      </c>
      <c r="AE556" s="69">
        <f>G556+H556+J556+L556+N556+P556+Q556+R556+S556+Y556+Z556</f>
        <v>2993.0550000000003</v>
      </c>
      <c r="AF556" s="277">
        <f t="shared" si="228"/>
        <v>0.6</v>
      </c>
      <c r="AG556" s="278">
        <f>G556*AF556</f>
        <v>1205.8800000000001</v>
      </c>
      <c r="AH556" s="225">
        <f>IF((AA556+AB556)-(AE556+AG556)&gt;0,0,(AA556+AB556)-(AE556+AG556))</f>
        <v>-539.22000000000025</v>
      </c>
      <c r="AI556" s="238">
        <f t="shared" si="233"/>
        <v>0.60000000000000009</v>
      </c>
      <c r="AJ556" s="69">
        <f t="shared" si="234"/>
        <v>1205.8800000000003</v>
      </c>
      <c r="AK556" s="69"/>
      <c r="AL556" s="438">
        <f t="shared" si="229"/>
        <v>7.0999999999999994E-2</v>
      </c>
      <c r="AM556" s="69">
        <f t="shared" si="230"/>
        <v>142.69999999999999</v>
      </c>
      <c r="AN556" s="186"/>
      <c r="AO556" s="329"/>
    </row>
    <row r="557" spans="2:41" s="1" customFormat="1" ht="15.75" customHeight="1" x14ac:dyDescent="0.25">
      <c r="B557" s="683" t="s">
        <v>457</v>
      </c>
      <c r="C557" s="22" t="s">
        <v>124</v>
      </c>
      <c r="D557" s="125">
        <f t="shared" ref="D557:AA557" si="240">SUM(D558:D559)</f>
        <v>12</v>
      </c>
      <c r="E557" s="125">
        <f t="shared" si="240"/>
        <v>49</v>
      </c>
      <c r="F557" s="125">
        <f t="shared" si="240"/>
        <v>44</v>
      </c>
      <c r="G557" s="57">
        <f t="shared" si="240"/>
        <v>4197.1000000000004</v>
      </c>
      <c r="H557" s="57">
        <f t="shared" si="240"/>
        <v>116.4</v>
      </c>
      <c r="I557" s="82">
        <f>J557/G557</f>
        <v>0.2383550546806128</v>
      </c>
      <c r="J557" s="57">
        <f t="shared" si="240"/>
        <v>1000.4000000000001</v>
      </c>
      <c r="K557" s="82">
        <f>L557/G557</f>
        <v>0</v>
      </c>
      <c r="L557" s="57">
        <f t="shared" si="240"/>
        <v>0</v>
      </c>
      <c r="M557" s="82">
        <f t="shared" si="240"/>
        <v>0</v>
      </c>
      <c r="N557" s="57">
        <f t="shared" si="240"/>
        <v>0</v>
      </c>
      <c r="O557" s="57">
        <f t="shared" si="240"/>
        <v>0</v>
      </c>
      <c r="P557" s="57">
        <f t="shared" si="240"/>
        <v>0</v>
      </c>
      <c r="Q557" s="57">
        <f t="shared" si="240"/>
        <v>199.2</v>
      </c>
      <c r="R557" s="57">
        <f t="shared" si="240"/>
        <v>8.4</v>
      </c>
      <c r="S557" s="57">
        <f t="shared" si="240"/>
        <v>530.07666666666671</v>
      </c>
      <c r="T557" s="82">
        <f>U557/G557</f>
        <v>0.2</v>
      </c>
      <c r="U557" s="57">
        <f t="shared" si="240"/>
        <v>839.42000000000007</v>
      </c>
      <c r="V557" s="82">
        <f>W557/G557</f>
        <v>0</v>
      </c>
      <c r="W557" s="57">
        <f t="shared" si="240"/>
        <v>0</v>
      </c>
      <c r="X557" s="57">
        <f t="shared" si="240"/>
        <v>0</v>
      </c>
      <c r="Y557" s="57">
        <f t="shared" si="240"/>
        <v>0</v>
      </c>
      <c r="Z557" s="57">
        <f t="shared" si="240"/>
        <v>0</v>
      </c>
      <c r="AA557" s="57">
        <f t="shared" si="240"/>
        <v>6890.9966666666678</v>
      </c>
      <c r="AB557" s="141">
        <f>SUM(AB558:AB559)</f>
        <v>537.40000000000009</v>
      </c>
      <c r="AC557" s="141">
        <f>SUM(AC558:AC559)</f>
        <v>1376.8200000000002</v>
      </c>
      <c r="AD557" s="233">
        <f t="shared" si="232"/>
        <v>0.32804079006933362</v>
      </c>
      <c r="AE557" s="141">
        <f>SUM(AE558:AE559)</f>
        <v>6051.5766666666677</v>
      </c>
      <c r="AF557" s="269">
        <f t="shared" si="228"/>
        <v>0.6</v>
      </c>
      <c r="AG557" s="270">
        <f>SUM(AG558:AG559)</f>
        <v>2518.2600000000002</v>
      </c>
      <c r="AH557" s="141">
        <f>SUM(AH558:AH559)</f>
        <v>-1141.4399999999996</v>
      </c>
      <c r="AI557" s="233">
        <f t="shared" si="233"/>
        <v>0.59999999999999987</v>
      </c>
      <c r="AJ557" s="57">
        <f t="shared" si="234"/>
        <v>2518.2599999999998</v>
      </c>
      <c r="AK557" s="57"/>
      <c r="AL557" s="433">
        <f t="shared" si="229"/>
        <v>7.0999999999999994E-2</v>
      </c>
      <c r="AM557" s="57">
        <f>SUM(AM558:AM559)</f>
        <v>298</v>
      </c>
      <c r="AN557" s="79"/>
      <c r="AO557" s="329"/>
    </row>
    <row r="558" spans="2:41" s="1" customFormat="1" ht="15.75" x14ac:dyDescent="0.25">
      <c r="B558" s="683"/>
      <c r="C558" s="15" t="s">
        <v>458</v>
      </c>
      <c r="D558" s="116">
        <v>5</v>
      </c>
      <c r="E558" s="116">
        <v>23</v>
      </c>
      <c r="F558" s="116">
        <v>22</v>
      </c>
      <c r="G558" s="69">
        <v>2049.7000000000003</v>
      </c>
      <c r="H558" s="69">
        <v>70.8</v>
      </c>
      <c r="I558" s="80">
        <v>0.28306581450944041</v>
      </c>
      <c r="J558" s="69">
        <v>580.20000000000005</v>
      </c>
      <c r="K558" s="80">
        <v>0</v>
      </c>
      <c r="L558" s="69">
        <v>0</v>
      </c>
      <c r="M558" s="80">
        <v>0</v>
      </c>
      <c r="N558" s="69">
        <v>0</v>
      </c>
      <c r="O558" s="69">
        <v>0</v>
      </c>
      <c r="P558" s="69">
        <v>0</v>
      </c>
      <c r="Q558" s="69">
        <v>102.4</v>
      </c>
      <c r="R558" s="69">
        <v>4.2</v>
      </c>
      <c r="S558" s="69">
        <v>268.10333333333335</v>
      </c>
      <c r="T558" s="80">
        <v>0.19999999999999998</v>
      </c>
      <c r="U558" s="69">
        <v>409.94</v>
      </c>
      <c r="V558" s="80">
        <v>0</v>
      </c>
      <c r="W558" s="69">
        <v>0</v>
      </c>
      <c r="X558" s="69">
        <v>0</v>
      </c>
      <c r="Y558" s="69">
        <v>0</v>
      </c>
      <c r="Z558" s="69">
        <v>0</v>
      </c>
      <c r="AA558" s="60">
        <f>G558+H558+J558+L558+N558+O558+P558+Q558+R558+S558+U558+W558+X558+Y558+Z558</f>
        <v>3485.3433333333342</v>
      </c>
      <c r="AB558" s="143">
        <v>271.8</v>
      </c>
      <c r="AC558" s="69">
        <f>AB558+X558+W558+U558</f>
        <v>681.74</v>
      </c>
      <c r="AD558" s="238">
        <f t="shared" si="232"/>
        <v>0.33260477142996531</v>
      </c>
      <c r="AE558" s="69">
        <f>G558+H558+J558+L558+N558+P558+Q558+R558+S558+Y558+Z558</f>
        <v>3075.4033333333341</v>
      </c>
      <c r="AF558" s="277">
        <f t="shared" si="228"/>
        <v>0.6</v>
      </c>
      <c r="AG558" s="278">
        <f>G558*AF558</f>
        <v>1229.8200000000002</v>
      </c>
      <c r="AH558" s="225">
        <f>IF((AA558+AB558)-(AE558+AG558)&gt;0,0,(AA558+AB558)-(AE558+AG558))</f>
        <v>-548.07999999999993</v>
      </c>
      <c r="AI558" s="238">
        <f t="shared" si="233"/>
        <v>0.59999999999999987</v>
      </c>
      <c r="AJ558" s="69">
        <f t="shared" si="234"/>
        <v>1229.82</v>
      </c>
      <c r="AK558" s="69"/>
      <c r="AL558" s="438">
        <f t="shared" si="229"/>
        <v>7.0999999999999994E-2</v>
      </c>
      <c r="AM558" s="69">
        <f t="shared" si="230"/>
        <v>145.5</v>
      </c>
      <c r="AN558" s="186"/>
      <c r="AO558" s="329"/>
    </row>
    <row r="559" spans="2:41" s="1" customFormat="1" ht="15.75" x14ac:dyDescent="0.25">
      <c r="B559" s="683"/>
      <c r="C559" s="15" t="s">
        <v>459</v>
      </c>
      <c r="D559" s="116">
        <v>7</v>
      </c>
      <c r="E559" s="116">
        <v>26</v>
      </c>
      <c r="F559" s="116">
        <v>22</v>
      </c>
      <c r="G559" s="69">
        <v>2147.4</v>
      </c>
      <c r="H559" s="69">
        <v>45.6</v>
      </c>
      <c r="I559" s="80">
        <v>0.19567849492409425</v>
      </c>
      <c r="J559" s="69">
        <v>420.20000000000005</v>
      </c>
      <c r="K559" s="80">
        <v>0</v>
      </c>
      <c r="L559" s="69">
        <v>0</v>
      </c>
      <c r="M559" s="80">
        <v>0</v>
      </c>
      <c r="N559" s="69">
        <v>0</v>
      </c>
      <c r="O559" s="69">
        <v>0</v>
      </c>
      <c r="P559" s="69">
        <v>0</v>
      </c>
      <c r="Q559" s="69">
        <v>96.8</v>
      </c>
      <c r="R559" s="69">
        <v>4.2</v>
      </c>
      <c r="S559" s="69">
        <v>261.97333333333336</v>
      </c>
      <c r="T559" s="80">
        <v>0.2</v>
      </c>
      <c r="U559" s="69">
        <v>429.48</v>
      </c>
      <c r="V559" s="80">
        <v>0</v>
      </c>
      <c r="W559" s="69">
        <v>0</v>
      </c>
      <c r="X559" s="69">
        <v>0</v>
      </c>
      <c r="Y559" s="69">
        <v>0</v>
      </c>
      <c r="Z559" s="69">
        <v>0</v>
      </c>
      <c r="AA559" s="60">
        <f>G559+H559+J559+L559+N559+O559+P559+Q559+R559+S559+U559+W559+X559+Y559+Z559</f>
        <v>3405.6533333333332</v>
      </c>
      <c r="AB559" s="143">
        <v>265.60000000000002</v>
      </c>
      <c r="AC559" s="69">
        <f>AB559+X559+W559+U559</f>
        <v>695.08</v>
      </c>
      <c r="AD559" s="238">
        <f t="shared" si="232"/>
        <v>0.32368445562075066</v>
      </c>
      <c r="AE559" s="69">
        <f>G559+H559+J559+L559+N559+P559+Q559+R559+S559+Y559+Z559</f>
        <v>2976.1733333333332</v>
      </c>
      <c r="AF559" s="277">
        <f t="shared" si="228"/>
        <v>0.6</v>
      </c>
      <c r="AG559" s="278">
        <f>G559*AF559</f>
        <v>1288.44</v>
      </c>
      <c r="AH559" s="225">
        <f>IF((AA559+AB559)-(AE559+AG559)&gt;0,0,(AA559+AB559)-(AE559+AG559))</f>
        <v>-593.35999999999967</v>
      </c>
      <c r="AI559" s="238">
        <f t="shared" si="233"/>
        <v>0.59999999999999976</v>
      </c>
      <c r="AJ559" s="69">
        <f t="shared" si="234"/>
        <v>1288.4399999999996</v>
      </c>
      <c r="AK559" s="69"/>
      <c r="AL559" s="438">
        <f t="shared" si="229"/>
        <v>7.0999999999999994E-2</v>
      </c>
      <c r="AM559" s="69">
        <f t="shared" si="230"/>
        <v>152.5</v>
      </c>
      <c r="AN559" s="186"/>
      <c r="AO559" s="329"/>
    </row>
    <row r="560" spans="2:41" s="1" customFormat="1" ht="15.75" customHeight="1" x14ac:dyDescent="0.25">
      <c r="B560" s="667" t="s">
        <v>460</v>
      </c>
      <c r="C560" s="22" t="s">
        <v>124</v>
      </c>
      <c r="D560" s="125">
        <f t="shared" ref="D560:AA560" si="241">SUM(D561:D562)</f>
        <v>23</v>
      </c>
      <c r="E560" s="125">
        <f t="shared" si="241"/>
        <v>85</v>
      </c>
      <c r="F560" s="125">
        <f t="shared" si="241"/>
        <v>83</v>
      </c>
      <c r="G560" s="57">
        <f t="shared" si="241"/>
        <v>7750.5</v>
      </c>
      <c r="H560" s="57">
        <f t="shared" si="241"/>
        <v>201.8</v>
      </c>
      <c r="I560" s="82">
        <f>J560/G560</f>
        <v>0.25723501709567126</v>
      </c>
      <c r="J560" s="57">
        <f t="shared" si="241"/>
        <v>1993.7000000000003</v>
      </c>
      <c r="K560" s="82">
        <f>L560/G560</f>
        <v>0</v>
      </c>
      <c r="L560" s="57">
        <f t="shared" si="241"/>
        <v>0</v>
      </c>
      <c r="M560" s="82">
        <f t="shared" si="241"/>
        <v>0</v>
      </c>
      <c r="N560" s="57">
        <f t="shared" si="241"/>
        <v>0</v>
      </c>
      <c r="O560" s="57">
        <f t="shared" si="241"/>
        <v>0</v>
      </c>
      <c r="P560" s="57">
        <f t="shared" si="241"/>
        <v>0</v>
      </c>
      <c r="Q560" s="57">
        <f t="shared" si="241"/>
        <v>331</v>
      </c>
      <c r="R560" s="57">
        <f t="shared" si="241"/>
        <v>21.2</v>
      </c>
      <c r="S560" s="57">
        <f t="shared" si="241"/>
        <v>987.35833333333312</v>
      </c>
      <c r="T560" s="82">
        <f>U560/G560</f>
        <v>0.19999999999999998</v>
      </c>
      <c r="U560" s="57">
        <f t="shared" si="241"/>
        <v>1550.1</v>
      </c>
      <c r="V560" s="82">
        <f>W560/G560</f>
        <v>0</v>
      </c>
      <c r="W560" s="57">
        <f t="shared" si="241"/>
        <v>0</v>
      </c>
      <c r="X560" s="57">
        <f t="shared" si="241"/>
        <v>0</v>
      </c>
      <c r="Y560" s="57">
        <f t="shared" si="241"/>
        <v>0</v>
      </c>
      <c r="Z560" s="57">
        <f t="shared" si="241"/>
        <v>0</v>
      </c>
      <c r="AA560" s="57">
        <f t="shared" si="241"/>
        <v>12835.658333333333</v>
      </c>
      <c r="AB560" s="141">
        <f>SUM(AB561:AB562)</f>
        <v>1000.9000000000001</v>
      </c>
      <c r="AC560" s="141">
        <f>SUM(AC561:AC562)</f>
        <v>2551</v>
      </c>
      <c r="AD560" s="233">
        <f t="shared" si="232"/>
        <v>0.32914005548029157</v>
      </c>
      <c r="AE560" s="141">
        <f>SUM(AE561:AE562)</f>
        <v>11285.558333333334</v>
      </c>
      <c r="AF560" s="269">
        <f t="shared" si="228"/>
        <v>0.6</v>
      </c>
      <c r="AG560" s="270">
        <f>SUM(AG561:AG562)</f>
        <v>4650.2999999999993</v>
      </c>
      <c r="AH560" s="141">
        <f>SUM(AH561:AH562)</f>
        <v>-2099.2999999999993</v>
      </c>
      <c r="AI560" s="233">
        <f t="shared" si="233"/>
        <v>0.59999999999999987</v>
      </c>
      <c r="AJ560" s="57">
        <f t="shared" si="234"/>
        <v>4650.2999999999993</v>
      </c>
      <c r="AK560" s="57"/>
      <c r="AL560" s="433">
        <f t="shared" si="229"/>
        <v>7.0999999999999994E-2</v>
      </c>
      <c r="AM560" s="57">
        <f>SUM(AM561:AM562)</f>
        <v>550.29999999999995</v>
      </c>
      <c r="AN560" s="79"/>
      <c r="AO560" s="329"/>
    </row>
    <row r="561" spans="2:45" s="1" customFormat="1" ht="15.75" x14ac:dyDescent="0.25">
      <c r="B561" s="667"/>
      <c r="C561" s="15" t="s">
        <v>905</v>
      </c>
      <c r="D561" s="116">
        <v>10</v>
      </c>
      <c r="E561" s="116">
        <v>37</v>
      </c>
      <c r="F561" s="116">
        <v>37</v>
      </c>
      <c r="G561" s="69">
        <v>3467.3</v>
      </c>
      <c r="H561" s="69">
        <v>90.2</v>
      </c>
      <c r="I561" s="80">
        <v>0.29002393793441583</v>
      </c>
      <c r="J561" s="69">
        <v>1005.6000000000001</v>
      </c>
      <c r="K561" s="80">
        <v>0</v>
      </c>
      <c r="L561" s="69">
        <v>0</v>
      </c>
      <c r="M561" s="80">
        <v>0</v>
      </c>
      <c r="N561" s="69">
        <v>0</v>
      </c>
      <c r="O561" s="69">
        <v>0</v>
      </c>
      <c r="P561" s="69">
        <v>0</v>
      </c>
      <c r="Q561" s="69">
        <v>136.19999999999999</v>
      </c>
      <c r="R561" s="69">
        <v>8.5</v>
      </c>
      <c r="S561" s="69">
        <v>450.10499999999996</v>
      </c>
      <c r="T561" s="80">
        <v>0.2</v>
      </c>
      <c r="U561" s="69">
        <v>693.46</v>
      </c>
      <c r="V561" s="80">
        <v>0</v>
      </c>
      <c r="W561" s="69">
        <v>0</v>
      </c>
      <c r="X561" s="69">
        <v>0</v>
      </c>
      <c r="Y561" s="69">
        <v>0</v>
      </c>
      <c r="Z561" s="69">
        <v>0</v>
      </c>
      <c r="AA561" s="60">
        <f>G561+H561+J561+L561+N561+O561+P561+Q561+R561+S561+U561+W561+X561+Y561+Z561</f>
        <v>5851.3649999999998</v>
      </c>
      <c r="AB561" s="143">
        <v>456.3</v>
      </c>
      <c r="AC561" s="69">
        <f>AB561+X561+W561+U561</f>
        <v>1149.76</v>
      </c>
      <c r="AD561" s="238">
        <f t="shared" si="232"/>
        <v>0.33160095751737662</v>
      </c>
      <c r="AE561" s="69">
        <f>G561+H561+J561+L561+N561+P561+Q561+R561+S561+Y561+Z561</f>
        <v>5157.9049999999997</v>
      </c>
      <c r="AF561" s="277">
        <f t="shared" si="228"/>
        <v>0.6</v>
      </c>
      <c r="AG561" s="278">
        <f>G561*AF561</f>
        <v>2080.38</v>
      </c>
      <c r="AH561" s="225">
        <f>IF((AA561+AB561)-(AE561+AG561)&gt;0,0,(AA561+AB561)-(AE561+AG561))</f>
        <v>-930.61999999999989</v>
      </c>
      <c r="AI561" s="238">
        <f t="shared" si="233"/>
        <v>0.6</v>
      </c>
      <c r="AJ561" s="69">
        <f t="shared" si="234"/>
        <v>2080.38</v>
      </c>
      <c r="AK561" s="69"/>
      <c r="AL561" s="438">
        <f t="shared" si="229"/>
        <v>7.0999999999999994E-2</v>
      </c>
      <c r="AM561" s="69">
        <f t="shared" si="230"/>
        <v>246.2</v>
      </c>
      <c r="AN561" s="186"/>
      <c r="AO561" s="329"/>
    </row>
    <row r="562" spans="2:45" s="1" customFormat="1" ht="15.75" x14ac:dyDescent="0.25">
      <c r="B562" s="667"/>
      <c r="C562" s="15" t="s">
        <v>906</v>
      </c>
      <c r="D562" s="116">
        <v>13</v>
      </c>
      <c r="E562" s="116">
        <v>48</v>
      </c>
      <c r="F562" s="116">
        <v>46</v>
      </c>
      <c r="G562" s="69">
        <v>4283.2</v>
      </c>
      <c r="H562" s="69">
        <v>111.6</v>
      </c>
      <c r="I562" s="80">
        <v>0.23069200597683975</v>
      </c>
      <c r="J562" s="69">
        <v>988.1</v>
      </c>
      <c r="K562" s="80">
        <v>0</v>
      </c>
      <c r="L562" s="69">
        <v>0</v>
      </c>
      <c r="M562" s="80">
        <v>0</v>
      </c>
      <c r="N562" s="69">
        <v>0</v>
      </c>
      <c r="O562" s="69">
        <v>0</v>
      </c>
      <c r="P562" s="69">
        <v>0</v>
      </c>
      <c r="Q562" s="69">
        <v>194.8</v>
      </c>
      <c r="R562" s="69">
        <v>12.7</v>
      </c>
      <c r="S562" s="69">
        <v>537.25333333333322</v>
      </c>
      <c r="T562" s="80">
        <v>0.2</v>
      </c>
      <c r="U562" s="69">
        <v>856.64</v>
      </c>
      <c r="V562" s="80">
        <v>0</v>
      </c>
      <c r="W562" s="69">
        <v>0</v>
      </c>
      <c r="X562" s="69">
        <v>0</v>
      </c>
      <c r="Y562" s="69">
        <v>0</v>
      </c>
      <c r="Z562" s="69">
        <v>0</v>
      </c>
      <c r="AA562" s="60">
        <f>G562+H562+J562+L562+N562+O562+P562+Q562+R562+S562+U562+W562+X562+Y562+Z562</f>
        <v>6984.293333333334</v>
      </c>
      <c r="AB562" s="143">
        <v>544.6</v>
      </c>
      <c r="AC562" s="69">
        <f>AB562+X562+W562+U562</f>
        <v>1401.24</v>
      </c>
      <c r="AD562" s="238">
        <f t="shared" si="232"/>
        <v>0.32714792678371313</v>
      </c>
      <c r="AE562" s="69">
        <f>G562+H562+J562+L562+N562+P562+Q562+R562+S562+Y562+Z562</f>
        <v>6127.6533333333336</v>
      </c>
      <c r="AF562" s="277">
        <f t="shared" si="228"/>
        <v>0.6</v>
      </c>
      <c r="AG562" s="278">
        <f>G562*AF562</f>
        <v>2569.9199999999996</v>
      </c>
      <c r="AH562" s="225">
        <f>IF((AA562+AB562)-(AE562+AG562)&gt;0,0,(AA562+AB562)-(AE562+AG562))</f>
        <v>-1168.6799999999994</v>
      </c>
      <c r="AI562" s="238">
        <f t="shared" si="233"/>
        <v>0.59999999999999987</v>
      </c>
      <c r="AJ562" s="69">
        <f t="shared" si="234"/>
        <v>2569.9199999999992</v>
      </c>
      <c r="AK562" s="69"/>
      <c r="AL562" s="438">
        <f t="shared" si="229"/>
        <v>7.0999999999999994E-2</v>
      </c>
      <c r="AM562" s="69">
        <f t="shared" si="230"/>
        <v>304.10000000000002</v>
      </c>
      <c r="AN562" s="186"/>
      <c r="AO562" s="329"/>
    </row>
    <row r="563" spans="2:45" s="1" customFormat="1" ht="15.75" customHeight="1" x14ac:dyDescent="0.25">
      <c r="B563" s="683" t="s">
        <v>461</v>
      </c>
      <c r="C563" s="22" t="s">
        <v>124</v>
      </c>
      <c r="D563" s="125">
        <f t="shared" ref="D563:AA563" si="242">SUM(D564:D565)</f>
        <v>21</v>
      </c>
      <c r="E563" s="125">
        <f t="shared" si="242"/>
        <v>84</v>
      </c>
      <c r="F563" s="125">
        <f t="shared" si="242"/>
        <v>66</v>
      </c>
      <c r="G563" s="57">
        <f t="shared" si="242"/>
        <v>6371.9</v>
      </c>
      <c r="H563" s="57">
        <f t="shared" si="242"/>
        <v>126</v>
      </c>
      <c r="I563" s="82">
        <f>J563/G563</f>
        <v>0.19061033600652866</v>
      </c>
      <c r="J563" s="57">
        <f t="shared" si="242"/>
        <v>1214.55</v>
      </c>
      <c r="K563" s="82">
        <f>L563/G563</f>
        <v>0</v>
      </c>
      <c r="L563" s="57">
        <f t="shared" si="242"/>
        <v>0</v>
      </c>
      <c r="M563" s="82">
        <f t="shared" si="242"/>
        <v>0</v>
      </c>
      <c r="N563" s="57">
        <f t="shared" si="242"/>
        <v>0</v>
      </c>
      <c r="O563" s="57">
        <f t="shared" si="242"/>
        <v>0</v>
      </c>
      <c r="P563" s="57">
        <f t="shared" si="242"/>
        <v>0</v>
      </c>
      <c r="Q563" s="57">
        <f t="shared" si="242"/>
        <v>363.29999999999995</v>
      </c>
      <c r="R563" s="57">
        <f t="shared" si="242"/>
        <v>16.899999999999999</v>
      </c>
      <c r="S563" s="57">
        <f t="shared" si="242"/>
        <v>780.58583333333331</v>
      </c>
      <c r="T563" s="82">
        <f>U563/G563</f>
        <v>0.20000000000000004</v>
      </c>
      <c r="U563" s="57">
        <f t="shared" si="242"/>
        <v>1274.3800000000001</v>
      </c>
      <c r="V563" s="82">
        <f>W563/G563</f>
        <v>0</v>
      </c>
      <c r="W563" s="57">
        <f t="shared" si="242"/>
        <v>0</v>
      </c>
      <c r="X563" s="57">
        <f t="shared" si="242"/>
        <v>0</v>
      </c>
      <c r="Y563" s="57">
        <f t="shared" si="242"/>
        <v>0</v>
      </c>
      <c r="Z563" s="57">
        <f t="shared" si="242"/>
        <v>0</v>
      </c>
      <c r="AA563" s="57">
        <f t="shared" si="242"/>
        <v>10147.615833333335</v>
      </c>
      <c r="AB563" s="141">
        <f>SUM(AB564:AB565)</f>
        <v>791.3</v>
      </c>
      <c r="AC563" s="141">
        <f>SUM(AC564:AC565)</f>
        <v>2065.6800000000003</v>
      </c>
      <c r="AD563" s="233">
        <f t="shared" si="232"/>
        <v>0.32418587862333065</v>
      </c>
      <c r="AE563" s="141">
        <f>SUM(AE564:AE565)</f>
        <v>8873.2358333333341</v>
      </c>
      <c r="AF563" s="269">
        <f t="shared" si="228"/>
        <v>0.6</v>
      </c>
      <c r="AG563" s="270">
        <f>SUM(AG564:AG565)</f>
        <v>3823.1400000000003</v>
      </c>
      <c r="AH563" s="141">
        <f>SUM(AH564:AH565)</f>
        <v>-1757.4599999999982</v>
      </c>
      <c r="AI563" s="233">
        <f t="shared" si="233"/>
        <v>0.59999999999999976</v>
      </c>
      <c r="AJ563" s="57">
        <f t="shared" si="234"/>
        <v>3823.1399999999985</v>
      </c>
      <c r="AK563" s="57"/>
      <c r="AL563" s="433">
        <f t="shared" si="229"/>
        <v>7.0999999999999994E-2</v>
      </c>
      <c r="AM563" s="57">
        <f>SUM(AM564:AM565)</f>
        <v>452.4</v>
      </c>
      <c r="AN563" s="79"/>
      <c r="AO563" s="329"/>
    </row>
    <row r="564" spans="2:45" s="1" customFormat="1" ht="15.75" x14ac:dyDescent="0.25">
      <c r="B564" s="683"/>
      <c r="C564" s="15" t="s">
        <v>907</v>
      </c>
      <c r="D564" s="116">
        <v>10</v>
      </c>
      <c r="E564" s="116">
        <v>42</v>
      </c>
      <c r="F564" s="116">
        <v>35</v>
      </c>
      <c r="G564" s="69">
        <v>3315.1</v>
      </c>
      <c r="H564" s="69">
        <v>68.400000000000006</v>
      </c>
      <c r="I564" s="80">
        <v>0.19623842418026605</v>
      </c>
      <c r="J564" s="69">
        <v>650.54999999999995</v>
      </c>
      <c r="K564" s="80">
        <v>0</v>
      </c>
      <c r="L564" s="69">
        <v>0</v>
      </c>
      <c r="M564" s="80">
        <v>0</v>
      </c>
      <c r="N564" s="69">
        <v>0</v>
      </c>
      <c r="O564" s="69">
        <v>0</v>
      </c>
      <c r="P564" s="69">
        <v>0</v>
      </c>
      <c r="Q564" s="69">
        <v>196.6</v>
      </c>
      <c r="R564" s="69">
        <v>8.4</v>
      </c>
      <c r="S564" s="69">
        <v>408.50583333333333</v>
      </c>
      <c r="T564" s="80">
        <v>0.2</v>
      </c>
      <c r="U564" s="69">
        <v>663.02</v>
      </c>
      <c r="V564" s="80">
        <v>0</v>
      </c>
      <c r="W564" s="69">
        <v>0</v>
      </c>
      <c r="X564" s="69">
        <v>0</v>
      </c>
      <c r="Y564" s="69">
        <v>0</v>
      </c>
      <c r="Z564" s="69">
        <v>0</v>
      </c>
      <c r="AA564" s="60">
        <f>G564+H564+J564+L564+N564+O564+P564+Q564+R564+S564+U564+W564+X564+Y564+Z564</f>
        <v>5310.5758333333342</v>
      </c>
      <c r="AB564" s="143">
        <v>414.1</v>
      </c>
      <c r="AC564" s="69">
        <f>AB564+X564+W564+U564</f>
        <v>1077.1199999999999</v>
      </c>
      <c r="AD564" s="238">
        <f t="shared" si="232"/>
        <v>0.32491327561762839</v>
      </c>
      <c r="AE564" s="69">
        <f>G564+H564+J564+L564+N564+P564+Q564+R564+S564+Y564+Z564</f>
        <v>4647.5558333333338</v>
      </c>
      <c r="AF564" s="277">
        <f t="shared" si="228"/>
        <v>0.6</v>
      </c>
      <c r="AG564" s="278">
        <f>G564*AF564</f>
        <v>1989.06</v>
      </c>
      <c r="AH564" s="225">
        <f>IF((AA564+AB564)-(AE564+AG564)&gt;0,0,(AA564+AB564)-(AE564+AG564))</f>
        <v>-911.93999999999869</v>
      </c>
      <c r="AI564" s="238">
        <f t="shared" si="233"/>
        <v>0.59999999999999953</v>
      </c>
      <c r="AJ564" s="69">
        <f t="shared" si="234"/>
        <v>1989.0599999999986</v>
      </c>
      <c r="AK564" s="69"/>
      <c r="AL564" s="438">
        <f t="shared" si="229"/>
        <v>7.0999999999999994E-2</v>
      </c>
      <c r="AM564" s="69">
        <f t="shared" si="230"/>
        <v>235.4</v>
      </c>
      <c r="AN564" s="186"/>
      <c r="AO564" s="329"/>
    </row>
    <row r="565" spans="2:45" s="1" customFormat="1" ht="15.75" x14ac:dyDescent="0.25">
      <c r="B565" s="683"/>
      <c r="C565" s="15" t="s">
        <v>1007</v>
      </c>
      <c r="D565" s="116">
        <v>11</v>
      </c>
      <c r="E565" s="116">
        <v>42</v>
      </c>
      <c r="F565" s="116">
        <v>31</v>
      </c>
      <c r="G565" s="69">
        <v>3056.8</v>
      </c>
      <c r="H565" s="69">
        <v>57.6</v>
      </c>
      <c r="I565" s="80">
        <v>0.18450667364564249</v>
      </c>
      <c r="J565" s="69">
        <v>564</v>
      </c>
      <c r="K565" s="80">
        <v>0</v>
      </c>
      <c r="L565" s="69">
        <v>0</v>
      </c>
      <c r="M565" s="80">
        <v>0</v>
      </c>
      <c r="N565" s="69">
        <v>0</v>
      </c>
      <c r="O565" s="69">
        <v>0</v>
      </c>
      <c r="P565" s="69">
        <v>0</v>
      </c>
      <c r="Q565" s="69">
        <v>166.7</v>
      </c>
      <c r="R565" s="69">
        <v>8.5</v>
      </c>
      <c r="S565" s="69">
        <v>372.08000000000004</v>
      </c>
      <c r="T565" s="80">
        <v>0.20000000000000004</v>
      </c>
      <c r="U565" s="69">
        <v>611.36000000000013</v>
      </c>
      <c r="V565" s="80">
        <v>0</v>
      </c>
      <c r="W565" s="69">
        <v>0</v>
      </c>
      <c r="X565" s="69">
        <v>0</v>
      </c>
      <c r="Y565" s="69">
        <v>0</v>
      </c>
      <c r="Z565" s="69">
        <v>0</v>
      </c>
      <c r="AA565" s="60">
        <f>G565+H565+J565+L565+N565+O565+P565+Q565+R565+S565+U565+W565+X565+Y565+Z565</f>
        <v>4837.0400000000009</v>
      </c>
      <c r="AB565" s="143">
        <v>377.2</v>
      </c>
      <c r="AC565" s="69">
        <f>AB565+X565+W565+U565</f>
        <v>988.56000000000017</v>
      </c>
      <c r="AD565" s="238">
        <f t="shared" si="232"/>
        <v>0.32339701648783042</v>
      </c>
      <c r="AE565" s="69">
        <f>G565+H565+J565+L565+N565+P565+Q565+R565+S565+Y565+Z565</f>
        <v>4225.68</v>
      </c>
      <c r="AF565" s="277">
        <f t="shared" si="228"/>
        <v>0.6</v>
      </c>
      <c r="AG565" s="278">
        <f>G565*AF565</f>
        <v>1834.0800000000002</v>
      </c>
      <c r="AH565" s="225">
        <f>IF((AA565+AB565)-(AE565+AG565)&gt;0,0,(AA565+AB565)-(AE565+AG565))</f>
        <v>-845.51999999999953</v>
      </c>
      <c r="AI565" s="238">
        <f t="shared" si="233"/>
        <v>0.59999999999999987</v>
      </c>
      <c r="AJ565" s="69">
        <f t="shared" si="234"/>
        <v>1834.0799999999997</v>
      </c>
      <c r="AK565" s="69"/>
      <c r="AL565" s="438">
        <f t="shared" si="229"/>
        <v>7.0999999999999994E-2</v>
      </c>
      <c r="AM565" s="69">
        <f t="shared" si="230"/>
        <v>217</v>
      </c>
      <c r="AN565" s="186"/>
      <c r="AO565" s="329"/>
    </row>
    <row r="566" spans="2:45" ht="15.75" customHeight="1" x14ac:dyDescent="0.25">
      <c r="B566" s="683" t="s">
        <v>462</v>
      </c>
      <c r="C566" s="22" t="s">
        <v>124</v>
      </c>
      <c r="D566" s="125">
        <f t="shared" ref="D566:AA566" si="243">SUM(D567:D568)</f>
        <v>21</v>
      </c>
      <c r="E566" s="125">
        <f t="shared" si="243"/>
        <v>93</v>
      </c>
      <c r="F566" s="125">
        <f t="shared" si="243"/>
        <v>83</v>
      </c>
      <c r="G566" s="57">
        <f t="shared" si="243"/>
        <v>7775.6</v>
      </c>
      <c r="H566" s="57">
        <f t="shared" si="243"/>
        <v>132.4</v>
      </c>
      <c r="I566" s="82">
        <f>J566/G566</f>
        <v>0.18730387365605225</v>
      </c>
      <c r="J566" s="57">
        <f t="shared" si="243"/>
        <v>1456.3999999999999</v>
      </c>
      <c r="K566" s="82">
        <f>L566/G566</f>
        <v>4.1668810123977563E-3</v>
      </c>
      <c r="L566" s="57">
        <f t="shared" si="243"/>
        <v>32.4</v>
      </c>
      <c r="M566" s="82">
        <f t="shared" si="243"/>
        <v>0</v>
      </c>
      <c r="N566" s="57">
        <f t="shared" si="243"/>
        <v>0</v>
      </c>
      <c r="O566" s="57">
        <f t="shared" si="243"/>
        <v>0</v>
      </c>
      <c r="P566" s="57">
        <f t="shared" si="243"/>
        <v>0</v>
      </c>
      <c r="Q566" s="57">
        <f t="shared" si="243"/>
        <v>499.6</v>
      </c>
      <c r="R566" s="57">
        <f t="shared" si="243"/>
        <v>21.2</v>
      </c>
      <c r="S566" s="57">
        <f t="shared" si="243"/>
        <v>956.06000000000006</v>
      </c>
      <c r="T566" s="82">
        <f>U566/G566</f>
        <v>0.2</v>
      </c>
      <c r="U566" s="57">
        <f t="shared" si="243"/>
        <v>1555.1200000000001</v>
      </c>
      <c r="V566" s="82">
        <f>W566/G566</f>
        <v>0</v>
      </c>
      <c r="W566" s="57">
        <f t="shared" si="243"/>
        <v>0</v>
      </c>
      <c r="X566" s="57">
        <f t="shared" si="243"/>
        <v>0</v>
      </c>
      <c r="Y566" s="57">
        <f t="shared" si="243"/>
        <v>0</v>
      </c>
      <c r="Z566" s="57">
        <f t="shared" si="243"/>
        <v>0</v>
      </c>
      <c r="AA566" s="57">
        <f t="shared" si="243"/>
        <v>12428.78</v>
      </c>
      <c r="AB566" s="141">
        <f>SUM(AB567:AB568)</f>
        <v>969.2</v>
      </c>
      <c r="AC566" s="141">
        <f>SUM(AC567:AC568)</f>
        <v>2524.3200000000002</v>
      </c>
      <c r="AD566" s="233">
        <f t="shared" si="232"/>
        <v>0.32464632954370082</v>
      </c>
      <c r="AE566" s="141">
        <f>SUM(AE567:AE568)</f>
        <v>10873.66</v>
      </c>
      <c r="AF566" s="269">
        <f t="shared" si="228"/>
        <v>0.6</v>
      </c>
      <c r="AG566" s="270">
        <f>SUM(AG567:AG568)</f>
        <v>4665.3599999999997</v>
      </c>
      <c r="AH566" s="141">
        <f>SUM(AH567:AH568)</f>
        <v>-2141.0399999999972</v>
      </c>
      <c r="AI566" s="233">
        <f t="shared" si="233"/>
        <v>0.59999999999999953</v>
      </c>
      <c r="AJ566" s="57">
        <f t="shared" si="234"/>
        <v>4665.3599999999969</v>
      </c>
      <c r="AK566" s="57"/>
      <c r="AL566" s="433">
        <f t="shared" si="229"/>
        <v>7.0999999999999994E-2</v>
      </c>
      <c r="AM566" s="57">
        <f>SUM(AM567:AM568)</f>
        <v>552.1</v>
      </c>
      <c r="AN566" s="79"/>
      <c r="AO566" s="329"/>
    </row>
    <row r="567" spans="2:45" ht="15.75" x14ac:dyDescent="0.25">
      <c r="B567" s="683"/>
      <c r="C567" s="15" t="s">
        <v>908</v>
      </c>
      <c r="D567" s="116">
        <v>13</v>
      </c>
      <c r="E567" s="116">
        <v>47</v>
      </c>
      <c r="F567" s="116">
        <v>41</v>
      </c>
      <c r="G567" s="69">
        <v>3940.5</v>
      </c>
      <c r="H567" s="69">
        <v>64</v>
      </c>
      <c r="I567" s="80">
        <v>0.21875396523283847</v>
      </c>
      <c r="J567" s="69">
        <v>862</v>
      </c>
      <c r="K567" s="80">
        <v>0</v>
      </c>
      <c r="L567" s="69">
        <v>0</v>
      </c>
      <c r="M567" s="80">
        <v>0</v>
      </c>
      <c r="N567" s="69">
        <v>0</v>
      </c>
      <c r="O567" s="69">
        <v>0</v>
      </c>
      <c r="P567" s="69">
        <v>0</v>
      </c>
      <c r="Q567" s="69">
        <v>215.5</v>
      </c>
      <c r="R567" s="69">
        <v>8.5</v>
      </c>
      <c r="S567" s="69">
        <v>489.88333333333333</v>
      </c>
      <c r="T567" s="80">
        <v>0.20000000000000004</v>
      </c>
      <c r="U567" s="69">
        <v>788.10000000000014</v>
      </c>
      <c r="V567" s="80">
        <v>0</v>
      </c>
      <c r="W567" s="69">
        <v>0</v>
      </c>
      <c r="X567" s="69">
        <v>0</v>
      </c>
      <c r="Y567" s="69">
        <v>0</v>
      </c>
      <c r="Z567" s="69">
        <v>0</v>
      </c>
      <c r="AA567" s="60">
        <f>G567+H567+J567+L567+N567+O567+P567+Q567+R567+S567+U567+W567+X567+Y567+Z567</f>
        <v>6368.4833333333336</v>
      </c>
      <c r="AB567" s="143">
        <v>496.6</v>
      </c>
      <c r="AC567" s="69">
        <f>AB567+X567+W567+U567</f>
        <v>1284.7000000000003</v>
      </c>
      <c r="AD567" s="238">
        <f t="shared" si="232"/>
        <v>0.3260246161654613</v>
      </c>
      <c r="AE567" s="69">
        <f>G567+H567+J567+L567+N567+P567+Q567+R567+S567+Y567+Z567</f>
        <v>5580.3833333333332</v>
      </c>
      <c r="AF567" s="277">
        <f t="shared" si="228"/>
        <v>0.6</v>
      </c>
      <c r="AG567" s="278">
        <f>G567*AF567</f>
        <v>2364.2999999999997</v>
      </c>
      <c r="AH567" s="225">
        <f>IF((AA567+AB567)-(AE567+AG567)&gt;0,0,(AA567+AB567)-(AE567+AG567))</f>
        <v>-1079.5999999999985</v>
      </c>
      <c r="AI567" s="238">
        <f t="shared" si="233"/>
        <v>0.59999999999999964</v>
      </c>
      <c r="AJ567" s="69">
        <f t="shared" si="234"/>
        <v>2364.2999999999988</v>
      </c>
      <c r="AK567" s="69"/>
      <c r="AL567" s="438">
        <f t="shared" si="229"/>
        <v>7.0999999999999994E-2</v>
      </c>
      <c r="AM567" s="69">
        <f t="shared" si="230"/>
        <v>279.8</v>
      </c>
      <c r="AN567" s="186"/>
      <c r="AO567" s="329"/>
    </row>
    <row r="568" spans="2:45" s="1" customFormat="1" ht="15.75" x14ac:dyDescent="0.25">
      <c r="B568" s="683"/>
      <c r="C568" s="15" t="s">
        <v>909</v>
      </c>
      <c r="D568" s="116">
        <v>8</v>
      </c>
      <c r="E568" s="116">
        <v>46</v>
      </c>
      <c r="F568" s="116">
        <v>42</v>
      </c>
      <c r="G568" s="69">
        <v>3835.1</v>
      </c>
      <c r="H568" s="69">
        <v>68.400000000000006</v>
      </c>
      <c r="I568" s="80">
        <v>0.15498943964955278</v>
      </c>
      <c r="J568" s="69">
        <v>594.39999999999986</v>
      </c>
      <c r="K568" s="80">
        <v>8.4482803577481686E-3</v>
      </c>
      <c r="L568" s="69">
        <v>32.4</v>
      </c>
      <c r="M568" s="80">
        <v>0</v>
      </c>
      <c r="N568" s="69">
        <v>0</v>
      </c>
      <c r="O568" s="69">
        <v>0</v>
      </c>
      <c r="P568" s="69">
        <v>0</v>
      </c>
      <c r="Q568" s="69">
        <v>284.10000000000002</v>
      </c>
      <c r="R568" s="69">
        <v>12.7</v>
      </c>
      <c r="S568" s="69">
        <v>466.17666666666673</v>
      </c>
      <c r="T568" s="80">
        <v>0.2</v>
      </c>
      <c r="U568" s="69">
        <v>767.02</v>
      </c>
      <c r="V568" s="80">
        <v>0</v>
      </c>
      <c r="W568" s="69">
        <v>0</v>
      </c>
      <c r="X568" s="69">
        <v>0</v>
      </c>
      <c r="Y568" s="69">
        <v>0</v>
      </c>
      <c r="Z568" s="69">
        <v>0</v>
      </c>
      <c r="AA568" s="60">
        <f>G568+H568+J568+L568+N568+O568+P568+Q568+R568+S568+U568+W568+X568+Y568+Z568</f>
        <v>6060.2966666666671</v>
      </c>
      <c r="AB568" s="143">
        <v>472.6</v>
      </c>
      <c r="AC568" s="69">
        <f>AB568+X568+W568+U568</f>
        <v>1239.6199999999999</v>
      </c>
      <c r="AD568" s="238">
        <f t="shared" si="232"/>
        <v>0.32323016348986988</v>
      </c>
      <c r="AE568" s="69">
        <f>G568+H568+J568+L568+N568+P568+Q568+R568+S568+Y568+Z568</f>
        <v>5293.2766666666666</v>
      </c>
      <c r="AF568" s="277">
        <f t="shared" si="228"/>
        <v>0.6</v>
      </c>
      <c r="AG568" s="278">
        <f>G568*AF568</f>
        <v>2301.06</v>
      </c>
      <c r="AH568" s="225">
        <f>IF((AA568+AB568)-(AE568+AG568)&gt;0,0,(AA568+AB568)-(AE568+AG568))</f>
        <v>-1061.4399999999987</v>
      </c>
      <c r="AI568" s="238">
        <f t="shared" si="233"/>
        <v>0.59999999999999964</v>
      </c>
      <c r="AJ568" s="69">
        <f t="shared" si="234"/>
        <v>2301.0599999999986</v>
      </c>
      <c r="AK568" s="69"/>
      <c r="AL568" s="438">
        <f t="shared" si="229"/>
        <v>7.0999999999999994E-2</v>
      </c>
      <c r="AM568" s="69">
        <f t="shared" si="230"/>
        <v>272.3</v>
      </c>
      <c r="AN568" s="186"/>
      <c r="AO568" s="329"/>
    </row>
    <row r="569" spans="2:45" ht="37.5" customHeight="1" x14ac:dyDescent="0.25">
      <c r="B569" s="663" t="s">
        <v>463</v>
      </c>
      <c r="C569" s="664"/>
      <c r="D569" s="117">
        <f t="shared" ref="D569:AA569" si="244">D571</f>
        <v>94</v>
      </c>
      <c r="E569" s="117">
        <f t="shared" si="244"/>
        <v>630</v>
      </c>
      <c r="F569" s="117">
        <f t="shared" si="244"/>
        <v>564</v>
      </c>
      <c r="G569" s="132">
        <f t="shared" si="244"/>
        <v>53099.91</v>
      </c>
      <c r="H569" s="132">
        <f t="shared" si="244"/>
        <v>1791.2800000000002</v>
      </c>
      <c r="I569" s="87">
        <f>J569/G569</f>
        <v>0.31288188624048513</v>
      </c>
      <c r="J569" s="132">
        <f t="shared" si="244"/>
        <v>16614</v>
      </c>
      <c r="K569" s="87">
        <f>L569/G569</f>
        <v>4.2937925883490194E-4</v>
      </c>
      <c r="L569" s="132">
        <f t="shared" si="244"/>
        <v>22.8</v>
      </c>
      <c r="M569" s="87">
        <f>N569/G569</f>
        <v>0</v>
      </c>
      <c r="N569" s="132">
        <f t="shared" si="244"/>
        <v>0</v>
      </c>
      <c r="O569" s="132">
        <f t="shared" si="244"/>
        <v>0</v>
      </c>
      <c r="P569" s="132">
        <f t="shared" si="244"/>
        <v>0</v>
      </c>
      <c r="Q569" s="132">
        <f t="shared" si="244"/>
        <v>2105.3200000000002</v>
      </c>
      <c r="R569" s="132">
        <f t="shared" si="244"/>
        <v>74.100000000000009</v>
      </c>
      <c r="S569" s="132">
        <f t="shared" si="244"/>
        <v>6907.3653699166662</v>
      </c>
      <c r="T569" s="87">
        <f>U569/G569</f>
        <v>0</v>
      </c>
      <c r="U569" s="132">
        <f t="shared" si="244"/>
        <v>0</v>
      </c>
      <c r="V569" s="87">
        <f>W569/G569</f>
        <v>0.17290000000000003</v>
      </c>
      <c r="W569" s="315">
        <f t="shared" si="244"/>
        <v>9180.9744390000014</v>
      </c>
      <c r="X569" s="132">
        <f t="shared" si="244"/>
        <v>6907.3653699166662</v>
      </c>
      <c r="Y569" s="132">
        <f t="shared" si="244"/>
        <v>0</v>
      </c>
      <c r="Z569" s="132">
        <f t="shared" si="244"/>
        <v>15.8</v>
      </c>
      <c r="AA569" s="132">
        <f t="shared" si="244"/>
        <v>96718.915178833355</v>
      </c>
      <c r="AB569" s="129">
        <f>AB571+AB570</f>
        <v>3623.5</v>
      </c>
      <c r="AC569" s="129">
        <f>AC571+AC570</f>
        <v>20632.008275583328</v>
      </c>
      <c r="AD569" s="226">
        <f t="shared" si="232"/>
        <v>0.37122171786951552</v>
      </c>
      <c r="AE569" s="129">
        <f>AE571+AE570</f>
        <v>83088.72583658334</v>
      </c>
      <c r="AF569" s="258">
        <f t="shared" si="228"/>
        <v>0.6</v>
      </c>
      <c r="AG569" s="255">
        <f>AG571+AG570</f>
        <v>32760.45</v>
      </c>
      <c r="AH569" s="129">
        <f>AH571+AH570</f>
        <v>-12514.906191083333</v>
      </c>
      <c r="AI569" s="226">
        <f t="shared" si="233"/>
        <v>0.6242367353667202</v>
      </c>
      <c r="AJ569" s="132">
        <f t="shared" si="234"/>
        <v>33146.914466666662</v>
      </c>
      <c r="AK569" s="132"/>
      <c r="AL569" s="424"/>
      <c r="AM569" s="132">
        <f>AM571+AM570</f>
        <v>2708</v>
      </c>
      <c r="AN569" s="196"/>
      <c r="AO569" s="329"/>
    </row>
    <row r="570" spans="2:45" ht="18.75" x14ac:dyDescent="0.25">
      <c r="B570" s="306" t="s">
        <v>829</v>
      </c>
      <c r="C570" s="207"/>
      <c r="D570" s="350"/>
      <c r="E570" s="350">
        <v>17</v>
      </c>
      <c r="F570" s="350">
        <v>15</v>
      </c>
      <c r="G570" s="355">
        <v>1500.8400000000001</v>
      </c>
      <c r="H570" s="355">
        <v>82.38</v>
      </c>
      <c r="I570" s="363">
        <f>J570/G570</f>
        <v>0.44309853148903267</v>
      </c>
      <c r="J570" s="364">
        <v>665.01999999999987</v>
      </c>
      <c r="K570" s="363">
        <v>0</v>
      </c>
      <c r="L570" s="364">
        <v>0</v>
      </c>
      <c r="M570" s="363">
        <v>0</v>
      </c>
      <c r="N570" s="355">
        <v>0</v>
      </c>
      <c r="O570" s="355">
        <v>0</v>
      </c>
      <c r="P570" s="355">
        <v>0</v>
      </c>
      <c r="Q570" s="355">
        <v>0</v>
      </c>
      <c r="R570" s="355">
        <v>0</v>
      </c>
      <c r="S570" s="355">
        <v>209.91046666666668</v>
      </c>
      <c r="T570" s="363">
        <f>U570/G570</f>
        <v>0.29323578795874311</v>
      </c>
      <c r="U570" s="355">
        <v>440.1</v>
      </c>
      <c r="V570" s="363">
        <f>W570/G570</f>
        <v>0.18000453079608753</v>
      </c>
      <c r="W570" s="365">
        <v>270.15800000000002</v>
      </c>
      <c r="X570" s="355">
        <v>209.91046666666668</v>
      </c>
      <c r="Y570" s="355">
        <v>0</v>
      </c>
      <c r="Z570" s="355">
        <v>0</v>
      </c>
      <c r="AA570" s="355">
        <f>G570+H570+J570+L570+N570+O570+P570+Q570+R570+S570+U570+W570+X570+Y570+Z570</f>
        <v>3378.3189333333335</v>
      </c>
      <c r="AB570" s="356">
        <v>366.8</v>
      </c>
      <c r="AC570" s="355">
        <f>AB570+X570+W570+U570</f>
        <v>1286.9684666666667</v>
      </c>
      <c r="AD570" s="357">
        <f t="shared" si="232"/>
        <v>0.85749877846183908</v>
      </c>
      <c r="AE570" s="355">
        <f>G570+H570+J570+L570+N570+P570+Q570+R570+S570+Y570+Z570</f>
        <v>2458.1504666666669</v>
      </c>
      <c r="AF570" s="358">
        <f t="shared" si="228"/>
        <v>0.6</v>
      </c>
      <c r="AG570" s="359">
        <f>G570*AF570</f>
        <v>900.50400000000002</v>
      </c>
      <c r="AH570" s="360">
        <f>IF((AA570+AB570)-(AE570+AG570)&gt;0,0,(AA570+AB570)-(AE570+AG570))</f>
        <v>0</v>
      </c>
      <c r="AI570" s="357">
        <f t="shared" si="233"/>
        <v>0.85749877846183908</v>
      </c>
      <c r="AJ570" s="355">
        <f t="shared" si="234"/>
        <v>1286.9684666666667</v>
      </c>
      <c r="AK570" s="355"/>
      <c r="AL570" s="434"/>
      <c r="AM570" s="355">
        <f t="shared" si="230"/>
        <v>0</v>
      </c>
      <c r="AN570" s="184"/>
      <c r="AO570" s="329">
        <v>0.38</v>
      </c>
      <c r="AR570" s="34">
        <v>3378.3</v>
      </c>
      <c r="AS570" s="37">
        <f>AR570-AA570</f>
        <v>-1.8933333333279734E-2</v>
      </c>
    </row>
    <row r="571" spans="2:45" ht="18.75" x14ac:dyDescent="0.3">
      <c r="B571" s="10" t="s">
        <v>710</v>
      </c>
      <c r="C571" s="23"/>
      <c r="D571" s="154">
        <f t="shared" ref="D571:AA571" si="245">D572+D576+D580+D584+D589+D593+D597+D600</f>
        <v>94</v>
      </c>
      <c r="E571" s="154">
        <f t="shared" si="245"/>
        <v>630</v>
      </c>
      <c r="F571" s="154">
        <f t="shared" si="245"/>
        <v>564</v>
      </c>
      <c r="G571" s="65">
        <f t="shared" si="245"/>
        <v>53099.91</v>
      </c>
      <c r="H571" s="65">
        <f t="shared" si="245"/>
        <v>1791.2800000000002</v>
      </c>
      <c r="I571" s="94">
        <f>J571/G571</f>
        <v>0.31288188624048513</v>
      </c>
      <c r="J571" s="65">
        <f t="shared" si="245"/>
        <v>16614</v>
      </c>
      <c r="K571" s="94">
        <f>L571/G571</f>
        <v>4.2937925883490194E-4</v>
      </c>
      <c r="L571" s="65">
        <f t="shared" si="245"/>
        <v>22.8</v>
      </c>
      <c r="M571" s="94">
        <f>N571/G571</f>
        <v>0</v>
      </c>
      <c r="N571" s="65">
        <f t="shared" si="245"/>
        <v>0</v>
      </c>
      <c r="O571" s="65">
        <f t="shared" si="245"/>
        <v>0</v>
      </c>
      <c r="P571" s="65">
        <f t="shared" si="245"/>
        <v>0</v>
      </c>
      <c r="Q571" s="65">
        <f t="shared" si="245"/>
        <v>2105.3200000000002</v>
      </c>
      <c r="R571" s="65">
        <f t="shared" si="245"/>
        <v>74.100000000000009</v>
      </c>
      <c r="S571" s="65">
        <f t="shared" si="245"/>
        <v>6907.3653699166662</v>
      </c>
      <c r="T571" s="94">
        <f>U571/G571</f>
        <v>0</v>
      </c>
      <c r="U571" s="65">
        <f t="shared" si="245"/>
        <v>0</v>
      </c>
      <c r="V571" s="94">
        <f>W571/G571</f>
        <v>0.17290000000000003</v>
      </c>
      <c r="W571" s="65">
        <f t="shared" si="245"/>
        <v>9180.9744390000014</v>
      </c>
      <c r="X571" s="65">
        <f t="shared" si="245"/>
        <v>6907.3653699166662</v>
      </c>
      <c r="Y571" s="65">
        <f t="shared" si="245"/>
        <v>0</v>
      </c>
      <c r="Z571" s="65">
        <f t="shared" si="245"/>
        <v>15.8</v>
      </c>
      <c r="AA571" s="65">
        <f t="shared" si="245"/>
        <v>96718.915178833355</v>
      </c>
      <c r="AB571" s="62">
        <f>AB572+AB576+AB580+AB584+AB589+AB593+AB597+AB600</f>
        <v>3256.7</v>
      </c>
      <c r="AC571" s="62">
        <f>AC572+AC576+AC580+AC584+AC589+AC593+AC597+AC600</f>
        <v>19345.039808916663</v>
      </c>
      <c r="AD571" s="232">
        <f t="shared" si="232"/>
        <v>0.36431398488089084</v>
      </c>
      <c r="AE571" s="62">
        <f>AE572+AE576+AE580+AE584+AE589+AE593+AE597+AE600</f>
        <v>80630.575369916667</v>
      </c>
      <c r="AF571" s="267">
        <f t="shared" si="228"/>
        <v>0.6</v>
      </c>
      <c r="AG571" s="268">
        <f>AG572+AG576+AG580+AG584+AG589+AG593+AG597+AG600</f>
        <v>31859.946</v>
      </c>
      <c r="AH571" s="62">
        <f>AH572+AH576+AH580+AH584+AH589+AH593+AH597+AH600</f>
        <v>-12514.906191083333</v>
      </c>
      <c r="AI571" s="232">
        <f t="shared" si="233"/>
        <v>0.59999999999999987</v>
      </c>
      <c r="AJ571" s="65">
        <f t="shared" si="234"/>
        <v>31859.945999999996</v>
      </c>
      <c r="AK571" s="65">
        <v>117.35106382978724</v>
      </c>
      <c r="AL571" s="429">
        <f>VLOOKUP(AK571,$AK$2:$AL$6,2,TRUE)</f>
        <v>5.0999999999999997E-2</v>
      </c>
      <c r="AM571" s="65">
        <f>AM572+AM576+AM580+AM584+AM589+AM593+AM597+AM600</f>
        <v>2708</v>
      </c>
      <c r="AN571" s="79"/>
      <c r="AO571" s="329">
        <v>0.39700000000000002</v>
      </c>
    </row>
    <row r="572" spans="2:45" ht="15.75" x14ac:dyDescent="0.25">
      <c r="B572" s="678" t="s">
        <v>464</v>
      </c>
      <c r="C572" s="21" t="s">
        <v>124</v>
      </c>
      <c r="D572" s="125">
        <f t="shared" ref="D572:AA572" si="246">SUM(D573:D575)</f>
        <v>27</v>
      </c>
      <c r="E572" s="125">
        <f t="shared" si="246"/>
        <v>134</v>
      </c>
      <c r="F572" s="125">
        <f t="shared" si="246"/>
        <v>120</v>
      </c>
      <c r="G572" s="57">
        <f t="shared" si="246"/>
        <v>11658.780000000002</v>
      </c>
      <c r="H572" s="57">
        <f t="shared" si="246"/>
        <v>344.40000000000009</v>
      </c>
      <c r="I572" s="82">
        <f>J572/G572</f>
        <v>0.24755591922997086</v>
      </c>
      <c r="J572" s="57">
        <f t="shared" si="246"/>
        <v>2886.2000000000003</v>
      </c>
      <c r="K572" s="82">
        <f>L572/G572</f>
        <v>1.9556077050943577E-3</v>
      </c>
      <c r="L572" s="57">
        <f t="shared" si="246"/>
        <v>22.8</v>
      </c>
      <c r="M572" s="82">
        <f t="shared" si="246"/>
        <v>0</v>
      </c>
      <c r="N572" s="57">
        <f t="shared" si="246"/>
        <v>0</v>
      </c>
      <c r="O572" s="57">
        <f t="shared" si="246"/>
        <v>0</v>
      </c>
      <c r="P572" s="57">
        <f t="shared" si="246"/>
        <v>0</v>
      </c>
      <c r="Q572" s="57">
        <f t="shared" si="246"/>
        <v>313.59999999999997</v>
      </c>
      <c r="R572" s="57">
        <f t="shared" si="246"/>
        <v>4.4000000000000004</v>
      </c>
      <c r="S572" s="57">
        <f t="shared" si="246"/>
        <v>1437.1652551666671</v>
      </c>
      <c r="T572" s="82">
        <f>U572/G572</f>
        <v>0</v>
      </c>
      <c r="U572" s="57">
        <f t="shared" si="246"/>
        <v>0</v>
      </c>
      <c r="V572" s="82">
        <f>W572/G572</f>
        <v>0.17289999999999997</v>
      </c>
      <c r="W572" s="57">
        <f t="shared" si="246"/>
        <v>2015.8030620000002</v>
      </c>
      <c r="X572" s="57">
        <f t="shared" si="246"/>
        <v>1437.1652551666671</v>
      </c>
      <c r="Y572" s="57">
        <f t="shared" si="246"/>
        <v>0</v>
      </c>
      <c r="Z572" s="57">
        <f t="shared" si="246"/>
        <v>0</v>
      </c>
      <c r="AA572" s="57">
        <f t="shared" si="246"/>
        <v>20120.31357233334</v>
      </c>
      <c r="AB572" s="141">
        <f>SUM(AB573:AB575)</f>
        <v>677.4</v>
      </c>
      <c r="AC572" s="141">
        <f>SUM(AC573:AC575)</f>
        <v>4130.3683171666671</v>
      </c>
      <c r="AD572" s="233">
        <f t="shared" si="232"/>
        <v>0.35427105727757674</v>
      </c>
      <c r="AE572" s="141">
        <f>SUM(AE573:AE575)</f>
        <v>16667.345255166671</v>
      </c>
      <c r="AF572" s="269">
        <f t="shared" si="228"/>
        <v>0.6</v>
      </c>
      <c r="AG572" s="270">
        <f>SUM(AG573:AG575)</f>
        <v>6995.268</v>
      </c>
      <c r="AH572" s="141">
        <f>SUM(AH573:AH575)</f>
        <v>-2864.8996828333334</v>
      </c>
      <c r="AI572" s="233">
        <f t="shared" si="233"/>
        <v>0.59999999999999987</v>
      </c>
      <c r="AJ572" s="57">
        <f t="shared" si="234"/>
        <v>6995.268</v>
      </c>
      <c r="AK572" s="57"/>
      <c r="AL572" s="433">
        <f>$AL$571</f>
        <v>5.0999999999999997E-2</v>
      </c>
      <c r="AM572" s="57">
        <f>SUM(AM573:AM575)</f>
        <v>594.6</v>
      </c>
      <c r="AN572" s="79"/>
      <c r="AO572" s="329"/>
    </row>
    <row r="573" spans="2:45" ht="15.75" x14ac:dyDescent="0.25">
      <c r="B573" s="678"/>
      <c r="C573" s="15" t="s">
        <v>910</v>
      </c>
      <c r="D573" s="116">
        <v>12</v>
      </c>
      <c r="E573" s="116">
        <v>61</v>
      </c>
      <c r="F573" s="116">
        <v>54</v>
      </c>
      <c r="G573" s="69">
        <v>5147.0800000000008</v>
      </c>
      <c r="H573" s="69">
        <v>159.60000000000002</v>
      </c>
      <c r="I573" s="80">
        <v>0.2296447694615199</v>
      </c>
      <c r="J573" s="69">
        <v>1182</v>
      </c>
      <c r="K573" s="80">
        <v>4.4296960606790637E-3</v>
      </c>
      <c r="L573" s="69">
        <v>22.8</v>
      </c>
      <c r="M573" s="80">
        <v>0</v>
      </c>
      <c r="N573" s="69">
        <v>0</v>
      </c>
      <c r="O573" s="69">
        <v>0</v>
      </c>
      <c r="P573" s="69">
        <v>0</v>
      </c>
      <c r="Q573" s="69">
        <v>147.19999999999999</v>
      </c>
      <c r="R573" s="69">
        <v>0</v>
      </c>
      <c r="S573" s="69">
        <v>629.05084433333354</v>
      </c>
      <c r="T573" s="80">
        <v>0</v>
      </c>
      <c r="U573" s="69">
        <v>0</v>
      </c>
      <c r="V573" s="80">
        <v>0.1729</v>
      </c>
      <c r="W573" s="69">
        <v>889.93013200000007</v>
      </c>
      <c r="X573" s="69">
        <v>629.05084433333354</v>
      </c>
      <c r="Y573" s="69">
        <v>0</v>
      </c>
      <c r="Z573" s="69">
        <v>0</v>
      </c>
      <c r="AA573" s="60">
        <f>G573+H573+J573+L573+N573+O573+P573+Q573+R573+S573+U573+W573+X573+Y573+Z573</f>
        <v>8806.7118206666692</v>
      </c>
      <c r="AB573" s="143">
        <v>296.5</v>
      </c>
      <c r="AC573" s="69">
        <f>AB573+X573+W573+U573</f>
        <v>1815.4809763333337</v>
      </c>
      <c r="AD573" s="238">
        <f t="shared" si="232"/>
        <v>0.35272056706585742</v>
      </c>
      <c r="AE573" s="69">
        <f>G573+H573+J573+L573+N573+P573+Q573+R573+S573+Y573+Z573</f>
        <v>7287.730844333335</v>
      </c>
      <c r="AF573" s="277">
        <f t="shared" si="228"/>
        <v>0.6</v>
      </c>
      <c r="AG573" s="278">
        <f>G573*AF573</f>
        <v>3088.2480000000005</v>
      </c>
      <c r="AH573" s="225">
        <f>IF((AA573+AB573)-(AE573+AG573)&gt;0,0,(AA573+AB573)-(AE573+AG573))</f>
        <v>-1272.7670236666654</v>
      </c>
      <c r="AI573" s="238">
        <f t="shared" si="233"/>
        <v>0.59999999999999976</v>
      </c>
      <c r="AJ573" s="69">
        <f t="shared" si="234"/>
        <v>3088.2479999999991</v>
      </c>
      <c r="AK573" s="69"/>
      <c r="AL573" s="438">
        <f t="shared" ref="AL573:AL603" si="247">$AL$571</f>
        <v>5.0999999999999997E-2</v>
      </c>
      <c r="AM573" s="69">
        <f t="shared" si="230"/>
        <v>262.5</v>
      </c>
      <c r="AN573" s="186"/>
      <c r="AO573" s="329"/>
    </row>
    <row r="574" spans="2:45" s="1" customFormat="1" ht="15.75" x14ac:dyDescent="0.25">
      <c r="B574" s="678"/>
      <c r="C574" s="15" t="s">
        <v>911</v>
      </c>
      <c r="D574" s="116">
        <v>13</v>
      </c>
      <c r="E574" s="116">
        <v>55</v>
      </c>
      <c r="F574" s="116">
        <v>49</v>
      </c>
      <c r="G574" s="69">
        <v>4845.9000000000005</v>
      </c>
      <c r="H574" s="69">
        <v>115.20000000000002</v>
      </c>
      <c r="I574" s="80">
        <v>0.2136445242369838</v>
      </c>
      <c r="J574" s="69">
        <v>1035.3</v>
      </c>
      <c r="K574" s="80">
        <v>0</v>
      </c>
      <c r="L574" s="69">
        <v>0</v>
      </c>
      <c r="M574" s="80">
        <v>0</v>
      </c>
      <c r="N574" s="69">
        <v>0</v>
      </c>
      <c r="O574" s="69">
        <v>0</v>
      </c>
      <c r="P574" s="69">
        <v>0</v>
      </c>
      <c r="Q574" s="69">
        <v>128.5</v>
      </c>
      <c r="R574" s="69">
        <v>0</v>
      </c>
      <c r="S574" s="69">
        <v>580.22967583333332</v>
      </c>
      <c r="T574" s="80">
        <v>0</v>
      </c>
      <c r="U574" s="69">
        <v>0</v>
      </c>
      <c r="V574" s="80">
        <v>0.17289999999999997</v>
      </c>
      <c r="W574" s="69">
        <v>837.85610999999994</v>
      </c>
      <c r="X574" s="69">
        <v>580.22967583333332</v>
      </c>
      <c r="Y574" s="69">
        <v>0</v>
      </c>
      <c r="Z574" s="69">
        <v>0</v>
      </c>
      <c r="AA574" s="60">
        <f>G574+H574+J574+L574+N574+O574+P574+Q574+R574+S574+U574+W574+X574+Y574+Z574</f>
        <v>8123.2154616666667</v>
      </c>
      <c r="AB574" s="143">
        <v>273.5</v>
      </c>
      <c r="AC574" s="69">
        <f>AB574+X574+W574+U574</f>
        <v>1691.5857858333334</v>
      </c>
      <c r="AD574" s="238">
        <f t="shared" si="232"/>
        <v>0.34907566929431749</v>
      </c>
      <c r="AE574" s="69">
        <f>G574+H574+J574+L574+N574+P574+Q574+R574+S574+Y574+Z574</f>
        <v>6705.1296758333337</v>
      </c>
      <c r="AF574" s="277">
        <f t="shared" si="228"/>
        <v>0.6</v>
      </c>
      <c r="AG574" s="278">
        <f>G574*AF574</f>
        <v>2907.5400000000004</v>
      </c>
      <c r="AH574" s="225">
        <f>IF((AA574+AB574)-(AE574+AG574)&gt;0,0,(AA574+AB574)-(AE574+AG574))</f>
        <v>-1215.954214166668</v>
      </c>
      <c r="AI574" s="238">
        <f t="shared" si="233"/>
        <v>0.6000000000000002</v>
      </c>
      <c r="AJ574" s="69">
        <f t="shared" si="234"/>
        <v>2907.5400000000013</v>
      </c>
      <c r="AK574" s="69"/>
      <c r="AL574" s="438">
        <f t="shared" si="247"/>
        <v>5.0999999999999997E-2</v>
      </c>
      <c r="AM574" s="69">
        <f t="shared" si="230"/>
        <v>247.1</v>
      </c>
      <c r="AN574" s="186"/>
      <c r="AO574" s="329"/>
    </row>
    <row r="575" spans="2:45" ht="15.75" customHeight="1" x14ac:dyDescent="0.25">
      <c r="B575" s="678"/>
      <c r="C575" s="15" t="s">
        <v>731</v>
      </c>
      <c r="D575" s="116">
        <v>2</v>
      </c>
      <c r="E575" s="116">
        <v>18</v>
      </c>
      <c r="F575" s="116">
        <v>17</v>
      </c>
      <c r="G575" s="69">
        <v>1665.8000000000002</v>
      </c>
      <c r="H575" s="69">
        <v>69.599999999999994</v>
      </c>
      <c r="I575" s="80">
        <v>0.40154880537879689</v>
      </c>
      <c r="J575" s="69">
        <v>668.9</v>
      </c>
      <c r="K575" s="80">
        <v>0</v>
      </c>
      <c r="L575" s="69">
        <v>0</v>
      </c>
      <c r="M575" s="80">
        <v>0</v>
      </c>
      <c r="N575" s="69">
        <v>0</v>
      </c>
      <c r="O575" s="69">
        <v>0</v>
      </c>
      <c r="P575" s="69">
        <v>0</v>
      </c>
      <c r="Q575" s="69">
        <v>37.9</v>
      </c>
      <c r="R575" s="69">
        <v>4.4000000000000004</v>
      </c>
      <c r="S575" s="69">
        <v>227.88473500000001</v>
      </c>
      <c r="T575" s="80">
        <v>0</v>
      </c>
      <c r="U575" s="69">
        <v>0</v>
      </c>
      <c r="V575" s="80">
        <v>0.17289999999999997</v>
      </c>
      <c r="W575" s="69">
        <v>288.01682</v>
      </c>
      <c r="X575" s="69">
        <v>227.88473500000001</v>
      </c>
      <c r="Y575" s="69">
        <v>0</v>
      </c>
      <c r="Z575" s="69">
        <v>0</v>
      </c>
      <c r="AA575" s="60">
        <f>G575+H575+J575+L575+N575+O575+P575+Q575+R575+S575+U575+W575+X575+Y575+Z575</f>
        <v>3190.3862900000004</v>
      </c>
      <c r="AB575" s="143">
        <v>107.4</v>
      </c>
      <c r="AC575" s="69">
        <f>AB575+X575+W575+U575</f>
        <v>623.30155500000001</v>
      </c>
      <c r="AD575" s="238">
        <f t="shared" si="232"/>
        <v>0.3741755042622163</v>
      </c>
      <c r="AE575" s="69">
        <f>G575+H575+J575+L575+N575+P575+Q575+R575+S575+Y575+Z575</f>
        <v>2674.4847350000005</v>
      </c>
      <c r="AF575" s="277">
        <f t="shared" si="228"/>
        <v>0.6</v>
      </c>
      <c r="AG575" s="278">
        <f>G575*AF575</f>
        <v>999.48</v>
      </c>
      <c r="AH575" s="225">
        <f>IF((AA575+AB575)-(AE575+AG575)&gt;0,0,(AA575+AB575)-(AE575+AG575))</f>
        <v>-376.17844500000001</v>
      </c>
      <c r="AI575" s="238">
        <f t="shared" si="233"/>
        <v>0.6</v>
      </c>
      <c r="AJ575" s="69">
        <f t="shared" si="234"/>
        <v>999.48</v>
      </c>
      <c r="AK575" s="69"/>
      <c r="AL575" s="438">
        <f t="shared" si="247"/>
        <v>5.0999999999999997E-2</v>
      </c>
      <c r="AM575" s="69">
        <f t="shared" si="230"/>
        <v>85</v>
      </c>
      <c r="AN575" s="186"/>
      <c r="AO575" s="329"/>
    </row>
    <row r="576" spans="2:45" ht="15.75" x14ac:dyDescent="0.25">
      <c r="B576" s="678" t="s">
        <v>465</v>
      </c>
      <c r="C576" s="21" t="s">
        <v>124</v>
      </c>
      <c r="D576" s="125">
        <f t="shared" ref="D576:AA576" si="248">SUM(D577:D579)</f>
        <v>18</v>
      </c>
      <c r="E576" s="125">
        <f t="shared" si="248"/>
        <v>117</v>
      </c>
      <c r="F576" s="125">
        <f t="shared" si="248"/>
        <v>104</v>
      </c>
      <c r="G576" s="57">
        <f t="shared" si="248"/>
        <v>9598.2400000000016</v>
      </c>
      <c r="H576" s="57">
        <f t="shared" si="248"/>
        <v>277.2</v>
      </c>
      <c r="I576" s="82">
        <f>J576/G576</f>
        <v>0.27129973828535225</v>
      </c>
      <c r="J576" s="57">
        <f t="shared" si="248"/>
        <v>2604</v>
      </c>
      <c r="K576" s="82">
        <f>L576/G576</f>
        <v>0</v>
      </c>
      <c r="L576" s="57">
        <f t="shared" si="248"/>
        <v>0</v>
      </c>
      <c r="M576" s="82">
        <f t="shared" si="248"/>
        <v>0</v>
      </c>
      <c r="N576" s="57">
        <f t="shared" si="248"/>
        <v>0</v>
      </c>
      <c r="O576" s="57">
        <f t="shared" si="248"/>
        <v>0</v>
      </c>
      <c r="P576" s="57">
        <f t="shared" si="248"/>
        <v>0</v>
      </c>
      <c r="Q576" s="57">
        <f t="shared" si="248"/>
        <v>463.29999999999995</v>
      </c>
      <c r="R576" s="57">
        <f t="shared" si="248"/>
        <v>0</v>
      </c>
      <c r="S576" s="57">
        <f t="shared" si="248"/>
        <v>1216.8563079999999</v>
      </c>
      <c r="T576" s="82">
        <f>U576/G576</f>
        <v>0</v>
      </c>
      <c r="U576" s="57">
        <f t="shared" si="248"/>
        <v>0</v>
      </c>
      <c r="V576" s="82">
        <f>W576/G576</f>
        <v>0.17289999999999997</v>
      </c>
      <c r="W576" s="57">
        <f t="shared" si="248"/>
        <v>1659.5356959999999</v>
      </c>
      <c r="X576" s="57">
        <f t="shared" si="248"/>
        <v>1216.8563079999999</v>
      </c>
      <c r="Y576" s="57">
        <f t="shared" si="248"/>
        <v>0</v>
      </c>
      <c r="Z576" s="57">
        <f t="shared" si="248"/>
        <v>0</v>
      </c>
      <c r="AA576" s="57">
        <f t="shared" si="248"/>
        <v>17035.988312000001</v>
      </c>
      <c r="AB576" s="141">
        <f>SUM(AB577:AB579)</f>
        <v>573.6</v>
      </c>
      <c r="AC576" s="141">
        <f>SUM(AC577:AC579)</f>
        <v>3449.9920039999997</v>
      </c>
      <c r="AD576" s="233">
        <f t="shared" si="232"/>
        <v>0.35944006442847848</v>
      </c>
      <c r="AE576" s="141">
        <f>SUM(AE577:AE579)</f>
        <v>14159.596308</v>
      </c>
      <c r="AF576" s="269">
        <f t="shared" si="228"/>
        <v>0.6</v>
      </c>
      <c r="AG576" s="270">
        <f>SUM(AG577:AG579)</f>
        <v>5758.9440000000013</v>
      </c>
      <c r="AH576" s="141">
        <f>SUM(AH577:AH579)</f>
        <v>-2308.9519960000011</v>
      </c>
      <c r="AI576" s="233">
        <f t="shared" si="233"/>
        <v>0.60000000000000009</v>
      </c>
      <c r="AJ576" s="57">
        <f t="shared" si="234"/>
        <v>5758.9440000000013</v>
      </c>
      <c r="AK576" s="57"/>
      <c r="AL576" s="433">
        <f t="shared" si="247"/>
        <v>5.0999999999999997E-2</v>
      </c>
      <c r="AM576" s="57">
        <f>SUM(AM577:AM579)</f>
        <v>489.5</v>
      </c>
      <c r="AN576" s="79"/>
      <c r="AO576" s="329"/>
    </row>
    <row r="577" spans="2:41" ht="15.75" x14ac:dyDescent="0.25">
      <c r="B577" s="678"/>
      <c r="C577" s="15" t="s">
        <v>912</v>
      </c>
      <c r="D577" s="116">
        <v>8</v>
      </c>
      <c r="E577" s="116">
        <v>54</v>
      </c>
      <c r="F577" s="116">
        <v>52</v>
      </c>
      <c r="G577" s="69">
        <v>4643.4800000000005</v>
      </c>
      <c r="H577" s="69">
        <v>142.79999999999998</v>
      </c>
      <c r="I577" s="80">
        <v>0.26876394428316691</v>
      </c>
      <c r="J577" s="69">
        <v>1248</v>
      </c>
      <c r="K577" s="80">
        <v>0</v>
      </c>
      <c r="L577" s="69">
        <v>0</v>
      </c>
      <c r="M577" s="80">
        <v>0</v>
      </c>
      <c r="N577" s="69">
        <v>0</v>
      </c>
      <c r="O577" s="69">
        <v>0</v>
      </c>
      <c r="P577" s="69">
        <v>0</v>
      </c>
      <c r="Q577" s="69">
        <v>239.5</v>
      </c>
      <c r="R577" s="69">
        <v>0</v>
      </c>
      <c r="S577" s="69">
        <v>589.71980766666661</v>
      </c>
      <c r="T577" s="80">
        <v>0</v>
      </c>
      <c r="U577" s="69">
        <v>0</v>
      </c>
      <c r="V577" s="80">
        <v>0.17289999999999997</v>
      </c>
      <c r="W577" s="69">
        <v>802.85769199999993</v>
      </c>
      <c r="X577" s="69">
        <v>589.71980766666661</v>
      </c>
      <c r="Y577" s="69">
        <v>0</v>
      </c>
      <c r="Z577" s="69">
        <v>0</v>
      </c>
      <c r="AA577" s="60">
        <f>G577+H577+J577+L577+N577+O577+P577+Q577+R577+S577+U577+W577+X577+Y577+Z577</f>
        <v>8256.077307333333</v>
      </c>
      <c r="AB577" s="143">
        <v>278</v>
      </c>
      <c r="AC577" s="69">
        <f>AB577+X577+W577+U577</f>
        <v>1670.5774996666664</v>
      </c>
      <c r="AD577" s="238">
        <f t="shared" si="232"/>
        <v>0.35976842791756747</v>
      </c>
      <c r="AE577" s="69">
        <f>G577+H577+J577+L577+N577+P577+Q577+R577+S577+Y577+Z577</f>
        <v>6863.499807666667</v>
      </c>
      <c r="AF577" s="277">
        <f t="shared" si="228"/>
        <v>0.6</v>
      </c>
      <c r="AG577" s="278">
        <f>G577*AF577</f>
        <v>2786.0880000000002</v>
      </c>
      <c r="AH577" s="225">
        <f>IF((AA577+AB577)-(AE577+AG577)&gt;0,0,(AA577+AB577)-(AE577+AG577))</f>
        <v>-1115.5105003333338</v>
      </c>
      <c r="AI577" s="238">
        <f t="shared" si="233"/>
        <v>0.6</v>
      </c>
      <c r="AJ577" s="69">
        <f t="shared" si="234"/>
        <v>2786.0880000000002</v>
      </c>
      <c r="AK577" s="69"/>
      <c r="AL577" s="438">
        <f t="shared" si="247"/>
        <v>5.0999999999999997E-2</v>
      </c>
      <c r="AM577" s="69">
        <f t="shared" si="230"/>
        <v>236.8</v>
      </c>
      <c r="AN577" s="186"/>
      <c r="AO577" s="329"/>
    </row>
    <row r="578" spans="2:41" ht="15.75" x14ac:dyDescent="0.25">
      <c r="B578" s="678"/>
      <c r="C578" s="15" t="s">
        <v>913</v>
      </c>
      <c r="D578" s="116">
        <v>6</v>
      </c>
      <c r="E578" s="116">
        <v>43</v>
      </c>
      <c r="F578" s="116">
        <v>34</v>
      </c>
      <c r="G578" s="69">
        <v>3276.7800000000007</v>
      </c>
      <c r="H578" s="69">
        <v>85.2</v>
      </c>
      <c r="I578" s="80">
        <v>0.26773234699918819</v>
      </c>
      <c r="J578" s="69">
        <v>877.3</v>
      </c>
      <c r="K578" s="80">
        <v>0</v>
      </c>
      <c r="L578" s="69">
        <v>0</v>
      </c>
      <c r="M578" s="80">
        <v>0</v>
      </c>
      <c r="N578" s="69">
        <v>0</v>
      </c>
      <c r="O578" s="69">
        <v>0</v>
      </c>
      <c r="P578" s="69">
        <v>0</v>
      </c>
      <c r="Q578" s="69">
        <v>111.9</v>
      </c>
      <c r="R578" s="69">
        <v>0</v>
      </c>
      <c r="S578" s="69">
        <v>409.81127183333331</v>
      </c>
      <c r="T578" s="80">
        <v>0</v>
      </c>
      <c r="U578" s="69">
        <v>0</v>
      </c>
      <c r="V578" s="80">
        <v>0.17289999999999994</v>
      </c>
      <c r="W578" s="69">
        <v>566.55526199999997</v>
      </c>
      <c r="X578" s="69">
        <v>409.81127183333331</v>
      </c>
      <c r="Y578" s="69">
        <v>0</v>
      </c>
      <c r="Z578" s="69">
        <v>0</v>
      </c>
      <c r="AA578" s="60">
        <f>G578+H578+J578+L578+N578+O578+P578+Q578+R578+S578+U578+W578+X578+Y578+Z578</f>
        <v>5737.3578056666665</v>
      </c>
      <c r="AB578" s="143">
        <v>193.2</v>
      </c>
      <c r="AC578" s="69">
        <f>AB578+X578+W578+U578</f>
        <v>1169.5665338333333</v>
      </c>
      <c r="AD578" s="238">
        <f t="shared" si="232"/>
        <v>0.35692555918716945</v>
      </c>
      <c r="AE578" s="69">
        <f>G578+H578+J578+L578+N578+P578+Q578+R578+S578+Y578+Z578</f>
        <v>4760.9912718333335</v>
      </c>
      <c r="AF578" s="277">
        <f t="shared" si="228"/>
        <v>0.6</v>
      </c>
      <c r="AG578" s="278">
        <f>G578*AF578</f>
        <v>1966.0680000000002</v>
      </c>
      <c r="AH578" s="225">
        <f>IF((AA578+AB578)-(AE578+AG578)&gt;0,0,(AA578+AB578)-(AE578+AG578))</f>
        <v>-796.50146616666734</v>
      </c>
      <c r="AI578" s="238">
        <f t="shared" si="233"/>
        <v>0.60000000000000009</v>
      </c>
      <c r="AJ578" s="69">
        <f t="shared" si="234"/>
        <v>1966.0680000000007</v>
      </c>
      <c r="AK578" s="69"/>
      <c r="AL578" s="438">
        <f t="shared" si="247"/>
        <v>5.0999999999999997E-2</v>
      </c>
      <c r="AM578" s="69">
        <f t="shared" si="230"/>
        <v>167.1</v>
      </c>
      <c r="AN578" s="186"/>
      <c r="AO578" s="329"/>
    </row>
    <row r="579" spans="2:41" ht="15.75" customHeight="1" x14ac:dyDescent="0.25">
      <c r="B579" s="678"/>
      <c r="C579" s="15" t="s">
        <v>732</v>
      </c>
      <c r="D579" s="116">
        <v>4</v>
      </c>
      <c r="E579" s="116">
        <v>20</v>
      </c>
      <c r="F579" s="116">
        <v>18</v>
      </c>
      <c r="G579" s="69">
        <v>1677.98</v>
      </c>
      <c r="H579" s="69">
        <v>49.2</v>
      </c>
      <c r="I579" s="80">
        <v>0.28528349563165234</v>
      </c>
      <c r="J579" s="69">
        <v>478.7</v>
      </c>
      <c r="K579" s="80">
        <v>0</v>
      </c>
      <c r="L579" s="69">
        <v>0</v>
      </c>
      <c r="M579" s="80">
        <v>0</v>
      </c>
      <c r="N579" s="69">
        <v>0</v>
      </c>
      <c r="O579" s="69">
        <v>0</v>
      </c>
      <c r="P579" s="69">
        <v>0</v>
      </c>
      <c r="Q579" s="69">
        <v>111.9</v>
      </c>
      <c r="R579" s="69">
        <v>0</v>
      </c>
      <c r="S579" s="69">
        <v>217.32522850000001</v>
      </c>
      <c r="T579" s="80">
        <v>0</v>
      </c>
      <c r="U579" s="69">
        <v>0</v>
      </c>
      <c r="V579" s="80">
        <v>0.17290000000000005</v>
      </c>
      <c r="W579" s="69">
        <v>290.12274200000007</v>
      </c>
      <c r="X579" s="69">
        <v>217.32522850000001</v>
      </c>
      <c r="Y579" s="69">
        <v>0</v>
      </c>
      <c r="Z579" s="69">
        <v>0</v>
      </c>
      <c r="AA579" s="60">
        <f>G579+H579+J579+L579+N579+O579+P579+Q579+R579+S579+U579+W579+X579+Y579+Z579</f>
        <v>3042.5531989999999</v>
      </c>
      <c r="AB579" s="143">
        <v>102.4</v>
      </c>
      <c r="AC579" s="69">
        <f>AB579+X579+W579+U579</f>
        <v>609.84797050000009</v>
      </c>
      <c r="AD579" s="238">
        <f t="shared" si="232"/>
        <v>0.36344173977043831</v>
      </c>
      <c r="AE579" s="69">
        <f>G579+H579+J579+L579+N579+P579+Q579+R579+S579+Y579+Z579</f>
        <v>2535.1052285000001</v>
      </c>
      <c r="AF579" s="277">
        <f t="shared" si="228"/>
        <v>0.6</v>
      </c>
      <c r="AG579" s="278">
        <f>G579*AF579</f>
        <v>1006.788</v>
      </c>
      <c r="AH579" s="225">
        <f>IF((AA579+AB579)-(AE579+AG579)&gt;0,0,(AA579+AB579)-(AE579+AG579))</f>
        <v>-396.94002950000004</v>
      </c>
      <c r="AI579" s="238">
        <f t="shared" si="233"/>
        <v>0.60000000000000009</v>
      </c>
      <c r="AJ579" s="69">
        <f t="shared" si="234"/>
        <v>1006.7880000000001</v>
      </c>
      <c r="AK579" s="69"/>
      <c r="AL579" s="438">
        <f t="shared" si="247"/>
        <v>5.0999999999999997E-2</v>
      </c>
      <c r="AM579" s="69">
        <f t="shared" si="230"/>
        <v>85.6</v>
      </c>
      <c r="AN579" s="186"/>
      <c r="AO579" s="329"/>
    </row>
    <row r="580" spans="2:41" s="1" customFormat="1" ht="15.75" x14ac:dyDescent="0.25">
      <c r="B580" s="678" t="s">
        <v>466</v>
      </c>
      <c r="C580" s="21" t="s">
        <v>124</v>
      </c>
      <c r="D580" s="125">
        <f t="shared" ref="D580:AA580" si="249">SUM(D581:D583)</f>
        <v>9</v>
      </c>
      <c r="E580" s="125">
        <f t="shared" si="249"/>
        <v>52</v>
      </c>
      <c r="F580" s="125">
        <f t="shared" si="249"/>
        <v>52</v>
      </c>
      <c r="G580" s="57">
        <f t="shared" si="249"/>
        <v>5015.1000000000004</v>
      </c>
      <c r="H580" s="57">
        <f t="shared" si="249"/>
        <v>172.8</v>
      </c>
      <c r="I580" s="82">
        <f>J580/G580</f>
        <v>0.3549879364319754</v>
      </c>
      <c r="J580" s="57">
        <f t="shared" si="249"/>
        <v>1780.3</v>
      </c>
      <c r="K580" s="82">
        <f>L580/G580</f>
        <v>0</v>
      </c>
      <c r="L580" s="57">
        <f t="shared" si="249"/>
        <v>0</v>
      </c>
      <c r="M580" s="82">
        <f t="shared" si="249"/>
        <v>0</v>
      </c>
      <c r="N580" s="57">
        <f t="shared" si="249"/>
        <v>0</v>
      </c>
      <c r="O580" s="57">
        <f t="shared" si="249"/>
        <v>0</v>
      </c>
      <c r="P580" s="57">
        <f t="shared" si="249"/>
        <v>0</v>
      </c>
      <c r="Q580" s="57">
        <f t="shared" si="249"/>
        <v>203.4</v>
      </c>
      <c r="R580" s="57">
        <f t="shared" si="249"/>
        <v>13.200000000000001</v>
      </c>
      <c r="S580" s="57">
        <f t="shared" si="249"/>
        <v>670.9925658333334</v>
      </c>
      <c r="T580" s="82">
        <f>U580/G580</f>
        <v>0</v>
      </c>
      <c r="U580" s="57">
        <f t="shared" si="249"/>
        <v>0</v>
      </c>
      <c r="V580" s="82">
        <f>W580/G580</f>
        <v>0.17290000000000003</v>
      </c>
      <c r="W580" s="57">
        <f t="shared" si="249"/>
        <v>867.11079000000018</v>
      </c>
      <c r="X580" s="57">
        <f t="shared" si="249"/>
        <v>670.9925658333334</v>
      </c>
      <c r="Y580" s="57">
        <f t="shared" si="249"/>
        <v>0</v>
      </c>
      <c r="Z580" s="57">
        <f t="shared" si="249"/>
        <v>0</v>
      </c>
      <c r="AA580" s="57">
        <f t="shared" si="249"/>
        <v>9393.8959216666681</v>
      </c>
      <c r="AB580" s="141">
        <f>SUM(AB581:AB583)</f>
        <v>316.39999999999998</v>
      </c>
      <c r="AC580" s="141">
        <f>SUM(AC581:AC583)</f>
        <v>1854.5033558333332</v>
      </c>
      <c r="AD580" s="233">
        <f t="shared" si="232"/>
        <v>0.36978392371704122</v>
      </c>
      <c r="AE580" s="141">
        <f>SUM(AE581:AE583)</f>
        <v>7855.7925658333343</v>
      </c>
      <c r="AF580" s="269">
        <f t="shared" si="228"/>
        <v>0.6</v>
      </c>
      <c r="AG580" s="270">
        <f>SUM(AG581:AG583)</f>
        <v>3009.06</v>
      </c>
      <c r="AH580" s="141">
        <f>SUM(AH581:AH583)</f>
        <v>-1154.5566441666665</v>
      </c>
      <c r="AI580" s="233">
        <f t="shared" si="233"/>
        <v>0.59999999999999987</v>
      </c>
      <c r="AJ580" s="57">
        <f t="shared" si="234"/>
        <v>3009.0599999999995</v>
      </c>
      <c r="AK580" s="57"/>
      <c r="AL580" s="433">
        <f t="shared" si="247"/>
        <v>5.0999999999999997E-2</v>
      </c>
      <c r="AM580" s="57">
        <f>SUM(AM581:AM583)</f>
        <v>255.7</v>
      </c>
      <c r="AN580" s="79"/>
      <c r="AO580" s="329"/>
    </row>
    <row r="581" spans="2:41" s="1" customFormat="1" ht="15.75" x14ac:dyDescent="0.25">
      <c r="B581" s="678"/>
      <c r="C581" s="15" t="s">
        <v>804</v>
      </c>
      <c r="D581" s="116">
        <v>2</v>
      </c>
      <c r="E581" s="116">
        <v>19</v>
      </c>
      <c r="F581" s="116">
        <v>19</v>
      </c>
      <c r="G581" s="69">
        <v>1771.5</v>
      </c>
      <c r="H581" s="69">
        <v>57.600000000000009</v>
      </c>
      <c r="I581" s="80">
        <v>0.30465707027942424</v>
      </c>
      <c r="J581" s="69">
        <v>539.70000000000005</v>
      </c>
      <c r="K581" s="80">
        <v>0</v>
      </c>
      <c r="L581" s="69">
        <v>0</v>
      </c>
      <c r="M581" s="80">
        <v>0</v>
      </c>
      <c r="N581" s="69">
        <v>0</v>
      </c>
      <c r="O581" s="69">
        <v>0</v>
      </c>
      <c r="P581" s="69">
        <v>0</v>
      </c>
      <c r="Q581" s="69">
        <v>91.600000000000009</v>
      </c>
      <c r="R581" s="69">
        <v>4.4000000000000004</v>
      </c>
      <c r="S581" s="69">
        <v>230.9243625</v>
      </c>
      <c r="T581" s="80">
        <v>0</v>
      </c>
      <c r="U581" s="69">
        <v>0</v>
      </c>
      <c r="V581" s="80">
        <v>0.17290000000000003</v>
      </c>
      <c r="W581" s="69">
        <v>306.29235000000006</v>
      </c>
      <c r="X581" s="69">
        <v>230.9243625</v>
      </c>
      <c r="Y581" s="69">
        <v>0</v>
      </c>
      <c r="Z581" s="69">
        <v>0</v>
      </c>
      <c r="AA581" s="60">
        <f>G581+H581+J581+L581+N581+O581+P581+Q581+R581+S581+U581+W581+X581+Y581+Z581</f>
        <v>3232.9410750000002</v>
      </c>
      <c r="AB581" s="143">
        <v>108.9</v>
      </c>
      <c r="AC581" s="69">
        <f>AB581+X581+W581+U581</f>
        <v>646.11671250000006</v>
      </c>
      <c r="AD581" s="238">
        <f t="shared" si="232"/>
        <v>0.36472859864521595</v>
      </c>
      <c r="AE581" s="69">
        <f>G581+H581+J581+L581+N581+P581+Q581+R581+S581+Y581+Z581</f>
        <v>2695.7243625000001</v>
      </c>
      <c r="AF581" s="277">
        <f t="shared" si="228"/>
        <v>0.6</v>
      </c>
      <c r="AG581" s="278">
        <f>G581*AF581</f>
        <v>1062.8999999999999</v>
      </c>
      <c r="AH581" s="225">
        <f>IF((AA581+AB581)-(AE581+AG581)&gt;0,0,(AA581+AB581)-(AE581+AG581))</f>
        <v>-416.78328749999946</v>
      </c>
      <c r="AI581" s="238">
        <f t="shared" si="233"/>
        <v>0.59999999999999976</v>
      </c>
      <c r="AJ581" s="69">
        <f t="shared" si="234"/>
        <v>1062.8999999999996</v>
      </c>
      <c r="AK581" s="69"/>
      <c r="AL581" s="438">
        <f t="shared" si="247"/>
        <v>5.0999999999999997E-2</v>
      </c>
      <c r="AM581" s="69">
        <f t="shared" si="230"/>
        <v>90.3</v>
      </c>
      <c r="AN581" s="186"/>
      <c r="AO581" s="329"/>
    </row>
    <row r="582" spans="2:41" s="1" customFormat="1" ht="15.75" x14ac:dyDescent="0.25">
      <c r="B582" s="678"/>
      <c r="C582" s="15" t="s">
        <v>733</v>
      </c>
      <c r="D582" s="116">
        <v>3</v>
      </c>
      <c r="E582" s="116">
        <v>15</v>
      </c>
      <c r="F582" s="116">
        <v>15</v>
      </c>
      <c r="G582" s="69">
        <v>1534.9</v>
      </c>
      <c r="H582" s="69">
        <v>51.600000000000009</v>
      </c>
      <c r="I582" s="80">
        <v>0.38100201967554886</v>
      </c>
      <c r="J582" s="69">
        <v>584.79999999999995</v>
      </c>
      <c r="K582" s="80">
        <v>0</v>
      </c>
      <c r="L582" s="69">
        <v>0</v>
      </c>
      <c r="M582" s="80">
        <v>0</v>
      </c>
      <c r="N582" s="69">
        <v>0</v>
      </c>
      <c r="O582" s="69">
        <v>0</v>
      </c>
      <c r="P582" s="69">
        <v>0</v>
      </c>
      <c r="Q582" s="69">
        <v>37.9</v>
      </c>
      <c r="R582" s="69">
        <v>4.4000000000000004</v>
      </c>
      <c r="S582" s="69">
        <v>206.58201750000001</v>
      </c>
      <c r="T582" s="80">
        <v>0</v>
      </c>
      <c r="U582" s="69">
        <v>0</v>
      </c>
      <c r="V582" s="80">
        <v>0.1729</v>
      </c>
      <c r="W582" s="69">
        <v>265.38421</v>
      </c>
      <c r="X582" s="69">
        <v>206.58201750000001</v>
      </c>
      <c r="Y582" s="69">
        <v>0</v>
      </c>
      <c r="Z582" s="69">
        <v>0</v>
      </c>
      <c r="AA582" s="60">
        <f>G582+H582+J582+L582+N582+O582+P582+Q582+R582+S582+U582+W582+X582+Y582+Z582</f>
        <v>2892.1482450000003</v>
      </c>
      <c r="AB582" s="143">
        <v>97.4</v>
      </c>
      <c r="AC582" s="69">
        <f>AB582+X582+W582+U582</f>
        <v>569.36622749999992</v>
      </c>
      <c r="AD582" s="238">
        <f t="shared" si="232"/>
        <v>0.37094678969313954</v>
      </c>
      <c r="AE582" s="69">
        <f>G582+H582+J582+L582+N582+P582+Q582+R582+S582+Y582+Z582</f>
        <v>2420.1820175000003</v>
      </c>
      <c r="AF582" s="277">
        <f t="shared" si="228"/>
        <v>0.6</v>
      </c>
      <c r="AG582" s="278">
        <f>G582*AF582</f>
        <v>920.94</v>
      </c>
      <c r="AH582" s="225">
        <f>IF((AA582+AB582)-(AE582+AG582)&gt;0,0,(AA582+AB582)-(AE582+AG582))</f>
        <v>-351.5737724999999</v>
      </c>
      <c r="AI582" s="238">
        <f t="shared" si="233"/>
        <v>0.59999999999999987</v>
      </c>
      <c r="AJ582" s="69">
        <f t="shared" si="234"/>
        <v>920.93999999999983</v>
      </c>
      <c r="AK582" s="69"/>
      <c r="AL582" s="438">
        <f t="shared" si="247"/>
        <v>5.0999999999999997E-2</v>
      </c>
      <c r="AM582" s="69">
        <f t="shared" si="230"/>
        <v>78.3</v>
      </c>
      <c r="AN582" s="186"/>
      <c r="AO582" s="329"/>
    </row>
    <row r="583" spans="2:41" s="1" customFormat="1" ht="15.75" customHeight="1" x14ac:dyDescent="0.25">
      <c r="B583" s="678"/>
      <c r="C583" s="15" t="s">
        <v>734</v>
      </c>
      <c r="D583" s="116">
        <v>4</v>
      </c>
      <c r="E583" s="116">
        <v>18</v>
      </c>
      <c r="F583" s="116">
        <v>18</v>
      </c>
      <c r="G583" s="69">
        <v>1708.7000000000003</v>
      </c>
      <c r="H583" s="69">
        <v>63.599999999999994</v>
      </c>
      <c r="I583" s="80">
        <v>0.38380055012582659</v>
      </c>
      <c r="J583" s="69">
        <v>655.8</v>
      </c>
      <c r="K583" s="80">
        <v>0</v>
      </c>
      <c r="L583" s="69">
        <v>0</v>
      </c>
      <c r="M583" s="80">
        <v>0</v>
      </c>
      <c r="N583" s="69">
        <v>0</v>
      </c>
      <c r="O583" s="69">
        <v>0</v>
      </c>
      <c r="P583" s="69">
        <v>0</v>
      </c>
      <c r="Q583" s="69">
        <v>73.900000000000006</v>
      </c>
      <c r="R583" s="69">
        <v>4.4000000000000004</v>
      </c>
      <c r="S583" s="69">
        <v>233.48618583333334</v>
      </c>
      <c r="T583" s="80">
        <v>0</v>
      </c>
      <c r="U583" s="69">
        <v>0</v>
      </c>
      <c r="V583" s="80">
        <v>0.17289999999999997</v>
      </c>
      <c r="W583" s="69">
        <v>295.43423000000001</v>
      </c>
      <c r="X583" s="69">
        <v>233.48618583333334</v>
      </c>
      <c r="Y583" s="69">
        <v>0</v>
      </c>
      <c r="Z583" s="69">
        <v>0</v>
      </c>
      <c r="AA583" s="60">
        <f>G583+H583+J583+L583+N583+O583+P583+Q583+R583+S583+U583+W583+X583+Y583+Z583</f>
        <v>3268.8066016666671</v>
      </c>
      <c r="AB583" s="143">
        <v>110.1</v>
      </c>
      <c r="AC583" s="69">
        <f>AB583+X583+W583+U583</f>
        <v>639.02041583333335</v>
      </c>
      <c r="AD583" s="238">
        <f t="shared" si="232"/>
        <v>0.3739804622422504</v>
      </c>
      <c r="AE583" s="69">
        <f>G583+H583+J583+L583+N583+P583+Q583+R583+S583+Y583+Z583</f>
        <v>2739.8861858333339</v>
      </c>
      <c r="AF583" s="277">
        <f t="shared" si="228"/>
        <v>0.6</v>
      </c>
      <c r="AG583" s="278">
        <f>G583*AF583</f>
        <v>1025.22</v>
      </c>
      <c r="AH583" s="225">
        <f>IF((AA583+AB583)-(AE583+AG583)&gt;0,0,(AA583+AB583)-(AE583+AG583))</f>
        <v>-386.19958416666714</v>
      </c>
      <c r="AI583" s="238">
        <f t="shared" si="233"/>
        <v>0.6000000000000002</v>
      </c>
      <c r="AJ583" s="69">
        <f t="shared" si="234"/>
        <v>1025.2200000000005</v>
      </c>
      <c r="AK583" s="69"/>
      <c r="AL583" s="438">
        <f t="shared" si="247"/>
        <v>5.0999999999999997E-2</v>
      </c>
      <c r="AM583" s="69">
        <f t="shared" si="230"/>
        <v>87.1</v>
      </c>
      <c r="AN583" s="186"/>
      <c r="AO583" s="329"/>
    </row>
    <row r="584" spans="2:41" s="1" customFormat="1" ht="15.75" x14ac:dyDescent="0.25">
      <c r="B584" s="678" t="s">
        <v>467</v>
      </c>
      <c r="C584" s="21" t="s">
        <v>124</v>
      </c>
      <c r="D584" s="125">
        <f t="shared" ref="D584:AA584" si="250">SUM(D585:D588)</f>
        <v>14</v>
      </c>
      <c r="E584" s="125">
        <f t="shared" si="250"/>
        <v>93</v>
      </c>
      <c r="F584" s="125">
        <f t="shared" si="250"/>
        <v>78</v>
      </c>
      <c r="G584" s="57">
        <f t="shared" si="250"/>
        <v>7454.92</v>
      </c>
      <c r="H584" s="57">
        <f t="shared" si="250"/>
        <v>296.2</v>
      </c>
      <c r="I584" s="82">
        <f>J584/G584</f>
        <v>0.37519114893251698</v>
      </c>
      <c r="J584" s="57">
        <f t="shared" si="250"/>
        <v>2797.0199999999995</v>
      </c>
      <c r="K584" s="82">
        <f>L584/G584</f>
        <v>0</v>
      </c>
      <c r="L584" s="57">
        <f t="shared" si="250"/>
        <v>0</v>
      </c>
      <c r="M584" s="82">
        <f t="shared" si="250"/>
        <v>0</v>
      </c>
      <c r="N584" s="57">
        <f t="shared" si="250"/>
        <v>0</v>
      </c>
      <c r="O584" s="57">
        <f t="shared" si="250"/>
        <v>0</v>
      </c>
      <c r="P584" s="57">
        <f t="shared" si="250"/>
        <v>0</v>
      </c>
      <c r="Q584" s="57">
        <f t="shared" si="250"/>
        <v>292.05999999999995</v>
      </c>
      <c r="R584" s="57">
        <f t="shared" si="250"/>
        <v>17.450000000000003</v>
      </c>
      <c r="S584" s="57">
        <f t="shared" si="250"/>
        <v>1012.2171389999999</v>
      </c>
      <c r="T584" s="82">
        <f>U584/G584</f>
        <v>0</v>
      </c>
      <c r="U584" s="57">
        <f t="shared" si="250"/>
        <v>0</v>
      </c>
      <c r="V584" s="82">
        <f>W584/G584</f>
        <v>0.17289999999999997</v>
      </c>
      <c r="W584" s="57">
        <f t="shared" si="250"/>
        <v>1288.9556679999998</v>
      </c>
      <c r="X584" s="57">
        <f t="shared" si="250"/>
        <v>1012.2171389999999</v>
      </c>
      <c r="Y584" s="57">
        <f t="shared" si="250"/>
        <v>0</v>
      </c>
      <c r="Z584" s="57">
        <f t="shared" si="250"/>
        <v>0</v>
      </c>
      <c r="AA584" s="57">
        <f t="shared" si="250"/>
        <v>14171.039946000001</v>
      </c>
      <c r="AB584" s="141">
        <f>SUM(AB585:AB588)</f>
        <v>477.2</v>
      </c>
      <c r="AC584" s="141">
        <f>SUM(AC585:AC588)</f>
        <v>2778.3728069999997</v>
      </c>
      <c r="AD584" s="233">
        <f t="shared" si="232"/>
        <v>0.37268982188943672</v>
      </c>
      <c r="AE584" s="141">
        <f>SUM(AE585:AE588)</f>
        <v>11869.867139000002</v>
      </c>
      <c r="AF584" s="269">
        <f t="shared" si="228"/>
        <v>0.6</v>
      </c>
      <c r="AG584" s="270">
        <f>SUM(AG585:AG588)</f>
        <v>4472.9520000000002</v>
      </c>
      <c r="AH584" s="141">
        <f>SUM(AH585:AH588)</f>
        <v>-1694.5791929999991</v>
      </c>
      <c r="AI584" s="233">
        <f t="shared" si="233"/>
        <v>0.59999999999999987</v>
      </c>
      <c r="AJ584" s="57">
        <f t="shared" si="234"/>
        <v>4472.9519999999993</v>
      </c>
      <c r="AK584" s="57"/>
      <c r="AL584" s="433">
        <f t="shared" si="247"/>
        <v>5.0999999999999997E-2</v>
      </c>
      <c r="AM584" s="57">
        <f>SUM(AM585:AM588)</f>
        <v>380.19999999999993</v>
      </c>
      <c r="AN584" s="79"/>
      <c r="AO584" s="329"/>
    </row>
    <row r="585" spans="2:41" s="1" customFormat="1" ht="15.75" x14ac:dyDescent="0.25">
      <c r="B585" s="678"/>
      <c r="C585" s="15" t="s">
        <v>735</v>
      </c>
      <c r="D585" s="116">
        <v>7</v>
      </c>
      <c r="E585" s="116">
        <v>44</v>
      </c>
      <c r="F585" s="116">
        <v>32</v>
      </c>
      <c r="G585" s="69">
        <v>2942.3000000000006</v>
      </c>
      <c r="H585" s="69">
        <v>111.6</v>
      </c>
      <c r="I585" s="80">
        <v>0.36739965333242691</v>
      </c>
      <c r="J585" s="69">
        <v>1081</v>
      </c>
      <c r="K585" s="80">
        <v>0</v>
      </c>
      <c r="L585" s="69">
        <v>0</v>
      </c>
      <c r="M585" s="80">
        <v>0</v>
      </c>
      <c r="N585" s="69">
        <v>0</v>
      </c>
      <c r="O585" s="69">
        <v>0</v>
      </c>
      <c r="P585" s="69">
        <v>0</v>
      </c>
      <c r="Q585" s="69">
        <v>129.5</v>
      </c>
      <c r="R585" s="69">
        <v>4.4000000000000004</v>
      </c>
      <c r="S585" s="69">
        <v>398.12697249999997</v>
      </c>
      <c r="T585" s="80">
        <v>0</v>
      </c>
      <c r="U585" s="69">
        <v>0</v>
      </c>
      <c r="V585" s="80">
        <v>0.17289999999999997</v>
      </c>
      <c r="W585" s="69">
        <v>508.72367000000003</v>
      </c>
      <c r="X585" s="69">
        <v>398.12697249999997</v>
      </c>
      <c r="Y585" s="69">
        <v>0</v>
      </c>
      <c r="Z585" s="69">
        <v>0</v>
      </c>
      <c r="AA585" s="60">
        <f>G585+H585+J585+L585+N585+O585+P585+Q585+R585+S585+U585+W585+X585+Y585+Z585</f>
        <v>5573.7776150000009</v>
      </c>
      <c r="AB585" s="143">
        <v>187.7</v>
      </c>
      <c r="AC585" s="69">
        <f>AB585+X585+W585+U585</f>
        <v>1094.5506425000001</v>
      </c>
      <c r="AD585" s="238">
        <f t="shared" si="232"/>
        <v>0.37200511249702611</v>
      </c>
      <c r="AE585" s="69">
        <f>G585+H585+J585+L585+N585+P585+Q585+R585+S585+Y585+Z585</f>
        <v>4666.9269725000004</v>
      </c>
      <c r="AF585" s="277">
        <f t="shared" si="228"/>
        <v>0.6</v>
      </c>
      <c r="AG585" s="278">
        <f>G585*AF585</f>
        <v>1765.3800000000003</v>
      </c>
      <c r="AH585" s="225">
        <f>IF((AA585+AB585)-(AE585+AG585)&gt;0,0,(AA585+AB585)-(AE585+AG585))</f>
        <v>-670.82935749999979</v>
      </c>
      <c r="AI585" s="238">
        <f t="shared" si="233"/>
        <v>0.59999999999999987</v>
      </c>
      <c r="AJ585" s="69">
        <f t="shared" si="234"/>
        <v>1765.3799999999999</v>
      </c>
      <c r="AK585" s="69"/>
      <c r="AL585" s="438">
        <f t="shared" si="247"/>
        <v>5.0999999999999997E-2</v>
      </c>
      <c r="AM585" s="69">
        <f t="shared" si="230"/>
        <v>150.1</v>
      </c>
      <c r="AN585" s="186"/>
      <c r="AO585" s="329"/>
    </row>
    <row r="586" spans="2:41" s="1" customFormat="1" ht="15.75" x14ac:dyDescent="0.25">
      <c r="B586" s="678"/>
      <c r="C586" s="15" t="s">
        <v>736</v>
      </c>
      <c r="D586" s="116">
        <v>2</v>
      </c>
      <c r="E586" s="116">
        <v>18</v>
      </c>
      <c r="F586" s="116">
        <v>16</v>
      </c>
      <c r="G586" s="69">
        <v>1511.2</v>
      </c>
      <c r="H586" s="69">
        <v>69.599999999999994</v>
      </c>
      <c r="I586" s="80">
        <v>0.47634330333509783</v>
      </c>
      <c r="J586" s="69">
        <v>719.84999999999991</v>
      </c>
      <c r="K586" s="80">
        <v>0</v>
      </c>
      <c r="L586" s="69">
        <v>0</v>
      </c>
      <c r="M586" s="80">
        <v>0</v>
      </c>
      <c r="N586" s="69">
        <v>0</v>
      </c>
      <c r="O586" s="69">
        <v>0</v>
      </c>
      <c r="P586" s="69">
        <v>0</v>
      </c>
      <c r="Q586" s="69">
        <v>55.599999999999994</v>
      </c>
      <c r="R586" s="69">
        <v>4.4000000000000004</v>
      </c>
      <c r="S586" s="69">
        <v>218.49470666666667</v>
      </c>
      <c r="T586" s="80">
        <v>0</v>
      </c>
      <c r="U586" s="69">
        <v>0</v>
      </c>
      <c r="V586" s="80">
        <v>0.17289999999999997</v>
      </c>
      <c r="W586" s="69">
        <v>261.28647999999998</v>
      </c>
      <c r="X586" s="69">
        <v>218.49470666666667</v>
      </c>
      <c r="Y586" s="69">
        <v>0</v>
      </c>
      <c r="Z586" s="69">
        <v>0</v>
      </c>
      <c r="AA586" s="60">
        <f>G586+H586+J586+L586+N586+O586+P586+Q586+R586+S586+U586+W586+X586+Y586+Z586</f>
        <v>3058.9258933333335</v>
      </c>
      <c r="AB586" s="143">
        <v>103</v>
      </c>
      <c r="AC586" s="69">
        <f>AB586+X586+W586+U586</f>
        <v>582.7811866666666</v>
      </c>
      <c r="AD586" s="238">
        <f t="shared" si="232"/>
        <v>0.38564133580377619</v>
      </c>
      <c r="AE586" s="69">
        <f>G586+H586+J586+L586+N586+P586+Q586+R586+S586+Y586+Z586</f>
        <v>2579.1447066666665</v>
      </c>
      <c r="AF586" s="277">
        <f t="shared" si="228"/>
        <v>0.6</v>
      </c>
      <c r="AG586" s="278">
        <f>G586*AF586</f>
        <v>906.72</v>
      </c>
      <c r="AH586" s="225">
        <f>IF((AA586+AB586)-(AE586+AG586)&gt;0,0,(AA586+AB586)-(AE586+AG586))</f>
        <v>-323.93881333333275</v>
      </c>
      <c r="AI586" s="238">
        <f t="shared" si="233"/>
        <v>0.59999999999999953</v>
      </c>
      <c r="AJ586" s="69">
        <f t="shared" si="234"/>
        <v>906.71999999999935</v>
      </c>
      <c r="AK586" s="69"/>
      <c r="AL586" s="438">
        <f t="shared" si="247"/>
        <v>5.0999999999999997E-2</v>
      </c>
      <c r="AM586" s="69">
        <f t="shared" si="230"/>
        <v>77.099999999999994</v>
      </c>
      <c r="AN586" s="186"/>
      <c r="AO586" s="329"/>
    </row>
    <row r="587" spans="2:41" s="1" customFormat="1" ht="15.75" x14ac:dyDescent="0.25">
      <c r="B587" s="678"/>
      <c r="C587" s="15" t="s">
        <v>737</v>
      </c>
      <c r="D587" s="116">
        <v>4</v>
      </c>
      <c r="E587" s="116">
        <v>17</v>
      </c>
      <c r="F587" s="116">
        <v>17</v>
      </c>
      <c r="G587" s="69">
        <v>1679.02</v>
      </c>
      <c r="H587" s="69">
        <v>71.800000000000011</v>
      </c>
      <c r="I587" s="80">
        <v>0.34780407618729975</v>
      </c>
      <c r="J587" s="69">
        <v>583.97</v>
      </c>
      <c r="K587" s="80">
        <v>0</v>
      </c>
      <c r="L587" s="69">
        <v>0</v>
      </c>
      <c r="M587" s="80">
        <v>0</v>
      </c>
      <c r="N587" s="69">
        <v>0</v>
      </c>
      <c r="O587" s="69">
        <v>0</v>
      </c>
      <c r="P587" s="69">
        <v>0</v>
      </c>
      <c r="Q587" s="69">
        <v>51.36</v>
      </c>
      <c r="R587" s="69">
        <v>4.25</v>
      </c>
      <c r="S587" s="69">
        <v>223.39187983333329</v>
      </c>
      <c r="T587" s="80">
        <v>0</v>
      </c>
      <c r="U587" s="69">
        <v>0</v>
      </c>
      <c r="V587" s="80">
        <v>0.1729</v>
      </c>
      <c r="W587" s="69">
        <v>290.30255799999998</v>
      </c>
      <c r="X587" s="69">
        <v>223.39187983333329</v>
      </c>
      <c r="Y587" s="69">
        <v>0</v>
      </c>
      <c r="Z587" s="69">
        <v>0</v>
      </c>
      <c r="AA587" s="60">
        <f>G587+H587+J587+L587+N587+O587+P587+Q587+R587+S587+U587+W587+X587+Y587+Z587</f>
        <v>3127.4863176666668</v>
      </c>
      <c r="AB587" s="143">
        <v>105.3</v>
      </c>
      <c r="AC587" s="69">
        <f>AB587+X587+W587+U587</f>
        <v>618.99443783333322</v>
      </c>
      <c r="AD587" s="238">
        <f t="shared" si="232"/>
        <v>0.36866412421134542</v>
      </c>
      <c r="AE587" s="69">
        <f>G587+H587+J587+L587+N587+P587+Q587+R587+S587+Y587+Z587</f>
        <v>2613.7918798333335</v>
      </c>
      <c r="AF587" s="277">
        <f t="shared" si="228"/>
        <v>0.6</v>
      </c>
      <c r="AG587" s="278">
        <f>G587*AF587</f>
        <v>1007.4119999999999</v>
      </c>
      <c r="AH587" s="225">
        <f>IF((AA587+AB587)-(AE587+AG587)&gt;0,0,(AA587+AB587)-(AE587+AG587))</f>
        <v>-388.41756216666636</v>
      </c>
      <c r="AI587" s="238">
        <f t="shared" si="233"/>
        <v>0.59999999999999976</v>
      </c>
      <c r="AJ587" s="69">
        <f t="shared" si="234"/>
        <v>1007.4119999999996</v>
      </c>
      <c r="AK587" s="69"/>
      <c r="AL587" s="438">
        <f t="shared" si="247"/>
        <v>5.0999999999999997E-2</v>
      </c>
      <c r="AM587" s="69">
        <f t="shared" si="230"/>
        <v>85.6</v>
      </c>
      <c r="AN587" s="186"/>
      <c r="AO587" s="329"/>
    </row>
    <row r="588" spans="2:41" s="1" customFormat="1" ht="15.75" customHeight="1" x14ac:dyDescent="0.25">
      <c r="B588" s="678"/>
      <c r="C588" s="15" t="s">
        <v>738</v>
      </c>
      <c r="D588" s="116">
        <v>1</v>
      </c>
      <c r="E588" s="116">
        <v>14</v>
      </c>
      <c r="F588" s="116">
        <v>13</v>
      </c>
      <c r="G588" s="69">
        <v>1322.4</v>
      </c>
      <c r="H588" s="69">
        <v>43.2</v>
      </c>
      <c r="I588" s="80">
        <v>0.31170598911070774</v>
      </c>
      <c r="J588" s="69">
        <v>412.19999999999993</v>
      </c>
      <c r="K588" s="80">
        <v>0</v>
      </c>
      <c r="L588" s="69">
        <v>0</v>
      </c>
      <c r="M588" s="80">
        <v>0</v>
      </c>
      <c r="N588" s="69">
        <v>0</v>
      </c>
      <c r="O588" s="69">
        <v>0</v>
      </c>
      <c r="P588" s="69">
        <v>0</v>
      </c>
      <c r="Q588" s="69">
        <v>55.599999999999994</v>
      </c>
      <c r="R588" s="69">
        <v>4.4000000000000004</v>
      </c>
      <c r="S588" s="69">
        <v>172.20357999999999</v>
      </c>
      <c r="T588" s="80">
        <v>0</v>
      </c>
      <c r="U588" s="69">
        <v>0</v>
      </c>
      <c r="V588" s="80">
        <v>0.17289999999999997</v>
      </c>
      <c r="W588" s="69">
        <v>228.64295999999999</v>
      </c>
      <c r="X588" s="69">
        <v>172.20357999999999</v>
      </c>
      <c r="Y588" s="69">
        <v>0</v>
      </c>
      <c r="Z588" s="69">
        <v>0</v>
      </c>
      <c r="AA588" s="60">
        <f>G588+H588+J588+L588+N588+O588+P588+Q588+R588+S588+U588+W588+X588+Y588+Z588</f>
        <v>2410.8501200000001</v>
      </c>
      <c r="AB588" s="143">
        <v>81.2</v>
      </c>
      <c r="AC588" s="69">
        <f>AB588+X588+W588+U588</f>
        <v>482.04653999999994</v>
      </c>
      <c r="AD588" s="238">
        <f t="shared" si="232"/>
        <v>0.36452400181488198</v>
      </c>
      <c r="AE588" s="69">
        <f>G588+H588+J588+L588+N588+P588+Q588+R588+S588+Y588+Z588</f>
        <v>2010.0035800000001</v>
      </c>
      <c r="AF588" s="277">
        <f t="shared" si="228"/>
        <v>0.6</v>
      </c>
      <c r="AG588" s="278">
        <f>G588*AF588</f>
        <v>793.44</v>
      </c>
      <c r="AH588" s="225">
        <f>IF((AA588+AB588)-(AE588+AG588)&gt;0,0,(AA588+AB588)-(AE588+AG588))</f>
        <v>-311.39346000000023</v>
      </c>
      <c r="AI588" s="238">
        <f t="shared" si="233"/>
        <v>0.60000000000000009</v>
      </c>
      <c r="AJ588" s="69">
        <f t="shared" si="234"/>
        <v>793.44000000000017</v>
      </c>
      <c r="AK588" s="69"/>
      <c r="AL588" s="438">
        <f t="shared" si="247"/>
        <v>5.0999999999999997E-2</v>
      </c>
      <c r="AM588" s="69">
        <f t="shared" si="230"/>
        <v>67.400000000000006</v>
      </c>
      <c r="AN588" s="186"/>
      <c r="AO588" s="329"/>
    </row>
    <row r="589" spans="2:41" s="1" customFormat="1" ht="15.75" x14ac:dyDescent="0.25">
      <c r="B589" s="678" t="s">
        <v>468</v>
      </c>
      <c r="C589" s="21" t="s">
        <v>124</v>
      </c>
      <c r="D589" s="125">
        <f t="shared" ref="D589:AA589" si="251">SUM(D590:D592)</f>
        <v>5</v>
      </c>
      <c r="E589" s="125">
        <f t="shared" si="251"/>
        <v>65</v>
      </c>
      <c r="F589" s="125">
        <f t="shared" si="251"/>
        <v>56</v>
      </c>
      <c r="G589" s="57">
        <f t="shared" si="251"/>
        <v>5201.59</v>
      </c>
      <c r="H589" s="57">
        <f t="shared" si="251"/>
        <v>193.2</v>
      </c>
      <c r="I589" s="82">
        <f>J589/G589</f>
        <v>0.37727887049921272</v>
      </c>
      <c r="J589" s="57">
        <f t="shared" si="251"/>
        <v>1962.4499999999998</v>
      </c>
      <c r="K589" s="82">
        <f>L589/G589</f>
        <v>0</v>
      </c>
      <c r="L589" s="57">
        <f t="shared" si="251"/>
        <v>0</v>
      </c>
      <c r="M589" s="82">
        <f t="shared" si="251"/>
        <v>0</v>
      </c>
      <c r="N589" s="57">
        <f t="shared" si="251"/>
        <v>0</v>
      </c>
      <c r="O589" s="57">
        <f t="shared" si="251"/>
        <v>0</v>
      </c>
      <c r="P589" s="57">
        <f t="shared" si="251"/>
        <v>0</v>
      </c>
      <c r="Q589" s="57">
        <f t="shared" si="251"/>
        <v>241.39999999999998</v>
      </c>
      <c r="R589" s="57">
        <f t="shared" si="251"/>
        <v>8.8000000000000007</v>
      </c>
      <c r="S589" s="57">
        <f t="shared" si="251"/>
        <v>708.89957591666666</v>
      </c>
      <c r="T589" s="82">
        <f>U589/G589</f>
        <v>0</v>
      </c>
      <c r="U589" s="57">
        <f t="shared" si="251"/>
        <v>0</v>
      </c>
      <c r="V589" s="82">
        <f>W589/G589</f>
        <v>0.17290000000000003</v>
      </c>
      <c r="W589" s="57">
        <f t="shared" si="251"/>
        <v>899.35491100000013</v>
      </c>
      <c r="X589" s="57">
        <f t="shared" si="251"/>
        <v>708.89957591666666</v>
      </c>
      <c r="Y589" s="57">
        <f t="shared" si="251"/>
        <v>0</v>
      </c>
      <c r="Z589" s="57">
        <f t="shared" si="251"/>
        <v>15.8</v>
      </c>
      <c r="AA589" s="57">
        <f t="shared" si="251"/>
        <v>9940.394062833333</v>
      </c>
      <c r="AB589" s="141">
        <f>SUM(AB590:AB592)</f>
        <v>334.7</v>
      </c>
      <c r="AC589" s="141">
        <f>SUM(AC590:AC592)</f>
        <v>1942.9544869166666</v>
      </c>
      <c r="AD589" s="233">
        <f t="shared" si="232"/>
        <v>0.37353087938816149</v>
      </c>
      <c r="AE589" s="141">
        <f>SUM(AE590:AE592)</f>
        <v>8332.1395759166662</v>
      </c>
      <c r="AF589" s="269">
        <f t="shared" si="228"/>
        <v>0.6</v>
      </c>
      <c r="AG589" s="270">
        <f>SUM(AG590:AG592)</f>
        <v>3120.9539999999997</v>
      </c>
      <c r="AH589" s="141">
        <f>SUM(AH590:AH592)</f>
        <v>-1177.9995130833336</v>
      </c>
      <c r="AI589" s="233">
        <f t="shared" si="233"/>
        <v>0.6</v>
      </c>
      <c r="AJ589" s="57">
        <f t="shared" si="234"/>
        <v>3120.9540000000002</v>
      </c>
      <c r="AK589" s="57"/>
      <c r="AL589" s="433">
        <f t="shared" si="247"/>
        <v>5.0999999999999997E-2</v>
      </c>
      <c r="AM589" s="57">
        <f>SUM(AM590:AM592)</f>
        <v>265.29999999999995</v>
      </c>
      <c r="AN589" s="79"/>
      <c r="AO589" s="329"/>
    </row>
    <row r="590" spans="2:41" s="1" customFormat="1" ht="15.75" x14ac:dyDescent="0.25">
      <c r="B590" s="678"/>
      <c r="C590" s="15" t="s">
        <v>739</v>
      </c>
      <c r="D590" s="116">
        <v>2</v>
      </c>
      <c r="E590" s="116">
        <v>18</v>
      </c>
      <c r="F590" s="116">
        <v>16</v>
      </c>
      <c r="G590" s="69">
        <v>1506.29</v>
      </c>
      <c r="H590" s="69">
        <v>46.8</v>
      </c>
      <c r="I590" s="80">
        <v>0.26183537034701154</v>
      </c>
      <c r="J590" s="69">
        <v>394.4</v>
      </c>
      <c r="K590" s="80">
        <v>0</v>
      </c>
      <c r="L590" s="69">
        <v>0</v>
      </c>
      <c r="M590" s="80">
        <v>0</v>
      </c>
      <c r="N590" s="69">
        <v>0</v>
      </c>
      <c r="O590" s="69">
        <v>0</v>
      </c>
      <c r="P590" s="69">
        <v>0</v>
      </c>
      <c r="Q590" s="69">
        <v>74.599999999999994</v>
      </c>
      <c r="R590" s="69">
        <v>0</v>
      </c>
      <c r="S590" s="69">
        <v>190.21062841666665</v>
      </c>
      <c r="T590" s="80">
        <v>0</v>
      </c>
      <c r="U590" s="69">
        <v>0</v>
      </c>
      <c r="V590" s="80">
        <v>0.1729</v>
      </c>
      <c r="W590" s="69">
        <v>260.43754100000001</v>
      </c>
      <c r="X590" s="69">
        <v>190.21062841666665</v>
      </c>
      <c r="Y590" s="69">
        <v>0</v>
      </c>
      <c r="Z590" s="69">
        <v>15.8</v>
      </c>
      <c r="AA590" s="60">
        <f>G590+H590+J590+L590+N590+O590+P590+Q590+R590+S590+U590+W590+X590+Y590+Z590</f>
        <v>2678.7487978333329</v>
      </c>
      <c r="AB590" s="143">
        <v>90.2</v>
      </c>
      <c r="AC590" s="69">
        <f>AB590+X590+W590+U590</f>
        <v>540.84816941666668</v>
      </c>
      <c r="AD590" s="238">
        <f t="shared" si="232"/>
        <v>0.35905978889633916</v>
      </c>
      <c r="AE590" s="69">
        <f>G590+H590+J590+L590+N590+P590+Q590+R590+S590+Y590+Z590</f>
        <v>2228.1006284166665</v>
      </c>
      <c r="AF590" s="277">
        <f t="shared" si="228"/>
        <v>0.6</v>
      </c>
      <c r="AG590" s="278">
        <f>G590*AF590</f>
        <v>903.774</v>
      </c>
      <c r="AH590" s="225">
        <f>IF((AA590+AB590)-(AE590+AG590)&gt;0,0,(AA590+AB590)-(AE590+AG590))</f>
        <v>-362.92583058333366</v>
      </c>
      <c r="AI590" s="238">
        <f t="shared" si="233"/>
        <v>0.6000000000000002</v>
      </c>
      <c r="AJ590" s="69">
        <f t="shared" si="234"/>
        <v>903.77400000000034</v>
      </c>
      <c r="AK590" s="69"/>
      <c r="AL590" s="438">
        <f t="shared" si="247"/>
        <v>5.0999999999999997E-2</v>
      </c>
      <c r="AM590" s="69">
        <f t="shared" si="230"/>
        <v>76.8</v>
      </c>
      <c r="AN590" s="186"/>
      <c r="AO590" s="329"/>
    </row>
    <row r="591" spans="2:41" s="1" customFormat="1" ht="15.75" x14ac:dyDescent="0.25">
      <c r="B591" s="678"/>
      <c r="C591" s="15" t="s">
        <v>740</v>
      </c>
      <c r="D591" s="116">
        <v>0</v>
      </c>
      <c r="E591" s="116">
        <v>17</v>
      </c>
      <c r="F591" s="116">
        <v>16</v>
      </c>
      <c r="G591" s="69">
        <v>1599.3</v>
      </c>
      <c r="H591" s="69">
        <v>63.6</v>
      </c>
      <c r="I591" s="80">
        <v>0.44469455386731693</v>
      </c>
      <c r="J591" s="69">
        <v>711.19999999999993</v>
      </c>
      <c r="K591" s="80">
        <v>0</v>
      </c>
      <c r="L591" s="69">
        <v>0</v>
      </c>
      <c r="M591" s="80">
        <v>0</v>
      </c>
      <c r="N591" s="69">
        <v>0</v>
      </c>
      <c r="O591" s="69">
        <v>0</v>
      </c>
      <c r="P591" s="69">
        <v>0</v>
      </c>
      <c r="Q591" s="69">
        <v>55.599999999999994</v>
      </c>
      <c r="R591" s="69">
        <v>4.4000000000000004</v>
      </c>
      <c r="S591" s="69">
        <v>225.88491416666665</v>
      </c>
      <c r="T591" s="80">
        <v>0</v>
      </c>
      <c r="U591" s="69">
        <v>0</v>
      </c>
      <c r="V591" s="80">
        <v>0.17290000000000003</v>
      </c>
      <c r="W591" s="69">
        <v>276.51897000000002</v>
      </c>
      <c r="X591" s="69">
        <v>225.88491416666665</v>
      </c>
      <c r="Y591" s="69">
        <v>0</v>
      </c>
      <c r="Z591" s="69">
        <v>0</v>
      </c>
      <c r="AA591" s="60">
        <f>G591+H591+J591+L591+N591+O591+P591+Q591+R591+S591+U591+W591+X591+Y591+Z591</f>
        <v>3162.3887983333329</v>
      </c>
      <c r="AB591" s="143">
        <v>106.5</v>
      </c>
      <c r="AC591" s="69">
        <f>AB591+X591+W591+U591</f>
        <v>608.90388416666667</v>
      </c>
      <c r="AD591" s="238">
        <f t="shared" si="232"/>
        <v>0.38073149763438174</v>
      </c>
      <c r="AE591" s="69">
        <f>G591+H591+J591+L591+N591+P591+Q591+R591+S591+Y591+Z591</f>
        <v>2659.9849141666664</v>
      </c>
      <c r="AF591" s="277">
        <f t="shared" si="228"/>
        <v>0.6</v>
      </c>
      <c r="AG591" s="278">
        <f>G591*AF591</f>
        <v>959.57999999999993</v>
      </c>
      <c r="AH591" s="225">
        <f>IF((AA591+AB591)-(AE591+AG591)&gt;0,0,(AA591+AB591)-(AE591+AG591))</f>
        <v>-350.67611583333337</v>
      </c>
      <c r="AI591" s="238">
        <f t="shared" si="233"/>
        <v>0.60000000000000009</v>
      </c>
      <c r="AJ591" s="69">
        <f t="shared" si="234"/>
        <v>959.58</v>
      </c>
      <c r="AK591" s="69"/>
      <c r="AL591" s="438">
        <f t="shared" si="247"/>
        <v>5.0999999999999997E-2</v>
      </c>
      <c r="AM591" s="69">
        <f t="shared" si="230"/>
        <v>81.599999999999994</v>
      </c>
      <c r="AN591" s="186"/>
      <c r="AO591" s="329"/>
    </row>
    <row r="592" spans="2:41" s="1" customFormat="1" ht="15.75" customHeight="1" x14ac:dyDescent="0.25">
      <c r="B592" s="678"/>
      <c r="C592" s="15" t="s">
        <v>741</v>
      </c>
      <c r="D592" s="116">
        <v>3</v>
      </c>
      <c r="E592" s="116">
        <v>30</v>
      </c>
      <c r="F592" s="116">
        <v>24</v>
      </c>
      <c r="G592" s="69">
        <v>2096</v>
      </c>
      <c r="H592" s="69">
        <v>82.8</v>
      </c>
      <c r="I592" s="80">
        <v>0.40880248091603055</v>
      </c>
      <c r="J592" s="69">
        <v>856.85</v>
      </c>
      <c r="K592" s="80">
        <v>0</v>
      </c>
      <c r="L592" s="69">
        <v>0</v>
      </c>
      <c r="M592" s="80">
        <v>0</v>
      </c>
      <c r="N592" s="69">
        <v>0</v>
      </c>
      <c r="O592" s="69">
        <v>0</v>
      </c>
      <c r="P592" s="69">
        <v>0</v>
      </c>
      <c r="Q592" s="69">
        <v>111.19999999999999</v>
      </c>
      <c r="R592" s="69">
        <v>4.4000000000000004</v>
      </c>
      <c r="S592" s="69">
        <v>292.80403333333334</v>
      </c>
      <c r="T592" s="80">
        <v>0</v>
      </c>
      <c r="U592" s="69">
        <v>0</v>
      </c>
      <c r="V592" s="80">
        <v>0.17290000000000003</v>
      </c>
      <c r="W592" s="69">
        <v>362.39840000000004</v>
      </c>
      <c r="X592" s="69">
        <v>292.80403333333334</v>
      </c>
      <c r="Y592" s="69">
        <v>0</v>
      </c>
      <c r="Z592" s="69">
        <v>0</v>
      </c>
      <c r="AA592" s="60">
        <f>G592+H592+J592+L592+N592+O592+P592+Q592+R592+S592+U592+W592+X592+Y592+Z592</f>
        <v>4099.2564666666667</v>
      </c>
      <c r="AB592" s="143">
        <v>138</v>
      </c>
      <c r="AC592" s="69">
        <f>AB592+X592+W592+U592</f>
        <v>793.20243333333337</v>
      </c>
      <c r="AD592" s="238">
        <f t="shared" si="232"/>
        <v>0.37843627544529262</v>
      </c>
      <c r="AE592" s="69">
        <f>G592+H592+J592+L592+N592+P592+Q592+R592+S592+Y592+Z592</f>
        <v>3444.0540333333333</v>
      </c>
      <c r="AF592" s="277">
        <f t="shared" si="228"/>
        <v>0.6</v>
      </c>
      <c r="AG592" s="278">
        <f>G592*AF592</f>
        <v>1257.5999999999999</v>
      </c>
      <c r="AH592" s="225">
        <f>IF((AA592+AB592)-(AE592+AG592)&gt;0,0,(AA592+AB592)-(AE592+AG592))</f>
        <v>-464.39756666666653</v>
      </c>
      <c r="AI592" s="238">
        <f t="shared" si="233"/>
        <v>0.6</v>
      </c>
      <c r="AJ592" s="69">
        <f t="shared" si="234"/>
        <v>1257.5999999999999</v>
      </c>
      <c r="AK592" s="69"/>
      <c r="AL592" s="438">
        <f t="shared" si="247"/>
        <v>5.0999999999999997E-2</v>
      </c>
      <c r="AM592" s="69">
        <f t="shared" si="230"/>
        <v>106.9</v>
      </c>
      <c r="AN592" s="186"/>
      <c r="AO592" s="329"/>
    </row>
    <row r="593" spans="2:45" ht="15.75" x14ac:dyDescent="0.25">
      <c r="B593" s="678" t="s">
        <v>469</v>
      </c>
      <c r="C593" s="21" t="s">
        <v>124</v>
      </c>
      <c r="D593" s="125">
        <f t="shared" ref="D593:AA593" si="252">SUM(D594:D596)</f>
        <v>11</v>
      </c>
      <c r="E593" s="125">
        <f t="shared" si="252"/>
        <v>75</v>
      </c>
      <c r="F593" s="125">
        <f t="shared" si="252"/>
        <v>68</v>
      </c>
      <c r="G593" s="57">
        <f t="shared" si="252"/>
        <v>6486.81</v>
      </c>
      <c r="H593" s="57">
        <f t="shared" si="252"/>
        <v>215.76</v>
      </c>
      <c r="I593" s="82">
        <f>J593/G593</f>
        <v>0.31344065881380834</v>
      </c>
      <c r="J593" s="57">
        <f t="shared" si="252"/>
        <v>2033.23</v>
      </c>
      <c r="K593" s="82">
        <f>L593/G593</f>
        <v>0</v>
      </c>
      <c r="L593" s="57">
        <f t="shared" si="252"/>
        <v>0</v>
      </c>
      <c r="M593" s="82">
        <f t="shared" si="252"/>
        <v>0</v>
      </c>
      <c r="N593" s="57">
        <f t="shared" si="252"/>
        <v>0</v>
      </c>
      <c r="O593" s="57">
        <f t="shared" si="252"/>
        <v>0</v>
      </c>
      <c r="P593" s="57">
        <f t="shared" si="252"/>
        <v>0</v>
      </c>
      <c r="Q593" s="57">
        <f t="shared" si="252"/>
        <v>218.86</v>
      </c>
      <c r="R593" s="57">
        <f t="shared" si="252"/>
        <v>8.65</v>
      </c>
      <c r="S593" s="57">
        <f t="shared" si="252"/>
        <v>840.40662074999989</v>
      </c>
      <c r="T593" s="82">
        <f>U593/G593</f>
        <v>0</v>
      </c>
      <c r="U593" s="57">
        <f t="shared" si="252"/>
        <v>0</v>
      </c>
      <c r="V593" s="82">
        <f>W593/G593</f>
        <v>0.1729</v>
      </c>
      <c r="W593" s="57">
        <f t="shared" si="252"/>
        <v>1121.5694490000001</v>
      </c>
      <c r="X593" s="57">
        <f t="shared" si="252"/>
        <v>840.40662074999989</v>
      </c>
      <c r="Y593" s="57">
        <f t="shared" si="252"/>
        <v>0</v>
      </c>
      <c r="Z593" s="57">
        <f t="shared" si="252"/>
        <v>0</v>
      </c>
      <c r="AA593" s="57">
        <f t="shared" si="252"/>
        <v>11765.6926905</v>
      </c>
      <c r="AB593" s="141">
        <f>SUM(AB594:AB596)</f>
        <v>396.2</v>
      </c>
      <c r="AC593" s="141">
        <f>SUM(AC594:AC596)</f>
        <v>2358.1760697499999</v>
      </c>
      <c r="AD593" s="233">
        <f t="shared" si="232"/>
        <v>0.36353401282756853</v>
      </c>
      <c r="AE593" s="141">
        <f>SUM(AE594:AE596)</f>
        <v>9803.7166207500013</v>
      </c>
      <c r="AF593" s="269">
        <f t="shared" si="228"/>
        <v>0.6</v>
      </c>
      <c r="AG593" s="270">
        <f>SUM(AG594:AG596)</f>
        <v>3892.0860000000002</v>
      </c>
      <c r="AH593" s="141">
        <f>SUM(AH594:AH596)</f>
        <v>-1533.9099302500008</v>
      </c>
      <c r="AI593" s="233">
        <f t="shared" si="233"/>
        <v>0.60000000000000009</v>
      </c>
      <c r="AJ593" s="57">
        <f t="shared" si="234"/>
        <v>3892.0860000000007</v>
      </c>
      <c r="AK593" s="57"/>
      <c r="AL593" s="433">
        <f t="shared" si="247"/>
        <v>5.0999999999999997E-2</v>
      </c>
      <c r="AM593" s="57">
        <f>SUM(AM594:AM596)</f>
        <v>330.8</v>
      </c>
      <c r="AN593" s="79"/>
      <c r="AO593" s="329"/>
    </row>
    <row r="594" spans="2:45" ht="15.75" x14ac:dyDescent="0.25">
      <c r="B594" s="678"/>
      <c r="C594" s="15" t="s">
        <v>594</v>
      </c>
      <c r="D594" s="116">
        <v>8</v>
      </c>
      <c r="E594" s="116">
        <v>43</v>
      </c>
      <c r="F594" s="116">
        <v>40</v>
      </c>
      <c r="G594" s="69">
        <v>3721.0800000000004</v>
      </c>
      <c r="H594" s="69">
        <v>98.4</v>
      </c>
      <c r="I594" s="80">
        <v>0.25832553989701912</v>
      </c>
      <c r="J594" s="69">
        <v>961.25</v>
      </c>
      <c r="K594" s="80">
        <v>0</v>
      </c>
      <c r="L594" s="69">
        <v>0</v>
      </c>
      <c r="M594" s="80">
        <v>0</v>
      </c>
      <c r="N594" s="69">
        <v>0</v>
      </c>
      <c r="O594" s="69">
        <v>0</v>
      </c>
      <c r="P594" s="69">
        <v>0</v>
      </c>
      <c r="Q594" s="69">
        <v>129.6</v>
      </c>
      <c r="R594" s="69">
        <v>0</v>
      </c>
      <c r="S594" s="69">
        <v>462.80872766666664</v>
      </c>
      <c r="T594" s="80">
        <v>0</v>
      </c>
      <c r="U594" s="69">
        <v>0</v>
      </c>
      <c r="V594" s="80">
        <v>0.17289999999999997</v>
      </c>
      <c r="W594" s="69">
        <v>643.37473199999999</v>
      </c>
      <c r="X594" s="69">
        <v>462.80872766666664</v>
      </c>
      <c r="Y594" s="69">
        <v>0</v>
      </c>
      <c r="Z594" s="69">
        <v>0</v>
      </c>
      <c r="AA594" s="60">
        <f>G594+H594+J594+L594+N594+O594+P594+Q594+R594+S594+U594+W594+X594+Y594+Z594</f>
        <v>6479.3221873333341</v>
      </c>
      <c r="AB594" s="143">
        <v>218.2</v>
      </c>
      <c r="AC594" s="69">
        <f>AB594+X594+W594+U594</f>
        <v>1324.3834596666666</v>
      </c>
      <c r="AD594" s="238">
        <f t="shared" si="232"/>
        <v>0.35591372925781395</v>
      </c>
      <c r="AE594" s="69">
        <f>G594+H594+J594+L594+N594+P594+Q594+R594+S594+Y594+Z594</f>
        <v>5373.1387276666674</v>
      </c>
      <c r="AF594" s="277">
        <f t="shared" ref="AF594:AF657" si="253">$AF$7</f>
        <v>0.6</v>
      </c>
      <c r="AG594" s="278">
        <f>G594*AF594</f>
        <v>2232.6480000000001</v>
      </c>
      <c r="AH594" s="225">
        <f>IF((AA594+AB594)-(AE594+AG594)&gt;0,0,(AA594+AB594)-(AE594+AG594))</f>
        <v>-908.26454033333357</v>
      </c>
      <c r="AI594" s="238">
        <f t="shared" si="233"/>
        <v>0.6</v>
      </c>
      <c r="AJ594" s="69">
        <f t="shared" si="234"/>
        <v>2232.6480000000001</v>
      </c>
      <c r="AK594" s="69"/>
      <c r="AL594" s="438">
        <f t="shared" si="247"/>
        <v>5.0999999999999997E-2</v>
      </c>
      <c r="AM594" s="69">
        <f t="shared" ref="AM594:AM657" si="254">ROUND(AL594*G594,1)</f>
        <v>189.8</v>
      </c>
      <c r="AN594" s="186"/>
      <c r="AO594" s="329"/>
    </row>
    <row r="595" spans="2:45" s="1" customFormat="1" ht="15.75" x14ac:dyDescent="0.25">
      <c r="B595" s="678"/>
      <c r="C595" s="15" t="s">
        <v>742</v>
      </c>
      <c r="D595" s="116">
        <v>2</v>
      </c>
      <c r="E595" s="116">
        <v>15</v>
      </c>
      <c r="F595" s="116">
        <v>13</v>
      </c>
      <c r="G595" s="69">
        <v>1406.7000000000003</v>
      </c>
      <c r="H595" s="69">
        <v>45.6</v>
      </c>
      <c r="I595" s="80">
        <v>0.38721831236226628</v>
      </c>
      <c r="J595" s="69">
        <v>544.70000000000005</v>
      </c>
      <c r="K595" s="80">
        <v>0</v>
      </c>
      <c r="L595" s="69">
        <v>0</v>
      </c>
      <c r="M595" s="80">
        <v>0</v>
      </c>
      <c r="N595" s="69">
        <v>0</v>
      </c>
      <c r="O595" s="69">
        <v>0</v>
      </c>
      <c r="P595" s="69">
        <v>0</v>
      </c>
      <c r="Q595" s="69">
        <v>37.9</v>
      </c>
      <c r="R595" s="69">
        <v>4.4000000000000004</v>
      </c>
      <c r="S595" s="69">
        <v>190.20986916666669</v>
      </c>
      <c r="T595" s="80">
        <v>0</v>
      </c>
      <c r="U595" s="69">
        <v>0</v>
      </c>
      <c r="V595" s="80">
        <v>0.17289999999999997</v>
      </c>
      <c r="W595" s="69">
        <v>243.21843000000001</v>
      </c>
      <c r="X595" s="69">
        <v>190.20986916666669</v>
      </c>
      <c r="Y595" s="69">
        <v>0</v>
      </c>
      <c r="Z595" s="69">
        <v>0</v>
      </c>
      <c r="AA595" s="60">
        <f>G595+H595+J595+L595+N595+O595+P595+Q595+R595+S595+U595+W595+X595+Y595+Z595</f>
        <v>2662.9381683333336</v>
      </c>
      <c r="AB595" s="143">
        <v>89.7</v>
      </c>
      <c r="AC595" s="69">
        <f>AB595+X595+W595+U595</f>
        <v>523.12829916666669</v>
      </c>
      <c r="AD595" s="238">
        <f t="shared" si="232"/>
        <v>0.37188334340418466</v>
      </c>
      <c r="AE595" s="69">
        <f>G595+H595+J595+L595+N595+P595+Q595+R595+S595+Y595+Z595</f>
        <v>2229.5098691666672</v>
      </c>
      <c r="AF595" s="277">
        <f t="shared" si="253"/>
        <v>0.6</v>
      </c>
      <c r="AG595" s="278">
        <f>G595*AF595</f>
        <v>844.0200000000001</v>
      </c>
      <c r="AH595" s="225">
        <f>IF((AA595+AB595)-(AE595+AG595)&gt;0,0,(AA595+AB595)-(AE595+AG595))</f>
        <v>-320.89170083333374</v>
      </c>
      <c r="AI595" s="238">
        <f t="shared" si="233"/>
        <v>0.6000000000000002</v>
      </c>
      <c r="AJ595" s="69">
        <f t="shared" si="234"/>
        <v>844.02000000000044</v>
      </c>
      <c r="AK595" s="69"/>
      <c r="AL595" s="438">
        <f t="shared" si="247"/>
        <v>5.0999999999999997E-2</v>
      </c>
      <c r="AM595" s="69">
        <f t="shared" si="254"/>
        <v>71.7</v>
      </c>
      <c r="AN595" s="186"/>
      <c r="AO595" s="329"/>
    </row>
    <row r="596" spans="2:45" s="1" customFormat="1" ht="15.75" customHeight="1" x14ac:dyDescent="0.25">
      <c r="B596" s="678"/>
      <c r="C596" s="15" t="s">
        <v>743</v>
      </c>
      <c r="D596" s="116">
        <v>1</v>
      </c>
      <c r="E596" s="116">
        <v>17</v>
      </c>
      <c r="F596" s="116">
        <v>15</v>
      </c>
      <c r="G596" s="69">
        <v>1359.03</v>
      </c>
      <c r="H596" s="69">
        <v>71.760000000000005</v>
      </c>
      <c r="I596" s="80">
        <v>0.38798260524050249</v>
      </c>
      <c r="J596" s="69">
        <v>527.28000000000009</v>
      </c>
      <c r="K596" s="80">
        <v>0</v>
      </c>
      <c r="L596" s="69">
        <v>0</v>
      </c>
      <c r="M596" s="80">
        <v>0</v>
      </c>
      <c r="N596" s="69">
        <v>0</v>
      </c>
      <c r="O596" s="69">
        <v>0</v>
      </c>
      <c r="P596" s="69">
        <v>0</v>
      </c>
      <c r="Q596" s="69">
        <v>51.36</v>
      </c>
      <c r="R596" s="69">
        <v>4.25</v>
      </c>
      <c r="S596" s="69">
        <v>187.38802391666664</v>
      </c>
      <c r="T596" s="80">
        <v>0</v>
      </c>
      <c r="U596" s="69">
        <v>0</v>
      </c>
      <c r="V596" s="80">
        <v>0.17290000000000003</v>
      </c>
      <c r="W596" s="69">
        <v>234.97628700000001</v>
      </c>
      <c r="X596" s="69">
        <v>187.38802391666664</v>
      </c>
      <c r="Y596" s="69">
        <v>0</v>
      </c>
      <c r="Z596" s="69">
        <v>0</v>
      </c>
      <c r="AA596" s="60">
        <f>G596+H596+J596+L596+N596+O596+P596+Q596+R596+S596+U596+W596+X596+Y596+Z596</f>
        <v>2623.4323348333332</v>
      </c>
      <c r="AB596" s="143">
        <v>88.3</v>
      </c>
      <c r="AC596" s="69">
        <f>AB596+X596+W596+U596</f>
        <v>510.66431091666664</v>
      </c>
      <c r="AD596" s="238">
        <f t="shared" si="232"/>
        <v>0.37575646668334522</v>
      </c>
      <c r="AE596" s="69">
        <f>G596+H596+J596+L596+N596+P596+Q596+R596+S596+Y596+Z596</f>
        <v>2201.0680239166668</v>
      </c>
      <c r="AF596" s="277">
        <f t="shared" si="253"/>
        <v>0.6</v>
      </c>
      <c r="AG596" s="278">
        <f>G596*AF596</f>
        <v>815.41800000000001</v>
      </c>
      <c r="AH596" s="225">
        <f>IF((AA596+AB596)-(AE596+AG596)&gt;0,0,(AA596+AB596)-(AE596+AG596))</f>
        <v>-304.75368908333348</v>
      </c>
      <c r="AI596" s="238">
        <f t="shared" si="233"/>
        <v>0.60000000000000009</v>
      </c>
      <c r="AJ596" s="69">
        <f t="shared" si="234"/>
        <v>815.41800000000012</v>
      </c>
      <c r="AK596" s="69"/>
      <c r="AL596" s="438">
        <f t="shared" si="247"/>
        <v>5.0999999999999997E-2</v>
      </c>
      <c r="AM596" s="69">
        <f t="shared" si="254"/>
        <v>69.3</v>
      </c>
      <c r="AN596" s="186"/>
      <c r="AO596" s="329"/>
    </row>
    <row r="597" spans="2:45" ht="15.75" x14ac:dyDescent="0.25">
      <c r="B597" s="678" t="s">
        <v>470</v>
      </c>
      <c r="C597" s="21" t="s">
        <v>124</v>
      </c>
      <c r="D597" s="125">
        <f t="shared" ref="D597:AA597" si="255">SUM(D598:D599)</f>
        <v>2</v>
      </c>
      <c r="E597" s="125">
        <f t="shared" si="255"/>
        <v>35</v>
      </c>
      <c r="F597" s="125">
        <f t="shared" si="255"/>
        <v>29</v>
      </c>
      <c r="G597" s="57">
        <f t="shared" si="255"/>
        <v>2313.5500000000002</v>
      </c>
      <c r="H597" s="57">
        <f t="shared" si="255"/>
        <v>126.96</v>
      </c>
      <c r="I597" s="82">
        <f>J597/G597</f>
        <v>0.39619199930842203</v>
      </c>
      <c r="J597" s="57">
        <f t="shared" si="255"/>
        <v>916.6099999999999</v>
      </c>
      <c r="K597" s="82">
        <f>L597/G597</f>
        <v>0</v>
      </c>
      <c r="L597" s="57">
        <f t="shared" si="255"/>
        <v>0</v>
      </c>
      <c r="M597" s="82">
        <f t="shared" si="255"/>
        <v>0</v>
      </c>
      <c r="N597" s="57">
        <f t="shared" si="255"/>
        <v>0</v>
      </c>
      <c r="O597" s="57">
        <f t="shared" si="255"/>
        <v>0</v>
      </c>
      <c r="P597" s="57">
        <f t="shared" si="255"/>
        <v>0</v>
      </c>
      <c r="Q597" s="57">
        <f t="shared" si="255"/>
        <v>157.4</v>
      </c>
      <c r="R597" s="57">
        <f t="shared" si="255"/>
        <v>8.6</v>
      </c>
      <c r="S597" s="57">
        <f t="shared" si="255"/>
        <v>326.92773291666663</v>
      </c>
      <c r="T597" s="82">
        <f>U597/G597</f>
        <v>0</v>
      </c>
      <c r="U597" s="57">
        <f t="shared" si="255"/>
        <v>0</v>
      </c>
      <c r="V597" s="82">
        <f>W597/G597</f>
        <v>0.17289999999999997</v>
      </c>
      <c r="W597" s="57">
        <f t="shared" si="255"/>
        <v>400.01279499999998</v>
      </c>
      <c r="X597" s="57">
        <f t="shared" si="255"/>
        <v>326.92773291666663</v>
      </c>
      <c r="Y597" s="57">
        <f t="shared" si="255"/>
        <v>0</v>
      </c>
      <c r="Z597" s="57">
        <f t="shared" si="255"/>
        <v>0</v>
      </c>
      <c r="AA597" s="57">
        <f t="shared" si="255"/>
        <v>4576.9882608333328</v>
      </c>
      <c r="AB597" s="141">
        <f>SUM(AB598:AB599)</f>
        <v>154.1</v>
      </c>
      <c r="AC597" s="141">
        <f>SUM(AC598:AC599)</f>
        <v>881.04052791666663</v>
      </c>
      <c r="AD597" s="233">
        <f t="shared" si="232"/>
        <v>0.38081758678942168</v>
      </c>
      <c r="AE597" s="141">
        <f>SUM(AE598:AE599)</f>
        <v>3850.0477329166661</v>
      </c>
      <c r="AF597" s="269">
        <f t="shared" si="253"/>
        <v>0.6</v>
      </c>
      <c r="AG597" s="270">
        <f>SUM(AG598:AG599)</f>
        <v>1388.1299999999999</v>
      </c>
      <c r="AH597" s="141">
        <f>SUM(AH598:AH599)</f>
        <v>-507.08947208333257</v>
      </c>
      <c r="AI597" s="233">
        <f t="shared" si="233"/>
        <v>0.59999999999999964</v>
      </c>
      <c r="AJ597" s="57">
        <f t="shared" si="234"/>
        <v>1388.1299999999992</v>
      </c>
      <c r="AK597" s="57"/>
      <c r="AL597" s="433">
        <f t="shared" si="247"/>
        <v>5.0999999999999997E-2</v>
      </c>
      <c r="AM597" s="57">
        <f>SUM(AM598:AM599)</f>
        <v>118</v>
      </c>
      <c r="AN597" s="79"/>
      <c r="AO597" s="329"/>
    </row>
    <row r="598" spans="2:45" ht="15.75" x14ac:dyDescent="0.25">
      <c r="B598" s="678"/>
      <c r="C598" s="15" t="s">
        <v>744</v>
      </c>
      <c r="D598" s="116">
        <v>2</v>
      </c>
      <c r="E598" s="116">
        <v>16</v>
      </c>
      <c r="F598" s="116">
        <v>13</v>
      </c>
      <c r="G598" s="69">
        <v>1085.98</v>
      </c>
      <c r="H598" s="69">
        <v>51.599999999999994</v>
      </c>
      <c r="I598" s="80">
        <v>0.39650822298753197</v>
      </c>
      <c r="J598" s="69">
        <v>430.59999999999997</v>
      </c>
      <c r="K598" s="80">
        <v>0</v>
      </c>
      <c r="L598" s="69">
        <v>0</v>
      </c>
      <c r="M598" s="80">
        <v>0</v>
      </c>
      <c r="N598" s="69">
        <v>0</v>
      </c>
      <c r="O598" s="69">
        <v>0</v>
      </c>
      <c r="P598" s="69">
        <v>0</v>
      </c>
      <c r="Q598" s="69">
        <v>72.3</v>
      </c>
      <c r="R598" s="69">
        <v>0</v>
      </c>
      <c r="S598" s="69">
        <v>152.35382849999999</v>
      </c>
      <c r="T598" s="80">
        <v>0</v>
      </c>
      <c r="U598" s="69">
        <v>0</v>
      </c>
      <c r="V598" s="80">
        <v>0.1729</v>
      </c>
      <c r="W598" s="69">
        <v>187.765942</v>
      </c>
      <c r="X598" s="69">
        <v>152.35382849999999</v>
      </c>
      <c r="Y598" s="69">
        <v>0</v>
      </c>
      <c r="Z598" s="69">
        <v>0</v>
      </c>
      <c r="AA598" s="60">
        <f>G598+H598+J598+L598+N598+O598+P598+Q598+R598+S598+U598+W598+X598+Y598+Z598</f>
        <v>2132.9535989999999</v>
      </c>
      <c r="AB598" s="143">
        <v>71.8</v>
      </c>
      <c r="AC598" s="69">
        <f>AB598+X598+W598+U598</f>
        <v>411.91977049999997</v>
      </c>
      <c r="AD598" s="238">
        <f t="shared" ref="AD598:AD661" si="256">(AB598+X598+W598+U598)/G598</f>
        <v>0.37930695823127497</v>
      </c>
      <c r="AE598" s="69">
        <f>G598+H598+J598+L598+N598+P598+Q598+R598+S598+Y598+Z598</f>
        <v>1792.8338284999998</v>
      </c>
      <c r="AF598" s="277">
        <f t="shared" si="253"/>
        <v>0.6</v>
      </c>
      <c r="AG598" s="278">
        <f>G598*AF598</f>
        <v>651.58799999999997</v>
      </c>
      <c r="AH598" s="225">
        <f>IF((AA598+AB598)-(AE598+AG598)&gt;0,0,(AA598+AB598)-(AE598+AG598))</f>
        <v>-239.6682294999996</v>
      </c>
      <c r="AI598" s="238">
        <f t="shared" si="233"/>
        <v>0.59999999999999953</v>
      </c>
      <c r="AJ598" s="69">
        <f t="shared" si="234"/>
        <v>651.58799999999951</v>
      </c>
      <c r="AK598" s="69"/>
      <c r="AL598" s="438">
        <f t="shared" si="247"/>
        <v>5.0999999999999997E-2</v>
      </c>
      <c r="AM598" s="69">
        <f t="shared" si="254"/>
        <v>55.4</v>
      </c>
      <c r="AN598" s="186"/>
      <c r="AO598" s="329"/>
    </row>
    <row r="599" spans="2:45" ht="15.75" customHeight="1" x14ac:dyDescent="0.25">
      <c r="B599" s="678"/>
      <c r="C599" s="15" t="s">
        <v>745</v>
      </c>
      <c r="D599" s="116">
        <v>0</v>
      </c>
      <c r="E599" s="116">
        <v>19</v>
      </c>
      <c r="F599" s="116">
        <v>16</v>
      </c>
      <c r="G599" s="69">
        <v>1227.57</v>
      </c>
      <c r="H599" s="69">
        <v>75.36</v>
      </c>
      <c r="I599" s="80">
        <v>0.39591224940329267</v>
      </c>
      <c r="J599" s="69">
        <v>486.01</v>
      </c>
      <c r="K599" s="80">
        <v>0</v>
      </c>
      <c r="L599" s="69">
        <v>0</v>
      </c>
      <c r="M599" s="80">
        <v>0</v>
      </c>
      <c r="N599" s="69">
        <v>0</v>
      </c>
      <c r="O599" s="69">
        <v>0</v>
      </c>
      <c r="P599" s="69">
        <v>0</v>
      </c>
      <c r="Q599" s="69">
        <v>85.100000000000009</v>
      </c>
      <c r="R599" s="69">
        <v>8.6</v>
      </c>
      <c r="S599" s="69">
        <v>174.57390441666666</v>
      </c>
      <c r="T599" s="80">
        <v>0</v>
      </c>
      <c r="U599" s="69">
        <v>0</v>
      </c>
      <c r="V599" s="80">
        <v>0.1729</v>
      </c>
      <c r="W599" s="69">
        <v>212.24685299999999</v>
      </c>
      <c r="X599" s="69">
        <v>174.57390441666666</v>
      </c>
      <c r="Y599" s="69">
        <v>0</v>
      </c>
      <c r="Z599" s="69">
        <v>0</v>
      </c>
      <c r="AA599" s="60">
        <f>G599+H599+J599+L599+N599+O599+P599+Q599+R599+S599+U599+W599+X599+Y599+Z599</f>
        <v>2444.0346618333328</v>
      </c>
      <c r="AB599" s="143">
        <v>82.3</v>
      </c>
      <c r="AC599" s="69">
        <f>AB599+X599+W599+U599</f>
        <v>469.12075741666666</v>
      </c>
      <c r="AD599" s="238">
        <f t="shared" si="256"/>
        <v>0.38215397689473241</v>
      </c>
      <c r="AE599" s="69">
        <f>G599+H599+J599+L599+N599+P599+Q599+R599+S599+Y599+Z599</f>
        <v>2057.2139044166661</v>
      </c>
      <c r="AF599" s="277">
        <f t="shared" si="253"/>
        <v>0.6</v>
      </c>
      <c r="AG599" s="278">
        <f>G599*AF599</f>
        <v>736.54199999999992</v>
      </c>
      <c r="AH599" s="225">
        <f>IF((AA599+AB599)-(AE599+AG599)&gt;0,0,(AA599+AB599)-(AE599+AG599))</f>
        <v>-267.42124258333297</v>
      </c>
      <c r="AI599" s="238">
        <f t="shared" ref="AI599:AI662" si="257">AJ599/G599</f>
        <v>0.59999999999999976</v>
      </c>
      <c r="AJ599" s="69">
        <f t="shared" ref="AJ599:AJ662" si="258">AC599+AH599*-1</f>
        <v>736.54199999999969</v>
      </c>
      <c r="AK599" s="69"/>
      <c r="AL599" s="438">
        <f t="shared" si="247"/>
        <v>5.0999999999999997E-2</v>
      </c>
      <c r="AM599" s="69">
        <f t="shared" si="254"/>
        <v>62.6</v>
      </c>
      <c r="AN599" s="186"/>
      <c r="AO599" s="329"/>
    </row>
    <row r="600" spans="2:45" s="1" customFormat="1" ht="15.75" x14ac:dyDescent="0.25">
      <c r="B600" s="678" t="s">
        <v>471</v>
      </c>
      <c r="C600" s="21" t="s">
        <v>124</v>
      </c>
      <c r="D600" s="125">
        <f t="shared" ref="D600:AA600" si="259">SUM(D601:D603)</f>
        <v>8</v>
      </c>
      <c r="E600" s="125">
        <f t="shared" si="259"/>
        <v>59</v>
      </c>
      <c r="F600" s="125">
        <f t="shared" si="259"/>
        <v>57</v>
      </c>
      <c r="G600" s="57">
        <f t="shared" si="259"/>
        <v>5370.92</v>
      </c>
      <c r="H600" s="57">
        <f t="shared" si="259"/>
        <v>164.76</v>
      </c>
      <c r="I600" s="82">
        <f>J600/G600</f>
        <v>0.30426630819300976</v>
      </c>
      <c r="J600" s="57">
        <f t="shared" si="259"/>
        <v>1634.19</v>
      </c>
      <c r="K600" s="82">
        <f>L600/G600</f>
        <v>0</v>
      </c>
      <c r="L600" s="57">
        <f t="shared" si="259"/>
        <v>0</v>
      </c>
      <c r="M600" s="82">
        <f t="shared" si="259"/>
        <v>0</v>
      </c>
      <c r="N600" s="57">
        <f t="shared" si="259"/>
        <v>0</v>
      </c>
      <c r="O600" s="57">
        <f t="shared" si="259"/>
        <v>0</v>
      </c>
      <c r="P600" s="57">
        <f t="shared" si="259"/>
        <v>0</v>
      </c>
      <c r="Q600" s="57">
        <f t="shared" si="259"/>
        <v>215.29999999999998</v>
      </c>
      <c r="R600" s="57">
        <f t="shared" si="259"/>
        <v>13</v>
      </c>
      <c r="S600" s="57">
        <f t="shared" si="259"/>
        <v>693.90017233333333</v>
      </c>
      <c r="T600" s="82">
        <f>U600/G600</f>
        <v>0</v>
      </c>
      <c r="U600" s="57">
        <f t="shared" si="259"/>
        <v>0</v>
      </c>
      <c r="V600" s="82">
        <f>W600/G600</f>
        <v>0.1729</v>
      </c>
      <c r="W600" s="57">
        <f t="shared" si="259"/>
        <v>928.632068</v>
      </c>
      <c r="X600" s="57">
        <f t="shared" si="259"/>
        <v>693.90017233333333</v>
      </c>
      <c r="Y600" s="57">
        <f t="shared" si="259"/>
        <v>0</v>
      </c>
      <c r="Z600" s="57">
        <f t="shared" si="259"/>
        <v>0</v>
      </c>
      <c r="AA600" s="57">
        <f t="shared" si="259"/>
        <v>9714.6024126666671</v>
      </c>
      <c r="AB600" s="141">
        <f>SUM(AB601:AB603)</f>
        <v>327.10000000000002</v>
      </c>
      <c r="AC600" s="141">
        <f>SUM(AC601:AC603)</f>
        <v>1949.6322403333334</v>
      </c>
      <c r="AD600" s="233">
        <f t="shared" si="256"/>
        <v>0.36299781794056385</v>
      </c>
      <c r="AE600" s="141">
        <f>SUM(AE601:AE603)</f>
        <v>8092.0701723333332</v>
      </c>
      <c r="AF600" s="269">
        <f t="shared" si="253"/>
        <v>0.6</v>
      </c>
      <c r="AG600" s="270">
        <f>SUM(AG601:AG603)</f>
        <v>3222.5520000000001</v>
      </c>
      <c r="AH600" s="141">
        <f>SUM(AH601:AH603)</f>
        <v>-1272.9197596666659</v>
      </c>
      <c r="AI600" s="233">
        <f t="shared" si="257"/>
        <v>0.59999999999999987</v>
      </c>
      <c r="AJ600" s="57">
        <f t="shared" si="258"/>
        <v>3222.5519999999992</v>
      </c>
      <c r="AK600" s="57"/>
      <c r="AL600" s="433">
        <f t="shared" si="247"/>
        <v>5.0999999999999997E-2</v>
      </c>
      <c r="AM600" s="57">
        <f>SUM(AM601:AM603)</f>
        <v>273.90000000000003</v>
      </c>
      <c r="AN600" s="79"/>
      <c r="AO600" s="329"/>
    </row>
    <row r="601" spans="2:45" s="1" customFormat="1" ht="15.75" x14ac:dyDescent="0.25">
      <c r="B601" s="678"/>
      <c r="C601" s="15" t="s">
        <v>746</v>
      </c>
      <c r="D601" s="116">
        <v>4</v>
      </c>
      <c r="E601" s="116">
        <v>20</v>
      </c>
      <c r="F601" s="116">
        <v>19</v>
      </c>
      <c r="G601" s="69">
        <v>1683.6399999999999</v>
      </c>
      <c r="H601" s="69">
        <v>66.959999999999994</v>
      </c>
      <c r="I601" s="80">
        <v>0.38088308664560122</v>
      </c>
      <c r="J601" s="69">
        <v>641.27</v>
      </c>
      <c r="K601" s="80">
        <v>0</v>
      </c>
      <c r="L601" s="69">
        <v>0</v>
      </c>
      <c r="M601" s="80">
        <v>0</v>
      </c>
      <c r="N601" s="69">
        <v>0</v>
      </c>
      <c r="O601" s="69">
        <v>0</v>
      </c>
      <c r="P601" s="69">
        <v>0</v>
      </c>
      <c r="Q601" s="69">
        <v>85.100000000000009</v>
      </c>
      <c r="R601" s="69">
        <v>8.6</v>
      </c>
      <c r="S601" s="69">
        <v>231.38927966666665</v>
      </c>
      <c r="T601" s="80">
        <v>0</v>
      </c>
      <c r="U601" s="69">
        <v>0</v>
      </c>
      <c r="V601" s="80">
        <v>0.17290000000000003</v>
      </c>
      <c r="W601" s="69">
        <v>291.10135600000001</v>
      </c>
      <c r="X601" s="69">
        <v>231.38927966666665</v>
      </c>
      <c r="Y601" s="69">
        <v>0</v>
      </c>
      <c r="Z601" s="69">
        <v>0</v>
      </c>
      <c r="AA601" s="60">
        <f>G601+H601+J601+L601+N601+O601+P601+Q601+R601+S601+U601+W601+X601+Y601+Z601</f>
        <v>3239.4499153333336</v>
      </c>
      <c r="AB601" s="143">
        <v>109.1</v>
      </c>
      <c r="AC601" s="69">
        <f>AB601+X601+W601+U601</f>
        <v>631.59063566666669</v>
      </c>
      <c r="AD601" s="238">
        <f t="shared" si="256"/>
        <v>0.37513401657519824</v>
      </c>
      <c r="AE601" s="69">
        <f>G601+H601+J601+L601+N601+P601+Q601+R601+S601+Y601+Z601</f>
        <v>2716.9592796666666</v>
      </c>
      <c r="AF601" s="277">
        <f t="shared" si="253"/>
        <v>0.6</v>
      </c>
      <c r="AG601" s="278">
        <f>G601*AF601</f>
        <v>1010.1839999999999</v>
      </c>
      <c r="AH601" s="225">
        <f>IF((AA601+AB601)-(AE601+AG601)&gt;0,0,(AA601+AB601)-(AE601+AG601))</f>
        <v>-378.59336433333283</v>
      </c>
      <c r="AI601" s="238">
        <f t="shared" si="257"/>
        <v>0.59999999999999976</v>
      </c>
      <c r="AJ601" s="69">
        <f t="shared" si="258"/>
        <v>1010.1839999999995</v>
      </c>
      <c r="AK601" s="69"/>
      <c r="AL601" s="438">
        <f t="shared" si="247"/>
        <v>5.0999999999999997E-2</v>
      </c>
      <c r="AM601" s="69">
        <f t="shared" si="254"/>
        <v>85.9</v>
      </c>
      <c r="AN601" s="186"/>
      <c r="AO601" s="329"/>
    </row>
    <row r="602" spans="2:45" s="1" customFormat="1" ht="15.75" x14ac:dyDescent="0.25">
      <c r="B602" s="678"/>
      <c r="C602" s="15" t="s">
        <v>747</v>
      </c>
      <c r="D602" s="116">
        <v>1</v>
      </c>
      <c r="E602" s="116">
        <v>13</v>
      </c>
      <c r="F602" s="116">
        <v>13</v>
      </c>
      <c r="G602" s="69">
        <v>1278.6000000000001</v>
      </c>
      <c r="H602" s="69">
        <v>43.199999999999996</v>
      </c>
      <c r="I602" s="80">
        <v>0.27766306898169874</v>
      </c>
      <c r="J602" s="69">
        <v>355.02000000000004</v>
      </c>
      <c r="K602" s="80">
        <v>0</v>
      </c>
      <c r="L602" s="69">
        <v>0</v>
      </c>
      <c r="M602" s="80">
        <v>0</v>
      </c>
      <c r="N602" s="69">
        <v>0</v>
      </c>
      <c r="O602" s="69">
        <v>0</v>
      </c>
      <c r="P602" s="69">
        <v>0</v>
      </c>
      <c r="Q602" s="69">
        <v>55.599999999999994</v>
      </c>
      <c r="R602" s="69">
        <v>4.4000000000000004</v>
      </c>
      <c r="S602" s="69">
        <v>163.15749500000001</v>
      </c>
      <c r="T602" s="80">
        <v>0</v>
      </c>
      <c r="U602" s="69">
        <v>0</v>
      </c>
      <c r="V602" s="80">
        <v>0.17289999999999997</v>
      </c>
      <c r="W602" s="69">
        <v>221.06994</v>
      </c>
      <c r="X602" s="69">
        <v>163.15749500000001</v>
      </c>
      <c r="Y602" s="69">
        <v>0</v>
      </c>
      <c r="Z602" s="69">
        <v>0</v>
      </c>
      <c r="AA602" s="60">
        <f>G602+H602+J602+L602+N602+O602+P602+Q602+R602+S602+U602+W602+X602+Y602+Z602</f>
        <v>2284.2049299999999</v>
      </c>
      <c r="AB602" s="143">
        <v>76.900000000000006</v>
      </c>
      <c r="AC602" s="69">
        <f>AB602+X602+W602+U602</f>
        <v>461.12743499999999</v>
      </c>
      <c r="AD602" s="238">
        <f t="shared" si="256"/>
        <v>0.36065026982637255</v>
      </c>
      <c r="AE602" s="69">
        <f>G602+H602+J602+L602+N602+P602+Q602+R602+S602+Y602+Z602</f>
        <v>1899.9774950000001</v>
      </c>
      <c r="AF602" s="277">
        <f t="shared" si="253"/>
        <v>0.6</v>
      </c>
      <c r="AG602" s="278">
        <f>G602*AF602</f>
        <v>767.16000000000008</v>
      </c>
      <c r="AH602" s="225">
        <f>IF((AA602+AB602)-(AE602+AG602)&gt;0,0,(AA602+AB602)-(AE602+AG602))</f>
        <v>-306.03256499999998</v>
      </c>
      <c r="AI602" s="238">
        <f t="shared" si="257"/>
        <v>0.59999999999999987</v>
      </c>
      <c r="AJ602" s="69">
        <f t="shared" si="258"/>
        <v>767.16</v>
      </c>
      <c r="AK602" s="69"/>
      <c r="AL602" s="438">
        <f t="shared" si="247"/>
        <v>5.0999999999999997E-2</v>
      </c>
      <c r="AM602" s="69">
        <f t="shared" si="254"/>
        <v>65.2</v>
      </c>
      <c r="AN602" s="186"/>
      <c r="AO602" s="329"/>
    </row>
    <row r="603" spans="2:45" s="1" customFormat="1" ht="15.75" x14ac:dyDescent="0.25">
      <c r="B603" s="678"/>
      <c r="C603" s="15" t="s">
        <v>748</v>
      </c>
      <c r="D603" s="116">
        <v>3</v>
      </c>
      <c r="E603" s="116">
        <v>26</v>
      </c>
      <c r="F603" s="116">
        <v>25</v>
      </c>
      <c r="G603" s="69">
        <v>2408.6800000000003</v>
      </c>
      <c r="H603" s="69">
        <v>54.6</v>
      </c>
      <c r="I603" s="80">
        <v>0.26483385090589034</v>
      </c>
      <c r="J603" s="69">
        <v>637.9</v>
      </c>
      <c r="K603" s="80">
        <v>0</v>
      </c>
      <c r="L603" s="69">
        <v>0</v>
      </c>
      <c r="M603" s="80">
        <v>0</v>
      </c>
      <c r="N603" s="69">
        <v>0</v>
      </c>
      <c r="O603" s="69">
        <v>0</v>
      </c>
      <c r="P603" s="69">
        <v>0</v>
      </c>
      <c r="Q603" s="69">
        <v>74.599999999999994</v>
      </c>
      <c r="R603" s="69">
        <v>0</v>
      </c>
      <c r="S603" s="69">
        <v>299.35339766666669</v>
      </c>
      <c r="T603" s="80">
        <v>0</v>
      </c>
      <c r="U603" s="69">
        <v>0</v>
      </c>
      <c r="V603" s="80">
        <v>0.1729</v>
      </c>
      <c r="W603" s="69">
        <v>416.46077200000002</v>
      </c>
      <c r="X603" s="69">
        <v>299.35339766666669</v>
      </c>
      <c r="Y603" s="69">
        <v>0</v>
      </c>
      <c r="Z603" s="69">
        <v>0</v>
      </c>
      <c r="AA603" s="60">
        <f>G603+H603+J603+L603+N603+O603+P603+Q603+R603+S603+U603+W603+X603+Y603+Z603</f>
        <v>4190.9475673333336</v>
      </c>
      <c r="AB603" s="143">
        <v>141.1</v>
      </c>
      <c r="AC603" s="69">
        <f>AB603+X603+W603+U603</f>
        <v>856.91416966666668</v>
      </c>
      <c r="AD603" s="238">
        <f t="shared" si="256"/>
        <v>0.3557609020985214</v>
      </c>
      <c r="AE603" s="69">
        <f>G603+H603+J603+L603+N603+P603+Q603+R603+S603+Y603+Z603</f>
        <v>3475.133397666667</v>
      </c>
      <c r="AF603" s="277">
        <f t="shared" si="253"/>
        <v>0.6</v>
      </c>
      <c r="AG603" s="278">
        <f>G603*AF603</f>
        <v>1445.2080000000001</v>
      </c>
      <c r="AH603" s="225">
        <f>IF((AA603+AB603)-(AE603+AG603)&gt;0,0,(AA603+AB603)-(AE603+AG603))</f>
        <v>-588.29383033333306</v>
      </c>
      <c r="AI603" s="238">
        <f t="shared" si="257"/>
        <v>0.59999999999999976</v>
      </c>
      <c r="AJ603" s="69">
        <f t="shared" si="258"/>
        <v>1445.2079999999996</v>
      </c>
      <c r="AK603" s="69"/>
      <c r="AL603" s="438">
        <f t="shared" si="247"/>
        <v>5.0999999999999997E-2</v>
      </c>
      <c r="AM603" s="69">
        <f t="shared" si="254"/>
        <v>122.8</v>
      </c>
      <c r="AN603" s="186"/>
      <c r="AO603" s="329"/>
    </row>
    <row r="604" spans="2:45" ht="36.75" customHeight="1" x14ac:dyDescent="0.25">
      <c r="B604" s="663" t="s">
        <v>472</v>
      </c>
      <c r="C604" s="664"/>
      <c r="D604" s="117">
        <f t="shared" ref="D604:AA604" si="260">D606</f>
        <v>223</v>
      </c>
      <c r="E604" s="117">
        <f t="shared" si="260"/>
        <v>1086</v>
      </c>
      <c r="F604" s="117">
        <f t="shared" si="260"/>
        <v>1036</v>
      </c>
      <c r="G604" s="132">
        <f t="shared" si="260"/>
        <v>98799.672999999995</v>
      </c>
      <c r="H604" s="132">
        <f t="shared" si="260"/>
        <v>2523.58</v>
      </c>
      <c r="I604" s="87">
        <f>J604/G604</f>
        <v>0.24498826023442405</v>
      </c>
      <c r="J604" s="132">
        <f t="shared" si="260"/>
        <v>24204.76</v>
      </c>
      <c r="K604" s="87">
        <f>L604/G604</f>
        <v>2.5648870315593052E-3</v>
      </c>
      <c r="L604" s="132">
        <f t="shared" si="260"/>
        <v>253.41</v>
      </c>
      <c r="M604" s="87">
        <f>N604/G604</f>
        <v>0</v>
      </c>
      <c r="N604" s="132">
        <f t="shared" si="260"/>
        <v>0</v>
      </c>
      <c r="O604" s="132">
        <f t="shared" si="260"/>
        <v>0</v>
      </c>
      <c r="P604" s="132">
        <f t="shared" si="260"/>
        <v>1252.42</v>
      </c>
      <c r="Q604" s="132">
        <f t="shared" si="260"/>
        <v>3091.8780000000002</v>
      </c>
      <c r="R604" s="132">
        <f t="shared" si="260"/>
        <v>220.01000000000002</v>
      </c>
      <c r="S604" s="132">
        <f t="shared" si="260"/>
        <v>10824.980059551592</v>
      </c>
      <c r="T604" s="87">
        <f>U604/G604</f>
        <v>0</v>
      </c>
      <c r="U604" s="132">
        <f t="shared" si="260"/>
        <v>0</v>
      </c>
      <c r="V604" s="87">
        <f>W604/G604</f>
        <v>5.7287939754811702E-2</v>
      </c>
      <c r="W604" s="315">
        <f t="shared" si="260"/>
        <v>5660.029714619096</v>
      </c>
      <c r="X604" s="132">
        <f t="shared" si="260"/>
        <v>0</v>
      </c>
      <c r="Y604" s="132">
        <f t="shared" si="260"/>
        <v>0</v>
      </c>
      <c r="Z604" s="132">
        <f t="shared" si="260"/>
        <v>0</v>
      </c>
      <c r="AA604" s="132">
        <f t="shared" si="260"/>
        <v>146830.74077417067</v>
      </c>
      <c r="AB604" s="129">
        <f>AB606+AB605</f>
        <v>22345.000000000007</v>
      </c>
      <c r="AC604" s="129">
        <f>AC606+AC605</f>
        <v>28459.165914619101</v>
      </c>
      <c r="AD604" s="226">
        <f t="shared" si="256"/>
        <v>0.28345265590726304</v>
      </c>
      <c r="AE604" s="129">
        <f>AE606+AE605</f>
        <v>145640.68805955161</v>
      </c>
      <c r="AF604" s="258">
        <f t="shared" si="253"/>
        <v>0.6</v>
      </c>
      <c r="AG604" s="255">
        <f>AG606+AG605</f>
        <v>61149.067799999997</v>
      </c>
      <c r="AH604" s="129">
        <f>AH606+AH605</f>
        <v>-32689.901885380903</v>
      </c>
      <c r="AI604" s="226">
        <f t="shared" si="257"/>
        <v>0.61891973873233375</v>
      </c>
      <c r="AJ604" s="132">
        <f t="shared" si="258"/>
        <v>61149.067800000004</v>
      </c>
      <c r="AK604" s="132"/>
      <c r="AL604" s="424"/>
      <c r="AM604" s="132">
        <f>AM606+AM605</f>
        <v>7014.9</v>
      </c>
      <c r="AN604" s="196"/>
      <c r="AO604" s="329"/>
    </row>
    <row r="605" spans="2:45" ht="18.75" x14ac:dyDescent="0.25">
      <c r="B605" s="306" t="s">
        <v>830</v>
      </c>
      <c r="C605" s="207"/>
      <c r="D605" s="350"/>
      <c r="E605" s="350">
        <v>27</v>
      </c>
      <c r="F605" s="350">
        <v>28</v>
      </c>
      <c r="G605" s="355">
        <v>3115.4399999999996</v>
      </c>
      <c r="H605" s="355">
        <v>140.39999999999998</v>
      </c>
      <c r="I605" s="363">
        <f>J605/G605</f>
        <v>0.29317463985825443</v>
      </c>
      <c r="J605" s="364">
        <v>913.36800000000005</v>
      </c>
      <c r="K605" s="363">
        <v>0</v>
      </c>
      <c r="L605" s="364">
        <v>0</v>
      </c>
      <c r="M605" s="363">
        <v>0</v>
      </c>
      <c r="N605" s="355">
        <v>0</v>
      </c>
      <c r="O605" s="355">
        <v>0</v>
      </c>
      <c r="P605" s="355">
        <v>0</v>
      </c>
      <c r="Q605" s="355">
        <v>0</v>
      </c>
      <c r="R605" s="355">
        <v>0</v>
      </c>
      <c r="S605" s="355">
        <v>300.76900000000001</v>
      </c>
      <c r="T605" s="363">
        <f>U605/G605</f>
        <v>0</v>
      </c>
      <c r="U605" s="355">
        <v>0</v>
      </c>
      <c r="V605" s="363">
        <f>W605/G605</f>
        <v>4.9228102611509124E-2</v>
      </c>
      <c r="W605" s="365">
        <v>153.36719999999997</v>
      </c>
      <c r="X605" s="355">
        <v>300.76900000000001</v>
      </c>
      <c r="Y605" s="355">
        <v>0</v>
      </c>
      <c r="Z605" s="355">
        <v>0</v>
      </c>
      <c r="AA605" s="355">
        <f>G605+H605+J605+L605+N605+O605+P605+Q605+R605+S605+U605+W605+X605+Y605+Z605</f>
        <v>4924.1131999999998</v>
      </c>
      <c r="AB605" s="356">
        <v>449.5</v>
      </c>
      <c r="AC605" s="355">
        <f>AB605+X605+W605+U605</f>
        <v>903.63619999999992</v>
      </c>
      <c r="AD605" s="357">
        <f t="shared" si="256"/>
        <v>0.29005090773694886</v>
      </c>
      <c r="AE605" s="355">
        <f>G605+H605+J605+L605+N605+P605+Q605+R605+S605+Y605+Z605</f>
        <v>4469.9769999999999</v>
      </c>
      <c r="AF605" s="358">
        <f t="shared" si="253"/>
        <v>0.6</v>
      </c>
      <c r="AG605" s="359">
        <f>G605*AF605</f>
        <v>1869.2639999999997</v>
      </c>
      <c r="AH605" s="360">
        <f>IF((AA605+AB605)-(AE605+AG605)&gt;0,0,(AA605+AB605)-(AE605+AG605))</f>
        <v>-965.62780000000021</v>
      </c>
      <c r="AI605" s="357">
        <f t="shared" si="257"/>
        <v>0.60000000000000009</v>
      </c>
      <c r="AJ605" s="355">
        <f t="shared" si="258"/>
        <v>1869.2640000000001</v>
      </c>
      <c r="AK605" s="355"/>
      <c r="AL605" s="434"/>
      <c r="AM605" s="355">
        <f t="shared" si="254"/>
        <v>0</v>
      </c>
      <c r="AN605" s="184"/>
      <c r="AO605" s="329">
        <v>0.29399999999999998</v>
      </c>
      <c r="AR605" s="34">
        <v>4924.1000000000004</v>
      </c>
      <c r="AS605" s="37">
        <f>AR605-AA605</f>
        <v>-1.3199999999415013E-2</v>
      </c>
    </row>
    <row r="606" spans="2:45" ht="18.75" customHeight="1" x14ac:dyDescent="0.3">
      <c r="B606" s="10" t="s">
        <v>710</v>
      </c>
      <c r="C606" s="23"/>
      <c r="D606" s="154">
        <f>D607+D612+D617+D620+D621+D624+D628+D631+D636+D640+D643+D646+D647+D648+D649</f>
        <v>223</v>
      </c>
      <c r="E606" s="154">
        <f t="shared" ref="E606:AA606" si="261">E607+E612+E617+E620+E621+E624+E628+E631+E636+E640+E643+E646+E647+E648+E649</f>
        <v>1086</v>
      </c>
      <c r="F606" s="154">
        <f t="shared" si="261"/>
        <v>1036</v>
      </c>
      <c r="G606" s="65">
        <f t="shared" si="261"/>
        <v>98799.672999999995</v>
      </c>
      <c r="H606" s="65">
        <f t="shared" si="261"/>
        <v>2523.58</v>
      </c>
      <c r="I606" s="94">
        <f>J606/G606</f>
        <v>0.24498826023442405</v>
      </c>
      <c r="J606" s="65">
        <f t="shared" si="261"/>
        <v>24204.76</v>
      </c>
      <c r="K606" s="94">
        <f>L606/G606</f>
        <v>2.5648870315593052E-3</v>
      </c>
      <c r="L606" s="65">
        <f t="shared" si="261"/>
        <v>253.41</v>
      </c>
      <c r="M606" s="94">
        <f>N606/G606</f>
        <v>0</v>
      </c>
      <c r="N606" s="65">
        <f t="shared" si="261"/>
        <v>0</v>
      </c>
      <c r="O606" s="65">
        <f t="shared" si="261"/>
        <v>0</v>
      </c>
      <c r="P606" s="65">
        <f t="shared" si="261"/>
        <v>1252.42</v>
      </c>
      <c r="Q606" s="65">
        <f t="shared" si="261"/>
        <v>3091.8780000000002</v>
      </c>
      <c r="R606" s="65">
        <f t="shared" si="261"/>
        <v>220.01000000000002</v>
      </c>
      <c r="S606" s="65">
        <f t="shared" si="261"/>
        <v>10824.980059551592</v>
      </c>
      <c r="T606" s="94">
        <f>U606/G606</f>
        <v>0</v>
      </c>
      <c r="U606" s="65">
        <f t="shared" si="261"/>
        <v>0</v>
      </c>
      <c r="V606" s="94">
        <f>W606/G606</f>
        <v>5.7287939754811702E-2</v>
      </c>
      <c r="W606" s="65">
        <f t="shared" si="261"/>
        <v>5660.029714619096</v>
      </c>
      <c r="X606" s="65">
        <f t="shared" si="261"/>
        <v>0</v>
      </c>
      <c r="Y606" s="65">
        <f t="shared" si="261"/>
        <v>0</v>
      </c>
      <c r="Z606" s="65">
        <f t="shared" si="261"/>
        <v>0</v>
      </c>
      <c r="AA606" s="65">
        <f t="shared" si="261"/>
        <v>146830.74077417067</v>
      </c>
      <c r="AB606" s="62">
        <f>AB607+AB612+AB617+AB620+AB621+AB624+AB628+AB631+AB636+AB640+AB643+AB646+AB647+AB648+AB649</f>
        <v>21895.500000000007</v>
      </c>
      <c r="AC606" s="62">
        <f>AC607+AC612+AC617+AC620+AC621+AC624+AC628+AC631+AC636+AC640+AC643+AC646+AC647+AC648+AC649</f>
        <v>27555.529714619101</v>
      </c>
      <c r="AD606" s="232">
        <f t="shared" si="256"/>
        <v>0.27890304570764224</v>
      </c>
      <c r="AE606" s="62">
        <f>AE607+AE612+AE617+AE620+AE621+AE624+AE628+AE631+AE636+AE640+AE643+AE646+AE647+AE648+AE649</f>
        <v>141170.7110595516</v>
      </c>
      <c r="AF606" s="267">
        <f t="shared" si="253"/>
        <v>0.6</v>
      </c>
      <c r="AG606" s="268">
        <f>AG607+AG612+AG617+AG620+AG621+AG624+AG628+AG631+AG636+AG640+AG643+AG646+AG647+AG648+AG649</f>
        <v>59279.803799999994</v>
      </c>
      <c r="AH606" s="62">
        <f>AH607+AH612+AH617+AH620+AH621+AH624+AH628+AH631+AH636+AH640+AH643+AH646+AH647+AH648+AH649</f>
        <v>-31724.274085380901</v>
      </c>
      <c r="AI606" s="232">
        <f t="shared" si="257"/>
        <v>0.60000000000000009</v>
      </c>
      <c r="AJ606" s="65">
        <f t="shared" si="258"/>
        <v>59279.803800000002</v>
      </c>
      <c r="AK606" s="65">
        <v>160.39285714285714</v>
      </c>
      <c r="AL606" s="429">
        <f>VLOOKUP(AK606,$AK$2:$AL$6,2,TRUE)</f>
        <v>7.0999999999999994E-2</v>
      </c>
      <c r="AM606" s="65">
        <f>AM607+AM612+AM617+AM620+AM621+AM624+AM628+AM631+AM636+AM640+AM643+AM646+AM647+AM648+AM649</f>
        <v>7014.9</v>
      </c>
      <c r="AN606" s="79"/>
      <c r="AO606" s="329">
        <v>0.22700000000000001</v>
      </c>
    </row>
    <row r="607" spans="2:45" s="1" customFormat="1" ht="15.75" x14ac:dyDescent="0.25">
      <c r="B607" s="677" t="s">
        <v>473</v>
      </c>
      <c r="C607" s="21" t="s">
        <v>124</v>
      </c>
      <c r="D607" s="125">
        <f t="shared" ref="D607:AA607" si="262">SUM(D608:D611)</f>
        <v>14</v>
      </c>
      <c r="E607" s="125">
        <f t="shared" si="262"/>
        <v>76</v>
      </c>
      <c r="F607" s="125">
        <f t="shared" si="262"/>
        <v>75</v>
      </c>
      <c r="G607" s="57">
        <f t="shared" si="262"/>
        <v>7017.3719999999994</v>
      </c>
      <c r="H607" s="57">
        <f t="shared" si="262"/>
        <v>188.40000000000003</v>
      </c>
      <c r="I607" s="82">
        <f>J607/G607</f>
        <v>0.26229334856410635</v>
      </c>
      <c r="J607" s="57">
        <f t="shared" si="262"/>
        <v>1840.6100000000001</v>
      </c>
      <c r="K607" s="82">
        <f>L607/G607</f>
        <v>0</v>
      </c>
      <c r="L607" s="57">
        <f t="shared" si="262"/>
        <v>0</v>
      </c>
      <c r="M607" s="82">
        <f t="shared" si="262"/>
        <v>0</v>
      </c>
      <c r="N607" s="57">
        <f t="shared" si="262"/>
        <v>0</v>
      </c>
      <c r="O607" s="57">
        <f t="shared" si="262"/>
        <v>0</v>
      </c>
      <c r="P607" s="57">
        <f t="shared" si="262"/>
        <v>34.520000000000003</v>
      </c>
      <c r="Q607" s="57">
        <f t="shared" si="262"/>
        <v>277.84800000000001</v>
      </c>
      <c r="R607" s="57">
        <f t="shared" si="262"/>
        <v>31.88</v>
      </c>
      <c r="S607" s="57">
        <f t="shared" si="262"/>
        <v>739.99323870192211</v>
      </c>
      <c r="T607" s="82">
        <f>U607/G607</f>
        <v>0</v>
      </c>
      <c r="U607" s="57">
        <f t="shared" si="262"/>
        <v>0</v>
      </c>
      <c r="V607" s="82">
        <f>W607/G607</f>
        <v>5.3251967320966702E-2</v>
      </c>
      <c r="W607" s="57">
        <f t="shared" si="262"/>
        <v>373.68886442306672</v>
      </c>
      <c r="X607" s="57">
        <f t="shared" si="262"/>
        <v>0</v>
      </c>
      <c r="Y607" s="57">
        <f t="shared" si="262"/>
        <v>0</v>
      </c>
      <c r="Z607" s="57">
        <f t="shared" si="262"/>
        <v>0</v>
      </c>
      <c r="AA607" s="57">
        <f t="shared" si="262"/>
        <v>10504.312103124988</v>
      </c>
      <c r="AB607" s="141">
        <f>SUM(AB608:AB611)</f>
        <v>1496.7</v>
      </c>
      <c r="AC607" s="141">
        <f>SUM(AC608:AC611)</f>
        <v>1870.3888644230667</v>
      </c>
      <c r="AD607" s="233">
        <f t="shared" si="256"/>
        <v>0.26653694066996403</v>
      </c>
      <c r="AE607" s="141">
        <f>SUM(AE608:AE611)</f>
        <v>10130.623238701921</v>
      </c>
      <c r="AF607" s="269">
        <f t="shared" si="253"/>
        <v>0.6</v>
      </c>
      <c r="AG607" s="270">
        <f>SUM(AG608:AG611)</f>
        <v>4210.4231999999993</v>
      </c>
      <c r="AH607" s="141">
        <f>SUM(AH608:AH611)</f>
        <v>-2340.0343355769319</v>
      </c>
      <c r="AI607" s="233">
        <f t="shared" si="257"/>
        <v>0.59999999999999987</v>
      </c>
      <c r="AJ607" s="57">
        <f t="shared" si="258"/>
        <v>4210.4231999999984</v>
      </c>
      <c r="AK607" s="57"/>
      <c r="AL607" s="433">
        <f>$AL$606</f>
        <v>7.0999999999999994E-2</v>
      </c>
      <c r="AM607" s="57">
        <f>SUM(AM608:AM611)</f>
        <v>498.3</v>
      </c>
      <c r="AN607" s="79"/>
      <c r="AO607" s="329"/>
    </row>
    <row r="608" spans="2:45" s="1" customFormat="1" ht="15.75" x14ac:dyDescent="0.25">
      <c r="B608" s="677"/>
      <c r="C608" s="15" t="s">
        <v>914</v>
      </c>
      <c r="D608" s="116">
        <v>5</v>
      </c>
      <c r="E608" s="116">
        <v>19</v>
      </c>
      <c r="F608" s="116">
        <v>21</v>
      </c>
      <c r="G608" s="69">
        <v>2110.91</v>
      </c>
      <c r="H608" s="69">
        <v>51.6</v>
      </c>
      <c r="I608" s="80">
        <v>0.24569972192087774</v>
      </c>
      <c r="J608" s="69">
        <v>518.65</v>
      </c>
      <c r="K608" s="80">
        <v>0</v>
      </c>
      <c r="L608" s="69">
        <v>0</v>
      </c>
      <c r="M608" s="80">
        <v>0</v>
      </c>
      <c r="N608" s="69">
        <v>0</v>
      </c>
      <c r="O608" s="69">
        <v>0</v>
      </c>
      <c r="P608" s="69">
        <v>0</v>
      </c>
      <c r="Q608" s="69">
        <v>10.760000000000002</v>
      </c>
      <c r="R608" s="69">
        <v>0</v>
      </c>
      <c r="S608" s="69">
        <v>206.58195612254934</v>
      </c>
      <c r="T608" s="80">
        <v>0</v>
      </c>
      <c r="U608" s="69">
        <v>0</v>
      </c>
      <c r="V608" s="80">
        <v>5.1477075512737426E-2</v>
      </c>
      <c r="W608" s="69">
        <v>108.66347347059255</v>
      </c>
      <c r="X608" s="69">
        <v>0</v>
      </c>
      <c r="Y608" s="69">
        <v>0</v>
      </c>
      <c r="Z608" s="69">
        <v>0</v>
      </c>
      <c r="AA608" s="60">
        <f>G608+H608+J608+L608+N608+O608+P608+Q608+R608+S608+U608+W608+X608+Y608+Z608</f>
        <v>3007.1654295931421</v>
      </c>
      <c r="AB608" s="143">
        <v>417.8</v>
      </c>
      <c r="AC608" s="69">
        <f>AB608+X608+W608+U608</f>
        <v>526.46347347059259</v>
      </c>
      <c r="AD608" s="238">
        <f t="shared" si="256"/>
        <v>0.24940119354713969</v>
      </c>
      <c r="AE608" s="69">
        <f>G608+H608+J608+L608+N608+P608+Q608+R608+S608+Y608+Z608</f>
        <v>2898.5019561225495</v>
      </c>
      <c r="AF608" s="277">
        <f t="shared" si="253"/>
        <v>0.6</v>
      </c>
      <c r="AG608" s="278">
        <f>G608*AF608</f>
        <v>1266.5459999999998</v>
      </c>
      <c r="AH608" s="225">
        <f>IF((AA608+AB608)-(AE608+AG608)&gt;0,0,(AA608+AB608)-(AE608+AG608))</f>
        <v>-740.08252652940701</v>
      </c>
      <c r="AI608" s="238">
        <f t="shared" si="257"/>
        <v>0.59999999999999987</v>
      </c>
      <c r="AJ608" s="69">
        <f t="shared" si="258"/>
        <v>1266.5459999999996</v>
      </c>
      <c r="AK608" s="69"/>
      <c r="AL608" s="438">
        <f t="shared" ref="AL608:AL649" si="263">$AL$606</f>
        <v>7.0999999999999994E-2</v>
      </c>
      <c r="AM608" s="69">
        <f t="shared" si="254"/>
        <v>149.9</v>
      </c>
      <c r="AN608" s="186"/>
      <c r="AO608" s="329"/>
    </row>
    <row r="609" spans="2:41" s="1" customFormat="1" ht="15.75" x14ac:dyDescent="0.25">
      <c r="B609" s="677"/>
      <c r="C609" s="15" t="s">
        <v>915</v>
      </c>
      <c r="D609" s="116">
        <v>3</v>
      </c>
      <c r="E609" s="116">
        <v>17</v>
      </c>
      <c r="F609" s="116">
        <v>18</v>
      </c>
      <c r="G609" s="69">
        <v>1719.3119999999999</v>
      </c>
      <c r="H609" s="69">
        <v>39.600000000000009</v>
      </c>
      <c r="I609" s="80">
        <v>0.26892152209721099</v>
      </c>
      <c r="J609" s="69">
        <v>462.36</v>
      </c>
      <c r="K609" s="80">
        <v>0</v>
      </c>
      <c r="L609" s="69">
        <v>0</v>
      </c>
      <c r="M609" s="80">
        <v>0</v>
      </c>
      <c r="N609" s="69">
        <v>0</v>
      </c>
      <c r="O609" s="69">
        <v>0</v>
      </c>
      <c r="P609" s="69">
        <v>0</v>
      </c>
      <c r="Q609" s="69">
        <v>37.908000000000001</v>
      </c>
      <c r="R609" s="69">
        <v>4.25</v>
      </c>
      <c r="S609" s="69">
        <v>168.99126133885437</v>
      </c>
      <c r="T609" s="80">
        <v>0</v>
      </c>
      <c r="U609" s="69">
        <v>0</v>
      </c>
      <c r="V609" s="80">
        <v>5.0057892963145993E-2</v>
      </c>
      <c r="W609" s="69">
        <v>86.065136066252464</v>
      </c>
      <c r="X609" s="69">
        <v>0</v>
      </c>
      <c r="Y609" s="69">
        <v>0</v>
      </c>
      <c r="Z609" s="69">
        <v>0</v>
      </c>
      <c r="AA609" s="60">
        <f>G609+H609+J609+L609+N609+O609+P609+Q609+R609+S609+U609+W609+X609+Y609+Z609</f>
        <v>2518.4863974051063</v>
      </c>
      <c r="AB609" s="143">
        <v>341.8</v>
      </c>
      <c r="AC609" s="69">
        <f>AB609+X609+W609+U609</f>
        <v>427.86513606625249</v>
      </c>
      <c r="AD609" s="238">
        <f t="shared" si="256"/>
        <v>0.24885834337586926</v>
      </c>
      <c r="AE609" s="69">
        <f>G609+H609+J609+L609+N609+P609+Q609+R609+S609+Y609+Z609</f>
        <v>2432.421261338854</v>
      </c>
      <c r="AF609" s="277">
        <f t="shared" si="253"/>
        <v>0.6</v>
      </c>
      <c r="AG609" s="278">
        <f>G609*AF609</f>
        <v>1031.5871999999999</v>
      </c>
      <c r="AH609" s="225">
        <f>IF((AA609+AB609)-(AE609+AG609)&gt;0,0,(AA609+AB609)-(AE609+AG609))</f>
        <v>-603.72206393374745</v>
      </c>
      <c r="AI609" s="238">
        <f t="shared" si="257"/>
        <v>0.6</v>
      </c>
      <c r="AJ609" s="69">
        <f t="shared" si="258"/>
        <v>1031.5871999999999</v>
      </c>
      <c r="AK609" s="69"/>
      <c r="AL609" s="438">
        <f t="shared" si="263"/>
        <v>7.0999999999999994E-2</v>
      </c>
      <c r="AM609" s="69">
        <f t="shared" si="254"/>
        <v>122.1</v>
      </c>
      <c r="AN609" s="186"/>
      <c r="AO609" s="329"/>
    </row>
    <row r="610" spans="2:41" s="1" customFormat="1" ht="15.75" x14ac:dyDescent="0.25">
      <c r="B610" s="677"/>
      <c r="C610" s="15" t="s">
        <v>916</v>
      </c>
      <c r="D610" s="116">
        <v>2</v>
      </c>
      <c r="E610" s="116">
        <v>18</v>
      </c>
      <c r="F610" s="116">
        <v>17</v>
      </c>
      <c r="G610" s="69">
        <v>1595.6599999999999</v>
      </c>
      <c r="H610" s="69">
        <v>36</v>
      </c>
      <c r="I610" s="80">
        <v>0.18373588358422221</v>
      </c>
      <c r="J610" s="69">
        <v>293.18</v>
      </c>
      <c r="K610" s="80">
        <v>0</v>
      </c>
      <c r="L610" s="69">
        <v>0</v>
      </c>
      <c r="M610" s="80">
        <v>0</v>
      </c>
      <c r="N610" s="69">
        <v>0</v>
      </c>
      <c r="O610" s="69">
        <v>0</v>
      </c>
      <c r="P610" s="69">
        <v>34.520000000000003</v>
      </c>
      <c r="Q610" s="69">
        <v>110.25999999999999</v>
      </c>
      <c r="R610" s="69">
        <v>27.63</v>
      </c>
      <c r="S610" s="69">
        <v>161.54788014959504</v>
      </c>
      <c r="T610" s="80">
        <v>0</v>
      </c>
      <c r="U610" s="69">
        <v>0</v>
      </c>
      <c r="V610" s="80">
        <v>5.1718136567401873E-2</v>
      </c>
      <c r="W610" s="69">
        <v>82.524561795140471</v>
      </c>
      <c r="X610" s="69">
        <v>0</v>
      </c>
      <c r="Y610" s="69">
        <v>0</v>
      </c>
      <c r="Z610" s="69">
        <v>0</v>
      </c>
      <c r="AA610" s="60">
        <f>G610+H610+J610+L610+N610+O610+P610+Q610+R610+S610+U610+W610+X610+Y610+Z610</f>
        <v>2341.3224419447356</v>
      </c>
      <c r="AB610" s="143">
        <v>326.8</v>
      </c>
      <c r="AC610" s="69">
        <f>AB610+X610+W610+U610</f>
        <v>409.32456179514048</v>
      </c>
      <c r="AD610" s="238">
        <f t="shared" si="256"/>
        <v>0.25652367158112666</v>
      </c>
      <c r="AE610" s="69">
        <f>G610+H610+J610+L610+N610+P610+Q610+R610+S610+Y610+Z610</f>
        <v>2258.7978801495951</v>
      </c>
      <c r="AF610" s="277">
        <f t="shared" si="253"/>
        <v>0.6</v>
      </c>
      <c r="AG610" s="278">
        <f>G610*AF610</f>
        <v>957.39599999999984</v>
      </c>
      <c r="AH610" s="225">
        <f>IF((AA610+AB610)-(AE610+AG610)&gt;0,0,(AA610+AB610)-(AE610+AG610))</f>
        <v>-548.07143820485908</v>
      </c>
      <c r="AI610" s="238">
        <f t="shared" si="257"/>
        <v>0.59999999999999976</v>
      </c>
      <c r="AJ610" s="69">
        <f t="shared" si="258"/>
        <v>957.3959999999995</v>
      </c>
      <c r="AK610" s="69"/>
      <c r="AL610" s="438">
        <f t="shared" si="263"/>
        <v>7.0999999999999994E-2</v>
      </c>
      <c r="AM610" s="69">
        <f t="shared" si="254"/>
        <v>113.3</v>
      </c>
      <c r="AN610" s="186"/>
      <c r="AO610" s="329"/>
    </row>
    <row r="611" spans="2:41" s="1" customFormat="1" ht="15.75" customHeight="1" x14ac:dyDescent="0.25">
      <c r="B611" s="677"/>
      <c r="C611" s="15" t="s">
        <v>917</v>
      </c>
      <c r="D611" s="116">
        <v>4</v>
      </c>
      <c r="E611" s="116">
        <v>22</v>
      </c>
      <c r="F611" s="116">
        <v>19</v>
      </c>
      <c r="G611" s="69">
        <v>1591.4899999999998</v>
      </c>
      <c r="H611" s="69">
        <v>61.2</v>
      </c>
      <c r="I611" s="80">
        <v>0.35590547223042568</v>
      </c>
      <c r="J611" s="69">
        <v>566.42000000000007</v>
      </c>
      <c r="K611" s="80">
        <v>0</v>
      </c>
      <c r="L611" s="69">
        <v>0</v>
      </c>
      <c r="M611" s="80">
        <v>0</v>
      </c>
      <c r="N611" s="69">
        <v>0</v>
      </c>
      <c r="O611" s="69">
        <v>0</v>
      </c>
      <c r="P611" s="69">
        <v>0</v>
      </c>
      <c r="Q611" s="69">
        <v>118.92</v>
      </c>
      <c r="R611" s="69">
        <v>0</v>
      </c>
      <c r="S611" s="69">
        <v>202.87214109092344</v>
      </c>
      <c r="T611" s="80">
        <v>0</v>
      </c>
      <c r="U611" s="69">
        <v>0</v>
      </c>
      <c r="V611" s="80">
        <v>6.0594595687739949E-2</v>
      </c>
      <c r="W611" s="69">
        <v>96.435693091081234</v>
      </c>
      <c r="X611" s="69">
        <v>0</v>
      </c>
      <c r="Y611" s="69">
        <v>0</v>
      </c>
      <c r="Z611" s="69">
        <v>0</v>
      </c>
      <c r="AA611" s="60">
        <f>G611+H611+J611+L611+N611+O611+P611+Q611+R611+S611+U611+W611+X611+Y611+Z611</f>
        <v>2637.3378341820044</v>
      </c>
      <c r="AB611" s="143">
        <v>410.3</v>
      </c>
      <c r="AC611" s="69">
        <f>AB611+X611+W611+U611</f>
        <v>506.73569309108126</v>
      </c>
      <c r="AD611" s="238">
        <f t="shared" si="256"/>
        <v>0.31840331581793246</v>
      </c>
      <c r="AE611" s="69">
        <f>G611+H611+J611+L611+N611+P611+Q611+R611+S611+Y611+Z611</f>
        <v>2540.9021410909231</v>
      </c>
      <c r="AF611" s="277">
        <f t="shared" si="253"/>
        <v>0.6</v>
      </c>
      <c r="AG611" s="278">
        <f>G611*AF611</f>
        <v>954.89399999999978</v>
      </c>
      <c r="AH611" s="225">
        <f>IF((AA611+AB611)-(AE611+AG611)&gt;0,0,(AA611+AB611)-(AE611+AG611))</f>
        <v>-448.15830690891835</v>
      </c>
      <c r="AI611" s="238">
        <f t="shared" si="257"/>
        <v>0.59999999999999976</v>
      </c>
      <c r="AJ611" s="69">
        <f t="shared" si="258"/>
        <v>954.89399999999955</v>
      </c>
      <c r="AK611" s="69"/>
      <c r="AL611" s="438">
        <f t="shared" si="263"/>
        <v>7.0999999999999994E-2</v>
      </c>
      <c r="AM611" s="69">
        <f t="shared" si="254"/>
        <v>113</v>
      </c>
      <c r="AN611" s="186"/>
      <c r="AO611" s="329"/>
    </row>
    <row r="612" spans="2:41" s="1" customFormat="1" ht="15.75" x14ac:dyDescent="0.25">
      <c r="B612" s="677" t="s">
        <v>474</v>
      </c>
      <c r="C612" s="21" t="s">
        <v>124</v>
      </c>
      <c r="D612" s="125">
        <f t="shared" ref="D612:AA612" si="264">SUM(D613:D616)</f>
        <v>12</v>
      </c>
      <c r="E612" s="125">
        <f t="shared" si="264"/>
        <v>67</v>
      </c>
      <c r="F612" s="125">
        <f t="shared" si="264"/>
        <v>64</v>
      </c>
      <c r="G612" s="57">
        <f t="shared" si="264"/>
        <v>6243.4500000000007</v>
      </c>
      <c r="H612" s="57">
        <f t="shared" si="264"/>
        <v>209.04</v>
      </c>
      <c r="I612" s="82">
        <f>J612/G612</f>
        <v>0.32606011099632409</v>
      </c>
      <c r="J612" s="57">
        <f t="shared" si="264"/>
        <v>2035.7399999999998</v>
      </c>
      <c r="K612" s="82">
        <f>L612/G612</f>
        <v>0</v>
      </c>
      <c r="L612" s="57">
        <f t="shared" si="264"/>
        <v>0</v>
      </c>
      <c r="M612" s="82">
        <f t="shared" si="264"/>
        <v>0</v>
      </c>
      <c r="N612" s="57">
        <f t="shared" si="264"/>
        <v>0</v>
      </c>
      <c r="O612" s="57">
        <f t="shared" si="264"/>
        <v>0</v>
      </c>
      <c r="P612" s="57">
        <f t="shared" si="264"/>
        <v>0</v>
      </c>
      <c r="Q612" s="57">
        <f t="shared" si="264"/>
        <v>199.88999999999996</v>
      </c>
      <c r="R612" s="57">
        <f t="shared" si="264"/>
        <v>12.8</v>
      </c>
      <c r="S612" s="57">
        <f t="shared" si="264"/>
        <v>728.50025668647504</v>
      </c>
      <c r="T612" s="82">
        <f>U612/G612</f>
        <v>0</v>
      </c>
      <c r="U612" s="57">
        <f t="shared" si="264"/>
        <v>0</v>
      </c>
      <c r="V612" s="82">
        <f>W612/G612</f>
        <v>5.8090171337593831E-2</v>
      </c>
      <c r="W612" s="57">
        <f t="shared" si="264"/>
        <v>362.68308023770027</v>
      </c>
      <c r="X612" s="57">
        <f t="shared" si="264"/>
        <v>0</v>
      </c>
      <c r="Y612" s="57">
        <f t="shared" si="264"/>
        <v>0</v>
      </c>
      <c r="Z612" s="57">
        <f t="shared" si="264"/>
        <v>0</v>
      </c>
      <c r="AA612" s="57">
        <f t="shared" si="264"/>
        <v>9792.1033369241759</v>
      </c>
      <c r="AB612" s="141">
        <f>SUM(AB613:AB616)</f>
        <v>1473.6</v>
      </c>
      <c r="AC612" s="141">
        <f>SUM(AC613:AC616)</f>
        <v>1836.2830802377002</v>
      </c>
      <c r="AD612" s="233">
        <f t="shared" si="256"/>
        <v>0.29411352381098593</v>
      </c>
      <c r="AE612" s="141">
        <f>SUM(AE613:AE616)</f>
        <v>9429.4202566864751</v>
      </c>
      <c r="AF612" s="269">
        <f t="shared" si="253"/>
        <v>0.6</v>
      </c>
      <c r="AG612" s="270">
        <f>SUM(AG613:AG616)</f>
        <v>3746.07</v>
      </c>
      <c r="AH612" s="141">
        <f>SUM(AH613:AH616)</f>
        <v>-1909.786919762299</v>
      </c>
      <c r="AI612" s="233">
        <f t="shared" si="257"/>
        <v>0.59999999999999976</v>
      </c>
      <c r="AJ612" s="57">
        <f t="shared" si="258"/>
        <v>3746.0699999999993</v>
      </c>
      <c r="AK612" s="57"/>
      <c r="AL612" s="433">
        <f t="shared" si="263"/>
        <v>7.0999999999999994E-2</v>
      </c>
      <c r="AM612" s="57">
        <f>SUM(AM613:AM616)</f>
        <v>443.2</v>
      </c>
      <c r="AN612" s="79"/>
      <c r="AO612" s="329"/>
    </row>
    <row r="613" spans="2:41" s="1" customFormat="1" ht="15.75" x14ac:dyDescent="0.25">
      <c r="B613" s="677"/>
      <c r="C613" s="15" t="s">
        <v>918</v>
      </c>
      <c r="D613" s="116">
        <v>3</v>
      </c>
      <c r="E613" s="116">
        <v>22</v>
      </c>
      <c r="F613" s="116">
        <v>22</v>
      </c>
      <c r="G613" s="69">
        <v>1980.3500000000001</v>
      </c>
      <c r="H613" s="69">
        <v>69.600000000000009</v>
      </c>
      <c r="I613" s="80">
        <v>0.28519201151311635</v>
      </c>
      <c r="J613" s="69">
        <v>564.78</v>
      </c>
      <c r="K613" s="80">
        <v>0</v>
      </c>
      <c r="L613" s="69">
        <v>0</v>
      </c>
      <c r="M613" s="80">
        <v>0</v>
      </c>
      <c r="N613" s="69">
        <v>0</v>
      </c>
      <c r="O613" s="69">
        <v>0</v>
      </c>
      <c r="P613" s="69">
        <v>0</v>
      </c>
      <c r="Q613" s="69">
        <v>79.699999999999989</v>
      </c>
      <c r="R613" s="69">
        <v>8.5</v>
      </c>
      <c r="S613" s="69">
        <v>228.14327799749236</v>
      </c>
      <c r="T613" s="80">
        <v>0</v>
      </c>
      <c r="U613" s="69">
        <v>0</v>
      </c>
      <c r="V613" s="80">
        <v>5.8166150412759549E-2</v>
      </c>
      <c r="W613" s="69">
        <v>115.18933596990838</v>
      </c>
      <c r="X613" s="69">
        <v>0</v>
      </c>
      <c r="Y613" s="69">
        <v>0</v>
      </c>
      <c r="Z613" s="69">
        <v>0</v>
      </c>
      <c r="AA613" s="60">
        <f>G613+H613+J613+L613+N613+O613+P613+Q613+R613+S613+U613+W613+X613+Y613+Z613</f>
        <v>3046.2626139674012</v>
      </c>
      <c r="AB613" s="143">
        <v>461.5</v>
      </c>
      <c r="AC613" s="69">
        <f>AB613+X613+W613+U613</f>
        <v>576.68933596990837</v>
      </c>
      <c r="AD613" s="238">
        <f t="shared" si="256"/>
        <v>0.29120576462236897</v>
      </c>
      <c r="AE613" s="69">
        <f>G613+H613+J613+L613+N613+P613+Q613+R613+S613+Y613+Z613</f>
        <v>2931.0732779974928</v>
      </c>
      <c r="AF613" s="277">
        <f t="shared" si="253"/>
        <v>0.6</v>
      </c>
      <c r="AG613" s="278">
        <f>G613*AF613</f>
        <v>1188.21</v>
      </c>
      <c r="AH613" s="225">
        <f>IF((AA613+AB613)-(AE613+AG613)&gt;0,0,(AA613+AB613)-(AE613+AG613))</f>
        <v>-611.52066403009121</v>
      </c>
      <c r="AI613" s="238">
        <f t="shared" si="257"/>
        <v>0.59999999999999976</v>
      </c>
      <c r="AJ613" s="69">
        <f t="shared" si="258"/>
        <v>1188.2099999999996</v>
      </c>
      <c r="AK613" s="69"/>
      <c r="AL613" s="438">
        <f t="shared" si="263"/>
        <v>7.0999999999999994E-2</v>
      </c>
      <c r="AM613" s="69">
        <f t="shared" si="254"/>
        <v>140.6</v>
      </c>
      <c r="AN613" s="186"/>
      <c r="AO613" s="329"/>
    </row>
    <row r="614" spans="2:41" s="1" customFormat="1" ht="15.75" x14ac:dyDescent="0.25">
      <c r="B614" s="677"/>
      <c r="C614" s="15" t="s">
        <v>919</v>
      </c>
      <c r="D614" s="116">
        <v>3</v>
      </c>
      <c r="E614" s="116">
        <v>16</v>
      </c>
      <c r="F614" s="116">
        <v>14</v>
      </c>
      <c r="G614" s="69">
        <v>1414.3700000000001</v>
      </c>
      <c r="H614" s="69">
        <v>44.4</v>
      </c>
      <c r="I614" s="80">
        <v>0.37402518435769988</v>
      </c>
      <c r="J614" s="69">
        <v>529.01</v>
      </c>
      <c r="K614" s="80">
        <v>0</v>
      </c>
      <c r="L614" s="69">
        <v>0</v>
      </c>
      <c r="M614" s="80">
        <v>0</v>
      </c>
      <c r="N614" s="69">
        <v>0</v>
      </c>
      <c r="O614" s="69">
        <v>0</v>
      </c>
      <c r="P614" s="69">
        <v>0</v>
      </c>
      <c r="Q614" s="69">
        <v>71.33</v>
      </c>
      <c r="R614" s="69">
        <v>4.3</v>
      </c>
      <c r="S614" s="69">
        <v>172.27152236853277</v>
      </c>
      <c r="T614" s="80">
        <v>0</v>
      </c>
      <c r="U614" s="69">
        <v>0</v>
      </c>
      <c r="V614" s="80">
        <v>5.9565932833977923E-2</v>
      </c>
      <c r="W614" s="69">
        <v>84.248268422393366</v>
      </c>
      <c r="X614" s="69">
        <v>0</v>
      </c>
      <c r="Y614" s="69">
        <v>0</v>
      </c>
      <c r="Z614" s="69">
        <v>0</v>
      </c>
      <c r="AA614" s="60">
        <f>G614+H614+J614+L614+N614+O614+P614+Q614+R614+S614+U614+W614+X614+Y614+Z614</f>
        <v>2319.9297907909263</v>
      </c>
      <c r="AB614" s="143">
        <v>348.5</v>
      </c>
      <c r="AC614" s="69">
        <f>AB614+X614+W614+U614</f>
        <v>432.74826842239338</v>
      </c>
      <c r="AD614" s="238">
        <f t="shared" si="256"/>
        <v>0.30596538983603538</v>
      </c>
      <c r="AE614" s="69">
        <f>G614+H614+J614+L614+N614+P614+Q614+R614+S614+Y614+Z614</f>
        <v>2235.681522368533</v>
      </c>
      <c r="AF614" s="277">
        <f t="shared" si="253"/>
        <v>0.6</v>
      </c>
      <c r="AG614" s="278">
        <f>G614*AF614</f>
        <v>848.62200000000007</v>
      </c>
      <c r="AH614" s="225">
        <f>IF((AA614+AB614)-(AE614+AG614)&gt;0,0,(AA614+AB614)-(AE614+AG614))</f>
        <v>-415.87373157760658</v>
      </c>
      <c r="AI614" s="238">
        <f t="shared" si="257"/>
        <v>0.59999999999999987</v>
      </c>
      <c r="AJ614" s="69">
        <f t="shared" si="258"/>
        <v>848.62199999999996</v>
      </c>
      <c r="AK614" s="69"/>
      <c r="AL614" s="438">
        <f t="shared" si="263"/>
        <v>7.0999999999999994E-2</v>
      </c>
      <c r="AM614" s="69">
        <f t="shared" si="254"/>
        <v>100.4</v>
      </c>
      <c r="AN614" s="186"/>
      <c r="AO614" s="329"/>
    </row>
    <row r="615" spans="2:41" s="1" customFormat="1" ht="15.75" x14ac:dyDescent="0.25">
      <c r="B615" s="677"/>
      <c r="C615" s="15" t="s">
        <v>920</v>
      </c>
      <c r="D615" s="116">
        <v>3</v>
      </c>
      <c r="E615" s="116">
        <v>17</v>
      </c>
      <c r="F615" s="116">
        <v>16</v>
      </c>
      <c r="G615" s="69">
        <v>1542.55</v>
      </c>
      <c r="H615" s="69">
        <v>51.84</v>
      </c>
      <c r="I615" s="80">
        <v>0.33276068847038992</v>
      </c>
      <c r="J615" s="69">
        <v>513.29999999999995</v>
      </c>
      <c r="K615" s="80">
        <v>0</v>
      </c>
      <c r="L615" s="69">
        <v>0</v>
      </c>
      <c r="M615" s="80">
        <v>0</v>
      </c>
      <c r="N615" s="69">
        <v>0</v>
      </c>
      <c r="O615" s="69">
        <v>0</v>
      </c>
      <c r="P615" s="69">
        <v>0</v>
      </c>
      <c r="Q615" s="69">
        <v>48.169999999999995</v>
      </c>
      <c r="R615" s="69">
        <v>0</v>
      </c>
      <c r="S615" s="69">
        <v>180.32609104671519</v>
      </c>
      <c r="T615" s="80">
        <v>0</v>
      </c>
      <c r="U615" s="69">
        <v>0</v>
      </c>
      <c r="V615" s="80">
        <v>5.7342123471253489E-2</v>
      </c>
      <c r="W615" s="69">
        <v>88.453092560582064</v>
      </c>
      <c r="X615" s="69">
        <v>0</v>
      </c>
      <c r="Y615" s="69">
        <v>0</v>
      </c>
      <c r="Z615" s="69">
        <v>0</v>
      </c>
      <c r="AA615" s="60">
        <f>G615+H615+J615+L615+N615+O615+P615+Q615+R615+S615+U615+W615+X615+Y615+Z615</f>
        <v>2424.6391836072971</v>
      </c>
      <c r="AB615" s="143">
        <v>364.7</v>
      </c>
      <c r="AC615" s="69">
        <f>AB615+X615+W615+U615</f>
        <v>453.15309256058208</v>
      </c>
      <c r="AD615" s="238">
        <f t="shared" si="256"/>
        <v>0.2937688195264867</v>
      </c>
      <c r="AE615" s="69">
        <f>G615+H615+J615+L615+N615+P615+Q615+R615+S615+Y615+Z615</f>
        <v>2336.1860910467149</v>
      </c>
      <c r="AF615" s="277">
        <f t="shared" si="253"/>
        <v>0.6</v>
      </c>
      <c r="AG615" s="278">
        <f>G615*AF615</f>
        <v>925.53</v>
      </c>
      <c r="AH615" s="225">
        <f>IF((AA615+AB615)-(AE615+AG615)&gt;0,0,(AA615+AB615)-(AE615+AG615))</f>
        <v>-472.37690743941766</v>
      </c>
      <c r="AI615" s="238">
        <f t="shared" si="257"/>
        <v>0.59999999999999987</v>
      </c>
      <c r="AJ615" s="69">
        <f t="shared" si="258"/>
        <v>925.52999999999975</v>
      </c>
      <c r="AK615" s="69"/>
      <c r="AL615" s="438">
        <f t="shared" si="263"/>
        <v>7.0999999999999994E-2</v>
      </c>
      <c r="AM615" s="69">
        <f t="shared" si="254"/>
        <v>109.5</v>
      </c>
      <c r="AN615" s="186"/>
      <c r="AO615" s="329"/>
    </row>
    <row r="616" spans="2:41" s="1" customFormat="1" ht="15.75" customHeight="1" x14ac:dyDescent="0.25">
      <c r="B616" s="677"/>
      <c r="C616" s="15" t="s">
        <v>921</v>
      </c>
      <c r="D616" s="116">
        <v>3</v>
      </c>
      <c r="E616" s="116">
        <v>12</v>
      </c>
      <c r="F616" s="116">
        <v>12</v>
      </c>
      <c r="G616" s="69">
        <v>1306.18</v>
      </c>
      <c r="H616" s="69">
        <v>43.199999999999996</v>
      </c>
      <c r="I616" s="80">
        <v>0.32817069622869738</v>
      </c>
      <c r="J616" s="69">
        <v>428.65</v>
      </c>
      <c r="K616" s="80">
        <v>0</v>
      </c>
      <c r="L616" s="69">
        <v>0</v>
      </c>
      <c r="M616" s="80">
        <v>0</v>
      </c>
      <c r="N616" s="69">
        <v>0</v>
      </c>
      <c r="O616" s="69">
        <v>0</v>
      </c>
      <c r="P616" s="69">
        <v>0</v>
      </c>
      <c r="Q616" s="69">
        <v>0.69</v>
      </c>
      <c r="R616" s="69">
        <v>0</v>
      </c>
      <c r="S616" s="69">
        <v>147.75936527373472</v>
      </c>
      <c r="T616" s="80">
        <v>0</v>
      </c>
      <c r="U616" s="69">
        <v>0</v>
      </c>
      <c r="V616" s="80">
        <v>5.7260395416264584E-2</v>
      </c>
      <c r="W616" s="69">
        <v>74.792383284816481</v>
      </c>
      <c r="X616" s="69">
        <v>0</v>
      </c>
      <c r="Y616" s="69">
        <v>0</v>
      </c>
      <c r="Z616" s="69">
        <v>0</v>
      </c>
      <c r="AA616" s="60">
        <f>G616+H616+J616+L616+N616+O616+P616+Q616+R616+S616+U616+W616+X616+Y616+Z616</f>
        <v>2001.2717485585513</v>
      </c>
      <c r="AB616" s="143">
        <v>298.89999999999998</v>
      </c>
      <c r="AC616" s="69">
        <f>AB616+X616+W616+U616</f>
        <v>373.69238328481646</v>
      </c>
      <c r="AD616" s="238">
        <f t="shared" si="256"/>
        <v>0.286095624863967</v>
      </c>
      <c r="AE616" s="69">
        <f>G616+H616+J616+L616+N616+P616+Q616+R616+S616+Y616+Z616</f>
        <v>1926.4793652737349</v>
      </c>
      <c r="AF616" s="277">
        <f t="shared" si="253"/>
        <v>0.6</v>
      </c>
      <c r="AG616" s="278">
        <f>G616*AF616</f>
        <v>783.70799999999997</v>
      </c>
      <c r="AH616" s="225">
        <f>IF((AA616+AB616)-(AE616+AG616)&gt;0,0,(AA616+AB616)-(AE616+AG616))</f>
        <v>-410.01561671518357</v>
      </c>
      <c r="AI616" s="238">
        <f t="shared" si="257"/>
        <v>0.60000000000000009</v>
      </c>
      <c r="AJ616" s="69">
        <f t="shared" si="258"/>
        <v>783.70800000000008</v>
      </c>
      <c r="AK616" s="69"/>
      <c r="AL616" s="438">
        <f t="shared" si="263"/>
        <v>7.0999999999999994E-2</v>
      </c>
      <c r="AM616" s="69">
        <f t="shared" si="254"/>
        <v>92.7</v>
      </c>
      <c r="AN616" s="186"/>
      <c r="AO616" s="329"/>
    </row>
    <row r="617" spans="2:41" ht="15.75" x14ac:dyDescent="0.25">
      <c r="B617" s="677" t="s">
        <v>475</v>
      </c>
      <c r="C617" s="21" t="s">
        <v>124</v>
      </c>
      <c r="D617" s="125">
        <f t="shared" ref="D617:AA617" si="265">SUM(D618:D619)</f>
        <v>6</v>
      </c>
      <c r="E617" s="125">
        <f t="shared" si="265"/>
        <v>28</v>
      </c>
      <c r="F617" s="125">
        <f t="shared" si="265"/>
        <v>32</v>
      </c>
      <c r="G617" s="57">
        <f t="shared" si="265"/>
        <v>3393.85</v>
      </c>
      <c r="H617" s="57">
        <f t="shared" si="265"/>
        <v>96</v>
      </c>
      <c r="I617" s="82">
        <f>J617/G617</f>
        <v>0.26509126802893473</v>
      </c>
      <c r="J617" s="57">
        <f t="shared" si="265"/>
        <v>899.68000000000006</v>
      </c>
      <c r="K617" s="82">
        <f>L617/G617</f>
        <v>0</v>
      </c>
      <c r="L617" s="57">
        <f t="shared" si="265"/>
        <v>0</v>
      </c>
      <c r="M617" s="82">
        <f t="shared" si="265"/>
        <v>0</v>
      </c>
      <c r="N617" s="57">
        <f t="shared" si="265"/>
        <v>0</v>
      </c>
      <c r="O617" s="57">
        <f t="shared" si="265"/>
        <v>0</v>
      </c>
      <c r="P617" s="57">
        <f t="shared" si="265"/>
        <v>0</v>
      </c>
      <c r="Q617" s="57">
        <f t="shared" si="265"/>
        <v>0</v>
      </c>
      <c r="R617" s="57">
        <f t="shared" si="265"/>
        <v>0</v>
      </c>
      <c r="S617" s="57">
        <f t="shared" si="265"/>
        <v>347.56581909057218</v>
      </c>
      <c r="T617" s="82">
        <f>U617/G617</f>
        <v>0</v>
      </c>
      <c r="U617" s="57">
        <f t="shared" si="265"/>
        <v>0</v>
      </c>
      <c r="V617" s="82">
        <f>W617/G617</f>
        <v>5.3997621900456962E-2</v>
      </c>
      <c r="W617" s="57">
        <f t="shared" si="265"/>
        <v>183.25982908686586</v>
      </c>
      <c r="X617" s="57">
        <f t="shared" si="265"/>
        <v>0</v>
      </c>
      <c r="Y617" s="57">
        <f t="shared" si="265"/>
        <v>0</v>
      </c>
      <c r="Z617" s="57">
        <f t="shared" si="265"/>
        <v>0</v>
      </c>
      <c r="AA617" s="57">
        <f t="shared" si="265"/>
        <v>4920.3556481774376</v>
      </c>
      <c r="AB617" s="141">
        <f>SUM(AB618:AB619)</f>
        <v>703.1</v>
      </c>
      <c r="AC617" s="141">
        <f>SUM(AC618:AC619)</f>
        <v>886.35982908686583</v>
      </c>
      <c r="AD617" s="233">
        <f t="shared" si="256"/>
        <v>0.26116647143711885</v>
      </c>
      <c r="AE617" s="141">
        <f>SUM(AE618:AE619)</f>
        <v>4737.0958190905721</v>
      </c>
      <c r="AF617" s="269">
        <f t="shared" si="253"/>
        <v>0.6</v>
      </c>
      <c r="AG617" s="270">
        <f>SUM(AG618:AG619)</f>
        <v>2036.31</v>
      </c>
      <c r="AH617" s="141">
        <f>SUM(AH618:AH619)</f>
        <v>-1149.9501709131337</v>
      </c>
      <c r="AI617" s="233">
        <f t="shared" si="257"/>
        <v>0.59999999999999987</v>
      </c>
      <c r="AJ617" s="57">
        <f t="shared" si="258"/>
        <v>2036.3099999999995</v>
      </c>
      <c r="AK617" s="57"/>
      <c r="AL617" s="433">
        <f t="shared" si="263"/>
        <v>7.0999999999999994E-2</v>
      </c>
      <c r="AM617" s="57">
        <f>SUM(AM618:AM619)</f>
        <v>241</v>
      </c>
      <c r="AN617" s="79"/>
      <c r="AO617" s="329"/>
    </row>
    <row r="618" spans="2:41" ht="15.75" x14ac:dyDescent="0.25">
      <c r="B618" s="677"/>
      <c r="C618" s="15" t="s">
        <v>922</v>
      </c>
      <c r="D618" s="116">
        <v>3</v>
      </c>
      <c r="E618" s="116">
        <v>16</v>
      </c>
      <c r="F618" s="116">
        <v>17</v>
      </c>
      <c r="G618" s="69">
        <v>1733.1</v>
      </c>
      <c r="H618" s="69">
        <v>54</v>
      </c>
      <c r="I618" s="80">
        <v>0.25918873694535804</v>
      </c>
      <c r="J618" s="69">
        <v>449.2</v>
      </c>
      <c r="K618" s="80">
        <v>0</v>
      </c>
      <c r="L618" s="69">
        <v>0</v>
      </c>
      <c r="M618" s="80">
        <v>0</v>
      </c>
      <c r="N618" s="69">
        <v>0</v>
      </c>
      <c r="O618" s="69">
        <v>0</v>
      </c>
      <c r="P618" s="69">
        <v>0</v>
      </c>
      <c r="Q618" s="69">
        <v>0</v>
      </c>
      <c r="R618" s="69">
        <v>0</v>
      </c>
      <c r="S618" s="69">
        <v>180.9783783417856</v>
      </c>
      <c r="T618" s="80">
        <v>0</v>
      </c>
      <c r="U618" s="69">
        <v>0</v>
      </c>
      <c r="V618" s="80">
        <v>5.5530863828646602E-2</v>
      </c>
      <c r="W618" s="69">
        <v>96.240540101427428</v>
      </c>
      <c r="X618" s="69">
        <v>0</v>
      </c>
      <c r="Y618" s="69">
        <v>0</v>
      </c>
      <c r="Z618" s="69">
        <v>0</v>
      </c>
      <c r="AA618" s="60">
        <f>G618+H618+J618+L618+N618+O618+P618+Q618+R618+S618+U618+W618+X618+Y618+Z618</f>
        <v>2513.5189184432129</v>
      </c>
      <c r="AB618" s="143">
        <v>366.1</v>
      </c>
      <c r="AC618" s="69">
        <f>AB618+X618+W618+U618</f>
        <v>462.34054010142745</v>
      </c>
      <c r="AD618" s="238">
        <f t="shared" si="256"/>
        <v>0.26677083844061361</v>
      </c>
      <c r="AE618" s="69">
        <f>G618+H618+J618+L618+N618+P618+Q618+R618+S618+Y618+Z618</f>
        <v>2417.2783783417854</v>
      </c>
      <c r="AF618" s="277">
        <f t="shared" si="253"/>
        <v>0.6</v>
      </c>
      <c r="AG618" s="278">
        <f>G618*AF618</f>
        <v>1039.8599999999999</v>
      </c>
      <c r="AH618" s="225">
        <f>IF((AA618+AB618)-(AE618+AG618)&gt;0,0,(AA618+AB618)-(AE618+AG618))</f>
        <v>-577.51945989857222</v>
      </c>
      <c r="AI618" s="238">
        <f t="shared" si="257"/>
        <v>0.59999999999999987</v>
      </c>
      <c r="AJ618" s="69">
        <f t="shared" si="258"/>
        <v>1039.8599999999997</v>
      </c>
      <c r="AK618" s="69"/>
      <c r="AL618" s="438">
        <f t="shared" si="263"/>
        <v>7.0999999999999994E-2</v>
      </c>
      <c r="AM618" s="69">
        <f t="shared" si="254"/>
        <v>123.1</v>
      </c>
      <c r="AN618" s="186"/>
      <c r="AO618" s="329"/>
    </row>
    <row r="619" spans="2:41" s="1" customFormat="1" ht="15.75" x14ac:dyDescent="0.25">
      <c r="B619" s="677"/>
      <c r="C619" s="15" t="s">
        <v>923</v>
      </c>
      <c r="D619" s="116">
        <v>3</v>
      </c>
      <c r="E619" s="116">
        <v>12</v>
      </c>
      <c r="F619" s="116">
        <v>15</v>
      </c>
      <c r="G619" s="69">
        <v>1660.75</v>
      </c>
      <c r="H619" s="69">
        <v>42</v>
      </c>
      <c r="I619" s="80">
        <v>0.27125094083998197</v>
      </c>
      <c r="J619" s="69">
        <v>450.48</v>
      </c>
      <c r="K619" s="80">
        <v>0</v>
      </c>
      <c r="L619" s="69">
        <v>0</v>
      </c>
      <c r="M619" s="80">
        <v>0</v>
      </c>
      <c r="N619" s="69">
        <v>0</v>
      </c>
      <c r="O619" s="69">
        <v>0</v>
      </c>
      <c r="P619" s="69">
        <v>0</v>
      </c>
      <c r="Q619" s="69">
        <v>0</v>
      </c>
      <c r="R619" s="69">
        <v>0</v>
      </c>
      <c r="S619" s="69">
        <v>166.58744074878655</v>
      </c>
      <c r="T619" s="80">
        <v>0</v>
      </c>
      <c r="U619" s="69">
        <v>0</v>
      </c>
      <c r="V619" s="80">
        <v>5.2397584817364715E-2</v>
      </c>
      <c r="W619" s="69">
        <v>87.01928898543845</v>
      </c>
      <c r="X619" s="69">
        <v>0</v>
      </c>
      <c r="Y619" s="69">
        <v>0</v>
      </c>
      <c r="Z619" s="69">
        <v>0</v>
      </c>
      <c r="AA619" s="60">
        <f>G619+H619+J619+L619+N619+O619+P619+Q619+R619+S619+U619+W619+X619+Y619+Z619</f>
        <v>2406.8367297342252</v>
      </c>
      <c r="AB619" s="143">
        <v>337</v>
      </c>
      <c r="AC619" s="69">
        <f>AB619+X619+W619+U619</f>
        <v>424.01928898543844</v>
      </c>
      <c r="AD619" s="238">
        <f t="shared" si="256"/>
        <v>0.25531795212129366</v>
      </c>
      <c r="AE619" s="69">
        <f>G619+H619+J619+L619+N619+P619+Q619+R619+S619+Y619+Z619</f>
        <v>2319.8174407487868</v>
      </c>
      <c r="AF619" s="277">
        <f t="shared" si="253"/>
        <v>0.6</v>
      </c>
      <c r="AG619" s="278">
        <f>G619*AF619</f>
        <v>996.44999999999993</v>
      </c>
      <c r="AH619" s="225">
        <f>IF((AA619+AB619)-(AE619+AG619)&gt;0,0,(AA619+AB619)-(AE619+AG619))</f>
        <v>-572.43071101456144</v>
      </c>
      <c r="AI619" s="238">
        <f t="shared" si="257"/>
        <v>0.59999999999999987</v>
      </c>
      <c r="AJ619" s="69">
        <f t="shared" si="258"/>
        <v>996.44999999999982</v>
      </c>
      <c r="AK619" s="69"/>
      <c r="AL619" s="438">
        <f t="shared" si="263"/>
        <v>7.0999999999999994E-2</v>
      </c>
      <c r="AM619" s="69">
        <f t="shared" si="254"/>
        <v>117.9</v>
      </c>
      <c r="AN619" s="186"/>
      <c r="AO619" s="329"/>
    </row>
    <row r="620" spans="2:41" s="1" customFormat="1" ht="47.25" x14ac:dyDescent="0.25">
      <c r="B620" s="174" t="s">
        <v>476</v>
      </c>
      <c r="C620" s="21" t="s">
        <v>924</v>
      </c>
      <c r="D620" s="107">
        <v>9</v>
      </c>
      <c r="E620" s="107">
        <v>50</v>
      </c>
      <c r="F620" s="107">
        <v>44</v>
      </c>
      <c r="G620" s="138">
        <v>4036.7200000000003</v>
      </c>
      <c r="H620" s="138">
        <v>104.49000000000001</v>
      </c>
      <c r="I620" s="99">
        <v>0.25866545115836614</v>
      </c>
      <c r="J620" s="138">
        <v>1044.1599999999999</v>
      </c>
      <c r="K620" s="99">
        <v>0</v>
      </c>
      <c r="L620" s="138">
        <v>0</v>
      </c>
      <c r="M620" s="99">
        <v>0</v>
      </c>
      <c r="N620" s="138">
        <v>0</v>
      </c>
      <c r="O620" s="138">
        <v>0</v>
      </c>
      <c r="P620" s="138">
        <v>75.040000000000006</v>
      </c>
      <c r="Q620" s="138">
        <v>78.19</v>
      </c>
      <c r="R620" s="166">
        <v>8.5</v>
      </c>
      <c r="S620" s="166">
        <v>466.04859127737825</v>
      </c>
      <c r="T620" s="167">
        <v>0</v>
      </c>
      <c r="U620" s="166">
        <v>0</v>
      </c>
      <c r="V620" s="167">
        <v>6.0812514944940325E-2</v>
      </c>
      <c r="W620" s="320">
        <v>245.48309532853952</v>
      </c>
      <c r="X620" s="166">
        <v>0</v>
      </c>
      <c r="Y620" s="166">
        <v>0</v>
      </c>
      <c r="Z620" s="166">
        <v>0</v>
      </c>
      <c r="AA620" s="166">
        <f>G620+H620+J620+L620+N620+O620+P620+Q620+R620+S620+U620+W620+X620+Y620+Z620</f>
        <v>6058.6316866059169</v>
      </c>
      <c r="AB620" s="152">
        <v>942.7</v>
      </c>
      <c r="AC620" s="166">
        <f>AB620+X620+W620+U620</f>
        <v>1188.1830953285396</v>
      </c>
      <c r="AD620" s="243">
        <f t="shared" si="256"/>
        <v>0.29434369867826837</v>
      </c>
      <c r="AE620" s="166">
        <f>G620+H620+J620+L620+N620+P620+Q620+R620+S620+Y620+Z620</f>
        <v>5813.1485912773778</v>
      </c>
      <c r="AF620" s="288">
        <f t="shared" si="253"/>
        <v>0.6</v>
      </c>
      <c r="AG620" s="289">
        <f>G620*AF620</f>
        <v>2422.0320000000002</v>
      </c>
      <c r="AH620" s="229">
        <f>IF((AA620+AB620)-(AE620+AG620)&gt;0,0,(AA620+AB620)-(AE620+AG620))</f>
        <v>-1233.8489046714612</v>
      </c>
      <c r="AI620" s="243">
        <f t="shared" si="257"/>
        <v>0.6000000000000002</v>
      </c>
      <c r="AJ620" s="166">
        <f t="shared" si="258"/>
        <v>2422.0320000000011</v>
      </c>
      <c r="AK620" s="166"/>
      <c r="AL620" s="440">
        <f t="shared" si="263"/>
        <v>7.0999999999999994E-2</v>
      </c>
      <c r="AM620" s="166">
        <f t="shared" si="254"/>
        <v>286.60000000000002</v>
      </c>
      <c r="AN620" s="191"/>
      <c r="AO620" s="329"/>
    </row>
    <row r="621" spans="2:41" s="1" customFormat="1" ht="15.75" x14ac:dyDescent="0.25">
      <c r="B621" s="677" t="s">
        <v>477</v>
      </c>
      <c r="C621" s="21" t="s">
        <v>124</v>
      </c>
      <c r="D621" s="125">
        <f t="shared" ref="D621:AA621" si="266">SUM(D622:D623)</f>
        <v>11</v>
      </c>
      <c r="E621" s="125">
        <f t="shared" si="266"/>
        <v>53</v>
      </c>
      <c r="F621" s="125">
        <f t="shared" si="266"/>
        <v>48</v>
      </c>
      <c r="G621" s="57">
        <f t="shared" si="266"/>
        <v>4849.9500000000007</v>
      </c>
      <c r="H621" s="57">
        <f t="shared" si="266"/>
        <v>104.4</v>
      </c>
      <c r="I621" s="82">
        <f>J621/G621</f>
        <v>0.27599872163630546</v>
      </c>
      <c r="J621" s="57">
        <f t="shared" si="266"/>
        <v>1338.58</v>
      </c>
      <c r="K621" s="82">
        <f>L621/G621</f>
        <v>0</v>
      </c>
      <c r="L621" s="57">
        <f t="shared" si="266"/>
        <v>0</v>
      </c>
      <c r="M621" s="82">
        <f t="shared" si="266"/>
        <v>0</v>
      </c>
      <c r="N621" s="57">
        <f t="shared" si="266"/>
        <v>0</v>
      </c>
      <c r="O621" s="57">
        <f t="shared" si="266"/>
        <v>0</v>
      </c>
      <c r="P621" s="57">
        <f t="shared" si="266"/>
        <v>0</v>
      </c>
      <c r="Q621" s="57">
        <f t="shared" si="266"/>
        <v>193.62999999999997</v>
      </c>
      <c r="R621" s="57">
        <f t="shared" si="266"/>
        <v>8.5</v>
      </c>
      <c r="S621" s="57">
        <f t="shared" si="266"/>
        <v>558.67315890808311</v>
      </c>
      <c r="T621" s="82">
        <f>U621/G621</f>
        <v>0</v>
      </c>
      <c r="U621" s="57">
        <f t="shared" si="266"/>
        <v>0</v>
      </c>
      <c r="V621" s="82">
        <f>W621/G621</f>
        <v>5.9674410436601953E-2</v>
      </c>
      <c r="W621" s="57">
        <f t="shared" si="266"/>
        <v>289.41790689699769</v>
      </c>
      <c r="X621" s="57">
        <f t="shared" si="266"/>
        <v>0</v>
      </c>
      <c r="Y621" s="57">
        <f t="shared" si="266"/>
        <v>0</v>
      </c>
      <c r="Z621" s="57">
        <f t="shared" si="266"/>
        <v>0</v>
      </c>
      <c r="AA621" s="57">
        <f t="shared" si="266"/>
        <v>7343.1510658050811</v>
      </c>
      <c r="AB621" s="141">
        <f>SUM(AB622:AB623)</f>
        <v>1130</v>
      </c>
      <c r="AC621" s="141">
        <f>SUM(AC622:AC623)</f>
        <v>1419.4179068969977</v>
      </c>
      <c r="AD621" s="233">
        <f t="shared" si="256"/>
        <v>0.29266650313858855</v>
      </c>
      <c r="AE621" s="141">
        <f>SUM(AE622:AE623)</f>
        <v>7053.7331589080832</v>
      </c>
      <c r="AF621" s="269">
        <f t="shared" si="253"/>
        <v>0.6</v>
      </c>
      <c r="AG621" s="270">
        <f>SUM(AG622:AG623)</f>
        <v>2909.9700000000003</v>
      </c>
      <c r="AH621" s="141">
        <f>SUM(AH622:AH623)</f>
        <v>-1490.5520931030023</v>
      </c>
      <c r="AI621" s="233">
        <f t="shared" si="257"/>
        <v>0.6</v>
      </c>
      <c r="AJ621" s="57">
        <f t="shared" si="258"/>
        <v>2909.9700000000003</v>
      </c>
      <c r="AK621" s="57"/>
      <c r="AL621" s="433">
        <f t="shared" si="263"/>
        <v>7.0999999999999994E-2</v>
      </c>
      <c r="AM621" s="57">
        <f>SUM(AM622:AM623)</f>
        <v>344.4</v>
      </c>
      <c r="AN621" s="79"/>
      <c r="AO621" s="329"/>
    </row>
    <row r="622" spans="2:41" s="1" customFormat="1" ht="15.75" x14ac:dyDescent="0.25">
      <c r="B622" s="677"/>
      <c r="C622" s="15" t="s">
        <v>925</v>
      </c>
      <c r="D622" s="116">
        <v>8</v>
      </c>
      <c r="E622" s="116">
        <v>41</v>
      </c>
      <c r="F622" s="116">
        <v>37</v>
      </c>
      <c r="G622" s="69">
        <v>3647.3300000000004</v>
      </c>
      <c r="H622" s="69">
        <v>70.8</v>
      </c>
      <c r="I622" s="80">
        <v>0.21693677292704525</v>
      </c>
      <c r="J622" s="69">
        <v>791.24</v>
      </c>
      <c r="K622" s="80">
        <v>0</v>
      </c>
      <c r="L622" s="69">
        <v>0</v>
      </c>
      <c r="M622" s="80">
        <v>0</v>
      </c>
      <c r="N622" s="69">
        <v>0</v>
      </c>
      <c r="O622" s="69">
        <v>0</v>
      </c>
      <c r="P622" s="69">
        <v>0</v>
      </c>
      <c r="Q622" s="69">
        <v>148.64999999999998</v>
      </c>
      <c r="R622" s="69">
        <v>8.5</v>
      </c>
      <c r="S622" s="69">
        <v>400.21039906938881</v>
      </c>
      <c r="T622" s="80">
        <v>0</v>
      </c>
      <c r="U622" s="69">
        <v>0</v>
      </c>
      <c r="V622" s="80">
        <v>5.9332385288050904E-2</v>
      </c>
      <c r="W622" s="69">
        <v>216.40478883266672</v>
      </c>
      <c r="X622" s="69">
        <v>0</v>
      </c>
      <c r="Y622" s="69">
        <v>0</v>
      </c>
      <c r="Z622" s="69">
        <v>0</v>
      </c>
      <c r="AA622" s="60">
        <f>G622+H622+J622+L622+N622+O622+P622+Q622+R622+S622+U622+W622+X622+Y622+Z622</f>
        <v>5283.1351879020558</v>
      </c>
      <c r="AB622" s="143">
        <v>809.5</v>
      </c>
      <c r="AC622" s="69">
        <f>AB622+X622+W622+U622</f>
        <v>1025.9047888326668</v>
      </c>
      <c r="AD622" s="238">
        <f t="shared" si="256"/>
        <v>0.28127556015843552</v>
      </c>
      <c r="AE622" s="69">
        <f>G622+H622+J622+L622+N622+P622+Q622+R622+S622+Y622+Z622</f>
        <v>5066.730399069389</v>
      </c>
      <c r="AF622" s="277">
        <f t="shared" si="253"/>
        <v>0.6</v>
      </c>
      <c r="AG622" s="278">
        <f>G622*AF622</f>
        <v>2188.3980000000001</v>
      </c>
      <c r="AH622" s="225">
        <f>IF((AA622+AB622)-(AE622+AG622)&gt;0,0,(AA622+AB622)-(AE622+AG622))</f>
        <v>-1162.4932111673334</v>
      </c>
      <c r="AI622" s="238">
        <f t="shared" si="257"/>
        <v>0.6</v>
      </c>
      <c r="AJ622" s="69">
        <f t="shared" si="258"/>
        <v>2188.3980000000001</v>
      </c>
      <c r="AK622" s="69"/>
      <c r="AL622" s="438">
        <f t="shared" si="263"/>
        <v>7.0999999999999994E-2</v>
      </c>
      <c r="AM622" s="69">
        <f t="shared" si="254"/>
        <v>259</v>
      </c>
      <c r="AN622" s="186"/>
      <c r="AO622" s="329"/>
    </row>
    <row r="623" spans="2:41" s="1" customFormat="1" ht="15.75" customHeight="1" x14ac:dyDescent="0.25">
      <c r="B623" s="677"/>
      <c r="C623" s="15" t="s">
        <v>926</v>
      </c>
      <c r="D623" s="116">
        <v>3</v>
      </c>
      <c r="E623" s="116">
        <v>12</v>
      </c>
      <c r="F623" s="116">
        <v>11</v>
      </c>
      <c r="G623" s="69">
        <v>1202.6199999999999</v>
      </c>
      <c r="H623" s="69">
        <v>33.6</v>
      </c>
      <c r="I623" s="80">
        <v>0.45512298149041269</v>
      </c>
      <c r="J623" s="69">
        <v>547.34</v>
      </c>
      <c r="K623" s="80">
        <v>0</v>
      </c>
      <c r="L623" s="69">
        <v>0</v>
      </c>
      <c r="M623" s="80">
        <v>0</v>
      </c>
      <c r="N623" s="69">
        <v>0</v>
      </c>
      <c r="O623" s="69">
        <v>0</v>
      </c>
      <c r="P623" s="69">
        <v>0</v>
      </c>
      <c r="Q623" s="69">
        <v>44.98</v>
      </c>
      <c r="R623" s="69">
        <v>0</v>
      </c>
      <c r="S623" s="69">
        <v>158.46275983869427</v>
      </c>
      <c r="T623" s="80">
        <v>0</v>
      </c>
      <c r="U623" s="69">
        <v>0</v>
      </c>
      <c r="V623" s="80">
        <v>6.0711711150929625E-2</v>
      </c>
      <c r="W623" s="69">
        <v>73.013118064330982</v>
      </c>
      <c r="X623" s="69">
        <v>0</v>
      </c>
      <c r="Y623" s="69">
        <v>0</v>
      </c>
      <c r="Z623" s="69">
        <v>0</v>
      </c>
      <c r="AA623" s="60">
        <f>G623+H623+J623+L623+N623+O623+P623+Q623+R623+S623+U623+W623+X623+Y623+Z623</f>
        <v>2060.0158779030253</v>
      </c>
      <c r="AB623" s="143">
        <v>320.5</v>
      </c>
      <c r="AC623" s="69">
        <f>AB623+X623+W623+U623</f>
        <v>393.51311806433097</v>
      </c>
      <c r="AD623" s="238">
        <f t="shared" si="256"/>
        <v>0.32721318293752888</v>
      </c>
      <c r="AE623" s="69">
        <f>G623+H623+J623+L623+N623+P623+Q623+R623+S623+Y623+Z623</f>
        <v>1987.0027598386941</v>
      </c>
      <c r="AF623" s="277">
        <f t="shared" si="253"/>
        <v>0.6</v>
      </c>
      <c r="AG623" s="278">
        <f>G623*AF623</f>
        <v>721.57199999999989</v>
      </c>
      <c r="AH623" s="225">
        <f>IF((AA623+AB623)-(AE623+AG623)&gt;0,0,(AA623+AB623)-(AE623+AG623))</f>
        <v>-328.05888193566898</v>
      </c>
      <c r="AI623" s="238">
        <f t="shared" si="257"/>
        <v>0.6</v>
      </c>
      <c r="AJ623" s="69">
        <f t="shared" si="258"/>
        <v>721.57199999999989</v>
      </c>
      <c r="AK623" s="69"/>
      <c r="AL623" s="438">
        <f t="shared" si="263"/>
        <v>7.0999999999999994E-2</v>
      </c>
      <c r="AM623" s="69">
        <f t="shared" si="254"/>
        <v>85.4</v>
      </c>
      <c r="AN623" s="186"/>
      <c r="AO623" s="329"/>
    </row>
    <row r="624" spans="2:41" s="1" customFormat="1" ht="15.75" x14ac:dyDescent="0.25">
      <c r="B624" s="677" t="s">
        <v>478</v>
      </c>
      <c r="C624" s="21" t="s">
        <v>124</v>
      </c>
      <c r="D624" s="125">
        <f t="shared" ref="D624:AA624" si="267">SUM(D625:D627)</f>
        <v>7</v>
      </c>
      <c r="E624" s="125">
        <f t="shared" si="267"/>
        <v>41</v>
      </c>
      <c r="F624" s="125">
        <f t="shared" si="267"/>
        <v>40</v>
      </c>
      <c r="G624" s="57">
        <f t="shared" si="267"/>
        <v>4064.3759999999993</v>
      </c>
      <c r="H624" s="57">
        <f t="shared" si="267"/>
        <v>121.19999999999999</v>
      </c>
      <c r="I624" s="82">
        <f>J624/G624</f>
        <v>0.28733808092558366</v>
      </c>
      <c r="J624" s="57">
        <f t="shared" si="267"/>
        <v>1167.8499999999999</v>
      </c>
      <c r="K624" s="82">
        <f>L624/G624</f>
        <v>0</v>
      </c>
      <c r="L624" s="57">
        <f t="shared" si="267"/>
        <v>0</v>
      </c>
      <c r="M624" s="82">
        <f t="shared" si="267"/>
        <v>0</v>
      </c>
      <c r="N624" s="57">
        <f t="shared" si="267"/>
        <v>0</v>
      </c>
      <c r="O624" s="57">
        <f t="shared" si="267"/>
        <v>0</v>
      </c>
      <c r="P624" s="57">
        <f t="shared" si="267"/>
        <v>36.21</v>
      </c>
      <c r="Q624" s="57">
        <f t="shared" si="267"/>
        <v>44.72</v>
      </c>
      <c r="R624" s="57">
        <f t="shared" si="267"/>
        <v>0</v>
      </c>
      <c r="S624" s="57">
        <f t="shared" si="267"/>
        <v>430.73111499002312</v>
      </c>
      <c r="T624" s="82">
        <f>U624/G624</f>
        <v>0</v>
      </c>
      <c r="U624" s="57">
        <f t="shared" si="267"/>
        <v>0</v>
      </c>
      <c r="V624" s="82">
        <f>W624/G624</f>
        <v>5.3345797701855602E-2</v>
      </c>
      <c r="W624" s="57">
        <f t="shared" si="267"/>
        <v>216.81737988027703</v>
      </c>
      <c r="X624" s="57">
        <f t="shared" si="267"/>
        <v>0</v>
      </c>
      <c r="Y624" s="57">
        <f t="shared" si="267"/>
        <v>0</v>
      </c>
      <c r="Z624" s="57">
        <f t="shared" si="267"/>
        <v>0</v>
      </c>
      <c r="AA624" s="57">
        <f t="shared" si="267"/>
        <v>6081.9044948702995</v>
      </c>
      <c r="AB624" s="141">
        <f>SUM(AB625:AB627)</f>
        <v>871.2</v>
      </c>
      <c r="AC624" s="141">
        <f>SUM(AC625:AC627)</f>
        <v>1088.0173798802771</v>
      </c>
      <c r="AD624" s="233">
        <f t="shared" si="256"/>
        <v>0.26769604482466119</v>
      </c>
      <c r="AE624" s="141">
        <f>SUM(AE625:AE627)</f>
        <v>5865.0871149900231</v>
      </c>
      <c r="AF624" s="269">
        <f t="shared" si="253"/>
        <v>0.6</v>
      </c>
      <c r="AG624" s="270">
        <f>SUM(AG625:AG627)</f>
        <v>2438.6255999999994</v>
      </c>
      <c r="AH624" s="141">
        <f>SUM(AH625:AH627)</f>
        <v>-1350.6082201197232</v>
      </c>
      <c r="AI624" s="233">
        <f t="shared" si="257"/>
        <v>0.6000000000000002</v>
      </c>
      <c r="AJ624" s="57">
        <f t="shared" si="258"/>
        <v>2438.6256000000003</v>
      </c>
      <c r="AK624" s="57"/>
      <c r="AL624" s="433">
        <f t="shared" si="263"/>
        <v>7.0999999999999994E-2</v>
      </c>
      <c r="AM624" s="57">
        <f>SUM(AM625:AM627)</f>
        <v>288.5</v>
      </c>
      <c r="AN624" s="79"/>
      <c r="AO624" s="329"/>
    </row>
    <row r="625" spans="2:41" s="1" customFormat="1" ht="15.75" x14ac:dyDescent="0.25">
      <c r="B625" s="677"/>
      <c r="C625" s="15" t="s">
        <v>927</v>
      </c>
      <c r="D625" s="116">
        <v>2</v>
      </c>
      <c r="E625" s="116">
        <v>15</v>
      </c>
      <c r="F625" s="116">
        <v>15</v>
      </c>
      <c r="G625" s="69">
        <v>1515.4099999999999</v>
      </c>
      <c r="H625" s="69">
        <v>49.199999999999996</v>
      </c>
      <c r="I625" s="80">
        <v>0.29306260351983954</v>
      </c>
      <c r="J625" s="69">
        <v>444.11</v>
      </c>
      <c r="K625" s="80">
        <v>0</v>
      </c>
      <c r="L625" s="69">
        <v>0</v>
      </c>
      <c r="M625" s="80">
        <v>0</v>
      </c>
      <c r="N625" s="69">
        <v>0</v>
      </c>
      <c r="O625" s="69">
        <v>0</v>
      </c>
      <c r="P625" s="69">
        <v>0</v>
      </c>
      <c r="Q625" s="69">
        <v>16.63</v>
      </c>
      <c r="R625" s="69">
        <v>0</v>
      </c>
      <c r="S625" s="69">
        <v>162.17845142270897</v>
      </c>
      <c r="T625" s="80">
        <v>0</v>
      </c>
      <c r="U625" s="69">
        <v>0</v>
      </c>
      <c r="V625" s="80">
        <v>5.384114996767074E-2</v>
      </c>
      <c r="W625" s="69">
        <v>81.591417072507909</v>
      </c>
      <c r="X625" s="69">
        <v>0</v>
      </c>
      <c r="Y625" s="69">
        <v>0</v>
      </c>
      <c r="Z625" s="69">
        <v>0</v>
      </c>
      <c r="AA625" s="60">
        <f>G625+H625+J625+L625+N625+O625+P625+Q625+R625+S625+U625+W625+X625+Y625+Z625</f>
        <v>2269.1198684952165</v>
      </c>
      <c r="AB625" s="143">
        <v>328</v>
      </c>
      <c r="AC625" s="69">
        <f>AB625+X625+W625+U625</f>
        <v>409.59141707250791</v>
      </c>
      <c r="AD625" s="238">
        <f t="shared" si="256"/>
        <v>0.27028422477910791</v>
      </c>
      <c r="AE625" s="69">
        <f>G625+H625+J625+L625+N625+P625+Q625+R625+S625+Y625+Z625</f>
        <v>2187.5284514227087</v>
      </c>
      <c r="AF625" s="277">
        <f t="shared" si="253"/>
        <v>0.6</v>
      </c>
      <c r="AG625" s="278">
        <f>G625*AF625</f>
        <v>909.24599999999987</v>
      </c>
      <c r="AH625" s="225">
        <f>IF((AA625+AB625)-(AE625+AG625)&gt;0,0,(AA625+AB625)-(AE625+AG625))</f>
        <v>-499.65458292749236</v>
      </c>
      <c r="AI625" s="238">
        <f t="shared" si="257"/>
        <v>0.60000000000000031</v>
      </c>
      <c r="AJ625" s="69">
        <f t="shared" si="258"/>
        <v>909.24600000000032</v>
      </c>
      <c r="AK625" s="69"/>
      <c r="AL625" s="438">
        <f t="shared" si="263"/>
        <v>7.0999999999999994E-2</v>
      </c>
      <c r="AM625" s="69">
        <f t="shared" si="254"/>
        <v>107.6</v>
      </c>
      <c r="AN625" s="186"/>
      <c r="AO625" s="329"/>
    </row>
    <row r="626" spans="2:41" s="1" customFormat="1" ht="15.75" x14ac:dyDescent="0.25">
      <c r="B626" s="677"/>
      <c r="C626" s="15" t="s">
        <v>928</v>
      </c>
      <c r="D626" s="116">
        <v>3</v>
      </c>
      <c r="E626" s="116">
        <v>12</v>
      </c>
      <c r="F626" s="116">
        <v>12</v>
      </c>
      <c r="G626" s="69">
        <v>1207.4759999999999</v>
      </c>
      <c r="H626" s="69">
        <v>25.199999999999996</v>
      </c>
      <c r="I626" s="80">
        <v>0.23747884015914189</v>
      </c>
      <c r="J626" s="69">
        <v>286.75</v>
      </c>
      <c r="K626" s="80">
        <v>0</v>
      </c>
      <c r="L626" s="69">
        <v>0</v>
      </c>
      <c r="M626" s="80">
        <v>0</v>
      </c>
      <c r="N626" s="69">
        <v>0</v>
      </c>
      <c r="O626" s="69">
        <v>0</v>
      </c>
      <c r="P626" s="69">
        <v>36.21</v>
      </c>
      <c r="Q626" s="69">
        <v>28.090000000000003</v>
      </c>
      <c r="R626" s="69">
        <v>0</v>
      </c>
      <c r="S626" s="69">
        <v>123.82958281837831</v>
      </c>
      <c r="T626" s="80">
        <v>0</v>
      </c>
      <c r="U626" s="69">
        <v>0</v>
      </c>
      <c r="V626" s="80">
        <v>5.2198961983956321E-2</v>
      </c>
      <c r="W626" s="69">
        <v>63.02899382053964</v>
      </c>
      <c r="X626" s="69">
        <v>0</v>
      </c>
      <c r="Y626" s="69">
        <v>0</v>
      </c>
      <c r="Z626" s="69">
        <v>0</v>
      </c>
      <c r="AA626" s="60">
        <f>G626+H626+J626+L626+N626+O626+P626+Q626+R626+S626+U626+W626+X626+Y626+Z626</f>
        <v>1770.584576638918</v>
      </c>
      <c r="AB626" s="143">
        <v>250.5</v>
      </c>
      <c r="AC626" s="69">
        <f>AB626+X626+W626+U626</f>
        <v>313.52899382053965</v>
      </c>
      <c r="AD626" s="238">
        <f t="shared" si="256"/>
        <v>0.25965650151269232</v>
      </c>
      <c r="AE626" s="69">
        <f>G626+H626+J626+L626+N626+P626+Q626+R626+S626+Y626+Z626</f>
        <v>1707.5555828183783</v>
      </c>
      <c r="AF626" s="277">
        <f t="shared" si="253"/>
        <v>0.6</v>
      </c>
      <c r="AG626" s="278">
        <f>G626*AF626</f>
        <v>724.48559999999986</v>
      </c>
      <c r="AH626" s="225">
        <f>IF((AA626+AB626)-(AE626+AG626)&gt;0,0,(AA626+AB626)-(AE626+AG626))</f>
        <v>-410.95660617946032</v>
      </c>
      <c r="AI626" s="238">
        <f t="shared" si="257"/>
        <v>0.60000000000000009</v>
      </c>
      <c r="AJ626" s="69">
        <f t="shared" si="258"/>
        <v>724.48559999999998</v>
      </c>
      <c r="AK626" s="69"/>
      <c r="AL626" s="438">
        <f t="shared" si="263"/>
        <v>7.0999999999999994E-2</v>
      </c>
      <c r="AM626" s="69">
        <f t="shared" si="254"/>
        <v>85.7</v>
      </c>
      <c r="AN626" s="186"/>
      <c r="AO626" s="329"/>
    </row>
    <row r="627" spans="2:41" s="1" customFormat="1" ht="15.75" customHeight="1" x14ac:dyDescent="0.25">
      <c r="B627" s="677"/>
      <c r="C627" s="15" t="s">
        <v>929</v>
      </c>
      <c r="D627" s="116">
        <v>2</v>
      </c>
      <c r="E627" s="116">
        <v>14</v>
      </c>
      <c r="F627" s="116">
        <v>13</v>
      </c>
      <c r="G627" s="69">
        <v>1341.49</v>
      </c>
      <c r="H627" s="69">
        <v>46.800000000000004</v>
      </c>
      <c r="I627" s="80">
        <v>0.3257497260508837</v>
      </c>
      <c r="J627" s="69">
        <v>436.98999999999995</v>
      </c>
      <c r="K627" s="80">
        <v>0</v>
      </c>
      <c r="L627" s="69">
        <v>0</v>
      </c>
      <c r="M627" s="80">
        <v>0</v>
      </c>
      <c r="N627" s="69">
        <v>0</v>
      </c>
      <c r="O627" s="69">
        <v>0</v>
      </c>
      <c r="P627" s="69">
        <v>0</v>
      </c>
      <c r="Q627" s="69">
        <v>0</v>
      </c>
      <c r="R627" s="69">
        <v>0</v>
      </c>
      <c r="S627" s="69">
        <v>144.72308074893581</v>
      </c>
      <c r="T627" s="80">
        <v>0</v>
      </c>
      <c r="U627" s="69">
        <v>0</v>
      </c>
      <c r="V627" s="80">
        <v>5.3818492114909133E-2</v>
      </c>
      <c r="W627" s="69">
        <v>72.196968987229454</v>
      </c>
      <c r="X627" s="69">
        <v>0</v>
      </c>
      <c r="Y627" s="69">
        <v>0</v>
      </c>
      <c r="Z627" s="69">
        <v>0</v>
      </c>
      <c r="AA627" s="60">
        <f>G627+H627+J627+L627+N627+O627+P627+Q627+R627+S627+U627+W627+X627+Y627+Z627</f>
        <v>2042.2000497361653</v>
      </c>
      <c r="AB627" s="143">
        <v>292.7</v>
      </c>
      <c r="AC627" s="69">
        <f>AB627+X627+W627+U627</f>
        <v>364.89696898722946</v>
      </c>
      <c r="AD627" s="238">
        <f t="shared" si="256"/>
        <v>0.27200871343597749</v>
      </c>
      <c r="AE627" s="69">
        <f>G627+H627+J627+L627+N627+P627+Q627+R627+S627+Y627+Z627</f>
        <v>1970.0030807489359</v>
      </c>
      <c r="AF627" s="277">
        <f t="shared" si="253"/>
        <v>0.6</v>
      </c>
      <c r="AG627" s="278">
        <f>G627*AF627</f>
        <v>804.89400000000001</v>
      </c>
      <c r="AH627" s="225">
        <f>IF((AA627+AB627)-(AE627+AG627)&gt;0,0,(AA627+AB627)-(AE627+AG627))</f>
        <v>-439.99703101277055</v>
      </c>
      <c r="AI627" s="238">
        <f t="shared" si="257"/>
        <v>0.6</v>
      </c>
      <c r="AJ627" s="69">
        <f t="shared" si="258"/>
        <v>804.89400000000001</v>
      </c>
      <c r="AK627" s="69"/>
      <c r="AL627" s="438">
        <f t="shared" si="263"/>
        <v>7.0999999999999994E-2</v>
      </c>
      <c r="AM627" s="69">
        <f t="shared" si="254"/>
        <v>95.2</v>
      </c>
      <c r="AN627" s="186"/>
      <c r="AO627" s="329"/>
    </row>
    <row r="628" spans="2:41" s="1" customFormat="1" ht="15.75" x14ac:dyDescent="0.25">
      <c r="B628" s="677" t="s">
        <v>479</v>
      </c>
      <c r="C628" s="21" t="s">
        <v>124</v>
      </c>
      <c r="D628" s="125">
        <f t="shared" ref="D628:AA628" si="268">SUM(D629:D630)</f>
        <v>11</v>
      </c>
      <c r="E628" s="125">
        <f t="shared" si="268"/>
        <v>44</v>
      </c>
      <c r="F628" s="125">
        <f t="shared" si="268"/>
        <v>44</v>
      </c>
      <c r="G628" s="57">
        <f t="shared" si="268"/>
        <v>4934.66</v>
      </c>
      <c r="H628" s="57">
        <f t="shared" si="268"/>
        <v>78.680000000000007</v>
      </c>
      <c r="I628" s="82">
        <f>J628/G628</f>
        <v>0.22492532413580671</v>
      </c>
      <c r="J628" s="57">
        <f t="shared" si="268"/>
        <v>1109.9299999999998</v>
      </c>
      <c r="K628" s="82">
        <f>L628/G628</f>
        <v>0</v>
      </c>
      <c r="L628" s="57">
        <f t="shared" si="268"/>
        <v>0</v>
      </c>
      <c r="M628" s="82">
        <f t="shared" si="268"/>
        <v>0</v>
      </c>
      <c r="N628" s="57">
        <f t="shared" si="268"/>
        <v>0</v>
      </c>
      <c r="O628" s="57">
        <f t="shared" si="268"/>
        <v>0</v>
      </c>
      <c r="P628" s="57">
        <f t="shared" si="268"/>
        <v>119.23000000000002</v>
      </c>
      <c r="Q628" s="57">
        <f t="shared" si="268"/>
        <v>121.75</v>
      </c>
      <c r="R628" s="57">
        <f t="shared" si="268"/>
        <v>8.5</v>
      </c>
      <c r="S628" s="57">
        <f t="shared" si="268"/>
        <v>510.12051860345264</v>
      </c>
      <c r="T628" s="82">
        <f>U628/G628</f>
        <v>0</v>
      </c>
      <c r="U628" s="57">
        <f t="shared" si="268"/>
        <v>0</v>
      </c>
      <c r="V628" s="82">
        <f>W628/G628</f>
        <v>5.4612926370090624E-2</v>
      </c>
      <c r="W628" s="57">
        <f t="shared" si="268"/>
        <v>269.49622324143138</v>
      </c>
      <c r="X628" s="57">
        <f t="shared" si="268"/>
        <v>0</v>
      </c>
      <c r="Y628" s="57">
        <f t="shared" si="268"/>
        <v>0</v>
      </c>
      <c r="Z628" s="57">
        <f t="shared" si="268"/>
        <v>0</v>
      </c>
      <c r="AA628" s="57">
        <f t="shared" si="268"/>
        <v>7152.366741844884</v>
      </c>
      <c r="AB628" s="141">
        <f>SUM(AB629:AB630)</f>
        <v>1031.8</v>
      </c>
      <c r="AC628" s="141">
        <f>SUM(AC629:AC630)</f>
        <v>1301.2962232414313</v>
      </c>
      <c r="AD628" s="233">
        <f t="shared" si="256"/>
        <v>0.26370534611126834</v>
      </c>
      <c r="AE628" s="141">
        <f>SUM(AE629:AE630)</f>
        <v>6882.8705186034531</v>
      </c>
      <c r="AF628" s="269">
        <f t="shared" si="253"/>
        <v>0.6</v>
      </c>
      <c r="AG628" s="270">
        <f>SUM(AG629:AG630)</f>
        <v>2960.7960000000003</v>
      </c>
      <c r="AH628" s="141">
        <f>SUM(AH629:AH630)</f>
        <v>-1659.4997767585687</v>
      </c>
      <c r="AI628" s="233">
        <f t="shared" si="257"/>
        <v>0.60000000000000009</v>
      </c>
      <c r="AJ628" s="57">
        <f t="shared" si="258"/>
        <v>2960.7960000000003</v>
      </c>
      <c r="AK628" s="57"/>
      <c r="AL628" s="433">
        <f t="shared" si="263"/>
        <v>7.0999999999999994E-2</v>
      </c>
      <c r="AM628" s="57">
        <f>SUM(AM629:AM630)</f>
        <v>350.4</v>
      </c>
      <c r="AN628" s="79"/>
      <c r="AO628" s="329"/>
    </row>
    <row r="629" spans="2:41" s="1" customFormat="1" ht="15.75" x14ac:dyDescent="0.25">
      <c r="B629" s="677"/>
      <c r="C629" s="15" t="s">
        <v>930</v>
      </c>
      <c r="D629" s="116">
        <v>8</v>
      </c>
      <c r="E629" s="116">
        <v>31</v>
      </c>
      <c r="F629" s="116">
        <v>28</v>
      </c>
      <c r="G629" s="69">
        <v>3188.09</v>
      </c>
      <c r="H629" s="69">
        <v>41.480000000000004</v>
      </c>
      <c r="I629" s="80">
        <v>0.23829628398194527</v>
      </c>
      <c r="J629" s="69">
        <v>759.70999999999992</v>
      </c>
      <c r="K629" s="80">
        <v>0</v>
      </c>
      <c r="L629" s="69">
        <v>0</v>
      </c>
      <c r="M629" s="80">
        <v>0</v>
      </c>
      <c r="N629" s="69">
        <v>0</v>
      </c>
      <c r="O629" s="69">
        <v>0</v>
      </c>
      <c r="P629" s="69">
        <v>46.21</v>
      </c>
      <c r="Q629" s="69">
        <v>121.75</v>
      </c>
      <c r="R629" s="69">
        <v>8.5</v>
      </c>
      <c r="S629" s="69">
        <v>363.32411393504714</v>
      </c>
      <c r="T629" s="80">
        <v>0</v>
      </c>
      <c r="U629" s="69">
        <v>0</v>
      </c>
      <c r="V629" s="80">
        <v>6.0898333240456085E-2</v>
      </c>
      <c r="W629" s="69">
        <v>194.14936722056564</v>
      </c>
      <c r="X629" s="69">
        <v>0</v>
      </c>
      <c r="Y629" s="69">
        <v>0</v>
      </c>
      <c r="Z629" s="69">
        <v>0</v>
      </c>
      <c r="AA629" s="60">
        <f>G629+H629+J629+L629+N629+O629+P629+Q629+R629+S629+U629+W629+X629+Y629+Z629</f>
        <v>4723.2134811556134</v>
      </c>
      <c r="AB629" s="143">
        <v>734.9</v>
      </c>
      <c r="AC629" s="69">
        <f>AB629+X629+W629+U629</f>
        <v>929.04936722056561</v>
      </c>
      <c r="AD629" s="238">
        <f t="shared" si="256"/>
        <v>0.2914125282600446</v>
      </c>
      <c r="AE629" s="69">
        <f>G629+H629+J629+L629+N629+P629+Q629+R629+S629+Y629+Z629</f>
        <v>4529.0641139350473</v>
      </c>
      <c r="AF629" s="277">
        <f t="shared" si="253"/>
        <v>0.6</v>
      </c>
      <c r="AG629" s="278">
        <f>G629*AF629</f>
        <v>1912.854</v>
      </c>
      <c r="AH629" s="225">
        <f>IF((AA629+AB629)-(AE629+AG629)&gt;0,0,(AA629+AB629)-(AE629+AG629))</f>
        <v>-983.80463277943454</v>
      </c>
      <c r="AI629" s="238">
        <f t="shared" si="257"/>
        <v>0.60000000000000009</v>
      </c>
      <c r="AJ629" s="69">
        <f t="shared" si="258"/>
        <v>1912.8540000000003</v>
      </c>
      <c r="AK629" s="69"/>
      <c r="AL629" s="438">
        <f t="shared" si="263"/>
        <v>7.0999999999999994E-2</v>
      </c>
      <c r="AM629" s="69">
        <f t="shared" si="254"/>
        <v>226.4</v>
      </c>
      <c r="AN629" s="186"/>
      <c r="AO629" s="329"/>
    </row>
    <row r="630" spans="2:41" s="1" customFormat="1" ht="15.75" customHeight="1" x14ac:dyDescent="0.25">
      <c r="B630" s="677"/>
      <c r="C630" s="15" t="s">
        <v>931</v>
      </c>
      <c r="D630" s="116">
        <v>3</v>
      </c>
      <c r="E630" s="116">
        <v>13</v>
      </c>
      <c r="F630" s="116">
        <v>16</v>
      </c>
      <c r="G630" s="69">
        <v>1746.57</v>
      </c>
      <c r="H630" s="69">
        <v>37.199999999999996</v>
      </c>
      <c r="I630" s="80">
        <v>0.20051873099847131</v>
      </c>
      <c r="J630" s="69">
        <v>350.22</v>
      </c>
      <c r="K630" s="80">
        <v>0</v>
      </c>
      <c r="L630" s="69">
        <v>0</v>
      </c>
      <c r="M630" s="80">
        <v>0</v>
      </c>
      <c r="N630" s="69">
        <v>0</v>
      </c>
      <c r="O630" s="69">
        <v>0</v>
      </c>
      <c r="P630" s="69">
        <v>73.02000000000001</v>
      </c>
      <c r="Q630" s="69">
        <v>0</v>
      </c>
      <c r="R630" s="69">
        <v>0</v>
      </c>
      <c r="S630" s="69">
        <v>146.79640466840547</v>
      </c>
      <c r="T630" s="80">
        <v>0</v>
      </c>
      <c r="U630" s="69">
        <v>0</v>
      </c>
      <c r="V630" s="80">
        <v>4.3139900502622702E-2</v>
      </c>
      <c r="W630" s="69">
        <v>75.346856020865729</v>
      </c>
      <c r="X630" s="69">
        <v>0</v>
      </c>
      <c r="Y630" s="69">
        <v>0</v>
      </c>
      <c r="Z630" s="69">
        <v>0</v>
      </c>
      <c r="AA630" s="60">
        <f>G630+H630+J630+L630+N630+O630+P630+Q630+R630+S630+U630+W630+X630+Y630+Z630</f>
        <v>2429.1532606892711</v>
      </c>
      <c r="AB630" s="143">
        <v>296.89999999999998</v>
      </c>
      <c r="AC630" s="69">
        <f>AB630+X630+W630+U630</f>
        <v>372.24685602086572</v>
      </c>
      <c r="AD630" s="238">
        <f t="shared" si="256"/>
        <v>0.21313022439459384</v>
      </c>
      <c r="AE630" s="69">
        <f>G630+H630+J630+L630+N630+P630+Q630+R630+S630+Y630+Z630</f>
        <v>2353.8064046684053</v>
      </c>
      <c r="AF630" s="277">
        <f t="shared" si="253"/>
        <v>0.6</v>
      </c>
      <c r="AG630" s="278">
        <f>G630*AF630</f>
        <v>1047.942</v>
      </c>
      <c r="AH630" s="225">
        <f>IF((AA630+AB630)-(AE630+AG630)&gt;0,0,(AA630+AB630)-(AE630+AG630))</f>
        <v>-675.69514397913417</v>
      </c>
      <c r="AI630" s="238">
        <f t="shared" si="257"/>
        <v>0.6</v>
      </c>
      <c r="AJ630" s="69">
        <f t="shared" si="258"/>
        <v>1047.942</v>
      </c>
      <c r="AK630" s="69"/>
      <c r="AL630" s="438">
        <f t="shared" si="263"/>
        <v>7.0999999999999994E-2</v>
      </c>
      <c r="AM630" s="69">
        <f t="shared" si="254"/>
        <v>124</v>
      </c>
      <c r="AN630" s="186"/>
      <c r="AO630" s="329"/>
    </row>
    <row r="631" spans="2:41" s="1" customFormat="1" ht="15.75" x14ac:dyDescent="0.25">
      <c r="B631" s="677" t="s">
        <v>480</v>
      </c>
      <c r="C631" s="21" t="s">
        <v>124</v>
      </c>
      <c r="D631" s="125">
        <f t="shared" ref="D631:AA631" si="269">SUM(D632:D635)</f>
        <v>21</v>
      </c>
      <c r="E631" s="125">
        <f t="shared" si="269"/>
        <v>113</v>
      </c>
      <c r="F631" s="125">
        <f t="shared" si="269"/>
        <v>106</v>
      </c>
      <c r="G631" s="57">
        <f t="shared" si="269"/>
        <v>10013.794999999998</v>
      </c>
      <c r="H631" s="57">
        <f t="shared" si="269"/>
        <v>234.73</v>
      </c>
      <c r="I631" s="82">
        <f>J631/G631</f>
        <v>0.26244695442636889</v>
      </c>
      <c r="J631" s="57">
        <f t="shared" si="269"/>
        <v>2628.09</v>
      </c>
      <c r="K631" s="82">
        <f>L631/G631</f>
        <v>0</v>
      </c>
      <c r="L631" s="57">
        <f t="shared" si="269"/>
        <v>0</v>
      </c>
      <c r="M631" s="82">
        <f t="shared" si="269"/>
        <v>0</v>
      </c>
      <c r="N631" s="57">
        <f t="shared" si="269"/>
        <v>0</v>
      </c>
      <c r="O631" s="57">
        <f t="shared" si="269"/>
        <v>0</v>
      </c>
      <c r="P631" s="57">
        <f t="shared" si="269"/>
        <v>69.040000000000006</v>
      </c>
      <c r="Q631" s="57">
        <f t="shared" si="269"/>
        <v>342.31</v>
      </c>
      <c r="R631" s="57">
        <f t="shared" si="269"/>
        <v>21.3</v>
      </c>
      <c r="S631" s="57">
        <f t="shared" si="269"/>
        <v>1096.1774845749817</v>
      </c>
      <c r="T631" s="82">
        <f>U631/G631</f>
        <v>0</v>
      </c>
      <c r="U631" s="57">
        <f t="shared" si="269"/>
        <v>0</v>
      </c>
      <c r="V631" s="82">
        <f>W631/G631</f>
        <v>5.6768169799739199E-2</v>
      </c>
      <c r="W631" s="57">
        <f t="shared" si="269"/>
        <v>568.4648148997793</v>
      </c>
      <c r="X631" s="57">
        <f t="shared" si="269"/>
        <v>0</v>
      </c>
      <c r="Y631" s="57">
        <f t="shared" si="269"/>
        <v>0</v>
      </c>
      <c r="Z631" s="57">
        <f t="shared" si="269"/>
        <v>0</v>
      </c>
      <c r="AA631" s="57">
        <f t="shared" si="269"/>
        <v>14973.90729947476</v>
      </c>
      <c r="AB631" s="141">
        <f>SUM(AB632:AB635)</f>
        <v>2217.2000000000003</v>
      </c>
      <c r="AC631" s="141">
        <f>SUM(AC632:AC635)</f>
        <v>2785.6648148997792</v>
      </c>
      <c r="AD631" s="233">
        <f t="shared" si="256"/>
        <v>0.27818272841612796</v>
      </c>
      <c r="AE631" s="141">
        <f>SUM(AE632:AE635)</f>
        <v>14405.442484574982</v>
      </c>
      <c r="AF631" s="269">
        <f t="shared" si="253"/>
        <v>0.6</v>
      </c>
      <c r="AG631" s="270">
        <f>SUM(AG632:AG635)</f>
        <v>6008.277</v>
      </c>
      <c r="AH631" s="141">
        <f>SUM(AH632:AH635)</f>
        <v>-3222.6121851002213</v>
      </c>
      <c r="AI631" s="233">
        <f t="shared" si="257"/>
        <v>0.60000000000000009</v>
      </c>
      <c r="AJ631" s="57">
        <f t="shared" si="258"/>
        <v>6008.277</v>
      </c>
      <c r="AK631" s="57"/>
      <c r="AL631" s="433">
        <f t="shared" si="263"/>
        <v>7.0999999999999994E-2</v>
      </c>
      <c r="AM631" s="57">
        <f>SUM(AM632:AM635)</f>
        <v>711</v>
      </c>
      <c r="AN631" s="79"/>
      <c r="AO631" s="329"/>
    </row>
    <row r="632" spans="2:41" s="1" customFormat="1" ht="15.75" x14ac:dyDescent="0.25">
      <c r="B632" s="677"/>
      <c r="C632" s="15" t="s">
        <v>932</v>
      </c>
      <c r="D632" s="116">
        <v>10</v>
      </c>
      <c r="E632" s="116">
        <v>53</v>
      </c>
      <c r="F632" s="116">
        <v>47</v>
      </c>
      <c r="G632" s="69">
        <v>4334.6400000000003</v>
      </c>
      <c r="H632" s="69">
        <v>103.93</v>
      </c>
      <c r="I632" s="80">
        <v>0.25335437314286768</v>
      </c>
      <c r="J632" s="69">
        <v>1098.2</v>
      </c>
      <c r="K632" s="80">
        <v>0</v>
      </c>
      <c r="L632" s="69">
        <v>0</v>
      </c>
      <c r="M632" s="80">
        <v>0</v>
      </c>
      <c r="N632" s="69">
        <v>0</v>
      </c>
      <c r="O632" s="69">
        <v>0</v>
      </c>
      <c r="P632" s="69">
        <v>69.040000000000006</v>
      </c>
      <c r="Q632" s="69">
        <v>153.19999999999999</v>
      </c>
      <c r="R632" s="69">
        <v>12.75</v>
      </c>
      <c r="S632" s="69">
        <v>503.15331457179514</v>
      </c>
      <c r="T632" s="80">
        <v>0</v>
      </c>
      <c r="U632" s="69">
        <v>0</v>
      </c>
      <c r="V632" s="80">
        <v>6.1384515175779718E-2</v>
      </c>
      <c r="W632" s="69">
        <v>266.07977486154181</v>
      </c>
      <c r="X632" s="69">
        <v>0</v>
      </c>
      <c r="Y632" s="69">
        <v>0</v>
      </c>
      <c r="Z632" s="69">
        <v>0</v>
      </c>
      <c r="AA632" s="60">
        <f>G632+H632+J632+L632+N632+O632+P632+Q632+R632+S632+U632+W632+X632+Y632+Z632</f>
        <v>6540.9930894333365</v>
      </c>
      <c r="AB632" s="143">
        <v>1017.7</v>
      </c>
      <c r="AC632" s="69">
        <f>AB632+X632+W632+U632</f>
        <v>1283.7797748615419</v>
      </c>
      <c r="AD632" s="238">
        <f t="shared" si="256"/>
        <v>0.29616756520992327</v>
      </c>
      <c r="AE632" s="69">
        <f>G632+H632+J632+L632+N632+P632+Q632+R632+S632+Y632+Z632</f>
        <v>6274.9133145717951</v>
      </c>
      <c r="AF632" s="277">
        <f t="shared" si="253"/>
        <v>0.6</v>
      </c>
      <c r="AG632" s="278">
        <f>G632*AF632</f>
        <v>2600.7840000000001</v>
      </c>
      <c r="AH632" s="225">
        <f>IF((AA632+AB632)-(AE632+AG632)&gt;0,0,(AA632+AB632)-(AE632+AG632))</f>
        <v>-1317.0042251384584</v>
      </c>
      <c r="AI632" s="238">
        <f t="shared" si="257"/>
        <v>0.60000000000000009</v>
      </c>
      <c r="AJ632" s="69">
        <f t="shared" si="258"/>
        <v>2600.7840000000006</v>
      </c>
      <c r="AK632" s="69"/>
      <c r="AL632" s="438">
        <f t="shared" si="263"/>
        <v>7.0999999999999994E-2</v>
      </c>
      <c r="AM632" s="69">
        <f t="shared" si="254"/>
        <v>307.8</v>
      </c>
      <c r="AN632" s="186"/>
      <c r="AO632" s="329"/>
    </row>
    <row r="633" spans="2:41" s="1" customFormat="1" ht="15.75" x14ac:dyDescent="0.25">
      <c r="B633" s="677"/>
      <c r="C633" s="15" t="s">
        <v>933</v>
      </c>
      <c r="D633" s="116">
        <v>4</v>
      </c>
      <c r="E633" s="116">
        <v>24</v>
      </c>
      <c r="F633" s="116">
        <v>19</v>
      </c>
      <c r="G633" s="69">
        <v>1766.02</v>
      </c>
      <c r="H633" s="69">
        <v>55.2</v>
      </c>
      <c r="I633" s="80">
        <v>0.29380754464841846</v>
      </c>
      <c r="J633" s="69">
        <v>518.87</v>
      </c>
      <c r="K633" s="80">
        <v>0</v>
      </c>
      <c r="L633" s="69">
        <v>0</v>
      </c>
      <c r="M633" s="80">
        <v>0</v>
      </c>
      <c r="N633" s="69">
        <v>0</v>
      </c>
      <c r="O633" s="69">
        <v>0</v>
      </c>
      <c r="P633" s="69">
        <v>0</v>
      </c>
      <c r="Q633" s="69">
        <v>115.21</v>
      </c>
      <c r="R633" s="69">
        <v>4.25</v>
      </c>
      <c r="S633" s="69">
        <v>213.89084966400139</v>
      </c>
      <c r="T633" s="80">
        <v>0</v>
      </c>
      <c r="U633" s="69">
        <v>0</v>
      </c>
      <c r="V633" s="80">
        <v>6.0667600575314611E-2</v>
      </c>
      <c r="W633" s="69">
        <v>107.14019596801711</v>
      </c>
      <c r="X633" s="69">
        <v>0</v>
      </c>
      <c r="Y633" s="69">
        <v>0</v>
      </c>
      <c r="Z633" s="69">
        <v>0</v>
      </c>
      <c r="AA633" s="60">
        <f>G633+H633+J633+L633+N633+O633+P633+Q633+R633+S633+U633+W633+X633+Y633+Z633</f>
        <v>2780.5810456320187</v>
      </c>
      <c r="AB633" s="143">
        <v>432.6</v>
      </c>
      <c r="AC633" s="69">
        <f>AB633+X633+W633+U633</f>
        <v>539.74019596801713</v>
      </c>
      <c r="AD633" s="238">
        <f t="shared" si="256"/>
        <v>0.30562518882459833</v>
      </c>
      <c r="AE633" s="69">
        <f>G633+H633+J633+L633+N633+P633+Q633+R633+S633+Y633+Z633</f>
        <v>2673.4408496640017</v>
      </c>
      <c r="AF633" s="277">
        <f t="shared" si="253"/>
        <v>0.6</v>
      </c>
      <c r="AG633" s="278">
        <f>G633*AF633</f>
        <v>1059.6119999999999</v>
      </c>
      <c r="AH633" s="225">
        <f>IF((AA633+AB633)-(AE633+AG633)&gt;0,0,(AA633+AB633)-(AE633+AG633))</f>
        <v>-519.87180403198317</v>
      </c>
      <c r="AI633" s="238">
        <f t="shared" si="257"/>
        <v>0.6000000000000002</v>
      </c>
      <c r="AJ633" s="69">
        <f t="shared" si="258"/>
        <v>1059.6120000000003</v>
      </c>
      <c r="AK633" s="69"/>
      <c r="AL633" s="438">
        <f t="shared" si="263"/>
        <v>7.0999999999999994E-2</v>
      </c>
      <c r="AM633" s="69">
        <f t="shared" si="254"/>
        <v>125.4</v>
      </c>
      <c r="AN633" s="186"/>
      <c r="AO633" s="329"/>
    </row>
    <row r="634" spans="2:41" s="1" customFormat="1" ht="15.75" x14ac:dyDescent="0.25">
      <c r="B634" s="677"/>
      <c r="C634" s="15" t="s">
        <v>934</v>
      </c>
      <c r="D634" s="116">
        <v>3</v>
      </c>
      <c r="E634" s="116">
        <v>20</v>
      </c>
      <c r="F634" s="116">
        <v>22</v>
      </c>
      <c r="G634" s="69">
        <v>2098.37</v>
      </c>
      <c r="H634" s="69">
        <v>49.199999999999996</v>
      </c>
      <c r="I634" s="80">
        <v>0.2360022303025682</v>
      </c>
      <c r="J634" s="69">
        <v>495.22</v>
      </c>
      <c r="K634" s="80">
        <v>0</v>
      </c>
      <c r="L634" s="69">
        <v>0</v>
      </c>
      <c r="M634" s="80">
        <v>0</v>
      </c>
      <c r="N634" s="69">
        <v>0</v>
      </c>
      <c r="O634" s="69">
        <v>0</v>
      </c>
      <c r="P634" s="69">
        <v>0</v>
      </c>
      <c r="Q634" s="69">
        <v>56.099999999999994</v>
      </c>
      <c r="R634" s="69">
        <v>4.3</v>
      </c>
      <c r="S634" s="69">
        <v>193.24293433577401</v>
      </c>
      <c r="T634" s="80">
        <v>0</v>
      </c>
      <c r="U634" s="69">
        <v>0</v>
      </c>
      <c r="V634" s="80">
        <v>4.676258811805719E-2</v>
      </c>
      <c r="W634" s="69">
        <v>98.125212029287667</v>
      </c>
      <c r="X634" s="69">
        <v>0</v>
      </c>
      <c r="Y634" s="69">
        <v>0</v>
      </c>
      <c r="Z634" s="69">
        <v>0</v>
      </c>
      <c r="AA634" s="60">
        <f>G634+H634+J634+L634+N634+O634+P634+Q634+R634+S634+U634+W634+X634+Y634+Z634</f>
        <v>2994.5581463650615</v>
      </c>
      <c r="AB634" s="143">
        <v>390.9</v>
      </c>
      <c r="AC634" s="69">
        <f>AB634+X634+W634+U634</f>
        <v>489.02521202928767</v>
      </c>
      <c r="AD634" s="238">
        <f t="shared" si="256"/>
        <v>0.2330500398067489</v>
      </c>
      <c r="AE634" s="69">
        <f>G634+H634+J634+L634+N634+P634+Q634+R634+S634+Y634+Z634</f>
        <v>2896.432934335774</v>
      </c>
      <c r="AF634" s="277">
        <f t="shared" si="253"/>
        <v>0.6</v>
      </c>
      <c r="AG634" s="278">
        <f>G634*AF634</f>
        <v>1259.0219999999999</v>
      </c>
      <c r="AH634" s="225">
        <f>IF((AA634+AB634)-(AE634+AG634)&gt;0,0,(AA634+AB634)-(AE634+AG634))</f>
        <v>-769.99678797071238</v>
      </c>
      <c r="AI634" s="238">
        <f t="shared" si="257"/>
        <v>0.6</v>
      </c>
      <c r="AJ634" s="69">
        <f t="shared" si="258"/>
        <v>1259.0219999999999</v>
      </c>
      <c r="AK634" s="69"/>
      <c r="AL634" s="438">
        <f t="shared" si="263"/>
        <v>7.0999999999999994E-2</v>
      </c>
      <c r="AM634" s="69">
        <f t="shared" si="254"/>
        <v>149</v>
      </c>
      <c r="AN634" s="186"/>
      <c r="AO634" s="329"/>
    </row>
    <row r="635" spans="2:41" s="1" customFormat="1" ht="15.75" customHeight="1" x14ac:dyDescent="0.25">
      <c r="B635" s="677"/>
      <c r="C635" s="15" t="s">
        <v>935</v>
      </c>
      <c r="D635" s="116">
        <v>4</v>
      </c>
      <c r="E635" s="116">
        <v>16</v>
      </c>
      <c r="F635" s="116">
        <v>18</v>
      </c>
      <c r="G635" s="69">
        <v>1814.7649999999999</v>
      </c>
      <c r="H635" s="69">
        <v>26.400000000000002</v>
      </c>
      <c r="I635" s="80">
        <v>0.2842241281929066</v>
      </c>
      <c r="J635" s="69">
        <v>515.80000000000007</v>
      </c>
      <c r="K635" s="80">
        <v>0</v>
      </c>
      <c r="L635" s="69">
        <v>0</v>
      </c>
      <c r="M635" s="80">
        <v>0</v>
      </c>
      <c r="N635" s="69">
        <v>0</v>
      </c>
      <c r="O635" s="69">
        <v>0</v>
      </c>
      <c r="P635" s="69">
        <v>0</v>
      </c>
      <c r="Q635" s="69">
        <v>17.8</v>
      </c>
      <c r="R635" s="69">
        <v>0</v>
      </c>
      <c r="S635" s="69">
        <v>185.89038600341107</v>
      </c>
      <c r="T635" s="80">
        <v>0</v>
      </c>
      <c r="U635" s="69">
        <v>0</v>
      </c>
      <c r="V635" s="80">
        <v>5.3516368257561016E-2</v>
      </c>
      <c r="W635" s="69">
        <v>97.119632040932714</v>
      </c>
      <c r="X635" s="69">
        <v>0</v>
      </c>
      <c r="Y635" s="69">
        <v>0</v>
      </c>
      <c r="Z635" s="69">
        <v>0</v>
      </c>
      <c r="AA635" s="60">
        <f>G635+H635+J635+L635+N635+O635+P635+Q635+R635+S635+U635+W635+X635+Y635+Z635</f>
        <v>2657.7750180443441</v>
      </c>
      <c r="AB635" s="143">
        <v>376</v>
      </c>
      <c r="AC635" s="69">
        <f>AB635+X635+W635+U635</f>
        <v>473.11963204093274</v>
      </c>
      <c r="AD635" s="238">
        <f t="shared" si="256"/>
        <v>0.2607057288634797</v>
      </c>
      <c r="AE635" s="69">
        <f>G635+H635+J635+L635+N635+P635+Q635+R635+S635+Y635+Z635</f>
        <v>2560.6553860034114</v>
      </c>
      <c r="AF635" s="277">
        <f t="shared" si="253"/>
        <v>0.6</v>
      </c>
      <c r="AG635" s="278">
        <f>G635*AF635</f>
        <v>1088.8589999999999</v>
      </c>
      <c r="AH635" s="225">
        <f>IF((AA635+AB635)-(AE635+AG635)&gt;0,0,(AA635+AB635)-(AE635+AG635))</f>
        <v>-615.73936795906729</v>
      </c>
      <c r="AI635" s="238">
        <f t="shared" si="257"/>
        <v>0.6</v>
      </c>
      <c r="AJ635" s="69">
        <f t="shared" si="258"/>
        <v>1088.8589999999999</v>
      </c>
      <c r="AK635" s="69"/>
      <c r="AL635" s="438">
        <f t="shared" si="263"/>
        <v>7.0999999999999994E-2</v>
      </c>
      <c r="AM635" s="69">
        <f t="shared" si="254"/>
        <v>128.80000000000001</v>
      </c>
      <c r="AN635" s="186"/>
      <c r="AO635" s="329"/>
    </row>
    <row r="636" spans="2:41" s="1" customFormat="1" ht="15.75" x14ac:dyDescent="0.25">
      <c r="B636" s="677" t="s">
        <v>481</v>
      </c>
      <c r="C636" s="21" t="s">
        <v>124</v>
      </c>
      <c r="D636" s="125">
        <f t="shared" ref="D636:AA636" si="270">SUM(D637:D639)</f>
        <v>8</v>
      </c>
      <c r="E636" s="125">
        <f t="shared" si="270"/>
        <v>66</v>
      </c>
      <c r="F636" s="125">
        <f t="shared" si="270"/>
        <v>59</v>
      </c>
      <c r="G636" s="57">
        <f t="shared" si="270"/>
        <v>5566.6100000000006</v>
      </c>
      <c r="H636" s="57">
        <f t="shared" si="270"/>
        <v>149.1</v>
      </c>
      <c r="I636" s="82">
        <f>J636/G636</f>
        <v>0.2850549975658434</v>
      </c>
      <c r="J636" s="57">
        <f t="shared" si="270"/>
        <v>1586.7899999999997</v>
      </c>
      <c r="K636" s="82">
        <f>L636/G636</f>
        <v>0</v>
      </c>
      <c r="L636" s="57">
        <f t="shared" si="270"/>
        <v>0</v>
      </c>
      <c r="M636" s="82">
        <f t="shared" si="270"/>
        <v>0</v>
      </c>
      <c r="N636" s="57">
        <f t="shared" si="270"/>
        <v>0</v>
      </c>
      <c r="O636" s="57">
        <f t="shared" si="270"/>
        <v>0</v>
      </c>
      <c r="P636" s="57">
        <f t="shared" si="270"/>
        <v>0</v>
      </c>
      <c r="Q636" s="57">
        <f t="shared" si="270"/>
        <v>196.87999999999997</v>
      </c>
      <c r="R636" s="57">
        <f t="shared" si="270"/>
        <v>8.5500000000000007</v>
      </c>
      <c r="S636" s="57">
        <f t="shared" si="270"/>
        <v>632.83925869616576</v>
      </c>
      <c r="T636" s="82">
        <f>U636/G636</f>
        <v>0</v>
      </c>
      <c r="U636" s="57">
        <f t="shared" si="270"/>
        <v>0</v>
      </c>
      <c r="V636" s="82">
        <f>W636/G636</f>
        <v>5.8804389808876284E-2</v>
      </c>
      <c r="W636" s="57">
        <f t="shared" si="270"/>
        <v>327.34110435398884</v>
      </c>
      <c r="X636" s="57">
        <f t="shared" si="270"/>
        <v>0</v>
      </c>
      <c r="Y636" s="57">
        <f t="shared" si="270"/>
        <v>0</v>
      </c>
      <c r="Z636" s="57">
        <f t="shared" si="270"/>
        <v>0</v>
      </c>
      <c r="AA636" s="57">
        <f t="shared" si="270"/>
        <v>8468.1103630501548</v>
      </c>
      <c r="AB636" s="141">
        <f>SUM(AB637:AB639)</f>
        <v>1280</v>
      </c>
      <c r="AC636" s="141">
        <f>SUM(AC637:AC639)</f>
        <v>1607.3411043539888</v>
      </c>
      <c r="AD636" s="233">
        <f t="shared" si="256"/>
        <v>0.28874685030098907</v>
      </c>
      <c r="AE636" s="141">
        <f>SUM(AE637:AE639)</f>
        <v>8140.7692586961666</v>
      </c>
      <c r="AF636" s="269">
        <f t="shared" si="253"/>
        <v>0.6</v>
      </c>
      <c r="AG636" s="270">
        <f>SUM(AG637:AG639)</f>
        <v>3339.9659999999999</v>
      </c>
      <c r="AH636" s="141">
        <f>SUM(AH637:AH639)</f>
        <v>-1732.6248956460115</v>
      </c>
      <c r="AI636" s="233">
        <f t="shared" si="257"/>
        <v>0.6</v>
      </c>
      <c r="AJ636" s="57">
        <f t="shared" si="258"/>
        <v>3339.9660000000003</v>
      </c>
      <c r="AK636" s="57"/>
      <c r="AL636" s="433">
        <f t="shared" si="263"/>
        <v>7.0999999999999994E-2</v>
      </c>
      <c r="AM636" s="57">
        <f>SUM(AM637:AM639)</f>
        <v>395.29999999999995</v>
      </c>
      <c r="AN636" s="79"/>
      <c r="AO636" s="329"/>
    </row>
    <row r="637" spans="2:41" s="1" customFormat="1" ht="15.75" x14ac:dyDescent="0.25">
      <c r="B637" s="677"/>
      <c r="C637" s="15" t="s">
        <v>936</v>
      </c>
      <c r="D637" s="116">
        <v>3</v>
      </c>
      <c r="E637" s="116">
        <v>39</v>
      </c>
      <c r="F637" s="116">
        <v>37</v>
      </c>
      <c r="G637" s="69">
        <v>3407.75</v>
      </c>
      <c r="H637" s="69">
        <v>90</v>
      </c>
      <c r="I637" s="80">
        <v>0.30484924070134251</v>
      </c>
      <c r="J637" s="69">
        <v>1038.8499999999999</v>
      </c>
      <c r="K637" s="80">
        <v>0</v>
      </c>
      <c r="L637" s="69">
        <v>0</v>
      </c>
      <c r="M637" s="80">
        <v>0</v>
      </c>
      <c r="N637" s="69">
        <v>0</v>
      </c>
      <c r="O637" s="69">
        <v>0</v>
      </c>
      <c r="P637" s="69">
        <v>0</v>
      </c>
      <c r="Q637" s="69">
        <v>111.85</v>
      </c>
      <c r="R637" s="69">
        <v>4.25</v>
      </c>
      <c r="S637" s="69">
        <v>398.08324120944837</v>
      </c>
      <c r="T637" s="80">
        <v>0</v>
      </c>
      <c r="U637" s="69">
        <v>0</v>
      </c>
      <c r="V637" s="80">
        <v>6.0068636054106096E-2</v>
      </c>
      <c r="W637" s="69">
        <v>204.69889451338005</v>
      </c>
      <c r="X637" s="69">
        <v>0</v>
      </c>
      <c r="Y637" s="69">
        <v>0</v>
      </c>
      <c r="Z637" s="69">
        <v>0</v>
      </c>
      <c r="AA637" s="60">
        <f>G637+H637+J637+L637+N637+O637+P637+Q637+R637+S637+U637+W637+X637+Y637+Z637</f>
        <v>5255.4821357228293</v>
      </c>
      <c r="AB637" s="143">
        <v>805.2</v>
      </c>
      <c r="AC637" s="69">
        <f>AB637+X637+W637+U637</f>
        <v>1009.8988945133801</v>
      </c>
      <c r="AD637" s="238">
        <f t="shared" si="256"/>
        <v>0.29635357479667818</v>
      </c>
      <c r="AE637" s="69">
        <f>G637+H637+J637+L637+N637+P637+Q637+R637+S637+Y637+Z637</f>
        <v>5050.7832412094494</v>
      </c>
      <c r="AF637" s="277">
        <f t="shared" si="253"/>
        <v>0.6</v>
      </c>
      <c r="AG637" s="278">
        <f>G637*AF637</f>
        <v>2044.6499999999999</v>
      </c>
      <c r="AH637" s="225">
        <f>IF((AA637+AB637)-(AE637+AG637)&gt;0,0,(AA637+AB637)-(AE637+AG637))</f>
        <v>-1034.75110548662</v>
      </c>
      <c r="AI637" s="238">
        <f t="shared" si="257"/>
        <v>0.6</v>
      </c>
      <c r="AJ637" s="69">
        <f t="shared" si="258"/>
        <v>2044.65</v>
      </c>
      <c r="AK637" s="69"/>
      <c r="AL637" s="438">
        <f t="shared" si="263"/>
        <v>7.0999999999999994E-2</v>
      </c>
      <c r="AM637" s="69">
        <f t="shared" si="254"/>
        <v>242</v>
      </c>
      <c r="AN637" s="186"/>
      <c r="AO637" s="329"/>
    </row>
    <row r="638" spans="2:41" s="1" customFormat="1" ht="15.75" x14ac:dyDescent="0.25">
      <c r="B638" s="677"/>
      <c r="C638" s="15" t="s">
        <v>937</v>
      </c>
      <c r="D638" s="116">
        <v>3</v>
      </c>
      <c r="E638" s="116">
        <v>14</v>
      </c>
      <c r="F638" s="116">
        <v>11</v>
      </c>
      <c r="G638" s="69">
        <v>1045.27</v>
      </c>
      <c r="H638" s="69">
        <v>36.299999999999997</v>
      </c>
      <c r="I638" s="80">
        <v>0.25766548355927182</v>
      </c>
      <c r="J638" s="69">
        <v>269.33000000000004</v>
      </c>
      <c r="K638" s="80">
        <v>0</v>
      </c>
      <c r="L638" s="69">
        <v>0</v>
      </c>
      <c r="M638" s="80">
        <v>0</v>
      </c>
      <c r="N638" s="69">
        <v>0</v>
      </c>
      <c r="O638" s="69">
        <v>0</v>
      </c>
      <c r="P638" s="69">
        <v>0</v>
      </c>
      <c r="Q638" s="69">
        <v>44.8</v>
      </c>
      <c r="R638" s="69">
        <v>0</v>
      </c>
      <c r="S638" s="69">
        <v>114.5474406725625</v>
      </c>
      <c r="T638" s="80">
        <v>0</v>
      </c>
      <c r="U638" s="69">
        <v>0</v>
      </c>
      <c r="V638" s="80">
        <v>5.670237170372238E-2</v>
      </c>
      <c r="W638" s="69">
        <v>59.269288070749894</v>
      </c>
      <c r="X638" s="69">
        <v>0</v>
      </c>
      <c r="Y638" s="69">
        <v>0</v>
      </c>
      <c r="Z638" s="69">
        <v>0</v>
      </c>
      <c r="AA638" s="60">
        <f>G638+H638+J638+L638+N638+O638+P638+Q638+R638+S638+U638+W638+X638+Y638+Z638</f>
        <v>1569.5167287433123</v>
      </c>
      <c r="AB638" s="143">
        <v>231.7</v>
      </c>
      <c r="AC638" s="69">
        <f>AB638+X638+W638+U638</f>
        <v>290.96928807074988</v>
      </c>
      <c r="AD638" s="238">
        <f t="shared" si="256"/>
        <v>0.2783675873896217</v>
      </c>
      <c r="AE638" s="69">
        <f>G638+H638+J638+L638+N638+P638+Q638+R638+S638+Y638+Z638</f>
        <v>1510.2474406725626</v>
      </c>
      <c r="AF638" s="277">
        <f t="shared" si="253"/>
        <v>0.6</v>
      </c>
      <c r="AG638" s="278">
        <f>G638*AF638</f>
        <v>627.16199999999992</v>
      </c>
      <c r="AH638" s="225">
        <f>IF((AA638+AB638)-(AE638+AG638)&gt;0,0,(AA638+AB638)-(AE638+AG638))</f>
        <v>-336.19271192925021</v>
      </c>
      <c r="AI638" s="238">
        <f t="shared" si="257"/>
        <v>0.60000000000000009</v>
      </c>
      <c r="AJ638" s="69">
        <f t="shared" si="258"/>
        <v>627.16200000000003</v>
      </c>
      <c r="AK638" s="69"/>
      <c r="AL638" s="438">
        <f t="shared" si="263"/>
        <v>7.0999999999999994E-2</v>
      </c>
      <c r="AM638" s="69">
        <f t="shared" si="254"/>
        <v>74.2</v>
      </c>
      <c r="AN638" s="186"/>
      <c r="AO638" s="329"/>
    </row>
    <row r="639" spans="2:41" s="1" customFormat="1" ht="15.75" customHeight="1" x14ac:dyDescent="0.25">
      <c r="B639" s="677"/>
      <c r="C639" s="15" t="s">
        <v>938</v>
      </c>
      <c r="D639" s="116">
        <v>2</v>
      </c>
      <c r="E639" s="116">
        <v>13</v>
      </c>
      <c r="F639" s="116">
        <v>11</v>
      </c>
      <c r="G639" s="69">
        <v>1113.5900000000001</v>
      </c>
      <c r="H639" s="69">
        <v>22.8</v>
      </c>
      <c r="I639" s="80">
        <v>0.25019082427105122</v>
      </c>
      <c r="J639" s="69">
        <v>278.60999999999996</v>
      </c>
      <c r="K639" s="80">
        <v>0</v>
      </c>
      <c r="L639" s="69">
        <v>0</v>
      </c>
      <c r="M639" s="80">
        <v>0</v>
      </c>
      <c r="N639" s="69">
        <v>0</v>
      </c>
      <c r="O639" s="69">
        <v>0</v>
      </c>
      <c r="P639" s="69">
        <v>0</v>
      </c>
      <c r="Q639" s="69">
        <v>40.229999999999997</v>
      </c>
      <c r="R639" s="69">
        <v>4.3</v>
      </c>
      <c r="S639" s="69">
        <v>120.20857681415491</v>
      </c>
      <c r="T639" s="80">
        <v>0</v>
      </c>
      <c r="U639" s="69">
        <v>0</v>
      </c>
      <c r="V639" s="80">
        <v>5.6908666358227736E-2</v>
      </c>
      <c r="W639" s="69">
        <v>63.372921769858834</v>
      </c>
      <c r="X639" s="69">
        <v>0</v>
      </c>
      <c r="Y639" s="69">
        <v>0</v>
      </c>
      <c r="Z639" s="69">
        <v>0</v>
      </c>
      <c r="AA639" s="60">
        <f>G639+H639+J639+L639+N639+O639+P639+Q639+R639+S639+U639+W639+X639+Y639+Z639</f>
        <v>1643.1114985840136</v>
      </c>
      <c r="AB639" s="143">
        <v>243.1</v>
      </c>
      <c r="AC639" s="69">
        <f>AB639+X639+W639+U639</f>
        <v>306.47292176985883</v>
      </c>
      <c r="AD639" s="238">
        <f t="shared" si="256"/>
        <v>0.27521163244089725</v>
      </c>
      <c r="AE639" s="69">
        <f>G639+H639+J639+L639+N639+P639+Q639+R639+S639+Y639+Z639</f>
        <v>1579.7385768141548</v>
      </c>
      <c r="AF639" s="277">
        <f t="shared" si="253"/>
        <v>0.6</v>
      </c>
      <c r="AG639" s="278">
        <f>G639*AF639</f>
        <v>668.15400000000011</v>
      </c>
      <c r="AH639" s="225">
        <f>IF((AA639+AB639)-(AE639+AG639)&gt;0,0,(AA639+AB639)-(AE639+AG639))</f>
        <v>-361.68107823014134</v>
      </c>
      <c r="AI639" s="238">
        <f t="shared" si="257"/>
        <v>0.60000000000000009</v>
      </c>
      <c r="AJ639" s="69">
        <f t="shared" si="258"/>
        <v>668.15400000000022</v>
      </c>
      <c r="AK639" s="69"/>
      <c r="AL639" s="438">
        <f t="shared" si="263"/>
        <v>7.0999999999999994E-2</v>
      </c>
      <c r="AM639" s="69">
        <f t="shared" si="254"/>
        <v>79.099999999999994</v>
      </c>
      <c r="AN639" s="186"/>
      <c r="AO639" s="329"/>
    </row>
    <row r="640" spans="2:41" s="1" customFormat="1" ht="15.75" x14ac:dyDescent="0.25">
      <c r="B640" s="677" t="s">
        <v>482</v>
      </c>
      <c r="C640" s="21" t="s">
        <v>124</v>
      </c>
      <c r="D640" s="125">
        <f t="shared" ref="D640:AA640" si="271">SUM(D641:D642)</f>
        <v>9</v>
      </c>
      <c r="E640" s="125">
        <f t="shared" si="271"/>
        <v>41</v>
      </c>
      <c r="F640" s="125">
        <f t="shared" si="271"/>
        <v>38</v>
      </c>
      <c r="G640" s="57">
        <f t="shared" si="271"/>
        <v>3741.98</v>
      </c>
      <c r="H640" s="57">
        <f t="shared" si="271"/>
        <v>86.6</v>
      </c>
      <c r="I640" s="82">
        <f>J640/G640</f>
        <v>0.25118787379943242</v>
      </c>
      <c r="J640" s="57">
        <f t="shared" si="271"/>
        <v>939.94</v>
      </c>
      <c r="K640" s="82">
        <f>L640/G640</f>
        <v>0</v>
      </c>
      <c r="L640" s="57">
        <f t="shared" si="271"/>
        <v>0</v>
      </c>
      <c r="M640" s="82">
        <f t="shared" si="271"/>
        <v>0</v>
      </c>
      <c r="N640" s="57">
        <f t="shared" si="271"/>
        <v>0</v>
      </c>
      <c r="O640" s="57">
        <f t="shared" si="271"/>
        <v>0</v>
      </c>
      <c r="P640" s="57">
        <f t="shared" si="271"/>
        <v>0</v>
      </c>
      <c r="Q640" s="57">
        <f t="shared" si="271"/>
        <v>115.08</v>
      </c>
      <c r="R640" s="57">
        <f t="shared" si="271"/>
        <v>0</v>
      </c>
      <c r="S640" s="57">
        <f t="shared" si="271"/>
        <v>411.94959643282039</v>
      </c>
      <c r="T640" s="82">
        <f>U640/G640</f>
        <v>0</v>
      </c>
      <c r="U640" s="57">
        <f t="shared" si="271"/>
        <v>0</v>
      </c>
      <c r="V640" s="82">
        <f>W640/G640</f>
        <v>5.8951452758658249E-2</v>
      </c>
      <c r="W640" s="57">
        <f t="shared" si="271"/>
        <v>220.59515719384399</v>
      </c>
      <c r="X640" s="57">
        <f t="shared" si="271"/>
        <v>0</v>
      </c>
      <c r="Y640" s="57">
        <f t="shared" si="271"/>
        <v>0</v>
      </c>
      <c r="Z640" s="57">
        <f t="shared" si="271"/>
        <v>0</v>
      </c>
      <c r="AA640" s="57">
        <f t="shared" si="271"/>
        <v>5516.1447536266642</v>
      </c>
      <c r="AB640" s="141">
        <f>SUM(AB641:AB642)</f>
        <v>833.2</v>
      </c>
      <c r="AC640" s="141">
        <f>SUM(AC641:AC642)</f>
        <v>1053.7951571938438</v>
      </c>
      <c r="AD640" s="233">
        <f t="shared" si="256"/>
        <v>0.28161432107970752</v>
      </c>
      <c r="AE640" s="141">
        <f>SUM(AE641:AE642)</f>
        <v>5295.5495964328202</v>
      </c>
      <c r="AF640" s="269">
        <f t="shared" si="253"/>
        <v>0.6</v>
      </c>
      <c r="AG640" s="270">
        <f>SUM(AG641:AG642)</f>
        <v>2245.1880000000001</v>
      </c>
      <c r="AH640" s="141">
        <f>SUM(AH641:AH642)</f>
        <v>-1191.3928428061558</v>
      </c>
      <c r="AI640" s="233">
        <f t="shared" si="257"/>
        <v>0.59999999999999987</v>
      </c>
      <c r="AJ640" s="57">
        <f t="shared" si="258"/>
        <v>2245.1879999999996</v>
      </c>
      <c r="AK640" s="57"/>
      <c r="AL640" s="433">
        <f t="shared" si="263"/>
        <v>7.0999999999999994E-2</v>
      </c>
      <c r="AM640" s="57">
        <f>SUM(AM641:AM642)</f>
        <v>265.7</v>
      </c>
      <c r="AN640" s="79"/>
      <c r="AO640" s="329"/>
    </row>
    <row r="641" spans="2:45" s="1" customFormat="1" ht="15.75" x14ac:dyDescent="0.25">
      <c r="B641" s="677"/>
      <c r="C641" s="15" t="s">
        <v>939</v>
      </c>
      <c r="D641" s="116">
        <v>6</v>
      </c>
      <c r="E641" s="116">
        <v>26</v>
      </c>
      <c r="F641" s="116">
        <v>22</v>
      </c>
      <c r="G641" s="69">
        <v>2072.65</v>
      </c>
      <c r="H641" s="69">
        <v>46.8</v>
      </c>
      <c r="I641" s="80">
        <v>0.22576894314042409</v>
      </c>
      <c r="J641" s="69">
        <v>467.94</v>
      </c>
      <c r="K641" s="80">
        <v>0</v>
      </c>
      <c r="L641" s="69">
        <v>0</v>
      </c>
      <c r="M641" s="80">
        <v>0</v>
      </c>
      <c r="N641" s="69">
        <v>0</v>
      </c>
      <c r="O641" s="69">
        <v>0</v>
      </c>
      <c r="P641" s="69">
        <v>0</v>
      </c>
      <c r="Q641" s="69">
        <v>115.08</v>
      </c>
      <c r="R641" s="69">
        <v>0</v>
      </c>
      <c r="S641" s="69">
        <v>235.83670209611745</v>
      </c>
      <c r="T641" s="80">
        <v>0</v>
      </c>
      <c r="U641" s="69">
        <v>0</v>
      </c>
      <c r="V641" s="80">
        <v>6.1549429548360395E-2</v>
      </c>
      <c r="W641" s="69">
        <v>127.57042515340918</v>
      </c>
      <c r="X641" s="69">
        <v>0</v>
      </c>
      <c r="Y641" s="69">
        <v>0</v>
      </c>
      <c r="Z641" s="69">
        <v>0</v>
      </c>
      <c r="AA641" s="60">
        <f>G641+H641+J641+L641+N641+O641+P641+Q641+R641+S641+U641+W641+X641+Y641+Z641</f>
        <v>3065.8771272495269</v>
      </c>
      <c r="AB641" s="143">
        <v>477</v>
      </c>
      <c r="AC641" s="69">
        <f>AB641+X641+W641+U641</f>
        <v>604.57042515340913</v>
      </c>
      <c r="AD641" s="238">
        <f t="shared" si="256"/>
        <v>0.29168958828234826</v>
      </c>
      <c r="AE641" s="69">
        <f>G641+H641+J641+L641+N641+P641+Q641+R641+S641+Y641+Z641</f>
        <v>2938.3067020961175</v>
      </c>
      <c r="AF641" s="277">
        <f t="shared" si="253"/>
        <v>0.6</v>
      </c>
      <c r="AG641" s="278">
        <f>G641*AF641</f>
        <v>1243.5899999999999</v>
      </c>
      <c r="AH641" s="225">
        <f>IF((AA641+AB641)-(AE641+AG641)&gt;0,0,(AA641+AB641)-(AE641+AG641))</f>
        <v>-639.01957484659033</v>
      </c>
      <c r="AI641" s="238">
        <f t="shared" si="257"/>
        <v>0.59999999999999976</v>
      </c>
      <c r="AJ641" s="69">
        <f t="shared" si="258"/>
        <v>1243.5899999999995</v>
      </c>
      <c r="AK641" s="69"/>
      <c r="AL641" s="438">
        <f t="shared" si="263"/>
        <v>7.0999999999999994E-2</v>
      </c>
      <c r="AM641" s="69">
        <f t="shared" si="254"/>
        <v>147.19999999999999</v>
      </c>
      <c r="AN641" s="186"/>
      <c r="AO641" s="329"/>
    </row>
    <row r="642" spans="2:45" s="1" customFormat="1" ht="15.75" customHeight="1" x14ac:dyDescent="0.25">
      <c r="B642" s="677"/>
      <c r="C642" s="15" t="s">
        <v>772</v>
      </c>
      <c r="D642" s="116">
        <v>3</v>
      </c>
      <c r="E642" s="116">
        <v>15</v>
      </c>
      <c r="F642" s="116">
        <v>16</v>
      </c>
      <c r="G642" s="69">
        <v>1669.33</v>
      </c>
      <c r="H642" s="69">
        <v>39.799999999999997</v>
      </c>
      <c r="I642" s="80">
        <v>0.28274816842685391</v>
      </c>
      <c r="J642" s="69">
        <v>472</v>
      </c>
      <c r="K642" s="80">
        <v>0</v>
      </c>
      <c r="L642" s="69">
        <v>0</v>
      </c>
      <c r="M642" s="80">
        <v>0</v>
      </c>
      <c r="N642" s="69">
        <v>0</v>
      </c>
      <c r="O642" s="69">
        <v>0</v>
      </c>
      <c r="P642" s="69">
        <v>0</v>
      </c>
      <c r="Q642" s="69">
        <v>0</v>
      </c>
      <c r="R642" s="69">
        <v>0</v>
      </c>
      <c r="S642" s="69">
        <v>176.11289433670291</v>
      </c>
      <c r="T642" s="80">
        <v>0</v>
      </c>
      <c r="U642" s="69">
        <v>0</v>
      </c>
      <c r="V642" s="80">
        <v>5.5725789412779281E-2</v>
      </c>
      <c r="W642" s="69">
        <v>93.024732040434827</v>
      </c>
      <c r="X642" s="69">
        <v>0</v>
      </c>
      <c r="Y642" s="69">
        <v>0</v>
      </c>
      <c r="Z642" s="69">
        <v>0</v>
      </c>
      <c r="AA642" s="60">
        <f>G642+H642+J642+L642+N642+O642+P642+Q642+R642+S642+U642+W642+X642+Y642+Z642</f>
        <v>2450.2676263771377</v>
      </c>
      <c r="AB642" s="143">
        <v>356.2</v>
      </c>
      <c r="AC642" s="69">
        <f>AB642+X642+W642+U642</f>
        <v>449.22473204043479</v>
      </c>
      <c r="AD642" s="238">
        <f t="shared" si="256"/>
        <v>0.26910480973829909</v>
      </c>
      <c r="AE642" s="69">
        <f>G642+H642+J642+L642+N642+P642+Q642+R642+S642+Y642+Z642</f>
        <v>2357.2428943367031</v>
      </c>
      <c r="AF642" s="277">
        <f t="shared" si="253"/>
        <v>0.6</v>
      </c>
      <c r="AG642" s="278">
        <f>G642*AF642</f>
        <v>1001.598</v>
      </c>
      <c r="AH642" s="225">
        <f>IF((AA642+AB642)-(AE642+AG642)&gt;0,0,(AA642+AB642)-(AE642+AG642))</f>
        <v>-552.37326795956551</v>
      </c>
      <c r="AI642" s="238">
        <f t="shared" si="257"/>
        <v>0.6000000000000002</v>
      </c>
      <c r="AJ642" s="69">
        <f t="shared" si="258"/>
        <v>1001.5980000000003</v>
      </c>
      <c r="AK642" s="69"/>
      <c r="AL642" s="438">
        <f t="shared" si="263"/>
        <v>7.0999999999999994E-2</v>
      </c>
      <c r="AM642" s="69">
        <f t="shared" si="254"/>
        <v>118.5</v>
      </c>
      <c r="AN642" s="186"/>
      <c r="AO642" s="329"/>
    </row>
    <row r="643" spans="2:45" ht="15.75" x14ac:dyDescent="0.25">
      <c r="B643" s="677" t="s">
        <v>483</v>
      </c>
      <c r="C643" s="21" t="s">
        <v>124</v>
      </c>
      <c r="D643" s="125">
        <f t="shared" ref="D643:AA643" si="272">SUM(D644:D645)</f>
        <v>14</v>
      </c>
      <c r="E643" s="125">
        <f t="shared" si="272"/>
        <v>58</v>
      </c>
      <c r="F643" s="125">
        <f t="shared" si="272"/>
        <v>60</v>
      </c>
      <c r="G643" s="57">
        <f t="shared" si="272"/>
        <v>5801.9900000000007</v>
      </c>
      <c r="H643" s="57">
        <f t="shared" si="272"/>
        <v>134.39999999999998</v>
      </c>
      <c r="I643" s="82">
        <f>J643/G643</f>
        <v>0.24374050972166442</v>
      </c>
      <c r="J643" s="57">
        <f t="shared" si="272"/>
        <v>1414.1799999999998</v>
      </c>
      <c r="K643" s="82">
        <f>L643/G643</f>
        <v>0</v>
      </c>
      <c r="L643" s="57">
        <f t="shared" si="272"/>
        <v>0</v>
      </c>
      <c r="M643" s="82">
        <f t="shared" si="272"/>
        <v>0</v>
      </c>
      <c r="N643" s="57">
        <f t="shared" si="272"/>
        <v>0</v>
      </c>
      <c r="O643" s="57">
        <f t="shared" si="272"/>
        <v>0</v>
      </c>
      <c r="P643" s="57">
        <f t="shared" si="272"/>
        <v>65.040000000000006</v>
      </c>
      <c r="Q643" s="57">
        <f t="shared" si="272"/>
        <v>14.68</v>
      </c>
      <c r="R643" s="57">
        <f t="shared" si="272"/>
        <v>0</v>
      </c>
      <c r="S643" s="57">
        <f t="shared" si="272"/>
        <v>606.2250932969398</v>
      </c>
      <c r="T643" s="82">
        <f>U643/G643</f>
        <v>0</v>
      </c>
      <c r="U643" s="57">
        <f t="shared" si="272"/>
        <v>0</v>
      </c>
      <c r="V643" s="82">
        <f>W643/G643</f>
        <v>5.6327418620727876E-2</v>
      </c>
      <c r="W643" s="57">
        <f t="shared" si="272"/>
        <v>326.81111956327697</v>
      </c>
      <c r="X643" s="57">
        <f t="shared" si="272"/>
        <v>0</v>
      </c>
      <c r="Y643" s="57">
        <f t="shared" si="272"/>
        <v>0</v>
      </c>
      <c r="Z643" s="57">
        <f t="shared" si="272"/>
        <v>0</v>
      </c>
      <c r="AA643" s="57">
        <f t="shared" si="272"/>
        <v>8363.3262128602182</v>
      </c>
      <c r="AB643" s="141">
        <f>SUM(AB644:AB645)</f>
        <v>1226.2</v>
      </c>
      <c r="AC643" s="141">
        <f>SUM(AC644:AC645)</f>
        <v>1553.0111195632771</v>
      </c>
      <c r="AD643" s="233">
        <f t="shared" si="256"/>
        <v>0.26766869980183988</v>
      </c>
      <c r="AE643" s="141">
        <f>SUM(AE644:AE645)</f>
        <v>8036.5150932969409</v>
      </c>
      <c r="AF643" s="269">
        <f t="shared" si="253"/>
        <v>0.6</v>
      </c>
      <c r="AG643" s="270">
        <f>SUM(AG644:AG645)</f>
        <v>3481.1940000000004</v>
      </c>
      <c r="AH643" s="141">
        <f>SUM(AH644:AH645)</f>
        <v>-1928.1828804367224</v>
      </c>
      <c r="AI643" s="233">
        <f t="shared" si="257"/>
        <v>0.59999999999999987</v>
      </c>
      <c r="AJ643" s="57">
        <f t="shared" si="258"/>
        <v>3481.1939999999995</v>
      </c>
      <c r="AK643" s="57"/>
      <c r="AL643" s="433">
        <f t="shared" si="263"/>
        <v>7.0999999999999994E-2</v>
      </c>
      <c r="AM643" s="57">
        <f>SUM(AM644:AM645)</f>
        <v>411.9</v>
      </c>
      <c r="AN643" s="79"/>
      <c r="AO643" s="329"/>
    </row>
    <row r="644" spans="2:45" s="1" customFormat="1" ht="15.75" x14ac:dyDescent="0.25">
      <c r="B644" s="677"/>
      <c r="C644" s="15" t="s">
        <v>940</v>
      </c>
      <c r="D644" s="116">
        <v>6</v>
      </c>
      <c r="E644" s="116">
        <v>30</v>
      </c>
      <c r="F644" s="116">
        <v>30</v>
      </c>
      <c r="G644" s="69">
        <v>2929.8000000000006</v>
      </c>
      <c r="H644" s="69">
        <v>74.399999999999991</v>
      </c>
      <c r="I644" s="80">
        <v>0.27667076250938621</v>
      </c>
      <c r="J644" s="69">
        <v>810.58999999999992</v>
      </c>
      <c r="K644" s="80">
        <v>0</v>
      </c>
      <c r="L644" s="69">
        <v>0</v>
      </c>
      <c r="M644" s="80">
        <v>0</v>
      </c>
      <c r="N644" s="69">
        <v>0</v>
      </c>
      <c r="O644" s="69">
        <v>0</v>
      </c>
      <c r="P644" s="69">
        <v>0</v>
      </c>
      <c r="Q644" s="69">
        <v>0</v>
      </c>
      <c r="R644" s="69">
        <v>0</v>
      </c>
      <c r="S644" s="69">
        <v>318.63365399524656</v>
      </c>
      <c r="T644" s="80">
        <v>0</v>
      </c>
      <c r="U644" s="69">
        <v>0</v>
      </c>
      <c r="V644" s="80">
        <v>5.7892637020601712E-2</v>
      </c>
      <c r="W644" s="69">
        <v>169.61384794295893</v>
      </c>
      <c r="X644" s="69">
        <v>0</v>
      </c>
      <c r="Y644" s="69">
        <v>0</v>
      </c>
      <c r="Z644" s="69">
        <v>0</v>
      </c>
      <c r="AA644" s="60">
        <f t="shared" ref="AA644:AA649" si="273">G644+H644+J644+L644+N644+O644+P644+Q644+R644+S644+U644+W644+X644+Y644+Z644</f>
        <v>4303.0375019382063</v>
      </c>
      <c r="AB644" s="143">
        <v>644.5</v>
      </c>
      <c r="AC644" s="69">
        <f t="shared" ref="AC644:AC649" si="274">AB644+X644+W644+U644</f>
        <v>814.11384794295896</v>
      </c>
      <c r="AD644" s="238">
        <f t="shared" si="256"/>
        <v>0.27787352308791002</v>
      </c>
      <c r="AE644" s="69">
        <f t="shared" ref="AE644:AE649" si="275">G644+H644+J644+L644+N644+P644+Q644+R644+S644+Y644+Z644</f>
        <v>4133.4236539952472</v>
      </c>
      <c r="AF644" s="277">
        <f t="shared" si="253"/>
        <v>0.6</v>
      </c>
      <c r="AG644" s="278">
        <f t="shared" ref="AG644:AG649" si="276">G644*AF644</f>
        <v>1757.8800000000003</v>
      </c>
      <c r="AH644" s="225">
        <f t="shared" ref="AH644:AH649" si="277">IF((AA644+AB644)-(AE644+AG644)&gt;0,0,(AA644+AB644)-(AE644+AG644))</f>
        <v>-943.76615205704093</v>
      </c>
      <c r="AI644" s="238">
        <f t="shared" si="257"/>
        <v>0.59999999999999987</v>
      </c>
      <c r="AJ644" s="69">
        <f t="shared" si="258"/>
        <v>1757.8799999999999</v>
      </c>
      <c r="AK644" s="69"/>
      <c r="AL644" s="438">
        <f t="shared" si="263"/>
        <v>7.0999999999999994E-2</v>
      </c>
      <c r="AM644" s="69">
        <f t="shared" si="254"/>
        <v>208</v>
      </c>
      <c r="AN644" s="186"/>
      <c r="AO644" s="329"/>
    </row>
    <row r="645" spans="2:45" ht="15.75" x14ac:dyDescent="0.25">
      <c r="B645" s="677"/>
      <c r="C645" s="15" t="s">
        <v>941</v>
      </c>
      <c r="D645" s="116">
        <v>8</v>
      </c>
      <c r="E645" s="116">
        <v>28</v>
      </c>
      <c r="F645" s="116">
        <v>30</v>
      </c>
      <c r="G645" s="69">
        <v>2872.19</v>
      </c>
      <c r="H645" s="69">
        <v>60</v>
      </c>
      <c r="I645" s="80">
        <v>0.2101497463607909</v>
      </c>
      <c r="J645" s="69">
        <v>603.59</v>
      </c>
      <c r="K645" s="80">
        <v>0</v>
      </c>
      <c r="L645" s="69">
        <v>0</v>
      </c>
      <c r="M645" s="80">
        <v>0</v>
      </c>
      <c r="N645" s="69">
        <v>0</v>
      </c>
      <c r="O645" s="69">
        <v>0</v>
      </c>
      <c r="P645" s="69">
        <v>65.040000000000006</v>
      </c>
      <c r="Q645" s="69">
        <v>14.68</v>
      </c>
      <c r="R645" s="69">
        <v>0</v>
      </c>
      <c r="S645" s="69">
        <v>287.59143930169319</v>
      </c>
      <c r="T645" s="80">
        <v>0</v>
      </c>
      <c r="U645" s="69">
        <v>0</v>
      </c>
      <c r="V645" s="80">
        <v>5.4730805281098423E-2</v>
      </c>
      <c r="W645" s="69">
        <v>157.19727162031808</v>
      </c>
      <c r="X645" s="69">
        <v>0</v>
      </c>
      <c r="Y645" s="69">
        <v>0</v>
      </c>
      <c r="Z645" s="69">
        <v>0</v>
      </c>
      <c r="AA645" s="60">
        <f t="shared" si="273"/>
        <v>4060.2887109220114</v>
      </c>
      <c r="AB645" s="143">
        <v>581.70000000000005</v>
      </c>
      <c r="AC645" s="69">
        <f t="shared" si="274"/>
        <v>738.89727162031818</v>
      </c>
      <c r="AD645" s="238">
        <f t="shared" si="256"/>
        <v>0.25725918954537064</v>
      </c>
      <c r="AE645" s="69">
        <f t="shared" si="275"/>
        <v>3903.0914393016933</v>
      </c>
      <c r="AF645" s="277">
        <f t="shared" si="253"/>
        <v>0.6</v>
      </c>
      <c r="AG645" s="278">
        <f t="shared" si="276"/>
        <v>1723.3140000000001</v>
      </c>
      <c r="AH645" s="225">
        <f t="shared" si="277"/>
        <v>-984.41672837968144</v>
      </c>
      <c r="AI645" s="238">
        <f t="shared" si="257"/>
        <v>0.59999999999999987</v>
      </c>
      <c r="AJ645" s="69">
        <f t="shared" si="258"/>
        <v>1723.3139999999996</v>
      </c>
      <c r="AK645" s="69"/>
      <c r="AL645" s="438">
        <f t="shared" si="263"/>
        <v>7.0999999999999994E-2</v>
      </c>
      <c r="AM645" s="69">
        <f t="shared" si="254"/>
        <v>203.9</v>
      </c>
      <c r="AN645" s="186"/>
      <c r="AO645" s="329"/>
    </row>
    <row r="646" spans="2:45" ht="47.25" x14ac:dyDescent="0.25">
      <c r="B646" s="24" t="s">
        <v>484</v>
      </c>
      <c r="C646" s="25" t="s">
        <v>942</v>
      </c>
      <c r="D646" s="108">
        <v>19</v>
      </c>
      <c r="E646" s="108">
        <v>95</v>
      </c>
      <c r="F646" s="108">
        <v>93</v>
      </c>
      <c r="G646" s="68">
        <v>8515.92</v>
      </c>
      <c r="H646" s="68">
        <v>175.20000000000002</v>
      </c>
      <c r="I646" s="96">
        <v>0.25584317372638538</v>
      </c>
      <c r="J646" s="68">
        <v>2178.7399999999998</v>
      </c>
      <c r="K646" s="96">
        <v>1.2660992587999886E-2</v>
      </c>
      <c r="L646" s="68">
        <v>107.82</v>
      </c>
      <c r="M646" s="96">
        <v>0</v>
      </c>
      <c r="N646" s="68">
        <v>0</v>
      </c>
      <c r="O646" s="68">
        <v>0</v>
      </c>
      <c r="P646" s="68">
        <v>227.64</v>
      </c>
      <c r="Q646" s="68">
        <v>328.96</v>
      </c>
      <c r="R646" s="160">
        <v>33.99</v>
      </c>
      <c r="S646" s="160">
        <v>947.33528293247582</v>
      </c>
      <c r="T646" s="161">
        <v>0</v>
      </c>
      <c r="U646" s="160">
        <v>0</v>
      </c>
      <c r="V646" s="161">
        <v>5.6430003474634421E-2</v>
      </c>
      <c r="W646" s="68">
        <v>480.55339518970879</v>
      </c>
      <c r="X646" s="160">
        <v>0</v>
      </c>
      <c r="Y646" s="160">
        <v>0</v>
      </c>
      <c r="Z646" s="160">
        <v>0</v>
      </c>
      <c r="AA646" s="160">
        <f t="shared" si="273"/>
        <v>12996.158678122183</v>
      </c>
      <c r="AB646" s="149">
        <v>1916.2</v>
      </c>
      <c r="AC646" s="160">
        <f t="shared" si="274"/>
        <v>2396.753395189709</v>
      </c>
      <c r="AD646" s="239">
        <f t="shared" si="256"/>
        <v>0.28144385987535214</v>
      </c>
      <c r="AE646" s="160">
        <f t="shared" si="275"/>
        <v>12515.605282932474</v>
      </c>
      <c r="AF646" s="279">
        <f t="shared" si="253"/>
        <v>0.6</v>
      </c>
      <c r="AG646" s="280">
        <f t="shared" si="276"/>
        <v>5109.5519999999997</v>
      </c>
      <c r="AH646" s="229">
        <f t="shared" si="277"/>
        <v>-2712.7986048102885</v>
      </c>
      <c r="AI646" s="239">
        <f t="shared" si="257"/>
        <v>0.59999999999999976</v>
      </c>
      <c r="AJ646" s="160">
        <f t="shared" si="258"/>
        <v>5109.5519999999979</v>
      </c>
      <c r="AK646" s="160"/>
      <c r="AL646" s="442">
        <f t="shared" si="263"/>
        <v>7.0999999999999994E-2</v>
      </c>
      <c r="AM646" s="160">
        <f t="shared" si="254"/>
        <v>604.6</v>
      </c>
      <c r="AN646" s="201"/>
      <c r="AO646" s="329"/>
    </row>
    <row r="647" spans="2:45" s="1" customFormat="1" ht="47.25" x14ac:dyDescent="0.25">
      <c r="B647" s="24" t="s">
        <v>485</v>
      </c>
      <c r="C647" s="25" t="s">
        <v>943</v>
      </c>
      <c r="D647" s="108">
        <v>32</v>
      </c>
      <c r="E647" s="108">
        <v>134</v>
      </c>
      <c r="F647" s="108">
        <v>127</v>
      </c>
      <c r="G647" s="68">
        <v>11841.699999999999</v>
      </c>
      <c r="H647" s="68">
        <v>223.8</v>
      </c>
      <c r="I647" s="96">
        <v>0.1953190842531056</v>
      </c>
      <c r="J647" s="68">
        <v>2312.9100000000003</v>
      </c>
      <c r="K647" s="96">
        <v>1.2294687418191647E-2</v>
      </c>
      <c r="L647" s="68">
        <v>145.59</v>
      </c>
      <c r="M647" s="96">
        <v>0</v>
      </c>
      <c r="N647" s="68">
        <v>0</v>
      </c>
      <c r="O647" s="68">
        <v>0</v>
      </c>
      <c r="P647" s="68">
        <v>269.54000000000002</v>
      </c>
      <c r="Q647" s="68">
        <v>524.89</v>
      </c>
      <c r="R647" s="160">
        <v>29.74</v>
      </c>
      <c r="S647" s="160">
        <v>1296.6836536634801</v>
      </c>
      <c r="T647" s="161">
        <v>0</v>
      </c>
      <c r="U647" s="160">
        <v>0</v>
      </c>
      <c r="V647" s="161">
        <v>5.8643087053527894E-2</v>
      </c>
      <c r="W647" s="68">
        <v>694.43384396176123</v>
      </c>
      <c r="X647" s="160">
        <v>0</v>
      </c>
      <c r="Y647" s="160">
        <v>0</v>
      </c>
      <c r="Z647" s="160">
        <v>0</v>
      </c>
      <c r="AA647" s="160">
        <f t="shared" si="273"/>
        <v>17339.287497625239</v>
      </c>
      <c r="AB647" s="149">
        <v>2622.8</v>
      </c>
      <c r="AC647" s="160">
        <f t="shared" si="274"/>
        <v>3317.2338439617615</v>
      </c>
      <c r="AD647" s="239">
        <f t="shared" si="256"/>
        <v>0.28013155577001292</v>
      </c>
      <c r="AE647" s="160">
        <f t="shared" si="275"/>
        <v>16644.853653663478</v>
      </c>
      <c r="AF647" s="279">
        <f t="shared" si="253"/>
        <v>0.6</v>
      </c>
      <c r="AG647" s="280">
        <f t="shared" si="276"/>
        <v>7105.0199999999995</v>
      </c>
      <c r="AH647" s="229">
        <f t="shared" si="277"/>
        <v>-3787.7861560382407</v>
      </c>
      <c r="AI647" s="239">
        <f t="shared" si="257"/>
        <v>0.6000000000000002</v>
      </c>
      <c r="AJ647" s="160">
        <f t="shared" si="258"/>
        <v>7105.0200000000023</v>
      </c>
      <c r="AK647" s="160"/>
      <c r="AL647" s="442">
        <f t="shared" si="263"/>
        <v>7.0999999999999994E-2</v>
      </c>
      <c r="AM647" s="160">
        <f t="shared" si="254"/>
        <v>840.8</v>
      </c>
      <c r="AN647" s="201"/>
      <c r="AO647" s="329"/>
    </row>
    <row r="648" spans="2:45" ht="47.25" x14ac:dyDescent="0.25">
      <c r="B648" s="24" t="s">
        <v>486</v>
      </c>
      <c r="C648" s="25" t="s">
        <v>944</v>
      </c>
      <c r="D648" s="108">
        <v>22</v>
      </c>
      <c r="E648" s="108">
        <v>106</v>
      </c>
      <c r="F648" s="108">
        <v>102</v>
      </c>
      <c r="G648" s="68">
        <v>9328.25</v>
      </c>
      <c r="H648" s="68">
        <v>451.94</v>
      </c>
      <c r="I648" s="96">
        <v>0.11752793932409615</v>
      </c>
      <c r="J648" s="68">
        <v>1096.33</v>
      </c>
      <c r="K648" s="96">
        <v>0</v>
      </c>
      <c r="L648" s="68">
        <v>0</v>
      </c>
      <c r="M648" s="96">
        <v>0</v>
      </c>
      <c r="N648" s="68">
        <v>0</v>
      </c>
      <c r="O648" s="68">
        <v>0</v>
      </c>
      <c r="P648" s="68">
        <v>161.04</v>
      </c>
      <c r="Q648" s="68">
        <v>318.52</v>
      </c>
      <c r="R648" s="160">
        <v>21.25</v>
      </c>
      <c r="S648" s="160">
        <v>966.74935597375304</v>
      </c>
      <c r="T648" s="161">
        <v>0</v>
      </c>
      <c r="U648" s="160">
        <v>0</v>
      </c>
      <c r="V648" s="161">
        <v>5.8452793577041473E-2</v>
      </c>
      <c r="W648" s="68">
        <v>545.26227168503715</v>
      </c>
      <c r="X648" s="160">
        <v>0</v>
      </c>
      <c r="Y648" s="160">
        <v>0</v>
      </c>
      <c r="Z648" s="160">
        <v>0</v>
      </c>
      <c r="AA648" s="160">
        <f t="shared" si="273"/>
        <v>12889.34162765879</v>
      </c>
      <c r="AB648" s="149">
        <v>1955.4</v>
      </c>
      <c r="AC648" s="160">
        <f t="shared" si="274"/>
        <v>2500.662271685037</v>
      </c>
      <c r="AD648" s="239">
        <f t="shared" si="256"/>
        <v>0.26807410518425612</v>
      </c>
      <c r="AE648" s="160">
        <f t="shared" si="275"/>
        <v>12344.079355973754</v>
      </c>
      <c r="AF648" s="279">
        <f t="shared" si="253"/>
        <v>0.6</v>
      </c>
      <c r="AG648" s="280">
        <f t="shared" si="276"/>
        <v>5596.95</v>
      </c>
      <c r="AH648" s="229">
        <f t="shared" si="277"/>
        <v>-3096.2877283149646</v>
      </c>
      <c r="AI648" s="239">
        <f t="shared" si="257"/>
        <v>0.6000000000000002</v>
      </c>
      <c r="AJ648" s="160">
        <f t="shared" si="258"/>
        <v>5596.9500000000016</v>
      </c>
      <c r="AK648" s="160"/>
      <c r="AL648" s="442">
        <f t="shared" si="263"/>
        <v>7.0999999999999994E-2</v>
      </c>
      <c r="AM648" s="160">
        <f t="shared" si="254"/>
        <v>662.3</v>
      </c>
      <c r="AN648" s="201"/>
      <c r="AO648" s="329"/>
    </row>
    <row r="649" spans="2:45" s="1" customFormat="1" ht="47.25" x14ac:dyDescent="0.25">
      <c r="B649" s="24" t="s">
        <v>487</v>
      </c>
      <c r="C649" s="25" t="s">
        <v>945</v>
      </c>
      <c r="D649" s="108">
        <v>28</v>
      </c>
      <c r="E649" s="108">
        <v>114</v>
      </c>
      <c r="F649" s="108">
        <v>104</v>
      </c>
      <c r="G649" s="68">
        <v>9449.0499999999993</v>
      </c>
      <c r="H649" s="68">
        <v>165.6</v>
      </c>
      <c r="I649" s="96">
        <v>0.27634841597832593</v>
      </c>
      <c r="J649" s="68">
        <v>2611.2300000000005</v>
      </c>
      <c r="K649" s="96">
        <v>0</v>
      </c>
      <c r="L649" s="68">
        <v>0</v>
      </c>
      <c r="M649" s="96">
        <v>0</v>
      </c>
      <c r="N649" s="68">
        <v>0</v>
      </c>
      <c r="O649" s="68">
        <v>0</v>
      </c>
      <c r="P649" s="68">
        <v>195.12</v>
      </c>
      <c r="Q649" s="68">
        <v>334.53000000000003</v>
      </c>
      <c r="R649" s="160">
        <v>35</v>
      </c>
      <c r="S649" s="160">
        <v>1085.3876357230683</v>
      </c>
      <c r="T649" s="161">
        <v>0</v>
      </c>
      <c r="U649" s="160">
        <v>0</v>
      </c>
      <c r="V649" s="161">
        <v>5.8812433914184128E-2</v>
      </c>
      <c r="W649" s="68">
        <v>555.72162867682152</v>
      </c>
      <c r="X649" s="160">
        <v>0</v>
      </c>
      <c r="Y649" s="160">
        <v>0</v>
      </c>
      <c r="Z649" s="160">
        <v>0</v>
      </c>
      <c r="AA649" s="160">
        <f t="shared" si="273"/>
        <v>14431.639264399893</v>
      </c>
      <c r="AB649" s="149">
        <v>2195.4</v>
      </c>
      <c r="AC649" s="160">
        <f t="shared" si="274"/>
        <v>2751.1216286768217</v>
      </c>
      <c r="AD649" s="239">
        <f t="shared" si="256"/>
        <v>0.29115325124502694</v>
      </c>
      <c r="AE649" s="160">
        <f t="shared" si="275"/>
        <v>13875.917635723072</v>
      </c>
      <c r="AF649" s="279">
        <f t="shared" si="253"/>
        <v>0.6</v>
      </c>
      <c r="AG649" s="280">
        <f t="shared" si="276"/>
        <v>5669.4299999999994</v>
      </c>
      <c r="AH649" s="229">
        <f t="shared" si="277"/>
        <v>-2918.308371323179</v>
      </c>
      <c r="AI649" s="239">
        <f t="shared" si="257"/>
        <v>0.60000000000000009</v>
      </c>
      <c r="AJ649" s="160">
        <f t="shared" si="258"/>
        <v>5669.43</v>
      </c>
      <c r="AK649" s="160"/>
      <c r="AL649" s="442">
        <f t="shared" si="263"/>
        <v>7.0999999999999994E-2</v>
      </c>
      <c r="AM649" s="160">
        <f t="shared" si="254"/>
        <v>670.9</v>
      </c>
      <c r="AN649" s="201"/>
      <c r="AO649" s="329"/>
    </row>
    <row r="650" spans="2:45" ht="34.5" customHeight="1" x14ac:dyDescent="0.25">
      <c r="B650" s="663" t="s">
        <v>488</v>
      </c>
      <c r="C650" s="664"/>
      <c r="D650" s="123">
        <f t="shared" ref="D650:AA650" si="278">D652</f>
        <v>154</v>
      </c>
      <c r="E650" s="123">
        <f t="shared" si="278"/>
        <v>774</v>
      </c>
      <c r="F650" s="123">
        <f t="shared" si="278"/>
        <v>717</v>
      </c>
      <c r="G650" s="130">
        <f t="shared" si="278"/>
        <v>68635.64</v>
      </c>
      <c r="H650" s="130">
        <f t="shared" si="278"/>
        <v>2181.6000000000004</v>
      </c>
      <c r="I650" s="87">
        <f>J650/G650</f>
        <v>0.26564770139828225</v>
      </c>
      <c r="J650" s="130">
        <f t="shared" si="278"/>
        <v>18232.899999999998</v>
      </c>
      <c r="K650" s="87">
        <f>L650/G650</f>
        <v>1.4817374763315386E-3</v>
      </c>
      <c r="L650" s="130">
        <f t="shared" si="278"/>
        <v>101.7</v>
      </c>
      <c r="M650" s="87">
        <f>N650/G650</f>
        <v>0</v>
      </c>
      <c r="N650" s="130">
        <f t="shared" si="278"/>
        <v>0</v>
      </c>
      <c r="O650" s="130">
        <f t="shared" si="278"/>
        <v>0</v>
      </c>
      <c r="P650" s="130">
        <f t="shared" si="278"/>
        <v>0</v>
      </c>
      <c r="Q650" s="130">
        <f t="shared" si="278"/>
        <v>1516</v>
      </c>
      <c r="R650" s="130">
        <f t="shared" si="278"/>
        <v>143.6</v>
      </c>
      <c r="S650" s="130">
        <f t="shared" si="278"/>
        <v>8833.5522106666649</v>
      </c>
      <c r="T650" s="87">
        <f>U650/G650</f>
        <v>0.22848751068686762</v>
      </c>
      <c r="U650" s="130">
        <f t="shared" si="278"/>
        <v>15682.386527999999</v>
      </c>
      <c r="V650" s="87">
        <f>W650/G650</f>
        <v>0</v>
      </c>
      <c r="W650" s="316">
        <f t="shared" si="278"/>
        <v>0</v>
      </c>
      <c r="X650" s="130">
        <f t="shared" si="278"/>
        <v>0</v>
      </c>
      <c r="Y650" s="130">
        <f t="shared" si="278"/>
        <v>0</v>
      </c>
      <c r="Z650" s="130">
        <f t="shared" si="278"/>
        <v>0</v>
      </c>
      <c r="AA650" s="130">
        <f t="shared" si="278"/>
        <v>115327.37873866667</v>
      </c>
      <c r="AB650" s="133">
        <f>AB652+AB651</f>
        <v>8336.1999999999989</v>
      </c>
      <c r="AC650" s="133">
        <f>AC652+AC651</f>
        <v>24714.686528000002</v>
      </c>
      <c r="AD650" s="231">
        <f t="shared" si="256"/>
        <v>0.34994336073794896</v>
      </c>
      <c r="AE650" s="133">
        <f>AE652+AE651</f>
        <v>102870.49221066669</v>
      </c>
      <c r="AF650" s="265">
        <f t="shared" si="253"/>
        <v>0.6</v>
      </c>
      <c r="AG650" s="266">
        <f>AG652+AG651</f>
        <v>42520.584000000003</v>
      </c>
      <c r="AH650" s="133">
        <f>AH652+AH651</f>
        <v>-17805.897471999997</v>
      </c>
      <c r="AI650" s="231">
        <f t="shared" si="257"/>
        <v>0.61951172889187023</v>
      </c>
      <c r="AJ650" s="130">
        <f t="shared" si="258"/>
        <v>42520.584000000003</v>
      </c>
      <c r="AK650" s="130"/>
      <c r="AL650" s="431"/>
      <c r="AM650" s="130">
        <f>AM652+AM651</f>
        <v>3500.3</v>
      </c>
      <c r="AN650" s="199"/>
      <c r="AO650" s="329"/>
    </row>
    <row r="651" spans="2:45" ht="18.75" x14ac:dyDescent="0.25">
      <c r="B651" s="306" t="s">
        <v>831</v>
      </c>
      <c r="C651" s="207"/>
      <c r="D651" s="350"/>
      <c r="E651" s="350">
        <v>21</v>
      </c>
      <c r="F651" s="350">
        <v>21</v>
      </c>
      <c r="G651" s="355">
        <v>2232</v>
      </c>
      <c r="H651" s="355">
        <v>111.6</v>
      </c>
      <c r="I651" s="363">
        <f>J651/G651</f>
        <v>0.2839605734767025</v>
      </c>
      <c r="J651" s="364">
        <v>633.79999999999995</v>
      </c>
      <c r="K651" s="363">
        <v>0</v>
      </c>
      <c r="L651" s="364">
        <v>0</v>
      </c>
      <c r="M651" s="363">
        <v>0</v>
      </c>
      <c r="N651" s="355">
        <v>0</v>
      </c>
      <c r="O651" s="355">
        <v>0</v>
      </c>
      <c r="P651" s="355">
        <v>0</v>
      </c>
      <c r="Q651" s="355">
        <v>0</v>
      </c>
      <c r="R651" s="355">
        <v>0</v>
      </c>
      <c r="S651" s="355">
        <v>248.1</v>
      </c>
      <c r="T651" s="363">
        <f>U651/G651</f>
        <v>0.31187275985663077</v>
      </c>
      <c r="U651" s="355">
        <f>257.7+438.4</f>
        <v>696.09999999999991</v>
      </c>
      <c r="V651" s="363">
        <f>W651/G651</f>
        <v>0</v>
      </c>
      <c r="W651" s="365">
        <v>0</v>
      </c>
      <c r="X651" s="355">
        <v>0</v>
      </c>
      <c r="Y651" s="355">
        <v>0</v>
      </c>
      <c r="Z651" s="355">
        <v>0</v>
      </c>
      <c r="AA651" s="355">
        <f>G651+H651+J651+L651+N651+O651+P651+Q651+R651+S651+U651+W651+X651+Y651+Z651</f>
        <v>3921.5999999999995</v>
      </c>
      <c r="AB651" s="356">
        <v>186.5</v>
      </c>
      <c r="AC651" s="355">
        <f>AB651+X651+W651+U651</f>
        <v>882.59999999999991</v>
      </c>
      <c r="AD651" s="357">
        <f t="shared" si="256"/>
        <v>0.39543010752688168</v>
      </c>
      <c r="AE651" s="355">
        <f>G651+H651+J651+L651+N651+P651+Q651+R651+S651+Y651+Z651</f>
        <v>3225.4999999999995</v>
      </c>
      <c r="AF651" s="358">
        <f t="shared" si="253"/>
        <v>0.6</v>
      </c>
      <c r="AG651" s="359">
        <f>G651*AF651</f>
        <v>1339.2</v>
      </c>
      <c r="AH651" s="360">
        <f>IF((AA651+AB651)-(AE651+AG651)&gt;0,0,(AA651+AB651)-(AE651+AG651))</f>
        <v>-456.60000000000036</v>
      </c>
      <c r="AI651" s="357">
        <f t="shared" si="257"/>
        <v>0.60000000000000009</v>
      </c>
      <c r="AJ651" s="355">
        <f t="shared" si="258"/>
        <v>1339.2000000000003</v>
      </c>
      <c r="AK651" s="355"/>
      <c r="AL651" s="434"/>
      <c r="AM651" s="355">
        <f t="shared" si="254"/>
        <v>0</v>
      </c>
      <c r="AN651" s="184"/>
      <c r="AO651" s="329">
        <v>0.41199999999999998</v>
      </c>
      <c r="AR651" s="34">
        <v>3921.6</v>
      </c>
      <c r="AS651" s="37">
        <f>AR651-AA651</f>
        <v>0</v>
      </c>
    </row>
    <row r="652" spans="2:45" ht="18.75" x14ac:dyDescent="0.3">
      <c r="B652" s="10" t="s">
        <v>710</v>
      </c>
      <c r="C652" s="23"/>
      <c r="D652" s="154">
        <f>D653+D656+D660+D663+D666+D670+D673+D677+D681+D685+D689+D693</f>
        <v>154</v>
      </c>
      <c r="E652" s="154">
        <f t="shared" ref="E652:AA652" si="279">E653+E656+E660+E663+E666+E670+E673+E677+E681+E685+E689+E693</f>
        <v>774</v>
      </c>
      <c r="F652" s="154">
        <f t="shared" si="279"/>
        <v>717</v>
      </c>
      <c r="G652" s="65">
        <f t="shared" si="279"/>
        <v>68635.64</v>
      </c>
      <c r="H652" s="65">
        <f t="shared" si="279"/>
        <v>2181.6000000000004</v>
      </c>
      <c r="I652" s="94">
        <f>J652/G652</f>
        <v>0.26564770139828225</v>
      </c>
      <c r="J652" s="65">
        <f t="shared" si="279"/>
        <v>18232.899999999998</v>
      </c>
      <c r="K652" s="94">
        <f>L652/G652</f>
        <v>1.4817374763315386E-3</v>
      </c>
      <c r="L652" s="65">
        <f t="shared" si="279"/>
        <v>101.7</v>
      </c>
      <c r="M652" s="94">
        <f>N652/G652</f>
        <v>0</v>
      </c>
      <c r="N652" s="65">
        <f t="shared" si="279"/>
        <v>0</v>
      </c>
      <c r="O652" s="65">
        <f t="shared" si="279"/>
        <v>0</v>
      </c>
      <c r="P652" s="65">
        <f t="shared" si="279"/>
        <v>0</v>
      </c>
      <c r="Q652" s="65">
        <f t="shared" si="279"/>
        <v>1516</v>
      </c>
      <c r="R652" s="65">
        <f t="shared" si="279"/>
        <v>143.6</v>
      </c>
      <c r="S652" s="65">
        <f t="shared" si="279"/>
        <v>8833.5522106666649</v>
      </c>
      <c r="T652" s="94">
        <f>U652/G652</f>
        <v>0.22848751068686762</v>
      </c>
      <c r="U652" s="65">
        <f t="shared" si="279"/>
        <v>15682.386527999999</v>
      </c>
      <c r="V652" s="94">
        <f>W652/G652</f>
        <v>0</v>
      </c>
      <c r="W652" s="65">
        <f t="shared" si="279"/>
        <v>0</v>
      </c>
      <c r="X652" s="65">
        <f t="shared" si="279"/>
        <v>0</v>
      </c>
      <c r="Y652" s="65">
        <f t="shared" si="279"/>
        <v>0</v>
      </c>
      <c r="Z652" s="65">
        <f t="shared" si="279"/>
        <v>0</v>
      </c>
      <c r="AA652" s="65">
        <f t="shared" si="279"/>
        <v>115327.37873866667</v>
      </c>
      <c r="AB652" s="62">
        <f>AB653+AB656+AB660+AB663+AB666+AB670+AB673+AB677+AB681+AB685+AB689+AB693</f>
        <v>8149.6999999999989</v>
      </c>
      <c r="AC652" s="62">
        <f>AC653+AC656+AC660+AC663+AC666+AC670+AC673+AC677+AC681+AC685+AC689+AC693</f>
        <v>23832.086528000003</v>
      </c>
      <c r="AD652" s="232">
        <f t="shared" si="256"/>
        <v>0.34722611354683952</v>
      </c>
      <c r="AE652" s="62">
        <f>AE653+AE656+AE660+AE663+AE666+AE670+AE673+AE677+AE681+AE685+AE689+AE693</f>
        <v>99644.992210666693</v>
      </c>
      <c r="AF652" s="267">
        <f t="shared" si="253"/>
        <v>0.6</v>
      </c>
      <c r="AG652" s="268">
        <f>AG653+AG656+AG660+AG663+AG666+AG670+AG673+AG677+AG681+AG685+AG689+AG693</f>
        <v>41181.384000000005</v>
      </c>
      <c r="AH652" s="62">
        <f>AH653+AH656+AH660+AH663+AH666+AH670+AH673+AH677+AH681+AH685+AH689+AH693</f>
        <v>-17349.297471999995</v>
      </c>
      <c r="AI652" s="232">
        <f t="shared" si="257"/>
        <v>0.6</v>
      </c>
      <c r="AJ652" s="65">
        <f t="shared" si="258"/>
        <v>41181.383999999998</v>
      </c>
      <c r="AK652" s="65">
        <v>140.1715481171548</v>
      </c>
      <c r="AL652" s="429">
        <f>VLOOKUP(AK652,$AK$2:$AL$6,2,TRUE)</f>
        <v>5.0999999999999997E-2</v>
      </c>
      <c r="AM652" s="65">
        <f>AM653+AM656+AM660+AM663+AM666+AM670+AM673+AM677+AM681+AM685+AM689+AM693</f>
        <v>3500.3</v>
      </c>
      <c r="AN652" s="79"/>
      <c r="AO652" s="329">
        <v>0.254</v>
      </c>
    </row>
    <row r="653" spans="2:45" s="1" customFormat="1" ht="15.75" x14ac:dyDescent="0.25">
      <c r="B653" s="682" t="s">
        <v>489</v>
      </c>
      <c r="C653" s="21" t="s">
        <v>124</v>
      </c>
      <c r="D653" s="125">
        <f t="shared" ref="D653:AA653" si="280">SUM(D654:D655)</f>
        <v>4</v>
      </c>
      <c r="E653" s="125">
        <f t="shared" si="280"/>
        <v>41</v>
      </c>
      <c r="F653" s="125">
        <f t="shared" si="280"/>
        <v>34</v>
      </c>
      <c r="G653" s="57">
        <f t="shared" si="280"/>
        <v>3179.5</v>
      </c>
      <c r="H653" s="57">
        <f t="shared" si="280"/>
        <v>153.60000000000002</v>
      </c>
      <c r="I653" s="82">
        <f>J653/G653</f>
        <v>0.37449284478691619</v>
      </c>
      <c r="J653" s="57">
        <f t="shared" si="280"/>
        <v>1190.7</v>
      </c>
      <c r="K653" s="82">
        <f>L653/G653</f>
        <v>0</v>
      </c>
      <c r="L653" s="57">
        <f t="shared" si="280"/>
        <v>0</v>
      </c>
      <c r="M653" s="82">
        <f t="shared" si="280"/>
        <v>0</v>
      </c>
      <c r="N653" s="57">
        <f t="shared" si="280"/>
        <v>0</v>
      </c>
      <c r="O653" s="57">
        <f t="shared" si="280"/>
        <v>0</v>
      </c>
      <c r="P653" s="57">
        <f t="shared" si="280"/>
        <v>0</v>
      </c>
      <c r="Q653" s="57">
        <f t="shared" si="280"/>
        <v>75.8</v>
      </c>
      <c r="R653" s="57">
        <f t="shared" si="280"/>
        <v>8.4</v>
      </c>
      <c r="S653" s="57">
        <f t="shared" si="280"/>
        <v>436.60194749999994</v>
      </c>
      <c r="T653" s="82">
        <f>U653/G653</f>
        <v>0.22343870734392199</v>
      </c>
      <c r="U653" s="57">
        <f t="shared" si="280"/>
        <v>710.42336999999998</v>
      </c>
      <c r="V653" s="82">
        <f>W653/G653</f>
        <v>0</v>
      </c>
      <c r="W653" s="57">
        <f t="shared" si="280"/>
        <v>0</v>
      </c>
      <c r="X653" s="57">
        <f t="shared" si="280"/>
        <v>0</v>
      </c>
      <c r="Y653" s="57">
        <f t="shared" si="280"/>
        <v>0</v>
      </c>
      <c r="Z653" s="57">
        <f t="shared" si="280"/>
        <v>0</v>
      </c>
      <c r="AA653" s="57">
        <f t="shared" si="280"/>
        <v>5755.0253174999998</v>
      </c>
      <c r="AB653" s="141">
        <f>SUM(AB654:AB655)</f>
        <v>402.4</v>
      </c>
      <c r="AC653" s="141">
        <f>SUM(AC654:AC655)</f>
        <v>1112.8233700000001</v>
      </c>
      <c r="AD653" s="233">
        <f t="shared" si="256"/>
        <v>0.34999948734077685</v>
      </c>
      <c r="AE653" s="141">
        <f>SUM(AE654:AE655)</f>
        <v>5044.6019475000003</v>
      </c>
      <c r="AF653" s="269">
        <f t="shared" si="253"/>
        <v>0.6</v>
      </c>
      <c r="AG653" s="270">
        <f>SUM(AG654:AG655)</f>
        <v>1907.7</v>
      </c>
      <c r="AH653" s="141">
        <f>SUM(AH654:AH655)</f>
        <v>-794.8766300000002</v>
      </c>
      <c r="AI653" s="233">
        <f t="shared" si="257"/>
        <v>0.60000000000000009</v>
      </c>
      <c r="AJ653" s="57">
        <f t="shared" si="258"/>
        <v>1907.7000000000003</v>
      </c>
      <c r="AK653" s="57"/>
      <c r="AL653" s="433">
        <f>$AL$652</f>
        <v>5.0999999999999997E-2</v>
      </c>
      <c r="AM653" s="57">
        <f>SUM(AM654:AM655)</f>
        <v>162.1</v>
      </c>
      <c r="AN653" s="79"/>
      <c r="AO653" s="329"/>
    </row>
    <row r="654" spans="2:45" s="1" customFormat="1" ht="15.75" x14ac:dyDescent="0.25">
      <c r="B654" s="682"/>
      <c r="C654" s="15" t="s">
        <v>946</v>
      </c>
      <c r="D654" s="116">
        <v>3</v>
      </c>
      <c r="E654" s="116">
        <v>23</v>
      </c>
      <c r="F654" s="116">
        <v>19</v>
      </c>
      <c r="G654" s="69">
        <v>1787.1000000000001</v>
      </c>
      <c r="H654" s="69">
        <v>94.800000000000011</v>
      </c>
      <c r="I654" s="80">
        <v>0.38330255721560069</v>
      </c>
      <c r="J654" s="69">
        <v>685</v>
      </c>
      <c r="K654" s="80">
        <v>0</v>
      </c>
      <c r="L654" s="69">
        <v>0</v>
      </c>
      <c r="M654" s="80">
        <v>0</v>
      </c>
      <c r="N654" s="69">
        <v>0</v>
      </c>
      <c r="O654" s="69">
        <v>0</v>
      </c>
      <c r="P654" s="69">
        <v>0</v>
      </c>
      <c r="Q654" s="69">
        <v>37.9</v>
      </c>
      <c r="R654" s="69">
        <v>4.2</v>
      </c>
      <c r="S654" s="69">
        <v>243.45432833333331</v>
      </c>
      <c r="T654" s="80">
        <v>0.21949076156902242</v>
      </c>
      <c r="U654" s="69">
        <v>392.25193999999999</v>
      </c>
      <c r="V654" s="80">
        <v>0</v>
      </c>
      <c r="W654" s="69">
        <v>0</v>
      </c>
      <c r="X654" s="69">
        <v>0</v>
      </c>
      <c r="Y654" s="69">
        <v>0</v>
      </c>
      <c r="Z654" s="69">
        <v>0</v>
      </c>
      <c r="AA654" s="60">
        <f>G654+H654+J654+L654+N654+O654+P654+Q654+R654+S654+U654+W654+X654+Y654+Z654</f>
        <v>3244.7062683333334</v>
      </c>
      <c r="AB654" s="143">
        <v>224.4</v>
      </c>
      <c r="AC654" s="69">
        <f>AB654+X654+W654+U654</f>
        <v>616.65193999999997</v>
      </c>
      <c r="AD654" s="238">
        <f t="shared" si="256"/>
        <v>0.34505732191819144</v>
      </c>
      <c r="AE654" s="69">
        <f>G654+H654+J654+L654+N654+P654+Q654+R654+S654+Y654+Z654</f>
        <v>2852.4543283333333</v>
      </c>
      <c r="AF654" s="277">
        <f t="shared" si="253"/>
        <v>0.6</v>
      </c>
      <c r="AG654" s="278">
        <f>G654*AF654</f>
        <v>1072.26</v>
      </c>
      <c r="AH654" s="225">
        <f>IF((AA654+AB654)-(AE654+AG654)&gt;0,0,(AA654+AB654)-(AE654+AG654))</f>
        <v>-455.60806000000002</v>
      </c>
      <c r="AI654" s="238">
        <f t="shared" si="257"/>
        <v>0.6</v>
      </c>
      <c r="AJ654" s="69">
        <f t="shared" si="258"/>
        <v>1072.26</v>
      </c>
      <c r="AK654" s="69"/>
      <c r="AL654" s="438">
        <f t="shared" ref="AL654:AL695" si="281">$AL$652</f>
        <v>5.0999999999999997E-2</v>
      </c>
      <c r="AM654" s="69">
        <f t="shared" si="254"/>
        <v>91.1</v>
      </c>
      <c r="AN654" s="186"/>
      <c r="AO654" s="329"/>
    </row>
    <row r="655" spans="2:45" s="1" customFormat="1" ht="15.75" x14ac:dyDescent="0.25">
      <c r="B655" s="682"/>
      <c r="C655" s="15" t="s">
        <v>947</v>
      </c>
      <c r="D655" s="116">
        <v>1</v>
      </c>
      <c r="E655" s="116">
        <v>18</v>
      </c>
      <c r="F655" s="116">
        <v>15</v>
      </c>
      <c r="G655" s="69">
        <v>1392.4</v>
      </c>
      <c r="H655" s="69">
        <v>58.800000000000004</v>
      </c>
      <c r="I655" s="80">
        <v>0.36318586613042225</v>
      </c>
      <c r="J655" s="69">
        <v>505.7</v>
      </c>
      <c r="K655" s="80">
        <v>0</v>
      </c>
      <c r="L655" s="69">
        <v>0</v>
      </c>
      <c r="M655" s="80">
        <v>0</v>
      </c>
      <c r="N655" s="69">
        <v>0</v>
      </c>
      <c r="O655" s="69">
        <v>0</v>
      </c>
      <c r="P655" s="69">
        <v>0</v>
      </c>
      <c r="Q655" s="69">
        <v>37.9</v>
      </c>
      <c r="R655" s="69">
        <v>4.2</v>
      </c>
      <c r="S655" s="69">
        <v>193.14761916666666</v>
      </c>
      <c r="T655" s="80">
        <v>0.22850576702097097</v>
      </c>
      <c r="U655" s="69">
        <v>318.17142999999999</v>
      </c>
      <c r="V655" s="80">
        <v>0</v>
      </c>
      <c r="W655" s="69">
        <v>0</v>
      </c>
      <c r="X655" s="69">
        <v>0</v>
      </c>
      <c r="Y655" s="69">
        <v>0</v>
      </c>
      <c r="Z655" s="69">
        <v>0</v>
      </c>
      <c r="AA655" s="60">
        <f>G655+H655+J655+L655+N655+O655+P655+Q655+R655+S655+U655+W655+X655+Y655+Z655</f>
        <v>2510.3190491666669</v>
      </c>
      <c r="AB655" s="143">
        <v>178</v>
      </c>
      <c r="AC655" s="69">
        <f>AB655+X655+W655+U655</f>
        <v>496.17142999999999</v>
      </c>
      <c r="AD655" s="238">
        <f t="shared" si="256"/>
        <v>0.35634259551852915</v>
      </c>
      <c r="AE655" s="69">
        <f>G655+H655+J655+L655+N655+P655+Q655+R655+S655+Y655+Z655</f>
        <v>2192.147619166667</v>
      </c>
      <c r="AF655" s="277">
        <f t="shared" si="253"/>
        <v>0.6</v>
      </c>
      <c r="AG655" s="278">
        <f>G655*AF655</f>
        <v>835.44</v>
      </c>
      <c r="AH655" s="225">
        <f>IF((AA655+AB655)-(AE655+AG655)&gt;0,0,(AA655+AB655)-(AE655+AG655))</f>
        <v>-339.26857000000018</v>
      </c>
      <c r="AI655" s="238">
        <f t="shared" si="257"/>
        <v>0.60000000000000009</v>
      </c>
      <c r="AJ655" s="69">
        <f t="shared" si="258"/>
        <v>835.44000000000017</v>
      </c>
      <c r="AK655" s="69"/>
      <c r="AL655" s="438">
        <f t="shared" si="281"/>
        <v>5.0999999999999997E-2</v>
      </c>
      <c r="AM655" s="69">
        <f t="shared" si="254"/>
        <v>71</v>
      </c>
      <c r="AN655" s="186"/>
      <c r="AO655" s="329"/>
    </row>
    <row r="656" spans="2:45" s="1" customFormat="1" ht="15.75" x14ac:dyDescent="0.25">
      <c r="B656" s="682" t="s">
        <v>490</v>
      </c>
      <c r="C656" s="21" t="s">
        <v>124</v>
      </c>
      <c r="D656" s="125">
        <f t="shared" ref="D656:AA656" si="282">SUM(D657:D659)</f>
        <v>10</v>
      </c>
      <c r="E656" s="125">
        <f t="shared" si="282"/>
        <v>56</v>
      </c>
      <c r="F656" s="125">
        <f t="shared" si="282"/>
        <v>51</v>
      </c>
      <c r="G656" s="57">
        <f t="shared" si="282"/>
        <v>4812.8</v>
      </c>
      <c r="H656" s="57">
        <f t="shared" si="282"/>
        <v>172.8</v>
      </c>
      <c r="I656" s="82">
        <f>J656/G656</f>
        <v>0.29047539893617019</v>
      </c>
      <c r="J656" s="57">
        <f t="shared" si="282"/>
        <v>1398</v>
      </c>
      <c r="K656" s="82">
        <f>L656/G656</f>
        <v>0</v>
      </c>
      <c r="L656" s="57">
        <f t="shared" si="282"/>
        <v>0</v>
      </c>
      <c r="M656" s="82">
        <f t="shared" si="282"/>
        <v>0</v>
      </c>
      <c r="N656" s="57">
        <f t="shared" si="282"/>
        <v>0</v>
      </c>
      <c r="O656" s="57">
        <f t="shared" si="282"/>
        <v>0</v>
      </c>
      <c r="P656" s="57">
        <f t="shared" si="282"/>
        <v>0</v>
      </c>
      <c r="Q656" s="57">
        <f t="shared" si="282"/>
        <v>75.8</v>
      </c>
      <c r="R656" s="57">
        <f t="shared" si="282"/>
        <v>8.5</v>
      </c>
      <c r="S656" s="57">
        <f t="shared" si="282"/>
        <v>631.94520499999999</v>
      </c>
      <c r="T656" s="82">
        <f>U656/G656</f>
        <v>0.23153724650930846</v>
      </c>
      <c r="U656" s="57">
        <f t="shared" si="282"/>
        <v>1114.3424599999998</v>
      </c>
      <c r="V656" s="82">
        <f>W656/G656</f>
        <v>0</v>
      </c>
      <c r="W656" s="57">
        <f t="shared" si="282"/>
        <v>0</v>
      </c>
      <c r="X656" s="57">
        <f t="shared" si="282"/>
        <v>0</v>
      </c>
      <c r="Y656" s="57">
        <f t="shared" si="282"/>
        <v>0</v>
      </c>
      <c r="Z656" s="57">
        <f t="shared" si="282"/>
        <v>0</v>
      </c>
      <c r="AA656" s="57">
        <f t="shared" si="282"/>
        <v>8214.1876649999995</v>
      </c>
      <c r="AB656" s="141">
        <f>SUM(AB657:AB659)</f>
        <v>582.4</v>
      </c>
      <c r="AC656" s="141">
        <f>SUM(AC657:AC659)</f>
        <v>1696.7424599999999</v>
      </c>
      <c r="AD656" s="233">
        <f t="shared" si="256"/>
        <v>0.3525478848071808</v>
      </c>
      <c r="AE656" s="141">
        <f>SUM(AE657:AE659)</f>
        <v>7099.8452050000014</v>
      </c>
      <c r="AF656" s="269">
        <f t="shared" si="253"/>
        <v>0.6</v>
      </c>
      <c r="AG656" s="270">
        <f>SUM(AG657:AG659)</f>
        <v>2887.68</v>
      </c>
      <c r="AH656" s="141">
        <f>SUM(AH657:AH659)</f>
        <v>-1190.9375400000008</v>
      </c>
      <c r="AI656" s="233">
        <f t="shared" si="257"/>
        <v>0.60000000000000009</v>
      </c>
      <c r="AJ656" s="57">
        <f t="shared" si="258"/>
        <v>2887.6800000000007</v>
      </c>
      <c r="AK656" s="57"/>
      <c r="AL656" s="433">
        <f t="shared" si="281"/>
        <v>5.0999999999999997E-2</v>
      </c>
      <c r="AM656" s="57">
        <f>SUM(AM657:AM659)</f>
        <v>245.39999999999998</v>
      </c>
      <c r="AN656" s="79"/>
      <c r="AO656" s="329"/>
    </row>
    <row r="657" spans="2:41" s="1" customFormat="1" ht="15.75" x14ac:dyDescent="0.25">
      <c r="B657" s="682"/>
      <c r="C657" s="15" t="s">
        <v>948</v>
      </c>
      <c r="D657" s="116">
        <v>5</v>
      </c>
      <c r="E657" s="116">
        <v>21</v>
      </c>
      <c r="F657" s="116">
        <v>19</v>
      </c>
      <c r="G657" s="69">
        <v>1789.1</v>
      </c>
      <c r="H657" s="69">
        <v>48</v>
      </c>
      <c r="I657" s="80">
        <v>0.21474484377620037</v>
      </c>
      <c r="J657" s="69">
        <v>384.20000000000005</v>
      </c>
      <c r="K657" s="80">
        <v>0</v>
      </c>
      <c r="L657" s="69">
        <v>0</v>
      </c>
      <c r="M657" s="80">
        <v>0</v>
      </c>
      <c r="N657" s="69">
        <v>0</v>
      </c>
      <c r="O657" s="69">
        <v>0</v>
      </c>
      <c r="P657" s="69">
        <v>0</v>
      </c>
      <c r="Q657" s="69">
        <v>0</v>
      </c>
      <c r="R657" s="69">
        <v>0</v>
      </c>
      <c r="S657" s="69">
        <v>220.24923916666665</v>
      </c>
      <c r="T657" s="80">
        <v>0.23570000000000002</v>
      </c>
      <c r="U657" s="69">
        <v>421.69087000000002</v>
      </c>
      <c r="V657" s="80">
        <v>0</v>
      </c>
      <c r="W657" s="69">
        <v>0</v>
      </c>
      <c r="X657" s="69">
        <v>0</v>
      </c>
      <c r="Y657" s="69">
        <v>0</v>
      </c>
      <c r="Z657" s="69">
        <v>0</v>
      </c>
      <c r="AA657" s="60">
        <f>G657+H657+J657+L657+N657+O657+P657+Q657+R657+S657+U657+W657+X657+Y657+Z657</f>
        <v>2863.2401091666666</v>
      </c>
      <c r="AB657" s="143">
        <v>203</v>
      </c>
      <c r="AC657" s="69">
        <f>AB657+X657+W657+U657</f>
        <v>624.69087000000002</v>
      </c>
      <c r="AD657" s="238">
        <f t="shared" si="256"/>
        <v>0.3491648706053323</v>
      </c>
      <c r="AE657" s="69">
        <f>G657+H657+J657+L657+N657+P657+Q657+R657+S657+Y657+Z657</f>
        <v>2441.5492391666667</v>
      </c>
      <c r="AF657" s="277">
        <f t="shared" si="253"/>
        <v>0.6</v>
      </c>
      <c r="AG657" s="278">
        <f>G657*AF657</f>
        <v>1073.4599999999998</v>
      </c>
      <c r="AH657" s="225">
        <f>IF((AA657+AB657)-(AE657+AG657)&gt;0,0,(AA657+AB657)-(AE657+AG657))</f>
        <v>-448.76913000000013</v>
      </c>
      <c r="AI657" s="238">
        <f t="shared" si="257"/>
        <v>0.60000000000000009</v>
      </c>
      <c r="AJ657" s="69">
        <f t="shared" si="258"/>
        <v>1073.46</v>
      </c>
      <c r="AK657" s="69"/>
      <c r="AL657" s="438">
        <f t="shared" si="281"/>
        <v>5.0999999999999997E-2</v>
      </c>
      <c r="AM657" s="69">
        <f t="shared" si="254"/>
        <v>91.2</v>
      </c>
      <c r="AN657" s="186"/>
      <c r="AO657" s="329"/>
    </row>
    <row r="658" spans="2:41" s="1" customFormat="1" ht="15.75" x14ac:dyDescent="0.25">
      <c r="B658" s="682"/>
      <c r="C658" s="15" t="s">
        <v>949</v>
      </c>
      <c r="D658" s="116">
        <v>3</v>
      </c>
      <c r="E658" s="116">
        <v>17</v>
      </c>
      <c r="F658" s="116">
        <v>17</v>
      </c>
      <c r="G658" s="69">
        <v>1577.9000000000003</v>
      </c>
      <c r="H658" s="69">
        <v>70.800000000000011</v>
      </c>
      <c r="I658" s="80">
        <v>0.35090943659293994</v>
      </c>
      <c r="J658" s="69">
        <v>553.70000000000005</v>
      </c>
      <c r="K658" s="80">
        <v>0</v>
      </c>
      <c r="L658" s="69">
        <v>0</v>
      </c>
      <c r="M658" s="80">
        <v>0</v>
      </c>
      <c r="N658" s="69">
        <v>0</v>
      </c>
      <c r="O658" s="69">
        <v>0</v>
      </c>
      <c r="P658" s="69">
        <v>0</v>
      </c>
      <c r="Q658" s="69">
        <v>37.9</v>
      </c>
      <c r="R658" s="69">
        <v>4.2</v>
      </c>
      <c r="S658" s="69">
        <v>217.2494816666667</v>
      </c>
      <c r="T658" s="80">
        <v>0.22935153051524174</v>
      </c>
      <c r="U658" s="69">
        <v>361.89377999999999</v>
      </c>
      <c r="V658" s="80">
        <v>0</v>
      </c>
      <c r="W658" s="69">
        <v>0</v>
      </c>
      <c r="X658" s="69">
        <v>0</v>
      </c>
      <c r="Y658" s="69">
        <v>0</v>
      </c>
      <c r="Z658" s="69">
        <v>0</v>
      </c>
      <c r="AA658" s="60">
        <f>G658+H658+J658+L658+N658+O658+P658+Q658+R658+S658+U658+W658+X658+Y658+Z658</f>
        <v>2823.6432616666671</v>
      </c>
      <c r="AB658" s="143">
        <v>200.2</v>
      </c>
      <c r="AC658" s="69">
        <f>AB658+X658+W658+U658</f>
        <v>562.09377999999992</v>
      </c>
      <c r="AD658" s="238">
        <f t="shared" si="256"/>
        <v>0.35622902592052719</v>
      </c>
      <c r="AE658" s="69">
        <f>G658+H658+J658+L658+N658+P658+Q658+R658+S658+Y658+Z658</f>
        <v>2461.7494816666672</v>
      </c>
      <c r="AF658" s="277">
        <f t="shared" ref="AF658:AF721" si="283">$AF$7</f>
        <v>0.6</v>
      </c>
      <c r="AG658" s="278">
        <f>G658*AF658</f>
        <v>946.74000000000012</v>
      </c>
      <c r="AH658" s="225">
        <f>IF((AA658+AB658)-(AE658+AG658)&gt;0,0,(AA658+AB658)-(AE658+AG658))</f>
        <v>-384.64622000000054</v>
      </c>
      <c r="AI658" s="238">
        <f t="shared" si="257"/>
        <v>0.6000000000000002</v>
      </c>
      <c r="AJ658" s="69">
        <f t="shared" si="258"/>
        <v>946.74000000000046</v>
      </c>
      <c r="AK658" s="69"/>
      <c r="AL658" s="438">
        <f t="shared" si="281"/>
        <v>5.0999999999999997E-2</v>
      </c>
      <c r="AM658" s="69">
        <f t="shared" ref="AM658:AM721" si="284">ROUND(AL658*G658,1)</f>
        <v>80.5</v>
      </c>
      <c r="AN658" s="186"/>
      <c r="AO658" s="329"/>
    </row>
    <row r="659" spans="2:41" s="1" customFormat="1" ht="15.75" x14ac:dyDescent="0.25">
      <c r="B659" s="682"/>
      <c r="C659" s="15" t="s">
        <v>950</v>
      </c>
      <c r="D659" s="116">
        <v>2</v>
      </c>
      <c r="E659" s="116">
        <v>18</v>
      </c>
      <c r="F659" s="116">
        <v>15</v>
      </c>
      <c r="G659" s="69">
        <v>1445.8000000000002</v>
      </c>
      <c r="H659" s="69">
        <v>54</v>
      </c>
      <c r="I659" s="80">
        <v>0.3182321206252593</v>
      </c>
      <c r="J659" s="69">
        <v>460.09999999999997</v>
      </c>
      <c r="K659" s="80">
        <v>0</v>
      </c>
      <c r="L659" s="69">
        <v>0</v>
      </c>
      <c r="M659" s="80">
        <v>0</v>
      </c>
      <c r="N659" s="69">
        <v>0</v>
      </c>
      <c r="O659" s="69">
        <v>0</v>
      </c>
      <c r="P659" s="69">
        <v>0</v>
      </c>
      <c r="Q659" s="69">
        <v>37.9</v>
      </c>
      <c r="R659" s="69">
        <v>4.3</v>
      </c>
      <c r="S659" s="69">
        <v>194.44648416666664</v>
      </c>
      <c r="T659" s="80">
        <v>0.22877148291603258</v>
      </c>
      <c r="U659" s="69">
        <v>330.75780999999995</v>
      </c>
      <c r="V659" s="80">
        <v>0</v>
      </c>
      <c r="W659" s="69">
        <v>0</v>
      </c>
      <c r="X659" s="69">
        <v>0</v>
      </c>
      <c r="Y659" s="69">
        <v>0</v>
      </c>
      <c r="Z659" s="69">
        <v>0</v>
      </c>
      <c r="AA659" s="60">
        <f>G659+H659+J659+L659+N659+O659+P659+Q659+R659+S659+U659+W659+X659+Y659+Z659</f>
        <v>2527.3042941666668</v>
      </c>
      <c r="AB659" s="143">
        <v>179.2</v>
      </c>
      <c r="AC659" s="69">
        <f>AB659+X659+W659+U659</f>
        <v>509.95780999999994</v>
      </c>
      <c r="AD659" s="238">
        <f t="shared" si="256"/>
        <v>0.35271670355512508</v>
      </c>
      <c r="AE659" s="69">
        <f>G659+H659+J659+L659+N659+P659+Q659+R659+S659+Y659+Z659</f>
        <v>2196.5464841666667</v>
      </c>
      <c r="AF659" s="277">
        <f t="shared" si="283"/>
        <v>0.6</v>
      </c>
      <c r="AG659" s="278">
        <f>G659*AF659</f>
        <v>867.48000000000013</v>
      </c>
      <c r="AH659" s="225">
        <f>IF((AA659+AB659)-(AE659+AG659)&gt;0,0,(AA659+AB659)-(AE659+AG659))</f>
        <v>-357.52219000000014</v>
      </c>
      <c r="AI659" s="238">
        <f t="shared" si="257"/>
        <v>0.6</v>
      </c>
      <c r="AJ659" s="69">
        <f t="shared" si="258"/>
        <v>867.48</v>
      </c>
      <c r="AK659" s="69"/>
      <c r="AL659" s="438">
        <f t="shared" si="281"/>
        <v>5.0999999999999997E-2</v>
      </c>
      <c r="AM659" s="69">
        <f t="shared" si="284"/>
        <v>73.7</v>
      </c>
      <c r="AN659" s="186"/>
      <c r="AO659" s="329"/>
    </row>
    <row r="660" spans="2:41" s="1" customFormat="1" ht="15.75" x14ac:dyDescent="0.25">
      <c r="B660" s="682" t="s">
        <v>491</v>
      </c>
      <c r="C660" s="21" t="s">
        <v>124</v>
      </c>
      <c r="D660" s="125">
        <f t="shared" ref="D660:AA660" si="285">SUM(D661:D662)</f>
        <v>6</v>
      </c>
      <c r="E660" s="125">
        <f t="shared" si="285"/>
        <v>42</v>
      </c>
      <c r="F660" s="125">
        <f t="shared" si="285"/>
        <v>40</v>
      </c>
      <c r="G660" s="57">
        <f t="shared" si="285"/>
        <v>3758.6000000000004</v>
      </c>
      <c r="H660" s="57">
        <f t="shared" si="285"/>
        <v>118.80000000000001</v>
      </c>
      <c r="I660" s="82">
        <f>J660/G660</f>
        <v>0.25879316766881283</v>
      </c>
      <c r="J660" s="57">
        <f t="shared" si="285"/>
        <v>972.7</v>
      </c>
      <c r="K660" s="82">
        <f>L660/G660</f>
        <v>0</v>
      </c>
      <c r="L660" s="57">
        <f t="shared" si="285"/>
        <v>0</v>
      </c>
      <c r="M660" s="82">
        <f t="shared" si="285"/>
        <v>0</v>
      </c>
      <c r="N660" s="57">
        <f t="shared" si="285"/>
        <v>0</v>
      </c>
      <c r="O660" s="57">
        <f t="shared" si="285"/>
        <v>0</v>
      </c>
      <c r="P660" s="57">
        <f t="shared" si="285"/>
        <v>0</v>
      </c>
      <c r="Q660" s="57">
        <f t="shared" si="285"/>
        <v>113.69999999999999</v>
      </c>
      <c r="R660" s="57">
        <f t="shared" si="285"/>
        <v>12.7</v>
      </c>
      <c r="S660" s="57">
        <f t="shared" si="285"/>
        <v>486.07085583333333</v>
      </c>
      <c r="T660" s="82">
        <f>U660/G660</f>
        <v>0.22770453626350234</v>
      </c>
      <c r="U660" s="57">
        <f t="shared" si="285"/>
        <v>855.85027000000002</v>
      </c>
      <c r="V660" s="82">
        <f>W660/G660</f>
        <v>0</v>
      </c>
      <c r="W660" s="57">
        <f t="shared" si="285"/>
        <v>0</v>
      </c>
      <c r="X660" s="57">
        <f t="shared" si="285"/>
        <v>0</v>
      </c>
      <c r="Y660" s="57">
        <f t="shared" si="285"/>
        <v>0</v>
      </c>
      <c r="Z660" s="57">
        <f t="shared" si="285"/>
        <v>0</v>
      </c>
      <c r="AA660" s="57">
        <f t="shared" si="285"/>
        <v>6318.4211258333326</v>
      </c>
      <c r="AB660" s="141">
        <f>SUM(AB661:AB662)</f>
        <v>448</v>
      </c>
      <c r="AC660" s="141">
        <f>SUM(AC661:AC662)</f>
        <v>1303.8502699999999</v>
      </c>
      <c r="AD660" s="233">
        <f t="shared" si="256"/>
        <v>0.34689785292396097</v>
      </c>
      <c r="AE660" s="141">
        <f>SUM(AE661:AE662)</f>
        <v>5462.5708558333336</v>
      </c>
      <c r="AF660" s="269">
        <f t="shared" si="283"/>
        <v>0.6</v>
      </c>
      <c r="AG660" s="270">
        <f>SUM(AG661:AG662)</f>
        <v>2255.16</v>
      </c>
      <c r="AH660" s="141">
        <f>SUM(AH661:AH662)</f>
        <v>-951.3097300000004</v>
      </c>
      <c r="AI660" s="233">
        <f t="shared" si="257"/>
        <v>0.6</v>
      </c>
      <c r="AJ660" s="57">
        <f t="shared" si="258"/>
        <v>2255.1600000000003</v>
      </c>
      <c r="AK660" s="57"/>
      <c r="AL660" s="433">
        <f t="shared" si="281"/>
        <v>5.0999999999999997E-2</v>
      </c>
      <c r="AM660" s="57">
        <f>SUM(AM661:AM662)</f>
        <v>191.7</v>
      </c>
      <c r="AN660" s="79"/>
      <c r="AO660" s="329"/>
    </row>
    <row r="661" spans="2:41" s="1" customFormat="1" ht="15.75" x14ac:dyDescent="0.25">
      <c r="B661" s="682"/>
      <c r="C661" s="15" t="s">
        <v>951</v>
      </c>
      <c r="D661" s="116">
        <v>3</v>
      </c>
      <c r="E661" s="116">
        <v>24</v>
      </c>
      <c r="F661" s="116">
        <v>24</v>
      </c>
      <c r="G661" s="69">
        <v>2181.4</v>
      </c>
      <c r="H661" s="69">
        <v>60</v>
      </c>
      <c r="I661" s="80">
        <v>0.21706243696708535</v>
      </c>
      <c r="J661" s="69">
        <v>473.5</v>
      </c>
      <c r="K661" s="80">
        <v>0</v>
      </c>
      <c r="L661" s="69">
        <v>0</v>
      </c>
      <c r="M661" s="80">
        <v>0</v>
      </c>
      <c r="N661" s="69">
        <v>0</v>
      </c>
      <c r="O661" s="69">
        <v>0</v>
      </c>
      <c r="P661" s="69">
        <v>0</v>
      </c>
      <c r="Q661" s="69">
        <v>75.8</v>
      </c>
      <c r="R661" s="69">
        <v>8.5</v>
      </c>
      <c r="S661" s="69">
        <v>274.43512333333337</v>
      </c>
      <c r="T661" s="80">
        <v>0.22651576052076647</v>
      </c>
      <c r="U661" s="69">
        <v>494.12148000000002</v>
      </c>
      <c r="V661" s="80">
        <v>0</v>
      </c>
      <c r="W661" s="69">
        <v>0</v>
      </c>
      <c r="X661" s="69">
        <v>0</v>
      </c>
      <c r="Y661" s="69">
        <v>0</v>
      </c>
      <c r="Z661" s="69">
        <v>0</v>
      </c>
      <c r="AA661" s="60">
        <f>G661+H661+J661+L661+N661+O661+P661+Q661+R661+S661+U661+W661+X661+Y661+Z661</f>
        <v>3567.7566033333333</v>
      </c>
      <c r="AB661" s="143">
        <v>253</v>
      </c>
      <c r="AC661" s="69">
        <f>AB661+X661+W661+U661</f>
        <v>747.12148000000002</v>
      </c>
      <c r="AD661" s="238">
        <f t="shared" si="256"/>
        <v>0.34249632346199688</v>
      </c>
      <c r="AE661" s="69">
        <f>G661+H661+J661+L661+N661+P661+Q661+R661+S661+Y661+Z661</f>
        <v>3073.6351233333335</v>
      </c>
      <c r="AF661" s="277">
        <f t="shared" si="283"/>
        <v>0.6</v>
      </c>
      <c r="AG661" s="278">
        <f>G661*AF661</f>
        <v>1308.8399999999999</v>
      </c>
      <c r="AH661" s="225">
        <f>IF((AA661+AB661)-(AE661+AG661)&gt;0,0,(AA661+AB661)-(AE661+AG661))</f>
        <v>-561.71852000000035</v>
      </c>
      <c r="AI661" s="238">
        <f t="shared" si="257"/>
        <v>0.6000000000000002</v>
      </c>
      <c r="AJ661" s="69">
        <f t="shared" si="258"/>
        <v>1308.8400000000004</v>
      </c>
      <c r="AK661" s="69"/>
      <c r="AL661" s="438">
        <f t="shared" si="281"/>
        <v>5.0999999999999997E-2</v>
      </c>
      <c r="AM661" s="69">
        <f t="shared" si="284"/>
        <v>111.3</v>
      </c>
      <c r="AN661" s="186"/>
      <c r="AO661" s="329"/>
    </row>
    <row r="662" spans="2:41" s="1" customFormat="1" ht="15.75" x14ac:dyDescent="0.25">
      <c r="B662" s="682"/>
      <c r="C662" s="15" t="s">
        <v>952</v>
      </c>
      <c r="D662" s="116">
        <v>3</v>
      </c>
      <c r="E662" s="116">
        <v>18</v>
      </c>
      <c r="F662" s="116">
        <v>16</v>
      </c>
      <c r="G662" s="69">
        <v>1577.2</v>
      </c>
      <c r="H662" s="69">
        <v>58.800000000000004</v>
      </c>
      <c r="I662" s="80">
        <v>0.31651027136697946</v>
      </c>
      <c r="J662" s="69">
        <v>499.20000000000005</v>
      </c>
      <c r="K662" s="80">
        <v>0</v>
      </c>
      <c r="L662" s="69">
        <v>0</v>
      </c>
      <c r="M662" s="80">
        <v>0</v>
      </c>
      <c r="N662" s="69">
        <v>0</v>
      </c>
      <c r="O662" s="69">
        <v>0</v>
      </c>
      <c r="P662" s="69">
        <v>0</v>
      </c>
      <c r="Q662" s="69">
        <v>37.9</v>
      </c>
      <c r="R662" s="69">
        <v>4.2</v>
      </c>
      <c r="S662" s="69">
        <v>211.63573249999999</v>
      </c>
      <c r="T662" s="80">
        <v>0.22934871290895256</v>
      </c>
      <c r="U662" s="69">
        <v>361.72879</v>
      </c>
      <c r="V662" s="80">
        <v>0</v>
      </c>
      <c r="W662" s="69">
        <v>0</v>
      </c>
      <c r="X662" s="69">
        <v>0</v>
      </c>
      <c r="Y662" s="69">
        <v>0</v>
      </c>
      <c r="Z662" s="69">
        <v>0</v>
      </c>
      <c r="AA662" s="60">
        <f>G662+H662+J662+L662+N662+O662+P662+Q662+R662+S662+U662+W662+X662+Y662+Z662</f>
        <v>2750.6645224999997</v>
      </c>
      <c r="AB662" s="143">
        <v>195</v>
      </c>
      <c r="AC662" s="69">
        <f>AB662+X662+W662+U662</f>
        <v>556.72879</v>
      </c>
      <c r="AD662" s="238">
        <f t="shared" ref="AD662:AD725" si="286">(AB662+X662+W662+U662)/G662</f>
        <v>0.35298553766167889</v>
      </c>
      <c r="AE662" s="69">
        <f>G662+H662+J662+L662+N662+P662+Q662+R662+S662+Y662+Z662</f>
        <v>2388.9357324999996</v>
      </c>
      <c r="AF662" s="277">
        <f t="shared" si="283"/>
        <v>0.6</v>
      </c>
      <c r="AG662" s="278">
        <f>G662*AF662</f>
        <v>946.31999999999994</v>
      </c>
      <c r="AH662" s="225">
        <f>IF((AA662+AB662)-(AE662+AG662)&gt;0,0,(AA662+AB662)-(AE662+AG662))</f>
        <v>-389.59121000000005</v>
      </c>
      <c r="AI662" s="238">
        <f t="shared" si="257"/>
        <v>0.6</v>
      </c>
      <c r="AJ662" s="69">
        <f t="shared" si="258"/>
        <v>946.32</v>
      </c>
      <c r="AK662" s="69"/>
      <c r="AL662" s="438">
        <f t="shared" si="281"/>
        <v>5.0999999999999997E-2</v>
      </c>
      <c r="AM662" s="69">
        <f t="shared" si="284"/>
        <v>80.400000000000006</v>
      </c>
      <c r="AN662" s="186"/>
      <c r="AO662" s="329"/>
    </row>
    <row r="663" spans="2:41" s="1" customFormat="1" ht="15.75" x14ac:dyDescent="0.25">
      <c r="B663" s="682" t="s">
        <v>492</v>
      </c>
      <c r="C663" s="21" t="s">
        <v>124</v>
      </c>
      <c r="D663" s="125">
        <f t="shared" ref="D663:AA663" si="287">SUM(D664:D665)</f>
        <v>6</v>
      </c>
      <c r="E663" s="125">
        <f t="shared" si="287"/>
        <v>37</v>
      </c>
      <c r="F663" s="125">
        <f t="shared" si="287"/>
        <v>37</v>
      </c>
      <c r="G663" s="57">
        <f t="shared" si="287"/>
        <v>3462.9</v>
      </c>
      <c r="H663" s="57">
        <f t="shared" si="287"/>
        <v>128.4</v>
      </c>
      <c r="I663" s="82">
        <f>J663/G663</f>
        <v>0.29524387074417396</v>
      </c>
      <c r="J663" s="57">
        <f t="shared" si="287"/>
        <v>1022.4</v>
      </c>
      <c r="K663" s="82">
        <f>L663/G663</f>
        <v>0</v>
      </c>
      <c r="L663" s="57">
        <f t="shared" si="287"/>
        <v>0</v>
      </c>
      <c r="M663" s="82">
        <f t="shared" si="287"/>
        <v>0</v>
      </c>
      <c r="N663" s="57">
        <f t="shared" si="287"/>
        <v>0</v>
      </c>
      <c r="O663" s="57">
        <f t="shared" si="287"/>
        <v>0</v>
      </c>
      <c r="P663" s="57">
        <f t="shared" si="287"/>
        <v>0</v>
      </c>
      <c r="Q663" s="57">
        <f t="shared" si="287"/>
        <v>113.69999999999999</v>
      </c>
      <c r="R663" s="57">
        <f t="shared" si="287"/>
        <v>8.4</v>
      </c>
      <c r="S663" s="57">
        <f t="shared" si="287"/>
        <v>460.26281500000005</v>
      </c>
      <c r="T663" s="82">
        <f>U663/G663</f>
        <v>0.22702179675994108</v>
      </c>
      <c r="U663" s="57">
        <f t="shared" si="287"/>
        <v>786.15377999999998</v>
      </c>
      <c r="V663" s="82">
        <f>W663/G663</f>
        <v>0</v>
      </c>
      <c r="W663" s="57">
        <f t="shared" si="287"/>
        <v>0</v>
      </c>
      <c r="X663" s="57">
        <f t="shared" si="287"/>
        <v>0</v>
      </c>
      <c r="Y663" s="57">
        <f t="shared" si="287"/>
        <v>0</v>
      </c>
      <c r="Z663" s="57">
        <f t="shared" si="287"/>
        <v>0</v>
      </c>
      <c r="AA663" s="57">
        <f t="shared" si="287"/>
        <v>5982.2165949999999</v>
      </c>
      <c r="AB663" s="141">
        <f>SUM(AB664:AB665)</f>
        <v>424.20000000000005</v>
      </c>
      <c r="AC663" s="141">
        <f>SUM(AC664:AC665)</f>
        <v>1210.3537799999999</v>
      </c>
      <c r="AD663" s="233">
        <f t="shared" si="286"/>
        <v>0.3495202806895954</v>
      </c>
      <c r="AE663" s="141">
        <f>SUM(AE664:AE665)</f>
        <v>5196.0628150000002</v>
      </c>
      <c r="AF663" s="269">
        <f t="shared" si="283"/>
        <v>0.6</v>
      </c>
      <c r="AG663" s="270">
        <f>SUM(AG664:AG665)</f>
        <v>2077.7399999999998</v>
      </c>
      <c r="AH663" s="141">
        <f>SUM(AH664:AH665)</f>
        <v>-867.38621999999987</v>
      </c>
      <c r="AI663" s="233">
        <f t="shared" ref="AI663:AI726" si="288">AJ663/G663</f>
        <v>0.59999999999999987</v>
      </c>
      <c r="AJ663" s="57">
        <f t="shared" ref="AJ663:AJ726" si="289">AC663+AH663*-1</f>
        <v>2077.7399999999998</v>
      </c>
      <c r="AK663" s="57"/>
      <c r="AL663" s="433">
        <f t="shared" si="281"/>
        <v>5.0999999999999997E-2</v>
      </c>
      <c r="AM663" s="57">
        <f>SUM(AM664:AM665)</f>
        <v>176.6</v>
      </c>
      <c r="AN663" s="79"/>
      <c r="AO663" s="329"/>
    </row>
    <row r="664" spans="2:41" s="1" customFormat="1" ht="15.75" x14ac:dyDescent="0.25">
      <c r="B664" s="682"/>
      <c r="C664" s="15" t="s">
        <v>953</v>
      </c>
      <c r="D664" s="116">
        <v>3</v>
      </c>
      <c r="E664" s="116">
        <v>15</v>
      </c>
      <c r="F664" s="116">
        <v>15</v>
      </c>
      <c r="G664" s="69">
        <v>1342.6999999999998</v>
      </c>
      <c r="H664" s="69">
        <v>55.2</v>
      </c>
      <c r="I664" s="80">
        <v>0.30312057793997171</v>
      </c>
      <c r="J664" s="69">
        <v>407</v>
      </c>
      <c r="K664" s="80">
        <v>0</v>
      </c>
      <c r="L664" s="69">
        <v>0</v>
      </c>
      <c r="M664" s="80">
        <v>0</v>
      </c>
      <c r="N664" s="69">
        <v>0</v>
      </c>
      <c r="O664" s="69">
        <v>0</v>
      </c>
      <c r="P664" s="69">
        <v>0</v>
      </c>
      <c r="Q664" s="69">
        <v>37.9</v>
      </c>
      <c r="R664" s="69">
        <v>4.2</v>
      </c>
      <c r="S664" s="69">
        <v>179.50476166666667</v>
      </c>
      <c r="T664" s="80">
        <v>0.22823947270425265</v>
      </c>
      <c r="U664" s="69">
        <v>306.45713999999998</v>
      </c>
      <c r="V664" s="80">
        <v>0</v>
      </c>
      <c r="W664" s="69">
        <v>0</v>
      </c>
      <c r="X664" s="69">
        <v>0</v>
      </c>
      <c r="Y664" s="69">
        <v>0</v>
      </c>
      <c r="Z664" s="69">
        <v>0</v>
      </c>
      <c r="AA664" s="60">
        <f>G664+H664+J664+L664+N664+O664+P664+Q664+R664+S664+U664+W664+X664+Y664+Z664</f>
        <v>2332.9619016666666</v>
      </c>
      <c r="AB664" s="143">
        <v>165.4</v>
      </c>
      <c r="AC664" s="69">
        <f>AB664+X664+W664+U664</f>
        <v>471.85713999999996</v>
      </c>
      <c r="AD664" s="238">
        <f t="shared" si="286"/>
        <v>0.35142410069263424</v>
      </c>
      <c r="AE664" s="69">
        <f>G664+H664+J664+L664+N664+P664+Q664+R664+S664+Y664+Z664</f>
        <v>2026.5047616666666</v>
      </c>
      <c r="AF664" s="277">
        <f t="shared" si="283"/>
        <v>0.6</v>
      </c>
      <c r="AG664" s="278">
        <f>G664*AF664</f>
        <v>805.61999999999989</v>
      </c>
      <c r="AH664" s="225">
        <f>IF((AA664+AB664)-(AE664+AG664)&gt;0,0,(AA664+AB664)-(AE664+AG664))</f>
        <v>-333.76285999999982</v>
      </c>
      <c r="AI664" s="238">
        <f t="shared" si="288"/>
        <v>0.59999999999999987</v>
      </c>
      <c r="AJ664" s="69">
        <f t="shared" si="289"/>
        <v>805.61999999999978</v>
      </c>
      <c r="AK664" s="69"/>
      <c r="AL664" s="438">
        <f t="shared" si="281"/>
        <v>5.0999999999999997E-2</v>
      </c>
      <c r="AM664" s="69">
        <f t="shared" si="284"/>
        <v>68.5</v>
      </c>
      <c r="AN664" s="186"/>
      <c r="AO664" s="329"/>
    </row>
    <row r="665" spans="2:41" s="1" customFormat="1" ht="15.75" x14ac:dyDescent="0.25">
      <c r="B665" s="682"/>
      <c r="C665" s="15" t="s">
        <v>954</v>
      </c>
      <c r="D665" s="116">
        <v>3</v>
      </c>
      <c r="E665" s="116">
        <v>22</v>
      </c>
      <c r="F665" s="116">
        <v>22</v>
      </c>
      <c r="G665" s="69">
        <v>2120.2000000000003</v>
      </c>
      <c r="H665" s="69">
        <v>73.2</v>
      </c>
      <c r="I665" s="80">
        <v>0.29025563626073009</v>
      </c>
      <c r="J665" s="69">
        <v>615.4</v>
      </c>
      <c r="K665" s="80">
        <v>0</v>
      </c>
      <c r="L665" s="69">
        <v>0</v>
      </c>
      <c r="M665" s="80">
        <v>0</v>
      </c>
      <c r="N665" s="69">
        <v>0</v>
      </c>
      <c r="O665" s="69">
        <v>0</v>
      </c>
      <c r="P665" s="69">
        <v>0</v>
      </c>
      <c r="Q665" s="69">
        <v>75.8</v>
      </c>
      <c r="R665" s="69">
        <v>4.2</v>
      </c>
      <c r="S665" s="69">
        <v>280.75805333333335</v>
      </c>
      <c r="T665" s="80">
        <v>0.22625065559852842</v>
      </c>
      <c r="U665" s="69">
        <v>479.69664</v>
      </c>
      <c r="V665" s="80">
        <v>0</v>
      </c>
      <c r="W665" s="69">
        <v>0</v>
      </c>
      <c r="X665" s="69">
        <v>0</v>
      </c>
      <c r="Y665" s="69">
        <v>0</v>
      </c>
      <c r="Z665" s="69">
        <v>0</v>
      </c>
      <c r="AA665" s="60">
        <f>G665+H665+J665+L665+N665+O665+P665+Q665+R665+S665+U665+W665+X665+Y665+Z665</f>
        <v>3649.2546933333338</v>
      </c>
      <c r="AB665" s="143">
        <v>258.8</v>
      </c>
      <c r="AC665" s="69">
        <f>AB665+X665+W665+U665</f>
        <v>738.49664000000007</v>
      </c>
      <c r="AD665" s="238">
        <f t="shared" si="286"/>
        <v>0.3483146118290727</v>
      </c>
      <c r="AE665" s="69">
        <f>G665+H665+J665+L665+N665+P665+Q665+R665+S665+Y665+Z665</f>
        <v>3169.5580533333336</v>
      </c>
      <c r="AF665" s="277">
        <f t="shared" si="283"/>
        <v>0.6</v>
      </c>
      <c r="AG665" s="278">
        <f>G665*AF665</f>
        <v>1272.1200000000001</v>
      </c>
      <c r="AH665" s="225">
        <f>IF((AA665+AB665)-(AE665+AG665)&gt;0,0,(AA665+AB665)-(AE665+AG665))</f>
        <v>-533.62336000000005</v>
      </c>
      <c r="AI665" s="238">
        <f t="shared" si="288"/>
        <v>0.6</v>
      </c>
      <c r="AJ665" s="69">
        <f t="shared" si="289"/>
        <v>1272.1200000000001</v>
      </c>
      <c r="AK665" s="69"/>
      <c r="AL665" s="438">
        <f t="shared" si="281"/>
        <v>5.0999999999999997E-2</v>
      </c>
      <c r="AM665" s="69">
        <f t="shared" si="284"/>
        <v>108.1</v>
      </c>
      <c r="AN665" s="186"/>
      <c r="AO665" s="329"/>
    </row>
    <row r="666" spans="2:41" s="1" customFormat="1" ht="15.75" x14ac:dyDescent="0.25">
      <c r="B666" s="682" t="s">
        <v>493</v>
      </c>
      <c r="C666" s="21" t="s">
        <v>124</v>
      </c>
      <c r="D666" s="125">
        <f t="shared" ref="D666:AA666" si="290">SUM(D667:D669)</f>
        <v>8</v>
      </c>
      <c r="E666" s="125">
        <f t="shared" si="290"/>
        <v>50</v>
      </c>
      <c r="F666" s="125">
        <f t="shared" si="290"/>
        <v>48</v>
      </c>
      <c r="G666" s="57">
        <f t="shared" si="290"/>
        <v>4357.1000000000004</v>
      </c>
      <c r="H666" s="57">
        <f t="shared" si="290"/>
        <v>170.4</v>
      </c>
      <c r="I666" s="82">
        <f>J666/G666</f>
        <v>0.28096669803309537</v>
      </c>
      <c r="J666" s="57">
        <f t="shared" si="290"/>
        <v>1224.2</v>
      </c>
      <c r="K666" s="82">
        <f>L666/G666</f>
        <v>0</v>
      </c>
      <c r="L666" s="57">
        <f t="shared" si="290"/>
        <v>0</v>
      </c>
      <c r="M666" s="82">
        <f t="shared" si="290"/>
        <v>0</v>
      </c>
      <c r="N666" s="57">
        <f t="shared" si="290"/>
        <v>0</v>
      </c>
      <c r="O666" s="57">
        <f t="shared" si="290"/>
        <v>0</v>
      </c>
      <c r="P666" s="57">
        <f t="shared" si="290"/>
        <v>0</v>
      </c>
      <c r="Q666" s="57">
        <f t="shared" si="290"/>
        <v>75.8</v>
      </c>
      <c r="R666" s="57">
        <f t="shared" si="290"/>
        <v>8.5</v>
      </c>
      <c r="S666" s="57">
        <f t="shared" si="290"/>
        <v>570.33616416666666</v>
      </c>
      <c r="T666" s="82">
        <f>U666/G666</f>
        <v>0.23110187280530628</v>
      </c>
      <c r="U666" s="57">
        <f t="shared" si="290"/>
        <v>1006.93397</v>
      </c>
      <c r="V666" s="82">
        <f>W666/G666</f>
        <v>0</v>
      </c>
      <c r="W666" s="57">
        <f t="shared" si="290"/>
        <v>0</v>
      </c>
      <c r="X666" s="57">
        <f t="shared" si="290"/>
        <v>0</v>
      </c>
      <c r="Y666" s="57">
        <f t="shared" si="290"/>
        <v>0</v>
      </c>
      <c r="Z666" s="57">
        <f t="shared" si="290"/>
        <v>0</v>
      </c>
      <c r="AA666" s="57">
        <f t="shared" si="290"/>
        <v>7413.2701341666661</v>
      </c>
      <c r="AB666" s="141">
        <f>SUM(AB667:AB669)</f>
        <v>525.70000000000005</v>
      </c>
      <c r="AC666" s="141">
        <f>SUM(AC667:AC669)</f>
        <v>1532.6339699999999</v>
      </c>
      <c r="AD666" s="233">
        <f t="shared" si="286"/>
        <v>0.35175551857887127</v>
      </c>
      <c r="AE666" s="141">
        <f>SUM(AE667:AE669)</f>
        <v>6406.336164166667</v>
      </c>
      <c r="AF666" s="269">
        <f t="shared" si="283"/>
        <v>0.6</v>
      </c>
      <c r="AG666" s="270">
        <f>SUM(AG667:AG669)</f>
        <v>2614.2600000000002</v>
      </c>
      <c r="AH666" s="141">
        <f>SUM(AH667:AH669)</f>
        <v>-1081.6260299999999</v>
      </c>
      <c r="AI666" s="233">
        <f t="shared" si="288"/>
        <v>0.59999999999999987</v>
      </c>
      <c r="AJ666" s="57">
        <f t="shared" si="289"/>
        <v>2614.2599999999998</v>
      </c>
      <c r="AK666" s="57"/>
      <c r="AL666" s="433">
        <f t="shared" si="281"/>
        <v>5.0999999999999997E-2</v>
      </c>
      <c r="AM666" s="57">
        <f>SUM(AM667:AM669)</f>
        <v>222.2</v>
      </c>
      <c r="AN666" s="79"/>
      <c r="AO666" s="329"/>
    </row>
    <row r="667" spans="2:41" s="1" customFormat="1" ht="15.75" x14ac:dyDescent="0.25">
      <c r="B667" s="682"/>
      <c r="C667" s="15" t="s">
        <v>955</v>
      </c>
      <c r="D667" s="116">
        <v>3</v>
      </c>
      <c r="E667" s="116">
        <v>15</v>
      </c>
      <c r="F667" s="116">
        <v>15</v>
      </c>
      <c r="G667" s="69">
        <v>1459.8000000000002</v>
      </c>
      <c r="H667" s="69">
        <v>51.6</v>
      </c>
      <c r="I667" s="80">
        <v>0.25695300726126863</v>
      </c>
      <c r="J667" s="69">
        <v>375.1</v>
      </c>
      <c r="K667" s="80">
        <v>0</v>
      </c>
      <c r="L667" s="69">
        <v>0</v>
      </c>
      <c r="M667" s="80">
        <v>0</v>
      </c>
      <c r="N667" s="69">
        <v>0</v>
      </c>
      <c r="O667" s="69">
        <v>0</v>
      </c>
      <c r="P667" s="69">
        <v>0</v>
      </c>
      <c r="Q667" s="69">
        <v>0</v>
      </c>
      <c r="R667" s="69">
        <v>0</v>
      </c>
      <c r="S667" s="69">
        <v>185.88123833333333</v>
      </c>
      <c r="T667" s="80">
        <v>0.23569999999999994</v>
      </c>
      <c r="U667" s="69">
        <v>344.07485999999994</v>
      </c>
      <c r="V667" s="80">
        <v>0</v>
      </c>
      <c r="W667" s="69">
        <v>0</v>
      </c>
      <c r="X667" s="69">
        <v>0</v>
      </c>
      <c r="Y667" s="69">
        <v>0</v>
      </c>
      <c r="Z667" s="69">
        <v>0</v>
      </c>
      <c r="AA667" s="60">
        <f>G667+H667+J667+L667+N667+O667+P667+Q667+R667+S667+U667+W667+X667+Y667+Z667</f>
        <v>2416.4560983333331</v>
      </c>
      <c r="AB667" s="143">
        <v>171.4</v>
      </c>
      <c r="AC667" s="69">
        <f>AB667+X667+W667+U667</f>
        <v>515.47485999999992</v>
      </c>
      <c r="AD667" s="238">
        <f t="shared" si="286"/>
        <v>0.35311334429373875</v>
      </c>
      <c r="AE667" s="69">
        <f>G667+H667+J667+L667+N667+P667+Q667+R667+S667+Y667+Z667</f>
        <v>2072.3812383333334</v>
      </c>
      <c r="AF667" s="277">
        <f t="shared" si="283"/>
        <v>0.6</v>
      </c>
      <c r="AG667" s="278">
        <f>G667*AF667</f>
        <v>875.88000000000011</v>
      </c>
      <c r="AH667" s="225">
        <f>IF((AA667+AB667)-(AE667+AG667)&gt;0,0,(AA667+AB667)-(AE667+AG667))</f>
        <v>-360.4051400000003</v>
      </c>
      <c r="AI667" s="238">
        <f t="shared" si="288"/>
        <v>0.60000000000000009</v>
      </c>
      <c r="AJ667" s="69">
        <f t="shared" si="289"/>
        <v>875.88000000000022</v>
      </c>
      <c r="AK667" s="69"/>
      <c r="AL667" s="438">
        <f t="shared" si="281"/>
        <v>5.0999999999999997E-2</v>
      </c>
      <c r="AM667" s="69">
        <f t="shared" si="284"/>
        <v>74.400000000000006</v>
      </c>
      <c r="AN667" s="186"/>
      <c r="AO667" s="329"/>
    </row>
    <row r="668" spans="2:41" s="1" customFormat="1" ht="15.75" x14ac:dyDescent="0.25">
      <c r="B668" s="682"/>
      <c r="C668" s="15" t="s">
        <v>956</v>
      </c>
      <c r="D668" s="116">
        <v>3</v>
      </c>
      <c r="E668" s="116">
        <v>18</v>
      </c>
      <c r="F668" s="116">
        <v>18</v>
      </c>
      <c r="G668" s="69">
        <v>1642.8000000000002</v>
      </c>
      <c r="H668" s="69">
        <v>67.2</v>
      </c>
      <c r="I668" s="80">
        <v>0.31172388604821033</v>
      </c>
      <c r="J668" s="69">
        <v>512.1</v>
      </c>
      <c r="K668" s="80">
        <v>0</v>
      </c>
      <c r="L668" s="69">
        <v>0</v>
      </c>
      <c r="M668" s="80">
        <v>0</v>
      </c>
      <c r="N668" s="69">
        <v>0</v>
      </c>
      <c r="O668" s="69">
        <v>0</v>
      </c>
      <c r="P668" s="69">
        <v>0</v>
      </c>
      <c r="Q668" s="69">
        <v>37.9</v>
      </c>
      <c r="R668" s="69">
        <v>4.2</v>
      </c>
      <c r="S668" s="69">
        <v>220.16589249999998</v>
      </c>
      <c r="T668" s="80">
        <v>0.22960233138543948</v>
      </c>
      <c r="U668" s="69">
        <v>377.19071000000002</v>
      </c>
      <c r="V668" s="80">
        <v>0</v>
      </c>
      <c r="W668" s="69">
        <v>0</v>
      </c>
      <c r="X668" s="69">
        <v>0</v>
      </c>
      <c r="Y668" s="69">
        <v>0</v>
      </c>
      <c r="Z668" s="69">
        <v>0</v>
      </c>
      <c r="AA668" s="60">
        <f>G668+H668+J668+L668+N668+O668+P668+Q668+R668+S668+U668+W668+X668+Y668+Z668</f>
        <v>2861.5566025000003</v>
      </c>
      <c r="AB668" s="143">
        <v>202.9</v>
      </c>
      <c r="AC668" s="69">
        <f>AB668+X668+W668+U668</f>
        <v>580.09071000000006</v>
      </c>
      <c r="AD668" s="238">
        <f t="shared" si="286"/>
        <v>0.35311097516435352</v>
      </c>
      <c r="AE668" s="69">
        <f>G668+H668+J668+L668+N668+P668+Q668+R668+S668+Y668+Z668</f>
        <v>2484.3658925000004</v>
      </c>
      <c r="AF668" s="277">
        <f t="shared" si="283"/>
        <v>0.6</v>
      </c>
      <c r="AG668" s="278">
        <f>G668*AF668</f>
        <v>985.68000000000006</v>
      </c>
      <c r="AH668" s="225">
        <f>IF((AA668+AB668)-(AE668+AG668)&gt;0,0,(AA668+AB668)-(AE668+AG668))</f>
        <v>-405.58928999999989</v>
      </c>
      <c r="AI668" s="238">
        <f t="shared" si="288"/>
        <v>0.59999999999999987</v>
      </c>
      <c r="AJ668" s="69">
        <f t="shared" si="289"/>
        <v>985.68</v>
      </c>
      <c r="AK668" s="69"/>
      <c r="AL668" s="438">
        <f t="shared" si="281"/>
        <v>5.0999999999999997E-2</v>
      </c>
      <c r="AM668" s="69">
        <f t="shared" si="284"/>
        <v>83.8</v>
      </c>
      <c r="AN668" s="186"/>
      <c r="AO668" s="329"/>
    </row>
    <row r="669" spans="2:41" s="1" customFormat="1" ht="15.75" x14ac:dyDescent="0.25">
      <c r="B669" s="682"/>
      <c r="C669" s="15" t="s">
        <v>957</v>
      </c>
      <c r="D669" s="116">
        <v>2</v>
      </c>
      <c r="E669" s="116">
        <v>17</v>
      </c>
      <c r="F669" s="116">
        <v>15</v>
      </c>
      <c r="G669" s="69">
        <v>1254.5</v>
      </c>
      <c r="H669" s="69">
        <v>51.599999999999994</v>
      </c>
      <c r="I669" s="80">
        <v>0.26863292148266243</v>
      </c>
      <c r="J669" s="69">
        <v>337</v>
      </c>
      <c r="K669" s="80">
        <v>0</v>
      </c>
      <c r="L669" s="69">
        <v>0</v>
      </c>
      <c r="M669" s="80">
        <v>0</v>
      </c>
      <c r="N669" s="69">
        <v>0</v>
      </c>
      <c r="O669" s="69">
        <v>0</v>
      </c>
      <c r="P669" s="69">
        <v>0</v>
      </c>
      <c r="Q669" s="69">
        <v>37.9</v>
      </c>
      <c r="R669" s="69">
        <v>4.3</v>
      </c>
      <c r="S669" s="69">
        <v>164.28903333333335</v>
      </c>
      <c r="T669" s="80">
        <v>0.22771494619370269</v>
      </c>
      <c r="U669" s="69">
        <v>285.66840000000002</v>
      </c>
      <c r="V669" s="80">
        <v>0</v>
      </c>
      <c r="W669" s="69">
        <v>0</v>
      </c>
      <c r="X669" s="69">
        <v>0</v>
      </c>
      <c r="Y669" s="69">
        <v>0</v>
      </c>
      <c r="Z669" s="69">
        <v>0</v>
      </c>
      <c r="AA669" s="60">
        <f>G669+H669+J669+L669+N669+O669+P669+Q669+R669+S669+U669+W669+X669+Y669+Z669</f>
        <v>2135.2574333333332</v>
      </c>
      <c r="AB669" s="143">
        <v>151.4</v>
      </c>
      <c r="AC669" s="69">
        <f>AB669+X669+W669+U669</f>
        <v>437.0684</v>
      </c>
      <c r="AD669" s="238">
        <f t="shared" si="286"/>
        <v>0.34840047827819848</v>
      </c>
      <c r="AE669" s="69">
        <f>G669+H669+J669+L669+N669+P669+Q669+R669+S669+Y669+Z669</f>
        <v>1849.5890333333332</v>
      </c>
      <c r="AF669" s="277">
        <f t="shared" si="283"/>
        <v>0.6</v>
      </c>
      <c r="AG669" s="278">
        <f>G669*AF669</f>
        <v>752.69999999999993</v>
      </c>
      <c r="AH669" s="225">
        <f>IF((AA669+AB669)-(AE669+AG669)&gt;0,0,(AA669+AB669)-(AE669+AG669))</f>
        <v>-315.63159999999971</v>
      </c>
      <c r="AI669" s="238">
        <f t="shared" si="288"/>
        <v>0.59999999999999976</v>
      </c>
      <c r="AJ669" s="69">
        <f t="shared" si="289"/>
        <v>752.6999999999997</v>
      </c>
      <c r="AK669" s="69"/>
      <c r="AL669" s="438">
        <f t="shared" si="281"/>
        <v>5.0999999999999997E-2</v>
      </c>
      <c r="AM669" s="69">
        <f t="shared" si="284"/>
        <v>64</v>
      </c>
      <c r="AN669" s="186"/>
      <c r="AO669" s="329"/>
    </row>
    <row r="670" spans="2:41" s="1" customFormat="1" ht="15.75" x14ac:dyDescent="0.25">
      <c r="B670" s="682" t="s">
        <v>494</v>
      </c>
      <c r="C670" s="21" t="s">
        <v>124</v>
      </c>
      <c r="D670" s="125">
        <f>D671+D672</f>
        <v>8</v>
      </c>
      <c r="E670" s="125">
        <f>E671+E672</f>
        <v>40</v>
      </c>
      <c r="F670" s="125">
        <f t="shared" ref="F670:AA670" si="291">F671+F672</f>
        <v>38</v>
      </c>
      <c r="G670" s="57">
        <f t="shared" si="291"/>
        <v>3747.1000000000004</v>
      </c>
      <c r="H670" s="57">
        <f t="shared" si="291"/>
        <v>136.80000000000001</v>
      </c>
      <c r="I670" s="82">
        <f>J670/G670</f>
        <v>0.2918523658295748</v>
      </c>
      <c r="J670" s="57">
        <f t="shared" si="291"/>
        <v>1093.5999999999999</v>
      </c>
      <c r="K670" s="82">
        <f>L670/G670</f>
        <v>0</v>
      </c>
      <c r="L670" s="57">
        <f t="shared" si="291"/>
        <v>0</v>
      </c>
      <c r="M670" s="82">
        <f t="shared" si="291"/>
        <v>0</v>
      </c>
      <c r="N670" s="57">
        <f t="shared" si="291"/>
        <v>0</v>
      </c>
      <c r="O670" s="57">
        <f t="shared" si="291"/>
        <v>0</v>
      </c>
      <c r="P670" s="57">
        <f t="shared" si="291"/>
        <v>0</v>
      </c>
      <c r="Q670" s="57">
        <f t="shared" si="291"/>
        <v>75.8</v>
      </c>
      <c r="R670" s="57">
        <f t="shared" si="291"/>
        <v>8.4</v>
      </c>
      <c r="S670" s="57">
        <f t="shared" si="291"/>
        <v>485.55889083333341</v>
      </c>
      <c r="T670" s="82">
        <f>U670/G670</f>
        <v>0.22529601291665552</v>
      </c>
      <c r="U670" s="57">
        <f t="shared" si="291"/>
        <v>844.20668999999998</v>
      </c>
      <c r="V670" s="82">
        <f>W670/G670</f>
        <v>0</v>
      </c>
      <c r="W670" s="57">
        <f t="shared" si="291"/>
        <v>0</v>
      </c>
      <c r="X670" s="57">
        <f t="shared" si="291"/>
        <v>0</v>
      </c>
      <c r="Y670" s="57">
        <f t="shared" si="291"/>
        <v>0</v>
      </c>
      <c r="Z670" s="57">
        <f t="shared" si="291"/>
        <v>0</v>
      </c>
      <c r="AA670" s="57">
        <f t="shared" si="291"/>
        <v>6391.4655808333337</v>
      </c>
      <c r="AB670" s="141">
        <f>SUM(AB671:AB672)</f>
        <v>447.5</v>
      </c>
      <c r="AC670" s="141">
        <f>SUM(AC671:AC672)</f>
        <v>1291.70669</v>
      </c>
      <c r="AD670" s="233">
        <f t="shared" si="286"/>
        <v>0.34472170211630326</v>
      </c>
      <c r="AE670" s="141">
        <f>SUM(AE671:AE672)</f>
        <v>5547.2588908333337</v>
      </c>
      <c r="AF670" s="269">
        <f t="shared" si="283"/>
        <v>0.6</v>
      </c>
      <c r="AG670" s="270">
        <f>SUM(AG671:AG672)</f>
        <v>2248.2600000000002</v>
      </c>
      <c r="AH670" s="141">
        <f>SUM(AH671:AH672)</f>
        <v>-956.55331000000024</v>
      </c>
      <c r="AI670" s="233">
        <f t="shared" si="288"/>
        <v>0.6</v>
      </c>
      <c r="AJ670" s="57">
        <f t="shared" si="289"/>
        <v>2248.2600000000002</v>
      </c>
      <c r="AK670" s="57"/>
      <c r="AL670" s="433">
        <f t="shared" si="281"/>
        <v>5.0999999999999997E-2</v>
      </c>
      <c r="AM670" s="57">
        <f>SUM(AM671:AM672)</f>
        <v>191.1</v>
      </c>
      <c r="AN670" s="79"/>
      <c r="AO670" s="329"/>
    </row>
    <row r="671" spans="2:41" s="1" customFormat="1" ht="15.75" x14ac:dyDescent="0.25">
      <c r="B671" s="682"/>
      <c r="C671" s="15" t="s">
        <v>958</v>
      </c>
      <c r="D671" s="116">
        <v>5</v>
      </c>
      <c r="E671" s="116">
        <v>22</v>
      </c>
      <c r="F671" s="116">
        <v>22</v>
      </c>
      <c r="G671" s="69">
        <v>2074.6000000000004</v>
      </c>
      <c r="H671" s="69">
        <v>84</v>
      </c>
      <c r="I671" s="80">
        <v>0.2889713679745492</v>
      </c>
      <c r="J671" s="69">
        <v>599.49999999999989</v>
      </c>
      <c r="K671" s="80">
        <v>0</v>
      </c>
      <c r="L671" s="69">
        <v>0</v>
      </c>
      <c r="M671" s="80">
        <v>0</v>
      </c>
      <c r="N671" s="69">
        <v>0</v>
      </c>
      <c r="O671" s="69">
        <v>0</v>
      </c>
      <c r="P671" s="69">
        <v>0</v>
      </c>
      <c r="Q671" s="69">
        <v>37.9</v>
      </c>
      <c r="R671" s="69">
        <v>4.2</v>
      </c>
      <c r="S671" s="69">
        <v>273.31383083333338</v>
      </c>
      <c r="T671" s="80">
        <v>0.23087147883929429</v>
      </c>
      <c r="U671" s="69">
        <v>478.96597000000003</v>
      </c>
      <c r="V671" s="80">
        <v>0</v>
      </c>
      <c r="W671" s="69">
        <v>0</v>
      </c>
      <c r="X671" s="69">
        <v>0</v>
      </c>
      <c r="Y671" s="69">
        <v>0</v>
      </c>
      <c r="Z671" s="69">
        <v>0</v>
      </c>
      <c r="AA671" s="60">
        <f>G671+H671+J671+L671+N671+O671+P671+Q671+R671+S671+U671+W671+X671+Y671+Z671</f>
        <v>3552.4798008333337</v>
      </c>
      <c r="AB671" s="143">
        <v>251.9</v>
      </c>
      <c r="AC671" s="69">
        <f>AB671+X671+W671+U671</f>
        <v>730.86597000000006</v>
      </c>
      <c r="AD671" s="238">
        <f t="shared" si="286"/>
        <v>0.35229247565795813</v>
      </c>
      <c r="AE671" s="69">
        <f>G671+H671+J671+L671+N671+P671+Q671+R671+S671+Y671+Z671</f>
        <v>3073.5138308333335</v>
      </c>
      <c r="AF671" s="277">
        <f t="shared" si="283"/>
        <v>0.6</v>
      </c>
      <c r="AG671" s="278">
        <f>G671*AF671</f>
        <v>1244.7600000000002</v>
      </c>
      <c r="AH671" s="225">
        <f>IF((AA671+AB671)-(AE671+AG671)&gt;0,0,(AA671+AB671)-(AE671+AG671))</f>
        <v>-513.89402999999993</v>
      </c>
      <c r="AI671" s="238">
        <f t="shared" si="288"/>
        <v>0.59999999999999987</v>
      </c>
      <c r="AJ671" s="69">
        <f t="shared" si="289"/>
        <v>1244.76</v>
      </c>
      <c r="AK671" s="69"/>
      <c r="AL671" s="438">
        <f t="shared" si="281"/>
        <v>5.0999999999999997E-2</v>
      </c>
      <c r="AM671" s="69">
        <f t="shared" si="284"/>
        <v>105.8</v>
      </c>
      <c r="AN671" s="186"/>
      <c r="AO671" s="329"/>
    </row>
    <row r="672" spans="2:41" s="1" customFormat="1" ht="15.75" x14ac:dyDescent="0.25">
      <c r="B672" s="682"/>
      <c r="C672" s="15" t="s">
        <v>959</v>
      </c>
      <c r="D672" s="116">
        <v>3</v>
      </c>
      <c r="E672" s="116">
        <v>18</v>
      </c>
      <c r="F672" s="116">
        <v>16</v>
      </c>
      <c r="G672" s="69">
        <v>1672.5000000000002</v>
      </c>
      <c r="H672" s="69">
        <v>52.800000000000004</v>
      </c>
      <c r="I672" s="80">
        <v>0.29542600896860982</v>
      </c>
      <c r="J672" s="69">
        <v>494.1</v>
      </c>
      <c r="K672" s="80">
        <v>0</v>
      </c>
      <c r="L672" s="69">
        <v>0</v>
      </c>
      <c r="M672" s="80">
        <v>0</v>
      </c>
      <c r="N672" s="69">
        <v>0</v>
      </c>
      <c r="O672" s="69">
        <v>0</v>
      </c>
      <c r="P672" s="69">
        <v>0</v>
      </c>
      <c r="Q672" s="69">
        <v>37.9</v>
      </c>
      <c r="R672" s="69">
        <v>4.2</v>
      </c>
      <c r="S672" s="69">
        <v>212.24506</v>
      </c>
      <c r="T672" s="80">
        <v>0.21838010164424512</v>
      </c>
      <c r="U672" s="69">
        <v>365.24072000000001</v>
      </c>
      <c r="V672" s="80">
        <v>0</v>
      </c>
      <c r="W672" s="69">
        <v>0</v>
      </c>
      <c r="X672" s="69">
        <v>0</v>
      </c>
      <c r="Y672" s="69">
        <v>0</v>
      </c>
      <c r="Z672" s="69">
        <v>0</v>
      </c>
      <c r="AA672" s="60">
        <f>G672+H672+J672+L672+N672+O672+P672+Q672+R672+S672+U672+W672+X672+Y672+Z672</f>
        <v>2838.98578</v>
      </c>
      <c r="AB672" s="143">
        <v>195.6</v>
      </c>
      <c r="AC672" s="69">
        <f>AB672+X672+W672+U672</f>
        <v>560.84072000000003</v>
      </c>
      <c r="AD672" s="238">
        <f t="shared" si="286"/>
        <v>0.33533077428998503</v>
      </c>
      <c r="AE672" s="69">
        <f>G672+H672+J672+L672+N672+P672+Q672+R672+S672+Y672+Z672</f>
        <v>2473.7450600000002</v>
      </c>
      <c r="AF672" s="277">
        <f t="shared" si="283"/>
        <v>0.6</v>
      </c>
      <c r="AG672" s="278">
        <f>G672*AF672</f>
        <v>1003.5000000000001</v>
      </c>
      <c r="AH672" s="225">
        <f>IF((AA672+AB672)-(AE672+AG672)&gt;0,0,(AA672+AB672)-(AE672+AG672))</f>
        <v>-442.65928000000031</v>
      </c>
      <c r="AI672" s="238">
        <f t="shared" si="288"/>
        <v>0.60000000000000009</v>
      </c>
      <c r="AJ672" s="69">
        <f t="shared" si="289"/>
        <v>1003.5000000000003</v>
      </c>
      <c r="AK672" s="69"/>
      <c r="AL672" s="438">
        <f t="shared" si="281"/>
        <v>5.0999999999999997E-2</v>
      </c>
      <c r="AM672" s="69">
        <f t="shared" si="284"/>
        <v>85.3</v>
      </c>
      <c r="AN672" s="186"/>
      <c r="AO672" s="329"/>
    </row>
    <row r="673" spans="2:41" s="1" customFormat="1" ht="15.75" x14ac:dyDescent="0.25">
      <c r="B673" s="682" t="s">
        <v>495</v>
      </c>
      <c r="C673" s="26" t="s">
        <v>124</v>
      </c>
      <c r="D673" s="125">
        <f t="shared" ref="D673:AA673" si="292">SUM(D674:D676)</f>
        <v>22</v>
      </c>
      <c r="E673" s="125">
        <f t="shared" si="292"/>
        <v>121</v>
      </c>
      <c r="F673" s="125">
        <f t="shared" si="292"/>
        <v>103</v>
      </c>
      <c r="G673" s="57">
        <f t="shared" si="292"/>
        <v>9603.1999999999989</v>
      </c>
      <c r="H673" s="57">
        <f t="shared" si="292"/>
        <v>244.8</v>
      </c>
      <c r="I673" s="82">
        <f>J673/G673</f>
        <v>0.22771576141286243</v>
      </c>
      <c r="J673" s="57">
        <f t="shared" si="292"/>
        <v>2186.8000000000002</v>
      </c>
      <c r="K673" s="82">
        <f>L673/G673</f>
        <v>0</v>
      </c>
      <c r="L673" s="57">
        <f t="shared" si="292"/>
        <v>0</v>
      </c>
      <c r="M673" s="82">
        <f t="shared" si="292"/>
        <v>0</v>
      </c>
      <c r="N673" s="57">
        <f t="shared" si="292"/>
        <v>0</v>
      </c>
      <c r="O673" s="57">
        <f t="shared" si="292"/>
        <v>0</v>
      </c>
      <c r="P673" s="57">
        <f t="shared" si="292"/>
        <v>0</v>
      </c>
      <c r="Q673" s="57">
        <f t="shared" si="292"/>
        <v>189.5</v>
      </c>
      <c r="R673" s="57">
        <f t="shared" si="292"/>
        <v>21.099999999999998</v>
      </c>
      <c r="S673" s="57">
        <f t="shared" si="292"/>
        <v>1205.0726666666667</v>
      </c>
      <c r="T673" s="82">
        <f>U673/G673</f>
        <v>0.23052440853048986</v>
      </c>
      <c r="U673" s="57">
        <f t="shared" si="292"/>
        <v>2213.7719999999999</v>
      </c>
      <c r="V673" s="82">
        <f>W673/G673</f>
        <v>0</v>
      </c>
      <c r="W673" s="57">
        <f t="shared" si="292"/>
        <v>0</v>
      </c>
      <c r="X673" s="57">
        <f t="shared" si="292"/>
        <v>0</v>
      </c>
      <c r="Y673" s="57">
        <f t="shared" si="292"/>
        <v>0</v>
      </c>
      <c r="Z673" s="57">
        <f t="shared" si="292"/>
        <v>0</v>
      </c>
      <c r="AA673" s="57">
        <f t="shared" si="292"/>
        <v>15664.244666666667</v>
      </c>
      <c r="AB673" s="141">
        <f>SUM(AB674:AB676)</f>
        <v>1110.7</v>
      </c>
      <c r="AC673" s="141">
        <f>SUM(AC674:AC676)</f>
        <v>3324.4720000000002</v>
      </c>
      <c r="AD673" s="233">
        <f t="shared" si="286"/>
        <v>0.34618377207597467</v>
      </c>
      <c r="AE673" s="141">
        <f>SUM(AE674:AE676)</f>
        <v>13450.472666666667</v>
      </c>
      <c r="AF673" s="269">
        <f t="shared" si="283"/>
        <v>0.6</v>
      </c>
      <c r="AG673" s="270">
        <f>SUM(AG674:AG676)</f>
        <v>5761.92</v>
      </c>
      <c r="AH673" s="141">
        <f>SUM(AH674:AH676)</f>
        <v>-2437.447999999999</v>
      </c>
      <c r="AI673" s="233">
        <f t="shared" si="288"/>
        <v>0.6</v>
      </c>
      <c r="AJ673" s="57">
        <f t="shared" si="289"/>
        <v>5761.9199999999992</v>
      </c>
      <c r="AK673" s="57"/>
      <c r="AL673" s="433">
        <f t="shared" si="281"/>
        <v>5.0999999999999997E-2</v>
      </c>
      <c r="AM673" s="57">
        <f>SUM(AM674:AM676)</f>
        <v>489.79999999999995</v>
      </c>
      <c r="AN673" s="79"/>
      <c r="AO673" s="329"/>
    </row>
    <row r="674" spans="2:41" s="1" customFormat="1" ht="15.75" x14ac:dyDescent="0.25">
      <c r="B674" s="682"/>
      <c r="C674" s="15" t="s">
        <v>960</v>
      </c>
      <c r="D674" s="116">
        <v>12</v>
      </c>
      <c r="E674" s="116">
        <v>57</v>
      </c>
      <c r="F674" s="116">
        <v>46</v>
      </c>
      <c r="G674" s="69">
        <v>4199.3999999999996</v>
      </c>
      <c r="H674" s="69">
        <v>99.6</v>
      </c>
      <c r="I674" s="80">
        <v>0.21169690908224986</v>
      </c>
      <c r="J674" s="69">
        <v>889</v>
      </c>
      <c r="K674" s="80">
        <v>0</v>
      </c>
      <c r="L674" s="69">
        <v>0</v>
      </c>
      <c r="M674" s="80">
        <v>0</v>
      </c>
      <c r="N674" s="69">
        <v>0</v>
      </c>
      <c r="O674" s="69">
        <v>0</v>
      </c>
      <c r="P674" s="69">
        <v>0</v>
      </c>
      <c r="Q674" s="69">
        <v>113.7</v>
      </c>
      <c r="R674" s="69">
        <v>12.7</v>
      </c>
      <c r="S674" s="69">
        <v>522.91923666666662</v>
      </c>
      <c r="T674" s="80">
        <v>0.22863524312997097</v>
      </c>
      <c r="U674" s="69">
        <v>960.13084000000003</v>
      </c>
      <c r="V674" s="80">
        <v>0</v>
      </c>
      <c r="W674" s="69">
        <v>0</v>
      </c>
      <c r="X674" s="69">
        <v>0</v>
      </c>
      <c r="Y674" s="69">
        <v>0</v>
      </c>
      <c r="Z674" s="69">
        <v>0</v>
      </c>
      <c r="AA674" s="60">
        <f>G674+H674+J674+L674+N674+O674+P674+Q674+R674+S674+U674+W674+X674+Y674+Z674</f>
        <v>6797.4500766666661</v>
      </c>
      <c r="AB674" s="143">
        <v>482</v>
      </c>
      <c r="AC674" s="69">
        <f>AB674+X674+W674+U674</f>
        <v>1442.13084</v>
      </c>
      <c r="AD674" s="238">
        <f t="shared" si="286"/>
        <v>0.34341354479211322</v>
      </c>
      <c r="AE674" s="69">
        <f>G674+H674+J674+L674+N674+P674+Q674+R674+S674+Y674+Z674</f>
        <v>5837.3192366666663</v>
      </c>
      <c r="AF674" s="277">
        <f t="shared" si="283"/>
        <v>0.6</v>
      </c>
      <c r="AG674" s="278">
        <f>G674*AF674</f>
        <v>2519.64</v>
      </c>
      <c r="AH674" s="225">
        <f>IF((AA674+AB674)-(AE674+AG674)&gt;0,0,(AA674+AB674)-(AE674+AG674))</f>
        <v>-1077.5091599999996</v>
      </c>
      <c r="AI674" s="238">
        <f t="shared" si="288"/>
        <v>0.59999999999999987</v>
      </c>
      <c r="AJ674" s="69">
        <f t="shared" si="289"/>
        <v>2519.6399999999994</v>
      </c>
      <c r="AK674" s="69"/>
      <c r="AL674" s="438">
        <f t="shared" si="281"/>
        <v>5.0999999999999997E-2</v>
      </c>
      <c r="AM674" s="69">
        <f t="shared" si="284"/>
        <v>214.2</v>
      </c>
      <c r="AN674" s="186"/>
      <c r="AO674" s="329"/>
    </row>
    <row r="675" spans="2:41" s="1" customFormat="1" ht="15.75" x14ac:dyDescent="0.25">
      <c r="B675" s="682"/>
      <c r="C675" s="15" t="s">
        <v>496</v>
      </c>
      <c r="D675" s="116">
        <v>6</v>
      </c>
      <c r="E675" s="116">
        <v>39</v>
      </c>
      <c r="F675" s="116">
        <v>33</v>
      </c>
      <c r="G675" s="69">
        <v>3132.0999999999995</v>
      </c>
      <c r="H675" s="69">
        <v>86.399999999999991</v>
      </c>
      <c r="I675" s="80">
        <v>0.2564094377574152</v>
      </c>
      <c r="J675" s="69">
        <v>803.1</v>
      </c>
      <c r="K675" s="80">
        <v>0</v>
      </c>
      <c r="L675" s="69">
        <v>0</v>
      </c>
      <c r="M675" s="80">
        <v>0</v>
      </c>
      <c r="N675" s="69">
        <v>0</v>
      </c>
      <c r="O675" s="69">
        <v>0</v>
      </c>
      <c r="P675" s="69">
        <v>0</v>
      </c>
      <c r="Q675" s="69">
        <v>37.9</v>
      </c>
      <c r="R675" s="69">
        <v>4.2</v>
      </c>
      <c r="S675" s="69">
        <v>399.37656000000004</v>
      </c>
      <c r="T675" s="80">
        <v>0.23250174643210628</v>
      </c>
      <c r="U675" s="69">
        <v>728.21871999999996</v>
      </c>
      <c r="V675" s="80">
        <v>0</v>
      </c>
      <c r="W675" s="69">
        <v>0</v>
      </c>
      <c r="X675" s="69">
        <v>0</v>
      </c>
      <c r="Y675" s="69">
        <v>0</v>
      </c>
      <c r="Z675" s="69">
        <v>0</v>
      </c>
      <c r="AA675" s="60">
        <f>G675+H675+J675+L675+N675+O675+P675+Q675+R675+S675+U675+W675+X675+Y675+Z675</f>
        <v>5191.2952799999994</v>
      </c>
      <c r="AB675" s="143">
        <v>368.1</v>
      </c>
      <c r="AC675" s="69">
        <f>AB675+X675+W675+U675</f>
        <v>1096.31872</v>
      </c>
      <c r="AD675" s="238">
        <f t="shared" si="286"/>
        <v>0.35002672967018938</v>
      </c>
      <c r="AE675" s="69">
        <f>G675+H675+J675+L675+N675+P675+Q675+R675+S675+Y675+Z675</f>
        <v>4463.0765599999995</v>
      </c>
      <c r="AF675" s="277">
        <f t="shared" si="283"/>
        <v>0.6</v>
      </c>
      <c r="AG675" s="278">
        <f>G675*AF675</f>
        <v>1879.2599999999995</v>
      </c>
      <c r="AH675" s="225">
        <f>IF((AA675+AB675)-(AE675+AG675)&gt;0,0,(AA675+AB675)-(AE675+AG675))</f>
        <v>-782.9412799999991</v>
      </c>
      <c r="AI675" s="238">
        <f t="shared" si="288"/>
        <v>0.59999999999999976</v>
      </c>
      <c r="AJ675" s="69">
        <f t="shared" si="289"/>
        <v>1879.2599999999991</v>
      </c>
      <c r="AK675" s="69"/>
      <c r="AL675" s="438">
        <f t="shared" si="281"/>
        <v>5.0999999999999997E-2</v>
      </c>
      <c r="AM675" s="69">
        <f t="shared" si="284"/>
        <v>159.69999999999999</v>
      </c>
      <c r="AN675" s="186"/>
      <c r="AO675" s="329"/>
    </row>
    <row r="676" spans="2:41" s="1" customFormat="1" ht="15.75" x14ac:dyDescent="0.25">
      <c r="B676" s="682"/>
      <c r="C676" s="15" t="s">
        <v>961</v>
      </c>
      <c r="D676" s="116">
        <v>4</v>
      </c>
      <c r="E676" s="116">
        <v>25</v>
      </c>
      <c r="F676" s="116">
        <v>24</v>
      </c>
      <c r="G676" s="69">
        <v>2271.7000000000003</v>
      </c>
      <c r="H676" s="69">
        <v>58.8</v>
      </c>
      <c r="I676" s="80">
        <v>0.2177664304265528</v>
      </c>
      <c r="J676" s="69">
        <v>494.70000000000005</v>
      </c>
      <c r="K676" s="80">
        <v>0</v>
      </c>
      <c r="L676" s="69">
        <v>0</v>
      </c>
      <c r="M676" s="80">
        <v>0</v>
      </c>
      <c r="N676" s="69">
        <v>0</v>
      </c>
      <c r="O676" s="69">
        <v>0</v>
      </c>
      <c r="P676" s="69">
        <v>0</v>
      </c>
      <c r="Q676" s="69">
        <v>37.9</v>
      </c>
      <c r="R676" s="69">
        <v>4.2</v>
      </c>
      <c r="S676" s="69">
        <v>282.77687000000003</v>
      </c>
      <c r="T676" s="80">
        <v>0.23129041686842453</v>
      </c>
      <c r="U676" s="69">
        <v>525.42244000000005</v>
      </c>
      <c r="V676" s="80">
        <v>0</v>
      </c>
      <c r="W676" s="69">
        <v>0</v>
      </c>
      <c r="X676" s="69">
        <v>0</v>
      </c>
      <c r="Y676" s="69">
        <v>0</v>
      </c>
      <c r="Z676" s="69">
        <v>0</v>
      </c>
      <c r="AA676" s="60">
        <f>G676+H676+J676+L676+N676+O676+P676+Q676+R676+S676+U676+W676+X676+Y676+Z676</f>
        <v>3675.4993100000011</v>
      </c>
      <c r="AB676" s="143">
        <v>260.60000000000002</v>
      </c>
      <c r="AC676" s="69">
        <f>AB676+X676+W676+U676</f>
        <v>786.02244000000007</v>
      </c>
      <c r="AD676" s="238">
        <f t="shared" si="286"/>
        <v>0.34600626843333188</v>
      </c>
      <c r="AE676" s="69">
        <f>G676+H676+J676+L676+N676+P676+Q676+R676+S676+Y676+Z676</f>
        <v>3150.0768700000008</v>
      </c>
      <c r="AF676" s="277">
        <f t="shared" si="283"/>
        <v>0.6</v>
      </c>
      <c r="AG676" s="278">
        <f>G676*AF676</f>
        <v>1363.0200000000002</v>
      </c>
      <c r="AH676" s="225">
        <f>IF((AA676+AB676)-(AE676+AG676)&gt;0,0,(AA676+AB676)-(AE676+AG676))</f>
        <v>-576.99756000000025</v>
      </c>
      <c r="AI676" s="238">
        <f t="shared" si="288"/>
        <v>0.60000000000000009</v>
      </c>
      <c r="AJ676" s="69">
        <f t="shared" si="289"/>
        <v>1363.0200000000004</v>
      </c>
      <c r="AK676" s="69"/>
      <c r="AL676" s="438">
        <f t="shared" si="281"/>
        <v>5.0999999999999997E-2</v>
      </c>
      <c r="AM676" s="69">
        <f t="shared" si="284"/>
        <v>115.9</v>
      </c>
      <c r="AN676" s="186"/>
      <c r="AO676" s="329"/>
    </row>
    <row r="677" spans="2:41" s="1" customFormat="1" ht="15.75" x14ac:dyDescent="0.25">
      <c r="B677" s="682" t="s">
        <v>497</v>
      </c>
      <c r="C677" s="26" t="s">
        <v>124</v>
      </c>
      <c r="D677" s="125">
        <f t="shared" ref="D677:AA677" si="293">SUM(D678:D680)</f>
        <v>13</v>
      </c>
      <c r="E677" s="125">
        <f t="shared" si="293"/>
        <v>72</v>
      </c>
      <c r="F677" s="125">
        <f t="shared" si="293"/>
        <v>69</v>
      </c>
      <c r="G677" s="57">
        <f t="shared" si="293"/>
        <v>6613.2</v>
      </c>
      <c r="H677" s="57">
        <f t="shared" si="293"/>
        <v>247.20000000000005</v>
      </c>
      <c r="I677" s="82">
        <f>J677/G677</f>
        <v>0.32401862940785098</v>
      </c>
      <c r="J677" s="57">
        <f t="shared" si="293"/>
        <v>2142.8000000000002</v>
      </c>
      <c r="K677" s="82">
        <f>L677/G677</f>
        <v>0</v>
      </c>
      <c r="L677" s="57">
        <f t="shared" si="293"/>
        <v>0</v>
      </c>
      <c r="M677" s="82">
        <f t="shared" si="293"/>
        <v>0</v>
      </c>
      <c r="N677" s="57">
        <f t="shared" si="293"/>
        <v>0</v>
      </c>
      <c r="O677" s="57">
        <f t="shared" si="293"/>
        <v>0</v>
      </c>
      <c r="P677" s="57">
        <f t="shared" si="293"/>
        <v>0</v>
      </c>
      <c r="Q677" s="57">
        <f t="shared" si="293"/>
        <v>113.69999999999999</v>
      </c>
      <c r="R677" s="57">
        <f t="shared" si="293"/>
        <v>12.600000000000001</v>
      </c>
      <c r="S677" s="57">
        <f t="shared" si="293"/>
        <v>888.23162416666662</v>
      </c>
      <c r="T677" s="82">
        <f>U677/G677</f>
        <v>0.23115579295953548</v>
      </c>
      <c r="U677" s="57">
        <f t="shared" si="293"/>
        <v>1528.67949</v>
      </c>
      <c r="V677" s="82">
        <f>W677/G677</f>
        <v>0</v>
      </c>
      <c r="W677" s="57">
        <f t="shared" si="293"/>
        <v>0</v>
      </c>
      <c r="X677" s="57">
        <f t="shared" si="293"/>
        <v>0</v>
      </c>
      <c r="Y677" s="57">
        <f t="shared" si="293"/>
        <v>0</v>
      </c>
      <c r="Z677" s="57">
        <f t="shared" si="293"/>
        <v>0</v>
      </c>
      <c r="AA677" s="57">
        <f t="shared" si="293"/>
        <v>11546.411114166665</v>
      </c>
      <c r="AB677" s="141">
        <f>SUM(AB678:AB680)</f>
        <v>818.9</v>
      </c>
      <c r="AC677" s="141">
        <f>SUM(AC678:AC680)</f>
        <v>2347.5794900000001</v>
      </c>
      <c r="AD677" s="233">
        <f t="shared" si="286"/>
        <v>0.35498389433254707</v>
      </c>
      <c r="AE677" s="141">
        <f>SUM(AE678:AE680)</f>
        <v>10017.731624166667</v>
      </c>
      <c r="AF677" s="269">
        <f t="shared" si="283"/>
        <v>0.6</v>
      </c>
      <c r="AG677" s="270">
        <f>SUM(AG678:AG680)</f>
        <v>3967.9199999999996</v>
      </c>
      <c r="AH677" s="141">
        <f>SUM(AH678:AH680)</f>
        <v>-1620.3405100000004</v>
      </c>
      <c r="AI677" s="233">
        <f t="shared" si="288"/>
        <v>0.60000000000000009</v>
      </c>
      <c r="AJ677" s="57">
        <f t="shared" si="289"/>
        <v>3967.9200000000005</v>
      </c>
      <c r="AK677" s="57"/>
      <c r="AL677" s="433">
        <f t="shared" si="281"/>
        <v>5.0999999999999997E-2</v>
      </c>
      <c r="AM677" s="57">
        <f>SUM(AM678:AM680)</f>
        <v>337.2</v>
      </c>
      <c r="AN677" s="79"/>
      <c r="AO677" s="329"/>
    </row>
    <row r="678" spans="2:41" s="1" customFormat="1" ht="15.75" x14ac:dyDescent="0.25">
      <c r="B678" s="682"/>
      <c r="C678" s="15" t="s">
        <v>962</v>
      </c>
      <c r="D678" s="116">
        <v>7</v>
      </c>
      <c r="E678" s="116">
        <v>36</v>
      </c>
      <c r="F678" s="116">
        <v>35</v>
      </c>
      <c r="G678" s="69">
        <v>3458.7</v>
      </c>
      <c r="H678" s="69">
        <v>129.60000000000002</v>
      </c>
      <c r="I678" s="80">
        <v>0.31766270564084775</v>
      </c>
      <c r="J678" s="69">
        <v>1098.7</v>
      </c>
      <c r="K678" s="80">
        <v>0</v>
      </c>
      <c r="L678" s="69">
        <v>0</v>
      </c>
      <c r="M678" s="80">
        <v>0</v>
      </c>
      <c r="N678" s="69">
        <v>0</v>
      </c>
      <c r="O678" s="69">
        <v>0</v>
      </c>
      <c r="P678" s="69">
        <v>0</v>
      </c>
      <c r="Q678" s="69">
        <v>37.9</v>
      </c>
      <c r="R678" s="69">
        <v>4.2</v>
      </c>
      <c r="S678" s="69">
        <v>461.14152833333327</v>
      </c>
      <c r="T678" s="80">
        <v>0.23280375285511901</v>
      </c>
      <c r="U678" s="69">
        <v>805.19834000000003</v>
      </c>
      <c r="V678" s="80">
        <v>0</v>
      </c>
      <c r="W678" s="69">
        <v>0</v>
      </c>
      <c r="X678" s="69">
        <v>0</v>
      </c>
      <c r="Y678" s="69">
        <v>0</v>
      </c>
      <c r="Z678" s="69">
        <v>0</v>
      </c>
      <c r="AA678" s="60">
        <f>G678+H678+J678+L678+N678+O678+P678+Q678+R678+S678+U678+W678+X678+Y678+Z678</f>
        <v>5995.4398683333329</v>
      </c>
      <c r="AB678" s="143">
        <v>425.2</v>
      </c>
      <c r="AC678" s="69">
        <f>AB678+X678+W678+U678</f>
        <v>1230.39834</v>
      </c>
      <c r="AD678" s="238">
        <f t="shared" si="286"/>
        <v>0.35574011622864082</v>
      </c>
      <c r="AE678" s="69">
        <f>G678+H678+J678+L678+N678+P678+Q678+R678+S678+Y678+Z678</f>
        <v>5190.241528333333</v>
      </c>
      <c r="AF678" s="277">
        <f t="shared" si="283"/>
        <v>0.6</v>
      </c>
      <c r="AG678" s="278">
        <f>G678*AF678</f>
        <v>2075.2199999999998</v>
      </c>
      <c r="AH678" s="225">
        <f>IF((AA678+AB678)-(AE678+AG678)&gt;0,0,(AA678+AB678)-(AE678+AG678))</f>
        <v>-844.82166000000052</v>
      </c>
      <c r="AI678" s="238">
        <f t="shared" si="288"/>
        <v>0.60000000000000009</v>
      </c>
      <c r="AJ678" s="69">
        <f t="shared" si="289"/>
        <v>2075.2200000000003</v>
      </c>
      <c r="AK678" s="69"/>
      <c r="AL678" s="438">
        <f t="shared" si="281"/>
        <v>5.0999999999999997E-2</v>
      </c>
      <c r="AM678" s="69">
        <f t="shared" si="284"/>
        <v>176.4</v>
      </c>
      <c r="AN678" s="186"/>
      <c r="AO678" s="329"/>
    </row>
    <row r="679" spans="2:41" s="1" customFormat="1" ht="15.75" x14ac:dyDescent="0.25">
      <c r="B679" s="682"/>
      <c r="C679" s="15" t="s">
        <v>963</v>
      </c>
      <c r="D679" s="116">
        <v>3</v>
      </c>
      <c r="E679" s="116">
        <v>20</v>
      </c>
      <c r="F679" s="116">
        <v>19</v>
      </c>
      <c r="G679" s="69">
        <v>1795.0000000000002</v>
      </c>
      <c r="H679" s="69">
        <v>56.4</v>
      </c>
      <c r="I679" s="80">
        <v>0.30735376044568241</v>
      </c>
      <c r="J679" s="69">
        <v>551.70000000000005</v>
      </c>
      <c r="K679" s="80">
        <v>0</v>
      </c>
      <c r="L679" s="69">
        <v>0</v>
      </c>
      <c r="M679" s="80">
        <v>0</v>
      </c>
      <c r="N679" s="69">
        <v>0</v>
      </c>
      <c r="O679" s="69">
        <v>0</v>
      </c>
      <c r="P679" s="69">
        <v>0</v>
      </c>
      <c r="Q679" s="69">
        <v>37.9</v>
      </c>
      <c r="R679" s="69">
        <v>4.2</v>
      </c>
      <c r="S679" s="69">
        <v>238.23868749999997</v>
      </c>
      <c r="T679" s="80">
        <v>0.23011935933147631</v>
      </c>
      <c r="U679" s="69">
        <v>413.06425000000002</v>
      </c>
      <c r="V679" s="80">
        <v>0</v>
      </c>
      <c r="W679" s="69">
        <v>0</v>
      </c>
      <c r="X679" s="69">
        <v>0</v>
      </c>
      <c r="Y679" s="69">
        <v>0</v>
      </c>
      <c r="Z679" s="69">
        <v>0</v>
      </c>
      <c r="AA679" s="60">
        <f>G679+H679+J679+L679+N679+O679+P679+Q679+R679+S679+U679+W679+X679+Y679+Z679</f>
        <v>3096.5029374999999</v>
      </c>
      <c r="AB679" s="143">
        <v>219.6</v>
      </c>
      <c r="AC679" s="69">
        <f>AB679+X679+W679+U679</f>
        <v>632.66425000000004</v>
      </c>
      <c r="AD679" s="238">
        <f t="shared" si="286"/>
        <v>0.3524591922005571</v>
      </c>
      <c r="AE679" s="69">
        <f>G679+H679+J679+L679+N679+P679+Q679+R679+S679+Y679+Z679</f>
        <v>2683.4386875</v>
      </c>
      <c r="AF679" s="277">
        <f t="shared" si="283"/>
        <v>0.6</v>
      </c>
      <c r="AG679" s="278">
        <f>G679*AF679</f>
        <v>1077</v>
      </c>
      <c r="AH679" s="225">
        <f>IF((AA679+AB679)-(AE679+AG679)&gt;0,0,(AA679+AB679)-(AE679+AG679))</f>
        <v>-444.33575000000019</v>
      </c>
      <c r="AI679" s="238">
        <f t="shared" si="288"/>
        <v>0.60000000000000009</v>
      </c>
      <c r="AJ679" s="69">
        <f t="shared" si="289"/>
        <v>1077.0000000000002</v>
      </c>
      <c r="AK679" s="69"/>
      <c r="AL679" s="438">
        <f t="shared" si="281"/>
        <v>5.0999999999999997E-2</v>
      </c>
      <c r="AM679" s="69">
        <f t="shared" si="284"/>
        <v>91.5</v>
      </c>
      <c r="AN679" s="186"/>
      <c r="AO679" s="329"/>
    </row>
    <row r="680" spans="2:41" s="1" customFormat="1" ht="15.75" x14ac:dyDescent="0.25">
      <c r="B680" s="682"/>
      <c r="C680" s="15" t="s">
        <v>964</v>
      </c>
      <c r="D680" s="116">
        <v>3</v>
      </c>
      <c r="E680" s="116">
        <v>16</v>
      </c>
      <c r="F680" s="116">
        <v>15</v>
      </c>
      <c r="G680" s="69">
        <v>1359.5</v>
      </c>
      <c r="H680" s="69">
        <v>61.2</v>
      </c>
      <c r="I680" s="80">
        <v>0.36219198234645084</v>
      </c>
      <c r="J680" s="69">
        <v>492.39999999999992</v>
      </c>
      <c r="K680" s="80">
        <v>0</v>
      </c>
      <c r="L680" s="69">
        <v>0</v>
      </c>
      <c r="M680" s="80">
        <v>0</v>
      </c>
      <c r="N680" s="69">
        <v>0</v>
      </c>
      <c r="O680" s="69">
        <v>0</v>
      </c>
      <c r="P680" s="69">
        <v>0</v>
      </c>
      <c r="Q680" s="69">
        <v>37.9</v>
      </c>
      <c r="R680" s="69">
        <v>4.2</v>
      </c>
      <c r="S680" s="69">
        <v>188.85140833333335</v>
      </c>
      <c r="T680" s="80">
        <v>0.2283316660536962</v>
      </c>
      <c r="U680" s="69">
        <v>310.4169</v>
      </c>
      <c r="V680" s="80">
        <v>0</v>
      </c>
      <c r="W680" s="69">
        <v>0</v>
      </c>
      <c r="X680" s="69">
        <v>0</v>
      </c>
      <c r="Y680" s="69">
        <v>0</v>
      </c>
      <c r="Z680" s="69">
        <v>0</v>
      </c>
      <c r="AA680" s="60">
        <f>G680+H680+J680+L680+N680+O680+P680+Q680+R680+S680+U680+W680+X680+Y680+Z680</f>
        <v>2454.4683083333334</v>
      </c>
      <c r="AB680" s="143">
        <v>174.1</v>
      </c>
      <c r="AC680" s="69">
        <f>AB680+X680+W680+U680</f>
        <v>484.51689999999996</v>
      </c>
      <c r="AD680" s="238">
        <f t="shared" si="286"/>
        <v>0.35639345347554247</v>
      </c>
      <c r="AE680" s="69">
        <f>G680+H680+J680+L680+N680+P680+Q680+R680+S680+Y680+Z680</f>
        <v>2144.0514083333333</v>
      </c>
      <c r="AF680" s="277">
        <f t="shared" si="283"/>
        <v>0.6</v>
      </c>
      <c r="AG680" s="278">
        <f>G680*AF680</f>
        <v>815.69999999999993</v>
      </c>
      <c r="AH680" s="225">
        <f>IF((AA680+AB680)-(AE680+AG680)&gt;0,0,(AA680+AB680)-(AE680+AG680))</f>
        <v>-331.18309999999974</v>
      </c>
      <c r="AI680" s="238">
        <f t="shared" si="288"/>
        <v>0.59999999999999976</v>
      </c>
      <c r="AJ680" s="69">
        <f t="shared" si="289"/>
        <v>815.6999999999997</v>
      </c>
      <c r="AK680" s="69"/>
      <c r="AL680" s="438">
        <f t="shared" si="281"/>
        <v>5.0999999999999997E-2</v>
      </c>
      <c r="AM680" s="69">
        <f t="shared" si="284"/>
        <v>69.3</v>
      </c>
      <c r="AN680" s="186"/>
      <c r="AO680" s="329"/>
    </row>
    <row r="681" spans="2:41" s="1" customFormat="1" ht="15.75" x14ac:dyDescent="0.25">
      <c r="B681" s="682" t="s">
        <v>498</v>
      </c>
      <c r="C681" s="26" t="s">
        <v>124</v>
      </c>
      <c r="D681" s="125">
        <f t="shared" ref="D681:AA681" si="294">SUM(D682:D684)</f>
        <v>12</v>
      </c>
      <c r="E681" s="125">
        <f t="shared" si="294"/>
        <v>65</v>
      </c>
      <c r="F681" s="125">
        <f t="shared" si="294"/>
        <v>60</v>
      </c>
      <c r="G681" s="57">
        <f t="shared" si="294"/>
        <v>5681.5</v>
      </c>
      <c r="H681" s="57">
        <f t="shared" si="294"/>
        <v>211.2</v>
      </c>
      <c r="I681" s="82">
        <f>J681/G681</f>
        <v>0.31308633283463871</v>
      </c>
      <c r="J681" s="57">
        <f t="shared" si="294"/>
        <v>1778.8</v>
      </c>
      <c r="K681" s="82">
        <f>L681/G681</f>
        <v>0</v>
      </c>
      <c r="L681" s="57">
        <f t="shared" si="294"/>
        <v>0</v>
      </c>
      <c r="M681" s="82">
        <f t="shared" si="294"/>
        <v>0</v>
      </c>
      <c r="N681" s="57">
        <f t="shared" si="294"/>
        <v>0</v>
      </c>
      <c r="O681" s="57">
        <f t="shared" si="294"/>
        <v>0</v>
      </c>
      <c r="P681" s="57">
        <f t="shared" si="294"/>
        <v>0</v>
      </c>
      <c r="Q681" s="57">
        <f t="shared" si="294"/>
        <v>189.5</v>
      </c>
      <c r="R681" s="57">
        <f t="shared" si="294"/>
        <v>16.899999999999999</v>
      </c>
      <c r="S681" s="57">
        <f t="shared" si="294"/>
        <v>764.00360833333332</v>
      </c>
      <c r="T681" s="82">
        <f>U681/G681</f>
        <v>0.22688432632227401</v>
      </c>
      <c r="U681" s="57">
        <f t="shared" si="294"/>
        <v>1289.0432999999998</v>
      </c>
      <c r="V681" s="82">
        <f>W681/G681</f>
        <v>0</v>
      </c>
      <c r="W681" s="57">
        <f t="shared" si="294"/>
        <v>0</v>
      </c>
      <c r="X681" s="57">
        <f t="shared" si="294"/>
        <v>0</v>
      </c>
      <c r="Y681" s="57">
        <f t="shared" si="294"/>
        <v>0</v>
      </c>
      <c r="Z681" s="57">
        <f t="shared" si="294"/>
        <v>0</v>
      </c>
      <c r="AA681" s="57">
        <f t="shared" si="294"/>
        <v>9930.9469083333315</v>
      </c>
      <c r="AB681" s="141">
        <f>SUM(AB682:AB684)</f>
        <v>704.30000000000007</v>
      </c>
      <c r="AC681" s="141">
        <f>SUM(AC682:AC684)</f>
        <v>1993.3433</v>
      </c>
      <c r="AD681" s="233">
        <f t="shared" si="286"/>
        <v>0.35084806829182436</v>
      </c>
      <c r="AE681" s="141">
        <f>SUM(AE682:AE684)</f>
        <v>8641.903608333334</v>
      </c>
      <c r="AF681" s="269">
        <f t="shared" si="283"/>
        <v>0.6</v>
      </c>
      <c r="AG681" s="270">
        <f>SUM(AG682:AG684)</f>
        <v>3408.8999999999996</v>
      </c>
      <c r="AH681" s="141">
        <f>SUM(AH682:AH684)</f>
        <v>-1415.5566999999996</v>
      </c>
      <c r="AI681" s="233">
        <f t="shared" si="288"/>
        <v>0.6</v>
      </c>
      <c r="AJ681" s="57">
        <f t="shared" si="289"/>
        <v>3408.8999999999996</v>
      </c>
      <c r="AK681" s="57"/>
      <c r="AL681" s="433">
        <f t="shared" si="281"/>
        <v>5.0999999999999997E-2</v>
      </c>
      <c r="AM681" s="57">
        <f>SUM(AM682:AM684)</f>
        <v>289.8</v>
      </c>
      <c r="AN681" s="79"/>
      <c r="AO681" s="329"/>
    </row>
    <row r="682" spans="2:41" s="1" customFormat="1" ht="15.75" x14ac:dyDescent="0.25">
      <c r="B682" s="682"/>
      <c r="C682" s="15" t="s">
        <v>965</v>
      </c>
      <c r="D682" s="116">
        <v>7</v>
      </c>
      <c r="E682" s="116">
        <v>32</v>
      </c>
      <c r="F682" s="116">
        <v>30</v>
      </c>
      <c r="G682" s="69">
        <v>2738.7</v>
      </c>
      <c r="H682" s="69">
        <v>97.2</v>
      </c>
      <c r="I682" s="80">
        <v>0.29488443422061567</v>
      </c>
      <c r="J682" s="69">
        <v>807.6</v>
      </c>
      <c r="K682" s="80">
        <v>0</v>
      </c>
      <c r="L682" s="69">
        <v>0</v>
      </c>
      <c r="M682" s="80">
        <v>0</v>
      </c>
      <c r="N682" s="69">
        <v>0</v>
      </c>
      <c r="O682" s="69">
        <v>0</v>
      </c>
      <c r="P682" s="69">
        <v>0</v>
      </c>
      <c r="Q682" s="69">
        <v>113.7</v>
      </c>
      <c r="R682" s="69">
        <v>8.5</v>
      </c>
      <c r="S682" s="69">
        <v>365.08832000000001</v>
      </c>
      <c r="T682" s="80">
        <v>0.22472700186219741</v>
      </c>
      <c r="U682" s="69">
        <v>615.45983999999999</v>
      </c>
      <c r="V682" s="80">
        <v>0</v>
      </c>
      <c r="W682" s="69">
        <v>0</v>
      </c>
      <c r="X682" s="69">
        <v>0</v>
      </c>
      <c r="Y682" s="69">
        <v>0</v>
      </c>
      <c r="Z682" s="69">
        <v>0</v>
      </c>
      <c r="AA682" s="60">
        <f>G682+H682+J682+L682+N682+O682+P682+Q682+R682+S682+U682+W682+X682+Y682+Z682</f>
        <v>4746.2481599999992</v>
      </c>
      <c r="AB682" s="143">
        <v>336.6</v>
      </c>
      <c r="AC682" s="69">
        <f>AB682+X682+W682+U682</f>
        <v>952.05984000000001</v>
      </c>
      <c r="AD682" s="238">
        <f t="shared" si="286"/>
        <v>0.34763202979515834</v>
      </c>
      <c r="AE682" s="69">
        <f>G682+H682+J682+L682+N682+P682+Q682+R682+S682+Y682+Z682</f>
        <v>4130.7883199999997</v>
      </c>
      <c r="AF682" s="277">
        <f t="shared" si="283"/>
        <v>0.6</v>
      </c>
      <c r="AG682" s="278">
        <f>G682*AF682</f>
        <v>1643.2199999999998</v>
      </c>
      <c r="AH682" s="225">
        <f>IF((AA682+AB682)-(AE682+AG682)&gt;0,0,(AA682+AB682)-(AE682+AG682))</f>
        <v>-691.16015999999945</v>
      </c>
      <c r="AI682" s="238">
        <f t="shared" si="288"/>
        <v>0.59999999999999976</v>
      </c>
      <c r="AJ682" s="69">
        <f t="shared" si="289"/>
        <v>1643.2199999999993</v>
      </c>
      <c r="AK682" s="69"/>
      <c r="AL682" s="438">
        <f t="shared" si="281"/>
        <v>5.0999999999999997E-2</v>
      </c>
      <c r="AM682" s="69">
        <f t="shared" si="284"/>
        <v>139.69999999999999</v>
      </c>
      <c r="AN682" s="186"/>
      <c r="AO682" s="329"/>
    </row>
    <row r="683" spans="2:41" s="1" customFormat="1" ht="15.75" x14ac:dyDescent="0.25">
      <c r="B683" s="682"/>
      <c r="C683" s="15" t="s">
        <v>966</v>
      </c>
      <c r="D683" s="116">
        <v>2</v>
      </c>
      <c r="E683" s="116">
        <v>17</v>
      </c>
      <c r="F683" s="116">
        <v>15</v>
      </c>
      <c r="G683" s="69">
        <v>1495.5</v>
      </c>
      <c r="H683" s="69">
        <v>54</v>
      </c>
      <c r="I683" s="80">
        <v>0.30217318622534267</v>
      </c>
      <c r="J683" s="69">
        <v>451.9</v>
      </c>
      <c r="K683" s="80">
        <v>0</v>
      </c>
      <c r="L683" s="69">
        <v>0</v>
      </c>
      <c r="M683" s="80">
        <v>0</v>
      </c>
      <c r="N683" s="69">
        <v>0</v>
      </c>
      <c r="O683" s="69">
        <v>0</v>
      </c>
      <c r="P683" s="69">
        <v>0</v>
      </c>
      <c r="Q683" s="69">
        <v>37.9</v>
      </c>
      <c r="R683" s="69">
        <v>4.2</v>
      </c>
      <c r="S683" s="69">
        <v>198.88100833333334</v>
      </c>
      <c r="T683" s="80">
        <v>0.22900173854898023</v>
      </c>
      <c r="U683" s="69">
        <v>342.47209999999995</v>
      </c>
      <c r="V683" s="80">
        <v>0</v>
      </c>
      <c r="W683" s="69">
        <v>0</v>
      </c>
      <c r="X683" s="69">
        <v>0</v>
      </c>
      <c r="Y683" s="69">
        <v>0</v>
      </c>
      <c r="Z683" s="69">
        <v>0</v>
      </c>
      <c r="AA683" s="60">
        <f>G683+H683+J683+L683+N683+O683+P683+Q683+R683+S683+U683+W683+X683+Y683+Z683</f>
        <v>2584.8531083333337</v>
      </c>
      <c r="AB683" s="143">
        <v>183.3</v>
      </c>
      <c r="AC683" s="69">
        <f>AB683+X683+W683+U683</f>
        <v>525.77209999999991</v>
      </c>
      <c r="AD683" s="238">
        <f t="shared" si="286"/>
        <v>0.35156944165830822</v>
      </c>
      <c r="AE683" s="69">
        <f>G683+H683+J683+L683+N683+P683+Q683+R683+S683+Y683+Z683</f>
        <v>2242.3810083333337</v>
      </c>
      <c r="AF683" s="277">
        <f t="shared" si="283"/>
        <v>0.6</v>
      </c>
      <c r="AG683" s="278">
        <f>G683*AF683</f>
        <v>897.3</v>
      </c>
      <c r="AH683" s="225">
        <f>IF((AA683+AB683)-(AE683+AG683)&gt;0,0,(AA683+AB683)-(AE683+AG683))</f>
        <v>-371.52790000000005</v>
      </c>
      <c r="AI683" s="238">
        <f t="shared" si="288"/>
        <v>0.6</v>
      </c>
      <c r="AJ683" s="69">
        <f t="shared" si="289"/>
        <v>897.3</v>
      </c>
      <c r="AK683" s="69"/>
      <c r="AL683" s="438">
        <f t="shared" si="281"/>
        <v>5.0999999999999997E-2</v>
      </c>
      <c r="AM683" s="69">
        <f t="shared" si="284"/>
        <v>76.3</v>
      </c>
      <c r="AN683" s="186"/>
      <c r="AO683" s="329"/>
    </row>
    <row r="684" spans="2:41" s="1" customFormat="1" ht="15.75" x14ac:dyDescent="0.25">
      <c r="B684" s="682"/>
      <c r="C684" s="15" t="s">
        <v>967</v>
      </c>
      <c r="D684" s="116">
        <v>3</v>
      </c>
      <c r="E684" s="116">
        <v>16</v>
      </c>
      <c r="F684" s="116">
        <v>15</v>
      </c>
      <c r="G684" s="69">
        <v>1447.3000000000002</v>
      </c>
      <c r="H684" s="69">
        <v>60</v>
      </c>
      <c r="I684" s="80">
        <v>0.35880605264976156</v>
      </c>
      <c r="J684" s="69">
        <v>519.29999999999995</v>
      </c>
      <c r="K684" s="80">
        <v>0</v>
      </c>
      <c r="L684" s="69">
        <v>0</v>
      </c>
      <c r="M684" s="80">
        <v>0</v>
      </c>
      <c r="N684" s="69">
        <v>0</v>
      </c>
      <c r="O684" s="69">
        <v>0</v>
      </c>
      <c r="P684" s="69">
        <v>0</v>
      </c>
      <c r="Q684" s="69">
        <v>37.9</v>
      </c>
      <c r="R684" s="69">
        <v>4.2</v>
      </c>
      <c r="S684" s="69">
        <v>200.03428</v>
      </c>
      <c r="T684" s="80">
        <v>0.2287786637186485</v>
      </c>
      <c r="U684" s="69">
        <v>331.11135999999999</v>
      </c>
      <c r="V684" s="80">
        <v>0</v>
      </c>
      <c r="W684" s="69">
        <v>0</v>
      </c>
      <c r="X684" s="69">
        <v>0</v>
      </c>
      <c r="Y684" s="69">
        <v>0</v>
      </c>
      <c r="Z684" s="69">
        <v>0</v>
      </c>
      <c r="AA684" s="60">
        <f>G684+H684+J684+L684+N684+O684+P684+Q684+R684+S684+U684+W684+X684+Y684+Z684</f>
        <v>2599.8456399999995</v>
      </c>
      <c r="AB684" s="143">
        <v>184.4</v>
      </c>
      <c r="AC684" s="69">
        <f>AB684+X684+W684+U684</f>
        <v>515.51135999999997</v>
      </c>
      <c r="AD684" s="238">
        <f t="shared" si="286"/>
        <v>0.35618832308436393</v>
      </c>
      <c r="AE684" s="69">
        <f>G684+H684+J684+L684+N684+P684+Q684+R684+S684+Y684+Z684</f>
        <v>2268.7342799999997</v>
      </c>
      <c r="AF684" s="277">
        <f t="shared" si="283"/>
        <v>0.6</v>
      </c>
      <c r="AG684" s="278">
        <f>G684*AF684</f>
        <v>868.38000000000011</v>
      </c>
      <c r="AH684" s="225">
        <f>IF((AA684+AB684)-(AE684+AG684)&gt;0,0,(AA684+AB684)-(AE684+AG684))</f>
        <v>-352.86864000000014</v>
      </c>
      <c r="AI684" s="238">
        <f t="shared" si="288"/>
        <v>0.6</v>
      </c>
      <c r="AJ684" s="69">
        <f t="shared" si="289"/>
        <v>868.38000000000011</v>
      </c>
      <c r="AK684" s="69"/>
      <c r="AL684" s="438">
        <f t="shared" si="281"/>
        <v>5.0999999999999997E-2</v>
      </c>
      <c r="AM684" s="69">
        <f t="shared" si="284"/>
        <v>73.8</v>
      </c>
      <c r="AN684" s="186"/>
      <c r="AO684" s="329"/>
    </row>
    <row r="685" spans="2:41" ht="15.75" x14ac:dyDescent="0.25">
      <c r="B685" s="682" t="s">
        <v>499</v>
      </c>
      <c r="C685" s="26" t="s">
        <v>124</v>
      </c>
      <c r="D685" s="126">
        <f t="shared" ref="D685:AA685" si="295">SUM(D686:D688)</f>
        <v>45</v>
      </c>
      <c r="E685" s="126">
        <f t="shared" si="295"/>
        <v>148</v>
      </c>
      <c r="F685" s="126">
        <f t="shared" si="295"/>
        <v>142</v>
      </c>
      <c r="G685" s="128">
        <f t="shared" si="295"/>
        <v>14068.54</v>
      </c>
      <c r="H685" s="128">
        <f t="shared" si="295"/>
        <v>308.39999999999998</v>
      </c>
      <c r="I685" s="82">
        <f>J685/G685</f>
        <v>0.18883978010511396</v>
      </c>
      <c r="J685" s="128">
        <f t="shared" si="295"/>
        <v>2656.7000000000003</v>
      </c>
      <c r="K685" s="82">
        <f>L685/G685</f>
        <v>7.228895109229529E-3</v>
      </c>
      <c r="L685" s="128">
        <f t="shared" si="295"/>
        <v>101.7</v>
      </c>
      <c r="M685" s="83">
        <f t="shared" si="295"/>
        <v>0</v>
      </c>
      <c r="N685" s="128">
        <f t="shared" si="295"/>
        <v>0</v>
      </c>
      <c r="O685" s="128">
        <f t="shared" si="295"/>
        <v>0</v>
      </c>
      <c r="P685" s="128">
        <f t="shared" si="295"/>
        <v>0</v>
      </c>
      <c r="Q685" s="128">
        <f t="shared" si="295"/>
        <v>189.5</v>
      </c>
      <c r="R685" s="128">
        <f t="shared" si="295"/>
        <v>12.7</v>
      </c>
      <c r="S685" s="128">
        <f t="shared" si="295"/>
        <v>1708.5173856666665</v>
      </c>
      <c r="T685" s="82">
        <f>U685/G685</f>
        <v>0.23213984023928563</v>
      </c>
      <c r="U685" s="128">
        <f t="shared" si="295"/>
        <v>3265.8686279999997</v>
      </c>
      <c r="V685" s="82">
        <f>W685/G685</f>
        <v>0</v>
      </c>
      <c r="W685" s="128">
        <f t="shared" si="295"/>
        <v>0</v>
      </c>
      <c r="X685" s="128">
        <f t="shared" si="295"/>
        <v>0</v>
      </c>
      <c r="Y685" s="128">
        <f t="shared" si="295"/>
        <v>0</v>
      </c>
      <c r="Z685" s="128">
        <f t="shared" si="295"/>
        <v>0</v>
      </c>
      <c r="AA685" s="128">
        <f t="shared" si="295"/>
        <v>22311.926013666663</v>
      </c>
      <c r="AB685" s="148">
        <f>SUM(AB686:AB688)</f>
        <v>1582.2</v>
      </c>
      <c r="AC685" s="148">
        <f>SUM(AC686:AC688)</f>
        <v>4848.068628</v>
      </c>
      <c r="AD685" s="235">
        <f t="shared" si="286"/>
        <v>0.34460353583243175</v>
      </c>
      <c r="AE685" s="148">
        <f>SUM(AE686:AE688)</f>
        <v>19046.057385666667</v>
      </c>
      <c r="AF685" s="273">
        <f t="shared" si="283"/>
        <v>0.6</v>
      </c>
      <c r="AG685" s="274">
        <f>SUM(AG686:AG688)</f>
        <v>8441.1239999999998</v>
      </c>
      <c r="AH685" s="148">
        <f>SUM(AH686:AH688)</f>
        <v>-3593.055371999998</v>
      </c>
      <c r="AI685" s="235">
        <f t="shared" si="288"/>
        <v>0.59999999999999987</v>
      </c>
      <c r="AJ685" s="128">
        <f t="shared" si="289"/>
        <v>8441.123999999998</v>
      </c>
      <c r="AK685" s="128"/>
      <c r="AL685" s="443">
        <f t="shared" si="281"/>
        <v>5.0999999999999997E-2</v>
      </c>
      <c r="AM685" s="128">
        <f>SUM(AM686:AM688)</f>
        <v>717.5</v>
      </c>
      <c r="AN685" s="200"/>
      <c r="AO685" s="329"/>
    </row>
    <row r="686" spans="2:41" ht="19.5" customHeight="1" x14ac:dyDescent="0.25">
      <c r="B686" s="682"/>
      <c r="C686" s="15" t="s">
        <v>968</v>
      </c>
      <c r="D686" s="116">
        <v>21</v>
      </c>
      <c r="E686" s="116">
        <v>58</v>
      </c>
      <c r="F686" s="116">
        <v>58</v>
      </c>
      <c r="G686" s="69">
        <v>5878.6399999999994</v>
      </c>
      <c r="H686" s="69">
        <v>103.19999999999999</v>
      </c>
      <c r="I686" s="80">
        <v>0.17185947770232574</v>
      </c>
      <c r="J686" s="69">
        <v>1010.3000000000001</v>
      </c>
      <c r="K686" s="80">
        <v>0</v>
      </c>
      <c r="L686" s="69">
        <v>0</v>
      </c>
      <c r="M686" s="80">
        <v>0</v>
      </c>
      <c r="N686" s="69">
        <v>0</v>
      </c>
      <c r="O686" s="69">
        <v>0</v>
      </c>
      <c r="P686" s="69">
        <v>0</v>
      </c>
      <c r="Q686" s="69">
        <v>113.7</v>
      </c>
      <c r="R686" s="69">
        <v>8.5</v>
      </c>
      <c r="S686" s="69">
        <v>705.81530816666668</v>
      </c>
      <c r="T686" s="80">
        <v>0.23058797579031887</v>
      </c>
      <c r="U686" s="69">
        <v>1355.5436979999999</v>
      </c>
      <c r="V686" s="80">
        <v>0</v>
      </c>
      <c r="W686" s="69">
        <v>0</v>
      </c>
      <c r="X686" s="69">
        <v>0</v>
      </c>
      <c r="Y686" s="69">
        <v>0</v>
      </c>
      <c r="Z686" s="69">
        <v>0</v>
      </c>
      <c r="AA686" s="60">
        <f>G686+H686+J686+L686+N686+O686+P686+Q686+R686+S686+U686+W686+X686+Y686+Z686</f>
        <v>9175.6990061666656</v>
      </c>
      <c r="AB686" s="143">
        <v>650.70000000000005</v>
      </c>
      <c r="AC686" s="69">
        <f>AB686+X686+W686+U686</f>
        <v>2006.243698</v>
      </c>
      <c r="AD686" s="238">
        <f t="shared" si="286"/>
        <v>0.34127684260305108</v>
      </c>
      <c r="AE686" s="69">
        <f>G686+H686+J686+L686+N686+P686+Q686+R686+S686+Y686+Z686</f>
        <v>7820.1553081666661</v>
      </c>
      <c r="AF686" s="277">
        <f t="shared" si="283"/>
        <v>0.6</v>
      </c>
      <c r="AG686" s="278">
        <f>G686*AF686</f>
        <v>3527.1839999999997</v>
      </c>
      <c r="AH686" s="225">
        <f>IF((AA686+AB686)-(AE686+AG686)&gt;0,0,(AA686+AB686)-(AE686+AG686))</f>
        <v>-1520.9403019999991</v>
      </c>
      <c r="AI686" s="238">
        <f t="shared" si="288"/>
        <v>0.6</v>
      </c>
      <c r="AJ686" s="69">
        <f t="shared" si="289"/>
        <v>3527.1839999999993</v>
      </c>
      <c r="AK686" s="69"/>
      <c r="AL686" s="438">
        <f t="shared" si="281"/>
        <v>5.0999999999999997E-2</v>
      </c>
      <c r="AM686" s="69">
        <f t="shared" si="284"/>
        <v>299.8</v>
      </c>
      <c r="AN686" s="186"/>
      <c r="AO686" s="329"/>
    </row>
    <row r="687" spans="2:41" s="1" customFormat="1" ht="15.75" x14ac:dyDescent="0.25">
      <c r="B687" s="682"/>
      <c r="C687" s="15" t="s">
        <v>969</v>
      </c>
      <c r="D687" s="116">
        <v>11</v>
      </c>
      <c r="E687" s="116">
        <v>41</v>
      </c>
      <c r="F687" s="116">
        <v>38</v>
      </c>
      <c r="G687" s="69">
        <v>3782.6000000000004</v>
      </c>
      <c r="H687" s="69">
        <v>106.8</v>
      </c>
      <c r="I687" s="80">
        <v>0.18386823877756039</v>
      </c>
      <c r="J687" s="69">
        <v>695.5</v>
      </c>
      <c r="K687" s="80">
        <v>0</v>
      </c>
      <c r="L687" s="69">
        <v>0</v>
      </c>
      <c r="M687" s="80">
        <v>0</v>
      </c>
      <c r="N687" s="69">
        <v>0</v>
      </c>
      <c r="O687" s="69">
        <v>0</v>
      </c>
      <c r="P687" s="69">
        <v>0</v>
      </c>
      <c r="Q687" s="69">
        <v>37.9</v>
      </c>
      <c r="R687" s="69">
        <v>4.2</v>
      </c>
      <c r="S687" s="69">
        <v>459.09513083333337</v>
      </c>
      <c r="T687" s="80">
        <v>0.23305175540633424</v>
      </c>
      <c r="U687" s="69">
        <v>881.54156999999998</v>
      </c>
      <c r="V687" s="80">
        <v>0</v>
      </c>
      <c r="W687" s="69">
        <v>0</v>
      </c>
      <c r="X687" s="69">
        <v>0</v>
      </c>
      <c r="Y687" s="69">
        <v>0</v>
      </c>
      <c r="Z687" s="69">
        <v>0</v>
      </c>
      <c r="AA687" s="60">
        <f>G687+H687+J687+L687+N687+O687+P687+Q687+R687+S687+U687+W687+X687+Y687+Z687</f>
        <v>5967.6367008333336</v>
      </c>
      <c r="AB687" s="143">
        <v>423.2</v>
      </c>
      <c r="AC687" s="69">
        <f>AB687+X687+W687+U687</f>
        <v>1304.7415699999999</v>
      </c>
      <c r="AD687" s="238">
        <f t="shared" si="286"/>
        <v>0.34493247237349967</v>
      </c>
      <c r="AE687" s="69">
        <f>G687+H687+J687+L687+N687+P687+Q687+R687+S687+Y687+Z687</f>
        <v>5086.0951308333333</v>
      </c>
      <c r="AF687" s="277">
        <f t="shared" si="283"/>
        <v>0.6</v>
      </c>
      <c r="AG687" s="278">
        <f>G687*AF687</f>
        <v>2269.56</v>
      </c>
      <c r="AH687" s="225">
        <f>IF((AA687+AB687)-(AE687+AG687)&gt;0,0,(AA687+AB687)-(AE687+AG687))</f>
        <v>-964.81842999999935</v>
      </c>
      <c r="AI687" s="238">
        <f t="shared" si="288"/>
        <v>0.59999999999999976</v>
      </c>
      <c r="AJ687" s="69">
        <f t="shared" si="289"/>
        <v>2269.5599999999995</v>
      </c>
      <c r="AK687" s="69"/>
      <c r="AL687" s="438">
        <f t="shared" si="281"/>
        <v>5.0999999999999997E-2</v>
      </c>
      <c r="AM687" s="69">
        <f t="shared" si="284"/>
        <v>192.9</v>
      </c>
      <c r="AN687" s="186"/>
      <c r="AO687" s="329"/>
    </row>
    <row r="688" spans="2:41" s="1" customFormat="1" ht="15.75" x14ac:dyDescent="0.25">
      <c r="B688" s="682"/>
      <c r="C688" s="15" t="s">
        <v>970</v>
      </c>
      <c r="D688" s="116">
        <v>13</v>
      </c>
      <c r="E688" s="116">
        <v>49</v>
      </c>
      <c r="F688" s="116">
        <v>46</v>
      </c>
      <c r="G688" s="69">
        <v>4407.3</v>
      </c>
      <c r="H688" s="69">
        <v>98.4</v>
      </c>
      <c r="I688" s="80">
        <v>0.21575567807954982</v>
      </c>
      <c r="J688" s="69">
        <v>950.9</v>
      </c>
      <c r="K688" s="80">
        <v>2.307535225648356E-2</v>
      </c>
      <c r="L688" s="69">
        <v>101.7</v>
      </c>
      <c r="M688" s="80">
        <v>0</v>
      </c>
      <c r="N688" s="69">
        <v>0</v>
      </c>
      <c r="O688" s="69">
        <v>0</v>
      </c>
      <c r="P688" s="69">
        <v>0</v>
      </c>
      <c r="Q688" s="69">
        <v>37.9</v>
      </c>
      <c r="R688" s="69">
        <v>0</v>
      </c>
      <c r="S688" s="69">
        <v>543.60694666666666</v>
      </c>
      <c r="T688" s="80">
        <v>0.23342712318199349</v>
      </c>
      <c r="U688" s="69">
        <v>1028.7833599999999</v>
      </c>
      <c r="V688" s="80">
        <v>0</v>
      </c>
      <c r="W688" s="69">
        <v>0</v>
      </c>
      <c r="X688" s="69">
        <v>0</v>
      </c>
      <c r="Y688" s="69">
        <v>0</v>
      </c>
      <c r="Z688" s="69">
        <v>0</v>
      </c>
      <c r="AA688" s="60">
        <f>G688+H688+J688+L688+N688+O688+P688+Q688+R688+S688+U688+W688+X688+Y688+Z688</f>
        <v>7168.5903066666651</v>
      </c>
      <c r="AB688" s="143">
        <v>508.3</v>
      </c>
      <c r="AC688" s="69">
        <f>AB688+X688+W688+U688</f>
        <v>1537.0833599999999</v>
      </c>
      <c r="AD688" s="238">
        <f t="shared" si="286"/>
        <v>0.3487585052072697</v>
      </c>
      <c r="AE688" s="69">
        <f>G688+H688+J688+L688+N688+P688+Q688+R688+S688+Y688+Z688</f>
        <v>6139.8069466666657</v>
      </c>
      <c r="AF688" s="277">
        <f t="shared" si="283"/>
        <v>0.6</v>
      </c>
      <c r="AG688" s="278">
        <f>G688*AF688</f>
        <v>2644.38</v>
      </c>
      <c r="AH688" s="225">
        <f>IF((AA688+AB688)-(AE688+AG688)&gt;0,0,(AA688+AB688)-(AE688+AG688))</f>
        <v>-1107.2966399999996</v>
      </c>
      <c r="AI688" s="238">
        <f t="shared" si="288"/>
        <v>0.59999999999999976</v>
      </c>
      <c r="AJ688" s="69">
        <f t="shared" si="289"/>
        <v>2644.3799999999992</v>
      </c>
      <c r="AK688" s="69"/>
      <c r="AL688" s="438">
        <f t="shared" si="281"/>
        <v>5.0999999999999997E-2</v>
      </c>
      <c r="AM688" s="69">
        <f t="shared" si="284"/>
        <v>224.8</v>
      </c>
      <c r="AN688" s="186"/>
      <c r="AO688" s="329"/>
    </row>
    <row r="689" spans="2:45" s="1" customFormat="1" ht="15.75" x14ac:dyDescent="0.25">
      <c r="B689" s="682" t="s">
        <v>500</v>
      </c>
      <c r="C689" s="26" t="s">
        <v>124</v>
      </c>
      <c r="D689" s="125">
        <f t="shared" ref="D689:AA689" si="296">SUM(D690:D692)</f>
        <v>8</v>
      </c>
      <c r="E689" s="125">
        <f t="shared" si="296"/>
        <v>50</v>
      </c>
      <c r="F689" s="125">
        <f t="shared" si="296"/>
        <v>47</v>
      </c>
      <c r="G689" s="57">
        <f t="shared" si="296"/>
        <v>4637.3000000000011</v>
      </c>
      <c r="H689" s="57">
        <f t="shared" si="296"/>
        <v>166.8</v>
      </c>
      <c r="I689" s="82">
        <f>J689/G689</f>
        <v>0.29346818191620117</v>
      </c>
      <c r="J689" s="57">
        <f t="shared" si="296"/>
        <v>1360.8999999999999</v>
      </c>
      <c r="K689" s="82">
        <f>L689/G689</f>
        <v>0</v>
      </c>
      <c r="L689" s="57">
        <f t="shared" si="296"/>
        <v>0</v>
      </c>
      <c r="M689" s="82">
        <f t="shared" si="296"/>
        <v>0</v>
      </c>
      <c r="N689" s="57">
        <f t="shared" si="296"/>
        <v>0</v>
      </c>
      <c r="O689" s="57">
        <f t="shared" si="296"/>
        <v>0</v>
      </c>
      <c r="P689" s="57">
        <f t="shared" si="296"/>
        <v>0</v>
      </c>
      <c r="Q689" s="57">
        <f t="shared" si="296"/>
        <v>113.69999999999999</v>
      </c>
      <c r="R689" s="57">
        <f t="shared" si="296"/>
        <v>12.7</v>
      </c>
      <c r="S689" s="57">
        <f t="shared" si="296"/>
        <v>596.45690583333339</v>
      </c>
      <c r="T689" s="82">
        <f>U689/G689</f>
        <v>0.22105166152718175</v>
      </c>
      <c r="U689" s="57">
        <f t="shared" si="296"/>
        <v>1025.0828700000002</v>
      </c>
      <c r="V689" s="82">
        <f>W689/G689</f>
        <v>0</v>
      </c>
      <c r="W689" s="57">
        <f t="shared" si="296"/>
        <v>0</v>
      </c>
      <c r="X689" s="57">
        <f t="shared" si="296"/>
        <v>0</v>
      </c>
      <c r="Y689" s="57">
        <f t="shared" si="296"/>
        <v>0</v>
      </c>
      <c r="Z689" s="57">
        <f t="shared" si="296"/>
        <v>0</v>
      </c>
      <c r="AA689" s="57">
        <f t="shared" si="296"/>
        <v>7912.9397758333344</v>
      </c>
      <c r="AB689" s="141">
        <f>SUM(AB690:AB692)</f>
        <v>549.79999999999995</v>
      </c>
      <c r="AC689" s="141">
        <f>SUM(AC690:AC692)</f>
        <v>1574.8828700000001</v>
      </c>
      <c r="AD689" s="233">
        <f t="shared" si="286"/>
        <v>0.33961203070752372</v>
      </c>
      <c r="AE689" s="141">
        <f>SUM(AE690:AE692)</f>
        <v>6887.8569058333342</v>
      </c>
      <c r="AF689" s="269">
        <f t="shared" si="283"/>
        <v>0.6</v>
      </c>
      <c r="AG689" s="270">
        <f>SUM(AG690:AG692)</f>
        <v>2782.38</v>
      </c>
      <c r="AH689" s="141">
        <f>SUM(AH690:AH692)</f>
        <v>-1207.4971300000002</v>
      </c>
      <c r="AI689" s="233">
        <f t="shared" si="288"/>
        <v>0.59999999999999987</v>
      </c>
      <c r="AJ689" s="57">
        <f t="shared" si="289"/>
        <v>2782.38</v>
      </c>
      <c r="AK689" s="57"/>
      <c r="AL689" s="433">
        <f t="shared" si="281"/>
        <v>5.0999999999999997E-2</v>
      </c>
      <c r="AM689" s="57">
        <f>SUM(AM690:AM692)</f>
        <v>236.50000000000003</v>
      </c>
      <c r="AN689" s="79"/>
      <c r="AO689" s="329"/>
    </row>
    <row r="690" spans="2:45" s="1" customFormat="1" ht="15.75" x14ac:dyDescent="0.25">
      <c r="B690" s="682"/>
      <c r="C690" s="15" t="s">
        <v>971</v>
      </c>
      <c r="D690" s="116">
        <v>3</v>
      </c>
      <c r="E690" s="116">
        <v>18</v>
      </c>
      <c r="F690" s="116">
        <v>17</v>
      </c>
      <c r="G690" s="69">
        <v>1743.9000000000003</v>
      </c>
      <c r="H690" s="69">
        <v>61.199999999999996</v>
      </c>
      <c r="I690" s="80">
        <v>0.29049830838924245</v>
      </c>
      <c r="J690" s="69">
        <v>506.59999999999997</v>
      </c>
      <c r="K690" s="80">
        <v>0</v>
      </c>
      <c r="L690" s="69">
        <v>0</v>
      </c>
      <c r="M690" s="80">
        <v>0</v>
      </c>
      <c r="N690" s="69">
        <v>0</v>
      </c>
      <c r="O690" s="69">
        <v>0</v>
      </c>
      <c r="P690" s="69">
        <v>0</v>
      </c>
      <c r="Q690" s="69">
        <v>37.9</v>
      </c>
      <c r="R690" s="69">
        <v>4.2</v>
      </c>
      <c r="S690" s="69">
        <v>221.34943916666666</v>
      </c>
      <c r="T690" s="80">
        <v>0.21910274098285448</v>
      </c>
      <c r="U690" s="69">
        <v>382.09327000000002</v>
      </c>
      <c r="V690" s="80">
        <v>0</v>
      </c>
      <c r="W690" s="69">
        <v>0</v>
      </c>
      <c r="X690" s="69">
        <v>0</v>
      </c>
      <c r="Y690" s="69">
        <v>0</v>
      </c>
      <c r="Z690" s="69">
        <v>0</v>
      </c>
      <c r="AA690" s="60">
        <f>G690+H690+J690+L690+N690+O690+P690+Q690+R690+S690+U690+W690+X690+Y690+Z690</f>
        <v>2957.2427091666668</v>
      </c>
      <c r="AB690" s="143">
        <v>204</v>
      </c>
      <c r="AC690" s="69">
        <f>AB690+X690+W690+U690</f>
        <v>586.09327000000008</v>
      </c>
      <c r="AD690" s="238">
        <f t="shared" si="286"/>
        <v>0.33608192556912664</v>
      </c>
      <c r="AE690" s="69">
        <f>G690+H690+J690+L690+N690+P690+Q690+R690+S690+Y690+Z690</f>
        <v>2575.149439166667</v>
      </c>
      <c r="AF690" s="277">
        <f t="shared" si="283"/>
        <v>0.6</v>
      </c>
      <c r="AG690" s="278">
        <f>G690*AF690</f>
        <v>1046.3400000000001</v>
      </c>
      <c r="AH690" s="225">
        <f>IF((AA690+AB690)-(AE690+AG690)&gt;0,0,(AA690+AB690)-(AE690+AG690))</f>
        <v>-460.2467300000003</v>
      </c>
      <c r="AI690" s="238">
        <f t="shared" si="288"/>
        <v>0.60000000000000009</v>
      </c>
      <c r="AJ690" s="69">
        <f t="shared" si="289"/>
        <v>1046.3400000000004</v>
      </c>
      <c r="AK690" s="69"/>
      <c r="AL690" s="438">
        <f t="shared" si="281"/>
        <v>5.0999999999999997E-2</v>
      </c>
      <c r="AM690" s="69">
        <f t="shared" si="284"/>
        <v>88.9</v>
      </c>
      <c r="AN690" s="186"/>
      <c r="AO690" s="329"/>
    </row>
    <row r="691" spans="2:45" s="1" customFormat="1" ht="15.75" x14ac:dyDescent="0.25">
      <c r="B691" s="682"/>
      <c r="C691" s="15" t="s">
        <v>972</v>
      </c>
      <c r="D691" s="116">
        <v>2</v>
      </c>
      <c r="E691" s="116">
        <v>15</v>
      </c>
      <c r="F691" s="116">
        <v>13</v>
      </c>
      <c r="G691" s="69">
        <v>1307.3000000000002</v>
      </c>
      <c r="H691" s="69">
        <v>46.800000000000004</v>
      </c>
      <c r="I691" s="80">
        <v>0.32777480302914397</v>
      </c>
      <c r="J691" s="69">
        <v>428.5</v>
      </c>
      <c r="K691" s="80">
        <v>0</v>
      </c>
      <c r="L691" s="69">
        <v>0</v>
      </c>
      <c r="M691" s="80">
        <v>0</v>
      </c>
      <c r="N691" s="69">
        <v>0</v>
      </c>
      <c r="O691" s="69">
        <v>0</v>
      </c>
      <c r="P691" s="69">
        <v>0</v>
      </c>
      <c r="Q691" s="69">
        <v>37.9</v>
      </c>
      <c r="R691" s="69">
        <v>4.3</v>
      </c>
      <c r="S691" s="69">
        <v>168.67192333333332</v>
      </c>
      <c r="T691" s="80">
        <v>0.2135417119253423</v>
      </c>
      <c r="U691" s="69">
        <v>279.16308000000004</v>
      </c>
      <c r="V691" s="80">
        <v>0</v>
      </c>
      <c r="W691" s="69">
        <v>0</v>
      </c>
      <c r="X691" s="69">
        <v>0</v>
      </c>
      <c r="Y691" s="69">
        <v>0</v>
      </c>
      <c r="Z691" s="69">
        <v>0</v>
      </c>
      <c r="AA691" s="60">
        <f>G691+H691+J691+L691+N691+O691+P691+Q691+R691+S691+U691+W691+X691+Y691+Z691</f>
        <v>2272.6350033333338</v>
      </c>
      <c r="AB691" s="143">
        <v>155.5</v>
      </c>
      <c r="AC691" s="69">
        <f>AB691+X691+W691+U691</f>
        <v>434.66308000000004</v>
      </c>
      <c r="AD691" s="238">
        <f t="shared" si="286"/>
        <v>0.3324891608659068</v>
      </c>
      <c r="AE691" s="69">
        <f>G691+H691+J691+L691+N691+P691+Q691+R691+S691+Y691+Z691</f>
        <v>1993.4719233333335</v>
      </c>
      <c r="AF691" s="277">
        <f t="shared" si="283"/>
        <v>0.6</v>
      </c>
      <c r="AG691" s="278">
        <f>G691*AF691</f>
        <v>784.38000000000011</v>
      </c>
      <c r="AH691" s="225">
        <f>IF((AA691+AB691)-(AE691+AG691)&gt;0,0,(AA691+AB691)-(AE691+AG691))</f>
        <v>-349.71691999999985</v>
      </c>
      <c r="AI691" s="238">
        <f t="shared" si="288"/>
        <v>0.59999999999999987</v>
      </c>
      <c r="AJ691" s="69">
        <f t="shared" si="289"/>
        <v>784.37999999999988</v>
      </c>
      <c r="AK691" s="69"/>
      <c r="AL691" s="438">
        <f t="shared" si="281"/>
        <v>5.0999999999999997E-2</v>
      </c>
      <c r="AM691" s="69">
        <f t="shared" si="284"/>
        <v>66.7</v>
      </c>
      <c r="AN691" s="186"/>
      <c r="AO691" s="329"/>
    </row>
    <row r="692" spans="2:45" s="1" customFormat="1" ht="15.75" x14ac:dyDescent="0.25">
      <c r="B692" s="682"/>
      <c r="C692" s="15" t="s">
        <v>973</v>
      </c>
      <c r="D692" s="116">
        <v>3</v>
      </c>
      <c r="E692" s="116">
        <v>17</v>
      </c>
      <c r="F692" s="116">
        <v>17</v>
      </c>
      <c r="G692" s="69">
        <v>1586.1000000000001</v>
      </c>
      <c r="H692" s="69">
        <v>58.8</v>
      </c>
      <c r="I692" s="80">
        <v>0.26845722211714268</v>
      </c>
      <c r="J692" s="69">
        <v>425.8</v>
      </c>
      <c r="K692" s="80">
        <v>0</v>
      </c>
      <c r="L692" s="69">
        <v>0</v>
      </c>
      <c r="M692" s="80">
        <v>0</v>
      </c>
      <c r="N692" s="69">
        <v>0</v>
      </c>
      <c r="O692" s="69">
        <v>0</v>
      </c>
      <c r="P692" s="69">
        <v>0</v>
      </c>
      <c r="Q692" s="69">
        <v>37.9</v>
      </c>
      <c r="R692" s="69">
        <v>4.2</v>
      </c>
      <c r="S692" s="69">
        <v>206.43554333333333</v>
      </c>
      <c r="T692" s="80">
        <v>0.22938435155412645</v>
      </c>
      <c r="U692" s="69">
        <v>363.82652000000002</v>
      </c>
      <c r="V692" s="80">
        <v>0</v>
      </c>
      <c r="W692" s="69">
        <v>0</v>
      </c>
      <c r="X692" s="69">
        <v>0</v>
      </c>
      <c r="Y692" s="69">
        <v>0</v>
      </c>
      <c r="Z692" s="69">
        <v>0</v>
      </c>
      <c r="AA692" s="60">
        <f>G692+H692+J692+L692+N692+O692+P692+Q692+R692+S692+U692+W692+X692+Y692+Z692</f>
        <v>2683.0620633333338</v>
      </c>
      <c r="AB692" s="143">
        <v>190.3</v>
      </c>
      <c r="AC692" s="69">
        <f>AB692+X692+W692+U692</f>
        <v>554.12652000000003</v>
      </c>
      <c r="AD692" s="238">
        <f t="shared" si="286"/>
        <v>0.34936417628144506</v>
      </c>
      <c r="AE692" s="69">
        <f>G692+H692+J692+L692+N692+P692+Q692+R692+S692+Y692+Z692</f>
        <v>2319.2355433333337</v>
      </c>
      <c r="AF692" s="277">
        <f t="shared" si="283"/>
        <v>0.6</v>
      </c>
      <c r="AG692" s="278">
        <f>G692*AF692</f>
        <v>951.66000000000008</v>
      </c>
      <c r="AH692" s="225">
        <f>IF((AA692+AB692)-(AE692+AG692)&gt;0,0,(AA692+AB692)-(AE692+AG692))</f>
        <v>-397.53348000000005</v>
      </c>
      <c r="AI692" s="238">
        <f t="shared" si="288"/>
        <v>0.6</v>
      </c>
      <c r="AJ692" s="69">
        <f t="shared" si="289"/>
        <v>951.66000000000008</v>
      </c>
      <c r="AK692" s="69"/>
      <c r="AL692" s="438">
        <f t="shared" si="281"/>
        <v>5.0999999999999997E-2</v>
      </c>
      <c r="AM692" s="69">
        <f t="shared" si="284"/>
        <v>80.900000000000006</v>
      </c>
      <c r="AN692" s="186"/>
      <c r="AO692" s="329"/>
    </row>
    <row r="693" spans="2:45" s="1" customFormat="1" ht="15.75" x14ac:dyDescent="0.25">
      <c r="B693" s="682" t="s">
        <v>501</v>
      </c>
      <c r="C693" s="26" t="s">
        <v>124</v>
      </c>
      <c r="D693" s="125">
        <f t="shared" ref="D693:AA693" si="297">SUM(D694:D695)</f>
        <v>12</v>
      </c>
      <c r="E693" s="125">
        <f t="shared" si="297"/>
        <v>52</v>
      </c>
      <c r="F693" s="125">
        <f t="shared" si="297"/>
        <v>48</v>
      </c>
      <c r="G693" s="57">
        <f t="shared" si="297"/>
        <v>4713.9000000000005</v>
      </c>
      <c r="H693" s="57">
        <f t="shared" si="297"/>
        <v>122.4</v>
      </c>
      <c r="I693" s="82">
        <f>J693/G693</f>
        <v>0.25569061711109697</v>
      </c>
      <c r="J693" s="57">
        <f t="shared" si="297"/>
        <v>1205.3000000000002</v>
      </c>
      <c r="K693" s="82">
        <f>L693/G693</f>
        <v>0</v>
      </c>
      <c r="L693" s="57">
        <f t="shared" si="297"/>
        <v>0</v>
      </c>
      <c r="M693" s="82">
        <f t="shared" si="297"/>
        <v>0</v>
      </c>
      <c r="N693" s="57">
        <f t="shared" si="297"/>
        <v>0</v>
      </c>
      <c r="O693" s="57">
        <f t="shared" si="297"/>
        <v>0</v>
      </c>
      <c r="P693" s="57">
        <f t="shared" si="297"/>
        <v>0</v>
      </c>
      <c r="Q693" s="57">
        <f t="shared" si="297"/>
        <v>189.5</v>
      </c>
      <c r="R693" s="57">
        <f t="shared" si="297"/>
        <v>12.7</v>
      </c>
      <c r="S693" s="57">
        <f t="shared" si="297"/>
        <v>600.49414166666668</v>
      </c>
      <c r="T693" s="82">
        <f>U693/G693</f>
        <v>0.22105468932306582</v>
      </c>
      <c r="U693" s="57">
        <f t="shared" si="297"/>
        <v>1042.0297</v>
      </c>
      <c r="V693" s="82">
        <f>W693/G693</f>
        <v>0</v>
      </c>
      <c r="W693" s="57">
        <f t="shared" si="297"/>
        <v>0</v>
      </c>
      <c r="X693" s="57">
        <f t="shared" si="297"/>
        <v>0</v>
      </c>
      <c r="Y693" s="57">
        <f t="shared" si="297"/>
        <v>0</v>
      </c>
      <c r="Z693" s="57">
        <f t="shared" si="297"/>
        <v>0</v>
      </c>
      <c r="AA693" s="57">
        <f t="shared" si="297"/>
        <v>7886.3238416666682</v>
      </c>
      <c r="AB693" s="141">
        <f>SUM(AB694:AB695)</f>
        <v>553.59999999999991</v>
      </c>
      <c r="AC693" s="141">
        <f>SUM(AC694:AC695)</f>
        <v>1595.6297</v>
      </c>
      <c r="AD693" s="233">
        <f t="shared" si="286"/>
        <v>0.33849460107342111</v>
      </c>
      <c r="AE693" s="141">
        <f>SUM(AE694:AE695)</f>
        <v>6844.2941416666681</v>
      </c>
      <c r="AF693" s="269">
        <f t="shared" si="283"/>
        <v>0.6</v>
      </c>
      <c r="AG693" s="270">
        <f>SUM(AG694:AG695)</f>
        <v>2828.34</v>
      </c>
      <c r="AH693" s="141">
        <f>SUM(AH694:AH695)</f>
        <v>-1232.7103000000002</v>
      </c>
      <c r="AI693" s="233">
        <f t="shared" si="288"/>
        <v>0.6</v>
      </c>
      <c r="AJ693" s="57">
        <f t="shared" si="289"/>
        <v>2828.34</v>
      </c>
      <c r="AK693" s="57"/>
      <c r="AL693" s="433">
        <f t="shared" si="281"/>
        <v>5.0999999999999997E-2</v>
      </c>
      <c r="AM693" s="57">
        <f>SUM(AM694:AM695)</f>
        <v>240.4</v>
      </c>
      <c r="AN693" s="79"/>
      <c r="AO693" s="329"/>
    </row>
    <row r="694" spans="2:45" s="1" customFormat="1" ht="15.75" x14ac:dyDescent="0.25">
      <c r="B694" s="682"/>
      <c r="C694" s="15" t="s">
        <v>974</v>
      </c>
      <c r="D694" s="116">
        <v>9</v>
      </c>
      <c r="E694" s="116">
        <v>36</v>
      </c>
      <c r="F694" s="116">
        <v>32</v>
      </c>
      <c r="G694" s="69">
        <v>3115.3</v>
      </c>
      <c r="H694" s="69">
        <v>76.800000000000011</v>
      </c>
      <c r="I694" s="80">
        <v>0.2638911180303663</v>
      </c>
      <c r="J694" s="69">
        <v>822.10000000000014</v>
      </c>
      <c r="K694" s="80">
        <v>0</v>
      </c>
      <c r="L694" s="69">
        <v>0</v>
      </c>
      <c r="M694" s="80">
        <v>0</v>
      </c>
      <c r="N694" s="69">
        <v>0</v>
      </c>
      <c r="O694" s="69">
        <v>0</v>
      </c>
      <c r="P694" s="69">
        <v>0</v>
      </c>
      <c r="Q694" s="69">
        <v>151.6</v>
      </c>
      <c r="R694" s="69">
        <v>8.5</v>
      </c>
      <c r="S694" s="69">
        <v>397.42141083333337</v>
      </c>
      <c r="T694" s="80">
        <v>0.21675502519821524</v>
      </c>
      <c r="U694" s="69">
        <v>675.25693000000001</v>
      </c>
      <c r="V694" s="80">
        <v>0</v>
      </c>
      <c r="W694" s="69">
        <v>0</v>
      </c>
      <c r="X694" s="69">
        <v>0</v>
      </c>
      <c r="Y694" s="69">
        <v>0</v>
      </c>
      <c r="Z694" s="69">
        <v>0</v>
      </c>
      <c r="AA694" s="60">
        <f>G694+H694+J694+L694+N694+O694+P694+Q694+R694+S694+U694+W694+X694+Y694+Z694</f>
        <v>5246.9783408333351</v>
      </c>
      <c r="AB694" s="143">
        <v>366.4</v>
      </c>
      <c r="AC694" s="69">
        <f>AB694+X694+W694+U694</f>
        <v>1041.6569300000001</v>
      </c>
      <c r="AD694" s="238">
        <f t="shared" si="286"/>
        <v>0.33436809617051327</v>
      </c>
      <c r="AE694" s="69">
        <f>G694+H694+J694+L694+N694+P694+Q694+R694+S694+Y694+Z694</f>
        <v>4571.7214108333346</v>
      </c>
      <c r="AF694" s="277">
        <f t="shared" si="283"/>
        <v>0.6</v>
      </c>
      <c r="AG694" s="278">
        <f>G694*AF694</f>
        <v>1869.18</v>
      </c>
      <c r="AH694" s="225">
        <f>IF((AA694+AB694)-(AE694+AG694)&gt;0,0,(AA694+AB694)-(AE694+AG694))</f>
        <v>-827.52307000000019</v>
      </c>
      <c r="AI694" s="238">
        <f t="shared" si="288"/>
        <v>0.60000000000000009</v>
      </c>
      <c r="AJ694" s="69">
        <f t="shared" si="289"/>
        <v>1869.1800000000003</v>
      </c>
      <c r="AK694" s="69"/>
      <c r="AL694" s="438">
        <f t="shared" si="281"/>
        <v>5.0999999999999997E-2</v>
      </c>
      <c r="AM694" s="69">
        <f t="shared" si="284"/>
        <v>158.9</v>
      </c>
      <c r="AN694" s="186"/>
      <c r="AO694" s="329"/>
    </row>
    <row r="695" spans="2:45" s="1" customFormat="1" ht="15.75" x14ac:dyDescent="0.25">
      <c r="B695" s="682"/>
      <c r="C695" s="15" t="s">
        <v>975</v>
      </c>
      <c r="D695" s="116">
        <v>3</v>
      </c>
      <c r="E695" s="116">
        <v>16</v>
      </c>
      <c r="F695" s="116">
        <v>16</v>
      </c>
      <c r="G695" s="69">
        <v>1598.6000000000001</v>
      </c>
      <c r="H695" s="69">
        <v>45.599999999999994</v>
      </c>
      <c r="I695" s="80">
        <v>0.23970974602777428</v>
      </c>
      <c r="J695" s="69">
        <v>383.2</v>
      </c>
      <c r="K695" s="80">
        <v>0</v>
      </c>
      <c r="L695" s="69">
        <v>0</v>
      </c>
      <c r="M695" s="80">
        <v>0</v>
      </c>
      <c r="N695" s="69">
        <v>0</v>
      </c>
      <c r="O695" s="69">
        <v>0</v>
      </c>
      <c r="P695" s="69">
        <v>0</v>
      </c>
      <c r="Q695" s="69">
        <v>37.9</v>
      </c>
      <c r="R695" s="69">
        <v>4.2</v>
      </c>
      <c r="S695" s="69">
        <v>203.07273083333331</v>
      </c>
      <c r="T695" s="80">
        <v>0.22943373576879766</v>
      </c>
      <c r="U695" s="69">
        <v>366.77276999999998</v>
      </c>
      <c r="V695" s="80">
        <v>0</v>
      </c>
      <c r="W695" s="69">
        <v>0</v>
      </c>
      <c r="X695" s="69">
        <v>0</v>
      </c>
      <c r="Y695" s="69">
        <v>0</v>
      </c>
      <c r="Z695" s="69">
        <v>0</v>
      </c>
      <c r="AA695" s="60">
        <f>G695+H695+J695+L695+N695+O695+P695+Q695+R695+S695+U695+W695+X695+Y695+Z695</f>
        <v>2639.3455008333335</v>
      </c>
      <c r="AB695" s="143">
        <v>187.2</v>
      </c>
      <c r="AC695" s="69">
        <f>AB695+X695+W695+U695</f>
        <v>553.97276999999997</v>
      </c>
      <c r="AD695" s="238">
        <f t="shared" si="286"/>
        <v>0.34653620042537214</v>
      </c>
      <c r="AE695" s="69">
        <f>G695+H695+J695+L695+N695+P695+Q695+R695+S695+Y695+Z695</f>
        <v>2272.5727308333335</v>
      </c>
      <c r="AF695" s="277">
        <f t="shared" si="283"/>
        <v>0.6</v>
      </c>
      <c r="AG695" s="278">
        <f>G695*AF695</f>
        <v>959.16000000000008</v>
      </c>
      <c r="AH695" s="225">
        <f>IF((AA695+AB695)-(AE695+AG695)&gt;0,0,(AA695+AB695)-(AE695+AG695))</f>
        <v>-405.18723</v>
      </c>
      <c r="AI695" s="238">
        <f t="shared" si="288"/>
        <v>0.6</v>
      </c>
      <c r="AJ695" s="69">
        <f t="shared" si="289"/>
        <v>959.16</v>
      </c>
      <c r="AK695" s="69"/>
      <c r="AL695" s="438">
        <f t="shared" si="281"/>
        <v>5.0999999999999997E-2</v>
      </c>
      <c r="AM695" s="69">
        <f t="shared" si="284"/>
        <v>81.5</v>
      </c>
      <c r="AN695" s="186"/>
      <c r="AO695" s="329"/>
    </row>
    <row r="696" spans="2:45" ht="38.25" customHeight="1" x14ac:dyDescent="0.25">
      <c r="B696" s="663" t="s">
        <v>502</v>
      </c>
      <c r="C696" s="664"/>
      <c r="D696" s="123">
        <f t="shared" ref="D696:AA696" si="298">D698</f>
        <v>88</v>
      </c>
      <c r="E696" s="123">
        <f t="shared" si="298"/>
        <v>430</v>
      </c>
      <c r="F696" s="123">
        <f t="shared" si="298"/>
        <v>403</v>
      </c>
      <c r="G696" s="130">
        <f t="shared" si="298"/>
        <v>37842.700000000004</v>
      </c>
      <c r="H696" s="130">
        <f t="shared" si="298"/>
        <v>1340.4</v>
      </c>
      <c r="I696" s="87">
        <f>J696/G696</f>
        <v>0.30021377967216928</v>
      </c>
      <c r="J696" s="130">
        <f t="shared" si="298"/>
        <v>11360.900000000001</v>
      </c>
      <c r="K696" s="87">
        <f>L696/G696</f>
        <v>4.3601540059245238E-4</v>
      </c>
      <c r="L696" s="130">
        <f t="shared" si="298"/>
        <v>16.5</v>
      </c>
      <c r="M696" s="87">
        <f>N696/G696</f>
        <v>0</v>
      </c>
      <c r="N696" s="130">
        <f t="shared" si="298"/>
        <v>0</v>
      </c>
      <c r="O696" s="130">
        <f t="shared" si="298"/>
        <v>0</v>
      </c>
      <c r="P696" s="130">
        <f t="shared" si="298"/>
        <v>35.9</v>
      </c>
      <c r="Q696" s="130">
        <f t="shared" si="298"/>
        <v>1592</v>
      </c>
      <c r="R696" s="130">
        <f t="shared" si="298"/>
        <v>122.19999999999999</v>
      </c>
      <c r="S696" s="130">
        <f t="shared" si="298"/>
        <v>4895.2</v>
      </c>
      <c r="T696" s="87">
        <f>U696/G696</f>
        <v>0</v>
      </c>
      <c r="U696" s="130">
        <f t="shared" si="298"/>
        <v>0</v>
      </c>
      <c r="V696" s="87">
        <f>W696/G696</f>
        <v>0.169974658256414</v>
      </c>
      <c r="W696" s="316">
        <f t="shared" si="298"/>
        <v>6432.2999999999993</v>
      </c>
      <c r="X696" s="130">
        <f t="shared" si="298"/>
        <v>0</v>
      </c>
      <c r="Y696" s="130">
        <f t="shared" si="298"/>
        <v>49.6</v>
      </c>
      <c r="Z696" s="130">
        <f t="shared" si="298"/>
        <v>95.800000000000011</v>
      </c>
      <c r="AA696" s="130">
        <f t="shared" si="298"/>
        <v>63783.5</v>
      </c>
      <c r="AB696" s="133">
        <f>AB698+AB697</f>
        <v>6148.5</v>
      </c>
      <c r="AC696" s="133">
        <f>AC698+AC697</f>
        <v>12736.6</v>
      </c>
      <c r="AD696" s="231">
        <f t="shared" si="286"/>
        <v>0.33244985162263785</v>
      </c>
      <c r="AE696" s="133">
        <f>AE698+AE697</f>
        <v>59641.000000000007</v>
      </c>
      <c r="AF696" s="265">
        <f t="shared" si="283"/>
        <v>0.6</v>
      </c>
      <c r="AG696" s="266">
        <f>AG698+AG697</f>
        <v>23679.9</v>
      </c>
      <c r="AH696" s="133">
        <f>AH698+AH697</f>
        <v>-10943.300000000001</v>
      </c>
      <c r="AI696" s="231">
        <f t="shared" si="288"/>
        <v>0.62574552027207353</v>
      </c>
      <c r="AJ696" s="130">
        <f t="shared" si="289"/>
        <v>23679.9</v>
      </c>
      <c r="AK696" s="130"/>
      <c r="AL696" s="431"/>
      <c r="AM696" s="130">
        <f>AM698+AM697</f>
        <v>1929.8</v>
      </c>
      <c r="AN696" s="199"/>
      <c r="AO696" s="329"/>
    </row>
    <row r="697" spans="2:45" ht="18.75" x14ac:dyDescent="0.25">
      <c r="B697" s="306" t="s">
        <v>832</v>
      </c>
      <c r="C697" s="207"/>
      <c r="D697" s="350"/>
      <c r="E697" s="350">
        <v>15</v>
      </c>
      <c r="F697" s="350">
        <v>12</v>
      </c>
      <c r="G697" s="355">
        <v>1623.8</v>
      </c>
      <c r="H697" s="355">
        <v>58.8</v>
      </c>
      <c r="I697" s="363">
        <f>J697/G697</f>
        <v>0.26949131666461384</v>
      </c>
      <c r="J697" s="364">
        <v>437.59999999999997</v>
      </c>
      <c r="K697" s="363">
        <v>0</v>
      </c>
      <c r="L697" s="364">
        <v>0</v>
      </c>
      <c r="M697" s="363">
        <v>0</v>
      </c>
      <c r="N697" s="355">
        <v>0</v>
      </c>
      <c r="O697" s="355">
        <v>0</v>
      </c>
      <c r="P697" s="355">
        <v>0</v>
      </c>
      <c r="Q697" s="355">
        <v>0</v>
      </c>
      <c r="R697" s="355">
        <v>0</v>
      </c>
      <c r="S697" s="355">
        <v>169.6</v>
      </c>
      <c r="T697" s="363">
        <f>U697/G697</f>
        <v>9.5947776819805403E-2</v>
      </c>
      <c r="U697" s="355">
        <v>155.80000000000001</v>
      </c>
      <c r="V697" s="363">
        <f>W697/G697</f>
        <v>0</v>
      </c>
      <c r="W697" s="365">
        <v>0</v>
      </c>
      <c r="X697" s="355">
        <v>0</v>
      </c>
      <c r="Y697" s="355">
        <v>0</v>
      </c>
      <c r="Z697" s="355">
        <v>0</v>
      </c>
      <c r="AA697" s="355">
        <f>G697+H697+J697+L697+N697+O697+P697+Q697+R697+S697+U697+W697+X697+Y697+Z697</f>
        <v>2445.6</v>
      </c>
      <c r="AB697" s="356">
        <v>381.7</v>
      </c>
      <c r="AC697" s="355">
        <f>AB697+X697+W697+U697</f>
        <v>537.5</v>
      </c>
      <c r="AD697" s="357">
        <f t="shared" si="286"/>
        <v>0.33101367163443773</v>
      </c>
      <c r="AE697" s="355">
        <f>G697+H697+J697+L697+N697+P697+Q697+R697+S697+Y697+Z697</f>
        <v>2289.7999999999997</v>
      </c>
      <c r="AF697" s="358">
        <f t="shared" si="283"/>
        <v>0.6</v>
      </c>
      <c r="AG697" s="359">
        <f>G697*AF697</f>
        <v>974.28</v>
      </c>
      <c r="AH697" s="360">
        <f>IF((AA697+AB697)-(AE697+AG697)&gt;0,0,(AA697+AB697)-(AE697+AG697))</f>
        <v>-436.7800000000002</v>
      </c>
      <c r="AI697" s="357">
        <f t="shared" si="288"/>
        <v>0.60000000000000009</v>
      </c>
      <c r="AJ697" s="355">
        <f t="shared" si="289"/>
        <v>974.2800000000002</v>
      </c>
      <c r="AK697" s="355"/>
      <c r="AL697" s="434"/>
      <c r="AM697" s="355">
        <f t="shared" si="284"/>
        <v>0</v>
      </c>
      <c r="AN697" s="184"/>
      <c r="AO697" s="329">
        <v>0.63200000000000001</v>
      </c>
      <c r="AR697" s="34">
        <v>2445.6</v>
      </c>
      <c r="AS697" s="37">
        <f>AR697-AA697</f>
        <v>0</v>
      </c>
    </row>
    <row r="698" spans="2:45" ht="18.75" customHeight="1" x14ac:dyDescent="0.3">
      <c r="B698" s="10" t="s">
        <v>710</v>
      </c>
      <c r="C698" s="18"/>
      <c r="D698" s="154">
        <f>D699+D702+D705+D710+D713+D716+D719+D722</f>
        <v>88</v>
      </c>
      <c r="E698" s="154">
        <f>E699+E702+E705+E710+E713+E716+E719+E722</f>
        <v>430</v>
      </c>
      <c r="F698" s="154">
        <f>F699+F702+F705+F710+F713+F716+F719+F722</f>
        <v>403</v>
      </c>
      <c r="G698" s="65">
        <f>G699+G702+G705+G710+G713+G716+G719+G722</f>
        <v>37842.700000000004</v>
      </c>
      <c r="H698" s="65">
        <f>H699+H702+H705+H710+H713+H716+H719+H722</f>
        <v>1340.4</v>
      </c>
      <c r="I698" s="94">
        <f>J698/G698</f>
        <v>0.30021377967216928</v>
      </c>
      <c r="J698" s="65">
        <f>J699+J702+J705+J710+J713+J716+J719+J722</f>
        <v>11360.900000000001</v>
      </c>
      <c r="K698" s="94">
        <f>L698/G698</f>
        <v>4.3601540059245238E-4</v>
      </c>
      <c r="L698" s="65">
        <f>L699+L702+L705+L710+L713+L716+L719+L722</f>
        <v>16.5</v>
      </c>
      <c r="M698" s="94">
        <f>N698/G698</f>
        <v>0</v>
      </c>
      <c r="N698" s="65">
        <f t="shared" ref="N698:S698" si="299">N699+N702+N705+N710+N713+N716+N719+N722</f>
        <v>0</v>
      </c>
      <c r="O698" s="65">
        <f t="shared" si="299"/>
        <v>0</v>
      </c>
      <c r="P698" s="65">
        <f t="shared" si="299"/>
        <v>35.9</v>
      </c>
      <c r="Q698" s="65">
        <f t="shared" si="299"/>
        <v>1592</v>
      </c>
      <c r="R698" s="65">
        <f t="shared" si="299"/>
        <v>122.19999999999999</v>
      </c>
      <c r="S698" s="65">
        <f t="shared" si="299"/>
        <v>4895.2</v>
      </c>
      <c r="T698" s="94">
        <f>U698/G698</f>
        <v>0</v>
      </c>
      <c r="U698" s="65">
        <f>U699+U702+U705+U710+U713+U716+U719+U722</f>
        <v>0</v>
      </c>
      <c r="V698" s="94">
        <f>W698/G698</f>
        <v>0.169974658256414</v>
      </c>
      <c r="W698" s="65">
        <f t="shared" ref="W698:AC698" si="300">W699+W702+W705+W710+W713+W716+W719+W722</f>
        <v>6432.2999999999993</v>
      </c>
      <c r="X698" s="65">
        <f t="shared" si="300"/>
        <v>0</v>
      </c>
      <c r="Y698" s="65">
        <f t="shared" si="300"/>
        <v>49.6</v>
      </c>
      <c r="Z698" s="65">
        <f t="shared" si="300"/>
        <v>95.800000000000011</v>
      </c>
      <c r="AA698" s="65">
        <f t="shared" si="300"/>
        <v>63783.5</v>
      </c>
      <c r="AB698" s="62">
        <f t="shared" si="300"/>
        <v>5766.8</v>
      </c>
      <c r="AC698" s="62">
        <f t="shared" si="300"/>
        <v>12199.1</v>
      </c>
      <c r="AD698" s="232">
        <f t="shared" si="286"/>
        <v>0.32236336202226579</v>
      </c>
      <c r="AE698" s="62">
        <f>AE699+AE702+AE705+AE710+AE713+AE716+AE719+AE722</f>
        <v>57351.200000000004</v>
      </c>
      <c r="AF698" s="267">
        <f t="shared" si="283"/>
        <v>0.6</v>
      </c>
      <c r="AG698" s="268">
        <f>AG699+AG702+AG705+AG710+AG713+AG716+AG719+AG722</f>
        <v>22705.620000000003</v>
      </c>
      <c r="AH698" s="62">
        <f>AH699+AH702+AH705+AH710+AH713+AH716+AH719+AH722</f>
        <v>-10506.52</v>
      </c>
      <c r="AI698" s="232">
        <f t="shared" si="288"/>
        <v>0.6</v>
      </c>
      <c r="AJ698" s="65">
        <f t="shared" si="289"/>
        <v>22705.620000000003</v>
      </c>
      <c r="AK698" s="65">
        <v>134.69975186104219</v>
      </c>
      <c r="AL698" s="429">
        <f>VLOOKUP(AK698,$AK$2:$AL$6,2,TRUE)</f>
        <v>5.0999999999999997E-2</v>
      </c>
      <c r="AM698" s="65">
        <f>AM699+AM702+AM705+AM710+AM713+AM716+AM719+AM722</f>
        <v>1929.8</v>
      </c>
      <c r="AN698" s="79"/>
      <c r="AO698" s="329">
        <v>0.39700000000000002</v>
      </c>
    </row>
    <row r="699" spans="2:45" s="1" customFormat="1" ht="15.75" x14ac:dyDescent="0.25">
      <c r="B699" s="667" t="s">
        <v>503</v>
      </c>
      <c r="C699" s="26" t="s">
        <v>124</v>
      </c>
      <c r="D699" s="125">
        <f t="shared" ref="D699:AA699" si="301">D700+D701</f>
        <v>9</v>
      </c>
      <c r="E699" s="125">
        <f t="shared" si="301"/>
        <v>42</v>
      </c>
      <c r="F699" s="125">
        <f t="shared" si="301"/>
        <v>38</v>
      </c>
      <c r="G699" s="57">
        <f t="shared" si="301"/>
        <v>3567.4</v>
      </c>
      <c r="H699" s="57">
        <f t="shared" si="301"/>
        <v>138</v>
      </c>
      <c r="I699" s="82">
        <f>J699/G699</f>
        <v>0.30831978471716098</v>
      </c>
      <c r="J699" s="57">
        <f t="shared" si="301"/>
        <v>1099.9000000000001</v>
      </c>
      <c r="K699" s="82">
        <f>L699/G699</f>
        <v>0</v>
      </c>
      <c r="L699" s="57">
        <f t="shared" si="301"/>
        <v>0</v>
      </c>
      <c r="M699" s="82">
        <f t="shared" si="301"/>
        <v>0</v>
      </c>
      <c r="N699" s="57">
        <f t="shared" si="301"/>
        <v>0</v>
      </c>
      <c r="O699" s="57">
        <f t="shared" si="301"/>
        <v>0</v>
      </c>
      <c r="P699" s="57">
        <f t="shared" si="301"/>
        <v>0</v>
      </c>
      <c r="Q699" s="57">
        <f t="shared" si="301"/>
        <v>116</v>
      </c>
      <c r="R699" s="57">
        <f t="shared" si="301"/>
        <v>12.7</v>
      </c>
      <c r="S699" s="57">
        <f t="shared" si="301"/>
        <v>461.79999999999995</v>
      </c>
      <c r="T699" s="82">
        <f>U699/G699</f>
        <v>0</v>
      </c>
      <c r="U699" s="57">
        <f t="shared" si="301"/>
        <v>0</v>
      </c>
      <c r="V699" s="82">
        <f>W699/G699</f>
        <v>0.17001177328026013</v>
      </c>
      <c r="W699" s="57">
        <f t="shared" si="301"/>
        <v>606.5</v>
      </c>
      <c r="X699" s="57">
        <f t="shared" si="301"/>
        <v>0</v>
      </c>
      <c r="Y699" s="57">
        <f t="shared" si="301"/>
        <v>0</v>
      </c>
      <c r="Z699" s="57">
        <f t="shared" si="301"/>
        <v>0</v>
      </c>
      <c r="AA699" s="57">
        <f t="shared" si="301"/>
        <v>6002.2999999999993</v>
      </c>
      <c r="AB699" s="141">
        <f>AB700+AB701</f>
        <v>542.70000000000005</v>
      </c>
      <c r="AC699" s="141">
        <f>AC700+AC701</f>
        <v>1149.2</v>
      </c>
      <c r="AD699" s="233">
        <f t="shared" si="286"/>
        <v>0.32213937321298425</v>
      </c>
      <c r="AE699" s="141">
        <f>AE700+AE701</f>
        <v>5395.7999999999993</v>
      </c>
      <c r="AF699" s="269">
        <f t="shared" si="283"/>
        <v>0.6</v>
      </c>
      <c r="AG699" s="270">
        <f>AG700+AG701</f>
        <v>2140.44</v>
      </c>
      <c r="AH699" s="141">
        <f>AH700+AH701</f>
        <v>-991.24000000000024</v>
      </c>
      <c r="AI699" s="233">
        <f t="shared" si="288"/>
        <v>0.60000000000000009</v>
      </c>
      <c r="AJ699" s="57">
        <f t="shared" si="289"/>
        <v>2140.4400000000005</v>
      </c>
      <c r="AK699" s="57"/>
      <c r="AL699" s="433">
        <f>$AL$698</f>
        <v>5.0999999999999997E-2</v>
      </c>
      <c r="AM699" s="57">
        <f>AM700+AM701</f>
        <v>182</v>
      </c>
      <c r="AN699" s="79"/>
      <c r="AO699" s="329"/>
    </row>
    <row r="700" spans="2:45" s="1" customFormat="1" ht="15.75" x14ac:dyDescent="0.25">
      <c r="B700" s="667"/>
      <c r="C700" s="15" t="s">
        <v>504</v>
      </c>
      <c r="D700" s="116">
        <v>3</v>
      </c>
      <c r="E700" s="116">
        <v>19</v>
      </c>
      <c r="F700" s="116">
        <v>18</v>
      </c>
      <c r="G700" s="69">
        <v>1707.4</v>
      </c>
      <c r="H700" s="69">
        <v>67.2</v>
      </c>
      <c r="I700" s="80">
        <v>0.3189059388543985</v>
      </c>
      <c r="J700" s="69">
        <v>544.5</v>
      </c>
      <c r="K700" s="80">
        <v>0</v>
      </c>
      <c r="L700" s="69">
        <v>0</v>
      </c>
      <c r="M700" s="80">
        <v>0</v>
      </c>
      <c r="N700" s="69">
        <v>0</v>
      </c>
      <c r="O700" s="69">
        <v>0</v>
      </c>
      <c r="P700" s="69">
        <v>0</v>
      </c>
      <c r="Q700" s="69">
        <v>78.099999999999994</v>
      </c>
      <c r="R700" s="69">
        <v>8.5</v>
      </c>
      <c r="S700" s="69">
        <v>224.70000000000002</v>
      </c>
      <c r="T700" s="80">
        <v>0</v>
      </c>
      <c r="U700" s="69">
        <v>0</v>
      </c>
      <c r="V700" s="80">
        <v>0.17002459880520088</v>
      </c>
      <c r="W700" s="69">
        <v>290.3</v>
      </c>
      <c r="X700" s="69">
        <v>0</v>
      </c>
      <c r="Y700" s="69">
        <v>0</v>
      </c>
      <c r="Z700" s="69">
        <v>0</v>
      </c>
      <c r="AA700" s="60">
        <f>G700+H700+J700+L700+N700+O700+P700+Q700+R700+S700+U700+W700+X700+Y700+Z700</f>
        <v>2920.7000000000003</v>
      </c>
      <c r="AB700" s="143">
        <v>264.10000000000002</v>
      </c>
      <c r="AC700" s="69">
        <f>AB700+X700+W700+U700</f>
        <v>554.40000000000009</v>
      </c>
      <c r="AD700" s="238">
        <f t="shared" si="286"/>
        <v>0.32470422865175125</v>
      </c>
      <c r="AE700" s="69">
        <f>G700+H700+J700+L700+N700+P700+Q700+R700+S700+Y700+Z700</f>
        <v>2630.4</v>
      </c>
      <c r="AF700" s="277">
        <f t="shared" si="283"/>
        <v>0.6</v>
      </c>
      <c r="AG700" s="278">
        <f>G700*AF700</f>
        <v>1024.44</v>
      </c>
      <c r="AH700" s="225">
        <f>IF((AA700+AB700)-(AE700+AG700)&gt;0,0,(AA700+AB700)-(AE700+AG700))</f>
        <v>-470.03999999999996</v>
      </c>
      <c r="AI700" s="238">
        <f t="shared" si="288"/>
        <v>0.6</v>
      </c>
      <c r="AJ700" s="69">
        <f t="shared" si="289"/>
        <v>1024.44</v>
      </c>
      <c r="AK700" s="69"/>
      <c r="AL700" s="438">
        <f t="shared" ref="AL700:AL724" si="302">$AL$698</f>
        <v>5.0999999999999997E-2</v>
      </c>
      <c r="AM700" s="69">
        <f t="shared" si="284"/>
        <v>87.1</v>
      </c>
      <c r="AN700" s="186"/>
      <c r="AO700" s="329"/>
    </row>
    <row r="701" spans="2:45" s="1" customFormat="1" ht="15.75" customHeight="1" x14ac:dyDescent="0.25">
      <c r="B701" s="667"/>
      <c r="C701" s="15" t="s">
        <v>505</v>
      </c>
      <c r="D701" s="116">
        <v>6</v>
      </c>
      <c r="E701" s="116">
        <v>23</v>
      </c>
      <c r="F701" s="116">
        <v>20</v>
      </c>
      <c r="G701" s="69">
        <v>1860</v>
      </c>
      <c r="H701" s="69">
        <v>70.8</v>
      </c>
      <c r="I701" s="80">
        <v>0.29860215053763439</v>
      </c>
      <c r="J701" s="69">
        <v>555.4</v>
      </c>
      <c r="K701" s="80">
        <v>0</v>
      </c>
      <c r="L701" s="69">
        <v>0</v>
      </c>
      <c r="M701" s="80">
        <v>0</v>
      </c>
      <c r="N701" s="69">
        <v>0</v>
      </c>
      <c r="O701" s="69">
        <v>0</v>
      </c>
      <c r="P701" s="69">
        <v>0</v>
      </c>
      <c r="Q701" s="69">
        <v>37.9</v>
      </c>
      <c r="R701" s="69">
        <v>4.2</v>
      </c>
      <c r="S701" s="69">
        <v>237.09999999999997</v>
      </c>
      <c r="T701" s="80">
        <v>0</v>
      </c>
      <c r="U701" s="69">
        <v>0</v>
      </c>
      <c r="V701" s="80">
        <v>0.16999999999999998</v>
      </c>
      <c r="W701" s="69">
        <v>316.2</v>
      </c>
      <c r="X701" s="69">
        <v>0</v>
      </c>
      <c r="Y701" s="69">
        <v>0</v>
      </c>
      <c r="Z701" s="69">
        <v>0</v>
      </c>
      <c r="AA701" s="60">
        <f>G701+H701+J701+L701+N701+O701+P701+Q701+R701+S701+U701+W701+X701+Y701+Z701</f>
        <v>3081.5999999999995</v>
      </c>
      <c r="AB701" s="143">
        <v>278.60000000000002</v>
      </c>
      <c r="AC701" s="69">
        <f>AB701+X701+W701+U701</f>
        <v>594.79999999999995</v>
      </c>
      <c r="AD701" s="238">
        <f t="shared" si="286"/>
        <v>0.31978494623655912</v>
      </c>
      <c r="AE701" s="69">
        <f>G701+H701+J701+L701+N701+P701+Q701+R701+S701+Y701+Z701</f>
        <v>2765.3999999999996</v>
      </c>
      <c r="AF701" s="277">
        <f t="shared" si="283"/>
        <v>0.6</v>
      </c>
      <c r="AG701" s="278">
        <f>G701*AF701</f>
        <v>1116</v>
      </c>
      <c r="AH701" s="225">
        <f>IF((AA701+AB701)-(AE701+AG701)&gt;0,0,(AA701+AB701)-(AE701+AG701))</f>
        <v>-521.20000000000027</v>
      </c>
      <c r="AI701" s="238">
        <f t="shared" si="288"/>
        <v>0.60000000000000009</v>
      </c>
      <c r="AJ701" s="69">
        <f t="shared" si="289"/>
        <v>1116.0000000000002</v>
      </c>
      <c r="AK701" s="69"/>
      <c r="AL701" s="438">
        <f t="shared" si="302"/>
        <v>5.0999999999999997E-2</v>
      </c>
      <c r="AM701" s="69">
        <f t="shared" si="284"/>
        <v>94.9</v>
      </c>
      <c r="AN701" s="186"/>
      <c r="AO701" s="329"/>
    </row>
    <row r="702" spans="2:45" s="1" customFormat="1" ht="22.5" customHeight="1" x14ac:dyDescent="0.25">
      <c r="B702" s="667" t="s">
        <v>506</v>
      </c>
      <c r="C702" s="26" t="s">
        <v>124</v>
      </c>
      <c r="D702" s="125">
        <f t="shared" ref="D702:AA702" si="303">D703+D704</f>
        <v>7</v>
      </c>
      <c r="E702" s="125">
        <f t="shared" si="303"/>
        <v>30</v>
      </c>
      <c r="F702" s="125">
        <f t="shared" si="303"/>
        <v>27</v>
      </c>
      <c r="G702" s="57">
        <f t="shared" si="303"/>
        <v>2651.6000000000004</v>
      </c>
      <c r="H702" s="57">
        <f t="shared" si="303"/>
        <v>93.6</v>
      </c>
      <c r="I702" s="82">
        <f>J702/G702</f>
        <v>0.30958666465530243</v>
      </c>
      <c r="J702" s="57">
        <f t="shared" si="303"/>
        <v>820.90000000000009</v>
      </c>
      <c r="K702" s="82">
        <f>L702/G702</f>
        <v>0</v>
      </c>
      <c r="L702" s="57">
        <f t="shared" si="303"/>
        <v>0</v>
      </c>
      <c r="M702" s="82">
        <f t="shared" si="303"/>
        <v>0</v>
      </c>
      <c r="N702" s="57">
        <f t="shared" si="303"/>
        <v>0</v>
      </c>
      <c r="O702" s="57">
        <f t="shared" si="303"/>
        <v>0</v>
      </c>
      <c r="P702" s="57">
        <f t="shared" si="303"/>
        <v>11.7</v>
      </c>
      <c r="Q702" s="57">
        <f t="shared" si="303"/>
        <v>145.5</v>
      </c>
      <c r="R702" s="57">
        <f t="shared" si="303"/>
        <v>12.600000000000001</v>
      </c>
      <c r="S702" s="57">
        <f t="shared" si="303"/>
        <v>348.9</v>
      </c>
      <c r="T702" s="82">
        <f>U702/G702</f>
        <v>0</v>
      </c>
      <c r="U702" s="57">
        <f t="shared" si="303"/>
        <v>0</v>
      </c>
      <c r="V702" s="82">
        <f>W702/G702</f>
        <v>0.16997284658319506</v>
      </c>
      <c r="W702" s="57">
        <f t="shared" si="303"/>
        <v>450.70000000000005</v>
      </c>
      <c r="X702" s="57">
        <f t="shared" si="303"/>
        <v>0</v>
      </c>
      <c r="Y702" s="57">
        <f t="shared" si="303"/>
        <v>0</v>
      </c>
      <c r="Z702" s="57">
        <f t="shared" si="303"/>
        <v>0</v>
      </c>
      <c r="AA702" s="57">
        <f t="shared" si="303"/>
        <v>4535.5</v>
      </c>
      <c r="AB702" s="141">
        <f>AB703+AB704</f>
        <v>410</v>
      </c>
      <c r="AC702" s="141">
        <f>AC703+AC704</f>
        <v>860.7</v>
      </c>
      <c r="AD702" s="233">
        <f t="shared" si="286"/>
        <v>0.32459647005581532</v>
      </c>
      <c r="AE702" s="141">
        <f>AE703+AE704</f>
        <v>4084.8</v>
      </c>
      <c r="AF702" s="269">
        <f t="shared" si="283"/>
        <v>0.6</v>
      </c>
      <c r="AG702" s="270">
        <f>AG703+AG704</f>
        <v>1590.96</v>
      </c>
      <c r="AH702" s="141">
        <f>AH703+AH704</f>
        <v>-730.26000000000022</v>
      </c>
      <c r="AI702" s="233">
        <f t="shared" si="288"/>
        <v>0.6</v>
      </c>
      <c r="AJ702" s="57">
        <f t="shared" si="289"/>
        <v>1590.9600000000003</v>
      </c>
      <c r="AK702" s="57"/>
      <c r="AL702" s="433">
        <f t="shared" si="302"/>
        <v>5.0999999999999997E-2</v>
      </c>
      <c r="AM702" s="57">
        <f>AM703+AM704</f>
        <v>135.19999999999999</v>
      </c>
      <c r="AN702" s="79"/>
      <c r="AO702" s="329"/>
    </row>
    <row r="703" spans="2:45" s="1" customFormat="1" ht="12.75" customHeight="1" x14ac:dyDescent="0.25">
      <c r="B703" s="667"/>
      <c r="C703" s="15" t="s">
        <v>507</v>
      </c>
      <c r="D703" s="116">
        <v>3</v>
      </c>
      <c r="E703" s="116">
        <v>13</v>
      </c>
      <c r="F703" s="116">
        <v>12</v>
      </c>
      <c r="G703" s="69">
        <v>1139.3</v>
      </c>
      <c r="H703" s="69">
        <v>40.799999999999997</v>
      </c>
      <c r="I703" s="80">
        <v>0.29737558149741072</v>
      </c>
      <c r="J703" s="69">
        <v>338.8</v>
      </c>
      <c r="K703" s="80">
        <v>0</v>
      </c>
      <c r="L703" s="69">
        <v>0</v>
      </c>
      <c r="M703" s="80">
        <v>0</v>
      </c>
      <c r="N703" s="69">
        <v>0</v>
      </c>
      <c r="O703" s="69">
        <v>0</v>
      </c>
      <c r="P703" s="69">
        <v>11.7</v>
      </c>
      <c r="Q703" s="69">
        <v>60.599999999999994</v>
      </c>
      <c r="R703" s="69">
        <v>4.2</v>
      </c>
      <c r="S703" s="69">
        <v>149.09999999999997</v>
      </c>
      <c r="T703" s="80">
        <v>0</v>
      </c>
      <c r="U703" s="69">
        <v>0</v>
      </c>
      <c r="V703" s="80">
        <v>0.16992890371280611</v>
      </c>
      <c r="W703" s="69">
        <v>193.6</v>
      </c>
      <c r="X703" s="69">
        <v>0</v>
      </c>
      <c r="Y703" s="69">
        <v>0</v>
      </c>
      <c r="Z703" s="69">
        <v>0</v>
      </c>
      <c r="AA703" s="60">
        <f>G703+H703+J703+L703+N703+O703+P703+Q703+R703+S703+U703+W703+X703+Y703+Z703</f>
        <v>1938.0999999999997</v>
      </c>
      <c r="AB703" s="143">
        <v>175.2</v>
      </c>
      <c r="AC703" s="69">
        <f>AB703+X703+W703+U703</f>
        <v>368.79999999999995</v>
      </c>
      <c r="AD703" s="238">
        <f t="shared" si="286"/>
        <v>0.32370753971737026</v>
      </c>
      <c r="AE703" s="69">
        <f>G703+H703+J703+L703+N703+P703+Q703+R703+S703+Y703+Z703</f>
        <v>1744.4999999999998</v>
      </c>
      <c r="AF703" s="277">
        <f t="shared" si="283"/>
        <v>0.6</v>
      </c>
      <c r="AG703" s="278">
        <f>G703*AF703</f>
        <v>683.57999999999993</v>
      </c>
      <c r="AH703" s="225">
        <f>IF((AA703+AB703)-(AE703+AG703)&gt;0,0,(AA703+AB703)-(AE703+AG703))</f>
        <v>-314.7800000000002</v>
      </c>
      <c r="AI703" s="238">
        <f t="shared" si="288"/>
        <v>0.6000000000000002</v>
      </c>
      <c r="AJ703" s="69">
        <f t="shared" si="289"/>
        <v>683.58000000000015</v>
      </c>
      <c r="AK703" s="69"/>
      <c r="AL703" s="438">
        <f t="shared" si="302"/>
        <v>5.0999999999999997E-2</v>
      </c>
      <c r="AM703" s="69">
        <f t="shared" si="284"/>
        <v>58.1</v>
      </c>
      <c r="AN703" s="186"/>
      <c r="AO703" s="329"/>
    </row>
    <row r="704" spans="2:45" s="1" customFormat="1" ht="15" customHeight="1" x14ac:dyDescent="0.25">
      <c r="B704" s="667"/>
      <c r="C704" s="15" t="s">
        <v>508</v>
      </c>
      <c r="D704" s="116">
        <v>4</v>
      </c>
      <c r="E704" s="116">
        <v>17</v>
      </c>
      <c r="F704" s="116">
        <v>15</v>
      </c>
      <c r="G704" s="69">
        <v>1512.3000000000002</v>
      </c>
      <c r="H704" s="69">
        <v>52.8</v>
      </c>
      <c r="I704" s="80">
        <v>0.31878595516762542</v>
      </c>
      <c r="J704" s="69">
        <v>482.1</v>
      </c>
      <c r="K704" s="80">
        <v>0</v>
      </c>
      <c r="L704" s="69">
        <v>0</v>
      </c>
      <c r="M704" s="80">
        <v>0</v>
      </c>
      <c r="N704" s="69">
        <v>0</v>
      </c>
      <c r="O704" s="69">
        <v>0</v>
      </c>
      <c r="P704" s="69">
        <v>0</v>
      </c>
      <c r="Q704" s="69">
        <v>84.899999999999991</v>
      </c>
      <c r="R704" s="69">
        <v>8.4</v>
      </c>
      <c r="S704" s="69">
        <v>199.8</v>
      </c>
      <c r="T704" s="80">
        <v>0</v>
      </c>
      <c r="U704" s="69">
        <v>0</v>
      </c>
      <c r="V704" s="80">
        <v>0.17000595120015868</v>
      </c>
      <c r="W704" s="69">
        <v>257.10000000000002</v>
      </c>
      <c r="X704" s="69">
        <v>0</v>
      </c>
      <c r="Y704" s="69">
        <v>0</v>
      </c>
      <c r="Z704" s="69">
        <v>0</v>
      </c>
      <c r="AA704" s="60">
        <f>G704+H704+J704+L704+N704+O704+P704+Q704+R704+S704+U704+W704+X704+Y704+Z704</f>
        <v>2597.4000000000005</v>
      </c>
      <c r="AB704" s="143">
        <v>234.8</v>
      </c>
      <c r="AC704" s="69">
        <f>AB704+X704+W704+U704</f>
        <v>491.90000000000003</v>
      </c>
      <c r="AD704" s="238">
        <f t="shared" si="286"/>
        <v>0.32526615089598621</v>
      </c>
      <c r="AE704" s="69">
        <f>G704+H704+J704+L704+N704+P704+Q704+R704+S704+Y704+Z704</f>
        <v>2340.3000000000006</v>
      </c>
      <c r="AF704" s="277">
        <f t="shared" si="283"/>
        <v>0.6</v>
      </c>
      <c r="AG704" s="278">
        <f>G704*AF704</f>
        <v>907.38000000000011</v>
      </c>
      <c r="AH704" s="225">
        <f>IF((AA704+AB704)-(AE704+AG704)&gt;0,0,(AA704+AB704)-(AE704+AG704))</f>
        <v>-415.48</v>
      </c>
      <c r="AI704" s="238">
        <f t="shared" si="288"/>
        <v>0.6</v>
      </c>
      <c r="AJ704" s="69">
        <f t="shared" si="289"/>
        <v>907.38000000000011</v>
      </c>
      <c r="AK704" s="69"/>
      <c r="AL704" s="438">
        <f t="shared" si="302"/>
        <v>5.0999999999999997E-2</v>
      </c>
      <c r="AM704" s="69">
        <f t="shared" si="284"/>
        <v>77.099999999999994</v>
      </c>
      <c r="AN704" s="186"/>
      <c r="AO704" s="329"/>
    </row>
    <row r="705" spans="2:41" ht="15.75" x14ac:dyDescent="0.25">
      <c r="B705" s="667" t="s">
        <v>509</v>
      </c>
      <c r="C705" s="26" t="s">
        <v>124</v>
      </c>
      <c r="D705" s="126">
        <f t="shared" ref="D705:AA705" si="304">D706+D707+D708+D709</f>
        <v>13</v>
      </c>
      <c r="E705" s="126">
        <f>E706+E707+E708+E709</f>
        <v>80</v>
      </c>
      <c r="F705" s="126">
        <f t="shared" si="304"/>
        <v>77</v>
      </c>
      <c r="G705" s="128">
        <f t="shared" si="304"/>
        <v>7259.8</v>
      </c>
      <c r="H705" s="128">
        <f t="shared" si="304"/>
        <v>288</v>
      </c>
      <c r="I705" s="82">
        <f>J705/G705</f>
        <v>0.3094300118460564</v>
      </c>
      <c r="J705" s="128">
        <f t="shared" si="304"/>
        <v>2246.4</v>
      </c>
      <c r="K705" s="82">
        <f>L705/G705</f>
        <v>0</v>
      </c>
      <c r="L705" s="128">
        <f t="shared" si="304"/>
        <v>0</v>
      </c>
      <c r="M705" s="83">
        <f t="shared" si="304"/>
        <v>0</v>
      </c>
      <c r="N705" s="128">
        <f t="shared" si="304"/>
        <v>0</v>
      </c>
      <c r="O705" s="128">
        <f t="shared" si="304"/>
        <v>0</v>
      </c>
      <c r="P705" s="128">
        <f t="shared" si="304"/>
        <v>0</v>
      </c>
      <c r="Q705" s="128">
        <f t="shared" si="304"/>
        <v>326</v>
      </c>
      <c r="R705" s="128">
        <f t="shared" si="304"/>
        <v>25.299999999999997</v>
      </c>
      <c r="S705" s="128">
        <f t="shared" si="304"/>
        <v>948.7</v>
      </c>
      <c r="T705" s="82">
        <f>U705/G705</f>
        <v>0</v>
      </c>
      <c r="U705" s="128">
        <f t="shared" si="304"/>
        <v>0</v>
      </c>
      <c r="V705" s="82">
        <f>W705/G705</f>
        <v>0.16994958538802721</v>
      </c>
      <c r="W705" s="128">
        <f t="shared" si="304"/>
        <v>1233.8</v>
      </c>
      <c r="X705" s="128">
        <f t="shared" si="304"/>
        <v>0</v>
      </c>
      <c r="Y705" s="128">
        <f t="shared" si="304"/>
        <v>0</v>
      </c>
      <c r="Z705" s="128">
        <f t="shared" si="304"/>
        <v>25.700000000000003</v>
      </c>
      <c r="AA705" s="128">
        <f t="shared" si="304"/>
        <v>12353.7</v>
      </c>
      <c r="AB705" s="148">
        <f>AB706+AB707+AB708+AB709</f>
        <v>1116.9000000000001</v>
      </c>
      <c r="AC705" s="148">
        <f>AC706+AC707+AC708+AC709</f>
        <v>2350.6999999999998</v>
      </c>
      <c r="AD705" s="235">
        <f t="shared" si="286"/>
        <v>0.32379679880988455</v>
      </c>
      <c r="AE705" s="148">
        <f>AE706+AE707+AE708+AE709</f>
        <v>11119.900000000001</v>
      </c>
      <c r="AF705" s="273">
        <f t="shared" si="283"/>
        <v>0.6</v>
      </c>
      <c r="AG705" s="274">
        <f>AG706+AG707+AG708+AG709</f>
        <v>4355.88</v>
      </c>
      <c r="AH705" s="148">
        <f>AH706+AH707+AH708+AH709</f>
        <v>-2005.1800000000003</v>
      </c>
      <c r="AI705" s="235">
        <f t="shared" si="288"/>
        <v>0.6</v>
      </c>
      <c r="AJ705" s="128">
        <f t="shared" si="289"/>
        <v>4355.88</v>
      </c>
      <c r="AK705" s="128"/>
      <c r="AL705" s="443">
        <f t="shared" si="302"/>
        <v>5.0999999999999997E-2</v>
      </c>
      <c r="AM705" s="128">
        <f>AM706+AM707+AM708+AM709</f>
        <v>370.2</v>
      </c>
      <c r="AN705" s="200"/>
      <c r="AO705" s="329"/>
    </row>
    <row r="706" spans="2:41" s="1" customFormat="1" ht="15.75" x14ac:dyDescent="0.25">
      <c r="B706" s="667"/>
      <c r="C706" s="15" t="s">
        <v>510</v>
      </c>
      <c r="D706" s="116">
        <v>3</v>
      </c>
      <c r="E706" s="116">
        <v>13</v>
      </c>
      <c r="F706" s="116">
        <v>13</v>
      </c>
      <c r="G706" s="69">
        <v>1317.7</v>
      </c>
      <c r="H706" s="69">
        <v>42</v>
      </c>
      <c r="I706" s="80">
        <v>0.30105486833118306</v>
      </c>
      <c r="J706" s="69">
        <v>396.69999999999993</v>
      </c>
      <c r="K706" s="80">
        <v>0</v>
      </c>
      <c r="L706" s="69">
        <v>0</v>
      </c>
      <c r="M706" s="80">
        <v>0</v>
      </c>
      <c r="N706" s="69">
        <v>0</v>
      </c>
      <c r="O706" s="69">
        <v>0</v>
      </c>
      <c r="P706" s="69">
        <v>0</v>
      </c>
      <c r="Q706" s="69">
        <v>49.599999999999994</v>
      </c>
      <c r="R706" s="69">
        <v>4.2</v>
      </c>
      <c r="S706" s="69">
        <v>169.6</v>
      </c>
      <c r="T706" s="80">
        <v>0</v>
      </c>
      <c r="U706" s="69">
        <v>0</v>
      </c>
      <c r="V706" s="80">
        <v>0.16991728010928131</v>
      </c>
      <c r="W706" s="69">
        <v>223.89999999999998</v>
      </c>
      <c r="X706" s="69">
        <v>0</v>
      </c>
      <c r="Y706" s="69">
        <v>0</v>
      </c>
      <c r="Z706" s="69">
        <v>0</v>
      </c>
      <c r="AA706" s="60">
        <f>G706+H706+J706+L706+N706+O706+P706+Q706+R706+S706+U706+W706+X706+Y706+Z706</f>
        <v>2203.6999999999998</v>
      </c>
      <c r="AB706" s="143">
        <v>199.2</v>
      </c>
      <c r="AC706" s="69">
        <f>AB706+X706+W706+U706</f>
        <v>423.09999999999997</v>
      </c>
      <c r="AD706" s="238">
        <f t="shared" si="286"/>
        <v>0.32108977764286251</v>
      </c>
      <c r="AE706" s="69">
        <f>G706+H706+J706+L706+N706+P706+Q706+R706+S706+Y706+Z706</f>
        <v>1979.8</v>
      </c>
      <c r="AF706" s="277">
        <f t="shared" si="283"/>
        <v>0.6</v>
      </c>
      <c r="AG706" s="278">
        <f>G706*AF706</f>
        <v>790.62</v>
      </c>
      <c r="AH706" s="225">
        <f>IF((AA706+AB706)-(AE706+AG706)&gt;0,0,(AA706+AB706)-(AE706+AG706))</f>
        <v>-367.52000000000044</v>
      </c>
      <c r="AI706" s="238">
        <f t="shared" si="288"/>
        <v>0.6000000000000002</v>
      </c>
      <c r="AJ706" s="69">
        <f t="shared" si="289"/>
        <v>790.62000000000035</v>
      </c>
      <c r="AK706" s="69"/>
      <c r="AL706" s="438">
        <f t="shared" si="302"/>
        <v>5.0999999999999997E-2</v>
      </c>
      <c r="AM706" s="69">
        <f t="shared" si="284"/>
        <v>67.2</v>
      </c>
      <c r="AN706" s="186"/>
      <c r="AO706" s="329"/>
    </row>
    <row r="707" spans="2:41" ht="15.75" customHeight="1" x14ac:dyDescent="0.25">
      <c r="B707" s="667"/>
      <c r="C707" s="15" t="s">
        <v>511</v>
      </c>
      <c r="D707" s="116">
        <v>3</v>
      </c>
      <c r="E707" s="116">
        <v>35</v>
      </c>
      <c r="F707" s="116">
        <v>34</v>
      </c>
      <c r="G707" s="69">
        <v>2960.1</v>
      </c>
      <c r="H707" s="69">
        <v>120</v>
      </c>
      <c r="I707" s="80">
        <v>0.313570487483531</v>
      </c>
      <c r="J707" s="69">
        <v>928.2</v>
      </c>
      <c r="K707" s="80">
        <v>0</v>
      </c>
      <c r="L707" s="69">
        <v>0</v>
      </c>
      <c r="M707" s="80">
        <v>0</v>
      </c>
      <c r="N707" s="69">
        <v>0</v>
      </c>
      <c r="O707" s="69">
        <v>0</v>
      </c>
      <c r="P707" s="69">
        <v>0</v>
      </c>
      <c r="Q707" s="69">
        <v>174.29999999999998</v>
      </c>
      <c r="R707" s="69">
        <v>12.7</v>
      </c>
      <c r="S707" s="69">
        <v>391.6</v>
      </c>
      <c r="T707" s="80">
        <v>0</v>
      </c>
      <c r="U707" s="69">
        <v>0</v>
      </c>
      <c r="V707" s="80">
        <v>0.16999425695077866</v>
      </c>
      <c r="W707" s="69">
        <v>503.19999999999993</v>
      </c>
      <c r="X707" s="69">
        <v>0</v>
      </c>
      <c r="Y707" s="69">
        <v>0</v>
      </c>
      <c r="Z707" s="69">
        <v>25.700000000000003</v>
      </c>
      <c r="AA707" s="60">
        <f>G707+H707+J707+L707+N707+O707+P707+Q707+R707+S707+U707+W707+X707+Y707+Z707</f>
        <v>5115.8</v>
      </c>
      <c r="AB707" s="143">
        <v>462.5</v>
      </c>
      <c r="AC707" s="69">
        <f>AB707+X707+W707+U707</f>
        <v>965.69999999999993</v>
      </c>
      <c r="AD707" s="238">
        <f t="shared" si="286"/>
        <v>0.32623897841289146</v>
      </c>
      <c r="AE707" s="69">
        <f>G707+H707+J707+L707+N707+P707+Q707+R707+S707+Y707+Z707</f>
        <v>4612.6000000000004</v>
      </c>
      <c r="AF707" s="277">
        <f t="shared" si="283"/>
        <v>0.6</v>
      </c>
      <c r="AG707" s="278">
        <f>G707*AF707</f>
        <v>1776.06</v>
      </c>
      <c r="AH707" s="225">
        <f>IF((AA707+AB707)-(AE707+AG707)&gt;0,0,(AA707+AB707)-(AE707+AG707))</f>
        <v>-810.35999999999967</v>
      </c>
      <c r="AI707" s="238">
        <f t="shared" si="288"/>
        <v>0.59999999999999987</v>
      </c>
      <c r="AJ707" s="69">
        <f t="shared" si="289"/>
        <v>1776.0599999999995</v>
      </c>
      <c r="AK707" s="69"/>
      <c r="AL707" s="438">
        <f t="shared" si="302"/>
        <v>5.0999999999999997E-2</v>
      </c>
      <c r="AM707" s="69">
        <f t="shared" si="284"/>
        <v>151</v>
      </c>
      <c r="AN707" s="186"/>
      <c r="AO707" s="329"/>
    </row>
    <row r="708" spans="2:41" s="1" customFormat="1" ht="15.75" x14ac:dyDescent="0.25">
      <c r="B708" s="667"/>
      <c r="C708" s="15" t="s">
        <v>512</v>
      </c>
      <c r="D708" s="116">
        <v>4</v>
      </c>
      <c r="E708" s="116">
        <v>16</v>
      </c>
      <c r="F708" s="116">
        <v>15</v>
      </c>
      <c r="G708" s="69">
        <v>1534.3000000000002</v>
      </c>
      <c r="H708" s="69">
        <v>55.2</v>
      </c>
      <c r="I708" s="80">
        <v>0.30085380955484586</v>
      </c>
      <c r="J708" s="69">
        <v>461.6</v>
      </c>
      <c r="K708" s="80">
        <v>0</v>
      </c>
      <c r="L708" s="69">
        <v>0</v>
      </c>
      <c r="M708" s="80">
        <v>0</v>
      </c>
      <c r="N708" s="69">
        <v>0</v>
      </c>
      <c r="O708" s="69">
        <v>0</v>
      </c>
      <c r="P708" s="69">
        <v>0</v>
      </c>
      <c r="Q708" s="69">
        <v>53.099999999999994</v>
      </c>
      <c r="R708" s="69">
        <v>4.2</v>
      </c>
      <c r="S708" s="69">
        <v>197.5</v>
      </c>
      <c r="T708" s="80">
        <v>0</v>
      </c>
      <c r="U708" s="69">
        <v>0</v>
      </c>
      <c r="V708" s="80">
        <v>0.16991461904451538</v>
      </c>
      <c r="W708" s="69">
        <v>260.7</v>
      </c>
      <c r="X708" s="69">
        <v>0</v>
      </c>
      <c r="Y708" s="69">
        <v>0</v>
      </c>
      <c r="Z708" s="69">
        <v>0</v>
      </c>
      <c r="AA708" s="60">
        <f>G708+H708+J708+L708+N708+O708+P708+Q708+R708+S708+U708+W708+X708+Y708+Z708</f>
        <v>2566.6</v>
      </c>
      <c r="AB708" s="143">
        <v>232.1</v>
      </c>
      <c r="AC708" s="69">
        <f>AB708+X708+W708+U708</f>
        <v>492.79999999999995</v>
      </c>
      <c r="AD708" s="238">
        <f t="shared" si="286"/>
        <v>0.32118881574659447</v>
      </c>
      <c r="AE708" s="69">
        <f>G708+H708+J708+L708+N708+P708+Q708+R708+S708+Y708+Z708</f>
        <v>2305.9</v>
      </c>
      <c r="AF708" s="277">
        <f t="shared" si="283"/>
        <v>0.6</v>
      </c>
      <c r="AG708" s="278">
        <f>G708*AF708</f>
        <v>920.58</v>
      </c>
      <c r="AH708" s="225">
        <f>IF((AA708+AB708)-(AE708+AG708)&gt;0,0,(AA708+AB708)-(AE708+AG708))</f>
        <v>-427.7800000000002</v>
      </c>
      <c r="AI708" s="238">
        <f t="shared" si="288"/>
        <v>0.6</v>
      </c>
      <c r="AJ708" s="69">
        <f t="shared" si="289"/>
        <v>920.58000000000015</v>
      </c>
      <c r="AK708" s="69"/>
      <c r="AL708" s="438">
        <f t="shared" si="302"/>
        <v>5.0999999999999997E-2</v>
      </c>
      <c r="AM708" s="69">
        <f t="shared" si="284"/>
        <v>78.2</v>
      </c>
      <c r="AN708" s="186"/>
      <c r="AO708" s="329"/>
    </row>
    <row r="709" spans="2:41" ht="13.5" customHeight="1" x14ac:dyDescent="0.25">
      <c r="B709" s="667"/>
      <c r="C709" s="15" t="s">
        <v>513</v>
      </c>
      <c r="D709" s="116">
        <v>3</v>
      </c>
      <c r="E709" s="116">
        <v>16</v>
      </c>
      <c r="F709" s="116">
        <v>15</v>
      </c>
      <c r="G709" s="69">
        <v>1447.7</v>
      </c>
      <c r="H709" s="69">
        <v>70.8</v>
      </c>
      <c r="I709" s="80">
        <v>0.3176763141534848</v>
      </c>
      <c r="J709" s="69">
        <v>459.9</v>
      </c>
      <c r="K709" s="80">
        <v>0</v>
      </c>
      <c r="L709" s="69">
        <v>0</v>
      </c>
      <c r="M709" s="80">
        <v>0</v>
      </c>
      <c r="N709" s="69">
        <v>0</v>
      </c>
      <c r="O709" s="69">
        <v>0</v>
      </c>
      <c r="P709" s="69">
        <v>0</v>
      </c>
      <c r="Q709" s="69">
        <v>49</v>
      </c>
      <c r="R709" s="69">
        <v>4.2</v>
      </c>
      <c r="S709" s="69">
        <v>190</v>
      </c>
      <c r="T709" s="80">
        <v>0</v>
      </c>
      <c r="U709" s="69">
        <v>0</v>
      </c>
      <c r="V709" s="80">
        <v>0.16992470815776747</v>
      </c>
      <c r="W709" s="69">
        <v>245.99999999999997</v>
      </c>
      <c r="X709" s="69">
        <v>0</v>
      </c>
      <c r="Y709" s="69">
        <v>0</v>
      </c>
      <c r="Z709" s="69">
        <v>0</v>
      </c>
      <c r="AA709" s="60">
        <f>G709+H709+J709+L709+N709+O709+P709+Q709+R709+S709+U709+W709+X709+Y709+Z709</f>
        <v>2467.6000000000004</v>
      </c>
      <c r="AB709" s="143">
        <v>223.1</v>
      </c>
      <c r="AC709" s="69">
        <f>AB709+X709+W709+U709</f>
        <v>469.09999999999997</v>
      </c>
      <c r="AD709" s="238">
        <f t="shared" si="286"/>
        <v>0.32403122193824685</v>
      </c>
      <c r="AE709" s="69">
        <f>G709+H709+J709+L709+N709+P709+Q709+R709+S709+Y709+Z709</f>
        <v>2221.6000000000004</v>
      </c>
      <c r="AF709" s="277">
        <f t="shared" si="283"/>
        <v>0.6</v>
      </c>
      <c r="AG709" s="278">
        <f>G709*AF709</f>
        <v>868.62</v>
      </c>
      <c r="AH709" s="225">
        <f>IF((AA709+AB709)-(AE709+AG709)&gt;0,0,(AA709+AB709)-(AE709+AG709))</f>
        <v>-399.52</v>
      </c>
      <c r="AI709" s="238">
        <f t="shared" si="288"/>
        <v>0.59999999999999987</v>
      </c>
      <c r="AJ709" s="69">
        <f t="shared" si="289"/>
        <v>868.61999999999989</v>
      </c>
      <c r="AK709" s="69"/>
      <c r="AL709" s="438">
        <f t="shared" si="302"/>
        <v>5.0999999999999997E-2</v>
      </c>
      <c r="AM709" s="69">
        <f t="shared" si="284"/>
        <v>73.8</v>
      </c>
      <c r="AN709" s="186"/>
      <c r="AO709" s="329"/>
    </row>
    <row r="710" spans="2:41" s="1" customFormat="1" ht="15.75" x14ac:dyDescent="0.25">
      <c r="B710" s="667" t="s">
        <v>514</v>
      </c>
      <c r="C710" s="26" t="s">
        <v>124</v>
      </c>
      <c r="D710" s="125">
        <f t="shared" ref="D710:AA710" si="305">D711+D712</f>
        <v>6</v>
      </c>
      <c r="E710" s="125">
        <f t="shared" si="305"/>
        <v>29</v>
      </c>
      <c r="F710" s="125">
        <f t="shared" si="305"/>
        <v>28</v>
      </c>
      <c r="G710" s="57">
        <f t="shared" si="305"/>
        <v>2748.1000000000004</v>
      </c>
      <c r="H710" s="57">
        <f t="shared" si="305"/>
        <v>108</v>
      </c>
      <c r="I710" s="82">
        <f>J710/G710</f>
        <v>0.31934791310359883</v>
      </c>
      <c r="J710" s="57">
        <f t="shared" si="305"/>
        <v>877.6</v>
      </c>
      <c r="K710" s="82">
        <f>L710/G710</f>
        <v>0</v>
      </c>
      <c r="L710" s="57">
        <f t="shared" si="305"/>
        <v>0</v>
      </c>
      <c r="M710" s="82">
        <f t="shared" si="305"/>
        <v>0</v>
      </c>
      <c r="N710" s="57">
        <f t="shared" si="305"/>
        <v>0</v>
      </c>
      <c r="O710" s="57">
        <f t="shared" si="305"/>
        <v>0</v>
      </c>
      <c r="P710" s="57">
        <f t="shared" si="305"/>
        <v>0</v>
      </c>
      <c r="Q710" s="57">
        <f t="shared" si="305"/>
        <v>86</v>
      </c>
      <c r="R710" s="57">
        <f t="shared" si="305"/>
        <v>8.4</v>
      </c>
      <c r="S710" s="57">
        <f t="shared" si="305"/>
        <v>358.19999999999993</v>
      </c>
      <c r="T710" s="82">
        <f>U710/G710</f>
        <v>0</v>
      </c>
      <c r="U710" s="57">
        <f t="shared" si="305"/>
        <v>0</v>
      </c>
      <c r="V710" s="82">
        <f>W710/G710</f>
        <v>0.16993559186346929</v>
      </c>
      <c r="W710" s="57">
        <f t="shared" si="305"/>
        <v>467</v>
      </c>
      <c r="X710" s="57">
        <f t="shared" si="305"/>
        <v>0</v>
      </c>
      <c r="Y710" s="57">
        <f t="shared" si="305"/>
        <v>0</v>
      </c>
      <c r="Z710" s="57">
        <f t="shared" si="305"/>
        <v>0</v>
      </c>
      <c r="AA710" s="57">
        <f t="shared" si="305"/>
        <v>4653.3</v>
      </c>
      <c r="AB710" s="141">
        <f>AB711+AB712</f>
        <v>420.70000000000005</v>
      </c>
      <c r="AC710" s="141">
        <f>AC711+AC712</f>
        <v>887.7</v>
      </c>
      <c r="AD710" s="233">
        <f t="shared" si="286"/>
        <v>0.32302317965139549</v>
      </c>
      <c r="AE710" s="141">
        <f>AE711+AE712</f>
        <v>4186.3</v>
      </c>
      <c r="AF710" s="269">
        <f t="shared" si="283"/>
        <v>0.6</v>
      </c>
      <c r="AG710" s="270">
        <f>AG711+AG712</f>
        <v>1648.8600000000001</v>
      </c>
      <c r="AH710" s="141">
        <f>AH711+AH712</f>
        <v>-761.1599999999994</v>
      </c>
      <c r="AI710" s="233">
        <f t="shared" si="288"/>
        <v>0.59999999999999976</v>
      </c>
      <c r="AJ710" s="57">
        <f t="shared" si="289"/>
        <v>1648.8599999999994</v>
      </c>
      <c r="AK710" s="57"/>
      <c r="AL710" s="433">
        <f t="shared" si="302"/>
        <v>5.0999999999999997E-2</v>
      </c>
      <c r="AM710" s="57">
        <f>AM711+AM712</f>
        <v>140.1</v>
      </c>
      <c r="AN710" s="79"/>
      <c r="AO710" s="329"/>
    </row>
    <row r="711" spans="2:41" s="1" customFormat="1" ht="15.75" x14ac:dyDescent="0.25">
      <c r="B711" s="667"/>
      <c r="C711" s="15" t="s">
        <v>515</v>
      </c>
      <c r="D711" s="116">
        <v>2</v>
      </c>
      <c r="E711" s="116">
        <v>14</v>
      </c>
      <c r="F711" s="116">
        <v>13</v>
      </c>
      <c r="G711" s="69">
        <v>1212.7</v>
      </c>
      <c r="H711" s="69">
        <v>51.6</v>
      </c>
      <c r="I711" s="80">
        <v>0.32695637832934771</v>
      </c>
      <c r="J711" s="69">
        <v>396.5</v>
      </c>
      <c r="K711" s="80">
        <v>0</v>
      </c>
      <c r="L711" s="69">
        <v>0</v>
      </c>
      <c r="M711" s="80">
        <v>0</v>
      </c>
      <c r="N711" s="69">
        <v>0</v>
      </c>
      <c r="O711" s="69">
        <v>0</v>
      </c>
      <c r="P711" s="69">
        <v>0</v>
      </c>
      <c r="Q711" s="69">
        <v>42.199999999999996</v>
      </c>
      <c r="R711" s="69">
        <v>4.2</v>
      </c>
      <c r="S711" s="69">
        <v>159.59999999999997</v>
      </c>
      <c r="T711" s="80">
        <v>0</v>
      </c>
      <c r="U711" s="69">
        <v>0</v>
      </c>
      <c r="V711" s="80">
        <v>0.16995134823121957</v>
      </c>
      <c r="W711" s="69">
        <v>206.1</v>
      </c>
      <c r="X711" s="69">
        <v>0</v>
      </c>
      <c r="Y711" s="69">
        <v>0</v>
      </c>
      <c r="Z711" s="69">
        <v>0</v>
      </c>
      <c r="AA711" s="60">
        <f>G711+H711+J711+L711+N711+O711+P711+Q711+R711+S711+U711+W711+X711+Y711+Z711</f>
        <v>2072.9</v>
      </c>
      <c r="AB711" s="143">
        <v>187.4</v>
      </c>
      <c r="AC711" s="69">
        <f>AB711+X711+W711+U711</f>
        <v>393.5</v>
      </c>
      <c r="AD711" s="238">
        <f t="shared" si="286"/>
        <v>0.32448255957780159</v>
      </c>
      <c r="AE711" s="69">
        <f>G711+H711+J711+L711+N711+P711+Q711+R711+S711+Y711+Z711</f>
        <v>1866.8</v>
      </c>
      <c r="AF711" s="277">
        <f t="shared" si="283"/>
        <v>0.6</v>
      </c>
      <c r="AG711" s="278">
        <f>G711*AF711</f>
        <v>727.62</v>
      </c>
      <c r="AH711" s="225">
        <f>IF((AA711+AB711)-(AE711+AG711)&gt;0,0,(AA711+AB711)-(AE711+AG711))</f>
        <v>-334.11999999999989</v>
      </c>
      <c r="AI711" s="238">
        <f t="shared" si="288"/>
        <v>0.59999999999999987</v>
      </c>
      <c r="AJ711" s="69">
        <f t="shared" si="289"/>
        <v>727.61999999999989</v>
      </c>
      <c r="AK711" s="69"/>
      <c r="AL711" s="438">
        <f t="shared" si="302"/>
        <v>5.0999999999999997E-2</v>
      </c>
      <c r="AM711" s="69">
        <f t="shared" si="284"/>
        <v>61.8</v>
      </c>
      <c r="AN711" s="186"/>
      <c r="AO711" s="329"/>
    </row>
    <row r="712" spans="2:41" s="1" customFormat="1" ht="15.75" customHeight="1" x14ac:dyDescent="0.25">
      <c r="B712" s="667"/>
      <c r="C712" s="15" t="s">
        <v>516</v>
      </c>
      <c r="D712" s="116">
        <v>4</v>
      </c>
      <c r="E712" s="116">
        <v>15</v>
      </c>
      <c r="F712" s="116">
        <v>15</v>
      </c>
      <c r="G712" s="69">
        <v>1535.4</v>
      </c>
      <c r="H712" s="69">
        <v>56.4</v>
      </c>
      <c r="I712" s="80">
        <v>0.3133385437019669</v>
      </c>
      <c r="J712" s="69">
        <v>481.1</v>
      </c>
      <c r="K712" s="80">
        <v>0</v>
      </c>
      <c r="L712" s="69">
        <v>0</v>
      </c>
      <c r="M712" s="80">
        <v>0</v>
      </c>
      <c r="N712" s="69">
        <v>0</v>
      </c>
      <c r="O712" s="69">
        <v>0</v>
      </c>
      <c r="P712" s="69">
        <v>0</v>
      </c>
      <c r="Q712" s="69">
        <v>43.8</v>
      </c>
      <c r="R712" s="69">
        <v>4.2</v>
      </c>
      <c r="S712" s="69">
        <v>198.59999999999997</v>
      </c>
      <c r="T712" s="80">
        <v>0</v>
      </c>
      <c r="U712" s="69">
        <v>0</v>
      </c>
      <c r="V712" s="80">
        <v>0.16992314706265466</v>
      </c>
      <c r="W712" s="69">
        <v>260.89999999999998</v>
      </c>
      <c r="X712" s="69">
        <v>0</v>
      </c>
      <c r="Y712" s="69">
        <v>0</v>
      </c>
      <c r="Z712" s="69">
        <v>0</v>
      </c>
      <c r="AA712" s="60">
        <f>G712+H712+J712+L712+N712+O712+P712+Q712+R712+S712+U712+W712+X712+Y712+Z712</f>
        <v>2580.4</v>
      </c>
      <c r="AB712" s="143">
        <v>233.3</v>
      </c>
      <c r="AC712" s="69">
        <f>AB712+X712+W712+U712</f>
        <v>494.2</v>
      </c>
      <c r="AD712" s="238">
        <f t="shared" si="286"/>
        <v>0.32187052233945551</v>
      </c>
      <c r="AE712" s="69">
        <f>G712+H712+J712+L712+N712+P712+Q712+R712+S712+Y712+Z712</f>
        <v>2319.5</v>
      </c>
      <c r="AF712" s="277">
        <f t="shared" si="283"/>
        <v>0.6</v>
      </c>
      <c r="AG712" s="278">
        <f>G712*AF712</f>
        <v>921.24</v>
      </c>
      <c r="AH712" s="225">
        <f>IF((AA712+AB712)-(AE712+AG712)&gt;0,0,(AA712+AB712)-(AE712+AG712))</f>
        <v>-427.03999999999951</v>
      </c>
      <c r="AI712" s="238">
        <f t="shared" si="288"/>
        <v>0.59999999999999964</v>
      </c>
      <c r="AJ712" s="69">
        <f t="shared" si="289"/>
        <v>921.23999999999955</v>
      </c>
      <c r="AK712" s="69"/>
      <c r="AL712" s="438">
        <f t="shared" si="302"/>
        <v>5.0999999999999997E-2</v>
      </c>
      <c r="AM712" s="69">
        <f t="shared" si="284"/>
        <v>78.3</v>
      </c>
      <c r="AN712" s="186"/>
      <c r="AO712" s="329"/>
    </row>
    <row r="713" spans="2:41" ht="15.75" x14ac:dyDescent="0.25">
      <c r="B713" s="667" t="s">
        <v>517</v>
      </c>
      <c r="C713" s="26" t="s">
        <v>124</v>
      </c>
      <c r="D713" s="126">
        <f>D714+D715</f>
        <v>9</v>
      </c>
      <c r="E713" s="126">
        <f t="shared" ref="E713:Z713" si="306">E714+E715</f>
        <v>47</v>
      </c>
      <c r="F713" s="126">
        <f t="shared" si="306"/>
        <v>41</v>
      </c>
      <c r="G713" s="128">
        <f t="shared" si="306"/>
        <v>3733.1000000000004</v>
      </c>
      <c r="H713" s="128">
        <f t="shared" si="306"/>
        <v>104.39999999999999</v>
      </c>
      <c r="I713" s="82">
        <f>J713/G713</f>
        <v>0.30773351905922691</v>
      </c>
      <c r="J713" s="128">
        <f t="shared" si="306"/>
        <v>1148.8000000000002</v>
      </c>
      <c r="K713" s="82">
        <f>L713/G713</f>
        <v>0</v>
      </c>
      <c r="L713" s="128">
        <f t="shared" si="306"/>
        <v>0</v>
      </c>
      <c r="M713" s="83">
        <f t="shared" si="306"/>
        <v>0</v>
      </c>
      <c r="N713" s="128">
        <f t="shared" si="306"/>
        <v>0</v>
      </c>
      <c r="O713" s="128">
        <f t="shared" si="306"/>
        <v>0</v>
      </c>
      <c r="P713" s="128">
        <f t="shared" si="306"/>
        <v>11.2</v>
      </c>
      <c r="Q713" s="128">
        <f t="shared" si="306"/>
        <v>130.19999999999999</v>
      </c>
      <c r="R713" s="128">
        <f t="shared" si="306"/>
        <v>12.600000000000001</v>
      </c>
      <c r="S713" s="128">
        <f t="shared" si="306"/>
        <v>481.4</v>
      </c>
      <c r="T713" s="82">
        <f>U713/G713</f>
        <v>0</v>
      </c>
      <c r="U713" s="128">
        <f t="shared" si="306"/>
        <v>0</v>
      </c>
      <c r="V713" s="82">
        <f>W713/G713</f>
        <v>0.16999276740510566</v>
      </c>
      <c r="W713" s="128">
        <f t="shared" si="306"/>
        <v>634.6</v>
      </c>
      <c r="X713" s="128">
        <f t="shared" si="306"/>
        <v>0</v>
      </c>
      <c r="Y713" s="128">
        <f t="shared" si="306"/>
        <v>49.6</v>
      </c>
      <c r="Z713" s="128">
        <f t="shared" si="306"/>
        <v>25.9</v>
      </c>
      <c r="AA713" s="128">
        <f>AA714+AA715</f>
        <v>6331.7999999999993</v>
      </c>
      <c r="AB713" s="148">
        <f>AB714+AB715</f>
        <v>572.6</v>
      </c>
      <c r="AC713" s="148">
        <f>AC714+AC715</f>
        <v>1207.1999999999998</v>
      </c>
      <c r="AD713" s="235">
        <f t="shared" si="286"/>
        <v>0.3233773539417642</v>
      </c>
      <c r="AE713" s="148">
        <f>AE714+AE715</f>
        <v>5697.2</v>
      </c>
      <c r="AF713" s="273">
        <f t="shared" si="283"/>
        <v>0.6</v>
      </c>
      <c r="AG713" s="274">
        <f>AG714+AG715</f>
        <v>2239.86</v>
      </c>
      <c r="AH713" s="148">
        <f>AH714+AH715</f>
        <v>-1032.6600000000003</v>
      </c>
      <c r="AI713" s="235">
        <f t="shared" si="288"/>
        <v>0.6</v>
      </c>
      <c r="AJ713" s="128">
        <f t="shared" si="289"/>
        <v>2239.86</v>
      </c>
      <c r="AK713" s="128"/>
      <c r="AL713" s="443">
        <f t="shared" si="302"/>
        <v>5.0999999999999997E-2</v>
      </c>
      <c r="AM713" s="128">
        <f>AM714+AM715</f>
        <v>190.39999999999998</v>
      </c>
      <c r="AN713" s="200"/>
      <c r="AO713" s="329"/>
    </row>
    <row r="714" spans="2:41" ht="15.75" x14ac:dyDescent="0.25">
      <c r="B714" s="667"/>
      <c r="C714" s="15" t="s">
        <v>518</v>
      </c>
      <c r="D714" s="116">
        <v>6</v>
      </c>
      <c r="E714" s="116">
        <v>27</v>
      </c>
      <c r="F714" s="116">
        <v>23</v>
      </c>
      <c r="G714" s="69">
        <v>2227.9</v>
      </c>
      <c r="H714" s="69">
        <v>45.599999999999994</v>
      </c>
      <c r="I714" s="80">
        <v>0.2919341083531577</v>
      </c>
      <c r="J714" s="69">
        <v>650.40000000000009</v>
      </c>
      <c r="K714" s="80">
        <v>0</v>
      </c>
      <c r="L714" s="69">
        <v>0</v>
      </c>
      <c r="M714" s="80">
        <v>0</v>
      </c>
      <c r="N714" s="69">
        <v>0</v>
      </c>
      <c r="O714" s="69">
        <v>0</v>
      </c>
      <c r="P714" s="69">
        <v>0</v>
      </c>
      <c r="Q714" s="69">
        <v>54.4</v>
      </c>
      <c r="R714" s="69">
        <v>4.2</v>
      </c>
      <c r="S714" s="69">
        <v>280.2</v>
      </c>
      <c r="T714" s="80">
        <v>0</v>
      </c>
      <c r="U714" s="69">
        <v>0</v>
      </c>
      <c r="V714" s="80">
        <v>0.16998069931325463</v>
      </c>
      <c r="W714" s="69">
        <v>378.7</v>
      </c>
      <c r="X714" s="69">
        <v>0</v>
      </c>
      <c r="Y714" s="69">
        <v>0</v>
      </c>
      <c r="Z714" s="69">
        <v>8.6</v>
      </c>
      <c r="AA714" s="60">
        <f>G714+H714+J714+L714+N714+O714+P714+Q714+R714+S714+U714+W714+X714+Y714+Z714</f>
        <v>3649.9999999999995</v>
      </c>
      <c r="AB714" s="143">
        <v>330.1</v>
      </c>
      <c r="AC714" s="69">
        <f>AB714+X714+W714+U714</f>
        <v>708.8</v>
      </c>
      <c r="AD714" s="238">
        <f t="shared" si="286"/>
        <v>0.31814713407244488</v>
      </c>
      <c r="AE714" s="69">
        <f>G714+H714+J714+L714+N714+P714+Q714+R714+S714+Y714+Z714</f>
        <v>3271.2999999999997</v>
      </c>
      <c r="AF714" s="277">
        <f t="shared" si="283"/>
        <v>0.6</v>
      </c>
      <c r="AG714" s="278">
        <f>G714*AF714</f>
        <v>1336.74</v>
      </c>
      <c r="AH714" s="225">
        <f>IF((AA714+AB714)-(AE714+AG714)&gt;0,0,(AA714+AB714)-(AE714+AG714))</f>
        <v>-627.94000000000051</v>
      </c>
      <c r="AI714" s="238">
        <f t="shared" si="288"/>
        <v>0.6000000000000002</v>
      </c>
      <c r="AJ714" s="69">
        <f t="shared" si="289"/>
        <v>1336.7400000000005</v>
      </c>
      <c r="AK714" s="69"/>
      <c r="AL714" s="438">
        <f t="shared" si="302"/>
        <v>5.0999999999999997E-2</v>
      </c>
      <c r="AM714" s="69">
        <f t="shared" si="284"/>
        <v>113.6</v>
      </c>
      <c r="AN714" s="186"/>
      <c r="AO714" s="329"/>
    </row>
    <row r="715" spans="2:41" s="1" customFormat="1" ht="15.75" customHeight="1" x14ac:dyDescent="0.25">
      <c r="B715" s="667"/>
      <c r="C715" s="15" t="s">
        <v>519</v>
      </c>
      <c r="D715" s="116">
        <v>3</v>
      </c>
      <c r="E715" s="116">
        <v>20</v>
      </c>
      <c r="F715" s="116">
        <v>18</v>
      </c>
      <c r="G715" s="69">
        <v>1505.2</v>
      </c>
      <c r="H715" s="69">
        <v>58.8</v>
      </c>
      <c r="I715" s="80">
        <v>0.33111878820090351</v>
      </c>
      <c r="J715" s="69">
        <v>498.4</v>
      </c>
      <c r="K715" s="80">
        <v>0</v>
      </c>
      <c r="L715" s="69">
        <v>0</v>
      </c>
      <c r="M715" s="80">
        <v>0</v>
      </c>
      <c r="N715" s="69">
        <v>0</v>
      </c>
      <c r="O715" s="69">
        <v>0</v>
      </c>
      <c r="P715" s="69">
        <v>11.2</v>
      </c>
      <c r="Q715" s="69">
        <v>75.8</v>
      </c>
      <c r="R715" s="69">
        <v>8.4</v>
      </c>
      <c r="S715" s="69">
        <v>201.20000000000002</v>
      </c>
      <c r="T715" s="80">
        <v>0</v>
      </c>
      <c r="U715" s="69">
        <v>0</v>
      </c>
      <c r="V715" s="80">
        <v>0.17001062981663567</v>
      </c>
      <c r="W715" s="69">
        <v>255.9</v>
      </c>
      <c r="X715" s="69">
        <v>0</v>
      </c>
      <c r="Y715" s="69">
        <v>49.6</v>
      </c>
      <c r="Z715" s="69">
        <v>17.3</v>
      </c>
      <c r="AA715" s="60">
        <f>G715+H715+J715+L715+N715+O715+P715+Q715+R715+S715+U715+W715+X715+Y715+Z715</f>
        <v>2681.8</v>
      </c>
      <c r="AB715" s="143">
        <v>242.5</v>
      </c>
      <c r="AC715" s="69">
        <f>AB715+X715+W715+U715</f>
        <v>498.4</v>
      </c>
      <c r="AD715" s="238">
        <f t="shared" si="286"/>
        <v>0.33111878820090351</v>
      </c>
      <c r="AE715" s="69">
        <f>G715+H715+J715+L715+N715+P715+Q715+R715+S715+Y715+Z715</f>
        <v>2425.9</v>
      </c>
      <c r="AF715" s="277">
        <f t="shared" si="283"/>
        <v>0.6</v>
      </c>
      <c r="AG715" s="278">
        <f>G715*AF715</f>
        <v>903.12</v>
      </c>
      <c r="AH715" s="225">
        <f>IF((AA715+AB715)-(AE715+AG715)&gt;0,0,(AA715+AB715)-(AE715+AG715))</f>
        <v>-404.7199999999998</v>
      </c>
      <c r="AI715" s="238">
        <f t="shared" si="288"/>
        <v>0.59999999999999987</v>
      </c>
      <c r="AJ715" s="69">
        <f t="shared" si="289"/>
        <v>903.11999999999978</v>
      </c>
      <c r="AK715" s="69"/>
      <c r="AL715" s="438">
        <f t="shared" si="302"/>
        <v>5.0999999999999997E-2</v>
      </c>
      <c r="AM715" s="69">
        <f t="shared" si="284"/>
        <v>76.8</v>
      </c>
      <c r="AN715" s="186"/>
      <c r="AO715" s="329"/>
    </row>
    <row r="716" spans="2:41" s="1" customFormat="1" ht="15.75" x14ac:dyDescent="0.25">
      <c r="B716" s="667" t="s">
        <v>520</v>
      </c>
      <c r="C716" s="26" t="s">
        <v>124</v>
      </c>
      <c r="D716" s="125">
        <f t="shared" ref="D716:AA716" si="307">D717+D718</f>
        <v>7</v>
      </c>
      <c r="E716" s="125">
        <f t="shared" si="307"/>
        <v>38</v>
      </c>
      <c r="F716" s="125">
        <f t="shared" si="307"/>
        <v>36</v>
      </c>
      <c r="G716" s="57">
        <f t="shared" si="307"/>
        <v>3545.0000000000005</v>
      </c>
      <c r="H716" s="57">
        <f t="shared" si="307"/>
        <v>151.19999999999999</v>
      </c>
      <c r="I716" s="82">
        <f>J716/G716</f>
        <v>0.3311988716502115</v>
      </c>
      <c r="J716" s="57">
        <f t="shared" si="307"/>
        <v>1174.0999999999999</v>
      </c>
      <c r="K716" s="82">
        <f>L716/G716</f>
        <v>0</v>
      </c>
      <c r="L716" s="57">
        <f t="shared" si="307"/>
        <v>0</v>
      </c>
      <c r="M716" s="82">
        <f t="shared" si="307"/>
        <v>0</v>
      </c>
      <c r="N716" s="57">
        <f t="shared" si="307"/>
        <v>0</v>
      </c>
      <c r="O716" s="57">
        <f t="shared" si="307"/>
        <v>0</v>
      </c>
      <c r="P716" s="57">
        <f t="shared" si="307"/>
        <v>0</v>
      </c>
      <c r="Q716" s="57">
        <f t="shared" si="307"/>
        <v>90.8</v>
      </c>
      <c r="R716" s="57">
        <f t="shared" si="307"/>
        <v>8.4</v>
      </c>
      <c r="S716" s="57">
        <f t="shared" si="307"/>
        <v>464.5</v>
      </c>
      <c r="T716" s="82">
        <f>U716/G716</f>
        <v>0</v>
      </c>
      <c r="U716" s="57">
        <f t="shared" si="307"/>
        <v>0</v>
      </c>
      <c r="V716" s="82">
        <f>W716/G716</f>
        <v>0.1699576868829337</v>
      </c>
      <c r="W716" s="57">
        <f t="shared" si="307"/>
        <v>602.5</v>
      </c>
      <c r="X716" s="57">
        <f t="shared" si="307"/>
        <v>0</v>
      </c>
      <c r="Y716" s="57">
        <f t="shared" si="307"/>
        <v>0</v>
      </c>
      <c r="Z716" s="57">
        <f t="shared" si="307"/>
        <v>0</v>
      </c>
      <c r="AA716" s="57">
        <f t="shared" si="307"/>
        <v>6036.5</v>
      </c>
      <c r="AB716" s="141">
        <f>AB717+AB718</f>
        <v>545.79999999999995</v>
      </c>
      <c r="AC716" s="141">
        <f>AC717+AC718</f>
        <v>1148.3</v>
      </c>
      <c r="AD716" s="233">
        <f t="shared" si="286"/>
        <v>0.32392101551480956</v>
      </c>
      <c r="AE716" s="141">
        <f>AE717+AE718</f>
        <v>5434</v>
      </c>
      <c r="AF716" s="269">
        <f t="shared" si="283"/>
        <v>0.6</v>
      </c>
      <c r="AG716" s="270">
        <f>AG717+AG718</f>
        <v>2127</v>
      </c>
      <c r="AH716" s="141">
        <f>AH717+AH718</f>
        <v>-978.70000000000027</v>
      </c>
      <c r="AI716" s="233">
        <f t="shared" si="288"/>
        <v>0.6</v>
      </c>
      <c r="AJ716" s="57">
        <f t="shared" si="289"/>
        <v>2127</v>
      </c>
      <c r="AK716" s="57"/>
      <c r="AL716" s="433">
        <f t="shared" si="302"/>
        <v>5.0999999999999997E-2</v>
      </c>
      <c r="AM716" s="57">
        <f>AM717+AM718</f>
        <v>180.7</v>
      </c>
      <c r="AN716" s="79"/>
      <c r="AO716" s="329"/>
    </row>
    <row r="717" spans="2:41" s="1" customFormat="1" ht="15.75" x14ac:dyDescent="0.25">
      <c r="B717" s="667"/>
      <c r="C717" s="15" t="s">
        <v>521</v>
      </c>
      <c r="D717" s="116">
        <v>3</v>
      </c>
      <c r="E717" s="116">
        <v>19</v>
      </c>
      <c r="F717" s="116">
        <v>17</v>
      </c>
      <c r="G717" s="69">
        <v>1663.7000000000003</v>
      </c>
      <c r="H717" s="69">
        <v>74.399999999999991</v>
      </c>
      <c r="I717" s="80">
        <v>0.35619402536514988</v>
      </c>
      <c r="J717" s="69">
        <v>592.59999999999991</v>
      </c>
      <c r="K717" s="80">
        <v>0</v>
      </c>
      <c r="L717" s="69">
        <v>0</v>
      </c>
      <c r="M717" s="80">
        <v>0</v>
      </c>
      <c r="N717" s="69">
        <v>0</v>
      </c>
      <c r="O717" s="69">
        <v>0</v>
      </c>
      <c r="P717" s="69">
        <v>0</v>
      </c>
      <c r="Q717" s="69">
        <v>41.9</v>
      </c>
      <c r="R717" s="69">
        <v>4.2</v>
      </c>
      <c r="S717" s="69">
        <v>221.7</v>
      </c>
      <c r="T717" s="80">
        <v>0</v>
      </c>
      <c r="U717" s="69">
        <v>0</v>
      </c>
      <c r="V717" s="80">
        <v>0.1699825689727715</v>
      </c>
      <c r="W717" s="69">
        <v>282.8</v>
      </c>
      <c r="X717" s="69">
        <v>0</v>
      </c>
      <c r="Y717" s="69">
        <v>0</v>
      </c>
      <c r="Z717" s="69">
        <v>0</v>
      </c>
      <c r="AA717" s="60">
        <f>G717+H717+J717+L717+N717+O717+P717+Q717+R717+S717+U717+W717+X717+Y717+Z717</f>
        <v>2881.3</v>
      </c>
      <c r="AB717" s="143">
        <v>260.5</v>
      </c>
      <c r="AC717" s="69">
        <f>AB717+X717+W717+U717</f>
        <v>543.29999999999995</v>
      </c>
      <c r="AD717" s="238">
        <f t="shared" si="286"/>
        <v>0.32656127907675653</v>
      </c>
      <c r="AE717" s="69">
        <f>G717+H717+J717+L717+N717+P717+Q717+R717+S717+Y717+Z717</f>
        <v>2598.5</v>
      </c>
      <c r="AF717" s="277">
        <f t="shared" si="283"/>
        <v>0.6</v>
      </c>
      <c r="AG717" s="278">
        <f>G717*AF717</f>
        <v>998.22000000000014</v>
      </c>
      <c r="AH717" s="225">
        <f>IF((AA717+AB717)-(AE717+AG717)&gt;0,0,(AA717+AB717)-(AE717+AG717))</f>
        <v>-454.92000000000007</v>
      </c>
      <c r="AI717" s="238">
        <f t="shared" si="288"/>
        <v>0.59999999999999987</v>
      </c>
      <c r="AJ717" s="69">
        <f t="shared" si="289"/>
        <v>998.22</v>
      </c>
      <c r="AK717" s="69"/>
      <c r="AL717" s="438">
        <f t="shared" si="302"/>
        <v>5.0999999999999997E-2</v>
      </c>
      <c r="AM717" s="69">
        <f t="shared" si="284"/>
        <v>84.8</v>
      </c>
      <c r="AN717" s="186"/>
      <c r="AO717" s="329"/>
    </row>
    <row r="718" spans="2:41" s="1" customFormat="1" ht="15.75" customHeight="1" x14ac:dyDescent="0.25">
      <c r="B718" s="667"/>
      <c r="C718" s="15" t="s">
        <v>522</v>
      </c>
      <c r="D718" s="116">
        <v>4</v>
      </c>
      <c r="E718" s="116">
        <v>19</v>
      </c>
      <c r="F718" s="116">
        <v>19</v>
      </c>
      <c r="G718" s="69">
        <v>1881.3000000000002</v>
      </c>
      <c r="H718" s="69">
        <v>76.800000000000011</v>
      </c>
      <c r="I718" s="80">
        <v>0.30909477488970388</v>
      </c>
      <c r="J718" s="69">
        <v>581.5</v>
      </c>
      <c r="K718" s="80">
        <v>0</v>
      </c>
      <c r="L718" s="69">
        <v>0</v>
      </c>
      <c r="M718" s="80">
        <v>0</v>
      </c>
      <c r="N718" s="69">
        <v>0</v>
      </c>
      <c r="O718" s="69">
        <v>0</v>
      </c>
      <c r="P718" s="69">
        <v>0</v>
      </c>
      <c r="Q718" s="69">
        <v>48.9</v>
      </c>
      <c r="R718" s="69">
        <v>4.2</v>
      </c>
      <c r="S718" s="69">
        <v>242.79999999999998</v>
      </c>
      <c r="T718" s="80">
        <v>0</v>
      </c>
      <c r="U718" s="69">
        <v>0</v>
      </c>
      <c r="V718" s="80">
        <v>0.16993568277255086</v>
      </c>
      <c r="W718" s="69">
        <v>319.7</v>
      </c>
      <c r="X718" s="69">
        <v>0</v>
      </c>
      <c r="Y718" s="69">
        <v>0</v>
      </c>
      <c r="Z718" s="69">
        <v>0</v>
      </c>
      <c r="AA718" s="60">
        <f>G718+H718+J718+L718+N718+O718+P718+Q718+R718+S718+U718+W718+X718+Y718+Z718</f>
        <v>3155.2000000000003</v>
      </c>
      <c r="AB718" s="143">
        <v>285.3</v>
      </c>
      <c r="AC718" s="69">
        <f>AB718+X718+W718+U718</f>
        <v>605</v>
      </c>
      <c r="AD718" s="238">
        <f t="shared" si="286"/>
        <v>0.32158613724552171</v>
      </c>
      <c r="AE718" s="69">
        <f>G718+H718+J718+L718+N718+P718+Q718+R718+S718+Y718+Z718</f>
        <v>2835.5000000000005</v>
      </c>
      <c r="AF718" s="277">
        <f t="shared" si="283"/>
        <v>0.6</v>
      </c>
      <c r="AG718" s="278">
        <f>G718*AF718</f>
        <v>1128.78</v>
      </c>
      <c r="AH718" s="225">
        <f>IF((AA718+AB718)-(AE718+AG718)&gt;0,0,(AA718+AB718)-(AE718+AG718))</f>
        <v>-523.7800000000002</v>
      </c>
      <c r="AI718" s="238">
        <f t="shared" si="288"/>
        <v>0.60000000000000009</v>
      </c>
      <c r="AJ718" s="69">
        <f t="shared" si="289"/>
        <v>1128.7800000000002</v>
      </c>
      <c r="AK718" s="69"/>
      <c r="AL718" s="438">
        <f t="shared" si="302"/>
        <v>5.0999999999999997E-2</v>
      </c>
      <c r="AM718" s="69">
        <f t="shared" si="284"/>
        <v>95.9</v>
      </c>
      <c r="AN718" s="186"/>
      <c r="AO718" s="329"/>
    </row>
    <row r="719" spans="2:41" s="1" customFormat="1" ht="15.75" x14ac:dyDescent="0.25">
      <c r="B719" s="667" t="s">
        <v>523</v>
      </c>
      <c r="C719" s="26" t="s">
        <v>124</v>
      </c>
      <c r="D719" s="125">
        <f>D720+D721</f>
        <v>29</v>
      </c>
      <c r="E719" s="125">
        <f t="shared" ref="E719:Z719" si="308">E720+E721</f>
        <v>119</v>
      </c>
      <c r="F719" s="125">
        <f t="shared" si="308"/>
        <v>116</v>
      </c>
      <c r="G719" s="57">
        <f t="shared" si="308"/>
        <v>10645.9</v>
      </c>
      <c r="H719" s="57">
        <f t="shared" si="308"/>
        <v>291.60000000000002</v>
      </c>
      <c r="I719" s="82">
        <f>J719/G719</f>
        <v>0.25831540780957929</v>
      </c>
      <c r="J719" s="57">
        <f t="shared" si="308"/>
        <v>2750</v>
      </c>
      <c r="K719" s="82">
        <f>L719/G719</f>
        <v>1.5498924468574757E-3</v>
      </c>
      <c r="L719" s="57">
        <f t="shared" si="308"/>
        <v>16.5</v>
      </c>
      <c r="M719" s="82">
        <f t="shared" si="308"/>
        <v>0</v>
      </c>
      <c r="N719" s="57">
        <f t="shared" si="308"/>
        <v>0</v>
      </c>
      <c r="O719" s="57">
        <f t="shared" si="308"/>
        <v>0</v>
      </c>
      <c r="P719" s="57">
        <f t="shared" si="308"/>
        <v>13</v>
      </c>
      <c r="Q719" s="57">
        <f t="shared" si="308"/>
        <v>530.5</v>
      </c>
      <c r="R719" s="57">
        <f t="shared" si="308"/>
        <v>29.6</v>
      </c>
      <c r="S719" s="57">
        <f t="shared" si="308"/>
        <v>1339.1999999999998</v>
      </c>
      <c r="T719" s="82">
        <f>U719/G719</f>
        <v>0</v>
      </c>
      <c r="U719" s="57">
        <f t="shared" si="308"/>
        <v>0</v>
      </c>
      <c r="V719" s="82">
        <f>W719/G719</f>
        <v>0.1699997182013733</v>
      </c>
      <c r="W719" s="57">
        <f t="shared" si="308"/>
        <v>1809.8</v>
      </c>
      <c r="X719" s="57">
        <f t="shared" si="308"/>
        <v>0</v>
      </c>
      <c r="Y719" s="57">
        <f t="shared" si="308"/>
        <v>0</v>
      </c>
      <c r="Z719" s="57">
        <f t="shared" si="308"/>
        <v>0</v>
      </c>
      <c r="AA719" s="57">
        <f>AA720+AA721</f>
        <v>17426.100000000002</v>
      </c>
      <c r="AB719" s="141">
        <f>AB720+AB721</f>
        <v>1575.5</v>
      </c>
      <c r="AC719" s="141">
        <f>AC720+AC721</f>
        <v>3385.3</v>
      </c>
      <c r="AD719" s="233">
        <f t="shared" si="286"/>
        <v>0.31799096365737045</v>
      </c>
      <c r="AE719" s="141">
        <f>AE720+AE721</f>
        <v>15616.300000000003</v>
      </c>
      <c r="AF719" s="269">
        <f t="shared" si="283"/>
        <v>0.6</v>
      </c>
      <c r="AG719" s="270">
        <f>AG720+AG721</f>
        <v>6387.54</v>
      </c>
      <c r="AH719" s="141">
        <f>AH720+AH721</f>
        <v>-3002.24</v>
      </c>
      <c r="AI719" s="233">
        <f t="shared" si="288"/>
        <v>0.6</v>
      </c>
      <c r="AJ719" s="57">
        <f t="shared" si="289"/>
        <v>6387.54</v>
      </c>
      <c r="AK719" s="57"/>
      <c r="AL719" s="433">
        <f t="shared" si="302"/>
        <v>5.0999999999999997E-2</v>
      </c>
      <c r="AM719" s="57">
        <f>AM720+AM721</f>
        <v>543</v>
      </c>
      <c r="AN719" s="79"/>
      <c r="AO719" s="329"/>
    </row>
    <row r="720" spans="2:41" s="1" customFormat="1" ht="15.75" x14ac:dyDescent="0.25">
      <c r="B720" s="667"/>
      <c r="C720" s="15" t="s">
        <v>524</v>
      </c>
      <c r="D720" s="116">
        <v>20</v>
      </c>
      <c r="E720" s="116">
        <v>83</v>
      </c>
      <c r="F720" s="116">
        <v>81</v>
      </c>
      <c r="G720" s="69">
        <v>7501.6</v>
      </c>
      <c r="H720" s="69">
        <v>184.8</v>
      </c>
      <c r="I720" s="80">
        <v>0.2495201023781593</v>
      </c>
      <c r="J720" s="69">
        <v>1871.8</v>
      </c>
      <c r="K720" s="80">
        <v>2.1995307667697556E-3</v>
      </c>
      <c r="L720" s="69">
        <v>16.5</v>
      </c>
      <c r="M720" s="80">
        <v>0</v>
      </c>
      <c r="N720" s="69">
        <v>0</v>
      </c>
      <c r="O720" s="69">
        <v>0</v>
      </c>
      <c r="P720" s="69">
        <v>0</v>
      </c>
      <c r="Q720" s="69">
        <v>404.1</v>
      </c>
      <c r="R720" s="69">
        <v>21.2</v>
      </c>
      <c r="S720" s="69">
        <v>938.19999999999993</v>
      </c>
      <c r="T720" s="80">
        <v>0</v>
      </c>
      <c r="U720" s="69">
        <v>0</v>
      </c>
      <c r="V720" s="80">
        <v>0.1699770715580676</v>
      </c>
      <c r="W720" s="69">
        <v>1275.0999999999999</v>
      </c>
      <c r="X720" s="69">
        <v>0</v>
      </c>
      <c r="Y720" s="69">
        <v>0</v>
      </c>
      <c r="Z720" s="69">
        <v>0</v>
      </c>
      <c r="AA720" s="60">
        <f>G720+H720+J720+L720+N720+O720+P720+Q720+R720+S720+U720+W720+X720+Y720+Z720</f>
        <v>12213.300000000003</v>
      </c>
      <c r="AB720" s="143">
        <v>1104.2</v>
      </c>
      <c r="AC720" s="69">
        <f>AB720+X720+W720+U720</f>
        <v>2379.3000000000002</v>
      </c>
      <c r="AD720" s="238">
        <f t="shared" si="286"/>
        <v>0.31717233656819882</v>
      </c>
      <c r="AE720" s="69">
        <f>G720+H720+J720+L720+N720+P720+Q720+R720+S720+Y720+Z720</f>
        <v>10938.200000000003</v>
      </c>
      <c r="AF720" s="277">
        <f t="shared" si="283"/>
        <v>0.6</v>
      </c>
      <c r="AG720" s="278">
        <f>G720*AF720</f>
        <v>4500.96</v>
      </c>
      <c r="AH720" s="225">
        <f>IF((AA720+AB720)-(AE720+AG720)&gt;0,0,(AA720+AB720)-(AE720+AG720))</f>
        <v>-2121.66</v>
      </c>
      <c r="AI720" s="238">
        <f t="shared" si="288"/>
        <v>0.6</v>
      </c>
      <c r="AJ720" s="69">
        <f t="shared" si="289"/>
        <v>4500.96</v>
      </c>
      <c r="AK720" s="69"/>
      <c r="AL720" s="438">
        <f t="shared" si="302"/>
        <v>5.0999999999999997E-2</v>
      </c>
      <c r="AM720" s="69">
        <f t="shared" si="284"/>
        <v>382.6</v>
      </c>
      <c r="AN720" s="186"/>
      <c r="AO720" s="329"/>
    </row>
    <row r="721" spans="2:45" s="1" customFormat="1" ht="15.75" customHeight="1" x14ac:dyDescent="0.25">
      <c r="B721" s="667"/>
      <c r="C721" s="15" t="s">
        <v>525</v>
      </c>
      <c r="D721" s="116">
        <v>9</v>
      </c>
      <c r="E721" s="116">
        <v>36</v>
      </c>
      <c r="F721" s="116">
        <v>35</v>
      </c>
      <c r="G721" s="69">
        <v>3144.2999999999997</v>
      </c>
      <c r="H721" s="69">
        <v>106.80000000000001</v>
      </c>
      <c r="I721" s="80">
        <v>0.27929904907292563</v>
      </c>
      <c r="J721" s="69">
        <v>878.19999999999993</v>
      </c>
      <c r="K721" s="80">
        <v>0</v>
      </c>
      <c r="L721" s="69">
        <v>0</v>
      </c>
      <c r="M721" s="80">
        <v>0</v>
      </c>
      <c r="N721" s="69">
        <v>0</v>
      </c>
      <c r="O721" s="69">
        <v>0</v>
      </c>
      <c r="P721" s="69">
        <v>13</v>
      </c>
      <c r="Q721" s="69">
        <v>126.39999999999999</v>
      </c>
      <c r="R721" s="69">
        <v>8.4</v>
      </c>
      <c r="S721" s="69">
        <v>401</v>
      </c>
      <c r="T721" s="80">
        <v>0</v>
      </c>
      <c r="U721" s="69">
        <v>0</v>
      </c>
      <c r="V721" s="80">
        <v>0.17005374805203069</v>
      </c>
      <c r="W721" s="69">
        <v>534.70000000000005</v>
      </c>
      <c r="X721" s="69">
        <v>0</v>
      </c>
      <c r="Y721" s="69">
        <v>0</v>
      </c>
      <c r="Z721" s="69">
        <v>0</v>
      </c>
      <c r="AA721" s="60">
        <f>G721+H721+J721+L721+N721+O721+P721+Q721+R721+S721+U721+W721+X721+Y721+Z721</f>
        <v>5212.7999999999993</v>
      </c>
      <c r="AB721" s="143">
        <v>471.3</v>
      </c>
      <c r="AC721" s="69">
        <f>AB721+X721+W721+U721</f>
        <v>1006</v>
      </c>
      <c r="AD721" s="238">
        <f t="shared" si="286"/>
        <v>0.31994402569729352</v>
      </c>
      <c r="AE721" s="69">
        <f>G721+H721+J721+L721+N721+P721+Q721+R721+S721+Y721+Z721</f>
        <v>4678.0999999999995</v>
      </c>
      <c r="AF721" s="277">
        <f t="shared" si="283"/>
        <v>0.6</v>
      </c>
      <c r="AG721" s="278">
        <f>G721*AF721</f>
        <v>1886.5799999999997</v>
      </c>
      <c r="AH721" s="225">
        <f>IF((AA721+AB721)-(AE721+AG721)&gt;0,0,(AA721+AB721)-(AE721+AG721))</f>
        <v>-880.57999999999993</v>
      </c>
      <c r="AI721" s="238">
        <f t="shared" si="288"/>
        <v>0.6</v>
      </c>
      <c r="AJ721" s="69">
        <f t="shared" si="289"/>
        <v>1886.58</v>
      </c>
      <c r="AK721" s="69"/>
      <c r="AL721" s="438">
        <f t="shared" si="302"/>
        <v>5.0999999999999997E-2</v>
      </c>
      <c r="AM721" s="69">
        <f t="shared" si="284"/>
        <v>160.4</v>
      </c>
      <c r="AN721" s="186"/>
      <c r="AO721" s="329"/>
    </row>
    <row r="722" spans="2:45" s="1" customFormat="1" ht="15.75" x14ac:dyDescent="0.25">
      <c r="B722" s="667" t="s">
        <v>526</v>
      </c>
      <c r="C722" s="26" t="s">
        <v>124</v>
      </c>
      <c r="D722" s="125">
        <f t="shared" ref="D722:AA722" si="309">D723+D724</f>
        <v>8</v>
      </c>
      <c r="E722" s="125">
        <f t="shared" si="309"/>
        <v>45</v>
      </c>
      <c r="F722" s="125">
        <f t="shared" si="309"/>
        <v>40</v>
      </c>
      <c r="G722" s="57">
        <f t="shared" si="309"/>
        <v>3691.8</v>
      </c>
      <c r="H722" s="57">
        <f t="shared" si="309"/>
        <v>165.6</v>
      </c>
      <c r="I722" s="82">
        <f>J722/G722</f>
        <v>0.33674630261660976</v>
      </c>
      <c r="J722" s="57">
        <f t="shared" si="309"/>
        <v>1243.2</v>
      </c>
      <c r="K722" s="82">
        <f>L722/G722</f>
        <v>0</v>
      </c>
      <c r="L722" s="57">
        <f t="shared" si="309"/>
        <v>0</v>
      </c>
      <c r="M722" s="82">
        <f t="shared" si="309"/>
        <v>0</v>
      </c>
      <c r="N722" s="57">
        <f t="shared" si="309"/>
        <v>0</v>
      </c>
      <c r="O722" s="57">
        <f t="shared" si="309"/>
        <v>0</v>
      </c>
      <c r="P722" s="57">
        <f t="shared" si="309"/>
        <v>0</v>
      </c>
      <c r="Q722" s="57">
        <f t="shared" si="309"/>
        <v>167</v>
      </c>
      <c r="R722" s="57">
        <f t="shared" si="309"/>
        <v>12.600000000000001</v>
      </c>
      <c r="S722" s="57">
        <f t="shared" si="309"/>
        <v>492.50000000000006</v>
      </c>
      <c r="T722" s="82">
        <f>U722/G722</f>
        <v>0</v>
      </c>
      <c r="U722" s="57">
        <f t="shared" si="309"/>
        <v>0</v>
      </c>
      <c r="V722" s="82">
        <f>W722/G722</f>
        <v>0.16994420066092419</v>
      </c>
      <c r="W722" s="57">
        <f t="shared" si="309"/>
        <v>627.4</v>
      </c>
      <c r="X722" s="57">
        <f t="shared" si="309"/>
        <v>0</v>
      </c>
      <c r="Y722" s="57">
        <f t="shared" si="309"/>
        <v>0</v>
      </c>
      <c r="Z722" s="57">
        <f t="shared" si="309"/>
        <v>44.2</v>
      </c>
      <c r="AA722" s="57">
        <f t="shared" si="309"/>
        <v>6444.3</v>
      </c>
      <c r="AB722" s="141">
        <f>AB723+AB724</f>
        <v>582.6</v>
      </c>
      <c r="AC722" s="141">
        <f>AC723+AC724</f>
        <v>1210</v>
      </c>
      <c r="AD722" s="233">
        <f t="shared" si="286"/>
        <v>0.32775339942575438</v>
      </c>
      <c r="AE722" s="141">
        <f>AE723+AE724</f>
        <v>5816.9</v>
      </c>
      <c r="AF722" s="269">
        <f t="shared" ref="AF722:AF785" si="310">$AF$7</f>
        <v>0.6</v>
      </c>
      <c r="AG722" s="270">
        <f>AG723+AG724</f>
        <v>2215.08</v>
      </c>
      <c r="AH722" s="141">
        <f>AH723+AH724</f>
        <v>-1005.0799999999995</v>
      </c>
      <c r="AI722" s="233">
        <f t="shared" si="288"/>
        <v>0.59999999999999987</v>
      </c>
      <c r="AJ722" s="57">
        <f t="shared" si="289"/>
        <v>2215.0799999999995</v>
      </c>
      <c r="AK722" s="57"/>
      <c r="AL722" s="433">
        <f t="shared" si="302"/>
        <v>5.0999999999999997E-2</v>
      </c>
      <c r="AM722" s="57">
        <f>AM723+AM724</f>
        <v>188.2</v>
      </c>
      <c r="AN722" s="79"/>
      <c r="AO722" s="329"/>
    </row>
    <row r="723" spans="2:45" s="1" customFormat="1" ht="15.75" x14ac:dyDescent="0.25">
      <c r="B723" s="667"/>
      <c r="C723" s="15" t="s">
        <v>527</v>
      </c>
      <c r="D723" s="116">
        <v>3</v>
      </c>
      <c r="E723" s="116">
        <v>16</v>
      </c>
      <c r="F723" s="116">
        <v>15</v>
      </c>
      <c r="G723" s="69">
        <v>1445.9</v>
      </c>
      <c r="H723" s="69">
        <v>68.400000000000006</v>
      </c>
      <c r="I723" s="80">
        <v>0.38550383843972608</v>
      </c>
      <c r="J723" s="69">
        <v>557.4</v>
      </c>
      <c r="K723" s="80">
        <v>0</v>
      </c>
      <c r="L723" s="69">
        <v>0</v>
      </c>
      <c r="M723" s="80">
        <v>0</v>
      </c>
      <c r="N723" s="69">
        <v>0</v>
      </c>
      <c r="O723" s="69">
        <v>0</v>
      </c>
      <c r="P723" s="69">
        <v>0</v>
      </c>
      <c r="Q723" s="69">
        <v>45</v>
      </c>
      <c r="R723" s="69">
        <v>4.2</v>
      </c>
      <c r="S723" s="69">
        <v>197.39999999999998</v>
      </c>
      <c r="T723" s="80">
        <v>0</v>
      </c>
      <c r="U723" s="69">
        <v>0</v>
      </c>
      <c r="V723" s="80">
        <v>0.16985960301542291</v>
      </c>
      <c r="W723" s="69">
        <v>245.6</v>
      </c>
      <c r="X723" s="69">
        <v>0</v>
      </c>
      <c r="Y723" s="69">
        <v>0</v>
      </c>
      <c r="Z723" s="69">
        <v>22.1</v>
      </c>
      <c r="AA723" s="60">
        <f>G723+H723+J723+L723+N723+O723+P723+Q723+R723+S723+U723+W723+X723+Y723+Z723</f>
        <v>2586</v>
      </c>
      <c r="AB723" s="143">
        <v>233.8</v>
      </c>
      <c r="AC723" s="69">
        <f>AB723+X723+W723+U723</f>
        <v>479.4</v>
      </c>
      <c r="AD723" s="238">
        <f t="shared" si="286"/>
        <v>0.3315581990455771</v>
      </c>
      <c r="AE723" s="69">
        <f>G723+H723+J723+L723+N723+P723+Q723+R723+S723+Y723+Z723</f>
        <v>2340.4</v>
      </c>
      <c r="AF723" s="277">
        <f t="shared" si="310"/>
        <v>0.6</v>
      </c>
      <c r="AG723" s="278">
        <f>G723*AF723</f>
        <v>867.54000000000008</v>
      </c>
      <c r="AH723" s="225">
        <f>IF((AA723+AB723)-(AE723+AG723)&gt;0,0,(AA723+AB723)-(AE723+AG723))</f>
        <v>-388.13999999999987</v>
      </c>
      <c r="AI723" s="238">
        <f t="shared" si="288"/>
        <v>0.59999999999999987</v>
      </c>
      <c r="AJ723" s="69">
        <f t="shared" si="289"/>
        <v>867.53999999999985</v>
      </c>
      <c r="AK723" s="69"/>
      <c r="AL723" s="438">
        <f t="shared" si="302"/>
        <v>5.0999999999999997E-2</v>
      </c>
      <c r="AM723" s="69">
        <f t="shared" ref="AM723:AM785" si="311">ROUND(AL723*G723,1)</f>
        <v>73.7</v>
      </c>
      <c r="AN723" s="186"/>
      <c r="AO723" s="329"/>
    </row>
    <row r="724" spans="2:45" s="1" customFormat="1" ht="15.75" x14ac:dyDescent="0.25">
      <c r="B724" s="667"/>
      <c r="C724" s="15" t="s">
        <v>528</v>
      </c>
      <c r="D724" s="116">
        <v>5</v>
      </c>
      <c r="E724" s="116">
        <v>29</v>
      </c>
      <c r="F724" s="116">
        <v>25</v>
      </c>
      <c r="G724" s="69">
        <v>2245.9</v>
      </c>
      <c r="H724" s="69">
        <v>97.199999999999989</v>
      </c>
      <c r="I724" s="80">
        <v>0.3053564272674652</v>
      </c>
      <c r="J724" s="69">
        <v>685.80000000000007</v>
      </c>
      <c r="K724" s="80">
        <v>0</v>
      </c>
      <c r="L724" s="69">
        <v>0</v>
      </c>
      <c r="M724" s="80">
        <v>0</v>
      </c>
      <c r="N724" s="69">
        <v>0</v>
      </c>
      <c r="O724" s="69">
        <v>0</v>
      </c>
      <c r="P724" s="69">
        <v>0</v>
      </c>
      <c r="Q724" s="69">
        <v>122</v>
      </c>
      <c r="R724" s="69">
        <v>8.4</v>
      </c>
      <c r="S724" s="69">
        <v>295.10000000000008</v>
      </c>
      <c r="T724" s="80">
        <v>0</v>
      </c>
      <c r="U724" s="69">
        <v>0</v>
      </c>
      <c r="V724" s="80">
        <v>0.16999866423260163</v>
      </c>
      <c r="W724" s="69">
        <v>381.8</v>
      </c>
      <c r="X724" s="69">
        <v>0</v>
      </c>
      <c r="Y724" s="69">
        <v>0</v>
      </c>
      <c r="Z724" s="69">
        <v>22.1</v>
      </c>
      <c r="AA724" s="60">
        <f>G724+H724+J724+L724+N724+O724+P724+Q724+R724+S724+U724+W724+X724+Y724+Z724</f>
        <v>3858.3</v>
      </c>
      <c r="AB724" s="143">
        <v>348.8</v>
      </c>
      <c r="AC724" s="69">
        <f>AB724+X724+W724+U724</f>
        <v>730.6</v>
      </c>
      <c r="AD724" s="238">
        <f t="shared" si="286"/>
        <v>0.32530388708312924</v>
      </c>
      <c r="AE724" s="69">
        <f>G724+H724+J724+L724+N724+P724+Q724+R724+S724+Y724+Z724</f>
        <v>3476.5</v>
      </c>
      <c r="AF724" s="277">
        <f t="shared" si="310"/>
        <v>0.6</v>
      </c>
      <c r="AG724" s="278">
        <f>G724*AF724</f>
        <v>1347.54</v>
      </c>
      <c r="AH724" s="225">
        <f>IF((AA724+AB724)-(AE724+AG724)&gt;0,0,(AA724+AB724)-(AE724+AG724))</f>
        <v>-616.9399999999996</v>
      </c>
      <c r="AI724" s="238">
        <f t="shared" si="288"/>
        <v>0.59999999999999976</v>
      </c>
      <c r="AJ724" s="69">
        <f t="shared" si="289"/>
        <v>1347.5399999999995</v>
      </c>
      <c r="AK724" s="69"/>
      <c r="AL724" s="438">
        <f t="shared" si="302"/>
        <v>5.0999999999999997E-2</v>
      </c>
      <c r="AM724" s="69">
        <f t="shared" si="311"/>
        <v>114.5</v>
      </c>
      <c r="AN724" s="186"/>
      <c r="AO724" s="329"/>
    </row>
    <row r="725" spans="2:45" ht="32.25" customHeight="1" x14ac:dyDescent="0.25">
      <c r="B725" s="663" t="s">
        <v>529</v>
      </c>
      <c r="C725" s="664"/>
      <c r="D725" s="117">
        <f t="shared" ref="D725:AA725" si="312">D727</f>
        <v>90</v>
      </c>
      <c r="E725" s="117">
        <f t="shared" si="312"/>
        <v>572</v>
      </c>
      <c r="F725" s="117">
        <f t="shared" si="312"/>
        <v>525</v>
      </c>
      <c r="G725" s="132">
        <f t="shared" si="312"/>
        <v>48701.063999999998</v>
      </c>
      <c r="H725" s="132">
        <f t="shared" si="312"/>
        <v>1757.3220000000001</v>
      </c>
      <c r="I725" s="87">
        <f>J725/G725</f>
        <v>0.30043951401143926</v>
      </c>
      <c r="J725" s="132">
        <f t="shared" si="312"/>
        <v>14631.724</v>
      </c>
      <c r="K725" s="87">
        <f>L725/G725</f>
        <v>1.6816881043913128E-3</v>
      </c>
      <c r="L725" s="132">
        <f t="shared" si="312"/>
        <v>81.900000000000006</v>
      </c>
      <c r="M725" s="87">
        <f>N725/G725</f>
        <v>0</v>
      </c>
      <c r="N725" s="132">
        <f t="shared" si="312"/>
        <v>0</v>
      </c>
      <c r="O725" s="132">
        <f t="shared" si="312"/>
        <v>0</v>
      </c>
      <c r="P725" s="132">
        <f t="shared" si="312"/>
        <v>0</v>
      </c>
      <c r="Q725" s="132">
        <f t="shared" si="312"/>
        <v>1517.5197599999999</v>
      </c>
      <c r="R725" s="132">
        <f t="shared" si="312"/>
        <v>80.400000000000006</v>
      </c>
      <c r="S725" s="132">
        <f t="shared" si="312"/>
        <v>6523.4955128000001</v>
      </c>
      <c r="T725" s="87">
        <f>U725/G725</f>
        <v>0</v>
      </c>
      <c r="U725" s="132">
        <f t="shared" si="312"/>
        <v>0</v>
      </c>
      <c r="V725" s="87">
        <f>W725/G725</f>
        <v>0.20006916205362577</v>
      </c>
      <c r="W725" s="315">
        <f t="shared" si="312"/>
        <v>9743.5810655999994</v>
      </c>
      <c r="X725" s="132">
        <f t="shared" si="312"/>
        <v>0</v>
      </c>
      <c r="Y725" s="132">
        <f t="shared" si="312"/>
        <v>8.8000000000000007</v>
      </c>
      <c r="Z725" s="132">
        <f t="shared" si="312"/>
        <v>13.6</v>
      </c>
      <c r="AA725" s="132">
        <f t="shared" si="312"/>
        <v>83059.406338400004</v>
      </c>
      <c r="AB725" s="129">
        <f>AB727+AB726</f>
        <v>10011.300000000001</v>
      </c>
      <c r="AC725" s="129">
        <f>AC727+AC726</f>
        <v>20127.681065600005</v>
      </c>
      <c r="AD725" s="226">
        <f t="shared" si="286"/>
        <v>0.4056355127189829</v>
      </c>
      <c r="AE725" s="129">
        <f>AE727+AE726</f>
        <v>76184.425272799999</v>
      </c>
      <c r="AF725" s="258">
        <f t="shared" si="310"/>
        <v>0.6</v>
      </c>
      <c r="AG725" s="255">
        <f>AG727+AG726</f>
        <v>30253.418399999999</v>
      </c>
      <c r="AH725" s="129">
        <f>AH727+AH726</f>
        <v>-10125.737334399999</v>
      </c>
      <c r="AI725" s="226">
        <f t="shared" si="288"/>
        <v>0.62120651819845252</v>
      </c>
      <c r="AJ725" s="132">
        <f t="shared" si="289"/>
        <v>30253.418400000002</v>
      </c>
      <c r="AK725" s="132"/>
      <c r="AL725" s="424"/>
      <c r="AM725" s="132">
        <f>AM727+AM726</f>
        <v>2483.8000000000002</v>
      </c>
      <c r="AN725" s="196"/>
      <c r="AO725" s="329"/>
    </row>
    <row r="726" spans="2:45" ht="32.25" customHeight="1" x14ac:dyDescent="0.25">
      <c r="B726" s="306" t="s">
        <v>833</v>
      </c>
      <c r="C726" s="207"/>
      <c r="D726" s="350"/>
      <c r="E726" s="350">
        <v>16</v>
      </c>
      <c r="F726" s="350">
        <v>16</v>
      </c>
      <c r="G726" s="355">
        <v>1721.3</v>
      </c>
      <c r="H726" s="355">
        <v>111.6</v>
      </c>
      <c r="I726" s="363">
        <f>J726/G726</f>
        <v>0.47347934700517053</v>
      </c>
      <c r="J726" s="364">
        <v>815</v>
      </c>
      <c r="K726" s="363">
        <v>0</v>
      </c>
      <c r="L726" s="364">
        <v>0</v>
      </c>
      <c r="M726" s="363">
        <v>0</v>
      </c>
      <c r="N726" s="355">
        <v>0</v>
      </c>
      <c r="O726" s="355">
        <v>0</v>
      </c>
      <c r="P726" s="355">
        <v>0</v>
      </c>
      <c r="Q726" s="355">
        <v>0</v>
      </c>
      <c r="R726" s="355">
        <v>0</v>
      </c>
      <c r="S726" s="355">
        <v>220.7</v>
      </c>
      <c r="T726" s="363">
        <f>U726/G726</f>
        <v>0.21658049148899089</v>
      </c>
      <c r="U726" s="355">
        <v>372.8</v>
      </c>
      <c r="V726" s="363">
        <f>W726/G726</f>
        <v>0</v>
      </c>
      <c r="W726" s="365">
        <v>0</v>
      </c>
      <c r="X726" s="355">
        <v>0</v>
      </c>
      <c r="Y726" s="355">
        <v>0</v>
      </c>
      <c r="Z726" s="355">
        <v>0</v>
      </c>
      <c r="AA726" s="355">
        <f>G726+H726+J726+L726+N726+O726+P726+Q726+R726+S726+U726+W726+X726+Y726+Z726</f>
        <v>3241.3999999999996</v>
      </c>
      <c r="AB726" s="356">
        <v>256.60000000000002</v>
      </c>
      <c r="AC726" s="355">
        <f>AB726+X726+W726+U726</f>
        <v>629.40000000000009</v>
      </c>
      <c r="AD726" s="357">
        <f t="shared" ref="AD726:AD789" si="313">(AB726+X726+W726+U726)/G726</f>
        <v>0.36565386626387042</v>
      </c>
      <c r="AE726" s="355">
        <f>G726+H726+J726+L726+N726+P726+Q726+R726+S726+Y726+Z726</f>
        <v>2868.5999999999995</v>
      </c>
      <c r="AF726" s="358">
        <f t="shared" si="310"/>
        <v>0.6</v>
      </c>
      <c r="AG726" s="359">
        <f>G726*AF726</f>
        <v>1032.78</v>
      </c>
      <c r="AH726" s="360">
        <f>IF((AA726+AB726)-(AE726+AG726)&gt;0,0,(AA726+AB726)-(AE726+AG726))</f>
        <v>-403.37999999999965</v>
      </c>
      <c r="AI726" s="357">
        <f t="shared" si="288"/>
        <v>0.59999999999999987</v>
      </c>
      <c r="AJ726" s="355">
        <f t="shared" si="289"/>
        <v>1032.7799999999997</v>
      </c>
      <c r="AK726" s="355"/>
      <c r="AL726" s="434"/>
      <c r="AM726" s="355">
        <f t="shared" si="311"/>
        <v>0</v>
      </c>
      <c r="AN726" s="184"/>
      <c r="AO726" s="329">
        <v>0.32700000000000001</v>
      </c>
      <c r="AR726" s="34">
        <v>3241.4</v>
      </c>
      <c r="AS726" s="37">
        <f>AR726-AA726</f>
        <v>0</v>
      </c>
    </row>
    <row r="727" spans="2:45" ht="18" customHeight="1" x14ac:dyDescent="0.3">
      <c r="B727" s="10" t="s">
        <v>710</v>
      </c>
      <c r="C727" s="23"/>
      <c r="D727" s="155">
        <f>D728+D732+D735+D739+D743+D748+D752</f>
        <v>90</v>
      </c>
      <c r="E727" s="155">
        <f>E728+E732+E735+E739+E743+E748+E752</f>
        <v>572</v>
      </c>
      <c r="F727" s="155">
        <f>F728+F732+F735+F739+F743+F748+F752</f>
        <v>525</v>
      </c>
      <c r="G727" s="66">
        <f>G728+G732+G735+G739+G743+G748+G752</f>
        <v>48701.063999999998</v>
      </c>
      <c r="H727" s="66">
        <f>H728+H732+H735+H739+H743+H748+H752</f>
        <v>1757.3220000000001</v>
      </c>
      <c r="I727" s="94">
        <f>J727/G727</f>
        <v>0.30043951401143926</v>
      </c>
      <c r="J727" s="66">
        <f>J728+J732+J735+J739+J743+J748+J752</f>
        <v>14631.724</v>
      </c>
      <c r="K727" s="94">
        <f>L727/G727</f>
        <v>1.6816881043913128E-3</v>
      </c>
      <c r="L727" s="66">
        <f>L728+L732+L735+L739+L743+L748+L752</f>
        <v>81.900000000000006</v>
      </c>
      <c r="M727" s="94">
        <f>N727/G727</f>
        <v>0</v>
      </c>
      <c r="N727" s="66">
        <f t="shared" ref="N727:S727" si="314">N728+N732+N735+N739+N743+N748+N752</f>
        <v>0</v>
      </c>
      <c r="O727" s="66">
        <f t="shared" si="314"/>
        <v>0</v>
      </c>
      <c r="P727" s="66">
        <f t="shared" si="314"/>
        <v>0</v>
      </c>
      <c r="Q727" s="66">
        <f t="shared" si="314"/>
        <v>1517.5197599999999</v>
      </c>
      <c r="R727" s="66">
        <f t="shared" si="314"/>
        <v>80.400000000000006</v>
      </c>
      <c r="S727" s="66">
        <f t="shared" si="314"/>
        <v>6523.4955128000001</v>
      </c>
      <c r="T727" s="94">
        <f>U727/G727</f>
        <v>0</v>
      </c>
      <c r="U727" s="66">
        <f>U728+U732+U735+U739+U743+U748+U752</f>
        <v>0</v>
      </c>
      <c r="V727" s="94">
        <f>W727/G727</f>
        <v>0.20006916205362577</v>
      </c>
      <c r="W727" s="66">
        <f t="shared" ref="W727:AC727" si="315">W728+W732+W735+W739+W743+W748+W752</f>
        <v>9743.5810655999994</v>
      </c>
      <c r="X727" s="66">
        <f t="shared" si="315"/>
        <v>0</v>
      </c>
      <c r="Y727" s="66">
        <f t="shared" si="315"/>
        <v>8.8000000000000007</v>
      </c>
      <c r="Z727" s="66">
        <f t="shared" si="315"/>
        <v>13.6</v>
      </c>
      <c r="AA727" s="66">
        <f t="shared" si="315"/>
        <v>83059.406338400004</v>
      </c>
      <c r="AB727" s="63">
        <f t="shared" si="315"/>
        <v>9754.7000000000007</v>
      </c>
      <c r="AC727" s="63">
        <f t="shared" si="315"/>
        <v>19498.281065600004</v>
      </c>
      <c r="AD727" s="245">
        <f t="shared" si="313"/>
        <v>0.40036663399386924</v>
      </c>
      <c r="AE727" s="63">
        <f>AE728+AE732+AE735+AE739+AE743+AE748+AE752</f>
        <v>73315.825272799993</v>
      </c>
      <c r="AF727" s="292">
        <f t="shared" si="310"/>
        <v>0.6</v>
      </c>
      <c r="AG727" s="293">
        <f>AG728+AG732+AG735+AG739+AG743+AG748+AG752</f>
        <v>29220.6384</v>
      </c>
      <c r="AH727" s="63">
        <f>AH728+AH732+AH735+AH739+AH743+AH748+AH752</f>
        <v>-9722.3573343999997</v>
      </c>
      <c r="AI727" s="245">
        <f t="shared" ref="AI727:AI790" si="316">AJ727/G727</f>
        <v>0.60000000000000009</v>
      </c>
      <c r="AJ727" s="66">
        <f t="shared" ref="AJ727:AJ790" si="317">AC727+AH727*-1</f>
        <v>29220.638400000003</v>
      </c>
      <c r="AK727" s="66">
        <v>129.74666666666667</v>
      </c>
      <c r="AL727" s="444">
        <f>VLOOKUP(AK727,$AK$2:$AL$6,2,TRUE)</f>
        <v>5.0999999999999997E-2</v>
      </c>
      <c r="AM727" s="66">
        <f>AM728+AM732+AM735+AM739+AM743+AM748+AM752</f>
        <v>2483.8000000000002</v>
      </c>
      <c r="AN727" s="188"/>
      <c r="AO727" s="329">
        <v>0.372</v>
      </c>
    </row>
    <row r="728" spans="2:45" s="1" customFormat="1" ht="19.5" customHeight="1" x14ac:dyDescent="0.25">
      <c r="B728" s="675" t="s">
        <v>530</v>
      </c>
      <c r="C728" s="26" t="s">
        <v>124</v>
      </c>
      <c r="D728" s="125">
        <f t="shared" ref="D728:AA728" si="318">SUM(D729:D731)</f>
        <v>9</v>
      </c>
      <c r="E728" s="125">
        <f t="shared" si="318"/>
        <v>68</v>
      </c>
      <c r="F728" s="125">
        <f t="shared" si="318"/>
        <v>58</v>
      </c>
      <c r="G728" s="57">
        <f t="shared" si="318"/>
        <v>5165.9800000000005</v>
      </c>
      <c r="H728" s="57">
        <f t="shared" si="318"/>
        <v>183.29500000000002</v>
      </c>
      <c r="I728" s="82">
        <f>J728/G728</f>
        <v>0.29150325785233389</v>
      </c>
      <c r="J728" s="57">
        <f t="shared" si="318"/>
        <v>1505.8999999999999</v>
      </c>
      <c r="K728" s="82">
        <f>L728/G728</f>
        <v>0</v>
      </c>
      <c r="L728" s="57">
        <f t="shared" si="318"/>
        <v>0</v>
      </c>
      <c r="M728" s="82">
        <f t="shared" si="318"/>
        <v>0</v>
      </c>
      <c r="N728" s="57">
        <f t="shared" si="318"/>
        <v>0</v>
      </c>
      <c r="O728" s="57">
        <f t="shared" si="318"/>
        <v>0</v>
      </c>
      <c r="P728" s="57">
        <f t="shared" si="318"/>
        <v>0</v>
      </c>
      <c r="Q728" s="57">
        <f t="shared" si="318"/>
        <v>203.29999999999998</v>
      </c>
      <c r="R728" s="57">
        <f t="shared" si="318"/>
        <v>12.7</v>
      </c>
      <c r="S728" s="57">
        <f t="shared" si="318"/>
        <v>610.6473933333333</v>
      </c>
      <c r="T728" s="82">
        <f>U728/G728</f>
        <v>0</v>
      </c>
      <c r="U728" s="57">
        <f t="shared" si="318"/>
        <v>0</v>
      </c>
      <c r="V728" s="82">
        <f>W728/G728</f>
        <v>0.20039999999999999</v>
      </c>
      <c r="W728" s="57">
        <f t="shared" si="318"/>
        <v>1035.2623920000001</v>
      </c>
      <c r="X728" s="57">
        <f t="shared" si="318"/>
        <v>0</v>
      </c>
      <c r="Y728" s="57">
        <f t="shared" si="318"/>
        <v>0</v>
      </c>
      <c r="Z728" s="57">
        <f t="shared" si="318"/>
        <v>0</v>
      </c>
      <c r="AA728" s="57">
        <f t="shared" si="318"/>
        <v>8717.0847853333325</v>
      </c>
      <c r="AB728" s="141">
        <f>SUM(AB729:AB731)</f>
        <v>1171.5</v>
      </c>
      <c r="AC728" s="141">
        <f>SUM(AC729:AC731)</f>
        <v>2206.7623919999996</v>
      </c>
      <c r="AD728" s="233">
        <f t="shared" si="313"/>
        <v>0.42717207422405812</v>
      </c>
      <c r="AE728" s="141">
        <f>SUM(AE729:AE731)</f>
        <v>7681.8223933333338</v>
      </c>
      <c r="AF728" s="269">
        <f t="shared" si="310"/>
        <v>0.6</v>
      </c>
      <c r="AG728" s="270">
        <f>SUM(AG729:AG731)</f>
        <v>3099.5879999999997</v>
      </c>
      <c r="AH728" s="141">
        <f>SUM(AH729:AH731)</f>
        <v>-892.82560800000056</v>
      </c>
      <c r="AI728" s="233">
        <f t="shared" si="316"/>
        <v>0.6</v>
      </c>
      <c r="AJ728" s="57">
        <f t="shared" si="317"/>
        <v>3099.5880000000002</v>
      </c>
      <c r="AK728" s="57"/>
      <c r="AL728" s="433">
        <f>$AL$727</f>
        <v>5.0999999999999997E-2</v>
      </c>
      <c r="AM728" s="57">
        <f>SUM(AM729:AM731)</f>
        <v>263.5</v>
      </c>
      <c r="AN728" s="79"/>
      <c r="AO728" s="329"/>
    </row>
    <row r="729" spans="2:45" s="1" customFormat="1" ht="20.25" customHeight="1" x14ac:dyDescent="0.25">
      <c r="B729" s="675"/>
      <c r="C729" s="15" t="s">
        <v>749</v>
      </c>
      <c r="D729" s="116">
        <v>4</v>
      </c>
      <c r="E729" s="116">
        <v>31</v>
      </c>
      <c r="F729" s="116">
        <v>24</v>
      </c>
      <c r="G729" s="69">
        <v>2175.8000000000002</v>
      </c>
      <c r="H729" s="69">
        <v>64.400000000000006</v>
      </c>
      <c r="I729" s="80">
        <v>0.28725066642154606</v>
      </c>
      <c r="J729" s="69">
        <v>625</v>
      </c>
      <c r="K729" s="80">
        <v>0</v>
      </c>
      <c r="L729" s="69">
        <v>0</v>
      </c>
      <c r="M729" s="80">
        <v>0</v>
      </c>
      <c r="N729" s="69">
        <v>0</v>
      </c>
      <c r="O729" s="69">
        <v>0</v>
      </c>
      <c r="P729" s="69">
        <v>0</v>
      </c>
      <c r="Q729" s="69">
        <v>101.6</v>
      </c>
      <c r="R729" s="69">
        <v>8.5</v>
      </c>
      <c r="S729" s="69">
        <v>197.87361000000001</v>
      </c>
      <c r="T729" s="80">
        <v>0</v>
      </c>
      <c r="U729" s="69">
        <v>0</v>
      </c>
      <c r="V729" s="80">
        <v>0.20039999999999997</v>
      </c>
      <c r="W729" s="69">
        <v>436.03031999999996</v>
      </c>
      <c r="X729" s="69">
        <v>0</v>
      </c>
      <c r="Y729" s="69">
        <v>0</v>
      </c>
      <c r="Z729" s="69">
        <v>0</v>
      </c>
      <c r="AA729" s="60">
        <f>G729+H729+J729+L729+N729+O729+P729+Q729+R729+S729+U729+W729+X729+Y729+Z729</f>
        <v>3609.2039300000001</v>
      </c>
      <c r="AB729" s="143">
        <v>754.5</v>
      </c>
      <c r="AC729" s="69">
        <f>AB729+X729+W729+U729</f>
        <v>1190.5303199999998</v>
      </c>
      <c r="AD729" s="238">
        <f t="shared" si="313"/>
        <v>0.54716900450409034</v>
      </c>
      <c r="AE729" s="69">
        <f>G729+H729+J729+L729+N729+P729+Q729+R729+S729+Y729+Z729</f>
        <v>3173.1736100000003</v>
      </c>
      <c r="AF729" s="277">
        <f t="shared" si="310"/>
        <v>0.6</v>
      </c>
      <c r="AG729" s="278">
        <f>G729*AF729</f>
        <v>1305.48</v>
      </c>
      <c r="AH729" s="225">
        <f>IF((AA729+AB729)-(AE729+AG729)&gt;0,0,(AA729+AB729)-(AE729+AG729))</f>
        <v>-114.94968000000063</v>
      </c>
      <c r="AI729" s="238">
        <f t="shared" si="316"/>
        <v>0.6000000000000002</v>
      </c>
      <c r="AJ729" s="69">
        <f t="shared" si="317"/>
        <v>1305.4800000000005</v>
      </c>
      <c r="AK729" s="69"/>
      <c r="AL729" s="438">
        <f t="shared" ref="AL729:AL754" si="319">$AL$727</f>
        <v>5.0999999999999997E-2</v>
      </c>
      <c r="AM729" s="69">
        <f t="shared" si="311"/>
        <v>111</v>
      </c>
      <c r="AN729" s="186"/>
      <c r="AO729" s="329"/>
    </row>
    <row r="730" spans="2:45" s="1" customFormat="1" ht="15" customHeight="1" x14ac:dyDescent="0.25">
      <c r="B730" s="675"/>
      <c r="C730" s="15" t="s">
        <v>750</v>
      </c>
      <c r="D730" s="116">
        <v>3</v>
      </c>
      <c r="E730" s="116">
        <v>19</v>
      </c>
      <c r="F730" s="116">
        <v>19</v>
      </c>
      <c r="G730" s="69">
        <v>1651.9</v>
      </c>
      <c r="H730" s="69">
        <v>62.495000000000005</v>
      </c>
      <c r="I730" s="80">
        <v>0.30371087838246863</v>
      </c>
      <c r="J730" s="69">
        <v>501.69999999999993</v>
      </c>
      <c r="K730" s="80">
        <v>0</v>
      </c>
      <c r="L730" s="69">
        <v>0</v>
      </c>
      <c r="M730" s="80">
        <v>0</v>
      </c>
      <c r="N730" s="69">
        <v>0</v>
      </c>
      <c r="O730" s="69">
        <v>0</v>
      </c>
      <c r="P730" s="69">
        <v>0</v>
      </c>
      <c r="Q730" s="69">
        <v>58.8</v>
      </c>
      <c r="R730" s="69">
        <v>4.2</v>
      </c>
      <c r="S730" s="69">
        <v>230.72662666666668</v>
      </c>
      <c r="T730" s="80">
        <v>0</v>
      </c>
      <c r="U730" s="69">
        <v>0</v>
      </c>
      <c r="V730" s="80">
        <v>0.20039999999999997</v>
      </c>
      <c r="W730" s="69">
        <v>331.04075999999998</v>
      </c>
      <c r="X730" s="69">
        <v>0</v>
      </c>
      <c r="Y730" s="69">
        <v>0</v>
      </c>
      <c r="Z730" s="69">
        <v>0</v>
      </c>
      <c r="AA730" s="60">
        <f>G730+H730+J730+L730+N730+O730+P730+Q730+R730+S730+U730+W730+X730+Y730+Z730</f>
        <v>2840.8623866666662</v>
      </c>
      <c r="AB730" s="143">
        <v>231.9</v>
      </c>
      <c r="AC730" s="69">
        <f>AB730+X730+W730+U730</f>
        <v>562.94075999999995</v>
      </c>
      <c r="AD730" s="238">
        <f t="shared" si="313"/>
        <v>0.34078380047218348</v>
      </c>
      <c r="AE730" s="69">
        <f>G730+H730+J730+L730+N730+P730+Q730+R730+S730+Y730+Z730</f>
        <v>2509.8216266666664</v>
      </c>
      <c r="AF730" s="277">
        <f t="shared" si="310"/>
        <v>0.6</v>
      </c>
      <c r="AG730" s="278">
        <f>G730*AF730</f>
        <v>991.14</v>
      </c>
      <c r="AH730" s="225">
        <f>IF((AA730+AB730)-(AE730+AG730)&gt;0,0,(AA730+AB730)-(AE730+AG730))</f>
        <v>-428.19923999999992</v>
      </c>
      <c r="AI730" s="238">
        <f t="shared" si="316"/>
        <v>0.59999999999999987</v>
      </c>
      <c r="AJ730" s="69">
        <f t="shared" si="317"/>
        <v>991.13999999999987</v>
      </c>
      <c r="AK730" s="69"/>
      <c r="AL730" s="438">
        <f t="shared" si="319"/>
        <v>5.0999999999999997E-2</v>
      </c>
      <c r="AM730" s="69">
        <f t="shared" si="311"/>
        <v>84.2</v>
      </c>
      <c r="AN730" s="186"/>
      <c r="AO730" s="329"/>
    </row>
    <row r="731" spans="2:45" s="1" customFormat="1" ht="17.25" customHeight="1" x14ac:dyDescent="0.25">
      <c r="B731" s="675"/>
      <c r="C731" s="15" t="s">
        <v>751</v>
      </c>
      <c r="D731" s="116">
        <v>2</v>
      </c>
      <c r="E731" s="116">
        <v>18</v>
      </c>
      <c r="F731" s="116">
        <v>15</v>
      </c>
      <c r="G731" s="69">
        <v>1338.28</v>
      </c>
      <c r="H731" s="69">
        <v>56.4</v>
      </c>
      <c r="I731" s="80">
        <v>0.28334877604088832</v>
      </c>
      <c r="J731" s="69">
        <v>379.20000000000005</v>
      </c>
      <c r="K731" s="80">
        <v>0</v>
      </c>
      <c r="L731" s="69">
        <v>0</v>
      </c>
      <c r="M731" s="80">
        <v>0</v>
      </c>
      <c r="N731" s="69">
        <v>0</v>
      </c>
      <c r="O731" s="69">
        <v>0</v>
      </c>
      <c r="P731" s="69">
        <v>0</v>
      </c>
      <c r="Q731" s="69">
        <v>42.9</v>
      </c>
      <c r="R731" s="69">
        <v>0</v>
      </c>
      <c r="S731" s="69">
        <v>182.04715666666667</v>
      </c>
      <c r="T731" s="80">
        <v>0</v>
      </c>
      <c r="U731" s="69">
        <v>0</v>
      </c>
      <c r="V731" s="80">
        <v>0.20040000000000002</v>
      </c>
      <c r="W731" s="69">
        <v>268.19131200000004</v>
      </c>
      <c r="X731" s="69">
        <v>0</v>
      </c>
      <c r="Y731" s="69">
        <v>0</v>
      </c>
      <c r="Z731" s="69">
        <v>0</v>
      </c>
      <c r="AA731" s="60">
        <f>G731+H731+J731+L731+N731+O731+P731+Q731+R731+S731+U731+W731+X731+Y731+Z731</f>
        <v>2267.0184686666671</v>
      </c>
      <c r="AB731" s="143">
        <v>185.1</v>
      </c>
      <c r="AC731" s="69">
        <f>AB731+X731+W731+U731</f>
        <v>453.29131200000006</v>
      </c>
      <c r="AD731" s="238">
        <f t="shared" si="313"/>
        <v>0.33871186298831341</v>
      </c>
      <c r="AE731" s="69">
        <f>G731+H731+J731+L731+N731+P731+Q731+R731+S731+Y731+Z731</f>
        <v>1998.827156666667</v>
      </c>
      <c r="AF731" s="277">
        <f t="shared" si="310"/>
        <v>0.6</v>
      </c>
      <c r="AG731" s="278">
        <f>G731*AF731</f>
        <v>802.96799999999996</v>
      </c>
      <c r="AH731" s="225">
        <f>IF((AA731+AB731)-(AE731+AG731)&gt;0,0,(AA731+AB731)-(AE731+AG731))</f>
        <v>-349.67668800000001</v>
      </c>
      <c r="AI731" s="238">
        <f t="shared" si="316"/>
        <v>0.60000000000000009</v>
      </c>
      <c r="AJ731" s="69">
        <f t="shared" si="317"/>
        <v>802.96800000000007</v>
      </c>
      <c r="AK731" s="69"/>
      <c r="AL731" s="438">
        <f t="shared" si="319"/>
        <v>5.0999999999999997E-2</v>
      </c>
      <c r="AM731" s="69">
        <f t="shared" si="311"/>
        <v>68.3</v>
      </c>
      <c r="AN731" s="186"/>
      <c r="AO731" s="329"/>
    </row>
    <row r="732" spans="2:45" s="1" customFormat="1" ht="11.25" customHeight="1" x14ac:dyDescent="0.25">
      <c r="B732" s="675" t="s">
        <v>531</v>
      </c>
      <c r="C732" s="26" t="s">
        <v>124</v>
      </c>
      <c r="D732" s="125">
        <f t="shared" ref="D732:AA732" si="320">SUM(D733:D734)</f>
        <v>9</v>
      </c>
      <c r="E732" s="125">
        <f t="shared" si="320"/>
        <v>68</v>
      </c>
      <c r="F732" s="125">
        <f t="shared" si="320"/>
        <v>60</v>
      </c>
      <c r="G732" s="57">
        <f t="shared" si="320"/>
        <v>5590.2000000000007</v>
      </c>
      <c r="H732" s="57">
        <f t="shared" si="320"/>
        <v>219.60000000000002</v>
      </c>
      <c r="I732" s="82">
        <f>J732/G732</f>
        <v>0.34798397195091407</v>
      </c>
      <c r="J732" s="57">
        <f t="shared" si="320"/>
        <v>1945.3000000000002</v>
      </c>
      <c r="K732" s="82">
        <f>L732/G732</f>
        <v>0</v>
      </c>
      <c r="L732" s="57">
        <f t="shared" si="320"/>
        <v>0</v>
      </c>
      <c r="M732" s="82">
        <f t="shared" si="320"/>
        <v>0</v>
      </c>
      <c r="N732" s="57">
        <f t="shared" si="320"/>
        <v>0</v>
      </c>
      <c r="O732" s="57">
        <f t="shared" si="320"/>
        <v>0</v>
      </c>
      <c r="P732" s="57">
        <f t="shared" si="320"/>
        <v>0</v>
      </c>
      <c r="Q732" s="57">
        <f t="shared" si="320"/>
        <v>142.5</v>
      </c>
      <c r="R732" s="57">
        <f t="shared" si="320"/>
        <v>12.7</v>
      </c>
      <c r="S732" s="57">
        <f t="shared" si="320"/>
        <v>775.0607266666666</v>
      </c>
      <c r="T732" s="82">
        <f>U732/G732</f>
        <v>0</v>
      </c>
      <c r="U732" s="57">
        <f t="shared" si="320"/>
        <v>0</v>
      </c>
      <c r="V732" s="82">
        <f>W732/G732</f>
        <v>0.20039999999999999</v>
      </c>
      <c r="W732" s="57">
        <f t="shared" si="320"/>
        <v>1120.2760800000001</v>
      </c>
      <c r="X732" s="57">
        <f t="shared" si="320"/>
        <v>0</v>
      </c>
      <c r="Y732" s="57">
        <f t="shared" si="320"/>
        <v>0</v>
      </c>
      <c r="Z732" s="57">
        <f t="shared" si="320"/>
        <v>0</v>
      </c>
      <c r="AA732" s="57">
        <f t="shared" si="320"/>
        <v>9805.6368066666655</v>
      </c>
      <c r="AB732" s="141">
        <f>SUM(AB733:AB734)</f>
        <v>800.5</v>
      </c>
      <c r="AC732" s="141">
        <f>SUM(AC733:AC734)</f>
        <v>1920.7760800000001</v>
      </c>
      <c r="AD732" s="233">
        <f t="shared" si="313"/>
        <v>0.34359702336231257</v>
      </c>
      <c r="AE732" s="141">
        <f>SUM(AE733:AE734)</f>
        <v>8685.3607266666659</v>
      </c>
      <c r="AF732" s="269">
        <f t="shared" si="310"/>
        <v>0.6</v>
      </c>
      <c r="AG732" s="270">
        <f>SUM(AG733:AG734)</f>
        <v>3354.1200000000003</v>
      </c>
      <c r="AH732" s="141">
        <f>SUM(AH733:AH734)</f>
        <v>-1433.3439199999998</v>
      </c>
      <c r="AI732" s="233">
        <f t="shared" si="316"/>
        <v>0.59999999999999987</v>
      </c>
      <c r="AJ732" s="57">
        <f t="shared" si="317"/>
        <v>3354.12</v>
      </c>
      <c r="AK732" s="57"/>
      <c r="AL732" s="433">
        <f t="shared" si="319"/>
        <v>5.0999999999999997E-2</v>
      </c>
      <c r="AM732" s="57">
        <f>SUM(AM733:AM734)</f>
        <v>285.10000000000002</v>
      </c>
      <c r="AN732" s="79"/>
      <c r="AO732" s="329"/>
    </row>
    <row r="733" spans="2:45" s="1" customFormat="1" ht="17.25" customHeight="1" x14ac:dyDescent="0.25">
      <c r="B733" s="675"/>
      <c r="C733" s="15" t="s">
        <v>752</v>
      </c>
      <c r="D733" s="116">
        <v>1</v>
      </c>
      <c r="E733" s="116">
        <v>18</v>
      </c>
      <c r="F733" s="116">
        <v>16</v>
      </c>
      <c r="G733" s="69">
        <v>1529.1000000000001</v>
      </c>
      <c r="H733" s="69">
        <v>70.8</v>
      </c>
      <c r="I733" s="80">
        <v>0.39147210777581581</v>
      </c>
      <c r="J733" s="69">
        <v>598.6</v>
      </c>
      <c r="K733" s="80">
        <v>0</v>
      </c>
      <c r="L733" s="69">
        <v>0</v>
      </c>
      <c r="M733" s="80">
        <v>0</v>
      </c>
      <c r="N733" s="69">
        <v>0</v>
      </c>
      <c r="O733" s="69">
        <v>0</v>
      </c>
      <c r="P733" s="69">
        <v>0</v>
      </c>
      <c r="Q733" s="69">
        <v>27.1</v>
      </c>
      <c r="R733" s="69">
        <v>0</v>
      </c>
      <c r="S733" s="69">
        <v>222.2</v>
      </c>
      <c r="T733" s="80">
        <v>0</v>
      </c>
      <c r="U733" s="69">
        <v>0</v>
      </c>
      <c r="V733" s="80">
        <v>0.20039999999999999</v>
      </c>
      <c r="W733" s="69">
        <v>306.43164000000002</v>
      </c>
      <c r="X733" s="69">
        <v>0</v>
      </c>
      <c r="Y733" s="69">
        <v>0</v>
      </c>
      <c r="Z733" s="69">
        <v>0</v>
      </c>
      <c r="AA733" s="60">
        <f>G733+H733+J733+L733+N733+O733+P733+Q733+R733+S733+U733+W733+X733+Y733+Z733</f>
        <v>2754.23164</v>
      </c>
      <c r="AB733" s="143">
        <v>224.8</v>
      </c>
      <c r="AC733" s="69">
        <f>AB733+X733+W733+U733</f>
        <v>531.23163999999997</v>
      </c>
      <c r="AD733" s="238">
        <f t="shared" si="313"/>
        <v>0.34741458374207046</v>
      </c>
      <c r="AE733" s="69">
        <f>G733+H733+J733+L733+N733+P733+Q733+R733+S733+Y733+Z733</f>
        <v>2447.7999999999997</v>
      </c>
      <c r="AF733" s="277">
        <f t="shared" si="310"/>
        <v>0.6</v>
      </c>
      <c r="AG733" s="278">
        <f>G733*AF733</f>
        <v>917.46</v>
      </c>
      <c r="AH733" s="225">
        <f>IF((AA733+AB733)-(AE733+AG733)&gt;0,0,(AA733+AB733)-(AE733+AG733))</f>
        <v>-386.22835999999961</v>
      </c>
      <c r="AI733" s="238">
        <f t="shared" si="316"/>
        <v>0.59999999999999964</v>
      </c>
      <c r="AJ733" s="69">
        <f t="shared" si="317"/>
        <v>917.45999999999958</v>
      </c>
      <c r="AK733" s="69"/>
      <c r="AL733" s="438">
        <f t="shared" si="319"/>
        <v>5.0999999999999997E-2</v>
      </c>
      <c r="AM733" s="69">
        <f t="shared" si="311"/>
        <v>78</v>
      </c>
      <c r="AN733" s="186"/>
      <c r="AO733" s="329"/>
    </row>
    <row r="734" spans="2:45" s="1" customFormat="1" ht="15" customHeight="1" x14ac:dyDescent="0.25">
      <c r="B734" s="675"/>
      <c r="C734" s="15" t="s">
        <v>753</v>
      </c>
      <c r="D734" s="116">
        <v>8</v>
      </c>
      <c r="E734" s="116">
        <v>50</v>
      </c>
      <c r="F734" s="116">
        <v>44</v>
      </c>
      <c r="G734" s="69">
        <v>4061.1000000000004</v>
      </c>
      <c r="H734" s="69">
        <v>148.80000000000001</v>
      </c>
      <c r="I734" s="80">
        <v>0.33160966240673712</v>
      </c>
      <c r="J734" s="69">
        <v>1346.7000000000003</v>
      </c>
      <c r="K734" s="80">
        <v>0</v>
      </c>
      <c r="L734" s="69">
        <v>0</v>
      </c>
      <c r="M734" s="80">
        <v>0</v>
      </c>
      <c r="N734" s="69">
        <v>0</v>
      </c>
      <c r="O734" s="69">
        <v>0</v>
      </c>
      <c r="P734" s="69">
        <v>0</v>
      </c>
      <c r="Q734" s="69">
        <v>115.4</v>
      </c>
      <c r="R734" s="69">
        <v>12.7</v>
      </c>
      <c r="S734" s="69">
        <v>552.86072666666666</v>
      </c>
      <c r="T734" s="80">
        <v>0</v>
      </c>
      <c r="U734" s="69">
        <v>0</v>
      </c>
      <c r="V734" s="80">
        <v>0.20039999999999997</v>
      </c>
      <c r="W734" s="69">
        <v>813.84443999999996</v>
      </c>
      <c r="X734" s="69">
        <v>0</v>
      </c>
      <c r="Y734" s="69">
        <v>0</v>
      </c>
      <c r="Z734" s="69">
        <v>0</v>
      </c>
      <c r="AA734" s="60">
        <f>G734+H734+J734+L734+N734+O734+P734+Q734+R734+S734+U734+W734+X734+Y734+Z734</f>
        <v>7051.4051666666664</v>
      </c>
      <c r="AB734" s="143">
        <v>575.70000000000005</v>
      </c>
      <c r="AC734" s="69">
        <f>AB734+X734+W734+U734</f>
        <v>1389.5444400000001</v>
      </c>
      <c r="AD734" s="238">
        <f t="shared" si="313"/>
        <v>0.34215962177735099</v>
      </c>
      <c r="AE734" s="69">
        <f>G734+H734+J734+L734+N734+P734+Q734+R734+S734+Y734+Z734</f>
        <v>6237.5607266666666</v>
      </c>
      <c r="AF734" s="277">
        <f t="shared" si="310"/>
        <v>0.6</v>
      </c>
      <c r="AG734" s="278">
        <f>G734*AF734</f>
        <v>2436.6600000000003</v>
      </c>
      <c r="AH734" s="225">
        <f>IF((AA734+AB734)-(AE734+AG734)&gt;0,0,(AA734+AB734)-(AE734+AG734))</f>
        <v>-1047.1155600000002</v>
      </c>
      <c r="AI734" s="238">
        <f t="shared" si="316"/>
        <v>0.6</v>
      </c>
      <c r="AJ734" s="69">
        <f t="shared" si="317"/>
        <v>2436.6600000000003</v>
      </c>
      <c r="AK734" s="69"/>
      <c r="AL734" s="438">
        <f t="shared" si="319"/>
        <v>5.0999999999999997E-2</v>
      </c>
      <c r="AM734" s="69">
        <f t="shared" si="311"/>
        <v>207.1</v>
      </c>
      <c r="AN734" s="186"/>
      <c r="AO734" s="329"/>
    </row>
    <row r="735" spans="2:45" ht="16.5" customHeight="1" x14ac:dyDescent="0.25">
      <c r="B735" s="675" t="s">
        <v>532</v>
      </c>
      <c r="C735" s="26" t="s">
        <v>124</v>
      </c>
      <c r="D735" s="125">
        <f t="shared" ref="D735:AA735" si="321">SUM(D736:D738)</f>
        <v>11</v>
      </c>
      <c r="E735" s="125">
        <f t="shared" si="321"/>
        <v>80</v>
      </c>
      <c r="F735" s="125">
        <f t="shared" si="321"/>
        <v>70</v>
      </c>
      <c r="G735" s="57">
        <f t="shared" si="321"/>
        <v>6389.4840000000004</v>
      </c>
      <c r="H735" s="57">
        <f t="shared" si="321"/>
        <v>278</v>
      </c>
      <c r="I735" s="82">
        <f>J735/G735</f>
        <v>0.34901472481971935</v>
      </c>
      <c r="J735" s="57">
        <f t="shared" si="321"/>
        <v>2230.0239999999999</v>
      </c>
      <c r="K735" s="82">
        <f>L735/G735</f>
        <v>0</v>
      </c>
      <c r="L735" s="57">
        <f t="shared" si="321"/>
        <v>0</v>
      </c>
      <c r="M735" s="82">
        <f t="shared" si="321"/>
        <v>0</v>
      </c>
      <c r="N735" s="57">
        <f t="shared" si="321"/>
        <v>0</v>
      </c>
      <c r="O735" s="57">
        <f t="shared" si="321"/>
        <v>0</v>
      </c>
      <c r="P735" s="57">
        <f t="shared" si="321"/>
        <v>0</v>
      </c>
      <c r="Q735" s="57">
        <f t="shared" si="321"/>
        <v>168.20000000000002</v>
      </c>
      <c r="R735" s="57">
        <f t="shared" si="321"/>
        <v>12.7</v>
      </c>
      <c r="S735" s="57">
        <f t="shared" si="321"/>
        <v>899.04337280000004</v>
      </c>
      <c r="T735" s="82">
        <f>U735/G735</f>
        <v>0</v>
      </c>
      <c r="U735" s="57">
        <f t="shared" si="321"/>
        <v>0</v>
      </c>
      <c r="V735" s="82">
        <f>W735/G735</f>
        <v>0.20039999999999999</v>
      </c>
      <c r="W735" s="57">
        <f t="shared" si="321"/>
        <v>1280.4525936</v>
      </c>
      <c r="X735" s="57">
        <f t="shared" si="321"/>
        <v>0</v>
      </c>
      <c r="Y735" s="57">
        <f t="shared" si="321"/>
        <v>0</v>
      </c>
      <c r="Z735" s="57">
        <f t="shared" si="321"/>
        <v>0</v>
      </c>
      <c r="AA735" s="57">
        <f t="shared" si="321"/>
        <v>11257.903966399999</v>
      </c>
      <c r="AB735" s="141">
        <f>SUM(AB736:AB738)</f>
        <v>1838.8999999999999</v>
      </c>
      <c r="AC735" s="141">
        <f>SUM(AC736:AC738)</f>
        <v>3119.3525936000001</v>
      </c>
      <c r="AD735" s="233">
        <f t="shared" si="313"/>
        <v>0.48820101804777966</v>
      </c>
      <c r="AE735" s="141">
        <f>SUM(AE736:AE738)</f>
        <v>9977.4513728000002</v>
      </c>
      <c r="AF735" s="269">
        <f t="shared" si="310"/>
        <v>0.6</v>
      </c>
      <c r="AG735" s="270">
        <f>SUM(AG736:AG738)</f>
        <v>3833.6904</v>
      </c>
      <c r="AH735" s="141">
        <f>SUM(AH736:AH738)</f>
        <v>-714.33780639999941</v>
      </c>
      <c r="AI735" s="233">
        <f t="shared" si="316"/>
        <v>0.59999999999999987</v>
      </c>
      <c r="AJ735" s="57">
        <f t="shared" si="317"/>
        <v>3833.6903999999995</v>
      </c>
      <c r="AK735" s="57"/>
      <c r="AL735" s="433">
        <f t="shared" si="319"/>
        <v>5.0999999999999997E-2</v>
      </c>
      <c r="AM735" s="57">
        <f>SUM(AM736:AM738)</f>
        <v>325.8</v>
      </c>
      <c r="AN735" s="79"/>
      <c r="AO735" s="329"/>
    </row>
    <row r="736" spans="2:45" s="1" customFormat="1" ht="16.5" customHeight="1" x14ac:dyDescent="0.25">
      <c r="B736" s="675"/>
      <c r="C736" s="15" t="s">
        <v>754</v>
      </c>
      <c r="D736" s="116">
        <v>3</v>
      </c>
      <c r="E736" s="116">
        <v>16</v>
      </c>
      <c r="F736" s="116">
        <v>16</v>
      </c>
      <c r="G736" s="69">
        <v>1498.28</v>
      </c>
      <c r="H736" s="69">
        <v>55.2</v>
      </c>
      <c r="I736" s="80">
        <v>0.32130175935072214</v>
      </c>
      <c r="J736" s="69">
        <v>481.4</v>
      </c>
      <c r="K736" s="80">
        <v>0</v>
      </c>
      <c r="L736" s="69">
        <v>0</v>
      </c>
      <c r="M736" s="80">
        <v>0</v>
      </c>
      <c r="N736" s="69">
        <v>0</v>
      </c>
      <c r="O736" s="69">
        <v>0</v>
      </c>
      <c r="P736" s="69">
        <v>0</v>
      </c>
      <c r="Q736" s="69">
        <v>43</v>
      </c>
      <c r="R736" s="69">
        <v>0</v>
      </c>
      <c r="S736" s="69">
        <v>210.18257666666665</v>
      </c>
      <c r="T736" s="80">
        <v>0</v>
      </c>
      <c r="U736" s="69">
        <v>0</v>
      </c>
      <c r="V736" s="80">
        <v>0.20040000000000005</v>
      </c>
      <c r="W736" s="69">
        <v>300.25531200000006</v>
      </c>
      <c r="X736" s="69">
        <v>0</v>
      </c>
      <c r="Y736" s="69">
        <v>0</v>
      </c>
      <c r="Z736" s="69">
        <v>0</v>
      </c>
      <c r="AA736" s="60">
        <f>G736+H736+J736+L736+N736+O736+P736+Q736+R736+S736+U736+W736+X736+Y736+Z736</f>
        <v>2588.3178886666669</v>
      </c>
      <c r="AB736" s="143">
        <v>516.9</v>
      </c>
      <c r="AC736" s="69">
        <f>AB736+X736+W736+U736</f>
        <v>817.15531200000009</v>
      </c>
      <c r="AD736" s="238">
        <f t="shared" si="313"/>
        <v>0.5453955949488748</v>
      </c>
      <c r="AE736" s="69">
        <f>G736+H736+J736+L736+N736+P736+Q736+R736+S736+Y736+Z736</f>
        <v>2288.0625766666667</v>
      </c>
      <c r="AF736" s="277">
        <f t="shared" si="310"/>
        <v>0.6</v>
      </c>
      <c r="AG736" s="278">
        <f>G736*AF736</f>
        <v>898.96799999999996</v>
      </c>
      <c r="AH736" s="225">
        <f>IF((AA736+AB736)-(AE736+AG736)&gt;0,0,(AA736+AB736)-(AE736+AG736))</f>
        <v>-81.812687999999525</v>
      </c>
      <c r="AI736" s="238">
        <f t="shared" si="316"/>
        <v>0.59999999999999976</v>
      </c>
      <c r="AJ736" s="69">
        <f t="shared" si="317"/>
        <v>898.96799999999962</v>
      </c>
      <c r="AK736" s="69"/>
      <c r="AL736" s="438">
        <f t="shared" si="319"/>
        <v>5.0999999999999997E-2</v>
      </c>
      <c r="AM736" s="69">
        <f t="shared" si="311"/>
        <v>76.400000000000006</v>
      </c>
      <c r="AN736" s="186"/>
      <c r="AO736" s="329"/>
    </row>
    <row r="737" spans="2:41" ht="18" customHeight="1" x14ac:dyDescent="0.25">
      <c r="B737" s="675"/>
      <c r="C737" s="15" t="s">
        <v>755</v>
      </c>
      <c r="D737" s="116">
        <v>6</v>
      </c>
      <c r="E737" s="116">
        <v>41</v>
      </c>
      <c r="F737" s="116">
        <v>33</v>
      </c>
      <c r="G737" s="69">
        <v>3041.5039999999999</v>
      </c>
      <c r="H737" s="69">
        <v>139.19999999999999</v>
      </c>
      <c r="I737" s="80">
        <v>0.35827143413258705</v>
      </c>
      <c r="J737" s="69">
        <v>1089.684</v>
      </c>
      <c r="K737" s="80">
        <v>0</v>
      </c>
      <c r="L737" s="69">
        <v>0</v>
      </c>
      <c r="M737" s="80">
        <v>0</v>
      </c>
      <c r="N737" s="69">
        <v>0</v>
      </c>
      <c r="O737" s="69">
        <v>0</v>
      </c>
      <c r="P737" s="69">
        <v>0</v>
      </c>
      <c r="Q737" s="69">
        <v>64.7</v>
      </c>
      <c r="R737" s="69">
        <v>8.5</v>
      </c>
      <c r="S737" s="69">
        <v>425.10956613333332</v>
      </c>
      <c r="T737" s="80">
        <v>0</v>
      </c>
      <c r="U737" s="69">
        <v>0</v>
      </c>
      <c r="V737" s="80">
        <v>0.20039999999999999</v>
      </c>
      <c r="W737" s="69">
        <v>609.51740159999997</v>
      </c>
      <c r="X737" s="69">
        <v>0</v>
      </c>
      <c r="Y737" s="69">
        <v>0</v>
      </c>
      <c r="Z737" s="69">
        <v>0</v>
      </c>
      <c r="AA737" s="60">
        <f>G737+H737+J737+L737+N737+O737+P737+Q737+R737+S737+U737+W737+X737+Y737+Z737</f>
        <v>5378.2149677333327</v>
      </c>
      <c r="AB737" s="143">
        <v>1053.3</v>
      </c>
      <c r="AC737" s="69">
        <f>AB737+X737+W737+U737</f>
        <v>1662.8174015999998</v>
      </c>
      <c r="AD737" s="238">
        <f t="shared" si="313"/>
        <v>0.54670893137079546</v>
      </c>
      <c r="AE737" s="69">
        <f>G737+H737+J737+L737+N737+P737+Q737+R737+S737+Y737+Z737</f>
        <v>4768.6975661333327</v>
      </c>
      <c r="AF737" s="277">
        <f t="shared" si="310"/>
        <v>0.6</v>
      </c>
      <c r="AG737" s="278">
        <f>G737*AF737</f>
        <v>1824.9023999999999</v>
      </c>
      <c r="AH737" s="225">
        <f>IF((AA737+AB737)-(AE737+AG737)&gt;0,0,(AA737+AB737)-(AE737+AG737))</f>
        <v>-162.08499839999968</v>
      </c>
      <c r="AI737" s="238">
        <f t="shared" si="316"/>
        <v>0.59999999999999987</v>
      </c>
      <c r="AJ737" s="69">
        <f t="shared" si="317"/>
        <v>1824.9023999999995</v>
      </c>
      <c r="AK737" s="69"/>
      <c r="AL737" s="438">
        <f t="shared" si="319"/>
        <v>5.0999999999999997E-2</v>
      </c>
      <c r="AM737" s="69">
        <f t="shared" si="311"/>
        <v>155.1</v>
      </c>
      <c r="AN737" s="186"/>
      <c r="AO737" s="329"/>
    </row>
    <row r="738" spans="2:41" s="1" customFormat="1" ht="15.75" customHeight="1" x14ac:dyDescent="0.25">
      <c r="B738" s="675"/>
      <c r="C738" s="15" t="s">
        <v>805</v>
      </c>
      <c r="D738" s="116">
        <v>2</v>
      </c>
      <c r="E738" s="116">
        <v>23</v>
      </c>
      <c r="F738" s="116">
        <v>21</v>
      </c>
      <c r="G738" s="69">
        <v>1849.7000000000003</v>
      </c>
      <c r="H738" s="69">
        <v>83.6</v>
      </c>
      <c r="I738" s="80">
        <v>0.35624155268421903</v>
      </c>
      <c r="J738" s="69">
        <v>658.94</v>
      </c>
      <c r="K738" s="80">
        <v>0</v>
      </c>
      <c r="L738" s="69">
        <v>0</v>
      </c>
      <c r="M738" s="80">
        <v>0</v>
      </c>
      <c r="N738" s="69">
        <v>0</v>
      </c>
      <c r="O738" s="69">
        <v>0</v>
      </c>
      <c r="P738" s="69">
        <v>0</v>
      </c>
      <c r="Q738" s="69">
        <v>60.500000000000007</v>
      </c>
      <c r="R738" s="69">
        <v>4.2</v>
      </c>
      <c r="S738" s="69">
        <v>263.75123000000002</v>
      </c>
      <c r="T738" s="80">
        <v>0</v>
      </c>
      <c r="U738" s="69">
        <v>0</v>
      </c>
      <c r="V738" s="80">
        <v>0.20039999999999999</v>
      </c>
      <c r="W738" s="69">
        <v>370.67988000000003</v>
      </c>
      <c r="X738" s="69">
        <v>0</v>
      </c>
      <c r="Y738" s="69">
        <v>0</v>
      </c>
      <c r="Z738" s="69">
        <v>0</v>
      </c>
      <c r="AA738" s="60">
        <f>G738+H738+J738+L738+N738+O738+P738+Q738+R738+S738+U738+W738+X738+Y738+Z738</f>
        <v>3291.37111</v>
      </c>
      <c r="AB738" s="143">
        <v>268.7</v>
      </c>
      <c r="AC738" s="69">
        <f>AB738+X738+W738+U738</f>
        <v>639.37987999999996</v>
      </c>
      <c r="AD738" s="238">
        <f t="shared" si="313"/>
        <v>0.34566680002162503</v>
      </c>
      <c r="AE738" s="69">
        <f>G738+H738+J738+L738+N738+P738+Q738+R738+S738+Y738+Z738</f>
        <v>2920.6912299999999</v>
      </c>
      <c r="AF738" s="277">
        <f t="shared" si="310"/>
        <v>0.6</v>
      </c>
      <c r="AG738" s="278">
        <f>G738*AF738</f>
        <v>1109.8200000000002</v>
      </c>
      <c r="AH738" s="225">
        <f>IF((AA738+AB738)-(AE738+AG738)&gt;0,0,(AA738+AB738)-(AE738+AG738))</f>
        <v>-470.44012000000021</v>
      </c>
      <c r="AI738" s="238">
        <f t="shared" si="316"/>
        <v>0.6</v>
      </c>
      <c r="AJ738" s="69">
        <f t="shared" si="317"/>
        <v>1109.8200000000002</v>
      </c>
      <c r="AK738" s="69"/>
      <c r="AL738" s="438">
        <f t="shared" si="319"/>
        <v>5.0999999999999997E-2</v>
      </c>
      <c r="AM738" s="69">
        <f t="shared" si="311"/>
        <v>94.3</v>
      </c>
      <c r="AN738" s="186"/>
      <c r="AO738" s="329"/>
    </row>
    <row r="739" spans="2:41" s="1" customFormat="1" ht="9.75" customHeight="1" x14ac:dyDescent="0.25">
      <c r="B739" s="675" t="s">
        <v>533</v>
      </c>
      <c r="C739" s="26" t="s">
        <v>124</v>
      </c>
      <c r="D739" s="125">
        <f t="shared" ref="D739:AA739" si="322">SUM(D740:D742)</f>
        <v>11</v>
      </c>
      <c r="E739" s="125">
        <f t="shared" si="322"/>
        <v>72</v>
      </c>
      <c r="F739" s="125">
        <f t="shared" si="322"/>
        <v>70</v>
      </c>
      <c r="G739" s="57">
        <f t="shared" si="322"/>
        <v>6293.6</v>
      </c>
      <c r="H739" s="57">
        <f t="shared" si="322"/>
        <v>250.79999999999995</v>
      </c>
      <c r="I739" s="82">
        <f>J739/G739</f>
        <v>0.31900660988941143</v>
      </c>
      <c r="J739" s="57">
        <f t="shared" si="322"/>
        <v>2007.6999999999998</v>
      </c>
      <c r="K739" s="82">
        <f>L739/G739</f>
        <v>0</v>
      </c>
      <c r="L739" s="57">
        <f t="shared" si="322"/>
        <v>0</v>
      </c>
      <c r="M739" s="82">
        <f t="shared" si="322"/>
        <v>0</v>
      </c>
      <c r="N739" s="57">
        <f t="shared" si="322"/>
        <v>0</v>
      </c>
      <c r="O739" s="57">
        <f t="shared" si="322"/>
        <v>0</v>
      </c>
      <c r="P739" s="57">
        <f t="shared" si="322"/>
        <v>0</v>
      </c>
      <c r="Q739" s="57">
        <f t="shared" si="322"/>
        <v>171.083</v>
      </c>
      <c r="R739" s="57">
        <f t="shared" si="322"/>
        <v>2.1</v>
      </c>
      <c r="S739" s="57">
        <f t="shared" si="322"/>
        <v>853.97757999999999</v>
      </c>
      <c r="T739" s="82">
        <f>U739/G739</f>
        <v>0</v>
      </c>
      <c r="U739" s="57">
        <f t="shared" si="322"/>
        <v>0</v>
      </c>
      <c r="V739" s="82">
        <f>W739/G739</f>
        <v>0.19783991356298461</v>
      </c>
      <c r="W739" s="57">
        <f t="shared" si="322"/>
        <v>1245.12528</v>
      </c>
      <c r="X739" s="57">
        <f t="shared" si="322"/>
        <v>0</v>
      </c>
      <c r="Y739" s="57">
        <f t="shared" si="322"/>
        <v>0</v>
      </c>
      <c r="Z739" s="57">
        <f t="shared" si="322"/>
        <v>0</v>
      </c>
      <c r="AA739" s="57">
        <f t="shared" si="322"/>
        <v>10824.385859999999</v>
      </c>
      <c r="AB739" s="141">
        <f>SUM(AB740:AB742)</f>
        <v>883.69999999999993</v>
      </c>
      <c r="AC739" s="141">
        <f>SUM(AC740:AC742)</f>
        <v>2128.82528</v>
      </c>
      <c r="AD739" s="233">
        <f t="shared" si="313"/>
        <v>0.33825239608491164</v>
      </c>
      <c r="AE739" s="141">
        <f>SUM(AE740:AE742)</f>
        <v>9579.2605799999983</v>
      </c>
      <c r="AF739" s="269">
        <f t="shared" si="310"/>
        <v>0.6</v>
      </c>
      <c r="AG739" s="270">
        <f>SUM(AG740:AG742)</f>
        <v>3776.16</v>
      </c>
      <c r="AH739" s="141">
        <f>SUM(AH740:AH742)</f>
        <v>-1647.3347200000012</v>
      </c>
      <c r="AI739" s="233">
        <f t="shared" si="316"/>
        <v>0.6000000000000002</v>
      </c>
      <c r="AJ739" s="57">
        <f t="shared" si="317"/>
        <v>3776.1600000000012</v>
      </c>
      <c r="AK739" s="57"/>
      <c r="AL739" s="433">
        <f t="shared" si="319"/>
        <v>5.0999999999999997E-2</v>
      </c>
      <c r="AM739" s="57">
        <f>SUM(AM740:AM742)</f>
        <v>321</v>
      </c>
      <c r="AN739" s="79"/>
      <c r="AO739" s="329"/>
    </row>
    <row r="740" spans="2:41" s="1" customFormat="1" ht="15" customHeight="1" x14ac:dyDescent="0.25">
      <c r="B740" s="675"/>
      <c r="C740" s="15" t="s">
        <v>756</v>
      </c>
      <c r="D740" s="116">
        <v>5</v>
      </c>
      <c r="E740" s="116">
        <v>42</v>
      </c>
      <c r="F740" s="116">
        <v>40</v>
      </c>
      <c r="G740" s="69">
        <v>3566.3999999999996</v>
      </c>
      <c r="H740" s="69">
        <v>134.39999999999998</v>
      </c>
      <c r="I740" s="80">
        <v>0.31967810677433828</v>
      </c>
      <c r="J740" s="69">
        <v>1140.0999999999999</v>
      </c>
      <c r="K740" s="80">
        <v>0</v>
      </c>
      <c r="L740" s="69">
        <v>0</v>
      </c>
      <c r="M740" s="80">
        <v>0</v>
      </c>
      <c r="N740" s="69">
        <v>0</v>
      </c>
      <c r="O740" s="69">
        <v>0</v>
      </c>
      <c r="P740" s="69">
        <v>0</v>
      </c>
      <c r="Q740" s="69">
        <v>93.8</v>
      </c>
      <c r="R740" s="69">
        <v>0</v>
      </c>
      <c r="S740" s="69">
        <v>486.74853999999999</v>
      </c>
      <c r="T740" s="80">
        <v>0</v>
      </c>
      <c r="U740" s="69">
        <v>0</v>
      </c>
      <c r="V740" s="80">
        <v>0.20040000000000002</v>
      </c>
      <c r="W740" s="69">
        <v>714.70655999999997</v>
      </c>
      <c r="X740" s="69">
        <v>0</v>
      </c>
      <c r="Y740" s="69">
        <v>0</v>
      </c>
      <c r="Z740" s="69">
        <v>0</v>
      </c>
      <c r="AA740" s="60">
        <f>G740+H740+J740+L740+N740+O740+P740+Q740+R740+S740+U740+W740+X740+Y740+Z740</f>
        <v>6136.155099999999</v>
      </c>
      <c r="AB740" s="143">
        <v>500.9</v>
      </c>
      <c r="AC740" s="69">
        <f>AB740+X740+W740+U740</f>
        <v>1215.6065599999999</v>
      </c>
      <c r="AD740" s="238">
        <f t="shared" si="313"/>
        <v>0.34084975325257966</v>
      </c>
      <c r="AE740" s="69">
        <f>G740+H740+J740+L740+N740+P740+Q740+R740+S740+Y740+Z740</f>
        <v>5421.4485399999994</v>
      </c>
      <c r="AF740" s="277">
        <f t="shared" si="310"/>
        <v>0.6</v>
      </c>
      <c r="AG740" s="278">
        <f>G740*AF740</f>
        <v>2139.8399999999997</v>
      </c>
      <c r="AH740" s="225">
        <f>IF((AA740+AB740)-(AE740+AG740)&gt;0,0,(AA740+AB740)-(AE740+AG740))</f>
        <v>-924.23344000000088</v>
      </c>
      <c r="AI740" s="238">
        <f t="shared" si="316"/>
        <v>0.60000000000000031</v>
      </c>
      <c r="AJ740" s="69">
        <f t="shared" si="317"/>
        <v>2139.8400000000011</v>
      </c>
      <c r="AK740" s="69"/>
      <c r="AL740" s="438">
        <f t="shared" si="319"/>
        <v>5.0999999999999997E-2</v>
      </c>
      <c r="AM740" s="69">
        <f t="shared" si="311"/>
        <v>181.9</v>
      </c>
      <c r="AN740" s="186"/>
      <c r="AO740" s="329"/>
    </row>
    <row r="741" spans="2:41" s="1" customFormat="1" ht="15.75" customHeight="1" x14ac:dyDescent="0.25">
      <c r="B741" s="675"/>
      <c r="C741" s="15" t="s">
        <v>757</v>
      </c>
      <c r="D741" s="116">
        <v>3</v>
      </c>
      <c r="E741" s="116">
        <v>15</v>
      </c>
      <c r="F741" s="116">
        <v>15</v>
      </c>
      <c r="G741" s="69">
        <v>1353.3</v>
      </c>
      <c r="H741" s="69">
        <v>61.2</v>
      </c>
      <c r="I741" s="80">
        <v>0.32335771817039832</v>
      </c>
      <c r="J741" s="69">
        <v>437.6</v>
      </c>
      <c r="K741" s="80">
        <v>0</v>
      </c>
      <c r="L741" s="69">
        <v>0</v>
      </c>
      <c r="M741" s="80">
        <v>0</v>
      </c>
      <c r="N741" s="69">
        <v>0</v>
      </c>
      <c r="O741" s="69">
        <v>0</v>
      </c>
      <c r="P741" s="69">
        <v>0</v>
      </c>
      <c r="Q741" s="69">
        <v>29.8</v>
      </c>
      <c r="R741" s="69">
        <v>2.1</v>
      </c>
      <c r="S741" s="69">
        <v>186.52904000000001</v>
      </c>
      <c r="T741" s="80">
        <v>0</v>
      </c>
      <c r="U741" s="69">
        <v>0</v>
      </c>
      <c r="V741" s="80">
        <v>0.20040000000000002</v>
      </c>
      <c r="W741" s="69">
        <v>271.20132000000001</v>
      </c>
      <c r="X741" s="69">
        <v>0</v>
      </c>
      <c r="Y741" s="69">
        <v>0</v>
      </c>
      <c r="Z741" s="69">
        <v>0</v>
      </c>
      <c r="AA741" s="60">
        <f>G741+H741+J741+L741+N741+O741+P741+Q741+R741+S741+U741+W741+X741+Y741+Z741</f>
        <v>2341.73036</v>
      </c>
      <c r="AB741" s="143">
        <v>191.2</v>
      </c>
      <c r="AC741" s="69">
        <f>AB741+X741+W741+U741</f>
        <v>462.40132</v>
      </c>
      <c r="AD741" s="238">
        <f t="shared" si="313"/>
        <v>0.34168426808542085</v>
      </c>
      <c r="AE741" s="69">
        <f>G741+H741+J741+L741+N741+P741+Q741+R741+S741+Y741+Z741</f>
        <v>2070.5290399999999</v>
      </c>
      <c r="AF741" s="277">
        <f t="shared" si="310"/>
        <v>0.6</v>
      </c>
      <c r="AG741" s="278">
        <f>G741*AF741</f>
        <v>811.9799999999999</v>
      </c>
      <c r="AH741" s="225">
        <f>IF((AA741+AB741)-(AE741+AG741)&gt;0,0,(AA741+AB741)-(AE741+AG741))</f>
        <v>-349.57868000000008</v>
      </c>
      <c r="AI741" s="238">
        <f t="shared" si="316"/>
        <v>0.60000000000000009</v>
      </c>
      <c r="AJ741" s="69">
        <f t="shared" si="317"/>
        <v>811.98</v>
      </c>
      <c r="AK741" s="69"/>
      <c r="AL741" s="438">
        <f t="shared" si="319"/>
        <v>5.0999999999999997E-2</v>
      </c>
      <c r="AM741" s="69">
        <f t="shared" si="311"/>
        <v>69</v>
      </c>
      <c r="AN741" s="186"/>
      <c r="AO741" s="329"/>
    </row>
    <row r="742" spans="2:41" s="1" customFormat="1" ht="15.75" customHeight="1" x14ac:dyDescent="0.25">
      <c r="B742" s="675"/>
      <c r="C742" s="15" t="s">
        <v>758</v>
      </c>
      <c r="D742" s="116">
        <v>3</v>
      </c>
      <c r="E742" s="116">
        <v>15</v>
      </c>
      <c r="F742" s="116">
        <v>15</v>
      </c>
      <c r="G742" s="69">
        <v>1373.9</v>
      </c>
      <c r="H742" s="69">
        <v>55.2</v>
      </c>
      <c r="I742" s="80">
        <v>0.31297765485115364</v>
      </c>
      <c r="J742" s="69">
        <v>430</v>
      </c>
      <c r="K742" s="80">
        <v>0</v>
      </c>
      <c r="L742" s="69">
        <v>0</v>
      </c>
      <c r="M742" s="80">
        <v>0</v>
      </c>
      <c r="N742" s="69">
        <v>0</v>
      </c>
      <c r="O742" s="69">
        <v>0</v>
      </c>
      <c r="P742" s="69">
        <v>0</v>
      </c>
      <c r="Q742" s="69">
        <v>47.483000000000004</v>
      </c>
      <c r="R742" s="69">
        <v>0</v>
      </c>
      <c r="S742" s="69">
        <v>180.7</v>
      </c>
      <c r="T742" s="80">
        <v>0</v>
      </c>
      <c r="U742" s="69">
        <v>0</v>
      </c>
      <c r="V742" s="80">
        <v>0.18867268360142658</v>
      </c>
      <c r="W742" s="69">
        <v>259.2174</v>
      </c>
      <c r="X742" s="69">
        <v>0</v>
      </c>
      <c r="Y742" s="69">
        <v>0</v>
      </c>
      <c r="Z742" s="69">
        <v>0</v>
      </c>
      <c r="AA742" s="60">
        <f>G742+H742+J742+L742+N742+O742+P742+Q742+R742+S742+U742+W742+X742+Y742+Z742</f>
        <v>2346.5003999999999</v>
      </c>
      <c r="AB742" s="143">
        <v>191.6</v>
      </c>
      <c r="AC742" s="69">
        <f>AB742+X742+W742+U742</f>
        <v>450.81740000000002</v>
      </c>
      <c r="AD742" s="238">
        <f t="shared" si="313"/>
        <v>0.32812970376301043</v>
      </c>
      <c r="AE742" s="69">
        <f>G742+H742+J742+L742+N742+P742+Q742+R742+S742+Y742+Z742</f>
        <v>2087.2829999999999</v>
      </c>
      <c r="AF742" s="277">
        <f t="shared" si="310"/>
        <v>0.6</v>
      </c>
      <c r="AG742" s="278">
        <f>G742*AF742</f>
        <v>824.34</v>
      </c>
      <c r="AH742" s="225">
        <f>IF((AA742+AB742)-(AE742+AG742)&gt;0,0,(AA742+AB742)-(AE742+AG742))</f>
        <v>-373.52260000000024</v>
      </c>
      <c r="AI742" s="238">
        <f t="shared" si="316"/>
        <v>0.6000000000000002</v>
      </c>
      <c r="AJ742" s="69">
        <f t="shared" si="317"/>
        <v>824.34000000000026</v>
      </c>
      <c r="AK742" s="69"/>
      <c r="AL742" s="438">
        <f t="shared" si="319"/>
        <v>5.0999999999999997E-2</v>
      </c>
      <c r="AM742" s="69">
        <f t="shared" si="311"/>
        <v>70.099999999999994</v>
      </c>
      <c r="AN742" s="186"/>
      <c r="AO742" s="329"/>
    </row>
    <row r="743" spans="2:41" s="1" customFormat="1" ht="10.5" customHeight="1" x14ac:dyDescent="0.25">
      <c r="B743" s="675" t="s">
        <v>534</v>
      </c>
      <c r="C743" s="26" t="s">
        <v>124</v>
      </c>
      <c r="D743" s="125">
        <f t="shared" ref="D743:AA743" si="323">SUM(D744:D747)</f>
        <v>14</v>
      </c>
      <c r="E743" s="125">
        <f t="shared" si="323"/>
        <v>88</v>
      </c>
      <c r="F743" s="125">
        <f t="shared" si="323"/>
        <v>82</v>
      </c>
      <c r="G743" s="57">
        <f t="shared" si="323"/>
        <v>7638.8</v>
      </c>
      <c r="H743" s="57">
        <f t="shared" si="323"/>
        <v>274.827</v>
      </c>
      <c r="I743" s="82">
        <f>J743/G743</f>
        <v>0.31840079593653448</v>
      </c>
      <c r="J743" s="57">
        <f t="shared" si="323"/>
        <v>2432.1999999999998</v>
      </c>
      <c r="K743" s="82">
        <f>L743/G743</f>
        <v>0</v>
      </c>
      <c r="L743" s="57">
        <f t="shared" si="323"/>
        <v>0</v>
      </c>
      <c r="M743" s="82">
        <f t="shared" si="323"/>
        <v>0</v>
      </c>
      <c r="N743" s="57">
        <f t="shared" si="323"/>
        <v>0</v>
      </c>
      <c r="O743" s="57">
        <f t="shared" si="323"/>
        <v>0</v>
      </c>
      <c r="P743" s="57">
        <f t="shared" si="323"/>
        <v>0</v>
      </c>
      <c r="Q743" s="57">
        <f t="shared" si="323"/>
        <v>305.63675999999998</v>
      </c>
      <c r="R743" s="57">
        <f t="shared" si="323"/>
        <v>19.100000000000001</v>
      </c>
      <c r="S743" s="57">
        <f t="shared" si="323"/>
        <v>1064.2085666666667</v>
      </c>
      <c r="T743" s="82">
        <f>U743/G743</f>
        <v>0</v>
      </c>
      <c r="U743" s="57">
        <f t="shared" si="323"/>
        <v>0</v>
      </c>
      <c r="V743" s="82">
        <f>W743/G743</f>
        <v>0.20040000000000002</v>
      </c>
      <c r="W743" s="57">
        <f t="shared" si="323"/>
        <v>1530.8155200000001</v>
      </c>
      <c r="X743" s="57">
        <f t="shared" si="323"/>
        <v>0</v>
      </c>
      <c r="Y743" s="57">
        <f t="shared" si="323"/>
        <v>8.8000000000000007</v>
      </c>
      <c r="Z743" s="57">
        <f t="shared" si="323"/>
        <v>13.6</v>
      </c>
      <c r="AA743" s="57">
        <f t="shared" si="323"/>
        <v>13287.987846666667</v>
      </c>
      <c r="AB743" s="141">
        <f>SUM(AB744:AB747)</f>
        <v>1758.1</v>
      </c>
      <c r="AC743" s="141">
        <f>SUM(AC744:AC747)</f>
        <v>3288.9155200000005</v>
      </c>
      <c r="AD743" s="233">
        <f t="shared" si="313"/>
        <v>0.43055395088233755</v>
      </c>
      <c r="AE743" s="141">
        <f>SUM(AE744:AE747)</f>
        <v>11757.172326666667</v>
      </c>
      <c r="AF743" s="269">
        <f t="shared" si="310"/>
        <v>0.6</v>
      </c>
      <c r="AG743" s="270">
        <f>SUM(AG744:AG747)</f>
        <v>4583.2800000000007</v>
      </c>
      <c r="AH743" s="141">
        <f>SUM(AH744:AH747)</f>
        <v>-1294.3644800000006</v>
      </c>
      <c r="AI743" s="233">
        <f t="shared" si="316"/>
        <v>0.60000000000000009</v>
      </c>
      <c r="AJ743" s="57">
        <f t="shared" si="317"/>
        <v>4583.2800000000007</v>
      </c>
      <c r="AK743" s="57"/>
      <c r="AL743" s="433">
        <f t="shared" si="319"/>
        <v>5.0999999999999997E-2</v>
      </c>
      <c r="AM743" s="57">
        <f>SUM(AM744:AM747)</f>
        <v>389.6</v>
      </c>
      <c r="AN743" s="79"/>
      <c r="AO743" s="329"/>
    </row>
    <row r="744" spans="2:41" s="1" customFormat="1" ht="15.75" customHeight="1" x14ac:dyDescent="0.25">
      <c r="B744" s="675"/>
      <c r="C744" s="15" t="s">
        <v>759</v>
      </c>
      <c r="D744" s="116">
        <v>4</v>
      </c>
      <c r="E744" s="116">
        <v>23</v>
      </c>
      <c r="F744" s="116">
        <v>21</v>
      </c>
      <c r="G744" s="69">
        <v>1978.5000000000002</v>
      </c>
      <c r="H744" s="69">
        <v>66</v>
      </c>
      <c r="I744" s="80">
        <v>0.28233510235026532</v>
      </c>
      <c r="J744" s="69">
        <v>558.6</v>
      </c>
      <c r="K744" s="80">
        <v>0</v>
      </c>
      <c r="L744" s="69">
        <v>0</v>
      </c>
      <c r="M744" s="80">
        <v>0</v>
      </c>
      <c r="N744" s="69">
        <v>0</v>
      </c>
      <c r="O744" s="69">
        <v>0</v>
      </c>
      <c r="P744" s="69">
        <v>0</v>
      </c>
      <c r="Q744" s="69">
        <v>68.400000000000006</v>
      </c>
      <c r="R744" s="69">
        <v>4.3</v>
      </c>
      <c r="S744" s="69">
        <v>271.60000000000002</v>
      </c>
      <c r="T744" s="80">
        <v>0</v>
      </c>
      <c r="U744" s="69">
        <v>0</v>
      </c>
      <c r="V744" s="80">
        <v>0.20039999999999997</v>
      </c>
      <c r="W744" s="69">
        <v>396.4914</v>
      </c>
      <c r="X744" s="69">
        <v>0</v>
      </c>
      <c r="Y744" s="69">
        <v>0</v>
      </c>
      <c r="Z744" s="69">
        <v>0</v>
      </c>
      <c r="AA744" s="60">
        <f>G744+H744+J744+L744+N744+O744+P744+Q744+R744+S744+U744+W744+X744+Y744+Z744</f>
        <v>3343.8914000000004</v>
      </c>
      <c r="AB744" s="143">
        <v>665.8</v>
      </c>
      <c r="AC744" s="69">
        <f>AB744+X744+W744+U744</f>
        <v>1062.2914000000001</v>
      </c>
      <c r="AD744" s="238">
        <f t="shared" si="313"/>
        <v>0.53691756381096789</v>
      </c>
      <c r="AE744" s="69">
        <f>G744+H744+J744+L744+N744+P744+Q744+R744+S744+Y744+Z744</f>
        <v>2947.4000000000005</v>
      </c>
      <c r="AF744" s="277">
        <f t="shared" si="310"/>
        <v>0.6</v>
      </c>
      <c r="AG744" s="278">
        <f>G744*AF744</f>
        <v>1187.1000000000001</v>
      </c>
      <c r="AH744" s="225">
        <f>IF((AA744+AB744)-(AE744+AG744)&gt;0,0,(AA744+AB744)-(AE744+AG744))</f>
        <v>-124.8086000000003</v>
      </c>
      <c r="AI744" s="238">
        <f t="shared" si="316"/>
        <v>0.60000000000000009</v>
      </c>
      <c r="AJ744" s="69">
        <f t="shared" si="317"/>
        <v>1187.1000000000004</v>
      </c>
      <c r="AK744" s="69"/>
      <c r="AL744" s="438">
        <f t="shared" si="319"/>
        <v>5.0999999999999997E-2</v>
      </c>
      <c r="AM744" s="69">
        <f t="shared" si="311"/>
        <v>100.9</v>
      </c>
      <c r="AN744" s="186"/>
      <c r="AO744" s="329"/>
    </row>
    <row r="745" spans="2:41" s="1" customFormat="1" ht="18" customHeight="1" x14ac:dyDescent="0.25">
      <c r="B745" s="675"/>
      <c r="C745" s="15" t="s">
        <v>760</v>
      </c>
      <c r="D745" s="116">
        <v>3</v>
      </c>
      <c r="E745" s="116">
        <v>18</v>
      </c>
      <c r="F745" s="116">
        <v>18</v>
      </c>
      <c r="G745" s="69">
        <v>1615.3</v>
      </c>
      <c r="H745" s="69">
        <v>58.8</v>
      </c>
      <c r="I745" s="80">
        <v>0.31282114777440723</v>
      </c>
      <c r="J745" s="69">
        <v>505.29999999999995</v>
      </c>
      <c r="K745" s="80">
        <v>0</v>
      </c>
      <c r="L745" s="69">
        <v>0</v>
      </c>
      <c r="M745" s="80">
        <v>0</v>
      </c>
      <c r="N745" s="69">
        <v>0</v>
      </c>
      <c r="O745" s="69">
        <v>0</v>
      </c>
      <c r="P745" s="69">
        <v>0</v>
      </c>
      <c r="Q745" s="69">
        <v>110.6</v>
      </c>
      <c r="R745" s="69">
        <v>4.2</v>
      </c>
      <c r="S745" s="69">
        <v>226.44762</v>
      </c>
      <c r="T745" s="80">
        <v>0</v>
      </c>
      <c r="U745" s="69">
        <v>0</v>
      </c>
      <c r="V745" s="80">
        <v>0.20040000000000005</v>
      </c>
      <c r="W745" s="69">
        <v>323.70612000000006</v>
      </c>
      <c r="X745" s="69">
        <v>0</v>
      </c>
      <c r="Y745" s="69">
        <v>0</v>
      </c>
      <c r="Z745" s="69">
        <v>0</v>
      </c>
      <c r="AA745" s="60">
        <f>G745+H745+J745+L745+N745+O745+P745+Q745+R745+S745+U745+W745+X745+Y745+Z745</f>
        <v>2844.3537399999996</v>
      </c>
      <c r="AB745" s="143">
        <v>512.70000000000005</v>
      </c>
      <c r="AC745" s="69">
        <f>AB745+X745+W745+U745</f>
        <v>836.4061200000001</v>
      </c>
      <c r="AD745" s="238">
        <f t="shared" si="313"/>
        <v>0.51780234012257798</v>
      </c>
      <c r="AE745" s="69">
        <f>G745+H745+J745+L745+N745+P745+Q745+R745+S745+Y745+Z745</f>
        <v>2520.6476199999993</v>
      </c>
      <c r="AF745" s="277">
        <f t="shared" si="310"/>
        <v>0.6</v>
      </c>
      <c r="AG745" s="278">
        <f>G745*AF745</f>
        <v>969.18</v>
      </c>
      <c r="AH745" s="225">
        <f>IF((AA745+AB745)-(AE745+AG745)&gt;0,0,(AA745+AB745)-(AE745+AG745))</f>
        <v>-132.77387999999974</v>
      </c>
      <c r="AI745" s="238">
        <f t="shared" si="316"/>
        <v>0.59999999999999987</v>
      </c>
      <c r="AJ745" s="69">
        <f t="shared" si="317"/>
        <v>969.17999999999984</v>
      </c>
      <c r="AK745" s="69"/>
      <c r="AL745" s="438">
        <f t="shared" si="319"/>
        <v>5.0999999999999997E-2</v>
      </c>
      <c r="AM745" s="69">
        <f t="shared" si="311"/>
        <v>82.4</v>
      </c>
      <c r="AN745" s="186"/>
      <c r="AO745" s="329"/>
    </row>
    <row r="746" spans="2:41" s="1" customFormat="1" ht="17.25" customHeight="1" x14ac:dyDescent="0.25">
      <c r="B746" s="675"/>
      <c r="C746" s="15" t="s">
        <v>761</v>
      </c>
      <c r="D746" s="116">
        <v>4</v>
      </c>
      <c r="E746" s="116">
        <v>22</v>
      </c>
      <c r="F746" s="116">
        <v>20</v>
      </c>
      <c r="G746" s="69">
        <v>1919.2</v>
      </c>
      <c r="H746" s="69">
        <v>73.2</v>
      </c>
      <c r="I746" s="80">
        <v>0.35129220508545222</v>
      </c>
      <c r="J746" s="69">
        <v>674.19999999999993</v>
      </c>
      <c r="K746" s="80">
        <v>0</v>
      </c>
      <c r="L746" s="69">
        <v>0</v>
      </c>
      <c r="M746" s="80">
        <v>0</v>
      </c>
      <c r="N746" s="69">
        <v>0</v>
      </c>
      <c r="O746" s="69">
        <v>0</v>
      </c>
      <c r="P746" s="69">
        <v>0</v>
      </c>
      <c r="Q746" s="69">
        <v>43.1</v>
      </c>
      <c r="R746" s="69">
        <v>4.2</v>
      </c>
      <c r="S746" s="69">
        <v>269.90382</v>
      </c>
      <c r="T746" s="80">
        <v>0</v>
      </c>
      <c r="U746" s="69">
        <v>0</v>
      </c>
      <c r="V746" s="80">
        <v>0.20039999999999999</v>
      </c>
      <c r="W746" s="69">
        <v>384.60768000000002</v>
      </c>
      <c r="X746" s="69">
        <v>0</v>
      </c>
      <c r="Y746" s="69">
        <v>0</v>
      </c>
      <c r="Z746" s="69">
        <v>0</v>
      </c>
      <c r="AA746" s="60">
        <f>G746+H746+J746+L746+N746+O746+P746+Q746+R746+S746+U746+W746+X746+Y746+Z746</f>
        <v>3368.4114999999997</v>
      </c>
      <c r="AB746" s="143">
        <v>275</v>
      </c>
      <c r="AC746" s="69">
        <f>AB746+X746+W746+U746</f>
        <v>659.60768000000007</v>
      </c>
      <c r="AD746" s="238">
        <f t="shared" si="313"/>
        <v>0.34368887036265111</v>
      </c>
      <c r="AE746" s="69">
        <f>G746+H746+J746+L746+N746+P746+Q746+R746+S746+Y746+Z746</f>
        <v>2983.8038199999996</v>
      </c>
      <c r="AF746" s="277">
        <f t="shared" si="310"/>
        <v>0.6</v>
      </c>
      <c r="AG746" s="278">
        <f>G746*AF746</f>
        <v>1151.52</v>
      </c>
      <c r="AH746" s="225">
        <f>IF((AA746+AB746)-(AE746+AG746)&gt;0,0,(AA746+AB746)-(AE746+AG746))</f>
        <v>-491.91231999999991</v>
      </c>
      <c r="AI746" s="238">
        <f t="shared" si="316"/>
        <v>0.6</v>
      </c>
      <c r="AJ746" s="69">
        <f t="shared" si="317"/>
        <v>1151.52</v>
      </c>
      <c r="AK746" s="69"/>
      <c r="AL746" s="438">
        <f t="shared" si="319"/>
        <v>5.0999999999999997E-2</v>
      </c>
      <c r="AM746" s="69">
        <f t="shared" si="311"/>
        <v>97.9</v>
      </c>
      <c r="AN746" s="186"/>
      <c r="AO746" s="329"/>
    </row>
    <row r="747" spans="2:41" s="1" customFormat="1" ht="14.25" customHeight="1" x14ac:dyDescent="0.25">
      <c r="B747" s="675"/>
      <c r="C747" s="15" t="s">
        <v>762</v>
      </c>
      <c r="D747" s="116">
        <v>3</v>
      </c>
      <c r="E747" s="116">
        <v>25</v>
      </c>
      <c r="F747" s="116">
        <v>23</v>
      </c>
      <c r="G747" s="69">
        <v>2125.8000000000002</v>
      </c>
      <c r="H747" s="69">
        <v>76.826999999999998</v>
      </c>
      <c r="I747" s="80">
        <v>0.3265123718129645</v>
      </c>
      <c r="J747" s="69">
        <v>694.1</v>
      </c>
      <c r="K747" s="80">
        <v>0</v>
      </c>
      <c r="L747" s="69">
        <v>0</v>
      </c>
      <c r="M747" s="80">
        <v>0</v>
      </c>
      <c r="N747" s="69">
        <v>0</v>
      </c>
      <c r="O747" s="69">
        <v>0</v>
      </c>
      <c r="P747" s="69">
        <v>0</v>
      </c>
      <c r="Q747" s="69">
        <v>83.536760000000001</v>
      </c>
      <c r="R747" s="69">
        <v>6.4</v>
      </c>
      <c r="S747" s="69">
        <v>296.25712666666669</v>
      </c>
      <c r="T747" s="80">
        <v>0</v>
      </c>
      <c r="U747" s="69">
        <v>0</v>
      </c>
      <c r="V747" s="80">
        <v>0.20039999999999997</v>
      </c>
      <c r="W747" s="69">
        <v>426.01031999999998</v>
      </c>
      <c r="X747" s="69">
        <v>0</v>
      </c>
      <c r="Y747" s="69">
        <v>8.8000000000000007</v>
      </c>
      <c r="Z747" s="69">
        <v>13.6</v>
      </c>
      <c r="AA747" s="60">
        <f>G747+H747+J747+L747+N747+O747+P747+Q747+R747+S747+U747+W747+X747+Y747+Z747</f>
        <v>3731.3312066666672</v>
      </c>
      <c r="AB747" s="143">
        <v>304.60000000000002</v>
      </c>
      <c r="AC747" s="69">
        <f>AB747+X747+W747+U747</f>
        <v>730.61032</v>
      </c>
      <c r="AD747" s="238">
        <f t="shared" si="313"/>
        <v>0.34368723304167842</v>
      </c>
      <c r="AE747" s="69">
        <f>G747+H747+J747+L747+N747+P747+Q747+R747+S747+Y747+Z747</f>
        <v>3305.3208866666673</v>
      </c>
      <c r="AF747" s="277">
        <f t="shared" si="310"/>
        <v>0.6</v>
      </c>
      <c r="AG747" s="278">
        <f>G747*AF747</f>
        <v>1275.48</v>
      </c>
      <c r="AH747" s="225">
        <f>IF((AA747+AB747)-(AE747+AG747)&gt;0,0,(AA747+AB747)-(AE747+AG747))</f>
        <v>-544.8696800000007</v>
      </c>
      <c r="AI747" s="238">
        <f t="shared" si="316"/>
        <v>0.60000000000000031</v>
      </c>
      <c r="AJ747" s="69">
        <f t="shared" si="317"/>
        <v>1275.4800000000007</v>
      </c>
      <c r="AK747" s="69"/>
      <c r="AL747" s="438">
        <f t="shared" si="319"/>
        <v>5.0999999999999997E-2</v>
      </c>
      <c r="AM747" s="69">
        <f t="shared" si="311"/>
        <v>108.4</v>
      </c>
      <c r="AN747" s="186"/>
      <c r="AO747" s="329"/>
    </row>
    <row r="748" spans="2:41" s="1" customFormat="1" ht="18" customHeight="1" x14ac:dyDescent="0.25">
      <c r="B748" s="675" t="s">
        <v>535</v>
      </c>
      <c r="C748" s="26" t="s">
        <v>124</v>
      </c>
      <c r="D748" s="125">
        <f t="shared" ref="D748:AA748" si="324">SUM(D749:D751)</f>
        <v>11</v>
      </c>
      <c r="E748" s="125">
        <f t="shared" si="324"/>
        <v>73</v>
      </c>
      <c r="F748" s="125">
        <f t="shared" si="324"/>
        <v>70</v>
      </c>
      <c r="G748" s="57">
        <f t="shared" si="324"/>
        <v>6470.2999999999993</v>
      </c>
      <c r="H748" s="57">
        <f t="shared" si="324"/>
        <v>230.40000000000003</v>
      </c>
      <c r="I748" s="82">
        <f>J748/G748</f>
        <v>0.28252167596556577</v>
      </c>
      <c r="J748" s="57">
        <f t="shared" si="324"/>
        <v>1828</v>
      </c>
      <c r="K748" s="82">
        <f>L748/G748</f>
        <v>0</v>
      </c>
      <c r="L748" s="57">
        <f t="shared" si="324"/>
        <v>0</v>
      </c>
      <c r="M748" s="82">
        <f t="shared" si="324"/>
        <v>0</v>
      </c>
      <c r="N748" s="57">
        <f t="shared" si="324"/>
        <v>0</v>
      </c>
      <c r="O748" s="57">
        <f t="shared" si="324"/>
        <v>0</v>
      </c>
      <c r="P748" s="57">
        <f t="shared" si="324"/>
        <v>0</v>
      </c>
      <c r="Q748" s="57">
        <f t="shared" si="324"/>
        <v>143.1</v>
      </c>
      <c r="R748" s="57">
        <f t="shared" si="324"/>
        <v>8.4</v>
      </c>
      <c r="S748" s="57">
        <f t="shared" si="324"/>
        <v>867.60283333333336</v>
      </c>
      <c r="T748" s="82">
        <f>U748/G748</f>
        <v>0</v>
      </c>
      <c r="U748" s="57">
        <f t="shared" si="324"/>
        <v>0</v>
      </c>
      <c r="V748" s="82">
        <f>W748/G748</f>
        <v>0.20039999999999999</v>
      </c>
      <c r="W748" s="57">
        <f t="shared" si="324"/>
        <v>1296.6481199999998</v>
      </c>
      <c r="X748" s="57">
        <f t="shared" si="324"/>
        <v>0</v>
      </c>
      <c r="Y748" s="57">
        <f t="shared" si="324"/>
        <v>0</v>
      </c>
      <c r="Z748" s="57">
        <f t="shared" si="324"/>
        <v>0</v>
      </c>
      <c r="AA748" s="57">
        <f t="shared" si="324"/>
        <v>10844.450953333333</v>
      </c>
      <c r="AB748" s="141">
        <f>SUM(AB749:AB751)</f>
        <v>1806.2</v>
      </c>
      <c r="AC748" s="141">
        <f>SUM(AC749:AC751)</f>
        <v>3102.8481200000001</v>
      </c>
      <c r="AD748" s="233">
        <f t="shared" si="313"/>
        <v>0.47955243497210331</v>
      </c>
      <c r="AE748" s="141">
        <f>SUM(AE749:AE751)</f>
        <v>9547.8028333333314</v>
      </c>
      <c r="AF748" s="269">
        <f t="shared" si="310"/>
        <v>0.6</v>
      </c>
      <c r="AG748" s="270">
        <f>SUM(AG749:AG751)</f>
        <v>3882.18</v>
      </c>
      <c r="AH748" s="141">
        <f>SUM(AH749:AH751)</f>
        <v>-779.33188000000018</v>
      </c>
      <c r="AI748" s="233">
        <f t="shared" si="316"/>
        <v>0.60000000000000009</v>
      </c>
      <c r="AJ748" s="57">
        <f t="shared" si="317"/>
        <v>3882.1800000000003</v>
      </c>
      <c r="AK748" s="57"/>
      <c r="AL748" s="433">
        <f t="shared" si="319"/>
        <v>5.0999999999999997E-2</v>
      </c>
      <c r="AM748" s="57">
        <f>SUM(AM749:AM751)</f>
        <v>330</v>
      </c>
      <c r="AN748" s="79"/>
      <c r="AO748" s="329"/>
    </row>
    <row r="749" spans="2:41" s="1" customFormat="1" ht="21.75" customHeight="1" x14ac:dyDescent="0.25">
      <c r="B749" s="675"/>
      <c r="C749" s="15" t="s">
        <v>763</v>
      </c>
      <c r="D749" s="116">
        <v>2</v>
      </c>
      <c r="E749" s="116">
        <v>14</v>
      </c>
      <c r="F749" s="116">
        <v>12</v>
      </c>
      <c r="G749" s="69">
        <v>1038.9999999999998</v>
      </c>
      <c r="H749" s="69">
        <v>40.799999999999997</v>
      </c>
      <c r="I749" s="80">
        <v>0.29884504331087591</v>
      </c>
      <c r="J749" s="69">
        <v>310.5</v>
      </c>
      <c r="K749" s="80">
        <v>0</v>
      </c>
      <c r="L749" s="69">
        <v>0</v>
      </c>
      <c r="M749" s="80">
        <v>0</v>
      </c>
      <c r="N749" s="69">
        <v>0</v>
      </c>
      <c r="O749" s="69">
        <v>0</v>
      </c>
      <c r="P749" s="69">
        <v>0</v>
      </c>
      <c r="Q749" s="69">
        <v>2.8</v>
      </c>
      <c r="R749" s="69">
        <v>0</v>
      </c>
      <c r="S749" s="69">
        <v>147</v>
      </c>
      <c r="T749" s="80">
        <v>0</v>
      </c>
      <c r="U749" s="69">
        <v>0</v>
      </c>
      <c r="V749" s="80">
        <v>0.20040000000000005</v>
      </c>
      <c r="W749" s="69">
        <v>208.21559999999999</v>
      </c>
      <c r="X749" s="69">
        <v>0</v>
      </c>
      <c r="Y749" s="69">
        <v>0</v>
      </c>
      <c r="Z749" s="69">
        <v>0</v>
      </c>
      <c r="AA749" s="60">
        <f>G749+H749+J749+L749+N749+O749+P749+Q749+R749+S749+U749+W749+X749+Y749+Z749</f>
        <v>1748.3155999999997</v>
      </c>
      <c r="AB749" s="143">
        <v>344.7</v>
      </c>
      <c r="AC749" s="69">
        <f>AB749+X749+W749+U749</f>
        <v>552.91560000000004</v>
      </c>
      <c r="AD749" s="238">
        <f t="shared" si="313"/>
        <v>0.53216130895091451</v>
      </c>
      <c r="AE749" s="69">
        <f>G749+H749+J749+L749+N749+P749+Q749+R749+S749+Y749+Z749</f>
        <v>1540.0999999999997</v>
      </c>
      <c r="AF749" s="277">
        <f t="shared" si="310"/>
        <v>0.6</v>
      </c>
      <c r="AG749" s="278">
        <f>G749*AF749</f>
        <v>623.39999999999986</v>
      </c>
      <c r="AH749" s="225">
        <f>IF((AA749+AB749)-(AE749+AG749)&gt;0,0,(AA749+AB749)-(AE749+AG749))</f>
        <v>-70.484399999999823</v>
      </c>
      <c r="AI749" s="238">
        <f t="shared" si="316"/>
        <v>0.6</v>
      </c>
      <c r="AJ749" s="69">
        <f t="shared" si="317"/>
        <v>623.39999999999986</v>
      </c>
      <c r="AK749" s="69"/>
      <c r="AL749" s="438">
        <f t="shared" si="319"/>
        <v>5.0999999999999997E-2</v>
      </c>
      <c r="AM749" s="69">
        <f t="shared" si="311"/>
        <v>53</v>
      </c>
      <c r="AN749" s="186"/>
      <c r="AO749" s="329"/>
    </row>
    <row r="750" spans="2:41" s="1" customFormat="1" ht="16.5" customHeight="1" x14ac:dyDescent="0.25">
      <c r="B750" s="675"/>
      <c r="C750" s="15" t="s">
        <v>806</v>
      </c>
      <c r="D750" s="116">
        <v>6</v>
      </c>
      <c r="E750" s="116">
        <v>41</v>
      </c>
      <c r="F750" s="116">
        <v>40</v>
      </c>
      <c r="G750" s="69">
        <v>3768.7000000000003</v>
      </c>
      <c r="H750" s="69">
        <v>124.80000000000001</v>
      </c>
      <c r="I750" s="80">
        <v>0.28325417252633533</v>
      </c>
      <c r="J750" s="69">
        <v>1067.5</v>
      </c>
      <c r="K750" s="80">
        <v>0</v>
      </c>
      <c r="L750" s="69">
        <v>0</v>
      </c>
      <c r="M750" s="80">
        <v>0</v>
      </c>
      <c r="N750" s="69">
        <v>0</v>
      </c>
      <c r="O750" s="69">
        <v>0</v>
      </c>
      <c r="P750" s="69">
        <v>0</v>
      </c>
      <c r="Q750" s="69">
        <v>83.1</v>
      </c>
      <c r="R750" s="69">
        <v>4.2</v>
      </c>
      <c r="S750" s="69">
        <v>496.05141666666668</v>
      </c>
      <c r="T750" s="80">
        <v>0</v>
      </c>
      <c r="U750" s="69">
        <v>0</v>
      </c>
      <c r="V750" s="80">
        <v>0.20039999999999999</v>
      </c>
      <c r="W750" s="69">
        <v>755.24748</v>
      </c>
      <c r="X750" s="69">
        <v>0</v>
      </c>
      <c r="Y750" s="69">
        <v>0</v>
      </c>
      <c r="Z750" s="69">
        <v>0</v>
      </c>
      <c r="AA750" s="60">
        <f>G750+H750+J750+L750+N750+O750+P750+Q750+R750+S750+U750+W750+X750+Y750+Z750</f>
        <v>6299.5988966666664</v>
      </c>
      <c r="AB750" s="143">
        <v>1233.2</v>
      </c>
      <c r="AC750" s="69">
        <f>AB750+X750+W750+U750</f>
        <v>1988.44748</v>
      </c>
      <c r="AD750" s="238">
        <f t="shared" si="313"/>
        <v>0.52762158834611406</v>
      </c>
      <c r="AE750" s="69">
        <f>G750+H750+J750+L750+N750+P750+Q750+R750+S750+Y750+Z750</f>
        <v>5544.3514166666664</v>
      </c>
      <c r="AF750" s="277">
        <f t="shared" si="310"/>
        <v>0.6</v>
      </c>
      <c r="AG750" s="278">
        <f>G750*AF750</f>
        <v>2261.2200000000003</v>
      </c>
      <c r="AH750" s="225">
        <f>IF((AA750+AB750)-(AE750+AG750)&gt;0,0,(AA750+AB750)-(AE750+AG750))</f>
        <v>-272.77252000000044</v>
      </c>
      <c r="AI750" s="238">
        <f t="shared" si="316"/>
        <v>0.6</v>
      </c>
      <c r="AJ750" s="69">
        <f t="shared" si="317"/>
        <v>2261.2200000000003</v>
      </c>
      <c r="AK750" s="69"/>
      <c r="AL750" s="438">
        <f t="shared" si="319"/>
        <v>5.0999999999999997E-2</v>
      </c>
      <c r="AM750" s="69">
        <f t="shared" si="311"/>
        <v>192.2</v>
      </c>
      <c r="AN750" s="186"/>
      <c r="AO750" s="329"/>
    </row>
    <row r="751" spans="2:41" s="1" customFormat="1" ht="18" customHeight="1" x14ac:dyDescent="0.25">
      <c r="B751" s="675"/>
      <c r="C751" s="15" t="s">
        <v>727</v>
      </c>
      <c r="D751" s="116">
        <v>3</v>
      </c>
      <c r="E751" s="116">
        <v>18</v>
      </c>
      <c r="F751" s="116">
        <v>18</v>
      </c>
      <c r="G751" s="69">
        <v>1662.6</v>
      </c>
      <c r="H751" s="69">
        <v>64.800000000000011</v>
      </c>
      <c r="I751" s="80">
        <v>0.27066041140382535</v>
      </c>
      <c r="J751" s="69">
        <v>450</v>
      </c>
      <c r="K751" s="80">
        <v>0</v>
      </c>
      <c r="L751" s="69">
        <v>0</v>
      </c>
      <c r="M751" s="80">
        <v>0</v>
      </c>
      <c r="N751" s="69">
        <v>0</v>
      </c>
      <c r="O751" s="69">
        <v>0</v>
      </c>
      <c r="P751" s="69">
        <v>0</v>
      </c>
      <c r="Q751" s="69">
        <v>57.2</v>
      </c>
      <c r="R751" s="69">
        <v>4.2</v>
      </c>
      <c r="S751" s="69">
        <v>224.55141666666665</v>
      </c>
      <c r="T751" s="80">
        <v>0</v>
      </c>
      <c r="U751" s="69">
        <v>0</v>
      </c>
      <c r="V751" s="80">
        <v>0.20039999999999999</v>
      </c>
      <c r="W751" s="69">
        <v>333.18503999999996</v>
      </c>
      <c r="X751" s="69">
        <v>0</v>
      </c>
      <c r="Y751" s="69">
        <v>0</v>
      </c>
      <c r="Z751" s="69">
        <v>0</v>
      </c>
      <c r="AA751" s="60">
        <f>G751+H751+J751+L751+N751+O751+P751+Q751+R751+S751+U751+W751+X751+Y751+Z751</f>
        <v>2796.5364566666658</v>
      </c>
      <c r="AB751" s="143">
        <v>228.3</v>
      </c>
      <c r="AC751" s="69">
        <f>AB751+X751+W751+U751</f>
        <v>561.48504000000003</v>
      </c>
      <c r="AD751" s="238">
        <f t="shared" si="313"/>
        <v>0.33771504871887409</v>
      </c>
      <c r="AE751" s="69">
        <f>G751+H751+J751+L751+N751+P751+Q751+R751+S751+Y751+Z751</f>
        <v>2463.351416666666</v>
      </c>
      <c r="AF751" s="277">
        <f t="shared" si="310"/>
        <v>0.6</v>
      </c>
      <c r="AG751" s="278">
        <f>G751*AF751</f>
        <v>997.56</v>
      </c>
      <c r="AH751" s="225">
        <f>IF((AA751+AB751)-(AE751+AG751)&gt;0,0,(AA751+AB751)-(AE751+AG751))</f>
        <v>-436.07495999999992</v>
      </c>
      <c r="AI751" s="238">
        <f t="shared" si="316"/>
        <v>0.6</v>
      </c>
      <c r="AJ751" s="69">
        <f t="shared" si="317"/>
        <v>997.56</v>
      </c>
      <c r="AK751" s="69"/>
      <c r="AL751" s="438">
        <f t="shared" si="319"/>
        <v>5.0999999999999997E-2</v>
      </c>
      <c r="AM751" s="69">
        <f t="shared" si="311"/>
        <v>84.8</v>
      </c>
      <c r="AN751" s="186"/>
      <c r="AO751" s="329"/>
    </row>
    <row r="752" spans="2:41" s="1" customFormat="1" ht="15" customHeight="1" x14ac:dyDescent="0.25">
      <c r="B752" s="675" t="s">
        <v>536</v>
      </c>
      <c r="C752" s="26" t="s">
        <v>124</v>
      </c>
      <c r="D752" s="125">
        <f t="shared" ref="D752:AA752" si="325">SUM(D753:D754)</f>
        <v>25</v>
      </c>
      <c r="E752" s="125">
        <f t="shared" si="325"/>
        <v>123</v>
      </c>
      <c r="F752" s="125">
        <f t="shared" si="325"/>
        <v>115</v>
      </c>
      <c r="G752" s="57">
        <f t="shared" si="325"/>
        <v>11152.699999999999</v>
      </c>
      <c r="H752" s="57">
        <f t="shared" si="325"/>
        <v>320.39999999999998</v>
      </c>
      <c r="I752" s="82">
        <f>J752/G752</f>
        <v>0.240533682426677</v>
      </c>
      <c r="J752" s="57">
        <f t="shared" si="325"/>
        <v>2682.6000000000004</v>
      </c>
      <c r="K752" s="82">
        <f>L752/G752</f>
        <v>7.3435132299801854E-3</v>
      </c>
      <c r="L752" s="57">
        <f t="shared" si="325"/>
        <v>81.900000000000006</v>
      </c>
      <c r="M752" s="82">
        <f t="shared" si="325"/>
        <v>0</v>
      </c>
      <c r="N752" s="57">
        <f t="shared" si="325"/>
        <v>0</v>
      </c>
      <c r="O752" s="57">
        <f t="shared" si="325"/>
        <v>0</v>
      </c>
      <c r="P752" s="57">
        <f t="shared" si="325"/>
        <v>0</v>
      </c>
      <c r="Q752" s="57">
        <f t="shared" si="325"/>
        <v>383.70000000000005</v>
      </c>
      <c r="R752" s="57">
        <f t="shared" si="325"/>
        <v>12.7</v>
      </c>
      <c r="S752" s="57">
        <f t="shared" si="325"/>
        <v>1452.9550400000001</v>
      </c>
      <c r="T752" s="82">
        <f>U752/G752</f>
        <v>0</v>
      </c>
      <c r="U752" s="57">
        <f t="shared" si="325"/>
        <v>0</v>
      </c>
      <c r="V752" s="82">
        <f>W752/G752</f>
        <v>0.20040000000000002</v>
      </c>
      <c r="W752" s="57">
        <f t="shared" si="325"/>
        <v>2235.00108</v>
      </c>
      <c r="X752" s="57">
        <f t="shared" si="325"/>
        <v>0</v>
      </c>
      <c r="Y752" s="57">
        <f t="shared" si="325"/>
        <v>0</v>
      </c>
      <c r="Z752" s="57">
        <f t="shared" si="325"/>
        <v>0</v>
      </c>
      <c r="AA752" s="57">
        <f t="shared" si="325"/>
        <v>18321.956119999999</v>
      </c>
      <c r="AB752" s="141">
        <f>SUM(AB753:AB754)</f>
        <v>1495.8000000000002</v>
      </c>
      <c r="AC752" s="141">
        <f>SUM(AC753:AC754)</f>
        <v>3730.8010799999997</v>
      </c>
      <c r="AD752" s="233">
        <f t="shared" si="313"/>
        <v>0.33451998888161616</v>
      </c>
      <c r="AE752" s="141">
        <f>SUM(AE753:AE754)</f>
        <v>16086.955040000001</v>
      </c>
      <c r="AF752" s="269">
        <f t="shared" si="310"/>
        <v>0.6</v>
      </c>
      <c r="AG752" s="270">
        <f>SUM(AG753:AG754)</f>
        <v>6691.619999999999</v>
      </c>
      <c r="AH752" s="141">
        <f>SUM(AH753:AH754)</f>
        <v>-2960.8189199999979</v>
      </c>
      <c r="AI752" s="233">
        <f t="shared" si="316"/>
        <v>0.59999999999999976</v>
      </c>
      <c r="AJ752" s="57">
        <f t="shared" si="317"/>
        <v>6691.6199999999972</v>
      </c>
      <c r="AK752" s="57"/>
      <c r="AL752" s="433">
        <f t="shared" si="319"/>
        <v>5.0999999999999997E-2</v>
      </c>
      <c r="AM752" s="57">
        <f>SUM(AM753:AM754)</f>
        <v>568.79999999999995</v>
      </c>
      <c r="AN752" s="79"/>
      <c r="AO752" s="329"/>
    </row>
    <row r="753" spans="2:45" s="1" customFormat="1" ht="23.25" customHeight="1" x14ac:dyDescent="0.25">
      <c r="B753" s="675"/>
      <c r="C753" s="15" t="s">
        <v>1766</v>
      </c>
      <c r="D753" s="116">
        <v>12</v>
      </c>
      <c r="E753" s="116">
        <v>59</v>
      </c>
      <c r="F753" s="116">
        <v>55</v>
      </c>
      <c r="G753" s="69">
        <v>5346.4</v>
      </c>
      <c r="H753" s="69">
        <v>147.6</v>
      </c>
      <c r="I753" s="80">
        <v>0.23367125542421069</v>
      </c>
      <c r="J753" s="69">
        <v>1249.3</v>
      </c>
      <c r="K753" s="80">
        <v>0</v>
      </c>
      <c r="L753" s="69">
        <v>0</v>
      </c>
      <c r="M753" s="80">
        <v>0</v>
      </c>
      <c r="N753" s="69">
        <v>0</v>
      </c>
      <c r="O753" s="69">
        <v>0</v>
      </c>
      <c r="P753" s="69">
        <v>0</v>
      </c>
      <c r="Q753" s="69">
        <v>226.5</v>
      </c>
      <c r="R753" s="69">
        <v>4.2</v>
      </c>
      <c r="S753" s="69">
        <v>696.44591666666668</v>
      </c>
      <c r="T753" s="80">
        <v>0</v>
      </c>
      <c r="U753" s="69">
        <v>0</v>
      </c>
      <c r="V753" s="80">
        <v>0.20039999999999999</v>
      </c>
      <c r="W753" s="69">
        <v>1071.4185599999998</v>
      </c>
      <c r="X753" s="69">
        <v>0</v>
      </c>
      <c r="Y753" s="69">
        <v>0</v>
      </c>
      <c r="Z753" s="69">
        <v>0</v>
      </c>
      <c r="AA753" s="60">
        <f>G753+H753+J753+L753+N753+O753+P753+Q753+R753+S753+U753+W753+X753+Y753+Z753</f>
        <v>8741.8644766666657</v>
      </c>
      <c r="AB753" s="143">
        <v>713.7</v>
      </c>
      <c r="AC753" s="69">
        <f>AB753+X753+W753+U753</f>
        <v>1785.1185599999999</v>
      </c>
      <c r="AD753" s="238">
        <f t="shared" si="313"/>
        <v>0.33389169534640134</v>
      </c>
      <c r="AE753" s="69">
        <f>G753+H753+J753+L753+N753+P753+Q753+R753+S753+Y753+Z753</f>
        <v>7670.4459166666666</v>
      </c>
      <c r="AF753" s="277">
        <f t="shared" si="310"/>
        <v>0.6</v>
      </c>
      <c r="AG753" s="278">
        <f>G753*AF753</f>
        <v>3207.8399999999997</v>
      </c>
      <c r="AH753" s="225">
        <f>IF((AA753+AB753)-(AE753+AG753)&gt;0,0,(AA753+AB753)-(AE753+AG753))</f>
        <v>-1422.7214399999993</v>
      </c>
      <c r="AI753" s="238">
        <f t="shared" si="316"/>
        <v>0.59999999999999987</v>
      </c>
      <c r="AJ753" s="69">
        <f t="shared" si="317"/>
        <v>3207.8399999999992</v>
      </c>
      <c r="AK753" s="69"/>
      <c r="AL753" s="438">
        <f t="shared" si="319"/>
        <v>5.0999999999999997E-2</v>
      </c>
      <c r="AM753" s="69">
        <f t="shared" si="311"/>
        <v>272.7</v>
      </c>
      <c r="AN753" s="186"/>
      <c r="AO753" s="329"/>
    </row>
    <row r="754" spans="2:45" s="1" customFormat="1" ht="13.5" customHeight="1" x14ac:dyDescent="0.25">
      <c r="B754" s="675"/>
      <c r="C754" s="15" t="s">
        <v>1767</v>
      </c>
      <c r="D754" s="116">
        <v>13</v>
      </c>
      <c r="E754" s="116">
        <v>64</v>
      </c>
      <c r="F754" s="116">
        <v>60</v>
      </c>
      <c r="G754" s="69">
        <v>5806.2999999999993</v>
      </c>
      <c r="H754" s="69">
        <v>172.8</v>
      </c>
      <c r="I754" s="80">
        <v>0.24685255670564737</v>
      </c>
      <c r="J754" s="69">
        <v>1433.3000000000002</v>
      </c>
      <c r="K754" s="80">
        <v>1.4105368306839125E-2</v>
      </c>
      <c r="L754" s="69">
        <v>81.900000000000006</v>
      </c>
      <c r="M754" s="80">
        <v>0</v>
      </c>
      <c r="N754" s="69">
        <v>0</v>
      </c>
      <c r="O754" s="69">
        <v>0</v>
      </c>
      <c r="P754" s="69">
        <v>0</v>
      </c>
      <c r="Q754" s="69">
        <v>157.20000000000002</v>
      </c>
      <c r="R754" s="69">
        <v>8.5</v>
      </c>
      <c r="S754" s="69">
        <v>756.50912333333338</v>
      </c>
      <c r="T754" s="80">
        <v>0</v>
      </c>
      <c r="U754" s="69">
        <v>0</v>
      </c>
      <c r="V754" s="80">
        <v>0.20040000000000002</v>
      </c>
      <c r="W754" s="69">
        <v>1163.5825199999999</v>
      </c>
      <c r="X754" s="69">
        <v>0</v>
      </c>
      <c r="Y754" s="69">
        <v>0</v>
      </c>
      <c r="Z754" s="69">
        <v>0</v>
      </c>
      <c r="AA754" s="60">
        <f>G754+H754+J754+L754+N754+O754+P754+Q754+R754+S754+U754+W754+X754+Y754+Z754</f>
        <v>9580.0916433333332</v>
      </c>
      <c r="AB754" s="143">
        <v>782.1</v>
      </c>
      <c r="AC754" s="69">
        <f>AB754+X754+W754+U754</f>
        <v>1945.6825199999998</v>
      </c>
      <c r="AD754" s="238">
        <f t="shared" si="313"/>
        <v>0.33509851712794725</v>
      </c>
      <c r="AE754" s="69">
        <f>G754+H754+J754+L754+N754+P754+Q754+R754+S754+Y754+Z754</f>
        <v>8416.5091233333333</v>
      </c>
      <c r="AF754" s="277">
        <f t="shared" si="310"/>
        <v>0.6</v>
      </c>
      <c r="AG754" s="278">
        <f>G754*AF754</f>
        <v>3483.7799999999993</v>
      </c>
      <c r="AH754" s="225">
        <f>IF((AA754+AB754)-(AE754+AG754)&gt;0,0,(AA754+AB754)-(AE754+AG754))</f>
        <v>-1538.0974799999985</v>
      </c>
      <c r="AI754" s="238">
        <f t="shared" si="316"/>
        <v>0.59999999999999976</v>
      </c>
      <c r="AJ754" s="69">
        <f t="shared" si="317"/>
        <v>3483.7799999999984</v>
      </c>
      <c r="AK754" s="69"/>
      <c r="AL754" s="438">
        <f t="shared" si="319"/>
        <v>5.0999999999999997E-2</v>
      </c>
      <c r="AM754" s="69">
        <f t="shared" si="311"/>
        <v>296.10000000000002</v>
      </c>
      <c r="AN754" s="186"/>
      <c r="AO754" s="329"/>
    </row>
    <row r="755" spans="2:45" ht="41.25" customHeight="1" x14ac:dyDescent="0.25">
      <c r="B755" s="663" t="s">
        <v>537</v>
      </c>
      <c r="C755" s="664"/>
      <c r="D755" s="117">
        <f t="shared" ref="D755:AA755" si="326">D757</f>
        <v>77</v>
      </c>
      <c r="E755" s="117">
        <f t="shared" si="326"/>
        <v>425</v>
      </c>
      <c r="F755" s="117">
        <f t="shared" si="326"/>
        <v>399</v>
      </c>
      <c r="G755" s="132">
        <f t="shared" si="326"/>
        <v>36296.226000000002</v>
      </c>
      <c r="H755" s="132">
        <f t="shared" si="326"/>
        <v>1376.8</v>
      </c>
      <c r="I755" s="87">
        <f>J755/G755</f>
        <v>0.31577387687634523</v>
      </c>
      <c r="J755" s="132">
        <f t="shared" si="326"/>
        <v>11461.400000000001</v>
      </c>
      <c r="K755" s="87">
        <f>L755/G755</f>
        <v>2.3749025587398533E-3</v>
      </c>
      <c r="L755" s="132">
        <f t="shared" si="326"/>
        <v>86.2</v>
      </c>
      <c r="M755" s="87">
        <f>N755/G755</f>
        <v>0</v>
      </c>
      <c r="N755" s="132">
        <f t="shared" si="326"/>
        <v>0</v>
      </c>
      <c r="O755" s="132">
        <f t="shared" si="326"/>
        <v>0</v>
      </c>
      <c r="P755" s="132">
        <f t="shared" si="326"/>
        <v>64.7</v>
      </c>
      <c r="Q755" s="132">
        <f t="shared" si="326"/>
        <v>1771.23</v>
      </c>
      <c r="R755" s="132">
        <f t="shared" si="326"/>
        <v>94.800000000000011</v>
      </c>
      <c r="S755" s="132">
        <f t="shared" si="326"/>
        <v>4789.6880000000001</v>
      </c>
      <c r="T755" s="87">
        <f>U755/G755</f>
        <v>0</v>
      </c>
      <c r="U755" s="132">
        <f t="shared" si="326"/>
        <v>0</v>
      </c>
      <c r="V755" s="87">
        <f>W755/G755</f>
        <v>0.17911779588324142</v>
      </c>
      <c r="W755" s="315">
        <f t="shared" si="326"/>
        <v>6501.3</v>
      </c>
      <c r="X755" s="132">
        <f t="shared" si="326"/>
        <v>0</v>
      </c>
      <c r="Y755" s="132">
        <f t="shared" si="326"/>
        <v>134.47999999999999</v>
      </c>
      <c r="Z755" s="132">
        <f t="shared" si="326"/>
        <v>0</v>
      </c>
      <c r="AA755" s="132">
        <f t="shared" si="326"/>
        <v>62576.824000000001</v>
      </c>
      <c r="AB755" s="129">
        <f>AB757+AB756</f>
        <v>5562.1</v>
      </c>
      <c r="AC755" s="129">
        <f>AC757+AC756</f>
        <v>12063.4</v>
      </c>
      <c r="AD755" s="226">
        <f t="shared" si="313"/>
        <v>0.33235962328425001</v>
      </c>
      <c r="AE755" s="129">
        <f>AE757+AE756</f>
        <v>58922.880666666671</v>
      </c>
      <c r="AF755" s="258">
        <f t="shared" si="310"/>
        <v>0.6</v>
      </c>
      <c r="AG755" s="255">
        <f>AG757+AG756</f>
        <v>22771.347600000001</v>
      </c>
      <c r="AH755" s="129">
        <f>AH757+AH756</f>
        <v>-10707.9476</v>
      </c>
      <c r="AI755" s="226">
        <f t="shared" si="316"/>
        <v>0.62737507750805821</v>
      </c>
      <c r="AJ755" s="132">
        <f t="shared" si="317"/>
        <v>22771.347600000001</v>
      </c>
      <c r="AK755" s="132"/>
      <c r="AL755" s="424"/>
      <c r="AM755" s="132">
        <f>AM757+AM756</f>
        <v>1850.9</v>
      </c>
      <c r="AN755" s="196"/>
      <c r="AO755" s="329"/>
    </row>
    <row r="756" spans="2:45" ht="18.75" x14ac:dyDescent="0.25">
      <c r="B756" s="306" t="s">
        <v>834</v>
      </c>
      <c r="C756" s="207"/>
      <c r="D756" s="350"/>
      <c r="E756" s="350">
        <v>15</v>
      </c>
      <c r="F756" s="350">
        <v>15</v>
      </c>
      <c r="G756" s="355">
        <v>1656.02</v>
      </c>
      <c r="H756" s="355">
        <v>94.8</v>
      </c>
      <c r="I756" s="363">
        <f>J756/G756</f>
        <v>0.47966811995024217</v>
      </c>
      <c r="J756" s="364">
        <v>794.34</v>
      </c>
      <c r="K756" s="363">
        <v>0</v>
      </c>
      <c r="L756" s="364">
        <v>0</v>
      </c>
      <c r="M756" s="363">
        <v>0</v>
      </c>
      <c r="N756" s="355">
        <v>0</v>
      </c>
      <c r="O756" s="355">
        <v>0</v>
      </c>
      <c r="P756" s="355">
        <v>0</v>
      </c>
      <c r="Q756" s="355">
        <v>0</v>
      </c>
      <c r="R756" s="355">
        <v>0</v>
      </c>
      <c r="S756" s="355">
        <v>212.09666666666664</v>
      </c>
      <c r="T756" s="363">
        <f>U756/G756</f>
        <v>0</v>
      </c>
      <c r="U756" s="355">
        <v>0</v>
      </c>
      <c r="V756" s="363">
        <f>W756/G756</f>
        <v>0</v>
      </c>
      <c r="W756" s="365">
        <v>0</v>
      </c>
      <c r="X756" s="355">
        <v>0</v>
      </c>
      <c r="Y756" s="355">
        <v>79</v>
      </c>
      <c r="Z756" s="355">
        <v>11.1</v>
      </c>
      <c r="AA756" s="355">
        <f>G756+H756+J756+L756+N756+O756+P756+Q756+R756+S756+U756+W756+X756+Y756+Z756</f>
        <v>2847.3566666666666</v>
      </c>
      <c r="AB756" s="356">
        <v>493.5</v>
      </c>
      <c r="AC756" s="355">
        <f>AB756+X756+W756+U756</f>
        <v>493.5</v>
      </c>
      <c r="AD756" s="357">
        <f t="shared" si="313"/>
        <v>0.29800364729894568</v>
      </c>
      <c r="AE756" s="355">
        <f>G756+H756+J756+L756+N756+P756+Q756+R756+S756+Y756+Z756</f>
        <v>2847.3566666666666</v>
      </c>
      <c r="AF756" s="358">
        <f t="shared" si="310"/>
        <v>0.6</v>
      </c>
      <c r="AG756" s="359">
        <f>G756*AF756</f>
        <v>993.61199999999997</v>
      </c>
      <c r="AH756" s="360">
        <f>IF((AA756+AB756)-(AE756+AG756)&gt;0,0,(AA756+AB756)-(AE756+AG756))</f>
        <v>-500.11200000000008</v>
      </c>
      <c r="AI756" s="357">
        <f t="shared" si="316"/>
        <v>0.60000000000000009</v>
      </c>
      <c r="AJ756" s="355">
        <f t="shared" si="317"/>
        <v>993.61200000000008</v>
      </c>
      <c r="AK756" s="355"/>
      <c r="AL756" s="434"/>
      <c r="AM756" s="355">
        <f t="shared" si="311"/>
        <v>0</v>
      </c>
      <c r="AN756" s="184"/>
      <c r="AO756" s="329">
        <v>0.38400000000000001</v>
      </c>
      <c r="AR756" s="34">
        <v>2847.4</v>
      </c>
      <c r="AS756" s="37">
        <f>AR756-AA756</f>
        <v>4.3333333333521296E-2</v>
      </c>
    </row>
    <row r="757" spans="2:45" ht="18.75" customHeight="1" x14ac:dyDescent="0.3">
      <c r="B757" s="10" t="s">
        <v>710</v>
      </c>
      <c r="C757" s="23"/>
      <c r="D757" s="155">
        <f>D758+D763+D766+D770+D773+D776+D777</f>
        <v>77</v>
      </c>
      <c r="E757" s="155">
        <f t="shared" ref="E757:AA757" si="327">E758+E763+E766+E770+E773+E776+E777</f>
        <v>425</v>
      </c>
      <c r="F757" s="155">
        <f t="shared" si="327"/>
        <v>399</v>
      </c>
      <c r="G757" s="66">
        <f t="shared" si="327"/>
        <v>36296.226000000002</v>
      </c>
      <c r="H757" s="66">
        <f t="shared" si="327"/>
        <v>1376.8</v>
      </c>
      <c r="I757" s="94">
        <f>J757/G757</f>
        <v>0.31577387687634523</v>
      </c>
      <c r="J757" s="66">
        <f t="shared" si="327"/>
        <v>11461.400000000001</v>
      </c>
      <c r="K757" s="94">
        <f>L757/G757</f>
        <v>2.3749025587398533E-3</v>
      </c>
      <c r="L757" s="66">
        <f t="shared" si="327"/>
        <v>86.2</v>
      </c>
      <c r="M757" s="94">
        <f>N757/G757</f>
        <v>0</v>
      </c>
      <c r="N757" s="66">
        <f t="shared" si="327"/>
        <v>0</v>
      </c>
      <c r="O757" s="66">
        <f t="shared" si="327"/>
        <v>0</v>
      </c>
      <c r="P757" s="66">
        <f t="shared" si="327"/>
        <v>64.7</v>
      </c>
      <c r="Q757" s="66">
        <f t="shared" si="327"/>
        <v>1771.23</v>
      </c>
      <c r="R757" s="66">
        <f t="shared" si="327"/>
        <v>94.800000000000011</v>
      </c>
      <c r="S757" s="66">
        <f t="shared" si="327"/>
        <v>4789.6880000000001</v>
      </c>
      <c r="T757" s="94">
        <f>U757/G757</f>
        <v>0</v>
      </c>
      <c r="U757" s="66">
        <f t="shared" si="327"/>
        <v>0</v>
      </c>
      <c r="V757" s="94">
        <f>W757/G757</f>
        <v>0.17911779588324142</v>
      </c>
      <c r="W757" s="66">
        <f t="shared" si="327"/>
        <v>6501.3</v>
      </c>
      <c r="X757" s="66">
        <f t="shared" si="327"/>
        <v>0</v>
      </c>
      <c r="Y757" s="66">
        <f t="shared" si="327"/>
        <v>134.47999999999999</v>
      </c>
      <c r="Z757" s="66">
        <f t="shared" si="327"/>
        <v>0</v>
      </c>
      <c r="AA757" s="66">
        <f t="shared" si="327"/>
        <v>62576.824000000001</v>
      </c>
      <c r="AB757" s="63">
        <f>AB758+AB763+AB766+AB770+AB773+AB776+AB777</f>
        <v>5068.6000000000004</v>
      </c>
      <c r="AC757" s="63">
        <f>AC758+AC763+AC766+AC770+AC773+AC776+AC777</f>
        <v>11569.9</v>
      </c>
      <c r="AD757" s="245">
        <f t="shared" si="313"/>
        <v>0.3187631683800955</v>
      </c>
      <c r="AE757" s="63">
        <f>AE758+AE763+AE766+AE770+AE773+AE776+AE777</f>
        <v>56075.524000000005</v>
      </c>
      <c r="AF757" s="292">
        <f t="shared" si="310"/>
        <v>0.6</v>
      </c>
      <c r="AG757" s="293">
        <f>AG758+AG763+AG766+AG770+AG773+AG776+AG777</f>
        <v>21777.7356</v>
      </c>
      <c r="AH757" s="63">
        <f>AH758+AH763+AH766+AH770+AH773+AH776+AH777</f>
        <v>-10207.8356</v>
      </c>
      <c r="AI757" s="245">
        <f t="shared" si="316"/>
        <v>0.6</v>
      </c>
      <c r="AJ757" s="66">
        <f t="shared" si="317"/>
        <v>21777.7356</v>
      </c>
      <c r="AK757" s="66">
        <v>107.32330827067669</v>
      </c>
      <c r="AL757" s="444">
        <f>VLOOKUP(AK757,$AK$2:$AL$6,2,TRUE)</f>
        <v>5.0999999999999997E-2</v>
      </c>
      <c r="AM757" s="66">
        <f>AM758+AM763+AM766+AM770+AM773+AM776+AM777</f>
        <v>1850.9</v>
      </c>
      <c r="AN757" s="188"/>
      <c r="AO757" s="329">
        <v>0.35</v>
      </c>
    </row>
    <row r="758" spans="2:45" s="1" customFormat="1" ht="15.75" x14ac:dyDescent="0.25">
      <c r="B758" s="667" t="s">
        <v>538</v>
      </c>
      <c r="C758" s="26" t="s">
        <v>124</v>
      </c>
      <c r="D758" s="125">
        <f t="shared" ref="D758:AA758" si="328">SUM(D759:D762)</f>
        <v>12</v>
      </c>
      <c r="E758" s="125">
        <f t="shared" si="328"/>
        <v>75</v>
      </c>
      <c r="F758" s="125">
        <f t="shared" si="328"/>
        <v>67</v>
      </c>
      <c r="G758" s="57">
        <f t="shared" si="328"/>
        <v>6259.6280000000006</v>
      </c>
      <c r="H758" s="57">
        <f t="shared" si="328"/>
        <v>232.79999999999998</v>
      </c>
      <c r="I758" s="82">
        <f>J758/G758</f>
        <v>0.34780820841110682</v>
      </c>
      <c r="J758" s="57">
        <f t="shared" si="328"/>
        <v>2177.15</v>
      </c>
      <c r="K758" s="82">
        <f>L758/G758</f>
        <v>0</v>
      </c>
      <c r="L758" s="57">
        <f t="shared" si="328"/>
        <v>0</v>
      </c>
      <c r="M758" s="82">
        <f t="shared" si="328"/>
        <v>0</v>
      </c>
      <c r="N758" s="57">
        <f t="shared" si="328"/>
        <v>0</v>
      </c>
      <c r="O758" s="57">
        <f t="shared" si="328"/>
        <v>0</v>
      </c>
      <c r="P758" s="57">
        <f t="shared" si="328"/>
        <v>0</v>
      </c>
      <c r="Q758" s="57">
        <f t="shared" si="328"/>
        <v>280.90000000000003</v>
      </c>
      <c r="R758" s="57">
        <f t="shared" si="328"/>
        <v>21.099999999999998</v>
      </c>
      <c r="S758" s="57">
        <f t="shared" si="328"/>
        <v>841.5148333333334</v>
      </c>
      <c r="T758" s="82">
        <f>U758/G758</f>
        <v>0</v>
      </c>
      <c r="U758" s="57">
        <f t="shared" si="328"/>
        <v>0</v>
      </c>
      <c r="V758" s="82">
        <f>W758/G758</f>
        <v>0.17997874634083683</v>
      </c>
      <c r="W758" s="57">
        <f t="shared" si="328"/>
        <v>1126.5999999999999</v>
      </c>
      <c r="X758" s="57">
        <f t="shared" si="328"/>
        <v>0</v>
      </c>
      <c r="Y758" s="57">
        <f t="shared" si="328"/>
        <v>0</v>
      </c>
      <c r="Z758" s="57">
        <f t="shared" si="328"/>
        <v>0</v>
      </c>
      <c r="AA758" s="57">
        <f t="shared" si="328"/>
        <v>10939.692833333334</v>
      </c>
      <c r="AB758" s="141">
        <f>SUM(AB759:AB762)</f>
        <v>888.80000000000007</v>
      </c>
      <c r="AC758" s="141">
        <f>SUM(AC759:AC762)</f>
        <v>2015.4</v>
      </c>
      <c r="AD758" s="233">
        <f t="shared" si="313"/>
        <v>0.32196801471269537</v>
      </c>
      <c r="AE758" s="141">
        <f>SUM(AE759:AE762)</f>
        <v>9813.0928333333341</v>
      </c>
      <c r="AF758" s="269">
        <f t="shared" si="310"/>
        <v>0.6</v>
      </c>
      <c r="AG758" s="270">
        <f>SUM(AG759:AG762)</f>
        <v>3755.7768000000001</v>
      </c>
      <c r="AH758" s="141">
        <f>SUM(AH759:AH762)</f>
        <v>-1740.3768000000005</v>
      </c>
      <c r="AI758" s="233">
        <f t="shared" si="316"/>
        <v>0.6</v>
      </c>
      <c r="AJ758" s="57">
        <f t="shared" si="317"/>
        <v>3755.7768000000005</v>
      </c>
      <c r="AK758" s="57"/>
      <c r="AL758" s="433">
        <f>$AL$757</f>
        <v>5.0999999999999997E-2</v>
      </c>
      <c r="AM758" s="57">
        <f>SUM(AM759:AM762)</f>
        <v>319.2</v>
      </c>
      <c r="AN758" s="79"/>
      <c r="AO758" s="329"/>
    </row>
    <row r="759" spans="2:45" s="1" customFormat="1" ht="15.75" x14ac:dyDescent="0.25">
      <c r="B759" s="667"/>
      <c r="C759" s="15" t="s">
        <v>539</v>
      </c>
      <c r="D759" s="116">
        <v>5</v>
      </c>
      <c r="E759" s="116">
        <v>22</v>
      </c>
      <c r="F759" s="116">
        <v>21</v>
      </c>
      <c r="G759" s="69">
        <v>1965.0320000000002</v>
      </c>
      <c r="H759" s="69">
        <v>57.599999999999994</v>
      </c>
      <c r="I759" s="80">
        <v>0.34907828473022318</v>
      </c>
      <c r="J759" s="69">
        <v>685.94999999999993</v>
      </c>
      <c r="K759" s="80">
        <v>0</v>
      </c>
      <c r="L759" s="69">
        <v>0</v>
      </c>
      <c r="M759" s="80">
        <v>0</v>
      </c>
      <c r="N759" s="69">
        <v>0</v>
      </c>
      <c r="O759" s="69">
        <v>0</v>
      </c>
      <c r="P759" s="69">
        <v>0</v>
      </c>
      <c r="Q759" s="69">
        <v>129.30000000000001</v>
      </c>
      <c r="R759" s="69">
        <v>8.5</v>
      </c>
      <c r="S759" s="69">
        <v>266.66516666666666</v>
      </c>
      <c r="T759" s="80">
        <v>0</v>
      </c>
      <c r="U759" s="69">
        <v>0</v>
      </c>
      <c r="V759" s="80">
        <v>0.17994617899352272</v>
      </c>
      <c r="W759" s="69">
        <v>353.59999999999997</v>
      </c>
      <c r="X759" s="69">
        <v>0</v>
      </c>
      <c r="Y759" s="69">
        <v>0</v>
      </c>
      <c r="Z759" s="69">
        <v>0</v>
      </c>
      <c r="AA759" s="60">
        <f>G759+H759+J759+L759+N759+O759+P759+Q759+R759+S759+U759+W759+X759+Y759+Z759</f>
        <v>3466.6471666666666</v>
      </c>
      <c r="AB759" s="143">
        <v>281.7</v>
      </c>
      <c r="AC759" s="69">
        <f>AB759+X759+W759+U759</f>
        <v>635.29999999999995</v>
      </c>
      <c r="AD759" s="238">
        <f t="shared" si="313"/>
        <v>0.32330262306160912</v>
      </c>
      <c r="AE759" s="69">
        <f>G759+H759+J759+L759+N759+P759+Q759+R759+S759+Y759+Z759</f>
        <v>3113.0471666666667</v>
      </c>
      <c r="AF759" s="277">
        <f t="shared" si="310"/>
        <v>0.6</v>
      </c>
      <c r="AG759" s="278">
        <f>G759*AF759</f>
        <v>1179.0192</v>
      </c>
      <c r="AH759" s="225">
        <f>IF((AA759+AB759)-(AE759+AG759)&gt;0,0,(AA759+AB759)-(AE759+AG759))</f>
        <v>-543.71920000000046</v>
      </c>
      <c r="AI759" s="238">
        <f t="shared" si="316"/>
        <v>0.6000000000000002</v>
      </c>
      <c r="AJ759" s="69">
        <f t="shared" si="317"/>
        <v>1179.0192000000004</v>
      </c>
      <c r="AK759" s="69"/>
      <c r="AL759" s="438">
        <f t="shared" ref="AL759:AL780" si="329">$AL$757</f>
        <v>5.0999999999999997E-2</v>
      </c>
      <c r="AM759" s="69">
        <f t="shared" si="311"/>
        <v>100.2</v>
      </c>
      <c r="AN759" s="186"/>
      <c r="AO759" s="329"/>
    </row>
    <row r="760" spans="2:45" s="1" customFormat="1" ht="15.75" x14ac:dyDescent="0.25">
      <c r="B760" s="667"/>
      <c r="C760" s="15" t="s">
        <v>540</v>
      </c>
      <c r="D760" s="116">
        <v>3</v>
      </c>
      <c r="E760" s="116">
        <v>21</v>
      </c>
      <c r="F760" s="116">
        <v>19</v>
      </c>
      <c r="G760" s="69">
        <v>1771.172</v>
      </c>
      <c r="H760" s="69">
        <v>70.8</v>
      </c>
      <c r="I760" s="80">
        <v>0.36554891337487272</v>
      </c>
      <c r="J760" s="69">
        <v>647.45000000000005</v>
      </c>
      <c r="K760" s="80">
        <v>0</v>
      </c>
      <c r="L760" s="69">
        <v>0</v>
      </c>
      <c r="M760" s="80">
        <v>0</v>
      </c>
      <c r="N760" s="69">
        <v>0</v>
      </c>
      <c r="O760" s="69">
        <v>0</v>
      </c>
      <c r="P760" s="69">
        <v>0</v>
      </c>
      <c r="Q760" s="69">
        <v>75.8</v>
      </c>
      <c r="R760" s="69">
        <v>4.2</v>
      </c>
      <c r="S760" s="69">
        <v>240.68516666666665</v>
      </c>
      <c r="T760" s="80">
        <v>0</v>
      </c>
      <c r="U760" s="69">
        <v>0</v>
      </c>
      <c r="V760" s="80">
        <v>0.17999381200696488</v>
      </c>
      <c r="W760" s="69">
        <v>318.8</v>
      </c>
      <c r="X760" s="69">
        <v>0</v>
      </c>
      <c r="Y760" s="69">
        <v>0</v>
      </c>
      <c r="Z760" s="69">
        <v>0</v>
      </c>
      <c r="AA760" s="60">
        <f>G760+H760+J760+L760+N760+O760+P760+Q760+R760+S760+U760+W760+X760+Y760+Z760</f>
        <v>3128.9071666666669</v>
      </c>
      <c r="AB760" s="143">
        <v>254.2</v>
      </c>
      <c r="AC760" s="69">
        <f>AB760+X760+W760+U760</f>
        <v>573</v>
      </c>
      <c r="AD760" s="238">
        <f t="shared" si="313"/>
        <v>0.32351459937261878</v>
      </c>
      <c r="AE760" s="69">
        <f>G760+H760+J760+L760+N760+P760+Q760+R760+S760+Y760+Z760</f>
        <v>2810.1071666666667</v>
      </c>
      <c r="AF760" s="277">
        <f t="shared" si="310"/>
        <v>0.6</v>
      </c>
      <c r="AG760" s="278">
        <f>G760*AF760</f>
        <v>1062.7031999999999</v>
      </c>
      <c r="AH760" s="225">
        <f>IF((AA760+AB760)-(AE760+AG760)&gt;0,0,(AA760+AB760)-(AE760+AG760))</f>
        <v>-489.70319999999992</v>
      </c>
      <c r="AI760" s="238">
        <f t="shared" si="316"/>
        <v>0.6</v>
      </c>
      <c r="AJ760" s="69">
        <f t="shared" si="317"/>
        <v>1062.7031999999999</v>
      </c>
      <c r="AK760" s="69"/>
      <c r="AL760" s="438">
        <f t="shared" si="329"/>
        <v>5.0999999999999997E-2</v>
      </c>
      <c r="AM760" s="69">
        <f t="shared" si="311"/>
        <v>90.3</v>
      </c>
      <c r="AN760" s="186"/>
      <c r="AO760" s="329"/>
    </row>
    <row r="761" spans="2:45" s="1" customFormat="1" ht="15.75" x14ac:dyDescent="0.25">
      <c r="B761" s="667"/>
      <c r="C761" s="15" t="s">
        <v>541</v>
      </c>
      <c r="D761" s="116">
        <v>3</v>
      </c>
      <c r="E761" s="116">
        <v>16</v>
      </c>
      <c r="F761" s="116">
        <v>14</v>
      </c>
      <c r="G761" s="69">
        <v>1381.5200000000002</v>
      </c>
      <c r="H761" s="69">
        <v>48</v>
      </c>
      <c r="I761" s="80">
        <v>0.32019080433146097</v>
      </c>
      <c r="J761" s="69">
        <v>442.35</v>
      </c>
      <c r="K761" s="80">
        <v>0</v>
      </c>
      <c r="L761" s="69">
        <v>0</v>
      </c>
      <c r="M761" s="80">
        <v>0</v>
      </c>
      <c r="N761" s="69">
        <v>0</v>
      </c>
      <c r="O761" s="69">
        <v>0</v>
      </c>
      <c r="P761" s="69">
        <v>0</v>
      </c>
      <c r="Q761" s="69">
        <v>37.9</v>
      </c>
      <c r="R761" s="69">
        <v>4.2</v>
      </c>
      <c r="S761" s="69">
        <v>180.21833333333336</v>
      </c>
      <c r="T761" s="80">
        <v>0</v>
      </c>
      <c r="U761" s="69">
        <v>0</v>
      </c>
      <c r="V761" s="80">
        <v>0.17998291736637903</v>
      </c>
      <c r="W761" s="69">
        <v>248.64999999999998</v>
      </c>
      <c r="X761" s="69">
        <v>0</v>
      </c>
      <c r="Y761" s="69">
        <v>0</v>
      </c>
      <c r="Z761" s="69">
        <v>0</v>
      </c>
      <c r="AA761" s="60">
        <f>G761+H761+J761+L761+N761+O761+P761+Q761+R761+S761+U761+W761+X761+Y761+Z761</f>
        <v>2342.838333333334</v>
      </c>
      <c r="AB761" s="143">
        <v>190.3</v>
      </c>
      <c r="AC761" s="69">
        <f>AB761+X761+W761+U761</f>
        <v>438.95</v>
      </c>
      <c r="AD761" s="238">
        <f t="shared" si="313"/>
        <v>0.31772974694539341</v>
      </c>
      <c r="AE761" s="69">
        <f>G761+H761+J761+L761+N761+P761+Q761+R761+S761+Y761+Z761</f>
        <v>2094.188333333334</v>
      </c>
      <c r="AF761" s="277">
        <f t="shared" si="310"/>
        <v>0.6</v>
      </c>
      <c r="AG761" s="278">
        <f>G761*AF761</f>
        <v>828.91200000000015</v>
      </c>
      <c r="AH761" s="225">
        <f>IF((AA761+AB761)-(AE761+AG761)&gt;0,0,(AA761+AB761)-(AE761+AG761))</f>
        <v>-389.96199999999999</v>
      </c>
      <c r="AI761" s="238">
        <f t="shared" si="316"/>
        <v>0.6</v>
      </c>
      <c r="AJ761" s="69">
        <f t="shared" si="317"/>
        <v>828.91200000000003</v>
      </c>
      <c r="AK761" s="69"/>
      <c r="AL761" s="438">
        <f t="shared" si="329"/>
        <v>5.0999999999999997E-2</v>
      </c>
      <c r="AM761" s="69">
        <f t="shared" si="311"/>
        <v>70.5</v>
      </c>
      <c r="AN761" s="186"/>
      <c r="AO761" s="329"/>
    </row>
    <row r="762" spans="2:45" s="1" customFormat="1" ht="15.75" customHeight="1" x14ac:dyDescent="0.25">
      <c r="B762" s="667"/>
      <c r="C762" s="15" t="s">
        <v>542</v>
      </c>
      <c r="D762" s="116">
        <v>1</v>
      </c>
      <c r="E762" s="116">
        <v>16</v>
      </c>
      <c r="F762" s="116">
        <v>13</v>
      </c>
      <c r="G762" s="69">
        <v>1141.9040000000002</v>
      </c>
      <c r="H762" s="69">
        <v>56.4</v>
      </c>
      <c r="I762" s="80">
        <v>0.35151816615056947</v>
      </c>
      <c r="J762" s="69">
        <v>401.4</v>
      </c>
      <c r="K762" s="80">
        <v>0</v>
      </c>
      <c r="L762" s="69">
        <v>0</v>
      </c>
      <c r="M762" s="80">
        <v>0</v>
      </c>
      <c r="N762" s="69">
        <v>0</v>
      </c>
      <c r="O762" s="69">
        <v>0</v>
      </c>
      <c r="P762" s="69">
        <v>0</v>
      </c>
      <c r="Q762" s="69">
        <v>37.9</v>
      </c>
      <c r="R762" s="69">
        <v>4.2</v>
      </c>
      <c r="S762" s="69">
        <v>153.94616666666667</v>
      </c>
      <c r="T762" s="80">
        <v>0</v>
      </c>
      <c r="U762" s="69">
        <v>0</v>
      </c>
      <c r="V762" s="80">
        <v>0.18000637531701436</v>
      </c>
      <c r="W762" s="69">
        <v>205.55</v>
      </c>
      <c r="X762" s="69">
        <v>0</v>
      </c>
      <c r="Y762" s="69">
        <v>0</v>
      </c>
      <c r="Z762" s="69">
        <v>0</v>
      </c>
      <c r="AA762" s="60">
        <f>G762+H762+J762+L762+N762+O762+P762+Q762+R762+S762+U762+W762+X762+Y762+Z762</f>
        <v>2001.3001666666669</v>
      </c>
      <c r="AB762" s="143">
        <v>162.6</v>
      </c>
      <c r="AC762" s="69">
        <f>AB762+X762+W762+U762</f>
        <v>368.15</v>
      </c>
      <c r="AD762" s="238">
        <f t="shared" si="313"/>
        <v>0.32240013170984594</v>
      </c>
      <c r="AE762" s="69">
        <f>G762+H762+J762+L762+N762+P762+Q762+R762+S762+Y762+Z762</f>
        <v>1795.7501666666669</v>
      </c>
      <c r="AF762" s="277">
        <f t="shared" si="310"/>
        <v>0.6</v>
      </c>
      <c r="AG762" s="278">
        <f>G762*AF762</f>
        <v>685.14240000000007</v>
      </c>
      <c r="AH762" s="225">
        <f>IF((AA762+AB762)-(AE762+AG762)&gt;0,0,(AA762+AB762)-(AE762+AG762))</f>
        <v>-316.99240000000009</v>
      </c>
      <c r="AI762" s="238">
        <f t="shared" si="316"/>
        <v>0.6</v>
      </c>
      <c r="AJ762" s="69">
        <f t="shared" si="317"/>
        <v>685.14240000000007</v>
      </c>
      <c r="AK762" s="69"/>
      <c r="AL762" s="438">
        <f t="shared" si="329"/>
        <v>5.0999999999999997E-2</v>
      </c>
      <c r="AM762" s="69">
        <f t="shared" si="311"/>
        <v>58.2</v>
      </c>
      <c r="AN762" s="186"/>
      <c r="AO762" s="329"/>
    </row>
    <row r="763" spans="2:45" s="1" customFormat="1" ht="15.75" x14ac:dyDescent="0.25">
      <c r="B763" s="667" t="s">
        <v>543</v>
      </c>
      <c r="C763" s="26" t="s">
        <v>124</v>
      </c>
      <c r="D763" s="125">
        <f t="shared" ref="D763:AA763" si="330">SUM(D764:D765)</f>
        <v>6</v>
      </c>
      <c r="E763" s="125">
        <f t="shared" si="330"/>
        <v>37</v>
      </c>
      <c r="F763" s="125">
        <f>SUM(F764:F765)</f>
        <v>35</v>
      </c>
      <c r="G763" s="57">
        <f t="shared" si="330"/>
        <v>3172.0299999999997</v>
      </c>
      <c r="H763" s="57">
        <f t="shared" si="330"/>
        <v>126.00000000000001</v>
      </c>
      <c r="I763" s="82">
        <f>J763/G763</f>
        <v>0.31846798422461331</v>
      </c>
      <c r="J763" s="57">
        <f t="shared" si="330"/>
        <v>1010.19</v>
      </c>
      <c r="K763" s="82">
        <f>L763/G763</f>
        <v>0</v>
      </c>
      <c r="L763" s="57">
        <f t="shared" si="330"/>
        <v>0</v>
      </c>
      <c r="M763" s="82">
        <f t="shared" si="330"/>
        <v>0</v>
      </c>
      <c r="N763" s="57">
        <f t="shared" si="330"/>
        <v>0</v>
      </c>
      <c r="O763" s="57">
        <f t="shared" si="330"/>
        <v>0</v>
      </c>
      <c r="P763" s="57">
        <f t="shared" si="330"/>
        <v>0</v>
      </c>
      <c r="Q763" s="57">
        <f t="shared" si="330"/>
        <v>157.19999999999999</v>
      </c>
      <c r="R763" s="57">
        <f t="shared" si="330"/>
        <v>8.4</v>
      </c>
      <c r="S763" s="57">
        <f t="shared" si="330"/>
        <v>420.39749999999998</v>
      </c>
      <c r="T763" s="82">
        <f>U763/G763</f>
        <v>0</v>
      </c>
      <c r="U763" s="57">
        <f t="shared" si="330"/>
        <v>0</v>
      </c>
      <c r="V763" s="82">
        <f>W763/G763</f>
        <v>0.17999514506483233</v>
      </c>
      <c r="W763" s="57">
        <f t="shared" si="330"/>
        <v>570.95000000000005</v>
      </c>
      <c r="X763" s="57">
        <f t="shared" si="330"/>
        <v>0</v>
      </c>
      <c r="Y763" s="57">
        <f t="shared" si="330"/>
        <v>0</v>
      </c>
      <c r="Z763" s="57">
        <f t="shared" si="330"/>
        <v>0</v>
      </c>
      <c r="AA763" s="57">
        <f t="shared" si="330"/>
        <v>5465.1674999999996</v>
      </c>
      <c r="AB763" s="141">
        <f>SUM(AB764:AB765)</f>
        <v>443.9</v>
      </c>
      <c r="AC763" s="141">
        <f>SUM(AC764:AC765)</f>
        <v>1014.85</v>
      </c>
      <c r="AD763" s="233">
        <f t="shared" si="313"/>
        <v>0.31993707499613816</v>
      </c>
      <c r="AE763" s="141">
        <f>SUM(AE764:AE765)</f>
        <v>4894.2174999999997</v>
      </c>
      <c r="AF763" s="269">
        <f t="shared" si="310"/>
        <v>0.6</v>
      </c>
      <c r="AG763" s="270">
        <f>SUM(AG764:AG765)</f>
        <v>1903.2179999999998</v>
      </c>
      <c r="AH763" s="141">
        <f>SUM(AH764:AH765)</f>
        <v>-888.36799999999994</v>
      </c>
      <c r="AI763" s="233">
        <f t="shared" si="316"/>
        <v>0.6</v>
      </c>
      <c r="AJ763" s="57">
        <f t="shared" si="317"/>
        <v>1903.2179999999998</v>
      </c>
      <c r="AK763" s="57"/>
      <c r="AL763" s="433">
        <f t="shared" si="329"/>
        <v>5.0999999999999997E-2</v>
      </c>
      <c r="AM763" s="57">
        <f>SUM(AM764:AM765)</f>
        <v>161.80000000000001</v>
      </c>
      <c r="AN763" s="79"/>
      <c r="AO763" s="329"/>
    </row>
    <row r="764" spans="2:45" s="1" customFormat="1" ht="15.75" x14ac:dyDescent="0.25">
      <c r="B764" s="667"/>
      <c r="C764" s="15" t="s">
        <v>544</v>
      </c>
      <c r="D764" s="116">
        <v>4</v>
      </c>
      <c r="E764" s="116">
        <v>21</v>
      </c>
      <c r="F764" s="116">
        <v>21</v>
      </c>
      <c r="G764" s="69">
        <v>1878.11</v>
      </c>
      <c r="H764" s="69">
        <v>74.400000000000006</v>
      </c>
      <c r="I764" s="80">
        <v>0.31622215951142374</v>
      </c>
      <c r="J764" s="69">
        <v>593.9</v>
      </c>
      <c r="K764" s="80">
        <v>0</v>
      </c>
      <c r="L764" s="69">
        <v>0</v>
      </c>
      <c r="M764" s="80">
        <v>0</v>
      </c>
      <c r="N764" s="69">
        <v>0</v>
      </c>
      <c r="O764" s="69">
        <v>0</v>
      </c>
      <c r="P764" s="69">
        <v>0</v>
      </c>
      <c r="Q764" s="69">
        <v>105</v>
      </c>
      <c r="R764" s="69">
        <v>4.2</v>
      </c>
      <c r="S764" s="69">
        <v>249.47583333333333</v>
      </c>
      <c r="T764" s="80">
        <v>0</v>
      </c>
      <c r="U764" s="69">
        <v>0</v>
      </c>
      <c r="V764" s="80">
        <v>0.18002140449707421</v>
      </c>
      <c r="W764" s="69">
        <v>338.1</v>
      </c>
      <c r="X764" s="69">
        <v>0</v>
      </c>
      <c r="Y764" s="69">
        <v>0</v>
      </c>
      <c r="Z764" s="69">
        <v>0</v>
      </c>
      <c r="AA764" s="60">
        <f>G764+H764+J764+L764+N764+O764+P764+Q764+R764+S764+U764+W764+X764+Y764+Z764</f>
        <v>3243.185833333333</v>
      </c>
      <c r="AB764" s="143">
        <v>263.39999999999998</v>
      </c>
      <c r="AC764" s="69">
        <f>AB764+X764+W764+U764</f>
        <v>601.5</v>
      </c>
      <c r="AD764" s="238">
        <f t="shared" si="313"/>
        <v>0.32026878084883209</v>
      </c>
      <c r="AE764" s="69">
        <f>G764+H764+J764+L764+N764+P764+Q764+R764+S764+Y764+Z764</f>
        <v>2905.0858333333331</v>
      </c>
      <c r="AF764" s="277">
        <f t="shared" si="310"/>
        <v>0.6</v>
      </c>
      <c r="AG764" s="278">
        <f>G764*AF764</f>
        <v>1126.866</v>
      </c>
      <c r="AH764" s="225">
        <f>IF((AA764+AB764)-(AE764+AG764)&gt;0,0,(AA764+AB764)-(AE764+AG764))</f>
        <v>-525.36599999999999</v>
      </c>
      <c r="AI764" s="238">
        <f t="shared" si="316"/>
        <v>0.6</v>
      </c>
      <c r="AJ764" s="69">
        <f t="shared" si="317"/>
        <v>1126.866</v>
      </c>
      <c r="AK764" s="69"/>
      <c r="AL764" s="438">
        <f t="shared" si="329"/>
        <v>5.0999999999999997E-2</v>
      </c>
      <c r="AM764" s="69">
        <f t="shared" si="311"/>
        <v>95.8</v>
      </c>
      <c r="AN764" s="186"/>
      <c r="AO764" s="329"/>
    </row>
    <row r="765" spans="2:45" s="1" customFormat="1" ht="15.75" customHeight="1" x14ac:dyDescent="0.25">
      <c r="B765" s="667"/>
      <c r="C765" s="15" t="s">
        <v>545</v>
      </c>
      <c r="D765" s="116">
        <v>2</v>
      </c>
      <c r="E765" s="116">
        <v>16</v>
      </c>
      <c r="F765" s="116">
        <v>14</v>
      </c>
      <c r="G765" s="69">
        <v>1293.92</v>
      </c>
      <c r="H765" s="69">
        <v>51.600000000000009</v>
      </c>
      <c r="I765" s="80">
        <v>0.32172777296896254</v>
      </c>
      <c r="J765" s="69">
        <v>416.29</v>
      </c>
      <c r="K765" s="80">
        <v>0</v>
      </c>
      <c r="L765" s="69">
        <v>0</v>
      </c>
      <c r="M765" s="80">
        <v>0</v>
      </c>
      <c r="N765" s="69">
        <v>0</v>
      </c>
      <c r="O765" s="69">
        <v>0</v>
      </c>
      <c r="P765" s="69">
        <v>0</v>
      </c>
      <c r="Q765" s="69">
        <v>52.199999999999996</v>
      </c>
      <c r="R765" s="69">
        <v>4.2</v>
      </c>
      <c r="S765" s="69">
        <v>170.92166666666665</v>
      </c>
      <c r="T765" s="80">
        <v>0</v>
      </c>
      <c r="U765" s="69">
        <v>0</v>
      </c>
      <c r="V765" s="80">
        <v>0.17995702980091505</v>
      </c>
      <c r="W765" s="69">
        <v>232.85</v>
      </c>
      <c r="X765" s="69">
        <v>0</v>
      </c>
      <c r="Y765" s="69">
        <v>0</v>
      </c>
      <c r="Z765" s="69">
        <v>0</v>
      </c>
      <c r="AA765" s="60">
        <f>G765+H765+J765+L765+N765+O765+P765+Q765+R765+S765+U765+W765+X765+Y765+Z765</f>
        <v>2221.9816666666666</v>
      </c>
      <c r="AB765" s="143">
        <v>180.5</v>
      </c>
      <c r="AC765" s="69">
        <f>AB765+X765+W765+U765</f>
        <v>413.35</v>
      </c>
      <c r="AD765" s="238">
        <f t="shared" si="313"/>
        <v>0.31945560776554965</v>
      </c>
      <c r="AE765" s="69">
        <f>G765+H765+J765+L765+N765+P765+Q765+R765+S765+Y765+Z765</f>
        <v>1989.1316666666667</v>
      </c>
      <c r="AF765" s="277">
        <f t="shared" si="310"/>
        <v>0.6</v>
      </c>
      <c r="AG765" s="278">
        <f>G765*AF765</f>
        <v>776.35199999999998</v>
      </c>
      <c r="AH765" s="225">
        <f>IF((AA765+AB765)-(AE765+AG765)&gt;0,0,(AA765+AB765)-(AE765+AG765))</f>
        <v>-363.00199999999995</v>
      </c>
      <c r="AI765" s="238">
        <f t="shared" si="316"/>
        <v>0.6</v>
      </c>
      <c r="AJ765" s="69">
        <f t="shared" si="317"/>
        <v>776.35199999999998</v>
      </c>
      <c r="AK765" s="69"/>
      <c r="AL765" s="438">
        <f t="shared" si="329"/>
        <v>5.0999999999999997E-2</v>
      </c>
      <c r="AM765" s="69">
        <f t="shared" si="311"/>
        <v>66</v>
      </c>
      <c r="AN765" s="186"/>
      <c r="AO765" s="329"/>
    </row>
    <row r="766" spans="2:45" s="1" customFormat="1" ht="15.75" x14ac:dyDescent="0.25">
      <c r="B766" s="667" t="s">
        <v>546</v>
      </c>
      <c r="C766" s="26" t="s">
        <v>124</v>
      </c>
      <c r="D766" s="125">
        <f t="shared" ref="D766:AA766" si="331">SUM(D767:D769)</f>
        <v>9</v>
      </c>
      <c r="E766" s="125">
        <f t="shared" si="331"/>
        <v>58</v>
      </c>
      <c r="F766" s="125">
        <f t="shared" si="331"/>
        <v>56</v>
      </c>
      <c r="G766" s="57">
        <f t="shared" si="331"/>
        <v>5054.0319999999992</v>
      </c>
      <c r="H766" s="57">
        <f t="shared" si="331"/>
        <v>236.4</v>
      </c>
      <c r="I766" s="82">
        <f>J766/G766</f>
        <v>0.37266681334823376</v>
      </c>
      <c r="J766" s="57">
        <f t="shared" si="331"/>
        <v>1883.4700000000003</v>
      </c>
      <c r="K766" s="82">
        <f>L766/G766</f>
        <v>0</v>
      </c>
      <c r="L766" s="57">
        <f t="shared" si="331"/>
        <v>0</v>
      </c>
      <c r="M766" s="82">
        <f t="shared" si="331"/>
        <v>0</v>
      </c>
      <c r="N766" s="57">
        <f t="shared" si="331"/>
        <v>0</v>
      </c>
      <c r="O766" s="57">
        <f t="shared" si="331"/>
        <v>0</v>
      </c>
      <c r="P766" s="57">
        <f t="shared" si="331"/>
        <v>0</v>
      </c>
      <c r="Q766" s="57">
        <f t="shared" si="331"/>
        <v>168.2</v>
      </c>
      <c r="R766" s="57">
        <f t="shared" si="331"/>
        <v>12.600000000000001</v>
      </c>
      <c r="S766" s="57">
        <f t="shared" si="331"/>
        <v>688.69600000000003</v>
      </c>
      <c r="T766" s="82">
        <f>U766/G766</f>
        <v>0</v>
      </c>
      <c r="U766" s="57">
        <f t="shared" si="331"/>
        <v>0</v>
      </c>
      <c r="V766" s="82">
        <f>W766/G766</f>
        <v>0.17998500998806496</v>
      </c>
      <c r="W766" s="57">
        <f t="shared" si="331"/>
        <v>909.64999999999986</v>
      </c>
      <c r="X766" s="57">
        <f t="shared" si="331"/>
        <v>0</v>
      </c>
      <c r="Y766" s="57">
        <f t="shared" si="331"/>
        <v>0</v>
      </c>
      <c r="Z766" s="57">
        <f t="shared" si="331"/>
        <v>0</v>
      </c>
      <c r="AA766" s="57">
        <f t="shared" si="331"/>
        <v>8953.0479999999989</v>
      </c>
      <c r="AB766" s="141">
        <f>SUM(AB767:AB769)</f>
        <v>727.2</v>
      </c>
      <c r="AC766" s="141">
        <f>SUM(AC767:AC769)</f>
        <v>1636.85</v>
      </c>
      <c r="AD766" s="233">
        <f t="shared" si="313"/>
        <v>0.32387012982901575</v>
      </c>
      <c r="AE766" s="141">
        <f>SUM(AE767:AE769)</f>
        <v>8043.3979999999992</v>
      </c>
      <c r="AF766" s="269">
        <f t="shared" si="310"/>
        <v>0.6</v>
      </c>
      <c r="AG766" s="270">
        <f>SUM(AG767:AG769)</f>
        <v>3032.4191999999998</v>
      </c>
      <c r="AH766" s="141">
        <f>SUM(AH767:AH769)</f>
        <v>-1395.5692000000004</v>
      </c>
      <c r="AI766" s="233">
        <f t="shared" si="316"/>
        <v>0.60000000000000009</v>
      </c>
      <c r="AJ766" s="57">
        <f t="shared" si="317"/>
        <v>3032.4192000000003</v>
      </c>
      <c r="AK766" s="57"/>
      <c r="AL766" s="433">
        <f t="shared" si="329"/>
        <v>5.0999999999999997E-2</v>
      </c>
      <c r="AM766" s="57">
        <f>SUM(AM767:AM769)</f>
        <v>257.7</v>
      </c>
      <c r="AN766" s="79"/>
      <c r="AO766" s="329"/>
    </row>
    <row r="767" spans="2:45" s="1" customFormat="1" ht="15.75" x14ac:dyDescent="0.25">
      <c r="B767" s="667"/>
      <c r="C767" s="15" t="s">
        <v>547</v>
      </c>
      <c r="D767" s="116">
        <v>4</v>
      </c>
      <c r="E767" s="116">
        <v>22</v>
      </c>
      <c r="F767" s="116">
        <v>21</v>
      </c>
      <c r="G767" s="69">
        <v>1923.8359999999998</v>
      </c>
      <c r="H767" s="69">
        <v>81.599999999999994</v>
      </c>
      <c r="I767" s="80">
        <v>0.34401581007944543</v>
      </c>
      <c r="J767" s="69">
        <v>661.82999999999993</v>
      </c>
      <c r="K767" s="80">
        <v>0</v>
      </c>
      <c r="L767" s="69">
        <v>0</v>
      </c>
      <c r="M767" s="80">
        <v>0</v>
      </c>
      <c r="N767" s="69">
        <v>0</v>
      </c>
      <c r="O767" s="69">
        <v>0</v>
      </c>
      <c r="P767" s="69">
        <v>0</v>
      </c>
      <c r="Q767" s="69">
        <v>50.9</v>
      </c>
      <c r="R767" s="69">
        <v>4.2</v>
      </c>
      <c r="S767" s="69">
        <v>255.72633333333334</v>
      </c>
      <c r="T767" s="80">
        <v>0</v>
      </c>
      <c r="U767" s="69">
        <v>0</v>
      </c>
      <c r="V767" s="80">
        <v>0.18003093818807842</v>
      </c>
      <c r="W767" s="69">
        <v>346.34999999999997</v>
      </c>
      <c r="X767" s="69">
        <v>0</v>
      </c>
      <c r="Y767" s="69">
        <v>0</v>
      </c>
      <c r="Z767" s="69">
        <v>0</v>
      </c>
      <c r="AA767" s="60">
        <f>G767+H767+J767+L767+N767+O767+P767+Q767+R767+S767+U767+W767+X767+Y767+Z767</f>
        <v>3324.442333333333</v>
      </c>
      <c r="AB767" s="143">
        <v>270</v>
      </c>
      <c r="AC767" s="69">
        <f>AB767+X767+W767+U767</f>
        <v>616.34999999999991</v>
      </c>
      <c r="AD767" s="238">
        <f t="shared" si="313"/>
        <v>0.32037554136631186</v>
      </c>
      <c r="AE767" s="69">
        <f>G767+H767+J767+L767+N767+P767+Q767+R767+S767+Y767+Z767</f>
        <v>2978.092333333333</v>
      </c>
      <c r="AF767" s="277">
        <f t="shared" si="310"/>
        <v>0.6</v>
      </c>
      <c r="AG767" s="278">
        <f>G767*AF767</f>
        <v>1154.3015999999998</v>
      </c>
      <c r="AH767" s="225">
        <f>IF((AA767+AB767)-(AE767+AG767)&gt;0,0,(AA767+AB767)-(AE767+AG767))</f>
        <v>-537.95159999999987</v>
      </c>
      <c r="AI767" s="238">
        <f t="shared" si="316"/>
        <v>0.6</v>
      </c>
      <c r="AJ767" s="69">
        <f t="shared" si="317"/>
        <v>1154.3015999999998</v>
      </c>
      <c r="AK767" s="69"/>
      <c r="AL767" s="438">
        <f t="shared" si="329"/>
        <v>5.0999999999999997E-2</v>
      </c>
      <c r="AM767" s="69">
        <f t="shared" si="311"/>
        <v>98.1</v>
      </c>
      <c r="AN767" s="186"/>
      <c r="AO767" s="329"/>
    </row>
    <row r="768" spans="2:45" s="1" customFormat="1" ht="15.75" x14ac:dyDescent="0.25">
      <c r="B768" s="667"/>
      <c r="C768" s="15" t="s">
        <v>548</v>
      </c>
      <c r="D768" s="116">
        <v>2</v>
      </c>
      <c r="E768" s="116">
        <v>18</v>
      </c>
      <c r="F768" s="116">
        <v>17</v>
      </c>
      <c r="G768" s="69">
        <v>1488.4479999999999</v>
      </c>
      <c r="H768" s="69">
        <v>79.2</v>
      </c>
      <c r="I768" s="80">
        <v>0.42980339252698124</v>
      </c>
      <c r="J768" s="69">
        <v>639.74000000000012</v>
      </c>
      <c r="K768" s="80">
        <v>0</v>
      </c>
      <c r="L768" s="69">
        <v>0</v>
      </c>
      <c r="M768" s="80">
        <v>0</v>
      </c>
      <c r="N768" s="69">
        <v>0</v>
      </c>
      <c r="O768" s="69">
        <v>0</v>
      </c>
      <c r="P768" s="69">
        <v>0</v>
      </c>
      <c r="Q768" s="69">
        <v>51.599999999999994</v>
      </c>
      <c r="R768" s="69">
        <v>4.2</v>
      </c>
      <c r="S768" s="69">
        <v>210.91983333333332</v>
      </c>
      <c r="T768" s="80">
        <v>0</v>
      </c>
      <c r="U768" s="69">
        <v>0</v>
      </c>
      <c r="V768" s="80">
        <v>0.1799525411704003</v>
      </c>
      <c r="W768" s="69">
        <v>267.84999999999997</v>
      </c>
      <c r="X768" s="69">
        <v>0</v>
      </c>
      <c r="Y768" s="69">
        <v>0</v>
      </c>
      <c r="Z768" s="69">
        <v>0</v>
      </c>
      <c r="AA768" s="60">
        <f>G768+H768+J768+L768+N768+O768+P768+Q768+R768+S768+U768+W768+X768+Y768+Z768</f>
        <v>2741.9578333333329</v>
      </c>
      <c r="AB768" s="143">
        <v>222.7</v>
      </c>
      <c r="AC768" s="69">
        <f>AB768+X768+W768+U768</f>
        <v>490.54999999999995</v>
      </c>
      <c r="AD768" s="238">
        <f t="shared" si="313"/>
        <v>0.32957147310487167</v>
      </c>
      <c r="AE768" s="69">
        <f>G768+H768+J768+L768+N768+P768+Q768+R768+S768+Y768+Z768</f>
        <v>2474.107833333333</v>
      </c>
      <c r="AF768" s="277">
        <f t="shared" si="310"/>
        <v>0.6</v>
      </c>
      <c r="AG768" s="278">
        <f>G768*AF768</f>
        <v>893.0687999999999</v>
      </c>
      <c r="AH768" s="225">
        <f>IF((AA768+AB768)-(AE768+AG768)&gt;0,0,(AA768+AB768)-(AE768+AG768))</f>
        <v>-402.51880000000028</v>
      </c>
      <c r="AI768" s="238">
        <f t="shared" si="316"/>
        <v>0.6000000000000002</v>
      </c>
      <c r="AJ768" s="69">
        <f t="shared" si="317"/>
        <v>893.06880000000024</v>
      </c>
      <c r="AK768" s="69"/>
      <c r="AL768" s="438">
        <f t="shared" si="329"/>
        <v>5.0999999999999997E-2</v>
      </c>
      <c r="AM768" s="69">
        <f t="shared" si="311"/>
        <v>75.900000000000006</v>
      </c>
      <c r="AN768" s="186"/>
      <c r="AO768" s="329"/>
    </row>
    <row r="769" spans="2:45" s="1" customFormat="1" ht="15.75" customHeight="1" x14ac:dyDescent="0.25">
      <c r="B769" s="667"/>
      <c r="C769" s="15" t="s">
        <v>549</v>
      </c>
      <c r="D769" s="116">
        <v>3</v>
      </c>
      <c r="E769" s="116">
        <v>18</v>
      </c>
      <c r="F769" s="116">
        <v>18</v>
      </c>
      <c r="G769" s="69">
        <v>1641.748</v>
      </c>
      <c r="H769" s="69">
        <v>75.599999999999994</v>
      </c>
      <c r="I769" s="80">
        <v>0.35443929275382091</v>
      </c>
      <c r="J769" s="69">
        <v>581.9</v>
      </c>
      <c r="K769" s="80">
        <v>0</v>
      </c>
      <c r="L769" s="69">
        <v>0</v>
      </c>
      <c r="M769" s="80">
        <v>0</v>
      </c>
      <c r="N769" s="69">
        <v>0</v>
      </c>
      <c r="O769" s="69">
        <v>0</v>
      </c>
      <c r="P769" s="69">
        <v>0</v>
      </c>
      <c r="Q769" s="69">
        <v>65.7</v>
      </c>
      <c r="R769" s="69">
        <v>4.2</v>
      </c>
      <c r="S769" s="69">
        <v>222.04983333333337</v>
      </c>
      <c r="T769" s="80">
        <v>0</v>
      </c>
      <c r="U769" s="69">
        <v>0</v>
      </c>
      <c r="V769" s="80">
        <v>0.17996062733135657</v>
      </c>
      <c r="W769" s="69">
        <v>295.45</v>
      </c>
      <c r="X769" s="69">
        <v>0</v>
      </c>
      <c r="Y769" s="69">
        <v>0</v>
      </c>
      <c r="Z769" s="69">
        <v>0</v>
      </c>
      <c r="AA769" s="60">
        <f>G769+H769+J769+L769+N769+O769+P769+Q769+R769+S769+U769+W769+X769+Y769+Z769</f>
        <v>2886.647833333333</v>
      </c>
      <c r="AB769" s="143">
        <v>234.5</v>
      </c>
      <c r="AC769" s="69">
        <f>AB769+X769+W769+U769</f>
        <v>529.95000000000005</v>
      </c>
      <c r="AD769" s="238">
        <f t="shared" si="313"/>
        <v>0.32279619040193747</v>
      </c>
      <c r="AE769" s="69">
        <f>G769+H769+J769+L769+N769+P769+Q769+R769+S769+Y769+Z769</f>
        <v>2591.1978333333332</v>
      </c>
      <c r="AF769" s="277">
        <f t="shared" si="310"/>
        <v>0.6</v>
      </c>
      <c r="AG769" s="278">
        <f>G769*AF769</f>
        <v>985.04880000000003</v>
      </c>
      <c r="AH769" s="225">
        <f>IF((AA769+AB769)-(AE769+AG769)&gt;0,0,(AA769+AB769)-(AE769+AG769))</f>
        <v>-455.09880000000021</v>
      </c>
      <c r="AI769" s="238">
        <f t="shared" si="316"/>
        <v>0.60000000000000009</v>
      </c>
      <c r="AJ769" s="69">
        <f t="shared" si="317"/>
        <v>985.04880000000026</v>
      </c>
      <c r="AK769" s="69"/>
      <c r="AL769" s="438">
        <f t="shared" si="329"/>
        <v>5.0999999999999997E-2</v>
      </c>
      <c r="AM769" s="69">
        <f t="shared" si="311"/>
        <v>83.7</v>
      </c>
      <c r="AN769" s="186"/>
      <c r="AO769" s="329"/>
    </row>
    <row r="770" spans="2:45" s="1" customFormat="1" ht="15.75" x14ac:dyDescent="0.25">
      <c r="B770" s="667" t="s">
        <v>550</v>
      </c>
      <c r="C770" s="26" t="s">
        <v>124</v>
      </c>
      <c r="D770" s="125">
        <f t="shared" ref="D770:AA770" si="332">SUM(D771:D772)</f>
        <v>9</v>
      </c>
      <c r="E770" s="125">
        <f t="shared" si="332"/>
        <v>40</v>
      </c>
      <c r="F770" s="125">
        <f t="shared" si="332"/>
        <v>40</v>
      </c>
      <c r="G770" s="57">
        <f t="shared" si="332"/>
        <v>3777.42</v>
      </c>
      <c r="H770" s="57">
        <f t="shared" si="332"/>
        <v>136.80000000000001</v>
      </c>
      <c r="I770" s="82">
        <f>J770/G770</f>
        <v>0.31481805041536293</v>
      </c>
      <c r="J770" s="57">
        <f t="shared" si="332"/>
        <v>1189.2000000000003</v>
      </c>
      <c r="K770" s="82">
        <f>L770/G770</f>
        <v>0</v>
      </c>
      <c r="L770" s="57">
        <f t="shared" si="332"/>
        <v>0</v>
      </c>
      <c r="M770" s="82">
        <f t="shared" si="332"/>
        <v>0</v>
      </c>
      <c r="N770" s="57">
        <f t="shared" si="332"/>
        <v>0</v>
      </c>
      <c r="O770" s="57">
        <f t="shared" si="332"/>
        <v>0</v>
      </c>
      <c r="P770" s="57">
        <f t="shared" si="332"/>
        <v>0</v>
      </c>
      <c r="Q770" s="57">
        <f t="shared" si="332"/>
        <v>228.10000000000002</v>
      </c>
      <c r="R770" s="57">
        <f t="shared" si="332"/>
        <v>10.5</v>
      </c>
      <c r="S770" s="57">
        <f t="shared" si="332"/>
        <v>501.82666666666671</v>
      </c>
      <c r="T770" s="82">
        <f>U770/G770</f>
        <v>0</v>
      </c>
      <c r="U770" s="57">
        <f t="shared" si="332"/>
        <v>0</v>
      </c>
      <c r="V770" s="82">
        <f>W770/G770</f>
        <v>0.17999057557804005</v>
      </c>
      <c r="W770" s="57">
        <f t="shared" si="332"/>
        <v>679.90000000000009</v>
      </c>
      <c r="X770" s="57">
        <f t="shared" si="332"/>
        <v>0</v>
      </c>
      <c r="Y770" s="57">
        <f t="shared" si="332"/>
        <v>0</v>
      </c>
      <c r="Z770" s="57">
        <f t="shared" si="332"/>
        <v>0</v>
      </c>
      <c r="AA770" s="57">
        <f t="shared" si="332"/>
        <v>6523.7466666666678</v>
      </c>
      <c r="AB770" s="141">
        <f>SUM(AB771:AB772)</f>
        <v>529.9</v>
      </c>
      <c r="AC770" s="141">
        <f>SUM(AC771:AC772)</f>
        <v>1209.8000000000002</v>
      </c>
      <c r="AD770" s="233">
        <f t="shared" si="313"/>
        <v>0.32027150806635218</v>
      </c>
      <c r="AE770" s="141">
        <f>SUM(AE771:AE772)</f>
        <v>5843.8466666666673</v>
      </c>
      <c r="AF770" s="269">
        <f t="shared" si="310"/>
        <v>0.6</v>
      </c>
      <c r="AG770" s="270">
        <f>SUM(AG771:AG772)</f>
        <v>2266.4520000000002</v>
      </c>
      <c r="AH770" s="141">
        <f>SUM(AH771:AH772)</f>
        <v>-1056.6519999999991</v>
      </c>
      <c r="AI770" s="233">
        <f t="shared" si="316"/>
        <v>0.59999999999999976</v>
      </c>
      <c r="AJ770" s="57">
        <f t="shared" si="317"/>
        <v>2266.4519999999993</v>
      </c>
      <c r="AK770" s="57"/>
      <c r="AL770" s="433">
        <f t="shared" si="329"/>
        <v>5.0999999999999997E-2</v>
      </c>
      <c r="AM770" s="57">
        <f>SUM(AM771:AM772)</f>
        <v>192.60000000000002</v>
      </c>
      <c r="AN770" s="79"/>
      <c r="AO770" s="329"/>
    </row>
    <row r="771" spans="2:45" s="1" customFormat="1" ht="15.75" x14ac:dyDescent="0.25">
      <c r="B771" s="667"/>
      <c r="C771" s="15" t="s">
        <v>551</v>
      </c>
      <c r="D771" s="116">
        <v>6</v>
      </c>
      <c r="E771" s="116">
        <v>23</v>
      </c>
      <c r="F771" s="116">
        <v>23</v>
      </c>
      <c r="G771" s="69">
        <v>2161.5219999999999</v>
      </c>
      <c r="H771" s="69">
        <v>73.2</v>
      </c>
      <c r="I771" s="80">
        <v>0.28905558213147964</v>
      </c>
      <c r="J771" s="69">
        <v>624.80000000000007</v>
      </c>
      <c r="K771" s="80">
        <v>0</v>
      </c>
      <c r="L771" s="69">
        <v>0</v>
      </c>
      <c r="M771" s="80">
        <v>0</v>
      </c>
      <c r="N771" s="69">
        <v>0</v>
      </c>
      <c r="O771" s="69">
        <v>0</v>
      </c>
      <c r="P771" s="69">
        <v>0</v>
      </c>
      <c r="Q771" s="69">
        <v>120.8</v>
      </c>
      <c r="R771" s="69">
        <v>6.3</v>
      </c>
      <c r="S771" s="69">
        <v>281.3101666666667</v>
      </c>
      <c r="T771" s="80">
        <v>0</v>
      </c>
      <c r="U771" s="69">
        <v>0</v>
      </c>
      <c r="V771" s="80">
        <v>0.18001204706683532</v>
      </c>
      <c r="W771" s="69">
        <v>389.1</v>
      </c>
      <c r="X771" s="69">
        <v>0</v>
      </c>
      <c r="Y771" s="69">
        <v>0</v>
      </c>
      <c r="Z771" s="69">
        <v>0</v>
      </c>
      <c r="AA771" s="60">
        <f>G771+H771+J771+L771+N771+O771+P771+Q771+R771+S771+U771+W771+X771+Y771+Z771</f>
        <v>3657.0321666666669</v>
      </c>
      <c r="AB771" s="143">
        <v>297</v>
      </c>
      <c r="AC771" s="69">
        <f>AB771+X771+W771+U771</f>
        <v>686.1</v>
      </c>
      <c r="AD771" s="238">
        <f t="shared" si="313"/>
        <v>0.31741522871384148</v>
      </c>
      <c r="AE771" s="69">
        <f>G771+H771+J771+L771+N771+P771+Q771+R771+S771+Y771+Z771</f>
        <v>3267.9321666666669</v>
      </c>
      <c r="AF771" s="277">
        <f t="shared" si="310"/>
        <v>0.6</v>
      </c>
      <c r="AG771" s="278">
        <f>G771*AF771</f>
        <v>1296.9132</v>
      </c>
      <c r="AH771" s="225">
        <f>IF((AA771+AB771)-(AE771+AG771)&gt;0,0,(AA771+AB771)-(AE771+AG771))</f>
        <v>-610.8131999999996</v>
      </c>
      <c r="AI771" s="238">
        <f t="shared" si="316"/>
        <v>0.59999999999999976</v>
      </c>
      <c r="AJ771" s="69">
        <f t="shared" si="317"/>
        <v>1296.9131999999995</v>
      </c>
      <c r="AK771" s="69"/>
      <c r="AL771" s="438">
        <f t="shared" si="329"/>
        <v>5.0999999999999997E-2</v>
      </c>
      <c r="AM771" s="69">
        <f t="shared" si="311"/>
        <v>110.2</v>
      </c>
      <c r="AN771" s="186"/>
      <c r="AO771" s="329"/>
    </row>
    <row r="772" spans="2:45" s="1" customFormat="1" ht="15.75" customHeight="1" x14ac:dyDescent="0.25">
      <c r="B772" s="667"/>
      <c r="C772" s="15" t="s">
        <v>552</v>
      </c>
      <c r="D772" s="116">
        <v>3</v>
      </c>
      <c r="E772" s="116">
        <v>17</v>
      </c>
      <c r="F772" s="116">
        <v>17</v>
      </c>
      <c r="G772" s="69">
        <v>1615.8980000000001</v>
      </c>
      <c r="H772" s="69">
        <v>63.6</v>
      </c>
      <c r="I772" s="80">
        <v>0.3492794718478518</v>
      </c>
      <c r="J772" s="69">
        <v>564.40000000000009</v>
      </c>
      <c r="K772" s="80">
        <v>0</v>
      </c>
      <c r="L772" s="69">
        <v>0</v>
      </c>
      <c r="M772" s="80">
        <v>0</v>
      </c>
      <c r="N772" s="69">
        <v>0</v>
      </c>
      <c r="O772" s="69">
        <v>0</v>
      </c>
      <c r="P772" s="69">
        <v>0</v>
      </c>
      <c r="Q772" s="69">
        <v>107.30000000000001</v>
      </c>
      <c r="R772" s="69">
        <v>4.2</v>
      </c>
      <c r="S772" s="69">
        <v>220.51650000000001</v>
      </c>
      <c r="T772" s="80">
        <v>0</v>
      </c>
      <c r="U772" s="69">
        <v>0</v>
      </c>
      <c r="V772" s="80">
        <v>0.17996185402791512</v>
      </c>
      <c r="W772" s="69">
        <v>290.8</v>
      </c>
      <c r="X772" s="69">
        <v>0</v>
      </c>
      <c r="Y772" s="69">
        <v>0</v>
      </c>
      <c r="Z772" s="69">
        <v>0</v>
      </c>
      <c r="AA772" s="60">
        <f>G772+H772+J772+L772+N772+O772+P772+Q772+R772+S772+U772+W772+X772+Y772+Z772</f>
        <v>2866.7145000000005</v>
      </c>
      <c r="AB772" s="143">
        <v>232.9</v>
      </c>
      <c r="AC772" s="69">
        <f>AB772+X772+W772+U772</f>
        <v>523.70000000000005</v>
      </c>
      <c r="AD772" s="238">
        <f t="shared" si="313"/>
        <v>0.32409223849525154</v>
      </c>
      <c r="AE772" s="69">
        <f>G772+H772+J772+L772+N772+P772+Q772+R772+S772+Y772+Z772</f>
        <v>2575.9145000000003</v>
      </c>
      <c r="AF772" s="277">
        <f t="shared" si="310"/>
        <v>0.6</v>
      </c>
      <c r="AG772" s="278">
        <f>G772*AF772</f>
        <v>969.53880000000004</v>
      </c>
      <c r="AH772" s="225">
        <f>IF((AA772+AB772)-(AE772+AG772)&gt;0,0,(AA772+AB772)-(AE772+AG772))</f>
        <v>-445.83879999999954</v>
      </c>
      <c r="AI772" s="238">
        <f t="shared" si="316"/>
        <v>0.59999999999999964</v>
      </c>
      <c r="AJ772" s="69">
        <f t="shared" si="317"/>
        <v>969.53879999999958</v>
      </c>
      <c r="AK772" s="69"/>
      <c r="AL772" s="438">
        <f t="shared" si="329"/>
        <v>5.0999999999999997E-2</v>
      </c>
      <c r="AM772" s="69">
        <f t="shared" si="311"/>
        <v>82.4</v>
      </c>
      <c r="AN772" s="186"/>
      <c r="AO772" s="329"/>
    </row>
    <row r="773" spans="2:45" s="1" customFormat="1" ht="15.75" x14ac:dyDescent="0.25">
      <c r="B773" s="667" t="s">
        <v>553</v>
      </c>
      <c r="C773" s="26" t="s">
        <v>124</v>
      </c>
      <c r="D773" s="125">
        <f t="shared" ref="D773:AA773" si="333">SUM(D774:D775)</f>
        <v>8</v>
      </c>
      <c r="E773" s="125">
        <f t="shared" si="333"/>
        <v>47</v>
      </c>
      <c r="F773" s="125">
        <f t="shared" si="333"/>
        <v>42</v>
      </c>
      <c r="G773" s="57">
        <f t="shared" si="333"/>
        <v>3802.6099999999997</v>
      </c>
      <c r="H773" s="57">
        <f t="shared" si="333"/>
        <v>154.80000000000001</v>
      </c>
      <c r="I773" s="82">
        <f>J773/G773</f>
        <v>0.31212772280091838</v>
      </c>
      <c r="J773" s="57">
        <f t="shared" si="333"/>
        <v>1186.9000000000001</v>
      </c>
      <c r="K773" s="82">
        <f>L773/G773</f>
        <v>0</v>
      </c>
      <c r="L773" s="57">
        <f t="shared" si="333"/>
        <v>0</v>
      </c>
      <c r="M773" s="82">
        <f t="shared" si="333"/>
        <v>0</v>
      </c>
      <c r="N773" s="57">
        <f t="shared" si="333"/>
        <v>0</v>
      </c>
      <c r="O773" s="57">
        <f t="shared" si="333"/>
        <v>0</v>
      </c>
      <c r="P773" s="57">
        <f t="shared" si="333"/>
        <v>0</v>
      </c>
      <c r="Q773" s="57">
        <f t="shared" si="333"/>
        <v>184.83</v>
      </c>
      <c r="R773" s="57">
        <f t="shared" si="333"/>
        <v>8.4</v>
      </c>
      <c r="S773" s="57">
        <f t="shared" si="333"/>
        <v>501.84083333333331</v>
      </c>
      <c r="T773" s="82">
        <f>U773/G773</f>
        <v>0</v>
      </c>
      <c r="U773" s="57">
        <f t="shared" si="333"/>
        <v>0</v>
      </c>
      <c r="V773" s="82">
        <f>W773/G773</f>
        <v>0.18002109077712414</v>
      </c>
      <c r="W773" s="57">
        <f t="shared" si="333"/>
        <v>684.55</v>
      </c>
      <c r="X773" s="57">
        <f t="shared" si="333"/>
        <v>0</v>
      </c>
      <c r="Y773" s="57">
        <f t="shared" si="333"/>
        <v>0</v>
      </c>
      <c r="Z773" s="57">
        <f t="shared" si="333"/>
        <v>0</v>
      </c>
      <c r="AA773" s="57">
        <f t="shared" si="333"/>
        <v>6523.9308333333329</v>
      </c>
      <c r="AB773" s="141">
        <f>SUM(AB774:AB775)</f>
        <v>529.9</v>
      </c>
      <c r="AC773" s="141">
        <f>SUM(AC774:AC775)</f>
        <v>1214.4499999999998</v>
      </c>
      <c r="AD773" s="233">
        <f t="shared" si="313"/>
        <v>0.31937274661351017</v>
      </c>
      <c r="AE773" s="141">
        <f>SUM(AE774:AE775)</f>
        <v>5839.3808333333327</v>
      </c>
      <c r="AF773" s="269">
        <f t="shared" si="310"/>
        <v>0.6</v>
      </c>
      <c r="AG773" s="270">
        <f>SUM(AG774:AG775)</f>
        <v>2281.5659999999998</v>
      </c>
      <c r="AH773" s="141">
        <f>SUM(AH774:AH775)</f>
        <v>-1067.1160000000004</v>
      </c>
      <c r="AI773" s="233">
        <f t="shared" si="316"/>
        <v>0.60000000000000009</v>
      </c>
      <c r="AJ773" s="57">
        <f t="shared" si="317"/>
        <v>2281.5660000000003</v>
      </c>
      <c r="AK773" s="57"/>
      <c r="AL773" s="433">
        <f t="shared" si="329"/>
        <v>5.0999999999999997E-2</v>
      </c>
      <c r="AM773" s="57">
        <f>SUM(AM774:AM775)</f>
        <v>193.9</v>
      </c>
      <c r="AN773" s="79"/>
      <c r="AO773" s="329"/>
    </row>
    <row r="774" spans="2:45" s="1" customFormat="1" ht="15.75" x14ac:dyDescent="0.25">
      <c r="B774" s="667"/>
      <c r="C774" s="15" t="s">
        <v>554</v>
      </c>
      <c r="D774" s="116">
        <v>3</v>
      </c>
      <c r="E774" s="116">
        <v>22</v>
      </c>
      <c r="F774" s="116">
        <v>18</v>
      </c>
      <c r="G774" s="69">
        <v>1641.088</v>
      </c>
      <c r="H774" s="69">
        <v>72</v>
      </c>
      <c r="I774" s="80">
        <v>0.31265843147960382</v>
      </c>
      <c r="J774" s="69">
        <v>513.1</v>
      </c>
      <c r="K774" s="80">
        <v>0</v>
      </c>
      <c r="L774" s="69">
        <v>0</v>
      </c>
      <c r="M774" s="80">
        <v>0</v>
      </c>
      <c r="N774" s="69">
        <v>0</v>
      </c>
      <c r="O774" s="69">
        <v>0</v>
      </c>
      <c r="P774" s="69">
        <v>0</v>
      </c>
      <c r="Q774" s="69">
        <v>69.930000000000007</v>
      </c>
      <c r="R774" s="69">
        <v>4.2</v>
      </c>
      <c r="S774" s="69">
        <v>216.31399999999996</v>
      </c>
      <c r="T774" s="80">
        <v>0</v>
      </c>
      <c r="U774" s="69">
        <v>0</v>
      </c>
      <c r="V774" s="80">
        <v>0.18003300249590512</v>
      </c>
      <c r="W774" s="69">
        <v>295.44999999999993</v>
      </c>
      <c r="X774" s="69">
        <v>0</v>
      </c>
      <c r="Y774" s="69">
        <v>0</v>
      </c>
      <c r="Z774" s="69">
        <v>0</v>
      </c>
      <c r="AA774" s="60">
        <f>G774+H774+J774+L774+N774+O774+P774+Q774+R774+S774+U774+W774+X774+Y774+Z774</f>
        <v>2812.0819999999994</v>
      </c>
      <c r="AB774" s="143">
        <v>228.4</v>
      </c>
      <c r="AC774" s="69">
        <f>AB774+X774+W774+U774</f>
        <v>523.84999999999991</v>
      </c>
      <c r="AD774" s="238">
        <f t="shared" si="313"/>
        <v>0.31920896380937519</v>
      </c>
      <c r="AE774" s="69">
        <f>G774+H774+J774+L774+N774+P774+Q774+R774+S774+Y774+Z774</f>
        <v>2516.6319999999996</v>
      </c>
      <c r="AF774" s="277">
        <f t="shared" si="310"/>
        <v>0.6</v>
      </c>
      <c r="AG774" s="278">
        <f>G774*AF774</f>
        <v>984.65279999999996</v>
      </c>
      <c r="AH774" s="225">
        <f>IF((AA774+AB774)-(AE774+AG774)&gt;0,0,(AA774+AB774)-(AE774+AG774))</f>
        <v>-460.80279999999993</v>
      </c>
      <c r="AI774" s="238">
        <f t="shared" si="316"/>
        <v>0.59999999999999987</v>
      </c>
      <c r="AJ774" s="69">
        <f t="shared" si="317"/>
        <v>984.65279999999984</v>
      </c>
      <c r="AK774" s="69"/>
      <c r="AL774" s="438">
        <f t="shared" si="329"/>
        <v>5.0999999999999997E-2</v>
      </c>
      <c r="AM774" s="69">
        <f t="shared" si="311"/>
        <v>83.7</v>
      </c>
      <c r="AN774" s="186"/>
      <c r="AO774" s="329"/>
    </row>
    <row r="775" spans="2:45" s="1" customFormat="1" ht="15.75" x14ac:dyDescent="0.25">
      <c r="B775" s="667"/>
      <c r="C775" s="15" t="s">
        <v>555</v>
      </c>
      <c r="D775" s="116">
        <v>5</v>
      </c>
      <c r="E775" s="116">
        <v>25</v>
      </c>
      <c r="F775" s="116">
        <v>24</v>
      </c>
      <c r="G775" s="69">
        <v>2161.5219999999999</v>
      </c>
      <c r="H775" s="69">
        <v>82.800000000000011</v>
      </c>
      <c r="I775" s="80">
        <v>0.31172479391835944</v>
      </c>
      <c r="J775" s="69">
        <v>673.80000000000007</v>
      </c>
      <c r="K775" s="80">
        <v>0</v>
      </c>
      <c r="L775" s="69">
        <v>0</v>
      </c>
      <c r="M775" s="80">
        <v>0</v>
      </c>
      <c r="N775" s="69">
        <v>0</v>
      </c>
      <c r="O775" s="69">
        <v>0</v>
      </c>
      <c r="P775" s="69">
        <v>0</v>
      </c>
      <c r="Q775" s="69">
        <v>114.9</v>
      </c>
      <c r="R775" s="69">
        <v>4.2</v>
      </c>
      <c r="S775" s="69">
        <v>285.52683333333334</v>
      </c>
      <c r="T775" s="80">
        <v>0</v>
      </c>
      <c r="U775" s="69">
        <v>0</v>
      </c>
      <c r="V775" s="80">
        <v>0.18001204706683532</v>
      </c>
      <c r="W775" s="69">
        <v>389.1</v>
      </c>
      <c r="X775" s="69">
        <v>0</v>
      </c>
      <c r="Y775" s="69">
        <v>0</v>
      </c>
      <c r="Z775" s="69">
        <v>0</v>
      </c>
      <c r="AA775" s="60">
        <f>G775+H775+J775+L775+N775+O775+P775+Q775+R775+S775+U775+W775+X775+Y775+Z775</f>
        <v>3711.8488333333335</v>
      </c>
      <c r="AB775" s="143">
        <v>301.5</v>
      </c>
      <c r="AC775" s="69">
        <f>AB775+X775+W775+U775</f>
        <v>690.6</v>
      </c>
      <c r="AD775" s="238">
        <f t="shared" si="313"/>
        <v>0.31949709510243246</v>
      </c>
      <c r="AE775" s="69">
        <f>G775+H775+J775+L775+N775+P775+Q775+R775+S775+Y775+Z775</f>
        <v>3322.7488333333336</v>
      </c>
      <c r="AF775" s="277">
        <f t="shared" si="310"/>
        <v>0.6</v>
      </c>
      <c r="AG775" s="278">
        <f>G775*AF775</f>
        <v>1296.9132</v>
      </c>
      <c r="AH775" s="225">
        <f>IF((AA775+AB775)-(AE775+AG775)&gt;0,0,(AA775+AB775)-(AE775+AG775))</f>
        <v>-606.31320000000051</v>
      </c>
      <c r="AI775" s="238">
        <f t="shared" si="316"/>
        <v>0.6000000000000002</v>
      </c>
      <c r="AJ775" s="69">
        <f t="shared" si="317"/>
        <v>1296.9132000000004</v>
      </c>
      <c r="AK775" s="69"/>
      <c r="AL775" s="438">
        <f t="shared" si="329"/>
        <v>5.0999999999999997E-2</v>
      </c>
      <c r="AM775" s="69">
        <f t="shared" si="311"/>
        <v>110.2</v>
      </c>
      <c r="AN775" s="186"/>
      <c r="AO775" s="329"/>
    </row>
    <row r="776" spans="2:45" ht="15.75" customHeight="1" x14ac:dyDescent="0.25">
      <c r="B776" s="173" t="s">
        <v>556</v>
      </c>
      <c r="C776" s="26" t="s">
        <v>764</v>
      </c>
      <c r="D776" s="109">
        <v>23</v>
      </c>
      <c r="E776" s="110">
        <v>104</v>
      </c>
      <c r="F776" s="110">
        <v>99</v>
      </c>
      <c r="G776" s="72">
        <v>8859.11</v>
      </c>
      <c r="H776" s="72">
        <v>260.79999999999995</v>
      </c>
      <c r="I776" s="101">
        <v>0.24308762392610542</v>
      </c>
      <c r="J776" s="72">
        <v>2153.54</v>
      </c>
      <c r="K776" s="101">
        <v>9.7300970413506539E-3</v>
      </c>
      <c r="L776" s="72">
        <v>86.2</v>
      </c>
      <c r="M776" s="101">
        <v>0</v>
      </c>
      <c r="N776" s="72">
        <v>0</v>
      </c>
      <c r="O776" s="72">
        <v>0</v>
      </c>
      <c r="P776" s="72">
        <v>0</v>
      </c>
      <c r="Q776" s="72">
        <v>539.5</v>
      </c>
      <c r="R776" s="168">
        <v>21.2</v>
      </c>
      <c r="S776" s="168">
        <v>1116.8041666666668</v>
      </c>
      <c r="T776" s="169">
        <v>0</v>
      </c>
      <c r="U776" s="168">
        <v>0</v>
      </c>
      <c r="V776" s="169">
        <v>0.17804271535176783</v>
      </c>
      <c r="W776" s="321">
        <v>1577.3</v>
      </c>
      <c r="X776" s="168">
        <v>0</v>
      </c>
      <c r="Y776" s="168">
        <v>125</v>
      </c>
      <c r="Z776" s="168">
        <v>0</v>
      </c>
      <c r="AA776" s="168">
        <f>G776+H776+J776+L776+N776+O776+P776+Q776+R776+S776+U776+W776+X776+Y776+Z776</f>
        <v>14739.454166666668</v>
      </c>
      <c r="AB776" s="153">
        <v>1189.4000000000001</v>
      </c>
      <c r="AC776" s="168">
        <f>AB776+X776+W776+U776</f>
        <v>2766.7</v>
      </c>
      <c r="AD776" s="246">
        <f t="shared" si="313"/>
        <v>0.31229999401745767</v>
      </c>
      <c r="AE776" s="168">
        <f>G776+H776+J776+L776+N776+P776+Q776+R776+S776+Y776+Z776</f>
        <v>13162.154166666669</v>
      </c>
      <c r="AF776" s="294">
        <f t="shared" si="310"/>
        <v>0.6</v>
      </c>
      <c r="AG776" s="295">
        <f>G776*AF776</f>
        <v>5315.4660000000003</v>
      </c>
      <c r="AH776" s="229">
        <f>IF((AA776+AB776)-(AE776+AG776)&gt;0,0,(AA776+AB776)-(AE776+AG776))</f>
        <v>-2548.7659999999996</v>
      </c>
      <c r="AI776" s="246">
        <f t="shared" si="316"/>
        <v>0.59999999999999987</v>
      </c>
      <c r="AJ776" s="168">
        <f t="shared" si="317"/>
        <v>5315.4659999999994</v>
      </c>
      <c r="AK776" s="168"/>
      <c r="AL776" s="445">
        <f t="shared" si="329"/>
        <v>5.0999999999999997E-2</v>
      </c>
      <c r="AM776" s="168">
        <f t="shared" si="311"/>
        <v>451.8</v>
      </c>
      <c r="AN776" s="204"/>
      <c r="AO776" s="329"/>
    </row>
    <row r="777" spans="2:45" s="1" customFormat="1" ht="15.75" x14ac:dyDescent="0.25">
      <c r="B777" s="667" t="s">
        <v>557</v>
      </c>
      <c r="C777" s="26" t="s">
        <v>124</v>
      </c>
      <c r="D777" s="125">
        <f t="shared" ref="D777:AA777" si="334">SUM(D778:D780)</f>
        <v>10</v>
      </c>
      <c r="E777" s="125">
        <f t="shared" si="334"/>
        <v>64</v>
      </c>
      <c r="F777" s="125">
        <f t="shared" si="334"/>
        <v>60</v>
      </c>
      <c r="G777" s="57">
        <f t="shared" si="334"/>
        <v>5371.3959999999997</v>
      </c>
      <c r="H777" s="57">
        <f t="shared" si="334"/>
        <v>229.2</v>
      </c>
      <c r="I777" s="82">
        <f>J777/G777</f>
        <v>0.34645555829434282</v>
      </c>
      <c r="J777" s="57">
        <f t="shared" si="334"/>
        <v>1860.9499999999998</v>
      </c>
      <c r="K777" s="82">
        <f>L777/G777</f>
        <v>0</v>
      </c>
      <c r="L777" s="57">
        <f t="shared" si="334"/>
        <v>0</v>
      </c>
      <c r="M777" s="82">
        <f t="shared" si="334"/>
        <v>0</v>
      </c>
      <c r="N777" s="57">
        <f t="shared" si="334"/>
        <v>0</v>
      </c>
      <c r="O777" s="57">
        <f t="shared" si="334"/>
        <v>0</v>
      </c>
      <c r="P777" s="57">
        <f t="shared" si="334"/>
        <v>64.7</v>
      </c>
      <c r="Q777" s="57">
        <f t="shared" si="334"/>
        <v>212.5</v>
      </c>
      <c r="R777" s="57">
        <f t="shared" si="334"/>
        <v>12.600000000000001</v>
      </c>
      <c r="S777" s="57">
        <f t="shared" si="334"/>
        <v>718.60799999999995</v>
      </c>
      <c r="T777" s="82">
        <f>U777/G777</f>
        <v>0</v>
      </c>
      <c r="U777" s="57">
        <f t="shared" si="334"/>
        <v>0</v>
      </c>
      <c r="V777" s="82">
        <f>W777/G777</f>
        <v>0.17730027724636205</v>
      </c>
      <c r="W777" s="57">
        <f t="shared" si="334"/>
        <v>952.35</v>
      </c>
      <c r="X777" s="57">
        <f t="shared" si="334"/>
        <v>0</v>
      </c>
      <c r="Y777" s="57">
        <f t="shared" si="334"/>
        <v>9.48</v>
      </c>
      <c r="Z777" s="57">
        <f t="shared" si="334"/>
        <v>0</v>
      </c>
      <c r="AA777" s="57">
        <f t="shared" si="334"/>
        <v>9431.7839999999997</v>
      </c>
      <c r="AB777" s="141">
        <f>SUM(AB778:AB780)</f>
        <v>759.5</v>
      </c>
      <c r="AC777" s="141">
        <f>SUM(AC778:AC780)</f>
        <v>1711.85</v>
      </c>
      <c r="AD777" s="233">
        <f t="shared" si="313"/>
        <v>0.31869741125025969</v>
      </c>
      <c r="AE777" s="141">
        <f>SUM(AE778:AE780)</f>
        <v>8479.4340000000011</v>
      </c>
      <c r="AF777" s="269">
        <f t="shared" si="310"/>
        <v>0.6</v>
      </c>
      <c r="AG777" s="270">
        <f>SUM(AG778:AG780)</f>
        <v>3222.8375999999998</v>
      </c>
      <c r="AH777" s="141">
        <f>SUM(AH778:AH780)</f>
        <v>-1510.9875999999999</v>
      </c>
      <c r="AI777" s="233">
        <f t="shared" si="316"/>
        <v>0.6</v>
      </c>
      <c r="AJ777" s="57">
        <f t="shared" si="317"/>
        <v>3222.8375999999998</v>
      </c>
      <c r="AK777" s="57"/>
      <c r="AL777" s="433">
        <f t="shared" si="329"/>
        <v>5.0999999999999997E-2</v>
      </c>
      <c r="AM777" s="57">
        <f>SUM(AM778:AM780)</f>
        <v>273.89999999999998</v>
      </c>
      <c r="AN777" s="79"/>
      <c r="AO777" s="329"/>
    </row>
    <row r="778" spans="2:45" s="1" customFormat="1" ht="15.75" x14ac:dyDescent="0.25">
      <c r="B778" s="667"/>
      <c r="C778" s="15" t="s">
        <v>558</v>
      </c>
      <c r="D778" s="116">
        <v>3</v>
      </c>
      <c r="E778" s="116">
        <v>20</v>
      </c>
      <c r="F778" s="116">
        <v>19</v>
      </c>
      <c r="G778" s="69">
        <v>1705.5039999999999</v>
      </c>
      <c r="H778" s="69">
        <v>82.800000000000011</v>
      </c>
      <c r="I778" s="80">
        <v>0.39967657654276972</v>
      </c>
      <c r="J778" s="69">
        <v>681.64999999999986</v>
      </c>
      <c r="K778" s="80">
        <v>0</v>
      </c>
      <c r="L778" s="69">
        <v>0</v>
      </c>
      <c r="M778" s="80">
        <v>0</v>
      </c>
      <c r="N778" s="69">
        <v>0</v>
      </c>
      <c r="O778" s="69">
        <v>0</v>
      </c>
      <c r="P778" s="69">
        <v>0</v>
      </c>
      <c r="Q778" s="69">
        <v>41.8</v>
      </c>
      <c r="R778" s="69">
        <v>4.2</v>
      </c>
      <c r="S778" s="69">
        <v>235.25033333333332</v>
      </c>
      <c r="T778" s="80">
        <v>0</v>
      </c>
      <c r="U778" s="69">
        <v>0</v>
      </c>
      <c r="V778" s="80">
        <v>0.18003475805392422</v>
      </c>
      <c r="W778" s="69">
        <v>307.04999999999995</v>
      </c>
      <c r="X778" s="69">
        <v>0</v>
      </c>
      <c r="Y778" s="69">
        <v>0</v>
      </c>
      <c r="Z778" s="69">
        <v>0</v>
      </c>
      <c r="AA778" s="60">
        <f>G778+H778+J778+L778+N778+O778+P778+Q778+R778+S778+U778+W778+X778+Y778+Z778</f>
        <v>3058.2543333333333</v>
      </c>
      <c r="AB778" s="143">
        <v>248.4</v>
      </c>
      <c r="AC778" s="69">
        <f>AB778+X778+W778+U778</f>
        <v>555.44999999999993</v>
      </c>
      <c r="AD778" s="238">
        <f t="shared" si="313"/>
        <v>0.32568085445709888</v>
      </c>
      <c r="AE778" s="69">
        <f>G778+H778+J778+L778+N778+P778+Q778+R778+S778+Y778+Z778</f>
        <v>2751.2043333333331</v>
      </c>
      <c r="AF778" s="277">
        <f t="shared" si="310"/>
        <v>0.6</v>
      </c>
      <c r="AG778" s="278">
        <f>G778*AF778</f>
        <v>1023.3023999999999</v>
      </c>
      <c r="AH778" s="225">
        <f>IF((AA778+AB778)-(AE778+AG778)&gt;0,0,(AA778+AB778)-(AE778+AG778))</f>
        <v>-467.85239999999976</v>
      </c>
      <c r="AI778" s="238">
        <f t="shared" si="316"/>
        <v>0.59999999999999987</v>
      </c>
      <c r="AJ778" s="69">
        <f t="shared" si="317"/>
        <v>1023.3023999999997</v>
      </c>
      <c r="AK778" s="69"/>
      <c r="AL778" s="438">
        <f t="shared" si="329"/>
        <v>5.0999999999999997E-2</v>
      </c>
      <c r="AM778" s="69">
        <f t="shared" si="311"/>
        <v>87</v>
      </c>
      <c r="AN778" s="186"/>
      <c r="AO778" s="329"/>
    </row>
    <row r="779" spans="2:45" s="1" customFormat="1" ht="15.75" x14ac:dyDescent="0.25">
      <c r="B779" s="667"/>
      <c r="C779" s="15" t="s">
        <v>559</v>
      </c>
      <c r="D779" s="116">
        <v>2</v>
      </c>
      <c r="E779" s="116">
        <v>16</v>
      </c>
      <c r="F779" s="116">
        <v>16</v>
      </c>
      <c r="G779" s="69">
        <v>1418.0840000000001</v>
      </c>
      <c r="H779" s="69">
        <v>55.2</v>
      </c>
      <c r="I779" s="80">
        <v>0.24497843569210287</v>
      </c>
      <c r="J779" s="69">
        <v>347.40000000000003</v>
      </c>
      <c r="K779" s="80">
        <v>0</v>
      </c>
      <c r="L779" s="69">
        <v>0</v>
      </c>
      <c r="M779" s="80">
        <v>0</v>
      </c>
      <c r="N779" s="69">
        <v>0</v>
      </c>
      <c r="O779" s="69">
        <v>0</v>
      </c>
      <c r="P779" s="69">
        <v>0</v>
      </c>
      <c r="Q779" s="69">
        <v>89.399999999999991</v>
      </c>
      <c r="R779" s="69">
        <v>4.2</v>
      </c>
      <c r="S779" s="69">
        <v>172.88200000000001</v>
      </c>
      <c r="T779" s="80">
        <v>0</v>
      </c>
      <c r="U779" s="69">
        <v>0</v>
      </c>
      <c r="V779" s="80">
        <v>0.16973606641073447</v>
      </c>
      <c r="W779" s="69">
        <v>240.7</v>
      </c>
      <c r="X779" s="69">
        <v>0</v>
      </c>
      <c r="Y779" s="69">
        <v>9.48</v>
      </c>
      <c r="Z779" s="69">
        <v>0</v>
      </c>
      <c r="AA779" s="60">
        <f>G779+H779+J779+L779+N779+O779+P779+Q779+R779+S779+U779+W779+X779+Y779+Z779</f>
        <v>2337.346</v>
      </c>
      <c r="AB779" s="143">
        <v>183.3</v>
      </c>
      <c r="AC779" s="69">
        <f>AB779+X779+W779+U779</f>
        <v>424</v>
      </c>
      <c r="AD779" s="238">
        <f t="shared" si="313"/>
        <v>0.29899498196157631</v>
      </c>
      <c r="AE779" s="69">
        <f>G779+H779+J779+L779+N779+P779+Q779+R779+S779+Y779+Z779</f>
        <v>2096.6460000000002</v>
      </c>
      <c r="AF779" s="277">
        <f t="shared" si="310"/>
        <v>0.6</v>
      </c>
      <c r="AG779" s="278">
        <f>G779*AF779</f>
        <v>850.85040000000004</v>
      </c>
      <c r="AH779" s="225">
        <f>IF((AA779+AB779)-(AE779+AG779)&gt;0,0,(AA779+AB779)-(AE779+AG779))</f>
        <v>-426.85039999999981</v>
      </c>
      <c r="AI779" s="238">
        <f t="shared" si="316"/>
        <v>0.59999999999999987</v>
      </c>
      <c r="AJ779" s="69">
        <f t="shared" si="317"/>
        <v>850.85039999999981</v>
      </c>
      <c r="AK779" s="69"/>
      <c r="AL779" s="438">
        <f t="shared" si="329"/>
        <v>5.0999999999999997E-2</v>
      </c>
      <c r="AM779" s="69">
        <f t="shared" si="311"/>
        <v>72.3</v>
      </c>
      <c r="AN779" s="186"/>
      <c r="AO779" s="329"/>
    </row>
    <row r="780" spans="2:45" s="1" customFormat="1" ht="15.75" x14ac:dyDescent="0.25">
      <c r="B780" s="667"/>
      <c r="C780" s="15" t="s">
        <v>560</v>
      </c>
      <c r="D780" s="116">
        <v>5</v>
      </c>
      <c r="E780" s="116">
        <v>28</v>
      </c>
      <c r="F780" s="116">
        <v>25</v>
      </c>
      <c r="G780" s="69">
        <v>2247.808</v>
      </c>
      <c r="H780" s="69">
        <v>91.2</v>
      </c>
      <c r="I780" s="80">
        <v>0.37009388702237911</v>
      </c>
      <c r="J780" s="69">
        <v>831.9</v>
      </c>
      <c r="K780" s="80">
        <v>0</v>
      </c>
      <c r="L780" s="69">
        <v>0</v>
      </c>
      <c r="M780" s="80">
        <v>0</v>
      </c>
      <c r="N780" s="69">
        <v>0</v>
      </c>
      <c r="O780" s="69">
        <v>0</v>
      </c>
      <c r="P780" s="69">
        <v>64.7</v>
      </c>
      <c r="Q780" s="69">
        <v>81.3</v>
      </c>
      <c r="R780" s="69">
        <v>4.2</v>
      </c>
      <c r="S780" s="69">
        <v>310.47566666666665</v>
      </c>
      <c r="T780" s="80">
        <v>0</v>
      </c>
      <c r="U780" s="69">
        <v>0</v>
      </c>
      <c r="V780" s="80">
        <v>0.17999757986447243</v>
      </c>
      <c r="W780" s="69">
        <v>404.6</v>
      </c>
      <c r="X780" s="69">
        <v>0</v>
      </c>
      <c r="Y780" s="69">
        <v>0</v>
      </c>
      <c r="Z780" s="69">
        <v>0</v>
      </c>
      <c r="AA780" s="60">
        <f>G780+H780+J780+L780+N780+O780+P780+Q780+R780+S780+U780+W780+X780+Y780+Z780</f>
        <v>4036.1836666666663</v>
      </c>
      <c r="AB780" s="143">
        <v>327.8</v>
      </c>
      <c r="AC780" s="69">
        <f>AB780+X780+W780+U780</f>
        <v>732.40000000000009</v>
      </c>
      <c r="AD780" s="238">
        <f t="shared" si="313"/>
        <v>0.32582854051591598</v>
      </c>
      <c r="AE780" s="69">
        <f>G780+H780+J780+L780+N780+P780+Q780+R780+S780+Y780+Z780</f>
        <v>3631.5836666666664</v>
      </c>
      <c r="AF780" s="277">
        <f t="shared" si="310"/>
        <v>0.6</v>
      </c>
      <c r="AG780" s="278">
        <f>G780*AF780</f>
        <v>1348.6848</v>
      </c>
      <c r="AH780" s="225">
        <f>IF((AA780+AB780)-(AE780+AG780)&gt;0,0,(AA780+AB780)-(AE780+AG780))</f>
        <v>-616.28480000000036</v>
      </c>
      <c r="AI780" s="238">
        <f t="shared" si="316"/>
        <v>0.6000000000000002</v>
      </c>
      <c r="AJ780" s="69">
        <f t="shared" si="317"/>
        <v>1348.6848000000005</v>
      </c>
      <c r="AK780" s="69"/>
      <c r="AL780" s="438">
        <f t="shared" si="329"/>
        <v>5.0999999999999997E-2</v>
      </c>
      <c r="AM780" s="69">
        <f t="shared" si="311"/>
        <v>114.6</v>
      </c>
      <c r="AN780" s="186"/>
      <c r="AO780" s="329"/>
    </row>
    <row r="781" spans="2:45" ht="44.25" customHeight="1" x14ac:dyDescent="0.25">
      <c r="B781" s="663" t="s">
        <v>561</v>
      </c>
      <c r="C781" s="664"/>
      <c r="D781" s="117">
        <f t="shared" ref="D781:AA781" si="335">D783</f>
        <v>189</v>
      </c>
      <c r="E781" s="117">
        <f t="shared" si="335"/>
        <v>1296</v>
      </c>
      <c r="F781" s="117">
        <f t="shared" si="335"/>
        <v>1034</v>
      </c>
      <c r="G781" s="132">
        <f t="shared" si="335"/>
        <v>91577.73775349879</v>
      </c>
      <c r="H781" s="132">
        <f t="shared" si="335"/>
        <v>3123.59</v>
      </c>
      <c r="I781" s="87">
        <f>J781/G781</f>
        <v>0.30423409317004613</v>
      </c>
      <c r="J781" s="132">
        <f t="shared" si="335"/>
        <v>27861.07</v>
      </c>
      <c r="K781" s="87">
        <f>L781/G781</f>
        <v>1.7678969143766002E-3</v>
      </c>
      <c r="L781" s="132">
        <f t="shared" si="335"/>
        <v>161.9</v>
      </c>
      <c r="M781" s="87">
        <f>N781/G781</f>
        <v>0</v>
      </c>
      <c r="N781" s="132">
        <f t="shared" si="335"/>
        <v>0</v>
      </c>
      <c r="O781" s="132">
        <f t="shared" si="335"/>
        <v>0</v>
      </c>
      <c r="P781" s="132">
        <f t="shared" si="335"/>
        <v>0</v>
      </c>
      <c r="Q781" s="132">
        <f t="shared" si="335"/>
        <v>2320.35</v>
      </c>
      <c r="R781" s="132">
        <f t="shared" si="335"/>
        <v>203.48</v>
      </c>
      <c r="S781" s="132">
        <f t="shared" si="335"/>
        <v>12267.838125</v>
      </c>
      <c r="T781" s="87">
        <f>U781/G781</f>
        <v>0</v>
      </c>
      <c r="U781" s="132">
        <f t="shared" si="335"/>
        <v>0</v>
      </c>
      <c r="V781" s="87">
        <f>W781/G781</f>
        <v>0.24800321625254704</v>
      </c>
      <c r="W781" s="315">
        <f t="shared" si="335"/>
        <v>22711.573500000002</v>
      </c>
      <c r="X781" s="132">
        <f t="shared" si="335"/>
        <v>19.383333333333333</v>
      </c>
      <c r="Y781" s="132">
        <f t="shared" si="335"/>
        <v>0</v>
      </c>
      <c r="Z781" s="132">
        <f t="shared" si="335"/>
        <v>0</v>
      </c>
      <c r="AA781" s="132">
        <f t="shared" si="335"/>
        <v>160246.92271183213</v>
      </c>
      <c r="AB781" s="129">
        <f>AB783+AB782</f>
        <v>2049.1999999999998</v>
      </c>
      <c r="AC781" s="129">
        <f>AC783+AC782</f>
        <v>26165.256833333333</v>
      </c>
      <c r="AD781" s="226">
        <f t="shared" si="313"/>
        <v>0.27059149353562834</v>
      </c>
      <c r="AE781" s="129">
        <f>AE783+AE782</f>
        <v>142274.29587849876</v>
      </c>
      <c r="AF781" s="258">
        <f t="shared" si="310"/>
        <v>0.6</v>
      </c>
      <c r="AG781" s="255">
        <f>AG783+AG782</f>
        <v>56653.702652099273</v>
      </c>
      <c r="AH781" s="129">
        <f>AH783+AH782</f>
        <v>-30840.185818765945</v>
      </c>
      <c r="AI781" s="226">
        <f t="shared" si="316"/>
        <v>0.62248144637009606</v>
      </c>
      <c r="AJ781" s="132">
        <f t="shared" si="317"/>
        <v>57005.442652099278</v>
      </c>
      <c r="AK781" s="132"/>
      <c r="AL781" s="424"/>
      <c r="AM781" s="132">
        <f>AM783+AM782</f>
        <v>4670.3</v>
      </c>
      <c r="AN781" s="196"/>
      <c r="AO781" s="329"/>
    </row>
    <row r="782" spans="2:45" ht="18.75" x14ac:dyDescent="0.25">
      <c r="B782" s="306" t="s">
        <v>835</v>
      </c>
      <c r="C782" s="207"/>
      <c r="D782" s="350"/>
      <c r="E782" s="350">
        <v>29</v>
      </c>
      <c r="F782" s="350">
        <v>29</v>
      </c>
      <c r="G782" s="355">
        <v>2845.1000000000004</v>
      </c>
      <c r="H782" s="355">
        <v>170.39999999999998</v>
      </c>
      <c r="I782" s="363">
        <f>J782/G782</f>
        <v>0.43852940142701485</v>
      </c>
      <c r="J782" s="364">
        <v>1247.6600000000001</v>
      </c>
      <c r="K782" s="363">
        <v>0</v>
      </c>
      <c r="L782" s="364">
        <v>0</v>
      </c>
      <c r="M782" s="363">
        <v>0</v>
      </c>
      <c r="N782" s="355">
        <v>0</v>
      </c>
      <c r="O782" s="355">
        <v>0</v>
      </c>
      <c r="P782" s="355">
        <v>0</v>
      </c>
      <c r="Q782" s="355">
        <v>33.700000000000003</v>
      </c>
      <c r="R782" s="355">
        <v>4.25</v>
      </c>
      <c r="S782" s="355">
        <v>457.21999999999997</v>
      </c>
      <c r="T782" s="363">
        <f>U782/G782</f>
        <v>0.4868370180310006</v>
      </c>
      <c r="U782" s="355">
        <v>1385.1</v>
      </c>
      <c r="V782" s="363">
        <f>W782/G782</f>
        <v>0</v>
      </c>
      <c r="W782" s="365">
        <v>0</v>
      </c>
      <c r="X782" s="355">
        <v>0</v>
      </c>
      <c r="Y782" s="355">
        <v>0</v>
      </c>
      <c r="Z782" s="355">
        <v>0</v>
      </c>
      <c r="AA782" s="355">
        <f>G782+H782+J782+L782+N782+O782+P782+Q782+R782+S782+U782+W782+X782+Y782+Z782</f>
        <v>6143.43</v>
      </c>
      <c r="AB782" s="356">
        <v>673.7</v>
      </c>
      <c r="AC782" s="355">
        <f>AB782+X782+W782+U782</f>
        <v>2058.8000000000002</v>
      </c>
      <c r="AD782" s="357">
        <f t="shared" si="313"/>
        <v>0.72363010087518886</v>
      </c>
      <c r="AE782" s="355">
        <f>G782+H782+J782+L782+N782+P782+Q782+R782+S782+Y782+Z782</f>
        <v>4758.3300000000008</v>
      </c>
      <c r="AF782" s="358">
        <f t="shared" si="310"/>
        <v>0.6</v>
      </c>
      <c r="AG782" s="359">
        <f>G782*AF782</f>
        <v>1707.0600000000002</v>
      </c>
      <c r="AH782" s="360">
        <f>IF((AA782+AB782)-(AE782+AG782)&gt;0,0,(AA782+AB782)-(AE782+AG782))</f>
        <v>0</v>
      </c>
      <c r="AI782" s="357">
        <f t="shared" si="316"/>
        <v>0.72363010087518886</v>
      </c>
      <c r="AJ782" s="355">
        <f t="shared" si="317"/>
        <v>2058.8000000000002</v>
      </c>
      <c r="AK782" s="355"/>
      <c r="AL782" s="434"/>
      <c r="AM782" s="355">
        <f t="shared" si="311"/>
        <v>0</v>
      </c>
      <c r="AN782" s="184"/>
      <c r="AO782" s="329">
        <v>0.106</v>
      </c>
      <c r="AR782" s="34">
        <v>6143.4</v>
      </c>
      <c r="AS782" s="37">
        <f>AR782-AA782</f>
        <v>-3.0000000000654836E-2</v>
      </c>
    </row>
    <row r="783" spans="2:45" ht="18.75" customHeight="1" x14ac:dyDescent="0.3">
      <c r="B783" s="10" t="s">
        <v>710</v>
      </c>
      <c r="C783" s="23"/>
      <c r="D783" s="155">
        <f>D784+D787+D790+D794+D797+D800+D804+D809+D813+D816+D817+D820+D823+D826+D827+D830+D833</f>
        <v>189</v>
      </c>
      <c r="E783" s="155">
        <f t="shared" ref="E783:AA783" si="336">E784+E787+E790+E794+E797+E800+E804+E809+E813+E816+E817+E820+E823+E826+E827+E830+E833</f>
        <v>1296</v>
      </c>
      <c r="F783" s="155">
        <f t="shared" si="336"/>
        <v>1034</v>
      </c>
      <c r="G783" s="66">
        <f t="shared" si="336"/>
        <v>91577.73775349879</v>
      </c>
      <c r="H783" s="66">
        <f t="shared" si="336"/>
        <v>3123.59</v>
      </c>
      <c r="I783" s="94">
        <f>J783/G783</f>
        <v>0.30423409317004613</v>
      </c>
      <c r="J783" s="66">
        <f t="shared" si="336"/>
        <v>27861.07</v>
      </c>
      <c r="K783" s="94">
        <f>L783/G783</f>
        <v>1.7678969143766002E-3</v>
      </c>
      <c r="L783" s="66">
        <f t="shared" si="336"/>
        <v>161.9</v>
      </c>
      <c r="M783" s="94">
        <f>N783/G783</f>
        <v>0</v>
      </c>
      <c r="N783" s="66">
        <f t="shared" si="336"/>
        <v>0</v>
      </c>
      <c r="O783" s="66">
        <f t="shared" si="336"/>
        <v>0</v>
      </c>
      <c r="P783" s="66">
        <f t="shared" si="336"/>
        <v>0</v>
      </c>
      <c r="Q783" s="66">
        <f t="shared" si="336"/>
        <v>2320.35</v>
      </c>
      <c r="R783" s="66">
        <f t="shared" si="336"/>
        <v>203.48</v>
      </c>
      <c r="S783" s="66">
        <f t="shared" si="336"/>
        <v>12267.838125</v>
      </c>
      <c r="T783" s="94">
        <f>U783/G783</f>
        <v>0</v>
      </c>
      <c r="U783" s="66">
        <f t="shared" si="336"/>
        <v>0</v>
      </c>
      <c r="V783" s="94">
        <f>W783/G783</f>
        <v>0.24800321625254704</v>
      </c>
      <c r="W783" s="66">
        <f t="shared" si="336"/>
        <v>22711.573500000002</v>
      </c>
      <c r="X783" s="66">
        <f t="shared" si="336"/>
        <v>19.383333333333333</v>
      </c>
      <c r="Y783" s="66">
        <f t="shared" si="336"/>
        <v>0</v>
      </c>
      <c r="Z783" s="66">
        <f t="shared" si="336"/>
        <v>0</v>
      </c>
      <c r="AA783" s="66">
        <f t="shared" si="336"/>
        <v>160246.92271183213</v>
      </c>
      <c r="AB783" s="63">
        <f>AB784+AB787+AB790+AB794+AB797+AB800+AB804+AB809+AB813+AB816+AB817+AB820+AB823+AB826+AB827+AB830+AB833</f>
        <v>1375.5</v>
      </c>
      <c r="AC783" s="63">
        <f>AC784+AC787+AC790+AC794+AC797+AC800+AC804+AC809+AC813+AC816+AC817+AC820+AC823+AC826+AC827+AC830+AC833</f>
        <v>24106.456833333334</v>
      </c>
      <c r="AD783" s="245">
        <f t="shared" si="313"/>
        <v>0.26323490211366718</v>
      </c>
      <c r="AE783" s="63">
        <f>AE784+AE787+AE790+AE794+AE797+AE800+AE804+AE809+AE813+AE816+AE817+AE820+AE823+AE826+AE827+AE830+AE833</f>
        <v>137515.96587849877</v>
      </c>
      <c r="AF783" s="292">
        <f t="shared" si="310"/>
        <v>0.6</v>
      </c>
      <c r="AG783" s="293">
        <f>AG784+AG787+AG790+AG794+AG797+AG800+AG804+AG809+AG813+AG816+AG817+AG820+AG823+AG826+AG827+AG830+AG833</f>
        <v>54946.642652099275</v>
      </c>
      <c r="AH783" s="63">
        <f>AH784+AH787+AH790+AH794+AH797+AH800+AH804+AH809+AH813+AH816+AH817+AH820+AH823+AH826+AH827+AH830+AH833</f>
        <v>-30840.185818765945</v>
      </c>
      <c r="AI783" s="245">
        <f t="shared" si="316"/>
        <v>0.60000000000000009</v>
      </c>
      <c r="AJ783" s="66">
        <f t="shared" si="317"/>
        <v>54946.642652099283</v>
      </c>
      <c r="AK783" s="66">
        <v>112.81624758220502</v>
      </c>
      <c r="AL783" s="444">
        <f>VLOOKUP(AK783,$AK$2:$AL$6,2,TRUE)</f>
        <v>5.0999999999999997E-2</v>
      </c>
      <c r="AM783" s="66">
        <f>AM784+AM787+AM790+AM794+AM797+AM800+AM804+AM809+AM813+AM816+AM817+AM820+AM823+AM826+AM827+AM830+AM833</f>
        <v>4670.3</v>
      </c>
      <c r="AN783" s="188"/>
      <c r="AO783" s="329">
        <v>0.318</v>
      </c>
    </row>
    <row r="784" spans="2:45" ht="15.75" x14ac:dyDescent="0.25">
      <c r="B784" s="666" t="s">
        <v>562</v>
      </c>
      <c r="C784" s="26" t="s">
        <v>124</v>
      </c>
      <c r="D784" s="125">
        <f t="shared" ref="D784:AA784" si="337">SUM(D785:D786)</f>
        <v>7</v>
      </c>
      <c r="E784" s="125">
        <f t="shared" si="337"/>
        <v>67</v>
      </c>
      <c r="F784" s="125">
        <f t="shared" si="337"/>
        <v>59</v>
      </c>
      <c r="G784" s="57">
        <f t="shared" si="337"/>
        <v>5325.3585906399239</v>
      </c>
      <c r="H784" s="57">
        <f t="shared" si="337"/>
        <v>171.8</v>
      </c>
      <c r="I784" s="82">
        <f>J784/G784</f>
        <v>0.30133182070039161</v>
      </c>
      <c r="J784" s="57">
        <f t="shared" si="337"/>
        <v>1604.6999999999998</v>
      </c>
      <c r="K784" s="82">
        <f>L784/G784</f>
        <v>0</v>
      </c>
      <c r="L784" s="57">
        <f t="shared" si="337"/>
        <v>0</v>
      </c>
      <c r="M784" s="82">
        <f t="shared" si="337"/>
        <v>0</v>
      </c>
      <c r="N784" s="57">
        <f t="shared" si="337"/>
        <v>0</v>
      </c>
      <c r="O784" s="57">
        <f t="shared" si="337"/>
        <v>0</v>
      </c>
      <c r="P784" s="57">
        <f t="shared" si="337"/>
        <v>0</v>
      </c>
      <c r="Q784" s="57">
        <f t="shared" si="337"/>
        <v>150.9</v>
      </c>
      <c r="R784" s="57">
        <f t="shared" si="337"/>
        <v>12.1</v>
      </c>
      <c r="S784" s="57">
        <f t="shared" si="337"/>
        <v>711.9041666666667</v>
      </c>
      <c r="T784" s="82">
        <f>U784/G784</f>
        <v>0</v>
      </c>
      <c r="U784" s="57">
        <f t="shared" si="337"/>
        <v>0</v>
      </c>
      <c r="V784" s="82">
        <f>W784/G784</f>
        <v>0.24800020083554575</v>
      </c>
      <c r="W784" s="57">
        <f t="shared" si="337"/>
        <v>1320.69</v>
      </c>
      <c r="X784" s="57">
        <f t="shared" si="337"/>
        <v>0</v>
      </c>
      <c r="Y784" s="57">
        <f t="shared" si="337"/>
        <v>0</v>
      </c>
      <c r="Z784" s="57">
        <f t="shared" si="337"/>
        <v>0</v>
      </c>
      <c r="AA784" s="57">
        <f t="shared" si="337"/>
        <v>9297.4527573065898</v>
      </c>
      <c r="AB784" s="141">
        <f>SUM(AB785:AB786)</f>
        <v>79.5</v>
      </c>
      <c r="AC784" s="141">
        <f>SUM(AC785:AC786)</f>
        <v>1400.19</v>
      </c>
      <c r="AD784" s="233">
        <f t="shared" si="313"/>
        <v>0.26292877299587553</v>
      </c>
      <c r="AE784" s="141">
        <f>SUM(AE785:AE786)</f>
        <v>7976.7627573065911</v>
      </c>
      <c r="AF784" s="269">
        <f t="shared" si="310"/>
        <v>0.6</v>
      </c>
      <c r="AG784" s="270">
        <f>SUM(AG785:AG786)</f>
        <v>3195.2151543839545</v>
      </c>
      <c r="AH784" s="141">
        <f>SUM(AH785:AH786)</f>
        <v>-1795.0251543839549</v>
      </c>
      <c r="AI784" s="233">
        <f t="shared" si="316"/>
        <v>0.60000000000000009</v>
      </c>
      <c r="AJ784" s="57">
        <f t="shared" si="317"/>
        <v>3195.215154383955</v>
      </c>
      <c r="AK784" s="57"/>
      <c r="AL784" s="433">
        <f>$AL$783</f>
        <v>5.0999999999999997E-2</v>
      </c>
      <c r="AM784" s="57">
        <f>SUM(AM785:AM786)</f>
        <v>271.60000000000002</v>
      </c>
      <c r="AN784" s="79"/>
      <c r="AO784" s="329"/>
    </row>
    <row r="785" spans="2:41" ht="15.75" customHeight="1" x14ac:dyDescent="0.25">
      <c r="B785" s="666"/>
      <c r="C785" s="15" t="s">
        <v>563</v>
      </c>
      <c r="D785" s="116">
        <v>2</v>
      </c>
      <c r="E785" s="116">
        <v>36</v>
      </c>
      <c r="F785" s="116">
        <v>30</v>
      </c>
      <c r="G785" s="69">
        <v>2746.4</v>
      </c>
      <c r="H785" s="69">
        <v>86.4</v>
      </c>
      <c r="I785" s="80">
        <v>0.27031789149107993</v>
      </c>
      <c r="J785" s="69">
        <v>736.4</v>
      </c>
      <c r="K785" s="80">
        <v>0</v>
      </c>
      <c r="L785" s="69">
        <v>0</v>
      </c>
      <c r="M785" s="80">
        <v>0</v>
      </c>
      <c r="N785" s="69">
        <v>0</v>
      </c>
      <c r="O785" s="69">
        <v>0</v>
      </c>
      <c r="P785" s="69">
        <v>0</v>
      </c>
      <c r="Q785" s="69">
        <v>89.8</v>
      </c>
      <c r="R785" s="69">
        <v>0</v>
      </c>
      <c r="S785" s="69">
        <v>359.82291666666669</v>
      </c>
      <c r="T785" s="80">
        <v>0</v>
      </c>
      <c r="U785" s="69">
        <v>0</v>
      </c>
      <c r="V785" s="80">
        <v>0.25000917700609354</v>
      </c>
      <c r="W785" s="69">
        <v>681.07500000000005</v>
      </c>
      <c r="X785" s="69">
        <v>0</v>
      </c>
      <c r="Y785" s="69">
        <v>0</v>
      </c>
      <c r="Z785" s="69">
        <v>0</v>
      </c>
      <c r="AA785" s="60">
        <f>G785+H785+J785+L785+N785+O785+P785+Q785+R785+S785+U785+W785+X785+Y785+Z785</f>
        <v>4699.8979166666668</v>
      </c>
      <c r="AB785" s="143">
        <v>40.200000000000003</v>
      </c>
      <c r="AC785" s="69">
        <f>AB785+X785+W785+U785</f>
        <v>721.27500000000009</v>
      </c>
      <c r="AD785" s="238">
        <f t="shared" si="313"/>
        <v>0.26262561899213516</v>
      </c>
      <c r="AE785" s="69">
        <f>G785+H785+J785+L785+N785+P785+Q785+R785+S785+Y785+Z785</f>
        <v>4018.822916666667</v>
      </c>
      <c r="AF785" s="277">
        <f t="shared" si="310"/>
        <v>0.6</v>
      </c>
      <c r="AG785" s="278">
        <f>G785*AF785</f>
        <v>1647.84</v>
      </c>
      <c r="AH785" s="225">
        <f>IF((AA785+AB785)-(AE785+AG785)&gt;0,0,(AA785+AB785)-(AE785+AG785))</f>
        <v>-926.56500000000051</v>
      </c>
      <c r="AI785" s="238">
        <f t="shared" si="316"/>
        <v>0.6000000000000002</v>
      </c>
      <c r="AJ785" s="69">
        <f t="shared" si="317"/>
        <v>1647.8400000000006</v>
      </c>
      <c r="AK785" s="69"/>
      <c r="AL785" s="438">
        <f t="shared" ref="AL785:AL835" si="338">$AL$783</f>
        <v>5.0999999999999997E-2</v>
      </c>
      <c r="AM785" s="69">
        <f t="shared" si="311"/>
        <v>140.1</v>
      </c>
      <c r="AN785" s="186"/>
      <c r="AO785" s="329"/>
    </row>
    <row r="786" spans="2:41" s="1" customFormat="1" ht="15.75" x14ac:dyDescent="0.25">
      <c r="B786" s="666"/>
      <c r="C786" s="15" t="s">
        <v>564</v>
      </c>
      <c r="D786" s="116">
        <v>5</v>
      </c>
      <c r="E786" s="116">
        <v>31</v>
      </c>
      <c r="F786" s="116">
        <v>29</v>
      </c>
      <c r="G786" s="69">
        <v>2578.9585906399243</v>
      </c>
      <c r="H786" s="69">
        <v>85.4</v>
      </c>
      <c r="I786" s="80">
        <v>0.33938384809612032</v>
      </c>
      <c r="J786" s="69">
        <v>868.3</v>
      </c>
      <c r="K786" s="80">
        <v>0</v>
      </c>
      <c r="L786" s="69">
        <v>0</v>
      </c>
      <c r="M786" s="80">
        <v>0</v>
      </c>
      <c r="N786" s="69">
        <v>0</v>
      </c>
      <c r="O786" s="69">
        <v>0</v>
      </c>
      <c r="P786" s="69">
        <v>0</v>
      </c>
      <c r="Q786" s="69">
        <v>61.1</v>
      </c>
      <c r="R786" s="69">
        <v>12.1</v>
      </c>
      <c r="S786" s="69">
        <v>352.08125000000001</v>
      </c>
      <c r="T786" s="80">
        <v>0</v>
      </c>
      <c r="U786" s="69">
        <v>0</v>
      </c>
      <c r="V786" s="80">
        <v>0.25</v>
      </c>
      <c r="W786" s="69">
        <v>639.61500000000001</v>
      </c>
      <c r="X786" s="69">
        <v>0</v>
      </c>
      <c r="Y786" s="69">
        <v>0</v>
      </c>
      <c r="Z786" s="69">
        <v>0</v>
      </c>
      <c r="AA786" s="60">
        <f>G786+H786+J786+L786+N786+O786+P786+Q786+R786+S786+U786+W786+X786+Y786+Z786</f>
        <v>4597.5548406399239</v>
      </c>
      <c r="AB786" s="143">
        <v>39.299999999999997</v>
      </c>
      <c r="AC786" s="69">
        <f>AB786+X786+W786+U786</f>
        <v>678.91499999999996</v>
      </c>
      <c r="AD786" s="238">
        <f t="shared" si="313"/>
        <v>0.26325160956986859</v>
      </c>
      <c r="AE786" s="69">
        <f>G786+H786+J786+L786+N786+P786+Q786+R786+S786+Y786+Z786</f>
        <v>3957.9398406399241</v>
      </c>
      <c r="AF786" s="277">
        <f t="shared" ref="AF786:AF849" si="339">$AF$7</f>
        <v>0.6</v>
      </c>
      <c r="AG786" s="278">
        <f>G786*AF786</f>
        <v>1547.3751543839546</v>
      </c>
      <c r="AH786" s="225">
        <f>IF((AA786+AB786)-(AE786+AG786)&gt;0,0,(AA786+AB786)-(AE786+AG786))</f>
        <v>-868.46015438395443</v>
      </c>
      <c r="AI786" s="238">
        <f t="shared" si="316"/>
        <v>0.6</v>
      </c>
      <c r="AJ786" s="69">
        <f t="shared" si="317"/>
        <v>1547.3751543839544</v>
      </c>
      <c r="AK786" s="69"/>
      <c r="AL786" s="438">
        <f t="shared" si="338"/>
        <v>5.0999999999999997E-2</v>
      </c>
      <c r="AM786" s="69">
        <f t="shared" ref="AM786:AM849" si="340">ROUND(AL786*G786,1)</f>
        <v>131.5</v>
      </c>
      <c r="AN786" s="186"/>
      <c r="AO786" s="329"/>
    </row>
    <row r="787" spans="2:41" s="1" customFormat="1" ht="15.75" x14ac:dyDescent="0.25">
      <c r="B787" s="666" t="s">
        <v>565</v>
      </c>
      <c r="C787" s="26" t="s">
        <v>124</v>
      </c>
      <c r="D787" s="125">
        <f t="shared" ref="D787:AA787" si="341">SUM(D788:D789)</f>
        <v>7</v>
      </c>
      <c r="E787" s="125">
        <f t="shared" si="341"/>
        <v>36</v>
      </c>
      <c r="F787" s="125">
        <f t="shared" si="341"/>
        <v>33</v>
      </c>
      <c r="G787" s="57">
        <f t="shared" si="341"/>
        <v>3065.6066634607387</v>
      </c>
      <c r="H787" s="57">
        <f t="shared" si="341"/>
        <v>116.39999999999999</v>
      </c>
      <c r="I787" s="82">
        <f>J787/G787</f>
        <v>0.35575340209132722</v>
      </c>
      <c r="J787" s="57">
        <f t="shared" si="341"/>
        <v>1090.6000000000001</v>
      </c>
      <c r="K787" s="82">
        <f>L787/G787</f>
        <v>0</v>
      </c>
      <c r="L787" s="57">
        <f t="shared" si="341"/>
        <v>0</v>
      </c>
      <c r="M787" s="82">
        <f t="shared" si="341"/>
        <v>0</v>
      </c>
      <c r="N787" s="57">
        <f t="shared" si="341"/>
        <v>0</v>
      </c>
      <c r="O787" s="57">
        <f t="shared" si="341"/>
        <v>0</v>
      </c>
      <c r="P787" s="57">
        <f t="shared" si="341"/>
        <v>0</v>
      </c>
      <c r="Q787" s="57">
        <f t="shared" si="341"/>
        <v>86.7</v>
      </c>
      <c r="R787" s="57">
        <f t="shared" si="341"/>
        <v>8.6</v>
      </c>
      <c r="S787" s="57">
        <f t="shared" si="341"/>
        <v>424.72916666666663</v>
      </c>
      <c r="T787" s="82">
        <f>U787/G787</f>
        <v>0</v>
      </c>
      <c r="U787" s="57">
        <f t="shared" si="341"/>
        <v>0</v>
      </c>
      <c r="V787" s="82">
        <f>W787/G787</f>
        <v>0.24801290037049048</v>
      </c>
      <c r="W787" s="57">
        <f t="shared" si="341"/>
        <v>760.31</v>
      </c>
      <c r="X787" s="57">
        <f t="shared" si="341"/>
        <v>0</v>
      </c>
      <c r="Y787" s="57">
        <f t="shared" si="341"/>
        <v>0</v>
      </c>
      <c r="Z787" s="57">
        <f t="shared" si="341"/>
        <v>0</v>
      </c>
      <c r="AA787" s="57">
        <f t="shared" si="341"/>
        <v>5552.9458301274062</v>
      </c>
      <c r="AB787" s="141">
        <f>SUM(AB788:AB789)</f>
        <v>47.5</v>
      </c>
      <c r="AC787" s="141">
        <f>SUM(AC788:AC789)</f>
        <v>807.81</v>
      </c>
      <c r="AD787" s="233">
        <f t="shared" si="313"/>
        <v>0.26350738652429395</v>
      </c>
      <c r="AE787" s="141">
        <f>SUM(AE788:AE789)</f>
        <v>4792.6358301274058</v>
      </c>
      <c r="AF787" s="269">
        <f t="shared" si="339"/>
        <v>0.6</v>
      </c>
      <c r="AG787" s="270">
        <f>SUM(AG788:AG789)</f>
        <v>1839.3639980764433</v>
      </c>
      <c r="AH787" s="141">
        <f>SUM(AH788:AH789)</f>
        <v>-1031.5539980764433</v>
      </c>
      <c r="AI787" s="233">
        <f t="shared" si="316"/>
        <v>0.6</v>
      </c>
      <c r="AJ787" s="57">
        <f t="shared" si="317"/>
        <v>1839.3639980764433</v>
      </c>
      <c r="AK787" s="57"/>
      <c r="AL787" s="433">
        <f t="shared" si="338"/>
        <v>5.0999999999999997E-2</v>
      </c>
      <c r="AM787" s="57">
        <f>SUM(AM788:AM789)</f>
        <v>156.30000000000001</v>
      </c>
      <c r="AN787" s="79"/>
      <c r="AO787" s="329"/>
    </row>
    <row r="788" spans="2:41" s="1" customFormat="1" ht="15.75" customHeight="1" x14ac:dyDescent="0.25">
      <c r="B788" s="666"/>
      <c r="C788" s="15" t="s">
        <v>566</v>
      </c>
      <c r="D788" s="116">
        <v>4</v>
      </c>
      <c r="E788" s="116">
        <v>21</v>
      </c>
      <c r="F788" s="116">
        <v>18</v>
      </c>
      <c r="G788" s="69">
        <v>1606.166451039162</v>
      </c>
      <c r="H788" s="69">
        <v>63.599999999999994</v>
      </c>
      <c r="I788" s="80">
        <v>0.38100916279653574</v>
      </c>
      <c r="J788" s="69">
        <v>607.1</v>
      </c>
      <c r="K788" s="80">
        <v>0</v>
      </c>
      <c r="L788" s="69">
        <v>0</v>
      </c>
      <c r="M788" s="80">
        <v>0</v>
      </c>
      <c r="N788" s="69">
        <v>0</v>
      </c>
      <c r="O788" s="69">
        <v>0</v>
      </c>
      <c r="P788" s="69">
        <v>0</v>
      </c>
      <c r="Q788" s="69">
        <v>54.5</v>
      </c>
      <c r="R788" s="69">
        <v>4.3</v>
      </c>
      <c r="S788" s="69">
        <v>226.77083333333331</v>
      </c>
      <c r="T788" s="80">
        <v>0</v>
      </c>
      <c r="U788" s="69">
        <v>0</v>
      </c>
      <c r="V788" s="80">
        <v>0.25</v>
      </c>
      <c r="W788" s="69">
        <v>398.34999999999997</v>
      </c>
      <c r="X788" s="69">
        <v>0</v>
      </c>
      <c r="Y788" s="69">
        <v>0</v>
      </c>
      <c r="Z788" s="69">
        <v>0</v>
      </c>
      <c r="AA788" s="60">
        <f>G788+H788+J788+L788+N788+O788+P788+Q788+R788+S788+U788+W788+X788+Y788+Z788</f>
        <v>2960.7872843724954</v>
      </c>
      <c r="AB788" s="143">
        <v>25.3</v>
      </c>
      <c r="AC788" s="69">
        <f>AB788+X788+W788+U788</f>
        <v>423.65</v>
      </c>
      <c r="AD788" s="238">
        <f t="shared" si="313"/>
        <v>0.26376469246129858</v>
      </c>
      <c r="AE788" s="69">
        <f>G788+H788+J788+L788+N788+P788+Q788+R788+S788+Y788+Z788</f>
        <v>2562.4372843724955</v>
      </c>
      <c r="AF788" s="277">
        <f t="shared" si="339"/>
        <v>0.6</v>
      </c>
      <c r="AG788" s="278">
        <f>G788*AF788</f>
        <v>963.69987062349719</v>
      </c>
      <c r="AH788" s="225">
        <f>IF((AA788+AB788)-(AE788+AG788)&gt;0,0,(AA788+AB788)-(AE788+AG788))</f>
        <v>-540.0498706234971</v>
      </c>
      <c r="AI788" s="238">
        <f t="shared" si="316"/>
        <v>0.6</v>
      </c>
      <c r="AJ788" s="69">
        <f t="shared" si="317"/>
        <v>963.69987062349708</v>
      </c>
      <c r="AK788" s="69"/>
      <c r="AL788" s="438">
        <f t="shared" si="338"/>
        <v>5.0999999999999997E-2</v>
      </c>
      <c r="AM788" s="69">
        <f t="shared" si="340"/>
        <v>81.900000000000006</v>
      </c>
      <c r="AN788" s="186"/>
      <c r="AO788" s="329"/>
    </row>
    <row r="789" spans="2:41" s="1" customFormat="1" ht="15.75" x14ac:dyDescent="0.25">
      <c r="B789" s="666"/>
      <c r="C789" s="15" t="s">
        <v>567</v>
      </c>
      <c r="D789" s="116">
        <v>3</v>
      </c>
      <c r="E789" s="116">
        <v>15</v>
      </c>
      <c r="F789" s="116">
        <v>15</v>
      </c>
      <c r="G789" s="69">
        <v>1459.4402124215769</v>
      </c>
      <c r="H789" s="69">
        <v>52.8</v>
      </c>
      <c r="I789" s="80">
        <v>0.33394573986075821</v>
      </c>
      <c r="J789" s="69">
        <v>483.50000000000011</v>
      </c>
      <c r="K789" s="80">
        <v>0</v>
      </c>
      <c r="L789" s="69">
        <v>0</v>
      </c>
      <c r="M789" s="80">
        <v>0</v>
      </c>
      <c r="N789" s="69">
        <v>0</v>
      </c>
      <c r="O789" s="69">
        <v>0</v>
      </c>
      <c r="P789" s="69">
        <v>0</v>
      </c>
      <c r="Q789" s="69">
        <v>32.200000000000003</v>
      </c>
      <c r="R789" s="69">
        <v>4.3</v>
      </c>
      <c r="S789" s="69">
        <v>197.95833333333334</v>
      </c>
      <c r="T789" s="80">
        <v>0</v>
      </c>
      <c r="U789" s="69">
        <v>0</v>
      </c>
      <c r="V789" s="80">
        <v>0.25</v>
      </c>
      <c r="W789" s="69">
        <v>361.96</v>
      </c>
      <c r="X789" s="69">
        <v>0</v>
      </c>
      <c r="Y789" s="69">
        <v>0</v>
      </c>
      <c r="Z789" s="69">
        <v>0</v>
      </c>
      <c r="AA789" s="60">
        <f>G789+H789+J789+L789+N789+O789+P789+Q789+R789+S789+U789+W789+X789+Y789+Z789</f>
        <v>2592.1585457549104</v>
      </c>
      <c r="AB789" s="143">
        <v>22.2</v>
      </c>
      <c r="AC789" s="69">
        <f>AB789+X789+W789+U789</f>
        <v>384.15999999999997</v>
      </c>
      <c r="AD789" s="238">
        <f t="shared" si="313"/>
        <v>0.26322421208511332</v>
      </c>
      <c r="AE789" s="69">
        <f>G789+H789+J789+L789+N789+P789+Q789+R789+S789+Y789+Z789</f>
        <v>2230.1985457549104</v>
      </c>
      <c r="AF789" s="277">
        <f t="shared" si="339"/>
        <v>0.6</v>
      </c>
      <c r="AG789" s="278">
        <f>G789*AF789</f>
        <v>875.6641274529461</v>
      </c>
      <c r="AH789" s="225">
        <f>IF((AA789+AB789)-(AE789+AG789)&gt;0,0,(AA789+AB789)-(AE789+AG789))</f>
        <v>-491.50412745294625</v>
      </c>
      <c r="AI789" s="238">
        <f t="shared" si="316"/>
        <v>0.60000000000000009</v>
      </c>
      <c r="AJ789" s="69">
        <f t="shared" si="317"/>
        <v>875.66412745294622</v>
      </c>
      <c r="AK789" s="69"/>
      <c r="AL789" s="438">
        <f t="shared" si="338"/>
        <v>5.0999999999999997E-2</v>
      </c>
      <c r="AM789" s="69">
        <f t="shared" si="340"/>
        <v>74.400000000000006</v>
      </c>
      <c r="AN789" s="186"/>
      <c r="AO789" s="329"/>
    </row>
    <row r="790" spans="2:41" ht="15.75" x14ac:dyDescent="0.25">
      <c r="B790" s="666" t="s">
        <v>568</v>
      </c>
      <c r="C790" s="26" t="s">
        <v>124</v>
      </c>
      <c r="D790" s="125">
        <f t="shared" ref="D790:AA790" si="342">SUM(D791:D793)</f>
        <v>8</v>
      </c>
      <c r="E790" s="125">
        <f t="shared" si="342"/>
        <v>44</v>
      </c>
      <c r="F790" s="125">
        <f t="shared" si="342"/>
        <v>43</v>
      </c>
      <c r="G790" s="57">
        <f t="shared" si="342"/>
        <v>4019.6195379787478</v>
      </c>
      <c r="H790" s="57">
        <f t="shared" si="342"/>
        <v>170.4</v>
      </c>
      <c r="I790" s="82">
        <f>J790/G790</f>
        <v>0.34599045677326318</v>
      </c>
      <c r="J790" s="57">
        <f t="shared" si="342"/>
        <v>1390.75</v>
      </c>
      <c r="K790" s="82">
        <f>L790/G790</f>
        <v>0</v>
      </c>
      <c r="L790" s="57">
        <f t="shared" si="342"/>
        <v>0</v>
      </c>
      <c r="M790" s="82">
        <f t="shared" si="342"/>
        <v>0</v>
      </c>
      <c r="N790" s="57">
        <f t="shared" si="342"/>
        <v>0</v>
      </c>
      <c r="O790" s="57">
        <f t="shared" si="342"/>
        <v>0</v>
      </c>
      <c r="P790" s="57">
        <f t="shared" si="342"/>
        <v>0</v>
      </c>
      <c r="Q790" s="57">
        <f t="shared" si="342"/>
        <v>79.7</v>
      </c>
      <c r="R790" s="57">
        <f t="shared" si="342"/>
        <v>8.5</v>
      </c>
      <c r="S790" s="57">
        <f t="shared" si="342"/>
        <v>552.828125</v>
      </c>
      <c r="T790" s="82">
        <f>U790/G790</f>
        <v>0</v>
      </c>
      <c r="U790" s="57">
        <f t="shared" si="342"/>
        <v>0</v>
      </c>
      <c r="V790" s="82">
        <f>W790/G790</f>
        <v>0.24801290037049045</v>
      </c>
      <c r="W790" s="57">
        <f t="shared" si="342"/>
        <v>996.91750000000002</v>
      </c>
      <c r="X790" s="57">
        <f t="shared" si="342"/>
        <v>0</v>
      </c>
      <c r="Y790" s="57">
        <f t="shared" si="342"/>
        <v>0</v>
      </c>
      <c r="Z790" s="57">
        <f t="shared" si="342"/>
        <v>0</v>
      </c>
      <c r="AA790" s="57">
        <f t="shared" si="342"/>
        <v>7218.7151629787477</v>
      </c>
      <c r="AB790" s="141">
        <f>SUM(AB791:AB793)</f>
        <v>61.599999999999994</v>
      </c>
      <c r="AC790" s="141">
        <f>SUM(AC791:AC793)</f>
        <v>1058.5174999999999</v>
      </c>
      <c r="AD790" s="233">
        <f t="shared" ref="AD790:AD853" si="343">(AB790+X790+W790+U790)/G790</f>
        <v>0.26333773383245918</v>
      </c>
      <c r="AE790" s="141">
        <f>SUM(AE791:AE793)</f>
        <v>6221.7976629787481</v>
      </c>
      <c r="AF790" s="269">
        <f t="shared" si="339"/>
        <v>0.6</v>
      </c>
      <c r="AG790" s="270">
        <f>SUM(AG791:AG793)</f>
        <v>2411.7717227872481</v>
      </c>
      <c r="AH790" s="141">
        <f>SUM(AH791:AH793)</f>
        <v>-1353.2542227872484</v>
      </c>
      <c r="AI790" s="233">
        <f t="shared" si="316"/>
        <v>0.59999999999999987</v>
      </c>
      <c r="AJ790" s="57">
        <f t="shared" si="317"/>
        <v>2411.7717227872481</v>
      </c>
      <c r="AK790" s="57"/>
      <c r="AL790" s="433">
        <f t="shared" si="338"/>
        <v>5.0999999999999997E-2</v>
      </c>
      <c r="AM790" s="57">
        <f>SUM(AM791:AM793)</f>
        <v>204.89999999999998</v>
      </c>
      <c r="AN790" s="79"/>
      <c r="AO790" s="329"/>
    </row>
    <row r="791" spans="2:41" s="1" customFormat="1" ht="15.75" x14ac:dyDescent="0.25">
      <c r="B791" s="666"/>
      <c r="C791" s="15" t="s">
        <v>569</v>
      </c>
      <c r="D791" s="116">
        <v>2</v>
      </c>
      <c r="E791" s="116">
        <v>17</v>
      </c>
      <c r="F791" s="116">
        <v>16</v>
      </c>
      <c r="G791" s="69">
        <v>1502.6436102448095</v>
      </c>
      <c r="H791" s="69">
        <v>60</v>
      </c>
      <c r="I791" s="80">
        <v>0.31045817401220904</v>
      </c>
      <c r="J791" s="69">
        <v>462.80000000000007</v>
      </c>
      <c r="K791" s="80">
        <v>0</v>
      </c>
      <c r="L791" s="69">
        <v>0</v>
      </c>
      <c r="M791" s="80">
        <v>0</v>
      </c>
      <c r="N791" s="69">
        <v>0</v>
      </c>
      <c r="O791" s="69">
        <v>0</v>
      </c>
      <c r="P791" s="69">
        <v>0</v>
      </c>
      <c r="Q791" s="69">
        <v>54.5</v>
      </c>
      <c r="R791" s="69">
        <v>4.3</v>
      </c>
      <c r="S791" s="69">
        <v>203.74791666666664</v>
      </c>
      <c r="T791" s="80">
        <v>0</v>
      </c>
      <c r="U791" s="69">
        <v>0</v>
      </c>
      <c r="V791" s="80">
        <v>0.25</v>
      </c>
      <c r="W791" s="69">
        <v>372.67500000000001</v>
      </c>
      <c r="X791" s="69">
        <v>0</v>
      </c>
      <c r="Y791" s="69">
        <v>0</v>
      </c>
      <c r="Z791" s="69">
        <v>0</v>
      </c>
      <c r="AA791" s="60">
        <f>G791+H791+J791+L791+N791+O791+P791+Q791+R791+S791+U791+W791+X791+Y791+Z791</f>
        <v>2660.6665269114765</v>
      </c>
      <c r="AB791" s="143">
        <v>22.7</v>
      </c>
      <c r="AC791" s="69">
        <f>AB791+X791+W791+U791</f>
        <v>395.375</v>
      </c>
      <c r="AD791" s="238">
        <f t="shared" si="343"/>
        <v>0.26311960953641284</v>
      </c>
      <c r="AE791" s="69">
        <f>G791+H791+J791+L791+N791+P791+Q791+R791+S791+Y791+Z791</f>
        <v>2287.9915269114763</v>
      </c>
      <c r="AF791" s="277">
        <f t="shared" si="339"/>
        <v>0.6</v>
      </c>
      <c r="AG791" s="278">
        <f>G791*AF791</f>
        <v>901.5861661468856</v>
      </c>
      <c r="AH791" s="225">
        <f>IF((AA791+AB791)-(AE791+AG791)&gt;0,0,(AA791+AB791)-(AE791+AG791))</f>
        <v>-506.21116614688572</v>
      </c>
      <c r="AI791" s="238">
        <f t="shared" ref="AI791:AI854" si="344">AJ791/G791</f>
        <v>0.6</v>
      </c>
      <c r="AJ791" s="69">
        <f t="shared" ref="AJ791:AJ854" si="345">AC791+AH791*-1</f>
        <v>901.58616614688572</v>
      </c>
      <c r="AK791" s="69"/>
      <c r="AL791" s="438">
        <f t="shared" si="338"/>
        <v>5.0999999999999997E-2</v>
      </c>
      <c r="AM791" s="69">
        <f t="shared" si="340"/>
        <v>76.599999999999994</v>
      </c>
      <c r="AN791" s="186"/>
      <c r="AO791" s="329"/>
    </row>
    <row r="792" spans="2:41" s="1" customFormat="1" ht="15.75" customHeight="1" x14ac:dyDescent="0.25">
      <c r="B792" s="666"/>
      <c r="C792" s="15" t="s">
        <v>570</v>
      </c>
      <c r="D792" s="116">
        <v>3</v>
      </c>
      <c r="E792" s="116">
        <v>16</v>
      </c>
      <c r="F792" s="116">
        <v>16</v>
      </c>
      <c r="G792" s="69">
        <v>1441.9310425618114</v>
      </c>
      <c r="H792" s="69">
        <v>64.8</v>
      </c>
      <c r="I792" s="80">
        <v>0.37592539514984585</v>
      </c>
      <c r="J792" s="69">
        <v>537.75</v>
      </c>
      <c r="K792" s="80">
        <v>0</v>
      </c>
      <c r="L792" s="69">
        <v>0</v>
      </c>
      <c r="M792" s="80">
        <v>0</v>
      </c>
      <c r="N792" s="69">
        <v>0</v>
      </c>
      <c r="O792" s="69">
        <v>0</v>
      </c>
      <c r="P792" s="69">
        <v>0</v>
      </c>
      <c r="Q792" s="69">
        <v>0</v>
      </c>
      <c r="R792" s="69">
        <v>0</v>
      </c>
      <c r="S792" s="69">
        <v>199.21979166666668</v>
      </c>
      <c r="T792" s="80">
        <v>0</v>
      </c>
      <c r="U792" s="69">
        <v>0</v>
      </c>
      <c r="V792" s="80">
        <v>0.25</v>
      </c>
      <c r="W792" s="69">
        <v>357.61750000000001</v>
      </c>
      <c r="X792" s="69">
        <v>0</v>
      </c>
      <c r="Y792" s="69">
        <v>0</v>
      </c>
      <c r="Z792" s="69">
        <v>0</v>
      </c>
      <c r="AA792" s="60">
        <f>G792+H792+J792+L792+N792+O792+P792+Q792+R792+S792+U792+W792+X792+Y792+Z792</f>
        <v>2601.3183342284779</v>
      </c>
      <c r="AB792" s="143">
        <v>22.2</v>
      </c>
      <c r="AC792" s="69">
        <f>AB792+X792+W792+U792</f>
        <v>379.8175</v>
      </c>
      <c r="AD792" s="238">
        <f t="shared" si="343"/>
        <v>0.26340892094617507</v>
      </c>
      <c r="AE792" s="69">
        <f>G792+H792+J792+L792+N792+P792+Q792+R792+S792+Y792+Z792</f>
        <v>2243.700834228478</v>
      </c>
      <c r="AF792" s="277">
        <f t="shared" si="339"/>
        <v>0.6</v>
      </c>
      <c r="AG792" s="278">
        <f>G792*AF792</f>
        <v>865.15862553708678</v>
      </c>
      <c r="AH792" s="225">
        <f>IF((AA792+AB792)-(AE792+AG792)&gt;0,0,(AA792+AB792)-(AE792+AG792))</f>
        <v>-485.34112553708701</v>
      </c>
      <c r="AI792" s="238">
        <f t="shared" si="344"/>
        <v>0.60000000000000009</v>
      </c>
      <c r="AJ792" s="69">
        <f t="shared" si="345"/>
        <v>865.158625537087</v>
      </c>
      <c r="AK792" s="69"/>
      <c r="AL792" s="438">
        <f t="shared" si="338"/>
        <v>5.0999999999999997E-2</v>
      </c>
      <c r="AM792" s="69">
        <f t="shared" si="340"/>
        <v>73.5</v>
      </c>
      <c r="AN792" s="186"/>
      <c r="AO792" s="329"/>
    </row>
    <row r="793" spans="2:41" ht="15.75" x14ac:dyDescent="0.25">
      <c r="B793" s="666"/>
      <c r="C793" s="15" t="s">
        <v>571</v>
      </c>
      <c r="D793" s="116">
        <v>3</v>
      </c>
      <c r="E793" s="116">
        <v>11</v>
      </c>
      <c r="F793" s="116">
        <v>11</v>
      </c>
      <c r="G793" s="69">
        <v>1075.0448851721267</v>
      </c>
      <c r="H793" s="69">
        <v>45.6</v>
      </c>
      <c r="I793" s="80">
        <v>0.36586966713548991</v>
      </c>
      <c r="J793" s="69">
        <v>390.2</v>
      </c>
      <c r="K793" s="80">
        <v>0</v>
      </c>
      <c r="L793" s="69">
        <v>0</v>
      </c>
      <c r="M793" s="80">
        <v>0</v>
      </c>
      <c r="N793" s="69">
        <v>0</v>
      </c>
      <c r="O793" s="69">
        <v>0</v>
      </c>
      <c r="P793" s="69">
        <v>0</v>
      </c>
      <c r="Q793" s="69">
        <v>25.2</v>
      </c>
      <c r="R793" s="69">
        <v>4.2</v>
      </c>
      <c r="S793" s="69">
        <v>149.86041666666665</v>
      </c>
      <c r="T793" s="80">
        <v>0</v>
      </c>
      <c r="U793" s="69">
        <v>0</v>
      </c>
      <c r="V793" s="80">
        <v>0.25</v>
      </c>
      <c r="W793" s="69">
        <v>266.625</v>
      </c>
      <c r="X793" s="69">
        <v>0</v>
      </c>
      <c r="Y793" s="69">
        <v>0</v>
      </c>
      <c r="Z793" s="69">
        <v>0</v>
      </c>
      <c r="AA793" s="60">
        <f>G793+H793+J793+L793+N793+O793+P793+Q793+R793+S793+U793+W793+X793+Y793+Z793</f>
        <v>1956.7303018387934</v>
      </c>
      <c r="AB793" s="143">
        <v>16.7</v>
      </c>
      <c r="AC793" s="69">
        <f>AB793+X793+W793+U793</f>
        <v>283.32499999999999</v>
      </c>
      <c r="AD793" s="238">
        <f t="shared" si="343"/>
        <v>0.26354713548042835</v>
      </c>
      <c r="AE793" s="69">
        <f>G793+H793+J793+L793+N793+P793+Q793+R793+S793+Y793+Z793</f>
        <v>1690.1053018387934</v>
      </c>
      <c r="AF793" s="277">
        <f t="shared" si="339"/>
        <v>0.6</v>
      </c>
      <c r="AG793" s="278">
        <f>G793*AF793</f>
        <v>645.02693110327596</v>
      </c>
      <c r="AH793" s="225">
        <f>IF((AA793+AB793)-(AE793+AG793)&gt;0,0,(AA793+AB793)-(AE793+AG793))</f>
        <v>-361.70193110327568</v>
      </c>
      <c r="AI793" s="238">
        <f t="shared" si="344"/>
        <v>0.59999999999999976</v>
      </c>
      <c r="AJ793" s="69">
        <f t="shared" si="345"/>
        <v>645.02693110327573</v>
      </c>
      <c r="AK793" s="69"/>
      <c r="AL793" s="438">
        <f t="shared" si="338"/>
        <v>5.0999999999999997E-2</v>
      </c>
      <c r="AM793" s="69">
        <f t="shared" si="340"/>
        <v>54.8</v>
      </c>
      <c r="AN793" s="186"/>
      <c r="AO793" s="329"/>
    </row>
    <row r="794" spans="2:41" s="1" customFormat="1" ht="15.75" x14ac:dyDescent="0.25">
      <c r="B794" s="666" t="s">
        <v>572</v>
      </c>
      <c r="C794" s="26" t="s">
        <v>124</v>
      </c>
      <c r="D794" s="125">
        <f t="shared" ref="D794:AA794" si="346">SUM(D795:D796)</f>
        <v>1</v>
      </c>
      <c r="E794" s="125">
        <f t="shared" si="346"/>
        <v>38</v>
      </c>
      <c r="F794" s="125">
        <f t="shared" si="346"/>
        <v>31</v>
      </c>
      <c r="G794" s="57">
        <f t="shared" si="346"/>
        <v>2512.9841998902612</v>
      </c>
      <c r="H794" s="57">
        <f t="shared" si="346"/>
        <v>102</v>
      </c>
      <c r="I794" s="82">
        <f>J794/G794</f>
        <v>0.3229228421075776</v>
      </c>
      <c r="J794" s="57">
        <f t="shared" si="346"/>
        <v>811.5</v>
      </c>
      <c r="K794" s="82">
        <f>L794/G794</f>
        <v>0</v>
      </c>
      <c r="L794" s="57">
        <f t="shared" si="346"/>
        <v>0</v>
      </c>
      <c r="M794" s="82">
        <f t="shared" si="346"/>
        <v>0</v>
      </c>
      <c r="N794" s="57">
        <f t="shared" si="346"/>
        <v>0</v>
      </c>
      <c r="O794" s="57">
        <f t="shared" si="346"/>
        <v>0</v>
      </c>
      <c r="P794" s="57">
        <f t="shared" si="346"/>
        <v>0</v>
      </c>
      <c r="Q794" s="57">
        <f t="shared" si="346"/>
        <v>60.09</v>
      </c>
      <c r="R794" s="57">
        <f t="shared" si="346"/>
        <v>10.719999999999999</v>
      </c>
      <c r="S794" s="57">
        <f t="shared" si="346"/>
        <v>341.71437499999996</v>
      </c>
      <c r="T794" s="82">
        <f>U794/G794</f>
        <v>0</v>
      </c>
      <c r="U794" s="57">
        <f t="shared" si="346"/>
        <v>0</v>
      </c>
      <c r="V794" s="82">
        <f>W794/G794</f>
        <v>0.24801290037049048</v>
      </c>
      <c r="W794" s="57">
        <f t="shared" si="346"/>
        <v>623.25250000000005</v>
      </c>
      <c r="X794" s="57">
        <f t="shared" si="346"/>
        <v>0</v>
      </c>
      <c r="Y794" s="57">
        <f t="shared" si="346"/>
        <v>0</v>
      </c>
      <c r="Z794" s="57">
        <f t="shared" si="346"/>
        <v>0</v>
      </c>
      <c r="AA794" s="57">
        <f t="shared" si="346"/>
        <v>4462.2610748902607</v>
      </c>
      <c r="AB794" s="141">
        <f>SUM(AB795:AB796)</f>
        <v>38.200000000000003</v>
      </c>
      <c r="AC794" s="141">
        <f>SUM(AC795:AC796)</f>
        <v>661.45249999999999</v>
      </c>
      <c r="AD794" s="233">
        <f t="shared" si="343"/>
        <v>0.26321395097863526</v>
      </c>
      <c r="AE794" s="141">
        <f>SUM(AE795:AE796)</f>
        <v>3839.0085748902611</v>
      </c>
      <c r="AF794" s="269">
        <f t="shared" si="339"/>
        <v>0.6</v>
      </c>
      <c r="AG794" s="270">
        <f>SUM(AG795:AG796)</f>
        <v>1507.7905199341565</v>
      </c>
      <c r="AH794" s="141">
        <f>SUM(AH795:AH796)</f>
        <v>-846.33801993415682</v>
      </c>
      <c r="AI794" s="233">
        <f t="shared" si="344"/>
        <v>0.6</v>
      </c>
      <c r="AJ794" s="57">
        <f t="shared" si="345"/>
        <v>1507.7905199341567</v>
      </c>
      <c r="AK794" s="57"/>
      <c r="AL794" s="433">
        <f t="shared" si="338"/>
        <v>5.0999999999999997E-2</v>
      </c>
      <c r="AM794" s="57">
        <f>SUM(AM795:AM796)</f>
        <v>128.19999999999999</v>
      </c>
      <c r="AN794" s="79"/>
      <c r="AO794" s="329"/>
    </row>
    <row r="795" spans="2:41" s="1" customFormat="1" ht="15.75" customHeight="1" x14ac:dyDescent="0.25">
      <c r="B795" s="666"/>
      <c r="C795" s="15" t="s">
        <v>573</v>
      </c>
      <c r="D795" s="116"/>
      <c r="E795" s="116">
        <v>23</v>
      </c>
      <c r="F795" s="116">
        <v>20</v>
      </c>
      <c r="G795" s="69">
        <v>1658.0085124028776</v>
      </c>
      <c r="H795" s="69">
        <v>64.8</v>
      </c>
      <c r="I795" s="80">
        <v>0.30659703434397478</v>
      </c>
      <c r="J795" s="69">
        <v>504.3</v>
      </c>
      <c r="K795" s="80">
        <v>0</v>
      </c>
      <c r="L795" s="69">
        <v>0</v>
      </c>
      <c r="M795" s="80">
        <v>0</v>
      </c>
      <c r="N795" s="69">
        <v>0</v>
      </c>
      <c r="O795" s="69">
        <v>0</v>
      </c>
      <c r="P795" s="69">
        <v>0</v>
      </c>
      <c r="Q795" s="69">
        <v>18.100000000000001</v>
      </c>
      <c r="R795" s="69">
        <v>8.6</v>
      </c>
      <c r="S795" s="69">
        <v>220.9864583333333</v>
      </c>
      <c r="T795" s="80">
        <v>0</v>
      </c>
      <c r="U795" s="69">
        <v>0</v>
      </c>
      <c r="V795" s="80">
        <v>0.25</v>
      </c>
      <c r="W795" s="69">
        <v>411.20749999999998</v>
      </c>
      <c r="X795" s="69">
        <v>0</v>
      </c>
      <c r="Y795" s="69">
        <v>0</v>
      </c>
      <c r="Z795" s="69">
        <v>0</v>
      </c>
      <c r="AA795" s="60">
        <f>G795+H795+J795+L795+N795+O795+P795+Q795+R795+S795+U795+W795+X795+Y795+Z795</f>
        <v>2886.0024707362109</v>
      </c>
      <c r="AB795" s="143">
        <v>24.7</v>
      </c>
      <c r="AC795" s="69">
        <f>AB795+X795+W795+U795</f>
        <v>435.90749999999997</v>
      </c>
      <c r="AD795" s="238">
        <f t="shared" si="343"/>
        <v>0.26291029071271699</v>
      </c>
      <c r="AE795" s="69">
        <f>G795+H795+J795+L795+N795+P795+Q795+R795+S795+Y795+Z795</f>
        <v>2474.7949707362109</v>
      </c>
      <c r="AF795" s="277">
        <f t="shared" si="339"/>
        <v>0.6</v>
      </c>
      <c r="AG795" s="278">
        <f>G795*AF795</f>
        <v>994.80510744172648</v>
      </c>
      <c r="AH795" s="225">
        <f>IF((AA795+AB795)-(AE795+AG795)&gt;0,0,(AA795+AB795)-(AE795+AG795))</f>
        <v>-558.8976074417269</v>
      </c>
      <c r="AI795" s="238">
        <f t="shared" si="344"/>
        <v>0.6000000000000002</v>
      </c>
      <c r="AJ795" s="69">
        <f t="shared" si="345"/>
        <v>994.80510744172693</v>
      </c>
      <c r="AK795" s="69"/>
      <c r="AL795" s="438">
        <f t="shared" si="338"/>
        <v>5.0999999999999997E-2</v>
      </c>
      <c r="AM795" s="69">
        <f t="shared" si="340"/>
        <v>84.6</v>
      </c>
      <c r="AN795" s="186"/>
      <c r="AO795" s="329"/>
    </row>
    <row r="796" spans="2:41" s="1" customFormat="1" ht="15.75" x14ac:dyDescent="0.25">
      <c r="B796" s="666"/>
      <c r="C796" s="15" t="s">
        <v>574</v>
      </c>
      <c r="D796" s="116">
        <v>1</v>
      </c>
      <c r="E796" s="116">
        <v>15</v>
      </c>
      <c r="F796" s="116">
        <v>11</v>
      </c>
      <c r="G796" s="69">
        <v>854.97568748738342</v>
      </c>
      <c r="H796" s="69">
        <v>37.200000000000003</v>
      </c>
      <c r="I796" s="80">
        <v>0.36218727156971392</v>
      </c>
      <c r="J796" s="69">
        <v>307.2</v>
      </c>
      <c r="K796" s="80">
        <v>0</v>
      </c>
      <c r="L796" s="69">
        <v>0</v>
      </c>
      <c r="M796" s="80">
        <v>0</v>
      </c>
      <c r="N796" s="69">
        <v>0</v>
      </c>
      <c r="O796" s="69">
        <v>0</v>
      </c>
      <c r="P796" s="69">
        <v>0</v>
      </c>
      <c r="Q796" s="69">
        <v>41.99</v>
      </c>
      <c r="R796" s="69">
        <v>2.12</v>
      </c>
      <c r="S796" s="69">
        <v>120.72791666666666</v>
      </c>
      <c r="T796" s="80">
        <v>0</v>
      </c>
      <c r="U796" s="69">
        <v>0</v>
      </c>
      <c r="V796" s="80">
        <v>0.25</v>
      </c>
      <c r="W796" s="69">
        <v>212.04500000000002</v>
      </c>
      <c r="X796" s="69">
        <v>0</v>
      </c>
      <c r="Y796" s="69">
        <v>0</v>
      </c>
      <c r="Z796" s="69">
        <v>0</v>
      </c>
      <c r="AA796" s="60">
        <f>G796+H796+J796+L796+N796+O796+P796+Q796+R796+S796+U796+W796+X796+Y796+Z796</f>
        <v>1576.2586041540501</v>
      </c>
      <c r="AB796" s="143">
        <v>13.5</v>
      </c>
      <c r="AC796" s="69">
        <f>AB796+X796+W796+U796</f>
        <v>225.54500000000002</v>
      </c>
      <c r="AD796" s="238">
        <f t="shared" si="343"/>
        <v>0.26380282305200442</v>
      </c>
      <c r="AE796" s="69">
        <f>G796+H796+J796+L796+N796+P796+Q796+R796+S796+Y796+Z796</f>
        <v>1364.21360415405</v>
      </c>
      <c r="AF796" s="277">
        <f t="shared" si="339"/>
        <v>0.6</v>
      </c>
      <c r="AG796" s="278">
        <f>G796*AF796</f>
        <v>512.98541249242999</v>
      </c>
      <c r="AH796" s="225">
        <f>IF((AA796+AB796)-(AE796+AG796)&gt;0,0,(AA796+AB796)-(AE796+AG796))</f>
        <v>-287.44041249242991</v>
      </c>
      <c r="AI796" s="238">
        <f t="shared" si="344"/>
        <v>0.59999999999999987</v>
      </c>
      <c r="AJ796" s="69">
        <f t="shared" si="345"/>
        <v>512.98541249242999</v>
      </c>
      <c r="AK796" s="69"/>
      <c r="AL796" s="438">
        <f t="shared" si="338"/>
        <v>5.0999999999999997E-2</v>
      </c>
      <c r="AM796" s="69">
        <f t="shared" si="340"/>
        <v>43.6</v>
      </c>
      <c r="AN796" s="186"/>
      <c r="AO796" s="329"/>
    </row>
    <row r="797" spans="2:41" s="1" customFormat="1" ht="15.75" x14ac:dyDescent="0.25">
      <c r="B797" s="666" t="s">
        <v>575</v>
      </c>
      <c r="C797" s="26" t="s">
        <v>124</v>
      </c>
      <c r="D797" s="125">
        <f t="shared" ref="D797:AA797" si="347">SUM(D798:D799)</f>
        <v>7</v>
      </c>
      <c r="E797" s="125">
        <f t="shared" si="347"/>
        <v>56</v>
      </c>
      <c r="F797" s="125">
        <f t="shared" si="347"/>
        <v>47</v>
      </c>
      <c r="G797" s="57">
        <f t="shared" si="347"/>
        <v>4138.1133742110524</v>
      </c>
      <c r="H797" s="57">
        <f t="shared" si="347"/>
        <v>177.6</v>
      </c>
      <c r="I797" s="82">
        <f>J797/G797</f>
        <v>0.35157567433187464</v>
      </c>
      <c r="J797" s="57">
        <f t="shared" si="347"/>
        <v>1454.86</v>
      </c>
      <c r="K797" s="82">
        <f>L797/G797</f>
        <v>0</v>
      </c>
      <c r="L797" s="57">
        <f t="shared" si="347"/>
        <v>0</v>
      </c>
      <c r="M797" s="82">
        <f t="shared" si="347"/>
        <v>0</v>
      </c>
      <c r="N797" s="57">
        <f t="shared" si="347"/>
        <v>0</v>
      </c>
      <c r="O797" s="57">
        <f t="shared" si="347"/>
        <v>0</v>
      </c>
      <c r="P797" s="57">
        <f t="shared" si="347"/>
        <v>0</v>
      </c>
      <c r="Q797" s="57">
        <f t="shared" si="347"/>
        <v>138.17000000000002</v>
      </c>
      <c r="R797" s="57">
        <f t="shared" si="347"/>
        <v>12.8</v>
      </c>
      <c r="S797" s="57">
        <f t="shared" si="347"/>
        <v>575.92145833333336</v>
      </c>
      <c r="T797" s="82">
        <f>U797/G797</f>
        <v>0</v>
      </c>
      <c r="U797" s="57">
        <f t="shared" si="347"/>
        <v>0</v>
      </c>
      <c r="V797" s="82">
        <f>W797/G797</f>
        <v>0.24801290037049048</v>
      </c>
      <c r="W797" s="57">
        <f t="shared" si="347"/>
        <v>1026.3054999999999</v>
      </c>
      <c r="X797" s="57">
        <f t="shared" si="347"/>
        <v>0</v>
      </c>
      <c r="Y797" s="57">
        <f t="shared" si="347"/>
        <v>0</v>
      </c>
      <c r="Z797" s="57">
        <f t="shared" si="347"/>
        <v>0</v>
      </c>
      <c r="AA797" s="57">
        <f t="shared" si="347"/>
        <v>7523.7703325443854</v>
      </c>
      <c r="AB797" s="141">
        <f>SUM(AB798:AB799)</f>
        <v>64.3</v>
      </c>
      <c r="AC797" s="141">
        <f>SUM(AC798:AC799)</f>
        <v>1090.6054999999999</v>
      </c>
      <c r="AD797" s="233">
        <f t="shared" si="343"/>
        <v>0.26355138232720077</v>
      </c>
      <c r="AE797" s="141">
        <f>SUM(AE798:AE799)</f>
        <v>6497.4648325443859</v>
      </c>
      <c r="AF797" s="269">
        <f t="shared" si="339"/>
        <v>0.6</v>
      </c>
      <c r="AG797" s="270">
        <f>SUM(AG798:AG799)</f>
        <v>2482.8680245266314</v>
      </c>
      <c r="AH797" s="141">
        <f>SUM(AH798:AH799)</f>
        <v>-1392.2625245266308</v>
      </c>
      <c r="AI797" s="233">
        <f t="shared" si="344"/>
        <v>0.59999999999999976</v>
      </c>
      <c r="AJ797" s="57">
        <f t="shared" si="345"/>
        <v>2482.8680245266305</v>
      </c>
      <c r="AK797" s="57"/>
      <c r="AL797" s="433">
        <f t="shared" si="338"/>
        <v>5.0999999999999997E-2</v>
      </c>
      <c r="AM797" s="57">
        <f>SUM(AM798:AM799)</f>
        <v>211</v>
      </c>
      <c r="AN797" s="79"/>
      <c r="AO797" s="329"/>
    </row>
    <row r="798" spans="2:41" s="1" customFormat="1" ht="15.75" customHeight="1" x14ac:dyDescent="0.25">
      <c r="B798" s="666"/>
      <c r="C798" s="15" t="s">
        <v>576</v>
      </c>
      <c r="D798" s="116">
        <v>6</v>
      </c>
      <c r="E798" s="116">
        <v>39</v>
      </c>
      <c r="F798" s="116">
        <v>32</v>
      </c>
      <c r="G798" s="69">
        <v>2788.4638217080669</v>
      </c>
      <c r="H798" s="69">
        <v>111.6</v>
      </c>
      <c r="I798" s="80">
        <v>0.34880526334815459</v>
      </c>
      <c r="J798" s="69">
        <v>964.9</v>
      </c>
      <c r="K798" s="80">
        <v>0</v>
      </c>
      <c r="L798" s="69">
        <v>0</v>
      </c>
      <c r="M798" s="80">
        <v>0</v>
      </c>
      <c r="N798" s="69">
        <v>0</v>
      </c>
      <c r="O798" s="69">
        <v>0</v>
      </c>
      <c r="P798" s="69">
        <v>0</v>
      </c>
      <c r="Q798" s="69">
        <v>83.600000000000009</v>
      </c>
      <c r="R798" s="69">
        <v>8.5</v>
      </c>
      <c r="S798" s="69">
        <v>385.21458333333334</v>
      </c>
      <c r="T798" s="80">
        <v>0</v>
      </c>
      <c r="U798" s="69">
        <v>0</v>
      </c>
      <c r="V798" s="80">
        <v>0.25</v>
      </c>
      <c r="W798" s="69">
        <v>691.57499999999993</v>
      </c>
      <c r="X798" s="69">
        <v>0</v>
      </c>
      <c r="Y798" s="69">
        <v>0</v>
      </c>
      <c r="Z798" s="69">
        <v>0</v>
      </c>
      <c r="AA798" s="60">
        <f>G798+H798+J798+L798+N798+O798+P798+Q798+R798+S798+U798+W798+X798+Y798+Z798</f>
        <v>5033.8534050414</v>
      </c>
      <c r="AB798" s="143">
        <v>43</v>
      </c>
      <c r="AC798" s="69">
        <f>AB798+X798+W798+U798</f>
        <v>734.57499999999993</v>
      </c>
      <c r="AD798" s="238">
        <f t="shared" si="343"/>
        <v>0.26343357739891271</v>
      </c>
      <c r="AE798" s="69">
        <f>G798+H798+J798+L798+N798+P798+Q798+R798+S798+Y798+Z798</f>
        <v>4342.2784050414002</v>
      </c>
      <c r="AF798" s="277">
        <f t="shared" si="339"/>
        <v>0.6</v>
      </c>
      <c r="AG798" s="278">
        <f>G798*AF798</f>
        <v>1673.0782930248401</v>
      </c>
      <c r="AH798" s="225">
        <f>IF((AA798+AB798)-(AE798+AG798)&gt;0,0,(AA798+AB798)-(AE798+AG798))</f>
        <v>-938.50329302483988</v>
      </c>
      <c r="AI798" s="238">
        <f t="shared" si="344"/>
        <v>0.59999999999999987</v>
      </c>
      <c r="AJ798" s="69">
        <f t="shared" si="345"/>
        <v>1673.0782930248397</v>
      </c>
      <c r="AK798" s="69"/>
      <c r="AL798" s="438">
        <f t="shared" si="338"/>
        <v>5.0999999999999997E-2</v>
      </c>
      <c r="AM798" s="69">
        <f t="shared" si="340"/>
        <v>142.19999999999999</v>
      </c>
      <c r="AN798" s="186"/>
      <c r="AO798" s="329"/>
    </row>
    <row r="799" spans="2:41" s="1" customFormat="1" ht="15.75" x14ac:dyDescent="0.25">
      <c r="B799" s="666"/>
      <c r="C799" s="15" t="s">
        <v>577</v>
      </c>
      <c r="D799" s="116">
        <v>1</v>
      </c>
      <c r="E799" s="116">
        <v>17</v>
      </c>
      <c r="F799" s="116">
        <v>15</v>
      </c>
      <c r="G799" s="69">
        <v>1349.6495525029857</v>
      </c>
      <c r="H799" s="69">
        <v>66</v>
      </c>
      <c r="I799" s="80">
        <v>0.36593617850778459</v>
      </c>
      <c r="J799" s="69">
        <v>489.96</v>
      </c>
      <c r="K799" s="80">
        <v>0</v>
      </c>
      <c r="L799" s="69">
        <v>0</v>
      </c>
      <c r="M799" s="80">
        <v>0</v>
      </c>
      <c r="N799" s="69">
        <v>0</v>
      </c>
      <c r="O799" s="69">
        <v>0</v>
      </c>
      <c r="P799" s="69">
        <v>0</v>
      </c>
      <c r="Q799" s="69">
        <v>54.57</v>
      </c>
      <c r="R799" s="69">
        <v>4.3</v>
      </c>
      <c r="S799" s="69">
        <v>190.706875</v>
      </c>
      <c r="T799" s="80">
        <v>0</v>
      </c>
      <c r="U799" s="69">
        <v>0</v>
      </c>
      <c r="V799" s="80">
        <v>0.25</v>
      </c>
      <c r="W799" s="69">
        <v>334.73050000000001</v>
      </c>
      <c r="X799" s="69">
        <v>0</v>
      </c>
      <c r="Y799" s="69">
        <v>0</v>
      </c>
      <c r="Z799" s="69">
        <v>0</v>
      </c>
      <c r="AA799" s="60">
        <f>G799+H799+J799+L799+N799+O799+P799+Q799+R799+S799+U799+W799+X799+Y799+Z799</f>
        <v>2489.9169275029858</v>
      </c>
      <c r="AB799" s="143">
        <v>21.3</v>
      </c>
      <c r="AC799" s="69">
        <f>AB799+X799+W799+U799</f>
        <v>356.03050000000002</v>
      </c>
      <c r="AD799" s="238">
        <f t="shared" si="343"/>
        <v>0.26379477497675263</v>
      </c>
      <c r="AE799" s="69">
        <f>G799+H799+J799+L799+N799+P799+Q799+R799+S799+Y799+Z799</f>
        <v>2155.1864275029857</v>
      </c>
      <c r="AF799" s="277">
        <f t="shared" si="339"/>
        <v>0.6</v>
      </c>
      <c r="AG799" s="278">
        <f>G799*AF799</f>
        <v>809.78973150179138</v>
      </c>
      <c r="AH799" s="225">
        <f>IF((AA799+AB799)-(AE799+AG799)&gt;0,0,(AA799+AB799)-(AE799+AG799))</f>
        <v>-453.75923150179096</v>
      </c>
      <c r="AI799" s="238">
        <f t="shared" si="344"/>
        <v>0.59999999999999976</v>
      </c>
      <c r="AJ799" s="69">
        <f t="shared" si="345"/>
        <v>809.78973150179104</v>
      </c>
      <c r="AK799" s="69"/>
      <c r="AL799" s="438">
        <f t="shared" si="338"/>
        <v>5.0999999999999997E-2</v>
      </c>
      <c r="AM799" s="69">
        <f t="shared" si="340"/>
        <v>68.8</v>
      </c>
      <c r="AN799" s="186"/>
      <c r="AO799" s="329"/>
    </row>
    <row r="800" spans="2:41" s="1" customFormat="1" ht="15.75" x14ac:dyDescent="0.25">
      <c r="B800" s="666" t="s">
        <v>578</v>
      </c>
      <c r="C800" s="26" t="s">
        <v>124</v>
      </c>
      <c r="D800" s="125">
        <f t="shared" ref="D800:AA800" si="348">SUM(D801:D803)</f>
        <v>1</v>
      </c>
      <c r="E800" s="125">
        <f t="shared" si="348"/>
        <v>74</v>
      </c>
      <c r="F800" s="125">
        <f t="shared" si="348"/>
        <v>44</v>
      </c>
      <c r="G800" s="57">
        <f t="shared" si="348"/>
        <v>3539.3320213936904</v>
      </c>
      <c r="H800" s="57">
        <f t="shared" si="348"/>
        <v>159.60000000000002</v>
      </c>
      <c r="I800" s="82">
        <f>J800/G800</f>
        <v>0.36290463630880931</v>
      </c>
      <c r="J800" s="57">
        <f t="shared" si="348"/>
        <v>1284.44</v>
      </c>
      <c r="K800" s="82">
        <f>L800/G800</f>
        <v>0</v>
      </c>
      <c r="L800" s="57">
        <f t="shared" si="348"/>
        <v>0</v>
      </c>
      <c r="M800" s="82">
        <f t="shared" si="348"/>
        <v>0</v>
      </c>
      <c r="N800" s="57">
        <f t="shared" si="348"/>
        <v>0</v>
      </c>
      <c r="O800" s="57">
        <f t="shared" si="348"/>
        <v>0</v>
      </c>
      <c r="P800" s="57">
        <f t="shared" si="348"/>
        <v>0</v>
      </c>
      <c r="Q800" s="57">
        <f t="shared" si="348"/>
        <v>98.669999999999987</v>
      </c>
      <c r="R800" s="57">
        <f t="shared" si="348"/>
        <v>4.3</v>
      </c>
      <c r="S800" s="57">
        <f t="shared" si="348"/>
        <v>494.66750000000002</v>
      </c>
      <c r="T800" s="82">
        <f>U800/G800</f>
        <v>0</v>
      </c>
      <c r="U800" s="57">
        <f t="shared" si="348"/>
        <v>0</v>
      </c>
      <c r="V800" s="82">
        <f>W800/G800</f>
        <v>0.24801290037049045</v>
      </c>
      <c r="W800" s="57">
        <f t="shared" si="348"/>
        <v>877.8</v>
      </c>
      <c r="X800" s="57">
        <f t="shared" si="348"/>
        <v>0</v>
      </c>
      <c r="Y800" s="57">
        <f t="shared" si="348"/>
        <v>0</v>
      </c>
      <c r="Z800" s="57">
        <f t="shared" si="348"/>
        <v>0</v>
      </c>
      <c r="AA800" s="57">
        <f t="shared" si="348"/>
        <v>6458.8095213936913</v>
      </c>
      <c r="AB800" s="141">
        <f>SUM(AB801:AB803)</f>
        <v>55.199999999999996</v>
      </c>
      <c r="AC800" s="141">
        <f>SUM(AC801:AC803)</f>
        <v>933</v>
      </c>
      <c r="AD800" s="233">
        <f t="shared" si="343"/>
        <v>0.263609063620036</v>
      </c>
      <c r="AE800" s="141">
        <f>SUM(AE801:AE803)</f>
        <v>5581.0095213936911</v>
      </c>
      <c r="AF800" s="269">
        <f t="shared" si="339"/>
        <v>0.6</v>
      </c>
      <c r="AG800" s="270">
        <f>SUM(AG801:AG803)</f>
        <v>2123.5992128362141</v>
      </c>
      <c r="AH800" s="141">
        <f>SUM(AH801:AH803)</f>
        <v>-1190.5992128362143</v>
      </c>
      <c r="AI800" s="233">
        <f t="shared" si="344"/>
        <v>0.6</v>
      </c>
      <c r="AJ800" s="57">
        <f t="shared" si="345"/>
        <v>2123.5992128362141</v>
      </c>
      <c r="AK800" s="57"/>
      <c r="AL800" s="433">
        <f t="shared" si="338"/>
        <v>5.0999999999999997E-2</v>
      </c>
      <c r="AM800" s="57">
        <f>SUM(AM801:AM803)</f>
        <v>180.5</v>
      </c>
      <c r="AN800" s="79"/>
      <c r="AO800" s="329"/>
    </row>
    <row r="801" spans="2:41" s="1" customFormat="1" ht="15.75" x14ac:dyDescent="0.25">
      <c r="B801" s="666"/>
      <c r="C801" s="15" t="s">
        <v>579</v>
      </c>
      <c r="D801" s="116"/>
      <c r="E801" s="116">
        <v>42</v>
      </c>
      <c r="F801" s="116">
        <v>19</v>
      </c>
      <c r="G801" s="69">
        <v>1445.0861203776471</v>
      </c>
      <c r="H801" s="69">
        <v>62.4</v>
      </c>
      <c r="I801" s="80">
        <v>0.39797712053571427</v>
      </c>
      <c r="J801" s="69">
        <v>570.54</v>
      </c>
      <c r="K801" s="80">
        <v>0</v>
      </c>
      <c r="L801" s="69">
        <v>0</v>
      </c>
      <c r="M801" s="80">
        <v>0</v>
      </c>
      <c r="N801" s="69">
        <v>0</v>
      </c>
      <c r="O801" s="69">
        <v>0</v>
      </c>
      <c r="P801" s="69">
        <v>0</v>
      </c>
      <c r="Q801" s="69">
        <v>54.57</v>
      </c>
      <c r="R801" s="69">
        <v>4.3</v>
      </c>
      <c r="S801" s="69">
        <v>206.98416666666665</v>
      </c>
      <c r="T801" s="80">
        <v>0</v>
      </c>
      <c r="U801" s="69">
        <v>0</v>
      </c>
      <c r="V801" s="80">
        <v>0.25</v>
      </c>
      <c r="W801" s="69">
        <v>358.4</v>
      </c>
      <c r="X801" s="69">
        <v>0</v>
      </c>
      <c r="Y801" s="69">
        <v>0</v>
      </c>
      <c r="Z801" s="69">
        <v>0</v>
      </c>
      <c r="AA801" s="60">
        <f>G801+H801+J801+L801+N801+O801+P801+Q801+R801+S801+U801+W801+X801+Y801+Z801</f>
        <v>2702.2802870443143</v>
      </c>
      <c r="AB801" s="143">
        <v>23.1</v>
      </c>
      <c r="AC801" s="69">
        <f>AB801+X801+W801+U801</f>
        <v>381.5</v>
      </c>
      <c r="AD801" s="238">
        <f t="shared" si="343"/>
        <v>0.26399810683968222</v>
      </c>
      <c r="AE801" s="69">
        <f>G801+H801+J801+L801+N801+P801+Q801+R801+S801+Y801+Z801</f>
        <v>2343.8802870443142</v>
      </c>
      <c r="AF801" s="277">
        <f t="shared" si="339"/>
        <v>0.6</v>
      </c>
      <c r="AG801" s="278">
        <f>G801*AF801</f>
        <v>867.05167222658827</v>
      </c>
      <c r="AH801" s="225">
        <f>IF((AA801+AB801)-(AE801+AG801)&gt;0,0,(AA801+AB801)-(AE801+AG801))</f>
        <v>-485.55167222658838</v>
      </c>
      <c r="AI801" s="238">
        <f t="shared" si="344"/>
        <v>0.60000000000000009</v>
      </c>
      <c r="AJ801" s="69">
        <f t="shared" si="345"/>
        <v>867.05167222658838</v>
      </c>
      <c r="AK801" s="69"/>
      <c r="AL801" s="438">
        <f t="shared" si="338"/>
        <v>5.0999999999999997E-2</v>
      </c>
      <c r="AM801" s="69">
        <f t="shared" si="340"/>
        <v>73.7</v>
      </c>
      <c r="AN801" s="186"/>
      <c r="AO801" s="329"/>
    </row>
    <row r="802" spans="2:41" s="1" customFormat="1" ht="15.75" customHeight="1" x14ac:dyDescent="0.25">
      <c r="B802" s="666"/>
      <c r="C802" s="15" t="s">
        <v>580</v>
      </c>
      <c r="D802" s="116">
        <v>1</v>
      </c>
      <c r="E802" s="116">
        <v>17</v>
      </c>
      <c r="F802" s="116">
        <v>14</v>
      </c>
      <c r="G802" s="69">
        <v>1177.6605150929165</v>
      </c>
      <c r="H802" s="69">
        <v>54</v>
      </c>
      <c r="I802" s="80">
        <v>0.32243430625695457</v>
      </c>
      <c r="J802" s="69">
        <v>376.7</v>
      </c>
      <c r="K802" s="80">
        <v>0</v>
      </c>
      <c r="L802" s="69">
        <v>0</v>
      </c>
      <c r="M802" s="80">
        <v>0</v>
      </c>
      <c r="N802" s="69">
        <v>0</v>
      </c>
      <c r="O802" s="69">
        <v>0</v>
      </c>
      <c r="P802" s="69">
        <v>0</v>
      </c>
      <c r="Q802" s="69">
        <v>14.7</v>
      </c>
      <c r="R802" s="69">
        <v>0</v>
      </c>
      <c r="S802" s="69">
        <v>158.81458333333336</v>
      </c>
      <c r="T802" s="80">
        <v>0</v>
      </c>
      <c r="U802" s="69">
        <v>0</v>
      </c>
      <c r="V802" s="80">
        <v>0.25</v>
      </c>
      <c r="W802" s="69">
        <v>292.07499999999999</v>
      </c>
      <c r="X802" s="69">
        <v>0</v>
      </c>
      <c r="Y802" s="69">
        <v>0</v>
      </c>
      <c r="Z802" s="69">
        <v>0</v>
      </c>
      <c r="AA802" s="60">
        <f>G802+H802+J802+L802+N802+O802+P802+Q802+R802+S802+U802+W802+X802+Y802+Z802</f>
        <v>2073.95009842625</v>
      </c>
      <c r="AB802" s="143">
        <v>17.7</v>
      </c>
      <c r="AC802" s="69">
        <f>AB802+X802+W802+U802</f>
        <v>309.77499999999998</v>
      </c>
      <c r="AD802" s="238">
        <f t="shared" si="343"/>
        <v>0.26304269866393454</v>
      </c>
      <c r="AE802" s="69">
        <f>G802+H802+J802+L802+N802+P802+Q802+R802+S802+Y802+Z802</f>
        <v>1781.8750984262499</v>
      </c>
      <c r="AF802" s="277">
        <f t="shared" si="339"/>
        <v>0.6</v>
      </c>
      <c r="AG802" s="278">
        <f>G802*AF802</f>
        <v>706.59630905574988</v>
      </c>
      <c r="AH802" s="225">
        <f>IF((AA802+AB802)-(AE802+AG802)&gt;0,0,(AA802+AB802)-(AE802+AG802))</f>
        <v>-396.82130905575013</v>
      </c>
      <c r="AI802" s="238">
        <f t="shared" si="344"/>
        <v>0.6000000000000002</v>
      </c>
      <c r="AJ802" s="69">
        <f t="shared" si="345"/>
        <v>706.59630905575011</v>
      </c>
      <c r="AK802" s="69"/>
      <c r="AL802" s="438">
        <f t="shared" si="338"/>
        <v>5.0999999999999997E-2</v>
      </c>
      <c r="AM802" s="69">
        <f t="shared" si="340"/>
        <v>60.1</v>
      </c>
      <c r="AN802" s="186"/>
      <c r="AO802" s="329"/>
    </row>
    <row r="803" spans="2:41" s="1" customFormat="1" ht="15.75" x14ac:dyDescent="0.25">
      <c r="B803" s="666"/>
      <c r="C803" s="15" t="s">
        <v>581</v>
      </c>
      <c r="D803" s="116"/>
      <c r="E803" s="116">
        <v>15</v>
      </c>
      <c r="F803" s="116">
        <v>11</v>
      </c>
      <c r="G803" s="69">
        <v>916.58538592312675</v>
      </c>
      <c r="H803" s="69">
        <v>43.2</v>
      </c>
      <c r="I803" s="80">
        <v>0.37083470801715601</v>
      </c>
      <c r="J803" s="69">
        <v>337.19999999999993</v>
      </c>
      <c r="K803" s="80">
        <v>0</v>
      </c>
      <c r="L803" s="69">
        <v>0</v>
      </c>
      <c r="M803" s="80">
        <v>0</v>
      </c>
      <c r="N803" s="69">
        <v>0</v>
      </c>
      <c r="O803" s="69">
        <v>0</v>
      </c>
      <c r="P803" s="69">
        <v>0</v>
      </c>
      <c r="Q803" s="69">
        <v>29.4</v>
      </c>
      <c r="R803" s="69">
        <v>0</v>
      </c>
      <c r="S803" s="69">
        <v>128.86874999999998</v>
      </c>
      <c r="T803" s="80">
        <v>0</v>
      </c>
      <c r="U803" s="69">
        <v>0</v>
      </c>
      <c r="V803" s="80">
        <v>0.25</v>
      </c>
      <c r="W803" s="69">
        <v>227.32499999999999</v>
      </c>
      <c r="X803" s="69">
        <v>0</v>
      </c>
      <c r="Y803" s="69">
        <v>0</v>
      </c>
      <c r="Z803" s="69">
        <v>0</v>
      </c>
      <c r="AA803" s="60">
        <f>G803+H803+J803+L803+N803+O803+P803+Q803+R803+S803+U803+W803+X803+Y803+Z803</f>
        <v>1682.5791359231268</v>
      </c>
      <c r="AB803" s="143">
        <v>14.4</v>
      </c>
      <c r="AC803" s="69">
        <f>AB803+X803+W803+U803</f>
        <v>241.72499999999999</v>
      </c>
      <c r="AD803" s="238">
        <f t="shared" si="343"/>
        <v>0.26372338432665482</v>
      </c>
      <c r="AE803" s="69">
        <f>G803+H803+J803+L803+N803+P803+Q803+R803+S803+Y803+Z803</f>
        <v>1455.2541359231268</v>
      </c>
      <c r="AF803" s="277">
        <f t="shared" si="339"/>
        <v>0.6</v>
      </c>
      <c r="AG803" s="278">
        <f>G803*AF803</f>
        <v>549.95123155387603</v>
      </c>
      <c r="AH803" s="225">
        <f>IF((AA803+AB803)-(AE803+AG803)&gt;0,0,(AA803+AB803)-(AE803+AG803))</f>
        <v>-308.22623155387578</v>
      </c>
      <c r="AI803" s="238">
        <f t="shared" si="344"/>
        <v>0.59999999999999976</v>
      </c>
      <c r="AJ803" s="69">
        <f t="shared" si="345"/>
        <v>549.9512315538758</v>
      </c>
      <c r="AK803" s="69"/>
      <c r="AL803" s="438">
        <f t="shared" si="338"/>
        <v>5.0999999999999997E-2</v>
      </c>
      <c r="AM803" s="69">
        <f t="shared" si="340"/>
        <v>46.7</v>
      </c>
      <c r="AN803" s="186"/>
      <c r="AO803" s="329"/>
    </row>
    <row r="804" spans="2:41" s="1" customFormat="1" ht="15.75" x14ac:dyDescent="0.25">
      <c r="B804" s="666" t="s">
        <v>582</v>
      </c>
      <c r="C804" s="26" t="s">
        <v>124</v>
      </c>
      <c r="D804" s="125">
        <f t="shared" ref="D804:AA804" si="349">SUM(D805:D808)</f>
        <v>8</v>
      </c>
      <c r="E804" s="125">
        <f t="shared" si="349"/>
        <v>76</v>
      </c>
      <c r="F804" s="125">
        <f t="shared" si="349"/>
        <v>71</v>
      </c>
      <c r="G804" s="57">
        <f t="shared" si="349"/>
        <v>6193.5387139352542</v>
      </c>
      <c r="H804" s="57">
        <f t="shared" si="349"/>
        <v>248.59999999999997</v>
      </c>
      <c r="I804" s="82">
        <f>J804/G804</f>
        <v>0.34060011528686351</v>
      </c>
      <c r="J804" s="57">
        <f t="shared" si="349"/>
        <v>2109.52</v>
      </c>
      <c r="K804" s="82">
        <f>L804/G804</f>
        <v>0</v>
      </c>
      <c r="L804" s="57">
        <f t="shared" si="349"/>
        <v>0</v>
      </c>
      <c r="M804" s="82">
        <f t="shared" si="349"/>
        <v>0</v>
      </c>
      <c r="N804" s="57">
        <f t="shared" si="349"/>
        <v>0</v>
      </c>
      <c r="O804" s="57">
        <f t="shared" si="349"/>
        <v>0</v>
      </c>
      <c r="P804" s="57">
        <f t="shared" si="349"/>
        <v>0</v>
      </c>
      <c r="Q804" s="57">
        <f t="shared" si="349"/>
        <v>102.89999999999999</v>
      </c>
      <c r="R804" s="57">
        <f t="shared" si="349"/>
        <v>14.8</v>
      </c>
      <c r="S804" s="57">
        <f t="shared" si="349"/>
        <v>846.35062499999992</v>
      </c>
      <c r="T804" s="82">
        <f>U804/G804</f>
        <v>0</v>
      </c>
      <c r="U804" s="57">
        <f t="shared" si="349"/>
        <v>0</v>
      </c>
      <c r="V804" s="82">
        <f>W804/G804</f>
        <v>0.24801290037049048</v>
      </c>
      <c r="W804" s="57">
        <f t="shared" si="349"/>
        <v>1536.0774999999999</v>
      </c>
      <c r="X804" s="57">
        <f t="shared" si="349"/>
        <v>9.3583333333333325</v>
      </c>
      <c r="Y804" s="57">
        <f t="shared" si="349"/>
        <v>0</v>
      </c>
      <c r="Z804" s="57">
        <f t="shared" si="349"/>
        <v>0</v>
      </c>
      <c r="AA804" s="57">
        <f t="shared" si="349"/>
        <v>11061.145172268587</v>
      </c>
      <c r="AB804" s="141">
        <f>SUM(AB805:AB808)</f>
        <v>94.600000000000009</v>
      </c>
      <c r="AC804" s="141">
        <f>SUM(AC805:AC808)</f>
        <v>1640.0358333333334</v>
      </c>
      <c r="AD804" s="233">
        <f t="shared" si="343"/>
        <v>0.26479786582157105</v>
      </c>
      <c r="AE804" s="141">
        <f>SUM(AE805:AE808)</f>
        <v>9515.709338935254</v>
      </c>
      <c r="AF804" s="269">
        <f t="shared" si="339"/>
        <v>0.6</v>
      </c>
      <c r="AG804" s="270">
        <f>SUM(AG805:AG808)</f>
        <v>3716.1232283611525</v>
      </c>
      <c r="AH804" s="141">
        <f>SUM(AH805:AH808)</f>
        <v>-2076.0873950278201</v>
      </c>
      <c r="AI804" s="233">
        <f t="shared" si="344"/>
        <v>0.6000000000000002</v>
      </c>
      <c r="AJ804" s="57">
        <f t="shared" si="345"/>
        <v>3716.1232283611535</v>
      </c>
      <c r="AK804" s="57"/>
      <c r="AL804" s="433">
        <f t="shared" si="338"/>
        <v>5.0999999999999997E-2</v>
      </c>
      <c r="AM804" s="57">
        <f>SUM(AM805:AM808)</f>
        <v>315.89999999999998</v>
      </c>
      <c r="AN804" s="79"/>
      <c r="AO804" s="329"/>
    </row>
    <row r="805" spans="2:41" s="1" customFormat="1" ht="15.75" x14ac:dyDescent="0.25">
      <c r="B805" s="666"/>
      <c r="C805" s="15" t="s">
        <v>583</v>
      </c>
      <c r="D805" s="116">
        <v>1</v>
      </c>
      <c r="E805" s="116">
        <v>16</v>
      </c>
      <c r="F805" s="116">
        <v>16</v>
      </c>
      <c r="G805" s="69">
        <v>1431.4174765492983</v>
      </c>
      <c r="H805" s="69">
        <v>62.4</v>
      </c>
      <c r="I805" s="80">
        <v>0.40373510605335056</v>
      </c>
      <c r="J805" s="69">
        <v>573.31999999999994</v>
      </c>
      <c r="K805" s="80">
        <v>0</v>
      </c>
      <c r="L805" s="69">
        <v>0</v>
      </c>
      <c r="M805" s="80">
        <v>0</v>
      </c>
      <c r="N805" s="69">
        <v>0</v>
      </c>
      <c r="O805" s="69">
        <v>0</v>
      </c>
      <c r="P805" s="69">
        <v>0</v>
      </c>
      <c r="Q805" s="69">
        <v>12.6</v>
      </c>
      <c r="R805" s="69">
        <v>2.1</v>
      </c>
      <c r="S805" s="69">
        <v>202.1225</v>
      </c>
      <c r="T805" s="80">
        <v>0</v>
      </c>
      <c r="U805" s="69">
        <v>0</v>
      </c>
      <c r="V805" s="80">
        <v>0.25</v>
      </c>
      <c r="W805" s="69">
        <v>355.01</v>
      </c>
      <c r="X805" s="69">
        <v>0</v>
      </c>
      <c r="Y805" s="69">
        <v>0</v>
      </c>
      <c r="Z805" s="69">
        <v>0</v>
      </c>
      <c r="AA805" s="60">
        <f>G805+H805+J805+L805+N805+O805+P805+Q805+R805+S805+U805+W805+X805+Y805+Z805</f>
        <v>2638.9699765492978</v>
      </c>
      <c r="AB805" s="143">
        <v>22.6</v>
      </c>
      <c r="AC805" s="69">
        <f>AB805+X805+W805+U805</f>
        <v>377.61</v>
      </c>
      <c r="AD805" s="238">
        <f t="shared" si="343"/>
        <v>0.2638014458998364</v>
      </c>
      <c r="AE805" s="69">
        <f>G805+H805+J805+L805+N805+P805+Q805+R805+S805+Y805+Z805</f>
        <v>2283.9599765492981</v>
      </c>
      <c r="AF805" s="277">
        <f t="shared" si="339"/>
        <v>0.6</v>
      </c>
      <c r="AG805" s="278">
        <f>G805*AF805</f>
        <v>858.85048592957889</v>
      </c>
      <c r="AH805" s="225">
        <f>IF((AA805+AB805)-(AE805+AG805)&gt;0,0,(AA805+AB805)-(AE805+AG805))</f>
        <v>-481.24048592957934</v>
      </c>
      <c r="AI805" s="238">
        <f t="shared" si="344"/>
        <v>0.60000000000000031</v>
      </c>
      <c r="AJ805" s="69">
        <f t="shared" si="345"/>
        <v>858.85048592957935</v>
      </c>
      <c r="AK805" s="69"/>
      <c r="AL805" s="438">
        <f t="shared" si="338"/>
        <v>5.0999999999999997E-2</v>
      </c>
      <c r="AM805" s="69">
        <f t="shared" si="340"/>
        <v>73</v>
      </c>
      <c r="AN805" s="186"/>
      <c r="AO805" s="329"/>
    </row>
    <row r="806" spans="2:41" s="1" customFormat="1" ht="15.75" x14ac:dyDescent="0.25">
      <c r="B806" s="666"/>
      <c r="C806" s="15" t="s">
        <v>584</v>
      </c>
      <c r="D806" s="116">
        <v>2</v>
      </c>
      <c r="E806" s="116">
        <v>17</v>
      </c>
      <c r="F806" s="116">
        <v>15</v>
      </c>
      <c r="G806" s="69">
        <v>1358.1954789319486</v>
      </c>
      <c r="H806" s="69">
        <v>49.199999999999996</v>
      </c>
      <c r="I806" s="80">
        <v>0.29375092771263173</v>
      </c>
      <c r="J806" s="69">
        <v>395.79999999999995</v>
      </c>
      <c r="K806" s="80">
        <v>0</v>
      </c>
      <c r="L806" s="69">
        <v>0</v>
      </c>
      <c r="M806" s="80">
        <v>0</v>
      </c>
      <c r="N806" s="69">
        <v>0</v>
      </c>
      <c r="O806" s="69">
        <v>0</v>
      </c>
      <c r="P806" s="69">
        <v>0</v>
      </c>
      <c r="Q806" s="69">
        <v>25.2</v>
      </c>
      <c r="R806" s="69">
        <v>4.2</v>
      </c>
      <c r="S806" s="69">
        <v>179.88750000000002</v>
      </c>
      <c r="T806" s="80">
        <v>0</v>
      </c>
      <c r="U806" s="69">
        <v>0</v>
      </c>
      <c r="V806" s="80">
        <v>0.25</v>
      </c>
      <c r="W806" s="69">
        <v>336.84999999999997</v>
      </c>
      <c r="X806" s="69">
        <v>0</v>
      </c>
      <c r="Y806" s="69">
        <v>0</v>
      </c>
      <c r="Z806" s="69">
        <v>0</v>
      </c>
      <c r="AA806" s="60">
        <f>G806+H806+J806+L806+N806+O806+P806+Q806+R806+S806+U806+W806+X806+Y806+Z806</f>
        <v>2349.3329789319487</v>
      </c>
      <c r="AB806" s="143">
        <v>20.100000000000001</v>
      </c>
      <c r="AC806" s="69">
        <f>AB806+X806+W806+U806</f>
        <v>356.95</v>
      </c>
      <c r="AD806" s="238">
        <f t="shared" si="343"/>
        <v>0.26281194830709986</v>
      </c>
      <c r="AE806" s="69">
        <f>G806+H806+J806+L806+N806+P806+Q806+R806+S806+Y806+Z806</f>
        <v>2012.4829789319488</v>
      </c>
      <c r="AF806" s="277">
        <f t="shared" si="339"/>
        <v>0.6</v>
      </c>
      <c r="AG806" s="278">
        <f>G806*AF806</f>
        <v>814.91728735916911</v>
      </c>
      <c r="AH806" s="225">
        <f>IF((AA806+AB806)-(AE806+AG806)&gt;0,0,(AA806+AB806)-(AE806+AG806))</f>
        <v>-457.9672873591694</v>
      </c>
      <c r="AI806" s="238">
        <f t="shared" si="344"/>
        <v>0.6000000000000002</v>
      </c>
      <c r="AJ806" s="69">
        <f t="shared" si="345"/>
        <v>814.91728735916945</v>
      </c>
      <c r="AK806" s="69"/>
      <c r="AL806" s="438">
        <f t="shared" si="338"/>
        <v>5.0999999999999997E-2</v>
      </c>
      <c r="AM806" s="69">
        <f t="shared" si="340"/>
        <v>69.3</v>
      </c>
      <c r="AN806" s="186"/>
      <c r="AO806" s="329"/>
    </row>
    <row r="807" spans="2:41" s="1" customFormat="1" ht="15.75" customHeight="1" x14ac:dyDescent="0.25">
      <c r="B807" s="666"/>
      <c r="C807" s="15" t="s">
        <v>585</v>
      </c>
      <c r="D807" s="116">
        <v>3</v>
      </c>
      <c r="E807" s="116">
        <v>27</v>
      </c>
      <c r="F807" s="116">
        <v>25</v>
      </c>
      <c r="G807" s="69">
        <v>2072.3720388423581</v>
      </c>
      <c r="H807" s="69">
        <v>94.8</v>
      </c>
      <c r="I807" s="80">
        <v>0.33119315141787059</v>
      </c>
      <c r="J807" s="69">
        <v>680.9</v>
      </c>
      <c r="K807" s="80">
        <v>0</v>
      </c>
      <c r="L807" s="69">
        <v>0</v>
      </c>
      <c r="M807" s="80">
        <v>0</v>
      </c>
      <c r="N807" s="69">
        <v>0</v>
      </c>
      <c r="O807" s="69">
        <v>0</v>
      </c>
      <c r="P807" s="69">
        <v>0</v>
      </c>
      <c r="Q807" s="69">
        <v>50.3</v>
      </c>
      <c r="R807" s="69">
        <v>8.5</v>
      </c>
      <c r="S807" s="69">
        <v>283.69791666666663</v>
      </c>
      <c r="T807" s="80">
        <v>0</v>
      </c>
      <c r="U807" s="69">
        <v>0</v>
      </c>
      <c r="V807" s="80">
        <v>0.25</v>
      </c>
      <c r="W807" s="69">
        <v>513.97499999999991</v>
      </c>
      <c r="X807" s="69">
        <v>0</v>
      </c>
      <c r="Y807" s="69">
        <v>0</v>
      </c>
      <c r="Z807" s="69">
        <v>0</v>
      </c>
      <c r="AA807" s="60">
        <f>G807+H807+J807+L807+N807+O807+P807+Q807+R807+S807+U807+W807+X807+Y807+Z807</f>
        <v>3704.5449555090249</v>
      </c>
      <c r="AB807" s="143">
        <v>31.7</v>
      </c>
      <c r="AC807" s="69">
        <f>AB807+X807+W807+U807</f>
        <v>545.67499999999995</v>
      </c>
      <c r="AD807" s="238">
        <f t="shared" si="343"/>
        <v>0.26330938160351647</v>
      </c>
      <c r="AE807" s="69">
        <f>G807+H807+J807+L807+N807+P807+Q807+R807+S807+Y807+Z807</f>
        <v>3190.569955509025</v>
      </c>
      <c r="AF807" s="277">
        <f t="shared" si="339"/>
        <v>0.6</v>
      </c>
      <c r="AG807" s="278">
        <f>G807*AF807</f>
        <v>1243.4232233054147</v>
      </c>
      <c r="AH807" s="225">
        <f>IF((AA807+AB807)-(AE807+AG807)&gt;0,0,(AA807+AB807)-(AE807+AG807))</f>
        <v>-697.74822330541474</v>
      </c>
      <c r="AI807" s="238">
        <f t="shared" si="344"/>
        <v>0.6</v>
      </c>
      <c r="AJ807" s="69">
        <f t="shared" si="345"/>
        <v>1243.4232233054147</v>
      </c>
      <c r="AK807" s="69"/>
      <c r="AL807" s="438">
        <f t="shared" si="338"/>
        <v>5.0999999999999997E-2</v>
      </c>
      <c r="AM807" s="69">
        <f t="shared" si="340"/>
        <v>105.7</v>
      </c>
      <c r="AN807" s="186"/>
      <c r="AO807" s="329"/>
    </row>
    <row r="808" spans="2:41" s="1" customFormat="1" ht="15.75" x14ac:dyDescent="0.25">
      <c r="B808" s="666"/>
      <c r="C808" s="15" t="s">
        <v>977</v>
      </c>
      <c r="D808" s="116">
        <v>2</v>
      </c>
      <c r="E808" s="116">
        <v>16</v>
      </c>
      <c r="F808" s="116">
        <v>15</v>
      </c>
      <c r="G808" s="69">
        <v>1331.5537196116495</v>
      </c>
      <c r="H808" s="69">
        <v>42.2</v>
      </c>
      <c r="I808" s="80">
        <v>0.34785044323489556</v>
      </c>
      <c r="J808" s="69">
        <v>459.5</v>
      </c>
      <c r="K808" s="80">
        <v>0</v>
      </c>
      <c r="L808" s="69">
        <v>0</v>
      </c>
      <c r="M808" s="80">
        <v>0</v>
      </c>
      <c r="N808" s="69">
        <v>0</v>
      </c>
      <c r="O808" s="69">
        <v>0</v>
      </c>
      <c r="P808" s="69">
        <v>0</v>
      </c>
      <c r="Q808" s="69">
        <v>14.8</v>
      </c>
      <c r="R808" s="69">
        <v>0</v>
      </c>
      <c r="S808" s="69">
        <v>180.64270833333333</v>
      </c>
      <c r="T808" s="80">
        <v>0</v>
      </c>
      <c r="U808" s="69">
        <v>0</v>
      </c>
      <c r="V808" s="80">
        <v>0.25</v>
      </c>
      <c r="W808" s="69">
        <v>330.24250000000001</v>
      </c>
      <c r="X808" s="69">
        <v>9.3583333333333325</v>
      </c>
      <c r="Y808" s="69">
        <v>0</v>
      </c>
      <c r="Z808" s="69">
        <v>0</v>
      </c>
      <c r="AA808" s="60">
        <f>G808+H808+J808+L808+N808+O808+P808+Q808+R808+S808+U808+W808+X808+Y808+Z808</f>
        <v>2368.297261278316</v>
      </c>
      <c r="AB808" s="143">
        <v>20.2</v>
      </c>
      <c r="AC808" s="69">
        <f>AB808+X808+W808+U808</f>
        <v>359.80083333333334</v>
      </c>
      <c r="AD808" s="238">
        <f t="shared" si="343"/>
        <v>0.27021127877459578</v>
      </c>
      <c r="AE808" s="69">
        <f>G808+H808+J808+L808+N808+P808+Q808+R808+S808+Y808+Z808</f>
        <v>2028.6964279449828</v>
      </c>
      <c r="AF808" s="277">
        <f t="shared" si="339"/>
        <v>0.6</v>
      </c>
      <c r="AG808" s="278">
        <f>G808*AF808</f>
        <v>798.93223176698973</v>
      </c>
      <c r="AH808" s="225">
        <f>IF((AA808+AB808)-(AE808+AG808)&gt;0,0,(AA808+AB808)-(AE808+AG808))</f>
        <v>-439.13139843365661</v>
      </c>
      <c r="AI808" s="238">
        <f t="shared" si="344"/>
        <v>0.6000000000000002</v>
      </c>
      <c r="AJ808" s="69">
        <f t="shared" si="345"/>
        <v>798.93223176698996</v>
      </c>
      <c r="AK808" s="69"/>
      <c r="AL808" s="438">
        <f t="shared" si="338"/>
        <v>5.0999999999999997E-2</v>
      </c>
      <c r="AM808" s="69">
        <f t="shared" si="340"/>
        <v>67.900000000000006</v>
      </c>
      <c r="AN808" s="186"/>
      <c r="AO808" s="329"/>
    </row>
    <row r="809" spans="2:41" ht="15.75" x14ac:dyDescent="0.25">
      <c r="B809" s="666" t="s">
        <v>586</v>
      </c>
      <c r="C809" s="26" t="s">
        <v>124</v>
      </c>
      <c r="D809" s="126">
        <f t="shared" ref="D809:AA809" si="350">SUM(D810:D812)</f>
        <v>3</v>
      </c>
      <c r="E809" s="126">
        <f t="shared" si="350"/>
        <v>75</v>
      </c>
      <c r="F809" s="126">
        <f t="shared" si="350"/>
        <v>54</v>
      </c>
      <c r="G809" s="128">
        <f t="shared" si="350"/>
        <v>4776.9087746250334</v>
      </c>
      <c r="H809" s="128">
        <f t="shared" si="350"/>
        <v>198</v>
      </c>
      <c r="I809" s="82">
        <f>J809/G809</f>
        <v>0.29886273055571666</v>
      </c>
      <c r="J809" s="128">
        <f t="shared" si="350"/>
        <v>1427.6399999999999</v>
      </c>
      <c r="K809" s="82">
        <f>L809/G809</f>
        <v>0</v>
      </c>
      <c r="L809" s="128">
        <f t="shared" si="350"/>
        <v>0</v>
      </c>
      <c r="M809" s="83">
        <f t="shared" si="350"/>
        <v>0</v>
      </c>
      <c r="N809" s="128">
        <f t="shared" si="350"/>
        <v>0</v>
      </c>
      <c r="O809" s="128">
        <f t="shared" si="350"/>
        <v>0</v>
      </c>
      <c r="P809" s="128">
        <f t="shared" si="350"/>
        <v>0</v>
      </c>
      <c r="Q809" s="128">
        <f t="shared" si="350"/>
        <v>215.89999999999998</v>
      </c>
      <c r="R809" s="128">
        <f t="shared" si="350"/>
        <v>4.3</v>
      </c>
      <c r="S809" s="128">
        <f t="shared" si="350"/>
        <v>647.45958333333328</v>
      </c>
      <c r="T809" s="82">
        <f>U809/G809</f>
        <v>0</v>
      </c>
      <c r="U809" s="128">
        <f t="shared" si="350"/>
        <v>0</v>
      </c>
      <c r="V809" s="82">
        <f>W809/G809</f>
        <v>0.24801290037049042</v>
      </c>
      <c r="W809" s="128">
        <f t="shared" si="350"/>
        <v>1184.7349999999999</v>
      </c>
      <c r="X809" s="128">
        <f t="shared" si="350"/>
        <v>0</v>
      </c>
      <c r="Y809" s="128">
        <f t="shared" si="350"/>
        <v>0</v>
      </c>
      <c r="Z809" s="128">
        <f t="shared" si="350"/>
        <v>0</v>
      </c>
      <c r="AA809" s="128">
        <f t="shared" si="350"/>
        <v>8454.9433579583656</v>
      </c>
      <c r="AB809" s="148">
        <f>SUM(AB810:AB812)</f>
        <v>72.3</v>
      </c>
      <c r="AC809" s="148">
        <f>SUM(AC810:AC812)</f>
        <v>1257.0349999999999</v>
      </c>
      <c r="AD809" s="235">
        <f t="shared" si="343"/>
        <v>0.26314821138669781</v>
      </c>
      <c r="AE809" s="148">
        <f>SUM(AE810:AE812)</f>
        <v>7270.2083579583659</v>
      </c>
      <c r="AF809" s="273">
        <f t="shared" si="339"/>
        <v>0.6</v>
      </c>
      <c r="AG809" s="274">
        <f>SUM(AG810:AG812)</f>
        <v>2866.1452647750193</v>
      </c>
      <c r="AH809" s="148">
        <f>SUM(AH810:AH812)</f>
        <v>-1609.1102647750199</v>
      </c>
      <c r="AI809" s="235">
        <f t="shared" si="344"/>
        <v>0.6</v>
      </c>
      <c r="AJ809" s="128">
        <f t="shared" si="345"/>
        <v>2866.1452647750198</v>
      </c>
      <c r="AK809" s="128"/>
      <c r="AL809" s="443">
        <f t="shared" si="338"/>
        <v>5.0999999999999997E-2</v>
      </c>
      <c r="AM809" s="128">
        <f>SUM(AM810:AM812)</f>
        <v>243.6</v>
      </c>
      <c r="AN809" s="200"/>
      <c r="AO809" s="329"/>
    </row>
    <row r="810" spans="2:41" s="1" customFormat="1" ht="15.75" x14ac:dyDescent="0.25">
      <c r="B810" s="666"/>
      <c r="C810" s="15" t="s">
        <v>587</v>
      </c>
      <c r="D810" s="116"/>
      <c r="E810" s="116">
        <v>15</v>
      </c>
      <c r="F810" s="116">
        <v>12</v>
      </c>
      <c r="G810" s="69">
        <v>959.42589939693414</v>
      </c>
      <c r="H810" s="69">
        <v>63.6</v>
      </c>
      <c r="I810" s="80">
        <v>0.4364152132801008</v>
      </c>
      <c r="J810" s="69">
        <v>415.38</v>
      </c>
      <c r="K810" s="80">
        <v>0</v>
      </c>
      <c r="L810" s="69">
        <v>0</v>
      </c>
      <c r="M810" s="80">
        <v>0</v>
      </c>
      <c r="N810" s="69">
        <v>0</v>
      </c>
      <c r="O810" s="69">
        <v>0</v>
      </c>
      <c r="P810" s="69">
        <v>0</v>
      </c>
      <c r="Q810" s="69">
        <v>14.7</v>
      </c>
      <c r="R810" s="69">
        <v>0</v>
      </c>
      <c r="S810" s="69">
        <v>140.28583333333333</v>
      </c>
      <c r="T810" s="80">
        <v>0</v>
      </c>
      <c r="U810" s="69">
        <v>0</v>
      </c>
      <c r="V810" s="80">
        <v>0.25</v>
      </c>
      <c r="W810" s="69">
        <v>237.95000000000005</v>
      </c>
      <c r="X810" s="69">
        <v>0</v>
      </c>
      <c r="Y810" s="69">
        <v>0</v>
      </c>
      <c r="Z810" s="69">
        <v>0</v>
      </c>
      <c r="AA810" s="60">
        <f>G810+H810+J810+L810+N810+O810+P810+Q810+R810+S810+U810+W810+X810+Y810+Z810</f>
        <v>1831.3417327302677</v>
      </c>
      <c r="AB810" s="143">
        <v>15.7</v>
      </c>
      <c r="AC810" s="69">
        <f>AB810+X810+W810+U810</f>
        <v>253.65000000000003</v>
      </c>
      <c r="AD810" s="238">
        <f t="shared" si="343"/>
        <v>0.26437685303204417</v>
      </c>
      <c r="AE810" s="69">
        <f>G810+H810+J810+L810+N810+P810+Q810+R810+S810+Y810+Z810</f>
        <v>1593.3917327302677</v>
      </c>
      <c r="AF810" s="277">
        <f t="shared" si="339"/>
        <v>0.6</v>
      </c>
      <c r="AG810" s="278">
        <f>G810*AF810</f>
        <v>575.65553963816046</v>
      </c>
      <c r="AH810" s="225">
        <f>IF((AA810+AB810)-(AE810+AG810)&gt;0,0,(AA810+AB810)-(AE810+AG810))</f>
        <v>-322.00553963816014</v>
      </c>
      <c r="AI810" s="238">
        <f t="shared" si="344"/>
        <v>0.59999999999999976</v>
      </c>
      <c r="AJ810" s="69">
        <f t="shared" si="345"/>
        <v>575.65553963816023</v>
      </c>
      <c r="AK810" s="69"/>
      <c r="AL810" s="438">
        <f t="shared" si="338"/>
        <v>5.0999999999999997E-2</v>
      </c>
      <c r="AM810" s="69">
        <f t="shared" si="340"/>
        <v>48.9</v>
      </c>
      <c r="AN810" s="186"/>
      <c r="AO810" s="329"/>
    </row>
    <row r="811" spans="2:41" ht="15.75" customHeight="1" x14ac:dyDescent="0.25">
      <c r="B811" s="666"/>
      <c r="C811" s="15" t="s">
        <v>588</v>
      </c>
      <c r="D811" s="116">
        <v>3</v>
      </c>
      <c r="E811" s="116">
        <v>46</v>
      </c>
      <c r="F811" s="116">
        <v>30</v>
      </c>
      <c r="G811" s="69">
        <v>2748.2441396467752</v>
      </c>
      <c r="H811" s="69">
        <v>84</v>
      </c>
      <c r="I811" s="80">
        <v>0.2253154342723005</v>
      </c>
      <c r="J811" s="69">
        <v>614.29999999999995</v>
      </c>
      <c r="K811" s="80">
        <v>0</v>
      </c>
      <c r="L811" s="69">
        <v>0</v>
      </c>
      <c r="M811" s="80">
        <v>0</v>
      </c>
      <c r="N811" s="69">
        <v>0</v>
      </c>
      <c r="O811" s="69">
        <v>0</v>
      </c>
      <c r="P811" s="69">
        <v>0</v>
      </c>
      <c r="Q811" s="69">
        <v>176.1</v>
      </c>
      <c r="R811" s="69">
        <v>0</v>
      </c>
      <c r="S811" s="69">
        <v>356.86666666666662</v>
      </c>
      <c r="T811" s="80">
        <v>0</v>
      </c>
      <c r="U811" s="69">
        <v>0</v>
      </c>
      <c r="V811" s="80">
        <v>0.25</v>
      </c>
      <c r="W811" s="69">
        <v>681.59999999999991</v>
      </c>
      <c r="X811" s="69">
        <v>0</v>
      </c>
      <c r="Y811" s="69">
        <v>0</v>
      </c>
      <c r="Z811" s="69">
        <v>0</v>
      </c>
      <c r="AA811" s="60">
        <f>G811+H811+J811+L811+N811+O811+P811+Q811+R811+S811+U811+W811+X811+Y811+Z811</f>
        <v>4661.1108063134416</v>
      </c>
      <c r="AB811" s="143">
        <v>39.799999999999997</v>
      </c>
      <c r="AC811" s="69">
        <f>AB811+X811+W811+U811</f>
        <v>721.39999999999986</v>
      </c>
      <c r="AD811" s="238">
        <f t="shared" si="343"/>
        <v>0.26249487430644336</v>
      </c>
      <c r="AE811" s="69">
        <f>G811+H811+J811+L811+N811+P811+Q811+R811+S811+Y811+Z811</f>
        <v>3979.5108063134417</v>
      </c>
      <c r="AF811" s="277">
        <f t="shared" si="339"/>
        <v>0.6</v>
      </c>
      <c r="AG811" s="278">
        <f>G811*AF811</f>
        <v>1648.9464837880651</v>
      </c>
      <c r="AH811" s="225">
        <f>IF((AA811+AB811)-(AE811+AG811)&gt;0,0,(AA811+AB811)-(AE811+AG811))</f>
        <v>-927.54648378806542</v>
      </c>
      <c r="AI811" s="238">
        <f t="shared" si="344"/>
        <v>0.60000000000000009</v>
      </c>
      <c r="AJ811" s="69">
        <f t="shared" si="345"/>
        <v>1648.9464837880653</v>
      </c>
      <c r="AK811" s="69"/>
      <c r="AL811" s="438">
        <f t="shared" si="338"/>
        <v>5.0999999999999997E-2</v>
      </c>
      <c r="AM811" s="69">
        <f t="shared" si="340"/>
        <v>140.19999999999999</v>
      </c>
      <c r="AN811" s="186"/>
      <c r="AO811" s="329"/>
    </row>
    <row r="812" spans="2:41" s="1" customFormat="1" ht="15.75" x14ac:dyDescent="0.25">
      <c r="B812" s="666"/>
      <c r="C812" s="15" t="s">
        <v>589</v>
      </c>
      <c r="D812" s="116"/>
      <c r="E812" s="116">
        <v>14</v>
      </c>
      <c r="F812" s="116">
        <v>12</v>
      </c>
      <c r="G812" s="69">
        <v>1069.2387355813235</v>
      </c>
      <c r="H812" s="69">
        <v>50.399999999999991</v>
      </c>
      <c r="I812" s="80">
        <v>0.37517204970115203</v>
      </c>
      <c r="J812" s="69">
        <v>397.96000000000004</v>
      </c>
      <c r="K812" s="80">
        <v>0</v>
      </c>
      <c r="L812" s="69">
        <v>0</v>
      </c>
      <c r="M812" s="80">
        <v>0</v>
      </c>
      <c r="N812" s="69">
        <v>0</v>
      </c>
      <c r="O812" s="69">
        <v>0</v>
      </c>
      <c r="P812" s="69">
        <v>0</v>
      </c>
      <c r="Q812" s="69">
        <v>25.1</v>
      </c>
      <c r="R812" s="69">
        <v>4.3</v>
      </c>
      <c r="S812" s="69">
        <v>150.30708333333334</v>
      </c>
      <c r="T812" s="80">
        <v>0</v>
      </c>
      <c r="U812" s="69">
        <v>0</v>
      </c>
      <c r="V812" s="80">
        <v>0.25</v>
      </c>
      <c r="W812" s="69">
        <v>265.185</v>
      </c>
      <c r="X812" s="69">
        <v>0</v>
      </c>
      <c r="Y812" s="69">
        <v>0</v>
      </c>
      <c r="Z812" s="69">
        <v>0</v>
      </c>
      <c r="AA812" s="60">
        <f>G812+H812+J812+L812+N812+O812+P812+Q812+R812+S812+U812+W812+X812+Y812+Z812</f>
        <v>1962.4908189146568</v>
      </c>
      <c r="AB812" s="143">
        <v>16.8</v>
      </c>
      <c r="AC812" s="69">
        <f>AB812+X812+W812+U812</f>
        <v>281.98500000000001</v>
      </c>
      <c r="AD812" s="238">
        <f t="shared" si="343"/>
        <v>0.26372501352253241</v>
      </c>
      <c r="AE812" s="69">
        <f>G812+H812+J812+L812+N812+P812+Q812+R812+S812+Y812+Z812</f>
        <v>1697.3058189146568</v>
      </c>
      <c r="AF812" s="277">
        <f t="shared" si="339"/>
        <v>0.6</v>
      </c>
      <c r="AG812" s="278">
        <f>G812*AF812</f>
        <v>641.54324134879403</v>
      </c>
      <c r="AH812" s="225">
        <f>IF((AA812+AB812)-(AE812+AG812)&gt;0,0,(AA812+AB812)-(AE812+AG812))</f>
        <v>-359.55824134879435</v>
      </c>
      <c r="AI812" s="238">
        <f t="shared" si="344"/>
        <v>0.60000000000000031</v>
      </c>
      <c r="AJ812" s="69">
        <f t="shared" si="345"/>
        <v>641.54324134879437</v>
      </c>
      <c r="AK812" s="69"/>
      <c r="AL812" s="438">
        <f t="shared" si="338"/>
        <v>5.0999999999999997E-2</v>
      </c>
      <c r="AM812" s="69">
        <f t="shared" si="340"/>
        <v>54.5</v>
      </c>
      <c r="AN812" s="186"/>
      <c r="AO812" s="329"/>
    </row>
    <row r="813" spans="2:41" s="1" customFormat="1" ht="15.75" x14ac:dyDescent="0.25">
      <c r="B813" s="666" t="s">
        <v>590</v>
      </c>
      <c r="C813" s="26" t="s">
        <v>124</v>
      </c>
      <c r="D813" s="125">
        <f t="shared" ref="D813:AA813" si="351">SUM(D814:D815)</f>
        <v>5</v>
      </c>
      <c r="E813" s="125">
        <f t="shared" si="351"/>
        <v>61</v>
      </c>
      <c r="F813" s="125">
        <f t="shared" si="351"/>
        <v>48</v>
      </c>
      <c r="G813" s="57">
        <f t="shared" si="351"/>
        <v>3950.4618450749595</v>
      </c>
      <c r="H813" s="57">
        <f t="shared" si="351"/>
        <v>183.8</v>
      </c>
      <c r="I813" s="82">
        <f>J813/G813</f>
        <v>0.32565812567051611</v>
      </c>
      <c r="J813" s="57">
        <f t="shared" si="351"/>
        <v>1286.5</v>
      </c>
      <c r="K813" s="82">
        <f>L813/G813</f>
        <v>0</v>
      </c>
      <c r="L813" s="57">
        <f t="shared" si="351"/>
        <v>0</v>
      </c>
      <c r="M813" s="82">
        <f t="shared" si="351"/>
        <v>0</v>
      </c>
      <c r="N813" s="57">
        <f t="shared" si="351"/>
        <v>0</v>
      </c>
      <c r="O813" s="57">
        <f t="shared" si="351"/>
        <v>0</v>
      </c>
      <c r="P813" s="57">
        <f t="shared" si="351"/>
        <v>0</v>
      </c>
      <c r="Q813" s="57">
        <f t="shared" si="351"/>
        <v>101.89999999999999</v>
      </c>
      <c r="R813" s="57">
        <f t="shared" si="351"/>
        <v>4.2</v>
      </c>
      <c r="S813" s="57">
        <f t="shared" si="351"/>
        <v>539.34395833333338</v>
      </c>
      <c r="T813" s="82">
        <f>U813/G813</f>
        <v>0</v>
      </c>
      <c r="U813" s="57">
        <f t="shared" si="351"/>
        <v>0</v>
      </c>
      <c r="V813" s="82">
        <f>W813/G813</f>
        <v>0.24801290037049051</v>
      </c>
      <c r="W813" s="57">
        <f t="shared" si="351"/>
        <v>979.76549999999997</v>
      </c>
      <c r="X813" s="57">
        <f t="shared" si="351"/>
        <v>0</v>
      </c>
      <c r="Y813" s="57">
        <f t="shared" si="351"/>
        <v>0</v>
      </c>
      <c r="Z813" s="57">
        <f t="shared" si="351"/>
        <v>0</v>
      </c>
      <c r="AA813" s="57">
        <f t="shared" si="351"/>
        <v>7045.9713034082924</v>
      </c>
      <c r="AB813" s="141">
        <f>SUM(AB814:AB815)</f>
        <v>61.199999999999996</v>
      </c>
      <c r="AC813" s="141">
        <f>SUM(AC814:AC815)</f>
        <v>1040.9654999999998</v>
      </c>
      <c r="AD813" s="233">
        <f t="shared" si="343"/>
        <v>0.26350475990491379</v>
      </c>
      <c r="AE813" s="141">
        <f>SUM(AE814:AE815)</f>
        <v>6066.2058034082929</v>
      </c>
      <c r="AF813" s="269">
        <f t="shared" si="339"/>
        <v>0.6</v>
      </c>
      <c r="AG813" s="270">
        <f>SUM(AG814:AG815)</f>
        <v>2370.2771070449758</v>
      </c>
      <c r="AH813" s="141">
        <f>SUM(AH814:AH815)</f>
        <v>-1329.3116070449755</v>
      </c>
      <c r="AI813" s="233">
        <f t="shared" si="344"/>
        <v>0.59999999999999987</v>
      </c>
      <c r="AJ813" s="57">
        <f t="shared" si="345"/>
        <v>2370.2771070449753</v>
      </c>
      <c r="AK813" s="57"/>
      <c r="AL813" s="433">
        <f t="shared" si="338"/>
        <v>5.0999999999999997E-2</v>
      </c>
      <c r="AM813" s="57">
        <f>SUM(AM814:AM815)</f>
        <v>201.5</v>
      </c>
      <c r="AN813" s="79"/>
      <c r="AO813" s="329"/>
    </row>
    <row r="814" spans="2:41" s="1" customFormat="1" ht="15.75" x14ac:dyDescent="0.25">
      <c r="B814" s="666"/>
      <c r="C814" s="15" t="s">
        <v>591</v>
      </c>
      <c r="D814" s="116">
        <v>2</v>
      </c>
      <c r="E814" s="116">
        <v>15</v>
      </c>
      <c r="F814" s="116">
        <v>14</v>
      </c>
      <c r="G814" s="69">
        <v>1114.0166482762286</v>
      </c>
      <c r="H814" s="69">
        <v>49.4</v>
      </c>
      <c r="I814" s="80">
        <v>0.3366927201622929</v>
      </c>
      <c r="J814" s="69">
        <v>372.09999999999997</v>
      </c>
      <c r="K814" s="80">
        <v>0</v>
      </c>
      <c r="L814" s="69">
        <v>0</v>
      </c>
      <c r="M814" s="80">
        <v>0</v>
      </c>
      <c r="N814" s="69">
        <v>0</v>
      </c>
      <c r="O814" s="69">
        <v>0</v>
      </c>
      <c r="P814" s="69">
        <v>0</v>
      </c>
      <c r="Q814" s="69">
        <v>14.8</v>
      </c>
      <c r="R814" s="69">
        <v>0</v>
      </c>
      <c r="S814" s="69">
        <v>151.47937499999998</v>
      </c>
      <c r="T814" s="80">
        <v>0</v>
      </c>
      <c r="U814" s="69">
        <v>0</v>
      </c>
      <c r="V814" s="80">
        <v>0.25</v>
      </c>
      <c r="W814" s="69">
        <v>276.29050000000001</v>
      </c>
      <c r="X814" s="69">
        <v>0</v>
      </c>
      <c r="Y814" s="69">
        <v>0</v>
      </c>
      <c r="Z814" s="69">
        <v>0</v>
      </c>
      <c r="AA814" s="60">
        <f>G814+H814+J814+L814+N814+O814+P814+Q814+R814+S814+U814+W814+X814+Y814+Z814</f>
        <v>1978.0865232762285</v>
      </c>
      <c r="AB814" s="143">
        <v>17.899999999999999</v>
      </c>
      <c r="AC814" s="69">
        <f>AB814+X814+W814+U814</f>
        <v>294.19049999999999</v>
      </c>
      <c r="AD814" s="238">
        <f t="shared" si="343"/>
        <v>0.26408088286222209</v>
      </c>
      <c r="AE814" s="69">
        <f>G814+H814+J814+L814+N814+P814+Q814+R814+S814+Y814+Z814</f>
        <v>1701.7960232762284</v>
      </c>
      <c r="AF814" s="277">
        <f t="shared" si="339"/>
        <v>0.6</v>
      </c>
      <c r="AG814" s="278">
        <f>G814*AF814</f>
        <v>668.40998896573717</v>
      </c>
      <c r="AH814" s="225">
        <f>IF((AA814+AB814)-(AE814+AG814)&gt;0,0,(AA814+AB814)-(AE814+AG814))</f>
        <v>-374.21948896573713</v>
      </c>
      <c r="AI814" s="238">
        <f t="shared" si="344"/>
        <v>0.59999999999999987</v>
      </c>
      <c r="AJ814" s="69">
        <f t="shared" si="345"/>
        <v>668.40998896573706</v>
      </c>
      <c r="AK814" s="69"/>
      <c r="AL814" s="438">
        <f t="shared" si="338"/>
        <v>5.0999999999999997E-2</v>
      </c>
      <c r="AM814" s="69">
        <f t="shared" si="340"/>
        <v>56.8</v>
      </c>
      <c r="AN814" s="186"/>
      <c r="AO814" s="329"/>
    </row>
    <row r="815" spans="2:41" s="1" customFormat="1" ht="15.75" customHeight="1" x14ac:dyDescent="0.25">
      <c r="B815" s="666"/>
      <c r="C815" s="15" t="s">
        <v>592</v>
      </c>
      <c r="D815" s="116">
        <v>3</v>
      </c>
      <c r="E815" s="116">
        <v>46</v>
      </c>
      <c r="F815" s="116">
        <v>34</v>
      </c>
      <c r="G815" s="69">
        <v>2836.4451967987311</v>
      </c>
      <c r="H815" s="69">
        <v>134.4</v>
      </c>
      <c r="I815" s="80">
        <v>0.32495824300792497</v>
      </c>
      <c r="J815" s="69">
        <v>914.4</v>
      </c>
      <c r="K815" s="80">
        <v>0</v>
      </c>
      <c r="L815" s="69">
        <v>0</v>
      </c>
      <c r="M815" s="80">
        <v>0</v>
      </c>
      <c r="N815" s="69">
        <v>0</v>
      </c>
      <c r="O815" s="69">
        <v>0</v>
      </c>
      <c r="P815" s="69">
        <v>0</v>
      </c>
      <c r="Q815" s="69">
        <v>87.1</v>
      </c>
      <c r="R815" s="69">
        <v>4.2</v>
      </c>
      <c r="S815" s="69">
        <v>387.86458333333337</v>
      </c>
      <c r="T815" s="80">
        <v>0</v>
      </c>
      <c r="U815" s="69">
        <v>0</v>
      </c>
      <c r="V815" s="80">
        <v>0.25</v>
      </c>
      <c r="W815" s="69">
        <v>703.47499999999991</v>
      </c>
      <c r="X815" s="69">
        <v>0</v>
      </c>
      <c r="Y815" s="69">
        <v>0</v>
      </c>
      <c r="Z815" s="69">
        <v>0</v>
      </c>
      <c r="AA815" s="60">
        <f>G815+H815+J815+L815+N815+O815+P815+Q815+R815+S815+U815+W815+X815+Y815+Z815</f>
        <v>5067.8847801320644</v>
      </c>
      <c r="AB815" s="143">
        <v>43.3</v>
      </c>
      <c r="AC815" s="69">
        <f>AB815+X815+W815+U815</f>
        <v>746.77499999999986</v>
      </c>
      <c r="AD815" s="238">
        <f t="shared" si="343"/>
        <v>0.2632784870452724</v>
      </c>
      <c r="AE815" s="69">
        <f>G815+H815+J815+L815+N815+P815+Q815+R815+S815+Y815+Z815</f>
        <v>4364.409780132064</v>
      </c>
      <c r="AF815" s="277">
        <f t="shared" si="339"/>
        <v>0.6</v>
      </c>
      <c r="AG815" s="278">
        <f>G815*AF815</f>
        <v>1701.8671180792387</v>
      </c>
      <c r="AH815" s="225">
        <f>IF((AA815+AB815)-(AE815+AG815)&gt;0,0,(AA815+AB815)-(AE815+AG815))</f>
        <v>-955.09211807923839</v>
      </c>
      <c r="AI815" s="238">
        <f t="shared" si="344"/>
        <v>0.59999999999999987</v>
      </c>
      <c r="AJ815" s="69">
        <f t="shared" si="345"/>
        <v>1701.8671180792383</v>
      </c>
      <c r="AK815" s="69"/>
      <c r="AL815" s="438">
        <f t="shared" si="338"/>
        <v>5.0999999999999997E-2</v>
      </c>
      <c r="AM815" s="69">
        <f t="shared" si="340"/>
        <v>144.69999999999999</v>
      </c>
      <c r="AN815" s="186"/>
      <c r="AO815" s="329"/>
    </row>
    <row r="816" spans="2:41" s="1" customFormat="1" ht="31.5" x14ac:dyDescent="0.25">
      <c r="B816" s="172" t="s">
        <v>593</v>
      </c>
      <c r="C816" s="19" t="s">
        <v>594</v>
      </c>
      <c r="D816" s="106">
        <v>6</v>
      </c>
      <c r="E816" s="106">
        <v>37</v>
      </c>
      <c r="F816" s="106">
        <v>32</v>
      </c>
      <c r="G816" s="137">
        <v>2616.194556939276</v>
      </c>
      <c r="H816" s="137">
        <v>100.8</v>
      </c>
      <c r="I816" s="98">
        <v>0.35620713570162593</v>
      </c>
      <c r="J816" s="137">
        <v>924.50000000000011</v>
      </c>
      <c r="K816" s="98">
        <v>0</v>
      </c>
      <c r="L816" s="137">
        <v>0</v>
      </c>
      <c r="M816" s="98">
        <v>0</v>
      </c>
      <c r="N816" s="137">
        <v>0</v>
      </c>
      <c r="O816" s="137">
        <v>0</v>
      </c>
      <c r="P816" s="137">
        <v>0</v>
      </c>
      <c r="Q816" s="137">
        <v>108.8</v>
      </c>
      <c r="R816" s="164">
        <v>8.5</v>
      </c>
      <c r="S816" s="164">
        <v>365.57083333333338</v>
      </c>
      <c r="T816" s="165">
        <v>0</v>
      </c>
      <c r="U816" s="164">
        <v>0</v>
      </c>
      <c r="V816" s="165">
        <v>0.25</v>
      </c>
      <c r="W816" s="319">
        <v>648.85000000000014</v>
      </c>
      <c r="X816" s="164">
        <v>0</v>
      </c>
      <c r="Y816" s="164">
        <v>0</v>
      </c>
      <c r="Z816" s="164">
        <v>0</v>
      </c>
      <c r="AA816" s="164">
        <f>G816+H816+J816+L816+N816+O816+P816+Q816+R816+S816+U816+W816+X816+Y816+Z816</f>
        <v>4773.2153902726104</v>
      </c>
      <c r="AB816" s="151">
        <v>40.799999999999997</v>
      </c>
      <c r="AC816" s="164">
        <f>AB816+X816+W816+U816</f>
        <v>689.65000000000009</v>
      </c>
      <c r="AD816" s="242">
        <f t="shared" si="343"/>
        <v>0.26360807080297255</v>
      </c>
      <c r="AE816" s="164">
        <f>G816+H816+J816+L816+N816+P816+Q816+R816+S816+Y816+Z816</f>
        <v>4124.3653902726101</v>
      </c>
      <c r="AF816" s="286">
        <f t="shared" si="339"/>
        <v>0.6</v>
      </c>
      <c r="AG816" s="287">
        <f>G816*AF816</f>
        <v>1569.7167341635657</v>
      </c>
      <c r="AH816" s="229">
        <f>IF((AA816+AB816)-(AE816+AG816)&gt;0,0,(AA816+AB816)-(AE816+AG816))</f>
        <v>-880.06673416356534</v>
      </c>
      <c r="AI816" s="242">
        <f t="shared" si="344"/>
        <v>0.6</v>
      </c>
      <c r="AJ816" s="164">
        <f t="shared" si="345"/>
        <v>1569.7167341635654</v>
      </c>
      <c r="AK816" s="164"/>
      <c r="AL816" s="439">
        <f t="shared" si="338"/>
        <v>5.0999999999999997E-2</v>
      </c>
      <c r="AM816" s="164">
        <f t="shared" si="340"/>
        <v>133.4</v>
      </c>
      <c r="AN816" s="203"/>
      <c r="AO816" s="329"/>
    </row>
    <row r="817" spans="2:41" s="1" customFormat="1" ht="15.75" x14ac:dyDescent="0.25">
      <c r="B817" s="666" t="s">
        <v>595</v>
      </c>
      <c r="C817" s="26" t="s">
        <v>124</v>
      </c>
      <c r="D817" s="125">
        <f t="shared" ref="D817:AA817" si="352">SUM(D818:D819)</f>
        <v>8</v>
      </c>
      <c r="E817" s="125">
        <f t="shared" si="352"/>
        <v>72</v>
      </c>
      <c r="F817" s="125">
        <f t="shared" si="352"/>
        <v>52</v>
      </c>
      <c r="G817" s="57">
        <f t="shared" si="352"/>
        <v>4743.9669397938796</v>
      </c>
      <c r="H817" s="57">
        <f t="shared" si="352"/>
        <v>139.19999999999999</v>
      </c>
      <c r="I817" s="82">
        <f>J817/G817</f>
        <v>0.28432322929691511</v>
      </c>
      <c r="J817" s="57">
        <f t="shared" si="352"/>
        <v>1348.82</v>
      </c>
      <c r="K817" s="82">
        <f>L817/G817</f>
        <v>0</v>
      </c>
      <c r="L817" s="57">
        <f t="shared" si="352"/>
        <v>0</v>
      </c>
      <c r="M817" s="82">
        <f t="shared" si="352"/>
        <v>0</v>
      </c>
      <c r="N817" s="57">
        <f t="shared" si="352"/>
        <v>0</v>
      </c>
      <c r="O817" s="57">
        <f t="shared" si="352"/>
        <v>0</v>
      </c>
      <c r="P817" s="57">
        <f t="shared" si="352"/>
        <v>0</v>
      </c>
      <c r="Q817" s="57">
        <f t="shared" si="352"/>
        <v>119.6</v>
      </c>
      <c r="R817" s="57">
        <f t="shared" si="352"/>
        <v>12.59</v>
      </c>
      <c r="S817" s="57">
        <f t="shared" si="352"/>
        <v>625.25291666666669</v>
      </c>
      <c r="T817" s="82">
        <f>U817/G817</f>
        <v>0</v>
      </c>
      <c r="U817" s="57">
        <f t="shared" si="352"/>
        <v>0</v>
      </c>
      <c r="V817" s="82">
        <f>W817/G817</f>
        <v>0.24801290037049048</v>
      </c>
      <c r="W817" s="57">
        <f t="shared" si="352"/>
        <v>1176.5650000000001</v>
      </c>
      <c r="X817" s="57">
        <f t="shared" si="352"/>
        <v>10.025</v>
      </c>
      <c r="Y817" s="57">
        <f t="shared" si="352"/>
        <v>0</v>
      </c>
      <c r="Z817" s="57">
        <f t="shared" si="352"/>
        <v>0</v>
      </c>
      <c r="AA817" s="57">
        <f t="shared" si="352"/>
        <v>8176.0198564605462</v>
      </c>
      <c r="AB817" s="141">
        <f>SUM(AB818:AB819)</f>
        <v>69.900000000000006</v>
      </c>
      <c r="AC817" s="141">
        <f>SUM(AC818:AC819)</f>
        <v>1256.4900000000002</v>
      </c>
      <c r="AD817" s="233">
        <f t="shared" si="343"/>
        <v>0.26486061474420669</v>
      </c>
      <c r="AE817" s="141">
        <f>SUM(AE818:AE819)</f>
        <v>6989.4298564605469</v>
      </c>
      <c r="AF817" s="269">
        <f t="shared" si="339"/>
        <v>0.6</v>
      </c>
      <c r="AG817" s="270">
        <f>SUM(AG818:AG819)</f>
        <v>2846.380163876328</v>
      </c>
      <c r="AH817" s="141">
        <f>SUM(AH818:AH819)</f>
        <v>-1589.8901638763282</v>
      </c>
      <c r="AI817" s="233">
        <f t="shared" si="344"/>
        <v>0.60000000000000009</v>
      </c>
      <c r="AJ817" s="57">
        <f t="shared" si="345"/>
        <v>2846.3801638763284</v>
      </c>
      <c r="AK817" s="57"/>
      <c r="AL817" s="433">
        <f t="shared" si="338"/>
        <v>5.0999999999999997E-2</v>
      </c>
      <c r="AM817" s="57">
        <f>SUM(AM818:AM819)</f>
        <v>242</v>
      </c>
      <c r="AN817" s="79"/>
      <c r="AO817" s="329"/>
    </row>
    <row r="818" spans="2:41" s="1" customFormat="1" ht="15.75" customHeight="1" x14ac:dyDescent="0.25">
      <c r="B818" s="666"/>
      <c r="C818" s="15" t="s">
        <v>596</v>
      </c>
      <c r="D818" s="116">
        <v>2</v>
      </c>
      <c r="E818" s="116">
        <v>14</v>
      </c>
      <c r="F818" s="116">
        <v>13</v>
      </c>
      <c r="G818" s="69">
        <v>1338.2368397135633</v>
      </c>
      <c r="H818" s="69">
        <v>49.2</v>
      </c>
      <c r="I818" s="80">
        <v>0.28705935522747816</v>
      </c>
      <c r="J818" s="69">
        <v>381.09999999999997</v>
      </c>
      <c r="K818" s="80">
        <v>0</v>
      </c>
      <c r="L818" s="69">
        <v>0</v>
      </c>
      <c r="M818" s="80">
        <v>0</v>
      </c>
      <c r="N818" s="69">
        <v>0</v>
      </c>
      <c r="O818" s="69">
        <v>0</v>
      </c>
      <c r="P818" s="69">
        <v>0</v>
      </c>
      <c r="Q818" s="69">
        <v>12.6</v>
      </c>
      <c r="R818" s="69">
        <v>4.0999999999999996</v>
      </c>
      <c r="S818" s="69">
        <v>175.54166666666666</v>
      </c>
      <c r="T818" s="80">
        <v>0</v>
      </c>
      <c r="U818" s="69">
        <v>0</v>
      </c>
      <c r="V818" s="80">
        <v>0.25</v>
      </c>
      <c r="W818" s="69">
        <v>331.9</v>
      </c>
      <c r="X818" s="69">
        <v>0</v>
      </c>
      <c r="Y818" s="69">
        <v>0</v>
      </c>
      <c r="Z818" s="69">
        <v>0</v>
      </c>
      <c r="AA818" s="60">
        <f>G818+H818+J818+L818+N818+O818+P818+Q818+R818+S818+U818+W818+X818+Y818+Z818</f>
        <v>2292.6785063802299</v>
      </c>
      <c r="AB818" s="143">
        <v>19.600000000000001</v>
      </c>
      <c r="AC818" s="69">
        <f>AB818+X818+W818+U818</f>
        <v>351.5</v>
      </c>
      <c r="AD818" s="238">
        <f t="shared" si="343"/>
        <v>0.26265903730107681</v>
      </c>
      <c r="AE818" s="69">
        <f>G818+H818+J818+L818+N818+P818+Q818+R818+S818+Y818+Z818</f>
        <v>1960.7785063802298</v>
      </c>
      <c r="AF818" s="277">
        <f t="shared" si="339"/>
        <v>0.6</v>
      </c>
      <c r="AG818" s="278">
        <f>G818*AF818</f>
        <v>802.94210382813799</v>
      </c>
      <c r="AH818" s="225">
        <f>IF((AA818+AB818)-(AE818+AG818)&gt;0,0,(AA818+AB818)-(AE818+AG818))</f>
        <v>-451.44210382813799</v>
      </c>
      <c r="AI818" s="238">
        <f t="shared" si="344"/>
        <v>0.6</v>
      </c>
      <c r="AJ818" s="69">
        <f t="shared" si="345"/>
        <v>802.94210382813799</v>
      </c>
      <c r="AK818" s="69"/>
      <c r="AL818" s="438">
        <f t="shared" si="338"/>
        <v>5.0999999999999997E-2</v>
      </c>
      <c r="AM818" s="69">
        <f t="shared" si="340"/>
        <v>68.3</v>
      </c>
      <c r="AN818" s="186"/>
      <c r="AO818" s="329"/>
    </row>
    <row r="819" spans="2:41" s="1" customFormat="1" ht="15.75" x14ac:dyDescent="0.25">
      <c r="B819" s="666"/>
      <c r="C819" s="15" t="s">
        <v>597</v>
      </c>
      <c r="D819" s="116">
        <v>6</v>
      </c>
      <c r="E819" s="116">
        <v>58</v>
      </c>
      <c r="F819" s="116">
        <v>39</v>
      </c>
      <c r="G819" s="69">
        <v>3405.7301000803163</v>
      </c>
      <c r="H819" s="69">
        <v>90</v>
      </c>
      <c r="I819" s="80">
        <v>0.28642124392510637</v>
      </c>
      <c r="J819" s="69">
        <v>967.72</v>
      </c>
      <c r="K819" s="80">
        <v>0</v>
      </c>
      <c r="L819" s="69">
        <v>0</v>
      </c>
      <c r="M819" s="80">
        <v>0</v>
      </c>
      <c r="N819" s="69">
        <v>0</v>
      </c>
      <c r="O819" s="69">
        <v>0</v>
      </c>
      <c r="P819" s="69">
        <v>0</v>
      </c>
      <c r="Q819" s="69">
        <v>107</v>
      </c>
      <c r="R819" s="69">
        <v>8.49</v>
      </c>
      <c r="S819" s="69">
        <v>449.71125000000001</v>
      </c>
      <c r="T819" s="80">
        <v>0</v>
      </c>
      <c r="U819" s="69">
        <v>0</v>
      </c>
      <c r="V819" s="80">
        <v>0.25</v>
      </c>
      <c r="W819" s="69">
        <v>844.66500000000008</v>
      </c>
      <c r="X819" s="69">
        <v>10.025</v>
      </c>
      <c r="Y819" s="69">
        <v>0</v>
      </c>
      <c r="Z819" s="69">
        <v>0</v>
      </c>
      <c r="AA819" s="60">
        <f>G819+H819+J819+L819+N819+O819+P819+Q819+R819+S819+U819+W819+X819+Y819+Z819</f>
        <v>5883.3413500803163</v>
      </c>
      <c r="AB819" s="143">
        <v>50.3</v>
      </c>
      <c r="AC819" s="69">
        <f>AB819+X819+W819+U819</f>
        <v>904.99000000000012</v>
      </c>
      <c r="AD819" s="238">
        <f t="shared" si="343"/>
        <v>0.26572569563825921</v>
      </c>
      <c r="AE819" s="69">
        <f>G819+H819+J819+L819+N819+P819+Q819+R819+S819+Y819+Z819</f>
        <v>5028.6513500803167</v>
      </c>
      <c r="AF819" s="277">
        <f t="shared" si="339"/>
        <v>0.6</v>
      </c>
      <c r="AG819" s="278">
        <f>G819*AF819</f>
        <v>2043.4380600481898</v>
      </c>
      <c r="AH819" s="225">
        <f>IF((AA819+AB819)-(AE819+AG819)&gt;0,0,(AA819+AB819)-(AE819+AG819))</f>
        <v>-1138.4480600481902</v>
      </c>
      <c r="AI819" s="238">
        <f t="shared" si="344"/>
        <v>0.6000000000000002</v>
      </c>
      <c r="AJ819" s="69">
        <f t="shared" si="345"/>
        <v>2043.4380600481904</v>
      </c>
      <c r="AK819" s="69"/>
      <c r="AL819" s="438">
        <f t="shared" si="338"/>
        <v>5.0999999999999997E-2</v>
      </c>
      <c r="AM819" s="69">
        <f t="shared" si="340"/>
        <v>173.7</v>
      </c>
      <c r="AN819" s="186"/>
      <c r="AO819" s="329"/>
    </row>
    <row r="820" spans="2:41" s="1" customFormat="1" ht="15.75" x14ac:dyDescent="0.25">
      <c r="B820" s="666" t="s">
        <v>598</v>
      </c>
      <c r="C820" s="26" t="s">
        <v>124</v>
      </c>
      <c r="D820" s="125">
        <f t="shared" ref="D820:AA820" si="353">SUM(D821:D822)</f>
        <v>6</v>
      </c>
      <c r="E820" s="125">
        <f t="shared" si="353"/>
        <v>51</v>
      </c>
      <c r="F820" s="125">
        <f t="shared" si="353"/>
        <v>39</v>
      </c>
      <c r="G820" s="57">
        <f t="shared" si="353"/>
        <v>3290.1312745467585</v>
      </c>
      <c r="H820" s="57">
        <f t="shared" si="353"/>
        <v>198.79999999999998</v>
      </c>
      <c r="I820" s="82">
        <f>J820/G820</f>
        <v>0.34486161958881284</v>
      </c>
      <c r="J820" s="57">
        <f t="shared" si="353"/>
        <v>1134.6400000000001</v>
      </c>
      <c r="K820" s="82">
        <f>L820/G820</f>
        <v>0</v>
      </c>
      <c r="L820" s="57">
        <f t="shared" si="353"/>
        <v>0</v>
      </c>
      <c r="M820" s="82">
        <f t="shared" si="353"/>
        <v>0</v>
      </c>
      <c r="N820" s="57">
        <f t="shared" si="353"/>
        <v>0</v>
      </c>
      <c r="O820" s="57">
        <f t="shared" si="353"/>
        <v>0</v>
      </c>
      <c r="P820" s="57">
        <f t="shared" si="353"/>
        <v>0</v>
      </c>
      <c r="Q820" s="57">
        <f t="shared" si="353"/>
        <v>79.67</v>
      </c>
      <c r="R820" s="57">
        <f t="shared" si="353"/>
        <v>8.6</v>
      </c>
      <c r="S820" s="57">
        <f t="shared" si="353"/>
        <v>458.47375</v>
      </c>
      <c r="T820" s="82">
        <f>U820/G820</f>
        <v>0</v>
      </c>
      <c r="U820" s="57">
        <f t="shared" si="353"/>
        <v>0</v>
      </c>
      <c r="V820" s="82">
        <f>W820/G820</f>
        <v>0.24801290037049042</v>
      </c>
      <c r="W820" s="57">
        <f t="shared" si="353"/>
        <v>815.99499999999989</v>
      </c>
      <c r="X820" s="57">
        <f t="shared" si="353"/>
        <v>0</v>
      </c>
      <c r="Y820" s="57">
        <f t="shared" si="353"/>
        <v>0</v>
      </c>
      <c r="Z820" s="57">
        <f t="shared" si="353"/>
        <v>0</v>
      </c>
      <c r="AA820" s="57">
        <f t="shared" si="353"/>
        <v>5986.3100245467585</v>
      </c>
      <c r="AB820" s="141">
        <f>SUM(AB821:AB822)</f>
        <v>50.1</v>
      </c>
      <c r="AC820" s="141">
        <f>SUM(AC821:AC822)</f>
        <v>866.09500000000003</v>
      </c>
      <c r="AD820" s="233">
        <f t="shared" si="343"/>
        <v>0.26324025630840864</v>
      </c>
      <c r="AE820" s="141">
        <f>SUM(AE821:AE822)</f>
        <v>5170.3150245467587</v>
      </c>
      <c r="AF820" s="269">
        <f t="shared" si="339"/>
        <v>0.6</v>
      </c>
      <c r="AG820" s="270">
        <f>SUM(AG821:AG822)</f>
        <v>1974.0787647280549</v>
      </c>
      <c r="AH820" s="141">
        <f>SUM(AH821:AH822)</f>
        <v>-1107.9837647280549</v>
      </c>
      <c r="AI820" s="233">
        <f t="shared" si="344"/>
        <v>0.6</v>
      </c>
      <c r="AJ820" s="57">
        <f t="shared" si="345"/>
        <v>1974.0787647280549</v>
      </c>
      <c r="AK820" s="57"/>
      <c r="AL820" s="433">
        <f t="shared" si="338"/>
        <v>5.0999999999999997E-2</v>
      </c>
      <c r="AM820" s="57">
        <f>SUM(AM821:AM822)</f>
        <v>167.8</v>
      </c>
      <c r="AN820" s="79"/>
      <c r="AO820" s="329"/>
    </row>
    <row r="821" spans="2:41" s="1" customFormat="1" ht="15.75" customHeight="1" x14ac:dyDescent="0.25">
      <c r="B821" s="666"/>
      <c r="C821" s="15" t="s">
        <v>599</v>
      </c>
      <c r="D821" s="116">
        <v>5</v>
      </c>
      <c r="E821" s="116">
        <v>39</v>
      </c>
      <c r="F821" s="116">
        <v>28</v>
      </c>
      <c r="G821" s="69">
        <v>2286.5242056073075</v>
      </c>
      <c r="H821" s="69">
        <v>153.19999999999999</v>
      </c>
      <c r="I821" s="80">
        <v>0.35010911014614149</v>
      </c>
      <c r="J821" s="69">
        <v>794.17000000000007</v>
      </c>
      <c r="K821" s="80">
        <v>0</v>
      </c>
      <c r="L821" s="69">
        <v>0</v>
      </c>
      <c r="M821" s="80">
        <v>0</v>
      </c>
      <c r="N821" s="69">
        <v>0</v>
      </c>
      <c r="O821" s="69">
        <v>0</v>
      </c>
      <c r="P821" s="69">
        <v>0</v>
      </c>
      <c r="Q821" s="69">
        <v>54.57</v>
      </c>
      <c r="R821" s="69">
        <v>4.3</v>
      </c>
      <c r="S821" s="69">
        <v>320.13979166666667</v>
      </c>
      <c r="T821" s="80">
        <v>0</v>
      </c>
      <c r="U821" s="69">
        <v>0</v>
      </c>
      <c r="V821" s="80">
        <v>0.25</v>
      </c>
      <c r="W821" s="69">
        <v>567.08749999999998</v>
      </c>
      <c r="X821" s="69">
        <v>0</v>
      </c>
      <c r="Y821" s="69">
        <v>0</v>
      </c>
      <c r="Z821" s="69">
        <v>0</v>
      </c>
      <c r="AA821" s="60">
        <f>G821+H821+J821+L821+N821+O821+P821+Q821+R821+S821+U821+W821+X821+Y821+Z821</f>
        <v>4179.9914972739743</v>
      </c>
      <c r="AB821" s="143">
        <v>34.700000000000003</v>
      </c>
      <c r="AC821" s="69">
        <f>AB821+X821+W821+U821</f>
        <v>601.78750000000002</v>
      </c>
      <c r="AD821" s="238">
        <f t="shared" si="343"/>
        <v>0.26318877295251003</v>
      </c>
      <c r="AE821" s="69">
        <f>G821+H821+J821+L821+N821+P821+Q821+R821+S821+Y821+Z821</f>
        <v>3612.9039972739743</v>
      </c>
      <c r="AF821" s="277">
        <f t="shared" si="339"/>
        <v>0.6</v>
      </c>
      <c r="AG821" s="278">
        <f>G821*AF821</f>
        <v>1371.9145233643844</v>
      </c>
      <c r="AH821" s="225">
        <f>IF((AA821+AB821)-(AE821+AG821)&gt;0,0,(AA821+AB821)-(AE821+AG821))</f>
        <v>-770.12702336438451</v>
      </c>
      <c r="AI821" s="238">
        <f t="shared" si="344"/>
        <v>0.6</v>
      </c>
      <c r="AJ821" s="69">
        <f t="shared" si="345"/>
        <v>1371.9145233643844</v>
      </c>
      <c r="AK821" s="69"/>
      <c r="AL821" s="438">
        <f t="shared" si="338"/>
        <v>5.0999999999999997E-2</v>
      </c>
      <c r="AM821" s="69">
        <f t="shared" si="340"/>
        <v>116.6</v>
      </c>
      <c r="AN821" s="186"/>
      <c r="AO821" s="329"/>
    </row>
    <row r="822" spans="2:41" s="1" customFormat="1" ht="15.75" x14ac:dyDescent="0.25">
      <c r="B822" s="666"/>
      <c r="C822" s="15" t="s">
        <v>600</v>
      </c>
      <c r="D822" s="116">
        <v>1</v>
      </c>
      <c r="E822" s="116">
        <v>12</v>
      </c>
      <c r="F822" s="116">
        <v>11</v>
      </c>
      <c r="G822" s="69">
        <v>1003.6070689394508</v>
      </c>
      <c r="H822" s="69">
        <v>45.6</v>
      </c>
      <c r="I822" s="80">
        <v>0.34196438435965176</v>
      </c>
      <c r="J822" s="69">
        <v>340.47</v>
      </c>
      <c r="K822" s="80">
        <v>0</v>
      </c>
      <c r="L822" s="69">
        <v>0</v>
      </c>
      <c r="M822" s="80">
        <v>0</v>
      </c>
      <c r="N822" s="69">
        <v>0</v>
      </c>
      <c r="O822" s="69">
        <v>0</v>
      </c>
      <c r="P822" s="69">
        <v>0</v>
      </c>
      <c r="Q822" s="69">
        <v>25.1</v>
      </c>
      <c r="R822" s="69">
        <v>4.3</v>
      </c>
      <c r="S822" s="69">
        <v>138.33395833333333</v>
      </c>
      <c r="T822" s="80">
        <v>0</v>
      </c>
      <c r="U822" s="69">
        <v>0</v>
      </c>
      <c r="V822" s="80">
        <v>0.25</v>
      </c>
      <c r="W822" s="69">
        <v>248.90749999999997</v>
      </c>
      <c r="X822" s="69">
        <v>0</v>
      </c>
      <c r="Y822" s="69">
        <v>0</v>
      </c>
      <c r="Z822" s="69">
        <v>0</v>
      </c>
      <c r="AA822" s="60">
        <f>G822+H822+J822+L822+N822+O822+P822+Q822+R822+S822+U822+W822+X822+Y822+Z822</f>
        <v>1806.318527272784</v>
      </c>
      <c r="AB822" s="143">
        <v>15.4</v>
      </c>
      <c r="AC822" s="69">
        <f>AB822+X822+W822+U822</f>
        <v>264.30749999999995</v>
      </c>
      <c r="AD822" s="238">
        <f t="shared" si="343"/>
        <v>0.26335755115725079</v>
      </c>
      <c r="AE822" s="69">
        <f>G822+H822+J822+L822+N822+P822+Q822+R822+S822+Y822+Z822</f>
        <v>1557.4110272727839</v>
      </c>
      <c r="AF822" s="277">
        <f t="shared" si="339"/>
        <v>0.6</v>
      </c>
      <c r="AG822" s="278">
        <f>G822*AF822</f>
        <v>602.16424136367038</v>
      </c>
      <c r="AH822" s="225">
        <f>IF((AA822+AB822)-(AE822+AG822)&gt;0,0,(AA822+AB822)-(AE822+AG822))</f>
        <v>-337.85674136367038</v>
      </c>
      <c r="AI822" s="238">
        <f t="shared" si="344"/>
        <v>0.59999999999999987</v>
      </c>
      <c r="AJ822" s="69">
        <f t="shared" si="345"/>
        <v>602.16424136367027</v>
      </c>
      <c r="AK822" s="69"/>
      <c r="AL822" s="438">
        <f t="shared" si="338"/>
        <v>5.0999999999999997E-2</v>
      </c>
      <c r="AM822" s="69">
        <f t="shared" si="340"/>
        <v>51.2</v>
      </c>
      <c r="AN822" s="186"/>
      <c r="AO822" s="329"/>
    </row>
    <row r="823" spans="2:41" ht="15.75" x14ac:dyDescent="0.25">
      <c r="B823" s="666" t="s">
        <v>601</v>
      </c>
      <c r="C823" s="26" t="s">
        <v>124</v>
      </c>
      <c r="D823" s="125">
        <f t="shared" ref="D823:AA823" si="354">SUM(D824:D825)</f>
        <v>37</v>
      </c>
      <c r="E823" s="125">
        <f t="shared" si="354"/>
        <v>158</v>
      </c>
      <c r="F823" s="125">
        <f t="shared" si="354"/>
        <v>127</v>
      </c>
      <c r="G823" s="57">
        <f t="shared" si="354"/>
        <v>11808.266810416513</v>
      </c>
      <c r="H823" s="57">
        <f t="shared" si="354"/>
        <v>274.8</v>
      </c>
      <c r="I823" s="82">
        <f>J823/G823</f>
        <v>0.26808337335395455</v>
      </c>
      <c r="J823" s="57">
        <f t="shared" si="354"/>
        <v>3165.6</v>
      </c>
      <c r="K823" s="82">
        <f>L823/G823</f>
        <v>0</v>
      </c>
      <c r="L823" s="57">
        <f t="shared" si="354"/>
        <v>0</v>
      </c>
      <c r="M823" s="82">
        <f t="shared" si="354"/>
        <v>0</v>
      </c>
      <c r="N823" s="57">
        <f t="shared" si="354"/>
        <v>0</v>
      </c>
      <c r="O823" s="57">
        <f t="shared" si="354"/>
        <v>0</v>
      </c>
      <c r="P823" s="57">
        <f t="shared" si="354"/>
        <v>0</v>
      </c>
      <c r="Q823" s="57">
        <f t="shared" si="354"/>
        <v>247.7</v>
      </c>
      <c r="R823" s="57">
        <f t="shared" si="354"/>
        <v>25.5</v>
      </c>
      <c r="S823" s="57">
        <f t="shared" si="354"/>
        <v>1529.7177083333331</v>
      </c>
      <c r="T823" s="82">
        <f>U823/G823</f>
        <v>0</v>
      </c>
      <c r="U823" s="57">
        <f t="shared" si="354"/>
        <v>0</v>
      </c>
      <c r="V823" s="82">
        <f>W823/G823</f>
        <v>0.24801290037049048</v>
      </c>
      <c r="W823" s="57">
        <f t="shared" si="354"/>
        <v>2928.6025</v>
      </c>
      <c r="X823" s="57">
        <f t="shared" si="354"/>
        <v>0</v>
      </c>
      <c r="Y823" s="57">
        <f t="shared" si="354"/>
        <v>0</v>
      </c>
      <c r="Z823" s="57">
        <f t="shared" si="354"/>
        <v>0</v>
      </c>
      <c r="AA823" s="57">
        <f t="shared" si="354"/>
        <v>19980.18701874985</v>
      </c>
      <c r="AB823" s="141">
        <f>SUM(AB824:AB825)</f>
        <v>170.7</v>
      </c>
      <c r="AC823" s="141">
        <f>SUM(AC824:AC825)</f>
        <v>3099.3025000000002</v>
      </c>
      <c r="AD823" s="233">
        <f t="shared" si="343"/>
        <v>0.26246887454016449</v>
      </c>
      <c r="AE823" s="141">
        <f>SUM(AE824:AE825)</f>
        <v>17051.584518749849</v>
      </c>
      <c r="AF823" s="269">
        <f t="shared" si="339"/>
        <v>0.6</v>
      </c>
      <c r="AG823" s="270">
        <f>SUM(AG824:AG825)</f>
        <v>7084.9600862499083</v>
      </c>
      <c r="AH823" s="141">
        <f>SUM(AH824:AH825)</f>
        <v>-3985.6575862499085</v>
      </c>
      <c r="AI823" s="233">
        <f t="shared" si="344"/>
        <v>0.6</v>
      </c>
      <c r="AJ823" s="57">
        <f t="shared" si="345"/>
        <v>7084.9600862499083</v>
      </c>
      <c r="AK823" s="57"/>
      <c r="AL823" s="433">
        <f t="shared" si="338"/>
        <v>5.0999999999999997E-2</v>
      </c>
      <c r="AM823" s="57">
        <f>SUM(AM824:AM825)</f>
        <v>602.20000000000005</v>
      </c>
      <c r="AN823" s="79"/>
      <c r="AO823" s="329"/>
    </row>
    <row r="824" spans="2:41" ht="15.75" x14ac:dyDescent="0.25">
      <c r="B824" s="666"/>
      <c r="C824" s="15" t="s">
        <v>978</v>
      </c>
      <c r="D824" s="116">
        <v>17</v>
      </c>
      <c r="E824" s="116">
        <v>74</v>
      </c>
      <c r="F824" s="116">
        <v>55</v>
      </c>
      <c r="G824" s="69">
        <v>5254.8476230596443</v>
      </c>
      <c r="H824" s="69">
        <v>120</v>
      </c>
      <c r="I824" s="80">
        <v>0.28276949519286099</v>
      </c>
      <c r="J824" s="69">
        <v>1474.1</v>
      </c>
      <c r="K824" s="80">
        <v>0</v>
      </c>
      <c r="L824" s="69">
        <v>0</v>
      </c>
      <c r="M824" s="80">
        <v>0</v>
      </c>
      <c r="N824" s="69">
        <v>0</v>
      </c>
      <c r="O824" s="69">
        <v>0</v>
      </c>
      <c r="P824" s="69">
        <v>0</v>
      </c>
      <c r="Q824" s="69">
        <v>110.69999999999999</v>
      </c>
      <c r="R824" s="69">
        <v>8.5</v>
      </c>
      <c r="S824" s="69">
        <v>685.80416666666656</v>
      </c>
      <c r="T824" s="80">
        <v>0</v>
      </c>
      <c r="U824" s="69">
        <v>0</v>
      </c>
      <c r="V824" s="80">
        <v>0.25</v>
      </c>
      <c r="W824" s="69">
        <v>1303.2700000000002</v>
      </c>
      <c r="X824" s="69">
        <v>0</v>
      </c>
      <c r="Y824" s="69">
        <v>0</v>
      </c>
      <c r="Z824" s="69">
        <v>0</v>
      </c>
      <c r="AA824" s="60">
        <f>G824+H824+J824+L824+N824+O824+P824+Q824+R824+S824+U824+W824+X824+Y824+Z824</f>
        <v>8957.2217897263108</v>
      </c>
      <c r="AB824" s="143">
        <v>76.5</v>
      </c>
      <c r="AC824" s="69">
        <f>AB824+X824+W824+U824</f>
        <v>1379.7700000000002</v>
      </c>
      <c r="AD824" s="238">
        <f t="shared" si="343"/>
        <v>0.262570886726612</v>
      </c>
      <c r="AE824" s="69">
        <f>G824+H824+J824+L824+N824+P824+Q824+R824+S824+Y824+Z824</f>
        <v>7653.9517897263113</v>
      </c>
      <c r="AF824" s="277">
        <f t="shared" si="339"/>
        <v>0.6</v>
      </c>
      <c r="AG824" s="278">
        <f>G824*AF824</f>
        <v>3152.9085738357867</v>
      </c>
      <c r="AH824" s="225">
        <f>IF((AA824+AB824)-(AE824+AG824)&gt;0,0,(AA824+AB824)-(AE824+AG824))</f>
        <v>-1773.1385738357876</v>
      </c>
      <c r="AI824" s="238">
        <f t="shared" si="344"/>
        <v>0.60000000000000031</v>
      </c>
      <c r="AJ824" s="69">
        <f t="shared" si="345"/>
        <v>3152.908573835788</v>
      </c>
      <c r="AK824" s="69"/>
      <c r="AL824" s="438">
        <f t="shared" si="338"/>
        <v>5.0999999999999997E-2</v>
      </c>
      <c r="AM824" s="69">
        <f t="shared" si="340"/>
        <v>268</v>
      </c>
      <c r="AN824" s="186"/>
      <c r="AO824" s="329"/>
    </row>
    <row r="825" spans="2:41" s="1" customFormat="1" ht="15.75" customHeight="1" x14ac:dyDescent="0.25">
      <c r="B825" s="666"/>
      <c r="C825" s="15" t="s">
        <v>979</v>
      </c>
      <c r="D825" s="116">
        <v>20</v>
      </c>
      <c r="E825" s="116">
        <v>84</v>
      </c>
      <c r="F825" s="116">
        <v>72</v>
      </c>
      <c r="G825" s="69">
        <v>6553.4191873568698</v>
      </c>
      <c r="H825" s="69">
        <v>154.80000000000001</v>
      </c>
      <c r="I825" s="80">
        <v>0.26017753290480561</v>
      </c>
      <c r="J825" s="69">
        <v>1691.5</v>
      </c>
      <c r="K825" s="80">
        <v>0</v>
      </c>
      <c r="L825" s="69">
        <v>0</v>
      </c>
      <c r="M825" s="80">
        <v>0</v>
      </c>
      <c r="N825" s="69">
        <v>0</v>
      </c>
      <c r="O825" s="69">
        <v>0</v>
      </c>
      <c r="P825" s="69">
        <v>0</v>
      </c>
      <c r="Q825" s="69">
        <v>137</v>
      </c>
      <c r="R825" s="69">
        <v>17</v>
      </c>
      <c r="S825" s="69">
        <v>843.91354166666656</v>
      </c>
      <c r="T825" s="80">
        <v>0</v>
      </c>
      <c r="U825" s="69">
        <v>0</v>
      </c>
      <c r="V825" s="80">
        <v>0.25</v>
      </c>
      <c r="W825" s="69">
        <v>1625.3325</v>
      </c>
      <c r="X825" s="69">
        <v>0</v>
      </c>
      <c r="Y825" s="69">
        <v>0</v>
      </c>
      <c r="Z825" s="69">
        <v>0</v>
      </c>
      <c r="AA825" s="60">
        <f>G825+H825+J825+L825+N825+O825+P825+Q825+R825+S825+U825+W825+X825+Y825+Z825</f>
        <v>11022.965229023537</v>
      </c>
      <c r="AB825" s="143">
        <v>94.2</v>
      </c>
      <c r="AC825" s="69">
        <f>AB825+X825+W825+U825</f>
        <v>1719.5325</v>
      </c>
      <c r="AD825" s="238">
        <f t="shared" si="343"/>
        <v>0.26238707624828794</v>
      </c>
      <c r="AE825" s="69">
        <f>G825+H825+J825+L825+N825+P825+Q825+R825+S825+Y825+Z825</f>
        <v>9397.6327290235367</v>
      </c>
      <c r="AF825" s="277">
        <f t="shared" si="339"/>
        <v>0.6</v>
      </c>
      <c r="AG825" s="278">
        <f>G825*AF825</f>
        <v>3932.0515124141216</v>
      </c>
      <c r="AH825" s="225">
        <f>IF((AA825+AB825)-(AE825+AG825)&gt;0,0,(AA825+AB825)-(AE825+AG825))</f>
        <v>-2212.5190124141209</v>
      </c>
      <c r="AI825" s="238">
        <f t="shared" si="344"/>
        <v>0.59999999999999987</v>
      </c>
      <c r="AJ825" s="69">
        <f t="shared" si="345"/>
        <v>3932.0515124141211</v>
      </c>
      <c r="AK825" s="69"/>
      <c r="AL825" s="438">
        <f t="shared" si="338"/>
        <v>5.0999999999999997E-2</v>
      </c>
      <c r="AM825" s="69">
        <f t="shared" si="340"/>
        <v>334.2</v>
      </c>
      <c r="AN825" s="186"/>
      <c r="AO825" s="329"/>
    </row>
    <row r="826" spans="2:41" ht="47.25" x14ac:dyDescent="0.25">
      <c r="B826" s="172" t="s">
        <v>602</v>
      </c>
      <c r="C826" s="19" t="s">
        <v>980</v>
      </c>
      <c r="D826" s="106">
        <v>16</v>
      </c>
      <c r="E826" s="106">
        <v>95</v>
      </c>
      <c r="F826" s="106">
        <v>71</v>
      </c>
      <c r="G826" s="137">
        <v>6191.0086036100956</v>
      </c>
      <c r="H826" s="137">
        <v>172.8</v>
      </c>
      <c r="I826" s="98">
        <v>0.25810023120257902</v>
      </c>
      <c r="J826" s="137">
        <v>1585.1999999999998</v>
      </c>
      <c r="K826" s="98">
        <v>0</v>
      </c>
      <c r="L826" s="137">
        <v>0</v>
      </c>
      <c r="M826" s="98">
        <v>0</v>
      </c>
      <c r="N826" s="137">
        <v>0</v>
      </c>
      <c r="O826" s="137">
        <v>0</v>
      </c>
      <c r="P826" s="137">
        <v>0</v>
      </c>
      <c r="Q826" s="137">
        <v>199.4</v>
      </c>
      <c r="R826" s="164">
        <v>17</v>
      </c>
      <c r="S826" s="164">
        <v>804.30416666666656</v>
      </c>
      <c r="T826" s="165">
        <v>0</v>
      </c>
      <c r="U826" s="164">
        <v>0</v>
      </c>
      <c r="V826" s="165">
        <v>0.25</v>
      </c>
      <c r="W826" s="319">
        <v>1535.45</v>
      </c>
      <c r="X826" s="164">
        <v>0</v>
      </c>
      <c r="Y826" s="164">
        <v>0</v>
      </c>
      <c r="Z826" s="164">
        <v>0</v>
      </c>
      <c r="AA826" s="164">
        <f>G826+H826+J826+L826+N826+O826+P826+Q826+R826+S826+U826+W826+X826+Y826+Z826</f>
        <v>10505.162770276762</v>
      </c>
      <c r="AB826" s="151">
        <v>89.8</v>
      </c>
      <c r="AC826" s="164">
        <f>AB826+X826+W826+U826</f>
        <v>1625.25</v>
      </c>
      <c r="AD826" s="242">
        <f t="shared" si="343"/>
        <v>0.26251780671929381</v>
      </c>
      <c r="AE826" s="164">
        <f>G826+H826+J826+L826+N826+P826+Q826+R826+S826+Y826+Z826</f>
        <v>8969.7127702767611</v>
      </c>
      <c r="AF826" s="286">
        <f t="shared" si="339"/>
        <v>0.6</v>
      </c>
      <c r="AG826" s="287">
        <f>G826*AF826</f>
        <v>3714.6051621660572</v>
      </c>
      <c r="AH826" s="229">
        <f>IF((AA826+AB826)-(AE826+AG826)&gt;0,0,(AA826+AB826)-(AE826+AG826))</f>
        <v>-2089.3551621660572</v>
      </c>
      <c r="AI826" s="242">
        <f t="shared" si="344"/>
        <v>0.6</v>
      </c>
      <c r="AJ826" s="164">
        <f t="shared" si="345"/>
        <v>3714.6051621660572</v>
      </c>
      <c r="AK826" s="164"/>
      <c r="AL826" s="439">
        <f t="shared" si="338"/>
        <v>5.0999999999999997E-2</v>
      </c>
      <c r="AM826" s="164">
        <f t="shared" si="340"/>
        <v>315.7</v>
      </c>
      <c r="AN826" s="203"/>
      <c r="AO826" s="329"/>
    </row>
    <row r="827" spans="2:41" s="1" customFormat="1" ht="15.75" x14ac:dyDescent="0.25">
      <c r="B827" s="666" t="s">
        <v>603</v>
      </c>
      <c r="C827" s="26" t="s">
        <v>124</v>
      </c>
      <c r="D827" s="125">
        <f t="shared" ref="D827:AA827" si="355">SUM(D828:D829)</f>
        <v>25</v>
      </c>
      <c r="E827" s="125">
        <f t="shared" si="355"/>
        <v>115</v>
      </c>
      <c r="F827" s="125">
        <f t="shared" si="355"/>
        <v>90</v>
      </c>
      <c r="G827" s="57">
        <f t="shared" si="355"/>
        <v>8137.2279304231124</v>
      </c>
      <c r="H827" s="57">
        <f t="shared" si="355"/>
        <v>261.99</v>
      </c>
      <c r="I827" s="82">
        <f>J827/G827</f>
        <v>0.27156668326053601</v>
      </c>
      <c r="J827" s="57">
        <f t="shared" si="355"/>
        <v>2209.8000000000002</v>
      </c>
      <c r="K827" s="82">
        <f>L827/G827</f>
        <v>1.9896210525785489E-2</v>
      </c>
      <c r="L827" s="57">
        <f t="shared" si="355"/>
        <v>161.9</v>
      </c>
      <c r="M827" s="82">
        <f t="shared" si="355"/>
        <v>0</v>
      </c>
      <c r="N827" s="57">
        <f t="shared" si="355"/>
        <v>0</v>
      </c>
      <c r="O827" s="57">
        <f t="shared" si="355"/>
        <v>0</v>
      </c>
      <c r="P827" s="57">
        <f t="shared" si="355"/>
        <v>0</v>
      </c>
      <c r="Q827" s="57">
        <f t="shared" si="355"/>
        <v>159.4</v>
      </c>
      <c r="R827" s="57">
        <f t="shared" si="355"/>
        <v>16.990000000000002</v>
      </c>
      <c r="S827" s="57">
        <f t="shared" si="355"/>
        <v>1075.0639583333334</v>
      </c>
      <c r="T827" s="82">
        <f>U827/G827</f>
        <v>0</v>
      </c>
      <c r="U827" s="57">
        <f t="shared" si="355"/>
        <v>0</v>
      </c>
      <c r="V827" s="82">
        <f>W827/G827</f>
        <v>0.24801290037049048</v>
      </c>
      <c r="W827" s="57">
        <f t="shared" si="355"/>
        <v>2018.1374999999998</v>
      </c>
      <c r="X827" s="57">
        <f t="shared" si="355"/>
        <v>0</v>
      </c>
      <c r="Y827" s="57">
        <f t="shared" si="355"/>
        <v>0</v>
      </c>
      <c r="Z827" s="57">
        <f t="shared" si="355"/>
        <v>0</v>
      </c>
      <c r="AA827" s="57">
        <f t="shared" si="355"/>
        <v>14040.509388756444</v>
      </c>
      <c r="AB827" s="141">
        <f>SUM(AB828:AB829)</f>
        <v>120</v>
      </c>
      <c r="AC827" s="141">
        <f>SUM(AC828:AC829)</f>
        <v>2138.1374999999998</v>
      </c>
      <c r="AD827" s="233">
        <f t="shared" si="343"/>
        <v>0.26275993720245006</v>
      </c>
      <c r="AE827" s="141">
        <f>SUM(AE828:AE829)</f>
        <v>12022.371888756445</v>
      </c>
      <c r="AF827" s="269">
        <f t="shared" si="339"/>
        <v>0.6</v>
      </c>
      <c r="AG827" s="270">
        <f>SUM(AG828:AG829)</f>
        <v>4882.3367582538676</v>
      </c>
      <c r="AH827" s="141">
        <f>SUM(AH828:AH829)</f>
        <v>-2744.1992582538687</v>
      </c>
      <c r="AI827" s="233">
        <f t="shared" si="344"/>
        <v>0.60000000000000009</v>
      </c>
      <c r="AJ827" s="57">
        <f t="shared" si="345"/>
        <v>4882.3367582538685</v>
      </c>
      <c r="AK827" s="57"/>
      <c r="AL827" s="433">
        <f t="shared" si="338"/>
        <v>5.0999999999999997E-2</v>
      </c>
      <c r="AM827" s="57">
        <f>SUM(AM828:AM829)</f>
        <v>415</v>
      </c>
      <c r="AN827" s="79"/>
      <c r="AO827" s="329"/>
    </row>
    <row r="828" spans="2:41" s="1" customFormat="1" ht="15.75" customHeight="1" x14ac:dyDescent="0.25">
      <c r="B828" s="666"/>
      <c r="C828" s="15" t="s">
        <v>1008</v>
      </c>
      <c r="D828" s="116">
        <v>16</v>
      </c>
      <c r="E828" s="116">
        <v>60</v>
      </c>
      <c r="F828" s="116">
        <v>50</v>
      </c>
      <c r="G828" s="69">
        <v>4474.2128266003365</v>
      </c>
      <c r="H828" s="69">
        <v>140.79000000000002</v>
      </c>
      <c r="I828" s="80">
        <v>0.23576988498755255</v>
      </c>
      <c r="J828" s="69">
        <v>1046.5</v>
      </c>
      <c r="K828" s="80">
        <v>3.6475054352111569E-2</v>
      </c>
      <c r="L828" s="69">
        <v>161.9</v>
      </c>
      <c r="M828" s="80">
        <v>0</v>
      </c>
      <c r="N828" s="69">
        <v>0</v>
      </c>
      <c r="O828" s="69">
        <v>0</v>
      </c>
      <c r="P828" s="69">
        <v>0</v>
      </c>
      <c r="Q828" s="69">
        <v>79.7</v>
      </c>
      <c r="R828" s="69">
        <v>8.49</v>
      </c>
      <c r="S828" s="69">
        <v>582.14104166666675</v>
      </c>
      <c r="T828" s="80">
        <v>0</v>
      </c>
      <c r="U828" s="69">
        <v>0</v>
      </c>
      <c r="V828" s="80">
        <v>0.25</v>
      </c>
      <c r="W828" s="69">
        <v>1109.6624999999999</v>
      </c>
      <c r="X828" s="69">
        <v>0</v>
      </c>
      <c r="Y828" s="69">
        <v>0</v>
      </c>
      <c r="Z828" s="69">
        <v>0</v>
      </c>
      <c r="AA828" s="60">
        <f>G828+H828+J828+L828+N828+O828+P828+Q828+R828+S828+U828+W828+X828+Y828+Z828</f>
        <v>7603.3963682670019</v>
      </c>
      <c r="AB828" s="143">
        <v>65</v>
      </c>
      <c r="AC828" s="69">
        <f>AB828+X828+W828+U828</f>
        <v>1174.6624999999999</v>
      </c>
      <c r="AD828" s="238">
        <f t="shared" si="343"/>
        <v>0.26254059552472153</v>
      </c>
      <c r="AE828" s="69">
        <f>G828+H828+J828+L828+N828+P828+Q828+R828+S828+Y828+Z828</f>
        <v>6493.7338682670024</v>
      </c>
      <c r="AF828" s="277">
        <f t="shared" si="339"/>
        <v>0.6</v>
      </c>
      <c r="AG828" s="278">
        <f>G828*AF828</f>
        <v>2684.527695960202</v>
      </c>
      <c r="AH828" s="225">
        <f>IF((AA828+AB828)-(AE828+AG828)&gt;0,0,(AA828+AB828)-(AE828+AG828))</f>
        <v>-1509.865195960203</v>
      </c>
      <c r="AI828" s="238">
        <f t="shared" si="344"/>
        <v>0.6000000000000002</v>
      </c>
      <c r="AJ828" s="69">
        <f t="shared" si="345"/>
        <v>2684.5276959602029</v>
      </c>
      <c r="AK828" s="69"/>
      <c r="AL828" s="438">
        <f t="shared" si="338"/>
        <v>5.0999999999999997E-2</v>
      </c>
      <c r="AM828" s="69">
        <f t="shared" si="340"/>
        <v>228.2</v>
      </c>
      <c r="AN828" s="186"/>
      <c r="AO828" s="329"/>
    </row>
    <row r="829" spans="2:41" s="1" customFormat="1" ht="15.75" x14ac:dyDescent="0.25">
      <c r="B829" s="666"/>
      <c r="C829" s="15" t="s">
        <v>981</v>
      </c>
      <c r="D829" s="116">
        <v>9</v>
      </c>
      <c r="E829" s="116">
        <v>55</v>
      </c>
      <c r="F829" s="116">
        <v>40</v>
      </c>
      <c r="G829" s="69">
        <v>3663.0151038227764</v>
      </c>
      <c r="H829" s="69">
        <v>121.19999999999999</v>
      </c>
      <c r="I829" s="80">
        <v>0.32012438427034312</v>
      </c>
      <c r="J829" s="69">
        <v>1163.3</v>
      </c>
      <c r="K829" s="80">
        <v>0</v>
      </c>
      <c r="L829" s="69">
        <v>0</v>
      </c>
      <c r="M829" s="80">
        <v>0</v>
      </c>
      <c r="N829" s="69">
        <v>0</v>
      </c>
      <c r="O829" s="69">
        <v>0</v>
      </c>
      <c r="P829" s="69">
        <v>0</v>
      </c>
      <c r="Q829" s="69">
        <v>79.7</v>
      </c>
      <c r="R829" s="69">
        <v>8.5</v>
      </c>
      <c r="S829" s="69">
        <v>492.92291666666671</v>
      </c>
      <c r="T829" s="80">
        <v>0</v>
      </c>
      <c r="U829" s="69">
        <v>0</v>
      </c>
      <c r="V829" s="80">
        <v>0.25</v>
      </c>
      <c r="W829" s="69">
        <v>908.47500000000002</v>
      </c>
      <c r="X829" s="69">
        <v>0</v>
      </c>
      <c r="Y829" s="69">
        <v>0</v>
      </c>
      <c r="Z829" s="69">
        <v>0</v>
      </c>
      <c r="AA829" s="60">
        <f>G829+H829+J829+L829+N829+O829+P829+Q829+R829+S829+U829+W829+X829+Y829+Z829</f>
        <v>6437.1130204894425</v>
      </c>
      <c r="AB829" s="143">
        <v>55</v>
      </c>
      <c r="AC829" s="69">
        <f>AB829+X829+W829+U829</f>
        <v>963.47500000000002</v>
      </c>
      <c r="AD829" s="238">
        <f t="shared" si="343"/>
        <v>0.2630278534736325</v>
      </c>
      <c r="AE829" s="69">
        <f>G829+H829+J829+L829+N829+P829+Q829+R829+S829+Y829+Z829</f>
        <v>5528.6380204894422</v>
      </c>
      <c r="AF829" s="277">
        <f t="shared" si="339"/>
        <v>0.6</v>
      </c>
      <c r="AG829" s="278">
        <f>G829*AF829</f>
        <v>2197.8090622936656</v>
      </c>
      <c r="AH829" s="225">
        <f>IF((AA829+AB829)-(AE829+AG829)&gt;0,0,(AA829+AB829)-(AE829+AG829))</f>
        <v>-1234.3340622936657</v>
      </c>
      <c r="AI829" s="238">
        <f t="shared" si="344"/>
        <v>0.6</v>
      </c>
      <c r="AJ829" s="69">
        <f t="shared" si="345"/>
        <v>2197.8090622936656</v>
      </c>
      <c r="AK829" s="69"/>
      <c r="AL829" s="438">
        <f t="shared" si="338"/>
        <v>5.0999999999999997E-2</v>
      </c>
      <c r="AM829" s="69">
        <f t="shared" si="340"/>
        <v>186.8</v>
      </c>
      <c r="AN829" s="186"/>
      <c r="AO829" s="329"/>
    </row>
    <row r="830" spans="2:41" s="1" customFormat="1" ht="15.75" x14ac:dyDescent="0.25">
      <c r="B830" s="666" t="s">
        <v>604</v>
      </c>
      <c r="C830" s="26" t="s">
        <v>124</v>
      </c>
      <c r="D830" s="125">
        <f t="shared" ref="D830:AA830" si="356">SUM(D831:D832)</f>
        <v>20</v>
      </c>
      <c r="E830" s="125">
        <f t="shared" si="356"/>
        <v>123</v>
      </c>
      <c r="F830" s="125">
        <f t="shared" si="356"/>
        <v>95</v>
      </c>
      <c r="G830" s="57">
        <f t="shared" si="356"/>
        <v>8682.0887009642211</v>
      </c>
      <c r="H830" s="57">
        <f t="shared" si="356"/>
        <v>209.4</v>
      </c>
      <c r="I830" s="82">
        <f>J830/G830</f>
        <v>0.30128694719618482</v>
      </c>
      <c r="J830" s="57">
        <f t="shared" si="356"/>
        <v>2615.8000000000002</v>
      </c>
      <c r="K830" s="82">
        <f>L830/G830</f>
        <v>0</v>
      </c>
      <c r="L830" s="57">
        <f t="shared" si="356"/>
        <v>0</v>
      </c>
      <c r="M830" s="82">
        <f t="shared" si="356"/>
        <v>0</v>
      </c>
      <c r="N830" s="57">
        <f t="shared" si="356"/>
        <v>0</v>
      </c>
      <c r="O830" s="57">
        <f t="shared" si="356"/>
        <v>0</v>
      </c>
      <c r="P830" s="57">
        <f t="shared" si="356"/>
        <v>0</v>
      </c>
      <c r="Q830" s="57">
        <f t="shared" si="356"/>
        <v>188.85000000000002</v>
      </c>
      <c r="R830" s="57">
        <f t="shared" si="356"/>
        <v>16.98</v>
      </c>
      <c r="S830" s="57">
        <f t="shared" si="356"/>
        <v>1149.7816666666668</v>
      </c>
      <c r="T830" s="82">
        <f>U830/G830</f>
        <v>0</v>
      </c>
      <c r="U830" s="57">
        <f t="shared" si="356"/>
        <v>0</v>
      </c>
      <c r="V830" s="82">
        <f>W830/G830</f>
        <v>0.24801290037049042</v>
      </c>
      <c r="W830" s="57">
        <f t="shared" si="356"/>
        <v>2153.27</v>
      </c>
      <c r="X830" s="57">
        <f t="shared" si="356"/>
        <v>0</v>
      </c>
      <c r="Y830" s="57">
        <f t="shared" si="356"/>
        <v>0</v>
      </c>
      <c r="Z830" s="57">
        <f t="shared" si="356"/>
        <v>0</v>
      </c>
      <c r="AA830" s="57">
        <f t="shared" si="356"/>
        <v>15016.170367630886</v>
      </c>
      <c r="AB830" s="141">
        <f>SUM(AB831:AB832)</f>
        <v>134.30000000000001</v>
      </c>
      <c r="AC830" s="141">
        <f>SUM(AC831:AC832)</f>
        <v>2287.5699999999997</v>
      </c>
      <c r="AD830" s="233">
        <f t="shared" si="343"/>
        <v>0.26348152832692734</v>
      </c>
      <c r="AE830" s="141">
        <f>SUM(AE831:AE832)</f>
        <v>12862.900367630886</v>
      </c>
      <c r="AF830" s="269">
        <f t="shared" si="339"/>
        <v>0.6</v>
      </c>
      <c r="AG830" s="270">
        <f>SUM(AG831:AG832)</f>
        <v>5209.2532205785319</v>
      </c>
      <c r="AH830" s="141">
        <f>SUM(AH831:AH832)</f>
        <v>-2921.6832205785313</v>
      </c>
      <c r="AI830" s="233">
        <f t="shared" si="344"/>
        <v>0.59999999999999987</v>
      </c>
      <c r="AJ830" s="57">
        <f t="shared" si="345"/>
        <v>5209.253220578531</v>
      </c>
      <c r="AK830" s="57"/>
      <c r="AL830" s="433">
        <f t="shared" si="338"/>
        <v>5.0999999999999997E-2</v>
      </c>
      <c r="AM830" s="57">
        <f>SUM(AM831:AM832)</f>
        <v>442.8</v>
      </c>
      <c r="AN830" s="79"/>
      <c r="AO830" s="329"/>
    </row>
    <row r="831" spans="2:41" s="1" customFormat="1" ht="15.75" customHeight="1" x14ac:dyDescent="0.25">
      <c r="B831" s="666"/>
      <c r="C831" s="15" t="s">
        <v>982</v>
      </c>
      <c r="D831" s="116">
        <v>10</v>
      </c>
      <c r="E831" s="116">
        <v>61</v>
      </c>
      <c r="F831" s="116">
        <v>46</v>
      </c>
      <c r="G831" s="69">
        <v>4409.7101334900099</v>
      </c>
      <c r="H831" s="69">
        <v>84.6</v>
      </c>
      <c r="I831" s="80">
        <v>0.28555362016705299</v>
      </c>
      <c r="J831" s="69">
        <v>1249.2</v>
      </c>
      <c r="K831" s="80">
        <v>0</v>
      </c>
      <c r="L831" s="69">
        <v>0</v>
      </c>
      <c r="M831" s="80">
        <v>0</v>
      </c>
      <c r="N831" s="69">
        <v>0</v>
      </c>
      <c r="O831" s="69">
        <v>0</v>
      </c>
      <c r="P831" s="69">
        <v>0</v>
      </c>
      <c r="Q831" s="69">
        <v>79.7</v>
      </c>
      <c r="R831" s="69">
        <v>8.49</v>
      </c>
      <c r="S831" s="69">
        <v>574.19291666666663</v>
      </c>
      <c r="T831" s="80">
        <v>0</v>
      </c>
      <c r="U831" s="69">
        <v>0</v>
      </c>
      <c r="V831" s="80">
        <v>0.25</v>
      </c>
      <c r="W831" s="69">
        <v>1093.665</v>
      </c>
      <c r="X831" s="69">
        <v>0</v>
      </c>
      <c r="Y831" s="69">
        <v>0</v>
      </c>
      <c r="Z831" s="69">
        <v>0</v>
      </c>
      <c r="AA831" s="60">
        <f>G831+H831+J831+L831+N831+O831+P831+Q831+R831+S831+U831+W831+X831+Y831+Z831</f>
        <v>7499.5580501566765</v>
      </c>
      <c r="AB831" s="143">
        <v>64.099999999999994</v>
      </c>
      <c r="AC831" s="69">
        <f>AB831+X831+W831+U831</f>
        <v>1157.7649999999999</v>
      </c>
      <c r="AD831" s="238">
        <f t="shared" si="343"/>
        <v>0.26254900321162411</v>
      </c>
      <c r="AE831" s="69">
        <f>G831+H831+J831+L831+N831+P831+Q831+R831+S831+Y831+Z831</f>
        <v>6405.8930501566765</v>
      </c>
      <c r="AF831" s="277">
        <f t="shared" si="339"/>
        <v>0.6</v>
      </c>
      <c r="AG831" s="278">
        <f>G831*AF831</f>
        <v>2645.8260800940056</v>
      </c>
      <c r="AH831" s="225">
        <f>IF((AA831+AB831)-(AE831+AG831)&gt;0,0,(AA831+AB831)-(AE831+AG831))</f>
        <v>-1488.0610800940049</v>
      </c>
      <c r="AI831" s="238">
        <f t="shared" si="344"/>
        <v>0.59999999999999976</v>
      </c>
      <c r="AJ831" s="69">
        <f t="shared" si="345"/>
        <v>2645.8260800940047</v>
      </c>
      <c r="AK831" s="69"/>
      <c r="AL831" s="438">
        <f t="shared" si="338"/>
        <v>5.0999999999999997E-2</v>
      </c>
      <c r="AM831" s="69">
        <f t="shared" si="340"/>
        <v>224.9</v>
      </c>
      <c r="AN831" s="186"/>
      <c r="AO831" s="329"/>
    </row>
    <row r="832" spans="2:41" s="1" customFormat="1" ht="15.75" x14ac:dyDescent="0.25">
      <c r="B832" s="666"/>
      <c r="C832" s="15" t="s">
        <v>983</v>
      </c>
      <c r="D832" s="116">
        <v>10</v>
      </c>
      <c r="E832" s="116">
        <v>62</v>
      </c>
      <c r="F832" s="116">
        <v>49</v>
      </c>
      <c r="G832" s="69">
        <v>4272.3785674742103</v>
      </c>
      <c r="H832" s="69">
        <v>124.80000000000001</v>
      </c>
      <c r="I832" s="80">
        <v>0.32243147210517126</v>
      </c>
      <c r="J832" s="69">
        <v>1366.6</v>
      </c>
      <c r="K832" s="80">
        <v>0</v>
      </c>
      <c r="L832" s="69">
        <v>0</v>
      </c>
      <c r="M832" s="80">
        <v>0</v>
      </c>
      <c r="N832" s="69">
        <v>0</v>
      </c>
      <c r="O832" s="69">
        <v>0</v>
      </c>
      <c r="P832" s="69">
        <v>0</v>
      </c>
      <c r="Q832" s="69">
        <v>109.15</v>
      </c>
      <c r="R832" s="69">
        <v>8.49</v>
      </c>
      <c r="S832" s="69">
        <v>575.58875</v>
      </c>
      <c r="T832" s="80">
        <v>0</v>
      </c>
      <c r="U832" s="69">
        <v>0</v>
      </c>
      <c r="V832" s="80">
        <v>0.25</v>
      </c>
      <c r="W832" s="69">
        <v>1059.605</v>
      </c>
      <c r="X832" s="69">
        <v>0</v>
      </c>
      <c r="Y832" s="69">
        <v>0</v>
      </c>
      <c r="Z832" s="69">
        <v>0</v>
      </c>
      <c r="AA832" s="60">
        <f>G832+H832+J832+L832+N832+O832+P832+Q832+R832+S832+U832+W832+X832+Y832+Z832</f>
        <v>7516.6123174742097</v>
      </c>
      <c r="AB832" s="143">
        <v>70.2</v>
      </c>
      <c r="AC832" s="69">
        <f>AB832+X832+W832+U832</f>
        <v>1129.8050000000001</v>
      </c>
      <c r="AD832" s="238">
        <f t="shared" si="343"/>
        <v>0.2644440285795952</v>
      </c>
      <c r="AE832" s="69">
        <f>G832+H832+J832+L832+N832+P832+Q832+R832+S832+Y832+Z832</f>
        <v>6457.0073174742092</v>
      </c>
      <c r="AF832" s="277">
        <f t="shared" si="339"/>
        <v>0.6</v>
      </c>
      <c r="AG832" s="278">
        <f>G832*AF832</f>
        <v>2563.4271404845263</v>
      </c>
      <c r="AH832" s="225">
        <f>IF((AA832+AB832)-(AE832+AG832)&gt;0,0,(AA832+AB832)-(AE832+AG832))</f>
        <v>-1433.6221404845264</v>
      </c>
      <c r="AI832" s="238">
        <f t="shared" si="344"/>
        <v>0.60000000000000009</v>
      </c>
      <c r="AJ832" s="69">
        <f t="shared" si="345"/>
        <v>2563.4271404845267</v>
      </c>
      <c r="AK832" s="69"/>
      <c r="AL832" s="438">
        <f t="shared" si="338"/>
        <v>5.0999999999999997E-2</v>
      </c>
      <c r="AM832" s="69">
        <f t="shared" si="340"/>
        <v>217.9</v>
      </c>
      <c r="AN832" s="186"/>
      <c r="AO832" s="329"/>
    </row>
    <row r="833" spans="2:45" s="1" customFormat="1" ht="15.75" x14ac:dyDescent="0.25">
      <c r="B833" s="666" t="s">
        <v>605</v>
      </c>
      <c r="C833" s="26" t="s">
        <v>124</v>
      </c>
      <c r="D833" s="125">
        <f t="shared" ref="D833:AA833" si="357">SUM(D834:D835)</f>
        <v>24</v>
      </c>
      <c r="E833" s="125">
        <f t="shared" si="357"/>
        <v>118</v>
      </c>
      <c r="F833" s="125">
        <f t="shared" si="357"/>
        <v>98</v>
      </c>
      <c r="G833" s="57">
        <f t="shared" si="357"/>
        <v>8586.9292155952735</v>
      </c>
      <c r="H833" s="57">
        <f t="shared" si="357"/>
        <v>237.6</v>
      </c>
      <c r="I833" s="82">
        <f>J833/G833</f>
        <v>0.28138114794422481</v>
      </c>
      <c r="J833" s="57">
        <f t="shared" si="357"/>
        <v>2416.1999999999998</v>
      </c>
      <c r="K833" s="82">
        <f>L833/G833</f>
        <v>0</v>
      </c>
      <c r="L833" s="57">
        <f t="shared" si="357"/>
        <v>0</v>
      </c>
      <c r="M833" s="82">
        <f t="shared" si="357"/>
        <v>0</v>
      </c>
      <c r="N833" s="57">
        <f t="shared" si="357"/>
        <v>0</v>
      </c>
      <c r="O833" s="57">
        <f t="shared" si="357"/>
        <v>0</v>
      </c>
      <c r="P833" s="57">
        <f t="shared" si="357"/>
        <v>0</v>
      </c>
      <c r="Q833" s="57">
        <f t="shared" si="357"/>
        <v>182</v>
      </c>
      <c r="R833" s="57">
        <f t="shared" si="357"/>
        <v>17</v>
      </c>
      <c r="S833" s="57">
        <f t="shared" si="357"/>
        <v>1124.7541666666668</v>
      </c>
      <c r="T833" s="82">
        <f>U833/G833</f>
        <v>0</v>
      </c>
      <c r="U833" s="57">
        <f t="shared" si="357"/>
        <v>0</v>
      </c>
      <c r="V833" s="82">
        <f>W833/G833</f>
        <v>0.24791749722749068</v>
      </c>
      <c r="W833" s="57">
        <f t="shared" si="357"/>
        <v>2128.85</v>
      </c>
      <c r="X833" s="57">
        <f t="shared" si="357"/>
        <v>0</v>
      </c>
      <c r="Y833" s="57">
        <f t="shared" si="357"/>
        <v>0</v>
      </c>
      <c r="Z833" s="57">
        <f t="shared" si="357"/>
        <v>0</v>
      </c>
      <c r="AA833" s="57">
        <f t="shared" si="357"/>
        <v>14693.333382261939</v>
      </c>
      <c r="AB833" s="141">
        <f>SUM(AB834:AB835)</f>
        <v>125.5</v>
      </c>
      <c r="AC833" s="141">
        <f>SUM(AC834:AC835)</f>
        <v>2254.35</v>
      </c>
      <c r="AD833" s="233">
        <f t="shared" si="343"/>
        <v>0.2625327335767168</v>
      </c>
      <c r="AE833" s="141">
        <f>SUM(AE834:AE835)</f>
        <v>12564.48338226194</v>
      </c>
      <c r="AF833" s="269">
        <f t="shared" si="339"/>
        <v>0.6</v>
      </c>
      <c r="AG833" s="270">
        <f>SUM(AG834:AG835)</f>
        <v>5152.1575293571641</v>
      </c>
      <c r="AH833" s="141">
        <f>SUM(AH834:AH835)</f>
        <v>-2897.8075293571628</v>
      </c>
      <c r="AI833" s="233">
        <f t="shared" si="344"/>
        <v>0.59999999999999976</v>
      </c>
      <c r="AJ833" s="57">
        <f t="shared" si="345"/>
        <v>5152.1575293571623</v>
      </c>
      <c r="AK833" s="57"/>
      <c r="AL833" s="433">
        <f t="shared" si="338"/>
        <v>5.0999999999999997E-2</v>
      </c>
      <c r="AM833" s="57">
        <f>SUM(AM834:AM835)</f>
        <v>437.9</v>
      </c>
      <c r="AN833" s="79"/>
      <c r="AO833" s="329"/>
    </row>
    <row r="834" spans="2:45" s="1" customFormat="1" ht="15.75" x14ac:dyDescent="0.25">
      <c r="B834" s="666"/>
      <c r="C834" s="15" t="s">
        <v>984</v>
      </c>
      <c r="D834" s="116">
        <v>14</v>
      </c>
      <c r="E834" s="116">
        <v>59</v>
      </c>
      <c r="F834" s="116">
        <v>51</v>
      </c>
      <c r="G834" s="69">
        <v>4306.4292155952735</v>
      </c>
      <c r="H834" s="69">
        <v>129.6</v>
      </c>
      <c r="I834" s="80">
        <v>0.2695098544075652</v>
      </c>
      <c r="J834" s="69">
        <v>1151.4000000000001</v>
      </c>
      <c r="K834" s="80">
        <v>0</v>
      </c>
      <c r="L834" s="69">
        <v>0</v>
      </c>
      <c r="M834" s="80">
        <v>0</v>
      </c>
      <c r="N834" s="69">
        <v>0</v>
      </c>
      <c r="O834" s="69">
        <v>0</v>
      </c>
      <c r="P834" s="69">
        <v>0</v>
      </c>
      <c r="Q834" s="69">
        <v>58.9</v>
      </c>
      <c r="R834" s="69">
        <v>8.5</v>
      </c>
      <c r="S834" s="69">
        <v>557.38750000000016</v>
      </c>
      <c r="T834" s="80">
        <v>0</v>
      </c>
      <c r="U834" s="69">
        <v>0</v>
      </c>
      <c r="V834" s="80">
        <v>0.25</v>
      </c>
      <c r="W834" s="69">
        <v>1068.05</v>
      </c>
      <c r="X834" s="69">
        <v>0</v>
      </c>
      <c r="Y834" s="69">
        <v>0</v>
      </c>
      <c r="Z834" s="69">
        <v>0</v>
      </c>
      <c r="AA834" s="60">
        <f>G834+H834+J834+L834+N834+O834+P834+Q834+R834+S834+U834+W834+X834+Y834+Z834</f>
        <v>7280.2667155952731</v>
      </c>
      <c r="AB834" s="143">
        <v>62.2</v>
      </c>
      <c r="AC834" s="69">
        <f>AB834+X834+W834+U834</f>
        <v>1130.25</v>
      </c>
      <c r="AD834" s="238">
        <f t="shared" si="343"/>
        <v>0.2624564211822919</v>
      </c>
      <c r="AE834" s="69">
        <f>G834+H834+J834+L834+N834+P834+Q834+R834+S834+Y834+Z834</f>
        <v>6212.2167155952729</v>
      </c>
      <c r="AF834" s="277">
        <f t="shared" si="339"/>
        <v>0.6</v>
      </c>
      <c r="AG834" s="278">
        <f>G834*AF834</f>
        <v>2583.8575293571639</v>
      </c>
      <c r="AH834" s="225">
        <f>IF((AA834+AB834)-(AE834+AG834)&gt;0,0,(AA834+AB834)-(AE834+AG834))</f>
        <v>-1453.6075293571639</v>
      </c>
      <c r="AI834" s="238">
        <f t="shared" si="344"/>
        <v>0.6</v>
      </c>
      <c r="AJ834" s="69">
        <f t="shared" si="345"/>
        <v>2583.8575293571639</v>
      </c>
      <c r="AK834" s="69"/>
      <c r="AL834" s="438">
        <f t="shared" si="338"/>
        <v>5.0999999999999997E-2</v>
      </c>
      <c r="AM834" s="69">
        <f t="shared" si="340"/>
        <v>219.6</v>
      </c>
      <c r="AN834" s="186"/>
      <c r="AO834" s="329"/>
    </row>
    <row r="835" spans="2:45" s="1" customFormat="1" ht="15.75" x14ac:dyDescent="0.25">
      <c r="B835" s="666"/>
      <c r="C835" s="15" t="s">
        <v>985</v>
      </c>
      <c r="D835" s="116">
        <v>10</v>
      </c>
      <c r="E835" s="116">
        <v>59</v>
      </c>
      <c r="F835" s="116">
        <v>47</v>
      </c>
      <c r="G835" s="69">
        <v>4280.5</v>
      </c>
      <c r="H835" s="69">
        <v>108</v>
      </c>
      <c r="I835" s="80">
        <v>0.29807692307692302</v>
      </c>
      <c r="J835" s="69">
        <v>1264.7999999999997</v>
      </c>
      <c r="K835" s="80">
        <v>0</v>
      </c>
      <c r="L835" s="69">
        <v>0</v>
      </c>
      <c r="M835" s="80">
        <v>0</v>
      </c>
      <c r="N835" s="69">
        <v>0</v>
      </c>
      <c r="O835" s="69">
        <v>0</v>
      </c>
      <c r="P835" s="69">
        <v>0</v>
      </c>
      <c r="Q835" s="69">
        <v>123.1</v>
      </c>
      <c r="R835" s="69">
        <v>8.5</v>
      </c>
      <c r="S835" s="69">
        <v>567.36666666666667</v>
      </c>
      <c r="T835" s="80">
        <v>0</v>
      </c>
      <c r="U835" s="69">
        <v>0</v>
      </c>
      <c r="V835" s="80">
        <v>0.25</v>
      </c>
      <c r="W835" s="69">
        <v>1060.8</v>
      </c>
      <c r="X835" s="69">
        <v>0</v>
      </c>
      <c r="Y835" s="69">
        <v>0</v>
      </c>
      <c r="Z835" s="69">
        <v>0</v>
      </c>
      <c r="AA835" s="60">
        <f>G835+H835+J835+L835+N835+O835+P835+Q835+R835+S835+U835+W835+X835+Y835+Z835</f>
        <v>7413.0666666666666</v>
      </c>
      <c r="AB835" s="143">
        <v>63.3</v>
      </c>
      <c r="AC835" s="69">
        <f>AB835+X835+W835+U835</f>
        <v>1124.0999999999999</v>
      </c>
      <c r="AD835" s="238">
        <f t="shared" si="343"/>
        <v>0.26260950823501927</v>
      </c>
      <c r="AE835" s="69">
        <f>G835+H835+J835+L835+N835+P835+Q835+R835+S835+Y835+Z835</f>
        <v>6352.2666666666664</v>
      </c>
      <c r="AF835" s="277">
        <f t="shared" si="339"/>
        <v>0.6</v>
      </c>
      <c r="AG835" s="278">
        <f>G835*AF835</f>
        <v>2568.2999999999997</v>
      </c>
      <c r="AH835" s="225">
        <f>IF((AA835+AB835)-(AE835+AG835)&gt;0,0,(AA835+AB835)-(AE835+AG835))</f>
        <v>-1444.1999999999989</v>
      </c>
      <c r="AI835" s="238">
        <f t="shared" si="344"/>
        <v>0.59999999999999976</v>
      </c>
      <c r="AJ835" s="69">
        <f t="shared" si="345"/>
        <v>2568.2999999999988</v>
      </c>
      <c r="AK835" s="69"/>
      <c r="AL835" s="438">
        <f t="shared" si="338"/>
        <v>5.0999999999999997E-2</v>
      </c>
      <c r="AM835" s="69">
        <f t="shared" si="340"/>
        <v>218.3</v>
      </c>
      <c r="AN835" s="186"/>
      <c r="AO835" s="329"/>
    </row>
    <row r="836" spans="2:45" ht="45.75" customHeight="1" x14ac:dyDescent="0.25">
      <c r="B836" s="663" t="s">
        <v>606</v>
      </c>
      <c r="C836" s="664"/>
      <c r="D836" s="117">
        <f t="shared" ref="D836:AA836" si="358">D838</f>
        <v>16</v>
      </c>
      <c r="E836" s="117">
        <f t="shared" si="358"/>
        <v>566</v>
      </c>
      <c r="F836" s="117">
        <f t="shared" si="358"/>
        <v>348</v>
      </c>
      <c r="G836" s="132">
        <f t="shared" si="358"/>
        <v>30611.500000000004</v>
      </c>
      <c r="H836" s="132">
        <f t="shared" si="358"/>
        <v>1166</v>
      </c>
      <c r="I836" s="87">
        <f>J836/G836</f>
        <v>0.28619309736536924</v>
      </c>
      <c r="J836" s="132">
        <f t="shared" si="358"/>
        <v>8760.8000000000011</v>
      </c>
      <c r="K836" s="87">
        <f>L836/G836</f>
        <v>0</v>
      </c>
      <c r="L836" s="132">
        <f t="shared" si="358"/>
        <v>0</v>
      </c>
      <c r="M836" s="87">
        <f>N836/G836</f>
        <v>0</v>
      </c>
      <c r="N836" s="132">
        <f t="shared" si="358"/>
        <v>0</v>
      </c>
      <c r="O836" s="132">
        <f t="shared" si="358"/>
        <v>0</v>
      </c>
      <c r="P836" s="132">
        <f t="shared" si="358"/>
        <v>0</v>
      </c>
      <c r="Q836" s="132">
        <f t="shared" si="358"/>
        <v>924.50000000000011</v>
      </c>
      <c r="R836" s="132">
        <f t="shared" si="358"/>
        <v>0</v>
      </c>
      <c r="S836" s="132">
        <f t="shared" si="358"/>
        <v>3173.8</v>
      </c>
      <c r="T836" s="87">
        <f>U836/G836</f>
        <v>0.71223429103441527</v>
      </c>
      <c r="U836" s="132">
        <f t="shared" si="358"/>
        <v>21802.560000000005</v>
      </c>
      <c r="V836" s="87">
        <f>W836/G836</f>
        <v>0.17805857275860382</v>
      </c>
      <c r="W836" s="315">
        <f t="shared" si="358"/>
        <v>5450.6400000000012</v>
      </c>
      <c r="X836" s="132">
        <f t="shared" si="358"/>
        <v>0</v>
      </c>
      <c r="Y836" s="132">
        <f t="shared" si="358"/>
        <v>0</v>
      </c>
      <c r="Z836" s="132">
        <f t="shared" si="358"/>
        <v>0</v>
      </c>
      <c r="AA836" s="132">
        <f t="shared" si="358"/>
        <v>71889.8</v>
      </c>
      <c r="AB836" s="212">
        <f>AB838+AB837</f>
        <v>388.3</v>
      </c>
      <c r="AC836" s="129">
        <f>AC838+AC837</f>
        <v>28275.900000000005</v>
      </c>
      <c r="AD836" s="226">
        <f t="shared" si="343"/>
        <v>0.90297763912255213</v>
      </c>
      <c r="AE836" s="129">
        <f>AE838+AE837</f>
        <v>46571.100000000006</v>
      </c>
      <c r="AF836" s="258">
        <f t="shared" si="339"/>
        <v>0.6</v>
      </c>
      <c r="AG836" s="255">
        <f>AG838+AG837</f>
        <v>19184.88</v>
      </c>
      <c r="AH836" s="129">
        <f>AH838+AH837</f>
        <v>0</v>
      </c>
      <c r="AI836" s="226">
        <f t="shared" si="344"/>
        <v>0.92370187674566751</v>
      </c>
      <c r="AJ836" s="132">
        <f t="shared" si="345"/>
        <v>28275.900000000005</v>
      </c>
      <c r="AK836" s="132"/>
      <c r="AL836" s="424"/>
      <c r="AM836" s="132">
        <f>AM838+AM837</f>
        <v>0</v>
      </c>
      <c r="AN836" s="196"/>
      <c r="AO836" s="329"/>
    </row>
    <row r="837" spans="2:45" ht="18.75" x14ac:dyDescent="0.25">
      <c r="B837" s="306" t="s">
        <v>836</v>
      </c>
      <c r="C837" s="207"/>
      <c r="D837" s="350"/>
      <c r="E837" s="350">
        <v>16</v>
      </c>
      <c r="F837" s="350">
        <v>10</v>
      </c>
      <c r="G837" s="355">
        <v>1363.3</v>
      </c>
      <c r="H837" s="355">
        <v>45.599999999999994</v>
      </c>
      <c r="I837" s="363">
        <f>J837/G837</f>
        <v>0.29318565246094042</v>
      </c>
      <c r="J837" s="364">
        <v>399.70000000000005</v>
      </c>
      <c r="K837" s="363">
        <v>0</v>
      </c>
      <c r="L837" s="364">
        <v>0</v>
      </c>
      <c r="M837" s="363">
        <v>0</v>
      </c>
      <c r="N837" s="355">
        <v>0</v>
      </c>
      <c r="O837" s="355">
        <v>0</v>
      </c>
      <c r="P837" s="355">
        <v>0</v>
      </c>
      <c r="Q837" s="355">
        <v>0</v>
      </c>
      <c r="R837" s="355">
        <v>0</v>
      </c>
      <c r="S837" s="355">
        <v>125.9</v>
      </c>
      <c r="T837" s="363">
        <f>U837/G837</f>
        <v>0.30902956062495412</v>
      </c>
      <c r="U837" s="355">
        <f>852.4-431.1</f>
        <v>421.29999999999995</v>
      </c>
      <c r="V837" s="363">
        <f>W837/G837</f>
        <v>0.15631189026626571</v>
      </c>
      <c r="W837" s="365">
        <v>213.10000000000002</v>
      </c>
      <c r="X837" s="355">
        <v>0</v>
      </c>
      <c r="Y837" s="355">
        <v>0</v>
      </c>
      <c r="Z837" s="355">
        <v>0</v>
      </c>
      <c r="AA837" s="355">
        <f>G837+H837+J837+L837+N837+O837+P837+Q837+R837+S837+U837+W837+X837+Y837+Z837</f>
        <v>2568.9</v>
      </c>
      <c r="AB837" s="356">
        <v>388.3</v>
      </c>
      <c r="AC837" s="355">
        <f>AB837+X837+W837+U837</f>
        <v>1022.7</v>
      </c>
      <c r="AD837" s="357">
        <f t="shared" si="343"/>
        <v>0.75016504071004186</v>
      </c>
      <c r="AE837" s="355">
        <f>G837+H837+J837+L837+N837+P837+Q837+R837+S837+Y837+Z837</f>
        <v>1934.5</v>
      </c>
      <c r="AF837" s="358">
        <f t="shared" si="339"/>
        <v>0.6</v>
      </c>
      <c r="AG837" s="359">
        <f>G837*AF837</f>
        <v>817.9799999999999</v>
      </c>
      <c r="AH837" s="360">
        <f>IF((AA837+AB837)-(AE837+AG837)&gt;0,0,(AA837+AB837)-(AE837+AG837))</f>
        <v>0</v>
      </c>
      <c r="AI837" s="357">
        <f t="shared" si="344"/>
        <v>0.75016504071004186</v>
      </c>
      <c r="AJ837" s="355">
        <f t="shared" si="345"/>
        <v>1022.7</v>
      </c>
      <c r="AK837" s="355"/>
      <c r="AL837" s="434"/>
      <c r="AM837" s="355">
        <f t="shared" si="340"/>
        <v>0</v>
      </c>
      <c r="AN837" s="184"/>
      <c r="AO837" s="329">
        <v>0.48399999999999999</v>
      </c>
      <c r="AR837" s="34">
        <v>2568.9</v>
      </c>
      <c r="AS837" s="37">
        <f>AR837-AA837</f>
        <v>0</v>
      </c>
    </row>
    <row r="838" spans="2:45" ht="18.75" x14ac:dyDescent="0.3">
      <c r="B838" s="10" t="s">
        <v>710</v>
      </c>
      <c r="C838" s="27"/>
      <c r="D838" s="154">
        <f>D839+D841+D846+D850+D854+D857+D860+D863+D866</f>
        <v>16</v>
      </c>
      <c r="E838" s="154">
        <f t="shared" ref="E838:Z838" si="359">E839+E841+E846+E850+E854+E857+E860+E863+E866</f>
        <v>566</v>
      </c>
      <c r="F838" s="154">
        <f t="shared" si="359"/>
        <v>348</v>
      </c>
      <c r="G838" s="65">
        <f>G839+G841+G846+G850+G854+G857+G860+G863+G866</f>
        <v>30611.500000000004</v>
      </c>
      <c r="H838" s="65">
        <f t="shared" si="359"/>
        <v>1166</v>
      </c>
      <c r="I838" s="94">
        <f>J838/G838</f>
        <v>0.28619309736536924</v>
      </c>
      <c r="J838" s="65">
        <f t="shared" si="359"/>
        <v>8760.8000000000011</v>
      </c>
      <c r="K838" s="94">
        <f>L838/G838</f>
        <v>0</v>
      </c>
      <c r="L838" s="65">
        <f t="shared" si="359"/>
        <v>0</v>
      </c>
      <c r="M838" s="94">
        <f>N838/G838</f>
        <v>0</v>
      </c>
      <c r="N838" s="65">
        <f t="shared" si="359"/>
        <v>0</v>
      </c>
      <c r="O838" s="65">
        <f t="shared" si="359"/>
        <v>0</v>
      </c>
      <c r="P838" s="65">
        <f t="shared" si="359"/>
        <v>0</v>
      </c>
      <c r="Q838" s="65">
        <f t="shared" si="359"/>
        <v>924.50000000000011</v>
      </c>
      <c r="R838" s="65">
        <f t="shared" si="359"/>
        <v>0</v>
      </c>
      <c r="S838" s="65">
        <f t="shared" si="359"/>
        <v>3173.8</v>
      </c>
      <c r="T838" s="94">
        <f>U838/G838</f>
        <v>0.71223429103441527</v>
      </c>
      <c r="U838" s="65">
        <f t="shared" si="359"/>
        <v>21802.560000000005</v>
      </c>
      <c r="V838" s="94">
        <f>W838/G838</f>
        <v>0.17805857275860382</v>
      </c>
      <c r="W838" s="65">
        <f t="shared" si="359"/>
        <v>5450.6400000000012</v>
      </c>
      <c r="X838" s="65">
        <f t="shared" si="359"/>
        <v>0</v>
      </c>
      <c r="Y838" s="65">
        <f t="shared" si="359"/>
        <v>0</v>
      </c>
      <c r="Z838" s="65">
        <f t="shared" si="359"/>
        <v>0</v>
      </c>
      <c r="AA838" s="65">
        <f>AA839+AA841+AA846+AA850+AA854+AA857+AA860+AA863+AA866</f>
        <v>71889.8</v>
      </c>
      <c r="AB838" s="213">
        <f>AB839+AB841+AB846+AB850+AB854+AB857+AB860+AB863+AB866</f>
        <v>0</v>
      </c>
      <c r="AC838" s="62">
        <f>AC839+AC841+AC846+AC850+AC854+AC857+AC860+AC863+AC866</f>
        <v>27253.200000000004</v>
      </c>
      <c r="AD838" s="232">
        <f t="shared" si="343"/>
        <v>0.89029286379301897</v>
      </c>
      <c r="AE838" s="62">
        <f>AE839+AE841+AE846+AE850+AE854+AE857+AE860+AE863+AE866</f>
        <v>44636.600000000006</v>
      </c>
      <c r="AF838" s="267">
        <f t="shared" si="339"/>
        <v>0.6</v>
      </c>
      <c r="AG838" s="268">
        <f>AG839+AG841+AG846+AG850+AG854+AG857+AG860+AG863+AG866</f>
        <v>18366.900000000001</v>
      </c>
      <c r="AH838" s="62">
        <f>AH839+AH841+AH846+AH850+AH854+AH857+AH860+AH863+AH866</f>
        <v>0</v>
      </c>
      <c r="AI838" s="232">
        <f t="shared" si="344"/>
        <v>0.89029286379301897</v>
      </c>
      <c r="AJ838" s="65">
        <f t="shared" si="345"/>
        <v>27253.200000000004</v>
      </c>
      <c r="AK838" s="65">
        <v>13.827586206896552</v>
      </c>
      <c r="AL838" s="429">
        <f>VLOOKUP(AK838,$AK$2:$AL$6,2,TRUE)</f>
        <v>0</v>
      </c>
      <c r="AM838" s="65">
        <f>AM839+AM841+AM846+AM850+AM854+AM857+AM860+AM863+AM866</f>
        <v>0</v>
      </c>
      <c r="AN838" s="79"/>
      <c r="AO838" s="329">
        <v>0.17100000000000001</v>
      </c>
    </row>
    <row r="839" spans="2:45" ht="15.75" customHeight="1" x14ac:dyDescent="0.25">
      <c r="B839" s="667" t="s">
        <v>607</v>
      </c>
      <c r="C839" s="26" t="s">
        <v>124</v>
      </c>
      <c r="D839" s="125">
        <f t="shared" ref="D839:AA839" si="360">SUM(D840)</f>
        <v>0</v>
      </c>
      <c r="E839" s="125">
        <f t="shared" si="360"/>
        <v>30</v>
      </c>
      <c r="F839" s="125">
        <f t="shared" si="360"/>
        <v>19</v>
      </c>
      <c r="G839" s="57">
        <f t="shared" si="360"/>
        <v>1244.5999999999999</v>
      </c>
      <c r="H839" s="57">
        <f t="shared" si="360"/>
        <v>62.4</v>
      </c>
      <c r="I839" s="82">
        <f>J839/G839</f>
        <v>0.2532540575285232</v>
      </c>
      <c r="J839" s="57">
        <f t="shared" si="360"/>
        <v>315.2</v>
      </c>
      <c r="K839" s="82">
        <f>L839/G839</f>
        <v>0</v>
      </c>
      <c r="L839" s="57">
        <f t="shared" si="360"/>
        <v>0</v>
      </c>
      <c r="M839" s="82">
        <f t="shared" si="360"/>
        <v>0</v>
      </c>
      <c r="N839" s="57">
        <f t="shared" si="360"/>
        <v>0</v>
      </c>
      <c r="O839" s="57">
        <f t="shared" si="360"/>
        <v>0</v>
      </c>
      <c r="P839" s="57">
        <f t="shared" si="360"/>
        <v>0</v>
      </c>
      <c r="Q839" s="57">
        <f t="shared" si="360"/>
        <v>75.2</v>
      </c>
      <c r="R839" s="57">
        <f t="shared" si="360"/>
        <v>0</v>
      </c>
      <c r="S839" s="57">
        <f t="shared" si="360"/>
        <v>125.49999999999999</v>
      </c>
      <c r="T839" s="82">
        <f>U839/G839</f>
        <v>0.67690824361240565</v>
      </c>
      <c r="U839" s="57">
        <f t="shared" si="360"/>
        <v>842.48</v>
      </c>
      <c r="V839" s="82">
        <f>W839/G839</f>
        <v>0.16922706090310141</v>
      </c>
      <c r="W839" s="57">
        <f t="shared" si="360"/>
        <v>210.62</v>
      </c>
      <c r="X839" s="57">
        <f t="shared" si="360"/>
        <v>0</v>
      </c>
      <c r="Y839" s="57">
        <f t="shared" si="360"/>
        <v>0</v>
      </c>
      <c r="Z839" s="57">
        <f t="shared" si="360"/>
        <v>0</v>
      </c>
      <c r="AA839" s="57">
        <f t="shared" si="360"/>
        <v>2876</v>
      </c>
      <c r="AB839" s="208">
        <f>SUM(AB840)</f>
        <v>0</v>
      </c>
      <c r="AC839" s="141">
        <f>SUM(AC840)</f>
        <v>1053.0999999999999</v>
      </c>
      <c r="AD839" s="233">
        <f t="shared" si="343"/>
        <v>0.846135304515507</v>
      </c>
      <c r="AE839" s="141">
        <f>SUM(AE840)</f>
        <v>1822.9</v>
      </c>
      <c r="AF839" s="269">
        <f t="shared" si="339"/>
        <v>0.6</v>
      </c>
      <c r="AG839" s="270">
        <f>SUM(AG840)</f>
        <v>746.75999999999988</v>
      </c>
      <c r="AH839" s="141">
        <f>SUM(AH840)</f>
        <v>0</v>
      </c>
      <c r="AI839" s="233">
        <f t="shared" si="344"/>
        <v>0.846135304515507</v>
      </c>
      <c r="AJ839" s="57">
        <f t="shared" si="345"/>
        <v>1053.0999999999999</v>
      </c>
      <c r="AK839" s="57"/>
      <c r="AL839" s="433">
        <f>$AL$838</f>
        <v>0</v>
      </c>
      <c r="AM839" s="57">
        <f>SUM(AM840)</f>
        <v>0</v>
      </c>
      <c r="AN839" s="79"/>
      <c r="AO839" s="329"/>
    </row>
    <row r="840" spans="2:45" ht="15.75" x14ac:dyDescent="0.25">
      <c r="B840" s="667"/>
      <c r="C840" s="15" t="s">
        <v>765</v>
      </c>
      <c r="D840" s="116"/>
      <c r="E840" s="116">
        <v>30</v>
      </c>
      <c r="F840" s="116">
        <v>19</v>
      </c>
      <c r="G840" s="69">
        <v>1244.5999999999999</v>
      </c>
      <c r="H840" s="69">
        <v>62.4</v>
      </c>
      <c r="I840" s="80">
        <v>0.2532540575285232</v>
      </c>
      <c r="J840" s="69">
        <v>315.2</v>
      </c>
      <c r="K840" s="80">
        <v>0</v>
      </c>
      <c r="L840" s="69">
        <v>0</v>
      </c>
      <c r="M840" s="80">
        <v>0</v>
      </c>
      <c r="N840" s="69">
        <v>0</v>
      </c>
      <c r="O840" s="69">
        <v>0</v>
      </c>
      <c r="P840" s="69">
        <v>0</v>
      </c>
      <c r="Q840" s="69">
        <v>75.2</v>
      </c>
      <c r="R840" s="69">
        <v>0</v>
      </c>
      <c r="S840" s="69">
        <v>125.49999999999999</v>
      </c>
      <c r="T840" s="80">
        <v>0.67690824361240565</v>
      </c>
      <c r="U840" s="69">
        <v>842.48</v>
      </c>
      <c r="V840" s="80">
        <v>0.16922706090310141</v>
      </c>
      <c r="W840" s="69">
        <v>210.62</v>
      </c>
      <c r="X840" s="69">
        <v>0</v>
      </c>
      <c r="Y840" s="69">
        <v>0</v>
      </c>
      <c r="Z840" s="69">
        <v>0</v>
      </c>
      <c r="AA840" s="60">
        <f>G840+H840+J840+L840+N840+O840+P840+Q840+R840+S840+U840+W840+X840+Y840+Z840</f>
        <v>2876</v>
      </c>
      <c r="AB840" s="211">
        <v>0</v>
      </c>
      <c r="AC840" s="69">
        <f>AB840+X840+W840+U840</f>
        <v>1053.0999999999999</v>
      </c>
      <c r="AD840" s="238">
        <f t="shared" si="343"/>
        <v>0.846135304515507</v>
      </c>
      <c r="AE840" s="69">
        <f>G840+H840+J840+L840+N840+P840+Q840+R840+S840+Y840+Z840</f>
        <v>1822.9</v>
      </c>
      <c r="AF840" s="277">
        <f t="shared" si="339"/>
        <v>0.6</v>
      </c>
      <c r="AG840" s="278">
        <f>G840*AF840</f>
        <v>746.75999999999988</v>
      </c>
      <c r="AH840" s="225">
        <f>IF((AA840+AB840)-(AE840+AG840)&gt;0,0,(AA840+AB840)-(AE840+AG840))</f>
        <v>0</v>
      </c>
      <c r="AI840" s="238">
        <f t="shared" si="344"/>
        <v>0.846135304515507</v>
      </c>
      <c r="AJ840" s="69">
        <f t="shared" si="345"/>
        <v>1053.0999999999999</v>
      </c>
      <c r="AK840" s="69"/>
      <c r="AL840" s="438">
        <f t="shared" ref="AL840:AL867" si="361">$AL$838</f>
        <v>0</v>
      </c>
      <c r="AM840" s="69">
        <f t="shared" si="340"/>
        <v>0</v>
      </c>
      <c r="AN840" s="186"/>
      <c r="AO840" s="329"/>
    </row>
    <row r="841" spans="2:45" ht="15.75" x14ac:dyDescent="0.25">
      <c r="B841" s="667" t="s">
        <v>608</v>
      </c>
      <c r="C841" s="26" t="s">
        <v>124</v>
      </c>
      <c r="D841" s="125">
        <f t="shared" ref="D841:AA841" si="362">SUM(D842:D845)</f>
        <v>1</v>
      </c>
      <c r="E841" s="125">
        <f t="shared" si="362"/>
        <v>56</v>
      </c>
      <c r="F841" s="125">
        <f t="shared" si="362"/>
        <v>45</v>
      </c>
      <c r="G841" s="57">
        <f>SUM(G842:G845)</f>
        <v>4037.8</v>
      </c>
      <c r="H841" s="57">
        <f t="shared" si="362"/>
        <v>145.19999999999999</v>
      </c>
      <c r="I841" s="82">
        <f>J841/G841</f>
        <v>0.30571103075932438</v>
      </c>
      <c r="J841" s="57">
        <f t="shared" si="362"/>
        <v>1234.4000000000001</v>
      </c>
      <c r="K841" s="82">
        <f>L841/G841</f>
        <v>0</v>
      </c>
      <c r="L841" s="57">
        <f t="shared" si="362"/>
        <v>0</v>
      </c>
      <c r="M841" s="82">
        <f t="shared" si="362"/>
        <v>0</v>
      </c>
      <c r="N841" s="57">
        <f t="shared" si="362"/>
        <v>0</v>
      </c>
      <c r="O841" s="57">
        <f t="shared" si="362"/>
        <v>0</v>
      </c>
      <c r="P841" s="57">
        <f t="shared" si="362"/>
        <v>0</v>
      </c>
      <c r="Q841" s="57">
        <f t="shared" si="362"/>
        <v>110.10000000000001</v>
      </c>
      <c r="R841" s="57">
        <f t="shared" si="362"/>
        <v>0</v>
      </c>
      <c r="S841" s="57">
        <f t="shared" si="362"/>
        <v>387.4</v>
      </c>
      <c r="T841" s="82">
        <f>U841/G841</f>
        <v>0.62477586804695628</v>
      </c>
      <c r="U841" s="57">
        <f t="shared" si="362"/>
        <v>2522.7200000000003</v>
      </c>
      <c r="V841" s="82">
        <f>W841/G841</f>
        <v>0.15619396701173907</v>
      </c>
      <c r="W841" s="57">
        <f t="shared" si="362"/>
        <v>630.68000000000006</v>
      </c>
      <c r="X841" s="57">
        <f t="shared" si="362"/>
        <v>0</v>
      </c>
      <c r="Y841" s="57">
        <f t="shared" si="362"/>
        <v>0</v>
      </c>
      <c r="Z841" s="57">
        <f t="shared" si="362"/>
        <v>0</v>
      </c>
      <c r="AA841" s="57">
        <f t="shared" si="362"/>
        <v>9068.2999999999993</v>
      </c>
      <c r="AB841" s="208">
        <f>SUM(AB842:AB845)</f>
        <v>0</v>
      </c>
      <c r="AC841" s="141">
        <f>SUM(AC842:AC845)</f>
        <v>3153.4</v>
      </c>
      <c r="AD841" s="233">
        <f t="shared" si="343"/>
        <v>0.78096983505869544</v>
      </c>
      <c r="AE841" s="141">
        <f>SUM(AE842:AE845)</f>
        <v>5914.9</v>
      </c>
      <c r="AF841" s="269">
        <f t="shared" si="339"/>
        <v>0.6</v>
      </c>
      <c r="AG841" s="270">
        <f>SUM(AG842:AG845)</f>
        <v>2422.6799999999998</v>
      </c>
      <c r="AH841" s="141">
        <f>SUM(AH842:AH845)</f>
        <v>0</v>
      </c>
      <c r="AI841" s="233">
        <f t="shared" si="344"/>
        <v>0.78096983505869533</v>
      </c>
      <c r="AJ841" s="57">
        <f t="shared" si="345"/>
        <v>3153.4</v>
      </c>
      <c r="AK841" s="57"/>
      <c r="AL841" s="433">
        <f t="shared" si="361"/>
        <v>0</v>
      </c>
      <c r="AM841" s="57">
        <f>SUM(AM842:AM845)</f>
        <v>0</v>
      </c>
      <c r="AN841" s="79"/>
      <c r="AO841" s="329"/>
    </row>
    <row r="842" spans="2:45" ht="15.75" x14ac:dyDescent="0.25">
      <c r="B842" s="667"/>
      <c r="C842" s="15" t="s">
        <v>986</v>
      </c>
      <c r="D842" s="116"/>
      <c r="E842" s="116">
        <v>14</v>
      </c>
      <c r="F842" s="116">
        <v>14</v>
      </c>
      <c r="G842" s="69">
        <v>1274.6000000000001</v>
      </c>
      <c r="H842" s="69">
        <v>33.6</v>
      </c>
      <c r="I842" s="80">
        <v>0.30080025105915575</v>
      </c>
      <c r="J842" s="69">
        <v>383.4</v>
      </c>
      <c r="K842" s="80">
        <v>0</v>
      </c>
      <c r="L842" s="69">
        <v>0</v>
      </c>
      <c r="M842" s="80">
        <v>0</v>
      </c>
      <c r="N842" s="69">
        <v>0</v>
      </c>
      <c r="O842" s="69">
        <v>0</v>
      </c>
      <c r="P842" s="69">
        <v>0</v>
      </c>
      <c r="Q842" s="69">
        <v>0</v>
      </c>
      <c r="R842" s="69">
        <v>0</v>
      </c>
      <c r="S842" s="69">
        <v>121.00000000000001</v>
      </c>
      <c r="T842" s="80">
        <v>0.64861132904440599</v>
      </c>
      <c r="U842" s="69">
        <v>826.72</v>
      </c>
      <c r="V842" s="80">
        <v>0.1621528322611015</v>
      </c>
      <c r="W842" s="69">
        <v>206.68</v>
      </c>
      <c r="X842" s="69">
        <v>0</v>
      </c>
      <c r="Y842" s="69">
        <v>0</v>
      </c>
      <c r="Z842" s="69">
        <v>0</v>
      </c>
      <c r="AA842" s="60">
        <f>G842+H842+J842+L842+N842+O842+P842+Q842+R842+S842+U842+W842+X842+Y842+Z842</f>
        <v>2845.9999999999995</v>
      </c>
      <c r="AB842" s="211">
        <v>0</v>
      </c>
      <c r="AC842" s="69">
        <f>AB842+X842+W842+U842</f>
        <v>1033.4000000000001</v>
      </c>
      <c r="AD842" s="238">
        <f t="shared" si="343"/>
        <v>0.81076416130550755</v>
      </c>
      <c r="AE842" s="69">
        <f>G842+H842+J842+L842+N842+P842+Q842+R842+S842+Y842+Z842</f>
        <v>1812.6</v>
      </c>
      <c r="AF842" s="277">
        <f t="shared" si="339"/>
        <v>0.6</v>
      </c>
      <c r="AG842" s="278">
        <f>G842*AF842</f>
        <v>764.7600000000001</v>
      </c>
      <c r="AH842" s="225">
        <f>IF((AA842+AB842)-(AE842+AG842)&gt;0,0,(AA842+AB842)-(AE842+AG842))</f>
        <v>0</v>
      </c>
      <c r="AI842" s="238">
        <f t="shared" si="344"/>
        <v>0.81076416130550755</v>
      </c>
      <c r="AJ842" s="69">
        <f t="shared" si="345"/>
        <v>1033.4000000000001</v>
      </c>
      <c r="AK842" s="69"/>
      <c r="AL842" s="438">
        <f t="shared" si="361"/>
        <v>0</v>
      </c>
      <c r="AM842" s="69">
        <f t="shared" si="340"/>
        <v>0</v>
      </c>
      <c r="AN842" s="186"/>
      <c r="AO842" s="329"/>
    </row>
    <row r="843" spans="2:45" s="1" customFormat="1" ht="15.75" x14ac:dyDescent="0.25">
      <c r="B843" s="667"/>
      <c r="C843" s="15" t="s">
        <v>766</v>
      </c>
      <c r="D843" s="116">
        <v>1</v>
      </c>
      <c r="E843" s="116">
        <v>15</v>
      </c>
      <c r="F843" s="116">
        <v>10</v>
      </c>
      <c r="G843" s="69">
        <v>1001.9000000000001</v>
      </c>
      <c r="H843" s="69">
        <v>26.4</v>
      </c>
      <c r="I843" s="80">
        <v>0.28525800978141536</v>
      </c>
      <c r="J843" s="69">
        <v>285.80000000000007</v>
      </c>
      <c r="K843" s="80">
        <v>0</v>
      </c>
      <c r="L843" s="69">
        <v>0</v>
      </c>
      <c r="M843" s="80">
        <v>0</v>
      </c>
      <c r="N843" s="69">
        <v>0</v>
      </c>
      <c r="O843" s="69">
        <v>0</v>
      </c>
      <c r="P843" s="69">
        <v>0</v>
      </c>
      <c r="Q843" s="69">
        <v>0</v>
      </c>
      <c r="R843" s="69">
        <v>0</v>
      </c>
      <c r="S843" s="69">
        <v>89.5</v>
      </c>
      <c r="T843" s="80">
        <v>0.60740592873540267</v>
      </c>
      <c r="U843" s="69">
        <v>608.55999999999995</v>
      </c>
      <c r="V843" s="80">
        <v>0.15185148218385067</v>
      </c>
      <c r="W843" s="69">
        <v>152.13999999999999</v>
      </c>
      <c r="X843" s="69">
        <v>0</v>
      </c>
      <c r="Y843" s="69">
        <v>0</v>
      </c>
      <c r="Z843" s="69">
        <v>0</v>
      </c>
      <c r="AA843" s="60">
        <f>G843+H843+J843+L843+N843+O843+P843+Q843+R843+S843+U843+W843+X843+Y843+Z843</f>
        <v>2164.3000000000002</v>
      </c>
      <c r="AB843" s="211">
        <v>0</v>
      </c>
      <c r="AC843" s="69">
        <f>AB843+X843+W843+U843</f>
        <v>760.69999999999993</v>
      </c>
      <c r="AD843" s="238">
        <f t="shared" si="343"/>
        <v>0.75925741091925325</v>
      </c>
      <c r="AE843" s="69">
        <f>G843+H843+J843+L843+N843+P843+Q843+R843+S843+Y843+Z843</f>
        <v>1403.6000000000004</v>
      </c>
      <c r="AF843" s="277">
        <f t="shared" si="339"/>
        <v>0.6</v>
      </c>
      <c r="AG843" s="278">
        <f>G843*AF843</f>
        <v>601.14</v>
      </c>
      <c r="AH843" s="225">
        <f>IF((AA843+AB843)-(AE843+AG843)&gt;0,0,(AA843+AB843)-(AE843+AG843))</f>
        <v>0</v>
      </c>
      <c r="AI843" s="238">
        <f t="shared" si="344"/>
        <v>0.75925741091925325</v>
      </c>
      <c r="AJ843" s="69">
        <f t="shared" si="345"/>
        <v>760.69999999999993</v>
      </c>
      <c r="AK843" s="69"/>
      <c r="AL843" s="438">
        <f t="shared" si="361"/>
        <v>0</v>
      </c>
      <c r="AM843" s="69">
        <f t="shared" si="340"/>
        <v>0</v>
      </c>
      <c r="AN843" s="186"/>
      <c r="AO843" s="329"/>
    </row>
    <row r="844" spans="2:45" s="1" customFormat="1" ht="15.75" customHeight="1" x14ac:dyDescent="0.25">
      <c r="B844" s="667"/>
      <c r="C844" s="15" t="s">
        <v>767</v>
      </c>
      <c r="D844" s="116"/>
      <c r="E844" s="116">
        <v>14</v>
      </c>
      <c r="F844" s="116">
        <v>8</v>
      </c>
      <c r="G844" s="69">
        <v>657.8</v>
      </c>
      <c r="H844" s="69">
        <v>27.599999999999998</v>
      </c>
      <c r="I844" s="80">
        <v>0.29051383399209485</v>
      </c>
      <c r="J844" s="69">
        <v>191.1</v>
      </c>
      <c r="K844" s="80">
        <v>0</v>
      </c>
      <c r="L844" s="69">
        <v>0</v>
      </c>
      <c r="M844" s="80">
        <v>0</v>
      </c>
      <c r="N844" s="69">
        <v>0</v>
      </c>
      <c r="O844" s="69">
        <v>0</v>
      </c>
      <c r="P844" s="69">
        <v>0</v>
      </c>
      <c r="Q844" s="69">
        <v>73.400000000000006</v>
      </c>
      <c r="R844" s="69">
        <v>0</v>
      </c>
      <c r="S844" s="69">
        <v>65.900000000000006</v>
      </c>
      <c r="T844" s="80">
        <v>0.60443903922164799</v>
      </c>
      <c r="U844" s="69">
        <v>397.6</v>
      </c>
      <c r="V844" s="80">
        <v>0.151109759805412</v>
      </c>
      <c r="W844" s="69">
        <v>99.4</v>
      </c>
      <c r="X844" s="69">
        <v>0</v>
      </c>
      <c r="Y844" s="69">
        <v>0</v>
      </c>
      <c r="Z844" s="69">
        <v>0</v>
      </c>
      <c r="AA844" s="60">
        <f>G844+H844+J844+L844+N844+O844+P844+Q844+R844+S844+U844+W844+X844+Y844+Z844</f>
        <v>1512.8000000000002</v>
      </c>
      <c r="AB844" s="211">
        <v>0</v>
      </c>
      <c r="AC844" s="69">
        <f>AB844+X844+W844+U844</f>
        <v>497</v>
      </c>
      <c r="AD844" s="238">
        <f t="shared" si="343"/>
        <v>0.75554879902705996</v>
      </c>
      <c r="AE844" s="69">
        <f>G844+H844+J844+L844+N844+P844+Q844+R844+S844+Y844+Z844</f>
        <v>1015.8</v>
      </c>
      <c r="AF844" s="277">
        <f t="shared" si="339"/>
        <v>0.6</v>
      </c>
      <c r="AG844" s="278">
        <f>G844*AF844</f>
        <v>394.67999999999995</v>
      </c>
      <c r="AH844" s="225">
        <f>IF((AA844+AB844)-(AE844+AG844)&gt;0,0,(AA844+AB844)-(AE844+AG844))</f>
        <v>0</v>
      </c>
      <c r="AI844" s="238">
        <f t="shared" si="344"/>
        <v>0.75554879902705996</v>
      </c>
      <c r="AJ844" s="69">
        <f t="shared" si="345"/>
        <v>497</v>
      </c>
      <c r="AK844" s="69"/>
      <c r="AL844" s="438">
        <f t="shared" si="361"/>
        <v>0</v>
      </c>
      <c r="AM844" s="69">
        <f t="shared" si="340"/>
        <v>0</v>
      </c>
      <c r="AN844" s="186"/>
      <c r="AO844" s="329"/>
    </row>
    <row r="845" spans="2:45" s="1" customFormat="1" ht="15.75" x14ac:dyDescent="0.25">
      <c r="B845" s="667"/>
      <c r="C845" s="15" t="s">
        <v>807</v>
      </c>
      <c r="D845" s="116"/>
      <c r="E845" s="116">
        <v>13</v>
      </c>
      <c r="F845" s="116">
        <v>13</v>
      </c>
      <c r="G845" s="69">
        <v>1103.5</v>
      </c>
      <c r="H845" s="69">
        <v>57.599999999999994</v>
      </c>
      <c r="I845" s="80">
        <v>0.33901223380154055</v>
      </c>
      <c r="J845" s="69">
        <v>374.1</v>
      </c>
      <c r="K845" s="80">
        <v>0</v>
      </c>
      <c r="L845" s="69">
        <v>0</v>
      </c>
      <c r="M845" s="80">
        <v>0</v>
      </c>
      <c r="N845" s="69">
        <v>0</v>
      </c>
      <c r="O845" s="69">
        <v>0</v>
      </c>
      <c r="P845" s="69">
        <v>0</v>
      </c>
      <c r="Q845" s="69">
        <v>36.700000000000003</v>
      </c>
      <c r="R845" s="69">
        <v>0</v>
      </c>
      <c r="S845" s="69">
        <v>111.00000000000001</v>
      </c>
      <c r="T845" s="80">
        <v>0.62513819664703218</v>
      </c>
      <c r="U845" s="69">
        <v>689.84</v>
      </c>
      <c r="V845" s="80">
        <v>0.15628454916175805</v>
      </c>
      <c r="W845" s="69">
        <v>172.46</v>
      </c>
      <c r="X845" s="69">
        <v>0</v>
      </c>
      <c r="Y845" s="69">
        <v>0</v>
      </c>
      <c r="Z845" s="69">
        <v>0</v>
      </c>
      <c r="AA845" s="60">
        <f>G845+H845+J845+L845+N845+O845+P845+Q845+R845+S845+U845+W845+X845+Y845+Z845</f>
        <v>2545.1999999999998</v>
      </c>
      <c r="AB845" s="211">
        <v>0</v>
      </c>
      <c r="AC845" s="69">
        <f>AB845+X845+W845+U845</f>
        <v>862.30000000000007</v>
      </c>
      <c r="AD845" s="238">
        <f t="shared" si="343"/>
        <v>0.78142274580879023</v>
      </c>
      <c r="AE845" s="69">
        <f>G845+H845+J845+L845+N845+P845+Q845+R845+S845+Y845+Z845</f>
        <v>1682.8999999999999</v>
      </c>
      <c r="AF845" s="277">
        <f t="shared" si="339"/>
        <v>0.6</v>
      </c>
      <c r="AG845" s="278">
        <f>G845*AF845</f>
        <v>662.1</v>
      </c>
      <c r="AH845" s="225">
        <f>IF((AA845+AB845)-(AE845+AG845)&gt;0,0,(AA845+AB845)-(AE845+AG845))</f>
        <v>0</v>
      </c>
      <c r="AI845" s="238">
        <f t="shared" si="344"/>
        <v>0.78142274580879023</v>
      </c>
      <c r="AJ845" s="69">
        <f t="shared" si="345"/>
        <v>862.30000000000007</v>
      </c>
      <c r="AK845" s="69"/>
      <c r="AL845" s="438">
        <f t="shared" si="361"/>
        <v>0</v>
      </c>
      <c r="AM845" s="69">
        <f t="shared" si="340"/>
        <v>0</v>
      </c>
      <c r="AN845" s="186"/>
      <c r="AO845" s="329"/>
    </row>
    <row r="846" spans="2:45" ht="15.75" x14ac:dyDescent="0.25">
      <c r="B846" s="667" t="s">
        <v>609</v>
      </c>
      <c r="C846" s="26" t="s">
        <v>124</v>
      </c>
      <c r="D846" s="125">
        <f t="shared" ref="D846:AA846" si="363">SUM(D847:D849)</f>
        <v>0</v>
      </c>
      <c r="E846" s="125">
        <f t="shared" si="363"/>
        <v>44</v>
      </c>
      <c r="F846" s="125">
        <f t="shared" si="363"/>
        <v>37</v>
      </c>
      <c r="G846" s="57">
        <f>SUM(G847:G849)</f>
        <v>3655.8</v>
      </c>
      <c r="H846" s="57">
        <f t="shared" si="363"/>
        <v>152.4</v>
      </c>
      <c r="I846" s="82">
        <f>J846/G846</f>
        <v>0.30280649926144754</v>
      </c>
      <c r="J846" s="57">
        <f t="shared" si="363"/>
        <v>1107</v>
      </c>
      <c r="K846" s="82">
        <f>L846/G846</f>
        <v>0</v>
      </c>
      <c r="L846" s="57">
        <f t="shared" si="363"/>
        <v>0</v>
      </c>
      <c r="M846" s="82">
        <f t="shared" si="363"/>
        <v>0</v>
      </c>
      <c r="N846" s="57">
        <f t="shared" si="363"/>
        <v>0</v>
      </c>
      <c r="O846" s="57">
        <f t="shared" si="363"/>
        <v>0</v>
      </c>
      <c r="P846" s="57">
        <f t="shared" si="363"/>
        <v>0</v>
      </c>
      <c r="Q846" s="57">
        <f t="shared" si="363"/>
        <v>0</v>
      </c>
      <c r="R846" s="57">
        <f t="shared" si="363"/>
        <v>0</v>
      </c>
      <c r="S846" s="57">
        <f t="shared" si="363"/>
        <v>349.3</v>
      </c>
      <c r="T846" s="82">
        <f>U846/G846</f>
        <v>0.6416543574593796</v>
      </c>
      <c r="U846" s="57">
        <f t="shared" si="363"/>
        <v>2345.7600000000002</v>
      </c>
      <c r="V846" s="82">
        <f>W846/G846</f>
        <v>0.1604135893648449</v>
      </c>
      <c r="W846" s="57">
        <f t="shared" si="363"/>
        <v>586.44000000000005</v>
      </c>
      <c r="X846" s="57">
        <f t="shared" si="363"/>
        <v>0</v>
      </c>
      <c r="Y846" s="57">
        <f t="shared" si="363"/>
        <v>0</v>
      </c>
      <c r="Z846" s="57">
        <f t="shared" si="363"/>
        <v>0</v>
      </c>
      <c r="AA846" s="57">
        <f t="shared" si="363"/>
        <v>8196.7000000000007</v>
      </c>
      <c r="AB846" s="208">
        <f>SUM(AB847:AB849)</f>
        <v>0</v>
      </c>
      <c r="AC846" s="141">
        <f>SUM(AC847:AC849)</f>
        <v>2932.2</v>
      </c>
      <c r="AD846" s="233">
        <f t="shared" si="343"/>
        <v>0.80206794682422455</v>
      </c>
      <c r="AE846" s="141">
        <f>SUM(AE847:AE849)</f>
        <v>5264.5</v>
      </c>
      <c r="AF846" s="269">
        <f t="shared" si="339"/>
        <v>0.6</v>
      </c>
      <c r="AG846" s="270">
        <f>SUM(AG847:AG849)</f>
        <v>2193.48</v>
      </c>
      <c r="AH846" s="141">
        <f>SUM(AH847:AH849)</f>
        <v>0</v>
      </c>
      <c r="AI846" s="233">
        <f t="shared" si="344"/>
        <v>0.80206794682422444</v>
      </c>
      <c r="AJ846" s="57">
        <f t="shared" si="345"/>
        <v>2932.2</v>
      </c>
      <c r="AK846" s="57"/>
      <c r="AL846" s="433">
        <f t="shared" si="361"/>
        <v>0</v>
      </c>
      <c r="AM846" s="57">
        <f>SUM(AM847:AM849)</f>
        <v>0</v>
      </c>
      <c r="AN846" s="79"/>
      <c r="AO846" s="329"/>
    </row>
    <row r="847" spans="2:45" ht="15.75" x14ac:dyDescent="0.25">
      <c r="B847" s="667"/>
      <c r="C847" s="15" t="s">
        <v>768</v>
      </c>
      <c r="D847" s="116"/>
      <c r="E847" s="116">
        <v>16</v>
      </c>
      <c r="F847" s="116">
        <v>11</v>
      </c>
      <c r="G847" s="69">
        <v>1076.5</v>
      </c>
      <c r="H847" s="69">
        <v>50.4</v>
      </c>
      <c r="I847" s="80">
        <v>0.3160241523455643</v>
      </c>
      <c r="J847" s="69">
        <v>340.2</v>
      </c>
      <c r="K847" s="80">
        <v>0</v>
      </c>
      <c r="L847" s="69">
        <v>0</v>
      </c>
      <c r="M847" s="80">
        <v>0</v>
      </c>
      <c r="N847" s="69">
        <v>0</v>
      </c>
      <c r="O847" s="69">
        <v>0</v>
      </c>
      <c r="P847" s="69">
        <v>0</v>
      </c>
      <c r="Q847" s="69">
        <v>0</v>
      </c>
      <c r="R847" s="69">
        <v>0</v>
      </c>
      <c r="S847" s="69">
        <v>102.10000000000001</v>
      </c>
      <c r="T847" s="80">
        <v>0.62075243845796568</v>
      </c>
      <c r="U847" s="69">
        <v>668.24</v>
      </c>
      <c r="V847" s="80">
        <v>0.15518810961449142</v>
      </c>
      <c r="W847" s="69">
        <v>167.06</v>
      </c>
      <c r="X847" s="69">
        <v>0</v>
      </c>
      <c r="Y847" s="69">
        <v>0</v>
      </c>
      <c r="Z847" s="69">
        <v>0</v>
      </c>
      <c r="AA847" s="60">
        <f>G847+H847+J847+L847+N847+O847+P847+Q847+R847+S847+U847+W847+X847+Y847+Z847</f>
        <v>2404.5</v>
      </c>
      <c r="AB847" s="211">
        <v>0</v>
      </c>
      <c r="AC847" s="69">
        <f>AB847+X847+W847+U847</f>
        <v>835.3</v>
      </c>
      <c r="AD847" s="238">
        <f t="shared" si="343"/>
        <v>0.77594054807245705</v>
      </c>
      <c r="AE847" s="69">
        <f>G847+H847+J847+L847+N847+P847+Q847+R847+S847+Y847+Z847</f>
        <v>1569.2</v>
      </c>
      <c r="AF847" s="277">
        <f t="shared" si="339"/>
        <v>0.6</v>
      </c>
      <c r="AG847" s="278">
        <f>G847*AF847</f>
        <v>645.9</v>
      </c>
      <c r="AH847" s="225">
        <f>IF((AA847+AB847)-(AE847+AG847)&gt;0,0,(AA847+AB847)-(AE847+AG847))</f>
        <v>0</v>
      </c>
      <c r="AI847" s="238">
        <f t="shared" si="344"/>
        <v>0.77594054807245705</v>
      </c>
      <c r="AJ847" s="69">
        <f t="shared" si="345"/>
        <v>835.3</v>
      </c>
      <c r="AK847" s="69"/>
      <c r="AL847" s="438">
        <f t="shared" si="361"/>
        <v>0</v>
      </c>
      <c r="AM847" s="69">
        <f t="shared" si="340"/>
        <v>0</v>
      </c>
      <c r="AN847" s="186"/>
      <c r="AO847" s="329"/>
    </row>
    <row r="848" spans="2:45" s="1" customFormat="1" ht="15.75" customHeight="1" x14ac:dyDescent="0.25">
      <c r="B848" s="667"/>
      <c r="C848" s="15" t="s">
        <v>769</v>
      </c>
      <c r="D848" s="116"/>
      <c r="E848" s="116">
        <v>14</v>
      </c>
      <c r="F848" s="116">
        <v>12</v>
      </c>
      <c r="G848" s="69">
        <v>1185.6000000000001</v>
      </c>
      <c r="H848" s="69">
        <v>62.4</v>
      </c>
      <c r="I848" s="80">
        <v>0.35813090418353571</v>
      </c>
      <c r="J848" s="69">
        <v>424.59999999999997</v>
      </c>
      <c r="K848" s="80">
        <v>0</v>
      </c>
      <c r="L848" s="69">
        <v>0</v>
      </c>
      <c r="M848" s="80">
        <v>0</v>
      </c>
      <c r="N848" s="69">
        <v>0</v>
      </c>
      <c r="O848" s="69">
        <v>0</v>
      </c>
      <c r="P848" s="69">
        <v>0</v>
      </c>
      <c r="Q848" s="69">
        <v>0</v>
      </c>
      <c r="R848" s="69">
        <v>0</v>
      </c>
      <c r="S848" s="69">
        <v>119.2</v>
      </c>
      <c r="T848" s="80">
        <v>0.6372469635627529</v>
      </c>
      <c r="U848" s="69">
        <v>755.52</v>
      </c>
      <c r="V848" s="80">
        <v>0.15931174089068822</v>
      </c>
      <c r="W848" s="69">
        <v>188.88</v>
      </c>
      <c r="X848" s="69">
        <v>0</v>
      </c>
      <c r="Y848" s="69">
        <v>0</v>
      </c>
      <c r="Z848" s="69">
        <v>0</v>
      </c>
      <c r="AA848" s="60">
        <f>G848+H848+J848+L848+N848+O848+P848+Q848+R848+S848+U848+W848+X848+Y848+Z848</f>
        <v>2736.2000000000003</v>
      </c>
      <c r="AB848" s="211">
        <v>0</v>
      </c>
      <c r="AC848" s="69">
        <f>AB848+X848+W848+U848</f>
        <v>944.4</v>
      </c>
      <c r="AD848" s="238">
        <f t="shared" si="343"/>
        <v>0.79655870445344124</v>
      </c>
      <c r="AE848" s="69">
        <f>G848+H848+J848+L848+N848+P848+Q848+R848+S848+Y848+Z848</f>
        <v>1791.8000000000002</v>
      </c>
      <c r="AF848" s="277">
        <f t="shared" si="339"/>
        <v>0.6</v>
      </c>
      <c r="AG848" s="278">
        <f>G848*AF848</f>
        <v>711.36</v>
      </c>
      <c r="AH848" s="225">
        <f>IF((AA848+AB848)-(AE848+AG848)&gt;0,0,(AA848+AB848)-(AE848+AG848))</f>
        <v>0</v>
      </c>
      <c r="AI848" s="238">
        <f t="shared" si="344"/>
        <v>0.79655870445344124</v>
      </c>
      <c r="AJ848" s="69">
        <f t="shared" si="345"/>
        <v>944.4</v>
      </c>
      <c r="AK848" s="69"/>
      <c r="AL848" s="438">
        <f t="shared" si="361"/>
        <v>0</v>
      </c>
      <c r="AM848" s="69">
        <f t="shared" si="340"/>
        <v>0</v>
      </c>
      <c r="AN848" s="186"/>
      <c r="AO848" s="329"/>
    </row>
    <row r="849" spans="2:41" s="1" customFormat="1" ht="15.75" x14ac:dyDescent="0.25">
      <c r="B849" s="667"/>
      <c r="C849" s="15" t="s">
        <v>770</v>
      </c>
      <c r="D849" s="116"/>
      <c r="E849" s="116">
        <v>14</v>
      </c>
      <c r="F849" s="116">
        <v>14</v>
      </c>
      <c r="G849" s="69">
        <v>1393.7</v>
      </c>
      <c r="H849" s="69">
        <v>39.6</v>
      </c>
      <c r="I849" s="80">
        <v>0.24553347205280909</v>
      </c>
      <c r="J849" s="69">
        <v>342.20000000000005</v>
      </c>
      <c r="K849" s="80">
        <v>0</v>
      </c>
      <c r="L849" s="69">
        <v>0</v>
      </c>
      <c r="M849" s="80">
        <v>0</v>
      </c>
      <c r="N849" s="69">
        <v>0</v>
      </c>
      <c r="O849" s="69">
        <v>0</v>
      </c>
      <c r="P849" s="69">
        <v>0</v>
      </c>
      <c r="Q849" s="69">
        <v>0</v>
      </c>
      <c r="R849" s="69">
        <v>0</v>
      </c>
      <c r="S849" s="69">
        <v>128</v>
      </c>
      <c r="T849" s="80">
        <v>0.66154839635502627</v>
      </c>
      <c r="U849" s="69">
        <v>922.00000000000011</v>
      </c>
      <c r="V849" s="80">
        <v>0.16538709908875657</v>
      </c>
      <c r="W849" s="69">
        <v>230.50000000000003</v>
      </c>
      <c r="X849" s="69">
        <v>0</v>
      </c>
      <c r="Y849" s="69">
        <v>0</v>
      </c>
      <c r="Z849" s="69">
        <v>0</v>
      </c>
      <c r="AA849" s="60">
        <f>G849+H849+J849+L849+N849+O849+P849+Q849+R849+S849+U849+W849+X849+Y849+Z849</f>
        <v>3056</v>
      </c>
      <c r="AB849" s="211">
        <v>0</v>
      </c>
      <c r="AC849" s="69">
        <f>AB849+X849+W849+U849</f>
        <v>1152.5000000000002</v>
      </c>
      <c r="AD849" s="238">
        <f t="shared" si="343"/>
        <v>0.82693549544378286</v>
      </c>
      <c r="AE849" s="69">
        <f>G849+H849+J849+L849+N849+P849+Q849+R849+S849+Y849+Z849</f>
        <v>1903.5</v>
      </c>
      <c r="AF849" s="277">
        <f t="shared" si="339"/>
        <v>0.6</v>
      </c>
      <c r="AG849" s="278">
        <f>G849*AF849</f>
        <v>836.22</v>
      </c>
      <c r="AH849" s="225">
        <f>IF((AA849+AB849)-(AE849+AG849)&gt;0,0,(AA849+AB849)-(AE849+AG849))</f>
        <v>0</v>
      </c>
      <c r="AI849" s="238">
        <f t="shared" si="344"/>
        <v>0.82693549544378286</v>
      </c>
      <c r="AJ849" s="69">
        <f t="shared" si="345"/>
        <v>1152.5000000000002</v>
      </c>
      <c r="AK849" s="69"/>
      <c r="AL849" s="438">
        <f t="shared" si="361"/>
        <v>0</v>
      </c>
      <c r="AM849" s="69">
        <f t="shared" si="340"/>
        <v>0</v>
      </c>
      <c r="AN849" s="186"/>
      <c r="AO849" s="329"/>
    </row>
    <row r="850" spans="2:41" s="1" customFormat="1" ht="15.75" x14ac:dyDescent="0.25">
      <c r="B850" s="667" t="s">
        <v>610</v>
      </c>
      <c r="C850" s="26" t="s">
        <v>124</v>
      </c>
      <c r="D850" s="125">
        <f t="shared" ref="D850:AA850" si="364">SUM(D851:D853)</f>
        <v>2</v>
      </c>
      <c r="E850" s="125">
        <f t="shared" si="364"/>
        <v>59</v>
      </c>
      <c r="F850" s="125">
        <f t="shared" si="364"/>
        <v>39</v>
      </c>
      <c r="G850" s="57">
        <f>SUM(G851:G853)</f>
        <v>3389.3</v>
      </c>
      <c r="H850" s="57">
        <f t="shared" si="364"/>
        <v>145.19999999999999</v>
      </c>
      <c r="I850" s="82">
        <f>J850/G850</f>
        <v>0.2468061251585873</v>
      </c>
      <c r="J850" s="57">
        <f t="shared" si="364"/>
        <v>836.5</v>
      </c>
      <c r="K850" s="82">
        <f>L850/G850</f>
        <v>0</v>
      </c>
      <c r="L850" s="57">
        <f t="shared" si="364"/>
        <v>0</v>
      </c>
      <c r="M850" s="82">
        <f t="shared" si="364"/>
        <v>0</v>
      </c>
      <c r="N850" s="57">
        <f t="shared" si="364"/>
        <v>0</v>
      </c>
      <c r="O850" s="57">
        <f t="shared" si="364"/>
        <v>0</v>
      </c>
      <c r="P850" s="57">
        <f t="shared" si="364"/>
        <v>0</v>
      </c>
      <c r="Q850" s="57">
        <f t="shared" si="364"/>
        <v>110.10000000000001</v>
      </c>
      <c r="R850" s="57">
        <f t="shared" si="364"/>
        <v>0</v>
      </c>
      <c r="S850" s="57">
        <f t="shared" si="364"/>
        <v>324.89999999999998</v>
      </c>
      <c r="T850" s="82">
        <f>U850/G850</f>
        <v>0.67258725990617529</v>
      </c>
      <c r="U850" s="57">
        <f t="shared" si="364"/>
        <v>2279.6</v>
      </c>
      <c r="V850" s="82">
        <f>W850/G850</f>
        <v>0.16814681497654382</v>
      </c>
      <c r="W850" s="57">
        <f t="shared" si="364"/>
        <v>569.9</v>
      </c>
      <c r="X850" s="57">
        <f t="shared" si="364"/>
        <v>0</v>
      </c>
      <c r="Y850" s="57">
        <f t="shared" si="364"/>
        <v>0</v>
      </c>
      <c r="Z850" s="57">
        <f t="shared" si="364"/>
        <v>0</v>
      </c>
      <c r="AA850" s="57">
        <f t="shared" si="364"/>
        <v>7655.5</v>
      </c>
      <c r="AB850" s="208">
        <f>SUM(AB851:AB853)</f>
        <v>0</v>
      </c>
      <c r="AC850" s="141">
        <f>SUM(AC851:AC853)</f>
        <v>2849.5</v>
      </c>
      <c r="AD850" s="233">
        <f t="shared" si="343"/>
        <v>0.84073407488271912</v>
      </c>
      <c r="AE850" s="141">
        <f>SUM(AE851:AE853)</f>
        <v>4806</v>
      </c>
      <c r="AF850" s="269">
        <f t="shared" ref="AF850:AF913" si="365">$AF$7</f>
        <v>0.6</v>
      </c>
      <c r="AG850" s="270">
        <f>SUM(AG851:AG853)</f>
        <v>2033.58</v>
      </c>
      <c r="AH850" s="141">
        <f>SUM(AH851:AH853)</f>
        <v>0</v>
      </c>
      <c r="AI850" s="233">
        <f t="shared" si="344"/>
        <v>0.84073407488271912</v>
      </c>
      <c r="AJ850" s="57">
        <f t="shared" si="345"/>
        <v>2849.5</v>
      </c>
      <c r="AK850" s="57"/>
      <c r="AL850" s="433">
        <f t="shared" si="361"/>
        <v>0</v>
      </c>
      <c r="AM850" s="57">
        <f>SUM(AM851:AM853)</f>
        <v>0</v>
      </c>
      <c r="AN850" s="79"/>
      <c r="AO850" s="329"/>
    </row>
    <row r="851" spans="2:41" s="1" customFormat="1" ht="15.75" x14ac:dyDescent="0.25">
      <c r="B851" s="667"/>
      <c r="C851" s="15" t="s">
        <v>771</v>
      </c>
      <c r="D851" s="116">
        <v>2</v>
      </c>
      <c r="E851" s="116">
        <v>28</v>
      </c>
      <c r="F851" s="116">
        <v>14</v>
      </c>
      <c r="G851" s="69">
        <v>1264.2</v>
      </c>
      <c r="H851" s="69">
        <v>26.4</v>
      </c>
      <c r="I851" s="80">
        <v>0.16120866951431737</v>
      </c>
      <c r="J851" s="69">
        <v>203.8</v>
      </c>
      <c r="K851" s="80">
        <v>0</v>
      </c>
      <c r="L851" s="69">
        <v>0</v>
      </c>
      <c r="M851" s="80">
        <v>0</v>
      </c>
      <c r="N851" s="69">
        <v>0</v>
      </c>
      <c r="O851" s="69">
        <v>0</v>
      </c>
      <c r="P851" s="69">
        <v>0</v>
      </c>
      <c r="Q851" s="69">
        <v>73.400000000000006</v>
      </c>
      <c r="R851" s="69">
        <v>0</v>
      </c>
      <c r="S851" s="69">
        <v>113.9</v>
      </c>
      <c r="T851" s="80">
        <v>0.69824394874228757</v>
      </c>
      <c r="U851" s="69">
        <v>882.72</v>
      </c>
      <c r="V851" s="80">
        <v>0.17456098718557189</v>
      </c>
      <c r="W851" s="69">
        <v>220.68</v>
      </c>
      <c r="X851" s="69">
        <v>0</v>
      </c>
      <c r="Y851" s="69">
        <v>0</v>
      </c>
      <c r="Z851" s="69">
        <v>0</v>
      </c>
      <c r="AA851" s="60">
        <f>G851+H851+J851+L851+N851+O851+P851+Q851+R851+S851+U851+W851+X851+Y851+Z851</f>
        <v>2785.1</v>
      </c>
      <c r="AB851" s="211">
        <v>0</v>
      </c>
      <c r="AC851" s="69">
        <f>AB851+X851+W851+U851</f>
        <v>1103.4000000000001</v>
      </c>
      <c r="AD851" s="238">
        <f t="shared" si="343"/>
        <v>0.87280493592785957</v>
      </c>
      <c r="AE851" s="69">
        <f>G851+H851+J851+L851+N851+P851+Q851+R851+S851+Y851+Z851</f>
        <v>1681.7000000000003</v>
      </c>
      <c r="AF851" s="277">
        <f t="shared" si="365"/>
        <v>0.6</v>
      </c>
      <c r="AG851" s="278">
        <f>G851*AF851</f>
        <v>758.52</v>
      </c>
      <c r="AH851" s="225">
        <f>IF((AA851+AB851)-(AE851+AG851)&gt;0,0,(AA851+AB851)-(AE851+AG851))</f>
        <v>0</v>
      </c>
      <c r="AI851" s="238">
        <f t="shared" si="344"/>
        <v>0.87280493592785957</v>
      </c>
      <c r="AJ851" s="69">
        <f t="shared" si="345"/>
        <v>1103.4000000000001</v>
      </c>
      <c r="AK851" s="69"/>
      <c r="AL851" s="438">
        <f t="shared" si="361"/>
        <v>0</v>
      </c>
      <c r="AM851" s="69">
        <f t="shared" ref="AM851:AM913" si="366">ROUND(AL851*G851,1)</f>
        <v>0</v>
      </c>
      <c r="AN851" s="186"/>
      <c r="AO851" s="329"/>
    </row>
    <row r="852" spans="2:41" s="1" customFormat="1" ht="15.75" customHeight="1" x14ac:dyDescent="0.25">
      <c r="B852" s="667"/>
      <c r="C852" s="15" t="s">
        <v>772</v>
      </c>
      <c r="D852" s="116"/>
      <c r="E852" s="116">
        <v>14</v>
      </c>
      <c r="F852" s="116">
        <v>12</v>
      </c>
      <c r="G852" s="69">
        <v>1007.7</v>
      </c>
      <c r="H852" s="69">
        <v>33.6</v>
      </c>
      <c r="I852" s="80">
        <v>0.2719063213257914</v>
      </c>
      <c r="J852" s="69">
        <v>274</v>
      </c>
      <c r="K852" s="80">
        <v>0</v>
      </c>
      <c r="L852" s="69">
        <v>0</v>
      </c>
      <c r="M852" s="80">
        <v>0</v>
      </c>
      <c r="N852" s="69">
        <v>0</v>
      </c>
      <c r="O852" s="69">
        <v>0</v>
      </c>
      <c r="P852" s="69">
        <v>0</v>
      </c>
      <c r="Q852" s="69">
        <v>36.700000000000003</v>
      </c>
      <c r="R852" s="69">
        <v>0</v>
      </c>
      <c r="S852" s="69">
        <v>99.4</v>
      </c>
      <c r="T852" s="80">
        <v>0.67234295921405174</v>
      </c>
      <c r="U852" s="69">
        <v>677.52</v>
      </c>
      <c r="V852" s="80">
        <v>0.16808573980351293</v>
      </c>
      <c r="W852" s="69">
        <v>169.38</v>
      </c>
      <c r="X852" s="69">
        <v>0</v>
      </c>
      <c r="Y852" s="69">
        <v>0</v>
      </c>
      <c r="Z852" s="69">
        <v>0</v>
      </c>
      <c r="AA852" s="60">
        <f>G852+H852+J852+L852+N852+O852+P852+Q852+R852+S852+U852+W852+X852+Y852+Z852</f>
        <v>2298.3000000000002</v>
      </c>
      <c r="AB852" s="211">
        <v>0</v>
      </c>
      <c r="AC852" s="69">
        <f>AB852+X852+W852+U852</f>
        <v>846.9</v>
      </c>
      <c r="AD852" s="238">
        <f t="shared" si="343"/>
        <v>0.84042869901756467</v>
      </c>
      <c r="AE852" s="69">
        <f>G852+H852+J852+L852+N852+P852+Q852+R852+S852+Y852+Z852</f>
        <v>1451.4</v>
      </c>
      <c r="AF852" s="277">
        <f t="shared" si="365"/>
        <v>0.6</v>
      </c>
      <c r="AG852" s="278">
        <f>G852*AF852</f>
        <v>604.62</v>
      </c>
      <c r="AH852" s="225">
        <f>IF((AA852+AB852)-(AE852+AG852)&gt;0,0,(AA852+AB852)-(AE852+AG852))</f>
        <v>0</v>
      </c>
      <c r="AI852" s="238">
        <f t="shared" si="344"/>
        <v>0.84042869901756467</v>
      </c>
      <c r="AJ852" s="69">
        <f t="shared" si="345"/>
        <v>846.9</v>
      </c>
      <c r="AK852" s="69"/>
      <c r="AL852" s="438">
        <f t="shared" si="361"/>
        <v>0</v>
      </c>
      <c r="AM852" s="69">
        <f t="shared" si="366"/>
        <v>0</v>
      </c>
      <c r="AN852" s="186"/>
      <c r="AO852" s="329"/>
    </row>
    <row r="853" spans="2:41" s="1" customFormat="1" ht="15.75" x14ac:dyDescent="0.25">
      <c r="B853" s="667"/>
      <c r="C853" s="15" t="s">
        <v>987</v>
      </c>
      <c r="D853" s="116"/>
      <c r="E853" s="116">
        <v>17</v>
      </c>
      <c r="F853" s="116">
        <v>13</v>
      </c>
      <c r="G853" s="69">
        <v>1117.4000000000001</v>
      </c>
      <c r="H853" s="69">
        <v>85.2</v>
      </c>
      <c r="I853" s="80">
        <v>0.32101306604617863</v>
      </c>
      <c r="J853" s="69">
        <v>358.70000000000005</v>
      </c>
      <c r="K853" s="80">
        <v>0</v>
      </c>
      <c r="L853" s="69">
        <v>0</v>
      </c>
      <c r="M853" s="80">
        <v>0</v>
      </c>
      <c r="N853" s="69">
        <v>0</v>
      </c>
      <c r="O853" s="69">
        <v>0</v>
      </c>
      <c r="P853" s="69">
        <v>0</v>
      </c>
      <c r="Q853" s="69">
        <v>0</v>
      </c>
      <c r="R853" s="69">
        <v>0</v>
      </c>
      <c r="S853" s="69">
        <v>111.6</v>
      </c>
      <c r="T853" s="80">
        <v>0.64378020404510472</v>
      </c>
      <c r="U853" s="69">
        <v>719.36</v>
      </c>
      <c r="V853" s="80">
        <v>0.16094505101127618</v>
      </c>
      <c r="W853" s="69">
        <v>179.84</v>
      </c>
      <c r="X853" s="69">
        <v>0</v>
      </c>
      <c r="Y853" s="69">
        <v>0</v>
      </c>
      <c r="Z853" s="69">
        <v>0</v>
      </c>
      <c r="AA853" s="60">
        <f>G853+H853+J853+L853+N853+O853+P853+Q853+R853+S853+U853+W853+X853+Y853+Z853</f>
        <v>2572.1000000000004</v>
      </c>
      <c r="AB853" s="211">
        <v>0</v>
      </c>
      <c r="AC853" s="69">
        <f>AB853+X853+W853+U853</f>
        <v>899.2</v>
      </c>
      <c r="AD853" s="238">
        <f t="shared" si="343"/>
        <v>0.80472525505638082</v>
      </c>
      <c r="AE853" s="69">
        <f>G853+H853+J853+L853+N853+P853+Q853+R853+S853+Y853+Z853</f>
        <v>1672.9</v>
      </c>
      <c r="AF853" s="277">
        <f t="shared" si="365"/>
        <v>0.6</v>
      </c>
      <c r="AG853" s="278">
        <f>G853*AF853</f>
        <v>670.44</v>
      </c>
      <c r="AH853" s="225">
        <f>IF((AA853+AB853)-(AE853+AG853)&gt;0,0,(AA853+AB853)-(AE853+AG853))</f>
        <v>0</v>
      </c>
      <c r="AI853" s="238">
        <f t="shared" si="344"/>
        <v>0.80472525505638082</v>
      </c>
      <c r="AJ853" s="69">
        <f t="shared" si="345"/>
        <v>899.2</v>
      </c>
      <c r="AK853" s="69"/>
      <c r="AL853" s="438">
        <f t="shared" si="361"/>
        <v>0</v>
      </c>
      <c r="AM853" s="69">
        <f t="shared" si="366"/>
        <v>0</v>
      </c>
      <c r="AN853" s="186"/>
      <c r="AO853" s="329"/>
    </row>
    <row r="854" spans="2:41" s="1" customFormat="1" ht="15.75" x14ac:dyDescent="0.25">
      <c r="B854" s="667" t="s">
        <v>611</v>
      </c>
      <c r="C854" s="26" t="s">
        <v>124</v>
      </c>
      <c r="D854" s="125">
        <v>0</v>
      </c>
      <c r="E854" s="125">
        <f>E855+E856</f>
        <v>58</v>
      </c>
      <c r="F854" s="125">
        <f>F855+F856</f>
        <v>27</v>
      </c>
      <c r="G854" s="57">
        <f>G855+G856</f>
        <v>2125.6999999999998</v>
      </c>
      <c r="H854" s="57">
        <f t="shared" ref="H854:AA854" si="367">H855+H856</f>
        <v>118.8</v>
      </c>
      <c r="I854" s="82">
        <f>J854/G854</f>
        <v>0.38396763419109003</v>
      </c>
      <c r="J854" s="57">
        <f t="shared" si="367"/>
        <v>816.2</v>
      </c>
      <c r="K854" s="82">
        <f>L854/G854</f>
        <v>0</v>
      </c>
      <c r="L854" s="57">
        <f t="shared" si="367"/>
        <v>0</v>
      </c>
      <c r="M854" s="82">
        <f t="shared" si="367"/>
        <v>0</v>
      </c>
      <c r="N854" s="57">
        <f t="shared" si="367"/>
        <v>0</v>
      </c>
      <c r="O854" s="57">
        <f t="shared" si="367"/>
        <v>0</v>
      </c>
      <c r="P854" s="57">
        <f t="shared" si="367"/>
        <v>0</v>
      </c>
      <c r="Q854" s="57">
        <f t="shared" si="367"/>
        <v>73.400000000000006</v>
      </c>
      <c r="R854" s="57">
        <f t="shared" si="367"/>
        <v>0</v>
      </c>
      <c r="S854" s="57">
        <f t="shared" si="367"/>
        <v>249.50000000000003</v>
      </c>
      <c r="T854" s="82">
        <f>U854/G854</f>
        <v>0.74701039657524593</v>
      </c>
      <c r="U854" s="57">
        <f t="shared" si="367"/>
        <v>1587.92</v>
      </c>
      <c r="V854" s="82">
        <f>W854/G854</f>
        <v>0.18675259914381148</v>
      </c>
      <c r="W854" s="57">
        <f t="shared" si="367"/>
        <v>396.98</v>
      </c>
      <c r="X854" s="57">
        <f t="shared" si="367"/>
        <v>0</v>
      </c>
      <c r="Y854" s="57">
        <f t="shared" si="367"/>
        <v>0</v>
      </c>
      <c r="Z854" s="57">
        <f t="shared" si="367"/>
        <v>0</v>
      </c>
      <c r="AA854" s="57">
        <f t="shared" si="367"/>
        <v>5368.5</v>
      </c>
      <c r="AB854" s="208">
        <f>SUM(AB855:AB856)</f>
        <v>0</v>
      </c>
      <c r="AC854" s="141">
        <f>SUM(AC855:AC856)</f>
        <v>1984.9</v>
      </c>
      <c r="AD854" s="233">
        <f t="shared" ref="AD854:AD917" si="368">(AB854+X854+W854+U854)/G854</f>
        <v>0.93376299571905741</v>
      </c>
      <c r="AE854" s="141">
        <f>SUM(AE855:AE856)</f>
        <v>3383.6</v>
      </c>
      <c r="AF854" s="269">
        <f t="shared" si="365"/>
        <v>0.6</v>
      </c>
      <c r="AG854" s="270">
        <f>SUM(AG855:AG856)</f>
        <v>1275.4199999999998</v>
      </c>
      <c r="AH854" s="141">
        <f>SUM(AH855:AH856)</f>
        <v>0</v>
      </c>
      <c r="AI854" s="233">
        <f t="shared" si="344"/>
        <v>0.93376299571905741</v>
      </c>
      <c r="AJ854" s="57">
        <f t="shared" si="345"/>
        <v>1984.9</v>
      </c>
      <c r="AK854" s="57"/>
      <c r="AL854" s="433">
        <f t="shared" si="361"/>
        <v>0</v>
      </c>
      <c r="AM854" s="57">
        <f>SUM(AM855:AM856)</f>
        <v>0</v>
      </c>
      <c r="AN854" s="79"/>
      <c r="AO854" s="329"/>
    </row>
    <row r="855" spans="2:41" s="1" customFormat="1" ht="15.75" customHeight="1" x14ac:dyDescent="0.25">
      <c r="B855" s="667"/>
      <c r="C855" s="15" t="s">
        <v>773</v>
      </c>
      <c r="D855" s="116"/>
      <c r="E855" s="116">
        <v>31</v>
      </c>
      <c r="F855" s="116">
        <v>11</v>
      </c>
      <c r="G855" s="69">
        <v>915.00000000000011</v>
      </c>
      <c r="H855" s="69">
        <v>48</v>
      </c>
      <c r="I855" s="80">
        <v>0.38251366120218572</v>
      </c>
      <c r="J855" s="69">
        <v>350</v>
      </c>
      <c r="K855" s="80">
        <v>0</v>
      </c>
      <c r="L855" s="69">
        <v>0</v>
      </c>
      <c r="M855" s="80">
        <v>0</v>
      </c>
      <c r="N855" s="69">
        <v>0</v>
      </c>
      <c r="O855" s="69">
        <v>0</v>
      </c>
      <c r="P855" s="69">
        <v>0</v>
      </c>
      <c r="Q855" s="69">
        <v>73.400000000000006</v>
      </c>
      <c r="R855" s="69">
        <v>0</v>
      </c>
      <c r="S855" s="69">
        <v>115.60000000000002</v>
      </c>
      <c r="T855" s="80">
        <v>0.79999999999999993</v>
      </c>
      <c r="U855" s="69">
        <v>732</v>
      </c>
      <c r="V855" s="80">
        <v>0.19999999999999998</v>
      </c>
      <c r="W855" s="69">
        <v>183</v>
      </c>
      <c r="X855" s="69">
        <v>0</v>
      </c>
      <c r="Y855" s="69">
        <v>0</v>
      </c>
      <c r="Z855" s="69">
        <v>0</v>
      </c>
      <c r="AA855" s="60">
        <f>G855+H855+J855+L855+N855+O855+P855+Q855+R855+S855+U855+W855+X855+Y855+Z855</f>
        <v>2417</v>
      </c>
      <c r="AB855" s="211">
        <v>0</v>
      </c>
      <c r="AC855" s="69">
        <f>AB855+X855+W855+U855</f>
        <v>915</v>
      </c>
      <c r="AD855" s="238">
        <f t="shared" si="368"/>
        <v>0.99999999999999989</v>
      </c>
      <c r="AE855" s="69">
        <f>G855+H855+J855+L855+N855+P855+Q855+R855+S855+Y855+Z855</f>
        <v>1502</v>
      </c>
      <c r="AF855" s="277">
        <f t="shared" si="365"/>
        <v>0.6</v>
      </c>
      <c r="AG855" s="278">
        <f>G855*AF855</f>
        <v>549</v>
      </c>
      <c r="AH855" s="225">
        <f>IF((AA855+AB855)-(AE855+AG855)&gt;0,0,(AA855+AB855)-(AE855+AG855))</f>
        <v>0</v>
      </c>
      <c r="AI855" s="238">
        <f t="shared" ref="AI855:AI918" si="369">AJ855/G855</f>
        <v>0.99999999999999989</v>
      </c>
      <c r="AJ855" s="69">
        <f t="shared" ref="AJ855:AJ918" si="370">AC855+AH855*-1</f>
        <v>915</v>
      </c>
      <c r="AK855" s="69"/>
      <c r="AL855" s="438">
        <f t="shared" si="361"/>
        <v>0</v>
      </c>
      <c r="AM855" s="69">
        <f t="shared" si="366"/>
        <v>0</v>
      </c>
      <c r="AN855" s="186"/>
      <c r="AO855" s="329"/>
    </row>
    <row r="856" spans="2:41" s="1" customFormat="1" ht="15.75" x14ac:dyDescent="0.25">
      <c r="B856" s="667"/>
      <c r="C856" s="15" t="s">
        <v>774</v>
      </c>
      <c r="D856" s="116"/>
      <c r="E856" s="116">
        <v>27</v>
      </c>
      <c r="F856" s="116">
        <v>16</v>
      </c>
      <c r="G856" s="69">
        <v>1210.6999999999998</v>
      </c>
      <c r="H856" s="69">
        <v>70.8</v>
      </c>
      <c r="I856" s="80">
        <v>0.38506649046006453</v>
      </c>
      <c r="J856" s="69">
        <v>466.20000000000005</v>
      </c>
      <c r="K856" s="80">
        <v>0</v>
      </c>
      <c r="L856" s="69">
        <v>0</v>
      </c>
      <c r="M856" s="80">
        <v>0</v>
      </c>
      <c r="N856" s="69">
        <v>0</v>
      </c>
      <c r="O856" s="69">
        <v>0</v>
      </c>
      <c r="P856" s="69">
        <v>0</v>
      </c>
      <c r="Q856" s="69">
        <v>0</v>
      </c>
      <c r="R856" s="69">
        <v>0</v>
      </c>
      <c r="S856" s="69">
        <v>133.9</v>
      </c>
      <c r="T856" s="80">
        <v>0.70696291401668476</v>
      </c>
      <c r="U856" s="69">
        <v>855.92000000000007</v>
      </c>
      <c r="V856" s="80">
        <v>0.17674072850417119</v>
      </c>
      <c r="W856" s="69">
        <v>213.98000000000002</v>
      </c>
      <c r="X856" s="69">
        <v>0</v>
      </c>
      <c r="Y856" s="69">
        <v>0</v>
      </c>
      <c r="Z856" s="69">
        <v>0</v>
      </c>
      <c r="AA856" s="60">
        <f>G856+H856+J856+L856+N856+O856+P856+Q856+R856+S856+U856+W856+X856+Y856+Z856</f>
        <v>2951.5</v>
      </c>
      <c r="AB856" s="211">
        <v>0</v>
      </c>
      <c r="AC856" s="69">
        <f>AB856+X856+W856+U856</f>
        <v>1069.9000000000001</v>
      </c>
      <c r="AD856" s="238">
        <f t="shared" si="368"/>
        <v>0.88370364252085587</v>
      </c>
      <c r="AE856" s="69">
        <f>G856+H856+J856+L856+N856+P856+Q856+R856+S856+Y856+Z856</f>
        <v>1881.6</v>
      </c>
      <c r="AF856" s="277">
        <f t="shared" si="365"/>
        <v>0.6</v>
      </c>
      <c r="AG856" s="278">
        <f>G856*AF856</f>
        <v>726.41999999999985</v>
      </c>
      <c r="AH856" s="225">
        <f>IF((AA856+AB856)-(AE856+AG856)&gt;0,0,(AA856+AB856)-(AE856+AG856))</f>
        <v>0</v>
      </c>
      <c r="AI856" s="238">
        <f t="shared" si="369"/>
        <v>0.88370364252085587</v>
      </c>
      <c r="AJ856" s="69">
        <f t="shared" si="370"/>
        <v>1069.9000000000001</v>
      </c>
      <c r="AK856" s="69"/>
      <c r="AL856" s="438">
        <f t="shared" si="361"/>
        <v>0</v>
      </c>
      <c r="AM856" s="69">
        <f t="shared" si="366"/>
        <v>0</v>
      </c>
      <c r="AN856" s="186"/>
      <c r="AO856" s="329"/>
    </row>
    <row r="857" spans="2:41" s="1" customFormat="1" ht="15.75" x14ac:dyDescent="0.25">
      <c r="B857" s="667" t="s">
        <v>612</v>
      </c>
      <c r="C857" s="26" t="s">
        <v>124</v>
      </c>
      <c r="D857" s="125">
        <f t="shared" ref="D857:AA857" si="371">SUM(D858:D859)</f>
        <v>0</v>
      </c>
      <c r="E857" s="125">
        <f t="shared" si="371"/>
        <v>56</v>
      </c>
      <c r="F857" s="125">
        <f t="shared" si="371"/>
        <v>39</v>
      </c>
      <c r="G857" s="57">
        <f>SUM(G858:G859)</f>
        <v>3365.2000000000003</v>
      </c>
      <c r="H857" s="57">
        <f t="shared" si="371"/>
        <v>147.6</v>
      </c>
      <c r="I857" s="82">
        <f>J857/G857</f>
        <v>0.33620587186497086</v>
      </c>
      <c r="J857" s="57">
        <f t="shared" si="371"/>
        <v>1131.4000000000001</v>
      </c>
      <c r="K857" s="82">
        <f>L857/G857</f>
        <v>0</v>
      </c>
      <c r="L857" s="57">
        <f t="shared" si="371"/>
        <v>0</v>
      </c>
      <c r="M857" s="82">
        <f t="shared" si="371"/>
        <v>0</v>
      </c>
      <c r="N857" s="57">
        <f t="shared" si="371"/>
        <v>0</v>
      </c>
      <c r="O857" s="57">
        <f t="shared" si="371"/>
        <v>0</v>
      </c>
      <c r="P857" s="57">
        <f t="shared" si="371"/>
        <v>0</v>
      </c>
      <c r="Q857" s="57">
        <f t="shared" si="371"/>
        <v>36.700000000000003</v>
      </c>
      <c r="R857" s="57">
        <f t="shared" si="371"/>
        <v>0</v>
      </c>
      <c r="S857" s="57">
        <f t="shared" si="371"/>
        <v>361.5</v>
      </c>
      <c r="T857" s="82">
        <f>U857/G857</f>
        <v>0.71769879947699988</v>
      </c>
      <c r="U857" s="57">
        <f t="shared" si="371"/>
        <v>2415.2000000000003</v>
      </c>
      <c r="V857" s="82">
        <f>W857/G857</f>
        <v>0.17942469986924997</v>
      </c>
      <c r="W857" s="57">
        <f t="shared" si="371"/>
        <v>603.80000000000007</v>
      </c>
      <c r="X857" s="57">
        <f t="shared" si="371"/>
        <v>0</v>
      </c>
      <c r="Y857" s="57">
        <f t="shared" si="371"/>
        <v>0</v>
      </c>
      <c r="Z857" s="57">
        <f t="shared" si="371"/>
        <v>0</v>
      </c>
      <c r="AA857" s="57">
        <f t="shared" si="371"/>
        <v>8061.4000000000015</v>
      </c>
      <c r="AB857" s="208">
        <f>SUM(AB858:AB859)</f>
        <v>0</v>
      </c>
      <c r="AC857" s="141">
        <f>SUM(AC858:AC859)</f>
        <v>3019</v>
      </c>
      <c r="AD857" s="233">
        <f t="shared" si="368"/>
        <v>0.89712349934624991</v>
      </c>
      <c r="AE857" s="141">
        <f>SUM(AE858:AE859)</f>
        <v>5042.4000000000005</v>
      </c>
      <c r="AF857" s="269">
        <f t="shared" si="365"/>
        <v>0.6</v>
      </c>
      <c r="AG857" s="270">
        <f>SUM(AG858:AG859)</f>
        <v>2019.12</v>
      </c>
      <c r="AH857" s="141">
        <f>SUM(AH858:AH859)</f>
        <v>0</v>
      </c>
      <c r="AI857" s="233">
        <f t="shared" si="369"/>
        <v>0.8971234993462498</v>
      </c>
      <c r="AJ857" s="57">
        <f t="shared" si="370"/>
        <v>3019</v>
      </c>
      <c r="AK857" s="57"/>
      <c r="AL857" s="433">
        <f t="shared" si="361"/>
        <v>0</v>
      </c>
      <c r="AM857" s="57">
        <f>SUM(AM858:AM859)</f>
        <v>0</v>
      </c>
      <c r="AN857" s="79"/>
      <c r="AO857" s="329"/>
    </row>
    <row r="858" spans="2:41" s="1" customFormat="1" ht="15.75" customHeight="1" x14ac:dyDescent="0.25">
      <c r="B858" s="667"/>
      <c r="C858" s="15" t="s">
        <v>775</v>
      </c>
      <c r="D858" s="116"/>
      <c r="E858" s="116">
        <v>37</v>
      </c>
      <c r="F858" s="116">
        <v>25</v>
      </c>
      <c r="G858" s="69">
        <v>2258.8000000000002</v>
      </c>
      <c r="H858" s="69">
        <v>75.599999999999994</v>
      </c>
      <c r="I858" s="80">
        <v>0.29515672038250396</v>
      </c>
      <c r="J858" s="69">
        <v>666.7</v>
      </c>
      <c r="K858" s="80">
        <v>0</v>
      </c>
      <c r="L858" s="69">
        <v>0</v>
      </c>
      <c r="M858" s="80">
        <v>0</v>
      </c>
      <c r="N858" s="69">
        <v>0</v>
      </c>
      <c r="O858" s="69">
        <v>0</v>
      </c>
      <c r="P858" s="69">
        <v>0</v>
      </c>
      <c r="Q858" s="69">
        <v>0</v>
      </c>
      <c r="R858" s="69">
        <v>0</v>
      </c>
      <c r="S858" s="69">
        <v>225.60000000000002</v>
      </c>
      <c r="T858" s="80">
        <v>0.69509474057021425</v>
      </c>
      <c r="U858" s="69">
        <v>1570.0800000000002</v>
      </c>
      <c r="V858" s="80">
        <v>0.17377368514255356</v>
      </c>
      <c r="W858" s="69">
        <v>392.52000000000004</v>
      </c>
      <c r="X858" s="69">
        <v>0</v>
      </c>
      <c r="Y858" s="69">
        <v>0</v>
      </c>
      <c r="Z858" s="69">
        <v>0</v>
      </c>
      <c r="AA858" s="60">
        <f>G858+H858+J858+L858+N858+O858+P858+Q858+R858+S858+U858+W858+X858+Y858+Z858</f>
        <v>5189.3000000000011</v>
      </c>
      <c r="AB858" s="211">
        <v>0</v>
      </c>
      <c r="AC858" s="69">
        <f>AB858+X858+W858+U858</f>
        <v>1962.6000000000001</v>
      </c>
      <c r="AD858" s="238">
        <f t="shared" si="368"/>
        <v>0.86886842571276779</v>
      </c>
      <c r="AE858" s="69">
        <f>G858+H858+J858+L858+N858+P858+Q858+R858+S858+Y858+Z858</f>
        <v>3226.7000000000003</v>
      </c>
      <c r="AF858" s="277">
        <f t="shared" si="365"/>
        <v>0.6</v>
      </c>
      <c r="AG858" s="278">
        <f>G858*AF858</f>
        <v>1355.28</v>
      </c>
      <c r="AH858" s="225">
        <f>IF((AA858+AB858)-(AE858+AG858)&gt;0,0,(AA858+AB858)-(AE858+AG858))</f>
        <v>0</v>
      </c>
      <c r="AI858" s="238">
        <f t="shared" si="369"/>
        <v>0.86886842571276779</v>
      </c>
      <c r="AJ858" s="69">
        <f t="shared" si="370"/>
        <v>1962.6000000000001</v>
      </c>
      <c r="AK858" s="69"/>
      <c r="AL858" s="438">
        <f t="shared" si="361"/>
        <v>0</v>
      </c>
      <c r="AM858" s="69">
        <f t="shared" si="366"/>
        <v>0</v>
      </c>
      <c r="AN858" s="186"/>
      <c r="AO858" s="329"/>
    </row>
    <row r="859" spans="2:41" s="1" customFormat="1" ht="15.75" x14ac:dyDescent="0.25">
      <c r="B859" s="667"/>
      <c r="C859" s="15" t="s">
        <v>776</v>
      </c>
      <c r="D859" s="116"/>
      <c r="E859" s="116">
        <v>19</v>
      </c>
      <c r="F859" s="116">
        <v>14</v>
      </c>
      <c r="G859" s="69">
        <v>1106.4000000000001</v>
      </c>
      <c r="H859" s="69">
        <v>72</v>
      </c>
      <c r="I859" s="80">
        <v>0.42001084598698485</v>
      </c>
      <c r="J859" s="69">
        <v>464.70000000000005</v>
      </c>
      <c r="K859" s="80">
        <v>0</v>
      </c>
      <c r="L859" s="69">
        <v>0</v>
      </c>
      <c r="M859" s="80">
        <v>0</v>
      </c>
      <c r="N859" s="69">
        <v>0</v>
      </c>
      <c r="O859" s="69">
        <v>0</v>
      </c>
      <c r="P859" s="69">
        <v>0</v>
      </c>
      <c r="Q859" s="69">
        <v>36.700000000000003</v>
      </c>
      <c r="R859" s="69">
        <v>0</v>
      </c>
      <c r="S859" s="69">
        <v>135.89999999999998</v>
      </c>
      <c r="T859" s="80">
        <v>0.76384671005061466</v>
      </c>
      <c r="U859" s="69">
        <v>845.12000000000012</v>
      </c>
      <c r="V859" s="80">
        <v>0.19096167751265367</v>
      </c>
      <c r="W859" s="69">
        <v>211.28000000000003</v>
      </c>
      <c r="X859" s="69">
        <v>0</v>
      </c>
      <c r="Y859" s="69">
        <v>0</v>
      </c>
      <c r="Z859" s="69">
        <v>0</v>
      </c>
      <c r="AA859" s="60">
        <f>G859+H859+J859+L859+N859+O859+P859+Q859+R859+S859+U859+W859+X859+Y859+Z859</f>
        <v>2872.1000000000008</v>
      </c>
      <c r="AB859" s="211">
        <v>0</v>
      </c>
      <c r="AC859" s="69">
        <f>AB859+X859+W859+U859</f>
        <v>1056.4000000000001</v>
      </c>
      <c r="AD859" s="238">
        <f t="shared" si="368"/>
        <v>0.95480838756326825</v>
      </c>
      <c r="AE859" s="69">
        <f>G859+H859+J859+L859+N859+P859+Q859+R859+S859+Y859+Z859</f>
        <v>1815.7000000000003</v>
      </c>
      <c r="AF859" s="277">
        <f t="shared" si="365"/>
        <v>0.6</v>
      </c>
      <c r="AG859" s="278">
        <f>G859*AF859</f>
        <v>663.84</v>
      </c>
      <c r="AH859" s="225">
        <f>IF((AA859+AB859)-(AE859+AG859)&gt;0,0,(AA859+AB859)-(AE859+AG859))</f>
        <v>0</v>
      </c>
      <c r="AI859" s="238">
        <f t="shared" si="369"/>
        <v>0.95480838756326825</v>
      </c>
      <c r="AJ859" s="69">
        <f t="shared" si="370"/>
        <v>1056.4000000000001</v>
      </c>
      <c r="AK859" s="69"/>
      <c r="AL859" s="438">
        <f t="shared" si="361"/>
        <v>0</v>
      </c>
      <c r="AM859" s="69">
        <f t="shared" si="366"/>
        <v>0</v>
      </c>
      <c r="AN859" s="186"/>
      <c r="AO859" s="329"/>
    </row>
    <row r="860" spans="2:41" s="1" customFormat="1" ht="15.75" x14ac:dyDescent="0.25">
      <c r="B860" s="667" t="s">
        <v>613</v>
      </c>
      <c r="C860" s="26" t="s">
        <v>124</v>
      </c>
      <c r="D860" s="125">
        <f t="shared" ref="D860:AA860" si="372">SUM(D861:D862)</f>
        <v>0</v>
      </c>
      <c r="E860" s="125">
        <f t="shared" si="372"/>
        <v>52</v>
      </c>
      <c r="F860" s="125">
        <f t="shared" si="372"/>
        <v>27</v>
      </c>
      <c r="G860" s="57">
        <f>SUM(G861:G862)</f>
        <v>2096.6999999999998</v>
      </c>
      <c r="H860" s="57">
        <f t="shared" si="372"/>
        <v>93.6</v>
      </c>
      <c r="I860" s="82">
        <f>J860/G860</f>
        <v>0.29689512090427816</v>
      </c>
      <c r="J860" s="57">
        <f t="shared" si="372"/>
        <v>622.5</v>
      </c>
      <c r="K860" s="82">
        <f>L860/G860</f>
        <v>0</v>
      </c>
      <c r="L860" s="57">
        <f t="shared" si="372"/>
        <v>0</v>
      </c>
      <c r="M860" s="82">
        <f t="shared" si="372"/>
        <v>0</v>
      </c>
      <c r="N860" s="57">
        <f t="shared" si="372"/>
        <v>0</v>
      </c>
      <c r="O860" s="57">
        <f t="shared" si="372"/>
        <v>0</v>
      </c>
      <c r="P860" s="57">
        <f t="shared" si="372"/>
        <v>0</v>
      </c>
      <c r="Q860" s="57">
        <f t="shared" si="372"/>
        <v>114.4</v>
      </c>
      <c r="R860" s="57">
        <f t="shared" si="372"/>
        <v>0</v>
      </c>
      <c r="S860" s="57">
        <f t="shared" si="372"/>
        <v>230.4</v>
      </c>
      <c r="T860" s="82">
        <f>U860/G860</f>
        <v>0.73868459960890942</v>
      </c>
      <c r="U860" s="57">
        <f t="shared" si="372"/>
        <v>1548.8000000000002</v>
      </c>
      <c r="V860" s="82">
        <f>W860/G860</f>
        <v>0.18467114990222736</v>
      </c>
      <c r="W860" s="57">
        <f t="shared" si="372"/>
        <v>387.20000000000005</v>
      </c>
      <c r="X860" s="57">
        <f t="shared" si="372"/>
        <v>0</v>
      </c>
      <c r="Y860" s="57">
        <f t="shared" si="372"/>
        <v>0</v>
      </c>
      <c r="Z860" s="57">
        <f t="shared" si="372"/>
        <v>0</v>
      </c>
      <c r="AA860" s="57">
        <f t="shared" si="372"/>
        <v>5093.6000000000004</v>
      </c>
      <c r="AB860" s="208">
        <f>SUM(AB861:AB862)</f>
        <v>0</v>
      </c>
      <c r="AC860" s="141">
        <f>SUM(AC861:AC862)</f>
        <v>1936.0000000000002</v>
      </c>
      <c r="AD860" s="233">
        <f t="shared" si="368"/>
        <v>0.92335574951113675</v>
      </c>
      <c r="AE860" s="141">
        <f>SUM(AE861:AE862)</f>
        <v>3157.6</v>
      </c>
      <c r="AF860" s="269">
        <f t="shared" si="365"/>
        <v>0.6</v>
      </c>
      <c r="AG860" s="270">
        <f>SUM(AG861:AG862)</f>
        <v>1258.02</v>
      </c>
      <c r="AH860" s="141">
        <f>SUM(AH861:AH862)</f>
        <v>0</v>
      </c>
      <c r="AI860" s="233">
        <f t="shared" si="369"/>
        <v>0.92335574951113675</v>
      </c>
      <c r="AJ860" s="57">
        <f t="shared" si="370"/>
        <v>1936.0000000000002</v>
      </c>
      <c r="AK860" s="57"/>
      <c r="AL860" s="433">
        <f t="shared" si="361"/>
        <v>0</v>
      </c>
      <c r="AM860" s="57">
        <f>SUM(AM861:AM862)</f>
        <v>0</v>
      </c>
      <c r="AN860" s="79"/>
      <c r="AO860" s="329"/>
    </row>
    <row r="861" spans="2:41" s="1" customFormat="1" ht="15.75" customHeight="1" x14ac:dyDescent="0.25">
      <c r="B861" s="667"/>
      <c r="C861" s="15" t="s">
        <v>777</v>
      </c>
      <c r="D861" s="116"/>
      <c r="E861" s="116">
        <v>30</v>
      </c>
      <c r="F861" s="116">
        <v>12</v>
      </c>
      <c r="G861" s="69">
        <v>968.7</v>
      </c>
      <c r="H861" s="69">
        <v>45.6</v>
      </c>
      <c r="I861" s="80">
        <v>0.33002993702900796</v>
      </c>
      <c r="J861" s="69">
        <v>319.70000000000005</v>
      </c>
      <c r="K861" s="80">
        <v>0</v>
      </c>
      <c r="L861" s="69">
        <v>0</v>
      </c>
      <c r="M861" s="80">
        <v>0</v>
      </c>
      <c r="N861" s="69">
        <v>0</v>
      </c>
      <c r="O861" s="69">
        <v>0</v>
      </c>
      <c r="P861" s="69">
        <v>0</v>
      </c>
      <c r="Q861" s="69">
        <v>76.8</v>
      </c>
      <c r="R861" s="69">
        <v>0</v>
      </c>
      <c r="S861" s="69">
        <v>117.50000000000001</v>
      </c>
      <c r="T861" s="80">
        <v>0.8</v>
      </c>
      <c r="U861" s="69">
        <v>774.96</v>
      </c>
      <c r="V861" s="80">
        <v>0.2</v>
      </c>
      <c r="W861" s="69">
        <v>193.74</v>
      </c>
      <c r="X861" s="69">
        <v>0</v>
      </c>
      <c r="Y861" s="69">
        <v>0</v>
      </c>
      <c r="Z861" s="69">
        <v>0</v>
      </c>
      <c r="AA861" s="60">
        <f>G861+H861+J861+L861+N861+O861+P861+Q861+R861+S861+U861+W861+X861+Y861+Z861</f>
        <v>2497</v>
      </c>
      <c r="AB861" s="211">
        <v>0</v>
      </c>
      <c r="AC861" s="69">
        <f>AB861+X861+W861+U861</f>
        <v>968.7</v>
      </c>
      <c r="AD861" s="238">
        <f t="shared" si="368"/>
        <v>1</v>
      </c>
      <c r="AE861" s="69">
        <f>G861+H861+J861+L861+N861+P861+Q861+R861+S861+Y861+Z861</f>
        <v>1528.3</v>
      </c>
      <c r="AF861" s="277">
        <f t="shared" si="365"/>
        <v>0.6</v>
      </c>
      <c r="AG861" s="278">
        <f>G861*AF861</f>
        <v>581.22</v>
      </c>
      <c r="AH861" s="225">
        <f>IF((AA861+AB861)-(AE861+AG861)&gt;0,0,(AA861+AB861)-(AE861+AG861))</f>
        <v>0</v>
      </c>
      <c r="AI861" s="238">
        <f t="shared" si="369"/>
        <v>1</v>
      </c>
      <c r="AJ861" s="69">
        <f t="shared" si="370"/>
        <v>968.7</v>
      </c>
      <c r="AK861" s="69"/>
      <c r="AL861" s="438">
        <f t="shared" si="361"/>
        <v>0</v>
      </c>
      <c r="AM861" s="69">
        <f t="shared" si="366"/>
        <v>0</v>
      </c>
      <c r="AN861" s="186"/>
      <c r="AO861" s="329"/>
    </row>
    <row r="862" spans="2:41" s="1" customFormat="1" ht="15.75" x14ac:dyDescent="0.25">
      <c r="B862" s="667"/>
      <c r="C862" s="15" t="s">
        <v>778</v>
      </c>
      <c r="D862" s="116"/>
      <c r="E862" s="116">
        <v>22</v>
      </c>
      <c r="F862" s="116">
        <v>15</v>
      </c>
      <c r="G862" s="69">
        <v>1128</v>
      </c>
      <c r="H862" s="69">
        <v>48</v>
      </c>
      <c r="I862" s="80">
        <v>0.26843971631205671</v>
      </c>
      <c r="J862" s="69">
        <v>302.79999999999995</v>
      </c>
      <c r="K862" s="80">
        <v>0</v>
      </c>
      <c r="L862" s="69">
        <v>0</v>
      </c>
      <c r="M862" s="80">
        <v>0</v>
      </c>
      <c r="N862" s="69">
        <v>0</v>
      </c>
      <c r="O862" s="69">
        <v>0</v>
      </c>
      <c r="P862" s="69">
        <v>0</v>
      </c>
      <c r="Q862" s="69">
        <v>37.6</v>
      </c>
      <c r="R862" s="69">
        <v>0</v>
      </c>
      <c r="S862" s="69">
        <v>112.89999999999999</v>
      </c>
      <c r="T862" s="80">
        <v>0.68602836879432638</v>
      </c>
      <c r="U862" s="69">
        <v>773.84000000000015</v>
      </c>
      <c r="V862" s="80">
        <v>0.1715070921985816</v>
      </c>
      <c r="W862" s="69">
        <v>193.46000000000004</v>
      </c>
      <c r="X862" s="69">
        <v>0</v>
      </c>
      <c r="Y862" s="69">
        <v>0</v>
      </c>
      <c r="Z862" s="69">
        <v>0</v>
      </c>
      <c r="AA862" s="60">
        <f>G862+H862+J862+L862+N862+O862+P862+Q862+R862+S862+U862+W862+X862+Y862+Z862</f>
        <v>2596.6000000000004</v>
      </c>
      <c r="AB862" s="211">
        <v>0</v>
      </c>
      <c r="AC862" s="69">
        <f>AB862+X862+W862+U862</f>
        <v>967.30000000000018</v>
      </c>
      <c r="AD862" s="238">
        <f t="shared" si="368"/>
        <v>0.85753546099290801</v>
      </c>
      <c r="AE862" s="69">
        <f>G862+H862+J862+L862+N862+P862+Q862+R862+S862+Y862+Z862</f>
        <v>1629.3</v>
      </c>
      <c r="AF862" s="277">
        <f t="shared" si="365"/>
        <v>0.6</v>
      </c>
      <c r="AG862" s="278">
        <f>G862*AF862</f>
        <v>676.8</v>
      </c>
      <c r="AH862" s="225">
        <f>IF((AA862+AB862)-(AE862+AG862)&gt;0,0,(AA862+AB862)-(AE862+AG862))</f>
        <v>0</v>
      </c>
      <c r="AI862" s="238">
        <f t="shared" si="369"/>
        <v>0.85753546099290801</v>
      </c>
      <c r="AJ862" s="69">
        <f t="shared" si="370"/>
        <v>967.30000000000018</v>
      </c>
      <c r="AK862" s="69"/>
      <c r="AL862" s="438">
        <f t="shared" si="361"/>
        <v>0</v>
      </c>
      <c r="AM862" s="69">
        <f t="shared" si="366"/>
        <v>0</v>
      </c>
      <c r="AN862" s="186"/>
      <c r="AO862" s="329"/>
    </row>
    <row r="863" spans="2:41" s="1" customFormat="1" ht="15.75" x14ac:dyDescent="0.25">
      <c r="B863" s="667" t="s">
        <v>614</v>
      </c>
      <c r="C863" s="26" t="s">
        <v>124</v>
      </c>
      <c r="D863" s="125">
        <f t="shared" ref="D863:Z863" si="373">SUM(D864:D865)</f>
        <v>0</v>
      </c>
      <c r="E863" s="125">
        <f t="shared" si="373"/>
        <v>44</v>
      </c>
      <c r="F863" s="125">
        <f t="shared" si="373"/>
        <v>35</v>
      </c>
      <c r="G863" s="57">
        <f>SUM(G864:G865)</f>
        <v>3406.6000000000004</v>
      </c>
      <c r="H863" s="57">
        <f t="shared" si="373"/>
        <v>93.199999999999989</v>
      </c>
      <c r="I863" s="82">
        <f>J863/G863</f>
        <v>0.22650149709387657</v>
      </c>
      <c r="J863" s="57">
        <f t="shared" si="373"/>
        <v>771.6</v>
      </c>
      <c r="K863" s="82">
        <f>L863/G863</f>
        <v>0</v>
      </c>
      <c r="L863" s="57">
        <f t="shared" si="373"/>
        <v>0</v>
      </c>
      <c r="M863" s="82">
        <f t="shared" si="373"/>
        <v>0</v>
      </c>
      <c r="N863" s="57">
        <f t="shared" si="373"/>
        <v>0</v>
      </c>
      <c r="O863" s="57">
        <f t="shared" si="373"/>
        <v>0</v>
      </c>
      <c r="P863" s="57">
        <f t="shared" si="373"/>
        <v>0</v>
      </c>
      <c r="Q863" s="57">
        <f t="shared" si="373"/>
        <v>37.6</v>
      </c>
      <c r="R863" s="57">
        <f t="shared" si="373"/>
        <v>0</v>
      </c>
      <c r="S863" s="57">
        <f t="shared" si="373"/>
        <v>332.59999999999997</v>
      </c>
      <c r="T863" s="82">
        <f>U863/G863</f>
        <v>0.72447601714319254</v>
      </c>
      <c r="U863" s="57">
        <f t="shared" si="373"/>
        <v>2468</v>
      </c>
      <c r="V863" s="82">
        <f>W863/G863</f>
        <v>0.18111900428579814</v>
      </c>
      <c r="W863" s="57">
        <f t="shared" si="373"/>
        <v>617</v>
      </c>
      <c r="X863" s="57">
        <f t="shared" si="373"/>
        <v>0</v>
      </c>
      <c r="Y863" s="57">
        <f t="shared" si="373"/>
        <v>0</v>
      </c>
      <c r="Z863" s="57">
        <f t="shared" si="373"/>
        <v>0</v>
      </c>
      <c r="AA863" s="57">
        <f>SUM(AA864:AA865)</f>
        <v>7726.6</v>
      </c>
      <c r="AB863" s="208">
        <f>SUM(AB864:AB865)</f>
        <v>0</v>
      </c>
      <c r="AC863" s="141">
        <f>SUM(AC864:AC865)</f>
        <v>3085</v>
      </c>
      <c r="AD863" s="233">
        <f t="shared" si="368"/>
        <v>0.90559502142899073</v>
      </c>
      <c r="AE863" s="141">
        <f>SUM(AE864:AE865)</f>
        <v>4641.6000000000004</v>
      </c>
      <c r="AF863" s="269">
        <f t="shared" si="365"/>
        <v>0.6</v>
      </c>
      <c r="AG863" s="270">
        <f>SUM(AG864:AG865)</f>
        <v>2043.96</v>
      </c>
      <c r="AH863" s="141">
        <f>SUM(AH864:AH865)</f>
        <v>0</v>
      </c>
      <c r="AI863" s="233">
        <f t="shared" si="369"/>
        <v>0.90559502142899073</v>
      </c>
      <c r="AJ863" s="57">
        <f t="shared" si="370"/>
        <v>3085</v>
      </c>
      <c r="AK863" s="57"/>
      <c r="AL863" s="433">
        <f t="shared" si="361"/>
        <v>0</v>
      </c>
      <c r="AM863" s="57">
        <f>SUM(AM864:AM865)</f>
        <v>0</v>
      </c>
      <c r="AN863" s="79"/>
      <c r="AO863" s="329"/>
    </row>
    <row r="864" spans="2:41" s="1" customFormat="1" ht="15.75" customHeight="1" x14ac:dyDescent="0.25">
      <c r="B864" s="667"/>
      <c r="C864" s="15" t="s">
        <v>779</v>
      </c>
      <c r="D864" s="116"/>
      <c r="E864" s="116">
        <v>26</v>
      </c>
      <c r="F864" s="116">
        <v>17</v>
      </c>
      <c r="G864" s="69">
        <v>1609.7</v>
      </c>
      <c r="H864" s="69">
        <v>40.4</v>
      </c>
      <c r="I864" s="80">
        <v>0.17220600111822076</v>
      </c>
      <c r="J864" s="69">
        <v>277.2</v>
      </c>
      <c r="K864" s="80">
        <v>0</v>
      </c>
      <c r="L864" s="69">
        <v>0</v>
      </c>
      <c r="M864" s="80">
        <v>0</v>
      </c>
      <c r="N864" s="69">
        <v>0</v>
      </c>
      <c r="O864" s="69">
        <v>0</v>
      </c>
      <c r="P864" s="69">
        <v>0</v>
      </c>
      <c r="Q864" s="69">
        <v>37.6</v>
      </c>
      <c r="R864" s="69">
        <v>0</v>
      </c>
      <c r="S864" s="69">
        <v>157.29999999999998</v>
      </c>
      <c r="T864" s="80">
        <v>0.7600422438963782</v>
      </c>
      <c r="U864" s="69">
        <v>1223.44</v>
      </c>
      <c r="V864" s="80">
        <v>0.19001056097409455</v>
      </c>
      <c r="W864" s="69">
        <v>305.86</v>
      </c>
      <c r="X864" s="69">
        <v>0</v>
      </c>
      <c r="Y864" s="69">
        <v>0</v>
      </c>
      <c r="Z864" s="69">
        <v>0</v>
      </c>
      <c r="AA864" s="60">
        <f>G864+H864+J864+L864+N864+O864+P864+Q864+R864+S864+U864+W864+X864+Y864+Z864</f>
        <v>3651.5000000000005</v>
      </c>
      <c r="AB864" s="211">
        <v>0</v>
      </c>
      <c r="AC864" s="69">
        <f>AB864+X864+W864+U864</f>
        <v>1529.3000000000002</v>
      </c>
      <c r="AD864" s="238">
        <f t="shared" si="368"/>
        <v>0.95005280487047283</v>
      </c>
      <c r="AE864" s="69">
        <f>G864+H864+J864+L864+N864+P864+Q864+R864+S864+Y864+Z864</f>
        <v>2122.2000000000003</v>
      </c>
      <c r="AF864" s="277">
        <f t="shared" si="365"/>
        <v>0.6</v>
      </c>
      <c r="AG864" s="278">
        <f>G864*AF864</f>
        <v>965.81999999999994</v>
      </c>
      <c r="AH864" s="225">
        <f>IF((AA864+AB864)-(AE864+AG864)&gt;0,0,(AA864+AB864)-(AE864+AG864))</f>
        <v>0</v>
      </c>
      <c r="AI864" s="238">
        <f t="shared" si="369"/>
        <v>0.95005280487047283</v>
      </c>
      <c r="AJ864" s="69">
        <f t="shared" si="370"/>
        <v>1529.3000000000002</v>
      </c>
      <c r="AK864" s="69"/>
      <c r="AL864" s="438">
        <f t="shared" si="361"/>
        <v>0</v>
      </c>
      <c r="AM864" s="69">
        <f t="shared" si="366"/>
        <v>0</v>
      </c>
      <c r="AN864" s="186"/>
      <c r="AO864" s="329"/>
    </row>
    <row r="865" spans="2:45" s="1" customFormat="1" ht="15.75" x14ac:dyDescent="0.25">
      <c r="B865" s="667"/>
      <c r="C865" s="15" t="s">
        <v>780</v>
      </c>
      <c r="D865" s="116"/>
      <c r="E865" s="116">
        <v>18</v>
      </c>
      <c r="F865" s="116">
        <v>18</v>
      </c>
      <c r="G865" s="69">
        <v>1796.9</v>
      </c>
      <c r="H865" s="69">
        <v>52.8</v>
      </c>
      <c r="I865" s="80">
        <v>0.27514051978407256</v>
      </c>
      <c r="J865" s="69">
        <v>494.40000000000003</v>
      </c>
      <c r="K865" s="80">
        <v>0</v>
      </c>
      <c r="L865" s="69">
        <v>0</v>
      </c>
      <c r="M865" s="80">
        <v>0</v>
      </c>
      <c r="N865" s="69">
        <v>0</v>
      </c>
      <c r="O865" s="69">
        <v>0</v>
      </c>
      <c r="P865" s="69">
        <v>0</v>
      </c>
      <c r="Q865" s="69">
        <v>0</v>
      </c>
      <c r="R865" s="69">
        <v>0</v>
      </c>
      <c r="S865" s="69">
        <v>175.29999999999998</v>
      </c>
      <c r="T865" s="80">
        <v>0.69261505926874056</v>
      </c>
      <c r="U865" s="69">
        <v>1244.56</v>
      </c>
      <c r="V865" s="80">
        <v>0.17315376481718514</v>
      </c>
      <c r="W865" s="69">
        <v>311.14</v>
      </c>
      <c r="X865" s="69">
        <v>0</v>
      </c>
      <c r="Y865" s="69">
        <v>0</v>
      </c>
      <c r="Z865" s="69">
        <v>0</v>
      </c>
      <c r="AA865" s="60">
        <f>G865+H865+J865+L865+N865+O865+P865+Q865+R865+S865+U865+W865+X865+Y865+Z865</f>
        <v>4075.1</v>
      </c>
      <c r="AB865" s="211">
        <v>0</v>
      </c>
      <c r="AC865" s="69">
        <f>AB865+X865+W865+U865</f>
        <v>1555.6999999999998</v>
      </c>
      <c r="AD865" s="238">
        <f t="shared" si="368"/>
        <v>0.86576882408592559</v>
      </c>
      <c r="AE865" s="69">
        <f>G865+H865+J865+L865+N865+P865+Q865+R865+S865+Y865+Z865</f>
        <v>2519.4</v>
      </c>
      <c r="AF865" s="277">
        <f t="shared" si="365"/>
        <v>0.6</v>
      </c>
      <c r="AG865" s="278">
        <f>G865*AF865</f>
        <v>1078.1400000000001</v>
      </c>
      <c r="AH865" s="225">
        <f>IF((AA865+AB865)-(AE865+AG865)&gt;0,0,(AA865+AB865)-(AE865+AG865))</f>
        <v>0</v>
      </c>
      <c r="AI865" s="238">
        <f t="shared" si="369"/>
        <v>0.86576882408592559</v>
      </c>
      <c r="AJ865" s="69">
        <f t="shared" si="370"/>
        <v>1555.6999999999998</v>
      </c>
      <c r="AK865" s="69"/>
      <c r="AL865" s="438">
        <f t="shared" si="361"/>
        <v>0</v>
      </c>
      <c r="AM865" s="69">
        <f t="shared" si="366"/>
        <v>0</v>
      </c>
      <c r="AN865" s="186"/>
      <c r="AO865" s="329"/>
    </row>
    <row r="866" spans="2:45" ht="15.75" x14ac:dyDescent="0.25">
      <c r="B866" s="667" t="s">
        <v>615</v>
      </c>
      <c r="C866" s="26" t="s">
        <v>124</v>
      </c>
      <c r="D866" s="125">
        <f t="shared" ref="D866:AA866" si="374">SUM(D867)</f>
        <v>13</v>
      </c>
      <c r="E866" s="125">
        <f t="shared" si="374"/>
        <v>167</v>
      </c>
      <c r="F866" s="125">
        <f t="shared" si="374"/>
        <v>80</v>
      </c>
      <c r="G866" s="57">
        <f t="shared" si="374"/>
        <v>7289.8</v>
      </c>
      <c r="H866" s="57">
        <f t="shared" si="374"/>
        <v>207.6</v>
      </c>
      <c r="I866" s="82">
        <f>J866/G866</f>
        <v>0.26420477928063868</v>
      </c>
      <c r="J866" s="57">
        <f t="shared" si="374"/>
        <v>1926</v>
      </c>
      <c r="K866" s="82">
        <f>L866/G866</f>
        <v>0</v>
      </c>
      <c r="L866" s="57">
        <f t="shared" si="374"/>
        <v>0</v>
      </c>
      <c r="M866" s="82">
        <f t="shared" si="374"/>
        <v>0</v>
      </c>
      <c r="N866" s="57">
        <f t="shared" si="374"/>
        <v>0</v>
      </c>
      <c r="O866" s="57">
        <f t="shared" si="374"/>
        <v>0</v>
      </c>
      <c r="P866" s="57">
        <f t="shared" si="374"/>
        <v>0</v>
      </c>
      <c r="Q866" s="57">
        <f t="shared" si="374"/>
        <v>367</v>
      </c>
      <c r="R866" s="57">
        <f t="shared" si="374"/>
        <v>0</v>
      </c>
      <c r="S866" s="57">
        <f t="shared" si="374"/>
        <v>812.7</v>
      </c>
      <c r="T866" s="82">
        <f>U866/G866</f>
        <v>0.79454580372575379</v>
      </c>
      <c r="U866" s="57">
        <f t="shared" si="374"/>
        <v>5792.08</v>
      </c>
      <c r="V866" s="82">
        <f>W866/G866</f>
        <v>0.19863645093143845</v>
      </c>
      <c r="W866" s="57">
        <f t="shared" si="374"/>
        <v>1448.02</v>
      </c>
      <c r="X866" s="57">
        <f t="shared" si="374"/>
        <v>0</v>
      </c>
      <c r="Y866" s="57">
        <f t="shared" si="374"/>
        <v>0</v>
      </c>
      <c r="Z866" s="57">
        <f t="shared" si="374"/>
        <v>0</v>
      </c>
      <c r="AA866" s="57">
        <f t="shared" si="374"/>
        <v>17843.2</v>
      </c>
      <c r="AB866" s="208">
        <f>SUM(AB867)</f>
        <v>0</v>
      </c>
      <c r="AC866" s="141">
        <f>SUM(AC867)</f>
        <v>7240.1</v>
      </c>
      <c r="AD866" s="233">
        <f t="shared" si="368"/>
        <v>0.99318225465719223</v>
      </c>
      <c r="AE866" s="141">
        <f>SUM(AE867)</f>
        <v>10603.100000000002</v>
      </c>
      <c r="AF866" s="269">
        <f t="shared" si="365"/>
        <v>0.6</v>
      </c>
      <c r="AG866" s="270">
        <f>SUM(AG867)</f>
        <v>4373.88</v>
      </c>
      <c r="AH866" s="141">
        <f>SUM(AH867)</f>
        <v>0</v>
      </c>
      <c r="AI866" s="233">
        <f t="shared" si="369"/>
        <v>0.99318225465719223</v>
      </c>
      <c r="AJ866" s="57">
        <f t="shared" si="370"/>
        <v>7240.1</v>
      </c>
      <c r="AK866" s="57"/>
      <c r="AL866" s="433">
        <f t="shared" si="361"/>
        <v>0</v>
      </c>
      <c r="AM866" s="57">
        <f>SUM(AM867)</f>
        <v>0</v>
      </c>
      <c r="AN866" s="79"/>
      <c r="AO866" s="329"/>
    </row>
    <row r="867" spans="2:45" ht="15.75" x14ac:dyDescent="0.25">
      <c r="B867" s="667"/>
      <c r="C867" s="15" t="s">
        <v>781</v>
      </c>
      <c r="D867" s="116">
        <v>13</v>
      </c>
      <c r="E867" s="116">
        <v>167</v>
      </c>
      <c r="F867" s="116">
        <v>80</v>
      </c>
      <c r="G867" s="69">
        <v>7289.8</v>
      </c>
      <c r="H867" s="69">
        <v>207.6</v>
      </c>
      <c r="I867" s="80">
        <v>0.26601842515987351</v>
      </c>
      <c r="J867" s="69">
        <v>1926</v>
      </c>
      <c r="K867" s="80">
        <v>0</v>
      </c>
      <c r="L867" s="69">
        <v>0</v>
      </c>
      <c r="M867" s="80">
        <v>0</v>
      </c>
      <c r="N867" s="69">
        <v>0</v>
      </c>
      <c r="O867" s="69">
        <v>0</v>
      </c>
      <c r="P867" s="69">
        <v>0</v>
      </c>
      <c r="Q867" s="69">
        <v>367</v>
      </c>
      <c r="R867" s="69">
        <v>0</v>
      </c>
      <c r="S867" s="69">
        <v>812.7</v>
      </c>
      <c r="T867" s="80">
        <v>0.8</v>
      </c>
      <c r="U867" s="69">
        <v>5792.08</v>
      </c>
      <c r="V867" s="80">
        <v>0.2</v>
      </c>
      <c r="W867" s="69">
        <v>1448.02</v>
      </c>
      <c r="X867" s="69">
        <v>0</v>
      </c>
      <c r="Y867" s="69">
        <v>0</v>
      </c>
      <c r="Z867" s="69">
        <v>0</v>
      </c>
      <c r="AA867" s="60">
        <f>G867+H867+J867+L867+N867+O867+P867+Q867+R867+S867+U867+W867+X867+Y867+Z867</f>
        <v>17843.2</v>
      </c>
      <c r="AB867" s="211">
        <v>0</v>
      </c>
      <c r="AC867" s="69">
        <f>AB867+X867+W867+U867</f>
        <v>7240.1</v>
      </c>
      <c r="AD867" s="238">
        <f t="shared" si="368"/>
        <v>0.99318225465719223</v>
      </c>
      <c r="AE867" s="69">
        <f>G867+H867+J867+L867+N867+P867+Q867+R867+S867+Y867+Z867</f>
        <v>10603.100000000002</v>
      </c>
      <c r="AF867" s="277">
        <f t="shared" si="365"/>
        <v>0.6</v>
      </c>
      <c r="AG867" s="278">
        <f>G867*AF867</f>
        <v>4373.88</v>
      </c>
      <c r="AH867" s="225">
        <f>IF((AA867+AB867)-(AE867+AG867)&gt;0,0,(AA867+AB867)-(AE867+AG867))</f>
        <v>0</v>
      </c>
      <c r="AI867" s="238">
        <f t="shared" si="369"/>
        <v>0.99318225465719223</v>
      </c>
      <c r="AJ867" s="69">
        <f t="shared" si="370"/>
        <v>7240.1</v>
      </c>
      <c r="AK867" s="69"/>
      <c r="AL867" s="438">
        <f t="shared" si="361"/>
        <v>0</v>
      </c>
      <c r="AM867" s="69">
        <f t="shared" si="366"/>
        <v>0</v>
      </c>
      <c r="AN867" s="186"/>
      <c r="AO867" s="329"/>
    </row>
    <row r="868" spans="2:45" ht="47.25" customHeight="1" x14ac:dyDescent="0.25">
      <c r="B868" s="663" t="s">
        <v>616</v>
      </c>
      <c r="C868" s="664"/>
      <c r="D868" s="123">
        <f t="shared" ref="D868:AA868" si="375">D870</f>
        <v>126</v>
      </c>
      <c r="E868" s="123">
        <f t="shared" si="375"/>
        <v>547</v>
      </c>
      <c r="F868" s="123">
        <f t="shared" si="375"/>
        <v>504</v>
      </c>
      <c r="G868" s="130">
        <f t="shared" si="375"/>
        <v>47303.200000000012</v>
      </c>
      <c r="H868" s="130">
        <f t="shared" si="375"/>
        <v>1543.1999999999998</v>
      </c>
      <c r="I868" s="87">
        <f>J868/G868</f>
        <v>0.2817061002215494</v>
      </c>
      <c r="J868" s="130">
        <f t="shared" si="375"/>
        <v>13325.6</v>
      </c>
      <c r="K868" s="87">
        <f>L868/G868</f>
        <v>8.878891914289095E-4</v>
      </c>
      <c r="L868" s="130">
        <f t="shared" si="375"/>
        <v>42</v>
      </c>
      <c r="M868" s="87">
        <f>N868/G868</f>
        <v>0</v>
      </c>
      <c r="N868" s="130">
        <f t="shared" si="375"/>
        <v>0</v>
      </c>
      <c r="O868" s="130">
        <f t="shared" si="375"/>
        <v>0</v>
      </c>
      <c r="P868" s="130">
        <f t="shared" si="375"/>
        <v>0</v>
      </c>
      <c r="Q868" s="130">
        <f t="shared" si="375"/>
        <v>1180.2999999999997</v>
      </c>
      <c r="R868" s="130">
        <f t="shared" si="375"/>
        <v>158.69999999999999</v>
      </c>
      <c r="S868" s="130">
        <f t="shared" si="375"/>
        <v>6015.6</v>
      </c>
      <c r="T868" s="87">
        <f>U868/G868</f>
        <v>0</v>
      </c>
      <c r="U868" s="130">
        <f t="shared" si="375"/>
        <v>0</v>
      </c>
      <c r="V868" s="87">
        <f>W868/G868</f>
        <v>0.19823817416157885</v>
      </c>
      <c r="W868" s="316">
        <f t="shared" si="375"/>
        <v>9377.2999999999993</v>
      </c>
      <c r="X868" s="130">
        <f t="shared" si="375"/>
        <v>0</v>
      </c>
      <c r="Y868" s="130">
        <f t="shared" si="375"/>
        <v>935.7</v>
      </c>
      <c r="Z868" s="130">
        <f t="shared" si="375"/>
        <v>0</v>
      </c>
      <c r="AA868" s="130">
        <f t="shared" si="375"/>
        <v>79881.60000000002</v>
      </c>
      <c r="AB868" s="133">
        <f>AB870+AB869</f>
        <v>7271.9999999999991</v>
      </c>
      <c r="AC868" s="133">
        <f>AC870+AC869</f>
        <v>16918.8</v>
      </c>
      <c r="AD868" s="231">
        <f t="shared" si="368"/>
        <v>0.35196984559184147</v>
      </c>
      <c r="AE868" s="133">
        <f>AE870+AE869</f>
        <v>73377.900000000009</v>
      </c>
      <c r="AF868" s="265">
        <f t="shared" si="365"/>
        <v>0.6</v>
      </c>
      <c r="AG868" s="266">
        <f>AG870+AG869</f>
        <v>29466.720000000001</v>
      </c>
      <c r="AH868" s="133">
        <f>AH870+AH869</f>
        <v>-12547.920000000004</v>
      </c>
      <c r="AI868" s="231">
        <f t="shared" si="369"/>
        <v>0.62293290940147794</v>
      </c>
      <c r="AJ868" s="130">
        <f t="shared" si="370"/>
        <v>29466.720000000001</v>
      </c>
      <c r="AK868" s="130"/>
      <c r="AL868" s="431"/>
      <c r="AM868" s="130">
        <f>AM870+AM869</f>
        <v>2412.5</v>
      </c>
      <c r="AN868" s="199"/>
      <c r="AO868" s="329"/>
    </row>
    <row r="869" spans="2:45" ht="30" customHeight="1" x14ac:dyDescent="0.25">
      <c r="B869" s="306" t="s">
        <v>837</v>
      </c>
      <c r="C869" s="207"/>
      <c r="D869" s="350"/>
      <c r="E869" s="350">
        <v>16</v>
      </c>
      <c r="F869" s="350">
        <v>17</v>
      </c>
      <c r="G869" s="355">
        <v>1808</v>
      </c>
      <c r="H869" s="355">
        <v>97.2</v>
      </c>
      <c r="I869" s="363">
        <f>J869/G869</f>
        <v>0.40425884955752212</v>
      </c>
      <c r="J869" s="364">
        <v>730.9</v>
      </c>
      <c r="K869" s="363">
        <v>0</v>
      </c>
      <c r="L869" s="364">
        <v>0</v>
      </c>
      <c r="M869" s="363">
        <v>0</v>
      </c>
      <c r="N869" s="355">
        <v>0</v>
      </c>
      <c r="O869" s="355">
        <v>0</v>
      </c>
      <c r="P869" s="355">
        <v>0</v>
      </c>
      <c r="Q869" s="355">
        <v>0</v>
      </c>
      <c r="R869" s="355">
        <v>0</v>
      </c>
      <c r="S869" s="355">
        <v>213</v>
      </c>
      <c r="T869" s="363">
        <f>U869/G869</f>
        <v>0.14905973451327434</v>
      </c>
      <c r="U869" s="355">
        <v>269.5</v>
      </c>
      <c r="V869" s="363">
        <f>W869/G869</f>
        <v>0</v>
      </c>
      <c r="W869" s="365">
        <v>0</v>
      </c>
      <c r="X869" s="355">
        <v>0</v>
      </c>
      <c r="Y869" s="355">
        <v>24.5</v>
      </c>
      <c r="Z869" s="355">
        <v>0</v>
      </c>
      <c r="AA869" s="355">
        <f>G869+H869+J869+L869+N869+O869+P869+Q869+R869+S869+U869+W869+X869+Y869+Z869</f>
        <v>3143.1</v>
      </c>
      <c r="AB869" s="356">
        <v>329.5</v>
      </c>
      <c r="AC869" s="355">
        <f>AB869+X869+W869+U869</f>
        <v>599</v>
      </c>
      <c r="AD869" s="357">
        <f t="shared" si="368"/>
        <v>0.33130530973451328</v>
      </c>
      <c r="AE869" s="355">
        <f>G869+H869+J869+L869+N869+P869+Q869+R869+S869+Y869+Z869</f>
        <v>2873.6</v>
      </c>
      <c r="AF869" s="358">
        <f t="shared" si="365"/>
        <v>0.6</v>
      </c>
      <c r="AG869" s="359">
        <f>G869*AF869</f>
        <v>1084.8</v>
      </c>
      <c r="AH869" s="360">
        <f>IF((AA869+AB869)-(AE869+AG869)&gt;0,0,(AA869+AB869)-(AE869+AG869))</f>
        <v>-485.79999999999973</v>
      </c>
      <c r="AI869" s="357">
        <f t="shared" si="369"/>
        <v>0.59999999999999987</v>
      </c>
      <c r="AJ869" s="355">
        <f t="shared" si="370"/>
        <v>1084.7999999999997</v>
      </c>
      <c r="AK869" s="355"/>
      <c r="AL869" s="434"/>
      <c r="AM869" s="355">
        <f t="shared" si="366"/>
        <v>0</v>
      </c>
      <c r="AN869" s="184"/>
      <c r="AO869" s="329">
        <v>0.17100000000000001</v>
      </c>
      <c r="AR869" s="34">
        <v>3143.1</v>
      </c>
      <c r="AS869" s="37">
        <f>AR869-AA869</f>
        <v>0</v>
      </c>
    </row>
    <row r="870" spans="2:45" ht="18.75" x14ac:dyDescent="0.3">
      <c r="B870" s="10" t="s">
        <v>710</v>
      </c>
      <c r="C870" s="27"/>
      <c r="D870" s="154">
        <f>D871+D874+D878+D881+D885+D888+D891+D894+D897</f>
        <v>126</v>
      </c>
      <c r="E870" s="154">
        <f>E871+E874+E878+E881+E885+E888+E891+E894+E897</f>
        <v>547</v>
      </c>
      <c r="F870" s="154">
        <f>F871+F874+F878+F881+F885+F888+F891+F894+F897</f>
        <v>504</v>
      </c>
      <c r="G870" s="65">
        <f>G871+G874+G878+G881+G885+G888+G891+G894+G897</f>
        <v>47303.200000000012</v>
      </c>
      <c r="H870" s="65">
        <f t="shared" ref="H870:Z870" si="376">H871+H874+H878+H881+H885+H888+H891+H894+H897</f>
        <v>1543.1999999999998</v>
      </c>
      <c r="I870" s="94">
        <f>J870/G870</f>
        <v>0.2817061002215494</v>
      </c>
      <c r="J870" s="65">
        <f t="shared" si="376"/>
        <v>13325.6</v>
      </c>
      <c r="K870" s="94">
        <f>L870/G870</f>
        <v>8.878891914289095E-4</v>
      </c>
      <c r="L870" s="65">
        <f t="shared" si="376"/>
        <v>42</v>
      </c>
      <c r="M870" s="94">
        <f>N870/G870</f>
        <v>0</v>
      </c>
      <c r="N870" s="65">
        <f t="shared" si="376"/>
        <v>0</v>
      </c>
      <c r="O870" s="65">
        <f t="shared" si="376"/>
        <v>0</v>
      </c>
      <c r="P870" s="65">
        <f t="shared" si="376"/>
        <v>0</v>
      </c>
      <c r="Q870" s="65">
        <f t="shared" si="376"/>
        <v>1180.2999999999997</v>
      </c>
      <c r="R870" s="65">
        <f t="shared" si="376"/>
        <v>158.69999999999999</v>
      </c>
      <c r="S870" s="65">
        <f t="shared" si="376"/>
        <v>6015.6</v>
      </c>
      <c r="T870" s="94">
        <f>U870/G870</f>
        <v>0</v>
      </c>
      <c r="U870" s="65">
        <f t="shared" si="376"/>
        <v>0</v>
      </c>
      <c r="V870" s="94">
        <f>W870/G870</f>
        <v>0.19823817416157885</v>
      </c>
      <c r="W870" s="65">
        <f t="shared" si="376"/>
        <v>9377.2999999999993</v>
      </c>
      <c r="X870" s="65">
        <f t="shared" si="376"/>
        <v>0</v>
      </c>
      <c r="Y870" s="65">
        <f t="shared" si="376"/>
        <v>935.7</v>
      </c>
      <c r="Z870" s="65">
        <f t="shared" si="376"/>
        <v>0</v>
      </c>
      <c r="AA870" s="65">
        <f>AA871+AA874+AA878+AA881+AA885+AA888+AA891+AA894+AA897</f>
        <v>79881.60000000002</v>
      </c>
      <c r="AB870" s="62">
        <f>AB871+AB874+AB878+AB881+AB885+AB888+AB891+AB894+AB897</f>
        <v>6942.4999999999991</v>
      </c>
      <c r="AC870" s="62">
        <f>AC871+AC874+AC878+AC881+AC885+AC888+AC891+AC894+AC897</f>
        <v>16319.8</v>
      </c>
      <c r="AD870" s="232">
        <f t="shared" si="368"/>
        <v>0.34500414348289321</v>
      </c>
      <c r="AE870" s="62">
        <f>AE871+AE874+AE878+AE881+AE885+AE888+AE891+AE894+AE897</f>
        <v>70504.3</v>
      </c>
      <c r="AF870" s="267">
        <f t="shared" si="365"/>
        <v>0.6</v>
      </c>
      <c r="AG870" s="268">
        <f>AG871+AG874+AG878+AG881+AG885+AG888+AG891+AG894+AG897</f>
        <v>28381.920000000002</v>
      </c>
      <c r="AH870" s="62">
        <f>AH871+AH874+AH878+AH881+AH885+AH888+AH891+AH894+AH897</f>
        <v>-12062.120000000004</v>
      </c>
      <c r="AI870" s="232">
        <f t="shared" si="369"/>
        <v>0.6</v>
      </c>
      <c r="AJ870" s="65">
        <f t="shared" si="370"/>
        <v>28381.920000000006</v>
      </c>
      <c r="AK870" s="65">
        <v>123.98015873015873</v>
      </c>
      <c r="AL870" s="429">
        <f>VLOOKUP(AK870,$AK$2:$AL$6,2,TRUE)</f>
        <v>5.0999999999999997E-2</v>
      </c>
      <c r="AM870" s="65">
        <f>AM871+AM874+AM878+AM881+AM885+AM888+AM891+AM894+AM897</f>
        <v>2412.5</v>
      </c>
      <c r="AN870" s="79"/>
      <c r="AO870" s="329">
        <v>0.216</v>
      </c>
    </row>
    <row r="871" spans="2:45" ht="15.75" x14ac:dyDescent="0.25">
      <c r="B871" s="666" t="s">
        <v>617</v>
      </c>
      <c r="C871" s="26" t="s">
        <v>124</v>
      </c>
      <c r="D871" s="126">
        <f t="shared" ref="D871:AA871" si="377">SUM(D872:D873)</f>
        <v>7</v>
      </c>
      <c r="E871" s="126">
        <f t="shared" si="377"/>
        <v>32</v>
      </c>
      <c r="F871" s="126">
        <f t="shared" si="377"/>
        <v>29</v>
      </c>
      <c r="G871" s="128">
        <f t="shared" si="377"/>
        <v>2790.3</v>
      </c>
      <c r="H871" s="128">
        <f t="shared" si="377"/>
        <v>99.6</v>
      </c>
      <c r="I871" s="82">
        <f>J871/G871</f>
        <v>0.26477439701824174</v>
      </c>
      <c r="J871" s="128">
        <f t="shared" si="377"/>
        <v>738.8</v>
      </c>
      <c r="K871" s="82">
        <f>L871/G871</f>
        <v>0</v>
      </c>
      <c r="L871" s="128">
        <f t="shared" si="377"/>
        <v>0</v>
      </c>
      <c r="M871" s="83">
        <f t="shared" si="377"/>
        <v>0</v>
      </c>
      <c r="N871" s="128">
        <f t="shared" si="377"/>
        <v>0</v>
      </c>
      <c r="O871" s="128">
        <f t="shared" si="377"/>
        <v>0</v>
      </c>
      <c r="P871" s="128">
        <f t="shared" si="377"/>
        <v>0</v>
      </c>
      <c r="Q871" s="128">
        <f t="shared" si="377"/>
        <v>77.099999999999994</v>
      </c>
      <c r="R871" s="128">
        <f t="shared" si="377"/>
        <v>19.100000000000001</v>
      </c>
      <c r="S871" s="128">
        <f t="shared" si="377"/>
        <v>357.3</v>
      </c>
      <c r="T871" s="82">
        <f>U871/G871</f>
        <v>0</v>
      </c>
      <c r="U871" s="128">
        <f t="shared" si="377"/>
        <v>0</v>
      </c>
      <c r="V871" s="82">
        <f>W871/G871</f>
        <v>0.1999426584955023</v>
      </c>
      <c r="W871" s="128">
        <f t="shared" si="377"/>
        <v>557.90000000000009</v>
      </c>
      <c r="X871" s="128">
        <f t="shared" si="377"/>
        <v>0</v>
      </c>
      <c r="Y871" s="128">
        <f t="shared" si="377"/>
        <v>44.699999999999996</v>
      </c>
      <c r="Z871" s="128">
        <f t="shared" si="377"/>
        <v>0</v>
      </c>
      <c r="AA871" s="128">
        <f t="shared" si="377"/>
        <v>4684.8000000000011</v>
      </c>
      <c r="AB871" s="148">
        <f>SUM(AB872:AB873)</f>
        <v>407</v>
      </c>
      <c r="AC871" s="148">
        <f>SUM(AC872:AC873)</f>
        <v>964.90000000000009</v>
      </c>
      <c r="AD871" s="235">
        <f t="shared" si="368"/>
        <v>0.34580511056158836</v>
      </c>
      <c r="AE871" s="148">
        <f>SUM(AE872:AE873)</f>
        <v>4126.9000000000005</v>
      </c>
      <c r="AF871" s="273">
        <f t="shared" si="365"/>
        <v>0.6</v>
      </c>
      <c r="AG871" s="274">
        <f>SUM(AG872:AG873)</f>
        <v>1674.18</v>
      </c>
      <c r="AH871" s="148">
        <f>SUM(AH872:AH873)</f>
        <v>-709.27999999999975</v>
      </c>
      <c r="AI871" s="235">
        <f t="shared" si="369"/>
        <v>0.59999999999999987</v>
      </c>
      <c r="AJ871" s="128">
        <f t="shared" si="370"/>
        <v>1674.1799999999998</v>
      </c>
      <c r="AK871" s="128"/>
      <c r="AL871" s="443">
        <f>$AL$870</f>
        <v>5.0999999999999997E-2</v>
      </c>
      <c r="AM871" s="128">
        <f>SUM(AM872:AM873)</f>
        <v>142.30000000000001</v>
      </c>
      <c r="AN871" s="200"/>
      <c r="AO871" s="329"/>
    </row>
    <row r="872" spans="2:45" ht="15.75" customHeight="1" x14ac:dyDescent="0.25">
      <c r="B872" s="666"/>
      <c r="C872" s="28" t="s">
        <v>618</v>
      </c>
      <c r="D872" s="111">
        <v>4</v>
      </c>
      <c r="E872" s="111">
        <v>18</v>
      </c>
      <c r="F872" s="111">
        <v>18</v>
      </c>
      <c r="G872" s="47">
        <v>1706.5000000000002</v>
      </c>
      <c r="H872" s="47">
        <v>60</v>
      </c>
      <c r="I872" s="86">
        <v>0.24693817755640193</v>
      </c>
      <c r="J872" s="47">
        <v>421.4</v>
      </c>
      <c r="K872" s="86">
        <v>0</v>
      </c>
      <c r="L872" s="47">
        <v>0</v>
      </c>
      <c r="M872" s="86">
        <v>0</v>
      </c>
      <c r="N872" s="47">
        <v>0</v>
      </c>
      <c r="O872" s="47">
        <v>0</v>
      </c>
      <c r="P872" s="47">
        <v>0</v>
      </c>
      <c r="Q872" s="47">
        <v>47.7</v>
      </c>
      <c r="R872" s="47">
        <v>14.9</v>
      </c>
      <c r="S872" s="47">
        <v>216.10000000000002</v>
      </c>
      <c r="T872" s="86">
        <v>0</v>
      </c>
      <c r="U872" s="47">
        <v>0</v>
      </c>
      <c r="V872" s="86">
        <v>0.19994140052739526</v>
      </c>
      <c r="W872" s="47">
        <v>341.20000000000005</v>
      </c>
      <c r="X872" s="47">
        <v>0</v>
      </c>
      <c r="Y872" s="47">
        <v>35.299999999999997</v>
      </c>
      <c r="Z872" s="47">
        <v>0</v>
      </c>
      <c r="AA872" s="60">
        <f>G872+H872+J872+L872+N872+O872+P872+Q872+R872+S872+U872+W872+X872+Y872+Z872</f>
        <v>2843.1000000000004</v>
      </c>
      <c r="AB872" s="144">
        <v>247</v>
      </c>
      <c r="AC872" s="47">
        <f>AB872+X872+W872+U872</f>
        <v>588.20000000000005</v>
      </c>
      <c r="AD872" s="247">
        <f t="shared" si="368"/>
        <v>0.34468209786111925</v>
      </c>
      <c r="AE872" s="47">
        <f>G872+H872+J872+L872+N872+P872+Q872+R872+S872+Y872+Z872</f>
        <v>2501.9</v>
      </c>
      <c r="AF872" s="296">
        <f t="shared" si="365"/>
        <v>0.6</v>
      </c>
      <c r="AG872" s="297">
        <f>G872*AF872</f>
        <v>1023.9000000000001</v>
      </c>
      <c r="AH872" s="225">
        <f>IF((AA872+AB872)-(AE872+AG872)&gt;0,0,(AA872+AB872)-(AE872+AG872))</f>
        <v>-435.69999999999982</v>
      </c>
      <c r="AI872" s="247">
        <f t="shared" si="369"/>
        <v>0.59999999999999987</v>
      </c>
      <c r="AJ872" s="47">
        <f t="shared" si="370"/>
        <v>1023.8999999999999</v>
      </c>
      <c r="AK872" s="47"/>
      <c r="AL872" s="446">
        <f t="shared" ref="AL872:AL900" si="378">$AL$870</f>
        <v>5.0999999999999997E-2</v>
      </c>
      <c r="AM872" s="47">
        <f t="shared" si="366"/>
        <v>87</v>
      </c>
      <c r="AN872" s="189"/>
      <c r="AO872" s="329"/>
    </row>
    <row r="873" spans="2:45" ht="15.75" x14ac:dyDescent="0.25">
      <c r="B873" s="666"/>
      <c r="C873" s="28" t="s">
        <v>619</v>
      </c>
      <c r="D873" s="111">
        <v>3</v>
      </c>
      <c r="E873" s="111">
        <v>14</v>
      </c>
      <c r="F873" s="111">
        <v>11</v>
      </c>
      <c r="G873" s="47">
        <v>1083.8</v>
      </c>
      <c r="H873" s="47">
        <v>39.6</v>
      </c>
      <c r="I873" s="86">
        <v>0.29285846097065882</v>
      </c>
      <c r="J873" s="47">
        <v>317.40000000000003</v>
      </c>
      <c r="K873" s="86">
        <v>0</v>
      </c>
      <c r="L873" s="47">
        <v>0</v>
      </c>
      <c r="M873" s="86">
        <v>0</v>
      </c>
      <c r="N873" s="47">
        <v>0</v>
      </c>
      <c r="O873" s="47">
        <v>0</v>
      </c>
      <c r="P873" s="47">
        <v>0</v>
      </c>
      <c r="Q873" s="47">
        <v>29.4</v>
      </c>
      <c r="R873" s="47">
        <v>4.2</v>
      </c>
      <c r="S873" s="47">
        <v>141.19999999999999</v>
      </c>
      <c r="T873" s="86">
        <v>0</v>
      </c>
      <c r="U873" s="47">
        <v>0</v>
      </c>
      <c r="V873" s="86">
        <v>0.19994463923233072</v>
      </c>
      <c r="W873" s="47">
        <v>216.70000000000002</v>
      </c>
      <c r="X873" s="47">
        <v>0</v>
      </c>
      <c r="Y873" s="47">
        <v>9.4</v>
      </c>
      <c r="Z873" s="47">
        <v>0</v>
      </c>
      <c r="AA873" s="60">
        <f>G873+H873+J873+L873+N873+O873+P873+Q873+R873+S873+U873+W873+X873+Y873+Z873</f>
        <v>1841.7000000000003</v>
      </c>
      <c r="AB873" s="144">
        <v>160</v>
      </c>
      <c r="AC873" s="47">
        <f>AB873+X873+W873+U873</f>
        <v>376.70000000000005</v>
      </c>
      <c r="AD873" s="247">
        <f t="shared" si="368"/>
        <v>0.34757335301716191</v>
      </c>
      <c r="AE873" s="47">
        <f>G873+H873+J873+L873+N873+P873+Q873+R873+S873+Y873+Z873</f>
        <v>1625.0000000000002</v>
      </c>
      <c r="AF873" s="296">
        <f t="shared" si="365"/>
        <v>0.6</v>
      </c>
      <c r="AG873" s="297">
        <f>G873*AF873</f>
        <v>650.28</v>
      </c>
      <c r="AH873" s="225">
        <f>IF((AA873+AB873)-(AE873+AG873)&gt;0,0,(AA873+AB873)-(AE873+AG873))</f>
        <v>-273.57999999999993</v>
      </c>
      <c r="AI873" s="247">
        <f t="shared" si="369"/>
        <v>0.6</v>
      </c>
      <c r="AJ873" s="47">
        <f t="shared" si="370"/>
        <v>650.28</v>
      </c>
      <c r="AK873" s="47"/>
      <c r="AL873" s="446">
        <f t="shared" si="378"/>
        <v>5.0999999999999997E-2</v>
      </c>
      <c r="AM873" s="47">
        <f t="shared" si="366"/>
        <v>55.3</v>
      </c>
      <c r="AN873" s="189"/>
      <c r="AO873" s="329"/>
    </row>
    <row r="874" spans="2:45" ht="15.75" x14ac:dyDescent="0.25">
      <c r="B874" s="666" t="s">
        <v>620</v>
      </c>
      <c r="C874" s="26" t="s">
        <v>124</v>
      </c>
      <c r="D874" s="126">
        <f t="shared" ref="D874:AA874" si="379">SUM(D875:D877)</f>
        <v>10</v>
      </c>
      <c r="E874" s="126">
        <f t="shared" si="379"/>
        <v>53</v>
      </c>
      <c r="F874" s="126">
        <f t="shared" si="379"/>
        <v>46</v>
      </c>
      <c r="G874" s="128">
        <f t="shared" si="379"/>
        <v>4551.3999999999996</v>
      </c>
      <c r="H874" s="128">
        <f t="shared" si="379"/>
        <v>169.2</v>
      </c>
      <c r="I874" s="82">
        <f>J874/G874</f>
        <v>0.31579294283077741</v>
      </c>
      <c r="J874" s="128">
        <f t="shared" si="379"/>
        <v>1437.3000000000002</v>
      </c>
      <c r="K874" s="82">
        <f>L874/G874</f>
        <v>0</v>
      </c>
      <c r="L874" s="128">
        <f t="shared" si="379"/>
        <v>0</v>
      </c>
      <c r="M874" s="83">
        <f t="shared" si="379"/>
        <v>0</v>
      </c>
      <c r="N874" s="128">
        <f t="shared" si="379"/>
        <v>0</v>
      </c>
      <c r="O874" s="128">
        <f t="shared" si="379"/>
        <v>0</v>
      </c>
      <c r="P874" s="128">
        <f t="shared" si="379"/>
        <v>0</v>
      </c>
      <c r="Q874" s="128">
        <f t="shared" si="379"/>
        <v>147.1</v>
      </c>
      <c r="R874" s="128">
        <f t="shared" si="379"/>
        <v>12.600000000000001</v>
      </c>
      <c r="S874" s="128">
        <f t="shared" si="379"/>
        <v>602.30000000000007</v>
      </c>
      <c r="T874" s="82">
        <f>U874/G874</f>
        <v>0</v>
      </c>
      <c r="U874" s="128">
        <f t="shared" si="379"/>
        <v>0</v>
      </c>
      <c r="V874" s="82">
        <f>W874/G874</f>
        <v>0.19996045172913829</v>
      </c>
      <c r="W874" s="128">
        <f t="shared" si="379"/>
        <v>910.09999999999991</v>
      </c>
      <c r="X874" s="128">
        <f t="shared" si="379"/>
        <v>0</v>
      </c>
      <c r="Y874" s="128">
        <f t="shared" si="379"/>
        <v>39</v>
      </c>
      <c r="Z874" s="128">
        <f t="shared" si="379"/>
        <v>0</v>
      </c>
      <c r="AA874" s="128">
        <f t="shared" si="379"/>
        <v>7869.0000000000009</v>
      </c>
      <c r="AB874" s="148">
        <f>SUM(AB875:AB877)</f>
        <v>683.5</v>
      </c>
      <c r="AC874" s="148">
        <f>SUM(AC875:AC877)</f>
        <v>1593.6000000000001</v>
      </c>
      <c r="AD874" s="235">
        <f t="shared" si="368"/>
        <v>0.35013402469569804</v>
      </c>
      <c r="AE874" s="148">
        <f>SUM(AE875:AE877)</f>
        <v>6958.9000000000015</v>
      </c>
      <c r="AF874" s="273">
        <f t="shared" si="365"/>
        <v>0.6</v>
      </c>
      <c r="AG874" s="274">
        <f>SUM(AG875:AG877)</f>
        <v>2730.84</v>
      </c>
      <c r="AH874" s="148">
        <f>SUM(AH875:AH877)</f>
        <v>-1137.2399999999993</v>
      </c>
      <c r="AI874" s="235">
        <f t="shared" si="369"/>
        <v>0.59999999999999987</v>
      </c>
      <c r="AJ874" s="128">
        <f t="shared" si="370"/>
        <v>2730.8399999999992</v>
      </c>
      <c r="AK874" s="128"/>
      <c r="AL874" s="443">
        <f t="shared" si="378"/>
        <v>5.0999999999999997E-2</v>
      </c>
      <c r="AM874" s="128">
        <f>SUM(AM875:AM877)</f>
        <v>232.2</v>
      </c>
      <c r="AN874" s="200"/>
      <c r="AO874" s="329"/>
    </row>
    <row r="875" spans="2:45" ht="15.75" x14ac:dyDescent="0.25">
      <c r="B875" s="666"/>
      <c r="C875" s="28" t="s">
        <v>621</v>
      </c>
      <c r="D875" s="111">
        <v>6</v>
      </c>
      <c r="E875" s="111">
        <v>24</v>
      </c>
      <c r="F875" s="111">
        <v>21</v>
      </c>
      <c r="G875" s="47">
        <v>2052</v>
      </c>
      <c r="H875" s="47">
        <v>69.599999999999994</v>
      </c>
      <c r="I875" s="86">
        <v>0.3105750487329435</v>
      </c>
      <c r="J875" s="47">
        <v>637.30000000000007</v>
      </c>
      <c r="K875" s="86">
        <v>0</v>
      </c>
      <c r="L875" s="47">
        <v>0</v>
      </c>
      <c r="M875" s="86">
        <v>0</v>
      </c>
      <c r="N875" s="47">
        <v>0</v>
      </c>
      <c r="O875" s="47">
        <v>0</v>
      </c>
      <c r="P875" s="47">
        <v>0</v>
      </c>
      <c r="Q875" s="47">
        <v>88.3</v>
      </c>
      <c r="R875" s="47">
        <v>4.2</v>
      </c>
      <c r="S875" s="47">
        <v>271.8</v>
      </c>
      <c r="T875" s="86">
        <v>0</v>
      </c>
      <c r="U875" s="47">
        <v>0</v>
      </c>
      <c r="V875" s="86">
        <v>0.19995126705653021</v>
      </c>
      <c r="W875" s="47">
        <v>410.3</v>
      </c>
      <c r="X875" s="47">
        <v>0</v>
      </c>
      <c r="Y875" s="47">
        <v>24</v>
      </c>
      <c r="Z875" s="47">
        <v>0</v>
      </c>
      <c r="AA875" s="60">
        <f>G875+H875+J875+L875+N875+O875+P875+Q875+R875+S875+U875+W875+X875+Y875+Z875</f>
        <v>3557.5000000000005</v>
      </c>
      <c r="AB875" s="144">
        <v>309</v>
      </c>
      <c r="AC875" s="47">
        <f>AB875+X875+W875+U875</f>
        <v>719.3</v>
      </c>
      <c r="AD875" s="247">
        <f t="shared" si="368"/>
        <v>0.35053606237816765</v>
      </c>
      <c r="AE875" s="47">
        <f>G875+H875+J875+L875+N875+P875+Q875+R875+S875+Y875+Z875</f>
        <v>3147.2000000000003</v>
      </c>
      <c r="AF875" s="296">
        <f t="shared" si="365"/>
        <v>0.6</v>
      </c>
      <c r="AG875" s="297">
        <f>G875*AF875</f>
        <v>1231.2</v>
      </c>
      <c r="AH875" s="225">
        <f>IF((AA875+AB875)-(AE875+AG875)&gt;0,0,(AA875+AB875)-(AE875+AG875))</f>
        <v>-511.90000000000009</v>
      </c>
      <c r="AI875" s="247">
        <f t="shared" si="369"/>
        <v>0.6</v>
      </c>
      <c r="AJ875" s="47">
        <f t="shared" si="370"/>
        <v>1231.2</v>
      </c>
      <c r="AK875" s="47"/>
      <c r="AL875" s="446">
        <f t="shared" si="378"/>
        <v>5.0999999999999997E-2</v>
      </c>
      <c r="AM875" s="47">
        <f t="shared" si="366"/>
        <v>104.7</v>
      </c>
      <c r="AN875" s="189"/>
      <c r="AO875" s="329"/>
    </row>
    <row r="876" spans="2:45" ht="15.75" customHeight="1" x14ac:dyDescent="0.25">
      <c r="B876" s="666"/>
      <c r="C876" s="28" t="s">
        <v>622</v>
      </c>
      <c r="D876" s="111">
        <v>2</v>
      </c>
      <c r="E876" s="111">
        <v>14</v>
      </c>
      <c r="F876" s="111">
        <v>13</v>
      </c>
      <c r="G876" s="47">
        <v>1317.7</v>
      </c>
      <c r="H876" s="47">
        <v>44.4</v>
      </c>
      <c r="I876" s="86">
        <v>0.28299309402747214</v>
      </c>
      <c r="J876" s="47">
        <v>372.90000000000003</v>
      </c>
      <c r="K876" s="86">
        <v>0</v>
      </c>
      <c r="L876" s="47">
        <v>0</v>
      </c>
      <c r="M876" s="86">
        <v>0</v>
      </c>
      <c r="N876" s="47">
        <v>0</v>
      </c>
      <c r="O876" s="47">
        <v>0</v>
      </c>
      <c r="P876" s="47">
        <v>0</v>
      </c>
      <c r="Q876" s="47">
        <v>29.4</v>
      </c>
      <c r="R876" s="47">
        <v>4.2</v>
      </c>
      <c r="S876" s="47">
        <v>169.29999999999998</v>
      </c>
      <c r="T876" s="86">
        <v>0</v>
      </c>
      <c r="U876" s="47">
        <v>0</v>
      </c>
      <c r="V876" s="86">
        <v>0.19996964407680048</v>
      </c>
      <c r="W876" s="47">
        <v>263.5</v>
      </c>
      <c r="X876" s="47">
        <v>0</v>
      </c>
      <c r="Y876" s="47">
        <v>9.6999999999999993</v>
      </c>
      <c r="Z876" s="47">
        <v>0</v>
      </c>
      <c r="AA876" s="60">
        <f>G876+H876+J876+L876+N876+O876+P876+Q876+R876+S876+U876+W876+X876+Y876+Z876</f>
        <v>2211.1000000000004</v>
      </c>
      <c r="AB876" s="144">
        <v>192.1</v>
      </c>
      <c r="AC876" s="47">
        <f>AB876+X876+W876+U876</f>
        <v>455.6</v>
      </c>
      <c r="AD876" s="247">
        <f t="shared" si="368"/>
        <v>0.34575396524246793</v>
      </c>
      <c r="AE876" s="47">
        <f>G876+H876+J876+L876+N876+P876+Q876+R876+S876+Y876+Z876</f>
        <v>1947.6000000000004</v>
      </c>
      <c r="AF876" s="296">
        <f t="shared" si="365"/>
        <v>0.6</v>
      </c>
      <c r="AG876" s="297">
        <f>G876*AF876</f>
        <v>790.62</v>
      </c>
      <c r="AH876" s="225">
        <f>IF((AA876+AB876)-(AE876+AG876)&gt;0,0,(AA876+AB876)-(AE876+AG876))</f>
        <v>-335.02</v>
      </c>
      <c r="AI876" s="247">
        <f t="shared" si="369"/>
        <v>0.6</v>
      </c>
      <c r="AJ876" s="47">
        <f t="shared" si="370"/>
        <v>790.62</v>
      </c>
      <c r="AK876" s="47"/>
      <c r="AL876" s="446">
        <f t="shared" si="378"/>
        <v>5.0999999999999997E-2</v>
      </c>
      <c r="AM876" s="47">
        <f t="shared" si="366"/>
        <v>67.2</v>
      </c>
      <c r="AN876" s="189"/>
      <c r="AO876" s="329"/>
    </row>
    <row r="877" spans="2:45" ht="15.75" x14ac:dyDescent="0.25">
      <c r="B877" s="666"/>
      <c r="C877" s="28" t="s">
        <v>623</v>
      </c>
      <c r="D877" s="111">
        <v>2</v>
      </c>
      <c r="E877" s="111">
        <v>15</v>
      </c>
      <c r="F877" s="111">
        <v>12</v>
      </c>
      <c r="G877" s="47">
        <v>1181.7</v>
      </c>
      <c r="H877" s="47">
        <v>55.199999999999996</v>
      </c>
      <c r="I877" s="86">
        <v>0.36142845053736145</v>
      </c>
      <c r="J877" s="47">
        <v>427.1</v>
      </c>
      <c r="K877" s="86">
        <v>0</v>
      </c>
      <c r="L877" s="47">
        <v>0</v>
      </c>
      <c r="M877" s="86">
        <v>0</v>
      </c>
      <c r="N877" s="47">
        <v>0</v>
      </c>
      <c r="O877" s="47">
        <v>0</v>
      </c>
      <c r="P877" s="47">
        <v>0</v>
      </c>
      <c r="Q877" s="47">
        <v>29.4</v>
      </c>
      <c r="R877" s="47">
        <v>4.2</v>
      </c>
      <c r="S877" s="47">
        <v>161.20000000000002</v>
      </c>
      <c r="T877" s="86">
        <v>0</v>
      </c>
      <c r="U877" s="47">
        <v>0</v>
      </c>
      <c r="V877" s="86">
        <v>0.19996615046119998</v>
      </c>
      <c r="W877" s="47">
        <v>236.3</v>
      </c>
      <c r="X877" s="47">
        <v>0</v>
      </c>
      <c r="Y877" s="47">
        <v>5.3</v>
      </c>
      <c r="Z877" s="47">
        <v>0</v>
      </c>
      <c r="AA877" s="60">
        <f>G877+H877+J877+L877+N877+O877+P877+Q877+R877+S877+U877+W877+X877+Y877+Z877</f>
        <v>2100.4000000000005</v>
      </c>
      <c r="AB877" s="144">
        <v>182.4</v>
      </c>
      <c r="AC877" s="47">
        <f>AB877+X877+W877+U877</f>
        <v>418.70000000000005</v>
      </c>
      <c r="AD877" s="247">
        <f t="shared" si="368"/>
        <v>0.35432004738935435</v>
      </c>
      <c r="AE877" s="47">
        <f>G877+H877+J877+L877+N877+P877+Q877+R877+S877+Y877+Z877</f>
        <v>1864.1000000000001</v>
      </c>
      <c r="AF877" s="296">
        <f t="shared" si="365"/>
        <v>0.6</v>
      </c>
      <c r="AG877" s="297">
        <f>G877*AF877</f>
        <v>709.02</v>
      </c>
      <c r="AH877" s="225">
        <f>IF((AA877+AB877)-(AE877+AG877)&gt;0,0,(AA877+AB877)-(AE877+AG877))</f>
        <v>-290.31999999999925</v>
      </c>
      <c r="AI877" s="247">
        <f t="shared" si="369"/>
        <v>0.59999999999999942</v>
      </c>
      <c r="AJ877" s="47">
        <f t="shared" si="370"/>
        <v>709.0199999999993</v>
      </c>
      <c r="AK877" s="47"/>
      <c r="AL877" s="446">
        <f t="shared" si="378"/>
        <v>5.0999999999999997E-2</v>
      </c>
      <c r="AM877" s="47">
        <f t="shared" si="366"/>
        <v>60.3</v>
      </c>
      <c r="AN877" s="189"/>
      <c r="AO877" s="329"/>
    </row>
    <row r="878" spans="2:45" ht="15.75" x14ac:dyDescent="0.25">
      <c r="B878" s="666" t="s">
        <v>624</v>
      </c>
      <c r="C878" s="26" t="s">
        <v>124</v>
      </c>
      <c r="D878" s="126">
        <f t="shared" ref="D878:AA878" si="380">SUM(D879:D880)</f>
        <v>18</v>
      </c>
      <c r="E878" s="126">
        <f t="shared" si="380"/>
        <v>77</v>
      </c>
      <c r="F878" s="126">
        <f t="shared" si="380"/>
        <v>67</v>
      </c>
      <c r="G878" s="128">
        <f t="shared" si="380"/>
        <v>6179.5000000000009</v>
      </c>
      <c r="H878" s="128">
        <f t="shared" si="380"/>
        <v>200.4</v>
      </c>
      <c r="I878" s="82">
        <f>J878/G878</f>
        <v>0.27977991746905084</v>
      </c>
      <c r="J878" s="128">
        <f t="shared" si="380"/>
        <v>1728.8999999999999</v>
      </c>
      <c r="K878" s="82">
        <f>L878/G878</f>
        <v>0</v>
      </c>
      <c r="L878" s="128">
        <f t="shared" si="380"/>
        <v>0</v>
      </c>
      <c r="M878" s="83">
        <f t="shared" si="380"/>
        <v>0</v>
      </c>
      <c r="N878" s="128">
        <f t="shared" si="380"/>
        <v>0</v>
      </c>
      <c r="O878" s="128">
        <f t="shared" si="380"/>
        <v>0</v>
      </c>
      <c r="P878" s="128">
        <f t="shared" si="380"/>
        <v>0</v>
      </c>
      <c r="Q878" s="128">
        <f t="shared" si="380"/>
        <v>122.6</v>
      </c>
      <c r="R878" s="128">
        <f t="shared" si="380"/>
        <v>34.1</v>
      </c>
      <c r="S878" s="128">
        <f t="shared" si="380"/>
        <v>788.90000000000009</v>
      </c>
      <c r="T878" s="82">
        <f>U878/G878</f>
        <v>0</v>
      </c>
      <c r="U878" s="128">
        <f t="shared" si="380"/>
        <v>0</v>
      </c>
      <c r="V878" s="82">
        <f>W878/G878</f>
        <v>0.19996763492191924</v>
      </c>
      <c r="W878" s="128">
        <f t="shared" si="380"/>
        <v>1235.7</v>
      </c>
      <c r="X878" s="128">
        <f t="shared" si="380"/>
        <v>0</v>
      </c>
      <c r="Y878" s="128">
        <f t="shared" si="380"/>
        <v>60.400000000000006</v>
      </c>
      <c r="Z878" s="128">
        <f t="shared" si="380"/>
        <v>0</v>
      </c>
      <c r="AA878" s="128">
        <f t="shared" si="380"/>
        <v>10350.5</v>
      </c>
      <c r="AB878" s="148">
        <f>SUM(AB879:AB880)</f>
        <v>899</v>
      </c>
      <c r="AC878" s="148">
        <f>SUM(AC879:AC880)</f>
        <v>2134.6999999999998</v>
      </c>
      <c r="AD878" s="235">
        <f t="shared" si="368"/>
        <v>0.34544866089489434</v>
      </c>
      <c r="AE878" s="148">
        <f>SUM(AE879:AE880)</f>
        <v>9114.7999999999993</v>
      </c>
      <c r="AF878" s="273">
        <f t="shared" si="365"/>
        <v>0.6</v>
      </c>
      <c r="AG878" s="274">
        <f>SUM(AG879:AG880)</f>
        <v>3707.7000000000003</v>
      </c>
      <c r="AH878" s="148">
        <f>SUM(AH879:AH880)</f>
        <v>-1573.0000000000014</v>
      </c>
      <c r="AI878" s="235">
        <f t="shared" si="369"/>
        <v>0.60000000000000009</v>
      </c>
      <c r="AJ878" s="128">
        <f t="shared" si="370"/>
        <v>3707.7000000000012</v>
      </c>
      <c r="AK878" s="128"/>
      <c r="AL878" s="443">
        <f t="shared" si="378"/>
        <v>5.0999999999999997E-2</v>
      </c>
      <c r="AM878" s="128">
        <f>SUM(AM879:AM880)</f>
        <v>315.20000000000005</v>
      </c>
      <c r="AN878" s="200"/>
      <c r="AO878" s="329"/>
    </row>
    <row r="879" spans="2:45" ht="15.75" customHeight="1" x14ac:dyDescent="0.25">
      <c r="B879" s="666"/>
      <c r="C879" s="28" t="s">
        <v>625</v>
      </c>
      <c r="D879" s="111">
        <v>15</v>
      </c>
      <c r="E879" s="111">
        <v>59</v>
      </c>
      <c r="F879" s="111">
        <v>53</v>
      </c>
      <c r="G879" s="47">
        <v>4907.5000000000009</v>
      </c>
      <c r="H879" s="47">
        <v>146.4</v>
      </c>
      <c r="I879" s="86">
        <v>0.27021905247070804</v>
      </c>
      <c r="J879" s="47">
        <v>1326.1</v>
      </c>
      <c r="K879" s="86">
        <v>0</v>
      </c>
      <c r="L879" s="47">
        <v>0</v>
      </c>
      <c r="M879" s="86">
        <v>0</v>
      </c>
      <c r="N879" s="47">
        <v>0</v>
      </c>
      <c r="O879" s="47">
        <v>0</v>
      </c>
      <c r="P879" s="47">
        <v>0</v>
      </c>
      <c r="Q879" s="47">
        <v>93.199999999999989</v>
      </c>
      <c r="R879" s="47">
        <v>29.9</v>
      </c>
      <c r="S879" s="47">
        <v>623.70000000000005</v>
      </c>
      <c r="T879" s="86">
        <v>0</v>
      </c>
      <c r="U879" s="47">
        <v>0</v>
      </c>
      <c r="V879" s="86">
        <v>0.1999796230259806</v>
      </c>
      <c r="W879" s="47">
        <v>981.4</v>
      </c>
      <c r="X879" s="47">
        <v>0</v>
      </c>
      <c r="Y879" s="47">
        <v>41.300000000000004</v>
      </c>
      <c r="Z879" s="47">
        <v>0</v>
      </c>
      <c r="AA879" s="60">
        <f>G879+H879+J879+L879+N879+O879+P879+Q879+R879+S879+U879+W879+X879+Y879+Z879</f>
        <v>8149.4999999999991</v>
      </c>
      <c r="AB879" s="144">
        <v>707.8</v>
      </c>
      <c r="AC879" s="47">
        <f>AB879+X879+W879+U879</f>
        <v>1689.1999999999998</v>
      </c>
      <c r="AD879" s="247">
        <f t="shared" si="368"/>
        <v>0.34420784513499736</v>
      </c>
      <c r="AE879" s="47">
        <f>G879+H879+J879+L879+N879+P879+Q879+R879+S879+Y879+Z879</f>
        <v>7168.0999999999995</v>
      </c>
      <c r="AF879" s="296">
        <f t="shared" si="365"/>
        <v>0.6</v>
      </c>
      <c r="AG879" s="297">
        <f>G879*AF879</f>
        <v>2944.5000000000005</v>
      </c>
      <c r="AH879" s="225">
        <f>IF((AA879+AB879)-(AE879+AG879)&gt;0,0,(AA879+AB879)-(AE879+AG879))</f>
        <v>-1255.3000000000011</v>
      </c>
      <c r="AI879" s="247">
        <f t="shared" si="369"/>
        <v>0.60000000000000009</v>
      </c>
      <c r="AJ879" s="47">
        <f t="shared" si="370"/>
        <v>2944.5000000000009</v>
      </c>
      <c r="AK879" s="47"/>
      <c r="AL879" s="446">
        <f t="shared" si="378"/>
        <v>5.0999999999999997E-2</v>
      </c>
      <c r="AM879" s="47">
        <f t="shared" si="366"/>
        <v>250.3</v>
      </c>
      <c r="AN879" s="189"/>
      <c r="AO879" s="329"/>
    </row>
    <row r="880" spans="2:45" ht="15.75" x14ac:dyDescent="0.25">
      <c r="B880" s="666"/>
      <c r="C880" s="28" t="s">
        <v>626</v>
      </c>
      <c r="D880" s="111">
        <v>3</v>
      </c>
      <c r="E880" s="111">
        <v>18</v>
      </c>
      <c r="F880" s="111">
        <v>14</v>
      </c>
      <c r="G880" s="47">
        <v>1272</v>
      </c>
      <c r="H880" s="47">
        <v>54</v>
      </c>
      <c r="I880" s="86">
        <v>0.31666666666666665</v>
      </c>
      <c r="J880" s="47">
        <v>402.8</v>
      </c>
      <c r="K880" s="86">
        <v>0</v>
      </c>
      <c r="L880" s="47">
        <v>0</v>
      </c>
      <c r="M880" s="86">
        <v>0</v>
      </c>
      <c r="N880" s="47">
        <v>0</v>
      </c>
      <c r="O880" s="47">
        <v>0</v>
      </c>
      <c r="P880" s="47">
        <v>0</v>
      </c>
      <c r="Q880" s="47">
        <v>29.4</v>
      </c>
      <c r="R880" s="47">
        <v>4.2</v>
      </c>
      <c r="S880" s="47">
        <v>165.20000000000002</v>
      </c>
      <c r="T880" s="86">
        <v>0</v>
      </c>
      <c r="U880" s="47">
        <v>0</v>
      </c>
      <c r="V880" s="86">
        <v>0.19992138364779874</v>
      </c>
      <c r="W880" s="47">
        <v>254.29999999999998</v>
      </c>
      <c r="X880" s="47">
        <v>0</v>
      </c>
      <c r="Y880" s="47">
        <v>19.100000000000001</v>
      </c>
      <c r="Z880" s="47">
        <v>0</v>
      </c>
      <c r="AA880" s="60">
        <f>G880+H880+J880+L880+N880+O880+P880+Q880+R880+S880+U880+W880+X880+Y880+Z880</f>
        <v>2201</v>
      </c>
      <c r="AB880" s="144">
        <v>191.2</v>
      </c>
      <c r="AC880" s="47">
        <f>AB880+X880+W880+U880</f>
        <v>445.5</v>
      </c>
      <c r="AD880" s="247">
        <f t="shared" si="368"/>
        <v>0.35023584905660377</v>
      </c>
      <c r="AE880" s="47">
        <f>G880+H880+J880+L880+N880+P880+Q880+R880+S880+Y880+Z880</f>
        <v>1946.7</v>
      </c>
      <c r="AF880" s="296">
        <f t="shared" si="365"/>
        <v>0.6</v>
      </c>
      <c r="AG880" s="297">
        <f>G880*AF880</f>
        <v>763.19999999999993</v>
      </c>
      <c r="AH880" s="225">
        <f>IF((AA880+AB880)-(AE880+AG880)&gt;0,0,(AA880+AB880)-(AE880+AG880))</f>
        <v>-317.70000000000027</v>
      </c>
      <c r="AI880" s="247">
        <f t="shared" si="369"/>
        <v>0.6000000000000002</v>
      </c>
      <c r="AJ880" s="47">
        <f t="shared" si="370"/>
        <v>763.20000000000027</v>
      </c>
      <c r="AK880" s="47"/>
      <c r="AL880" s="446">
        <f t="shared" si="378"/>
        <v>5.0999999999999997E-2</v>
      </c>
      <c r="AM880" s="47">
        <f t="shared" si="366"/>
        <v>64.900000000000006</v>
      </c>
      <c r="AN880" s="189"/>
      <c r="AO880" s="329"/>
    </row>
    <row r="881" spans="2:41" ht="15.75" x14ac:dyDescent="0.25">
      <c r="B881" s="666" t="s">
        <v>627</v>
      </c>
      <c r="C881" s="26" t="s">
        <v>124</v>
      </c>
      <c r="D881" s="126">
        <f t="shared" ref="D881:AA881" si="381">SUM(D882:D884)</f>
        <v>9</v>
      </c>
      <c r="E881" s="126">
        <f t="shared" si="381"/>
        <v>44</v>
      </c>
      <c r="F881" s="126">
        <f t="shared" si="381"/>
        <v>43</v>
      </c>
      <c r="G881" s="128">
        <f t="shared" si="381"/>
        <v>4035.2000000000007</v>
      </c>
      <c r="H881" s="128">
        <f t="shared" si="381"/>
        <v>175.2</v>
      </c>
      <c r="I881" s="82">
        <f>J881/G881</f>
        <v>0.32709655035685953</v>
      </c>
      <c r="J881" s="128">
        <f t="shared" si="381"/>
        <v>1319.8999999999999</v>
      </c>
      <c r="K881" s="82">
        <f>L881/G881</f>
        <v>0</v>
      </c>
      <c r="L881" s="128">
        <f t="shared" si="381"/>
        <v>0</v>
      </c>
      <c r="M881" s="83">
        <f t="shared" si="381"/>
        <v>0</v>
      </c>
      <c r="N881" s="128">
        <f t="shared" si="381"/>
        <v>0</v>
      </c>
      <c r="O881" s="128">
        <f t="shared" si="381"/>
        <v>0</v>
      </c>
      <c r="P881" s="128">
        <f t="shared" si="381"/>
        <v>0</v>
      </c>
      <c r="Q881" s="128">
        <f t="shared" si="381"/>
        <v>117.6</v>
      </c>
      <c r="R881" s="128">
        <f t="shared" si="381"/>
        <v>12.600000000000001</v>
      </c>
      <c r="S881" s="128">
        <f t="shared" si="381"/>
        <v>530.80000000000007</v>
      </c>
      <c r="T881" s="82">
        <f>U881/G881</f>
        <v>0</v>
      </c>
      <c r="U881" s="128">
        <f t="shared" si="381"/>
        <v>0</v>
      </c>
      <c r="V881" s="82">
        <f>W881/G881</f>
        <v>0.19575237906423473</v>
      </c>
      <c r="W881" s="128">
        <f t="shared" si="381"/>
        <v>789.90000000000009</v>
      </c>
      <c r="X881" s="128">
        <f t="shared" si="381"/>
        <v>0</v>
      </c>
      <c r="Y881" s="128">
        <f t="shared" si="381"/>
        <v>40.200000000000003</v>
      </c>
      <c r="Z881" s="128">
        <f t="shared" si="381"/>
        <v>0</v>
      </c>
      <c r="AA881" s="128">
        <f t="shared" si="381"/>
        <v>7021.4</v>
      </c>
      <c r="AB881" s="148">
        <f>SUM(AB882:AB884)</f>
        <v>610</v>
      </c>
      <c r="AC881" s="148">
        <f>SUM(AC882:AC884)</f>
        <v>1399.9</v>
      </c>
      <c r="AD881" s="235">
        <f t="shared" si="368"/>
        <v>0.34692208564631238</v>
      </c>
      <c r="AE881" s="148">
        <f>SUM(AE882:AE884)</f>
        <v>6231.5</v>
      </c>
      <c r="AF881" s="273">
        <f t="shared" si="365"/>
        <v>0.6</v>
      </c>
      <c r="AG881" s="274">
        <f>SUM(AG882:AG884)</f>
        <v>2421.1200000000003</v>
      </c>
      <c r="AH881" s="148">
        <f>SUM(AH882:AH884)</f>
        <v>-1021.2200000000003</v>
      </c>
      <c r="AI881" s="235">
        <f t="shared" si="369"/>
        <v>0.6</v>
      </c>
      <c r="AJ881" s="128">
        <f t="shared" si="370"/>
        <v>2421.1200000000003</v>
      </c>
      <c r="AK881" s="128"/>
      <c r="AL881" s="443">
        <f t="shared" si="378"/>
        <v>5.0999999999999997E-2</v>
      </c>
      <c r="AM881" s="128">
        <f>SUM(AM882:AM884)</f>
        <v>205.8</v>
      </c>
      <c r="AN881" s="200"/>
      <c r="AO881" s="329"/>
    </row>
    <row r="882" spans="2:41" ht="15.75" x14ac:dyDescent="0.25">
      <c r="B882" s="666"/>
      <c r="C882" s="28" t="s">
        <v>628</v>
      </c>
      <c r="D882" s="111">
        <v>3</v>
      </c>
      <c r="E882" s="111">
        <v>15</v>
      </c>
      <c r="F882" s="111">
        <v>15</v>
      </c>
      <c r="G882" s="47">
        <v>1444.8000000000002</v>
      </c>
      <c r="H882" s="47">
        <v>49.2</v>
      </c>
      <c r="I882" s="86">
        <v>0.29789590254706527</v>
      </c>
      <c r="J882" s="47">
        <v>430.39999999999992</v>
      </c>
      <c r="K882" s="86">
        <v>0</v>
      </c>
      <c r="L882" s="47">
        <v>0</v>
      </c>
      <c r="M882" s="86">
        <v>0</v>
      </c>
      <c r="N882" s="47">
        <v>0</v>
      </c>
      <c r="O882" s="47">
        <v>0</v>
      </c>
      <c r="P882" s="47">
        <v>0</v>
      </c>
      <c r="Q882" s="47">
        <v>58.8</v>
      </c>
      <c r="R882" s="47">
        <v>4.2</v>
      </c>
      <c r="S882" s="47">
        <v>181.4</v>
      </c>
      <c r="T882" s="86">
        <v>0</v>
      </c>
      <c r="U882" s="47">
        <v>0</v>
      </c>
      <c r="V882" s="86">
        <v>0.18833056478405316</v>
      </c>
      <c r="W882" s="47">
        <v>272.10000000000002</v>
      </c>
      <c r="X882" s="47">
        <v>0</v>
      </c>
      <c r="Y882" s="47">
        <v>2.7</v>
      </c>
      <c r="Z882" s="47">
        <v>0</v>
      </c>
      <c r="AA882" s="60">
        <f>G882+H882+J882+L882+N882+O882+P882+Q882+R882+S882+U882+W882+X882+Y882+Z882</f>
        <v>2443.6</v>
      </c>
      <c r="AB882" s="144">
        <v>212.3</v>
      </c>
      <c r="AC882" s="47">
        <f>AB882+X882+W882+U882</f>
        <v>484.40000000000003</v>
      </c>
      <c r="AD882" s="247">
        <f t="shared" si="368"/>
        <v>0.33527131782945735</v>
      </c>
      <c r="AE882" s="47">
        <f>G882+H882+J882+L882+N882+P882+Q882+R882+S882+Y882+Z882</f>
        <v>2171.5</v>
      </c>
      <c r="AF882" s="296">
        <f t="shared" si="365"/>
        <v>0.6</v>
      </c>
      <c r="AG882" s="297">
        <f>G882*AF882</f>
        <v>866.88000000000011</v>
      </c>
      <c r="AH882" s="225">
        <f>IF((AA882+AB882)-(AE882+AG882)&gt;0,0,(AA882+AB882)-(AE882+AG882))</f>
        <v>-382.48</v>
      </c>
      <c r="AI882" s="247">
        <f t="shared" si="369"/>
        <v>0.6</v>
      </c>
      <c r="AJ882" s="47">
        <f t="shared" si="370"/>
        <v>866.88000000000011</v>
      </c>
      <c r="AK882" s="47"/>
      <c r="AL882" s="446">
        <f t="shared" si="378"/>
        <v>5.0999999999999997E-2</v>
      </c>
      <c r="AM882" s="47">
        <f t="shared" si="366"/>
        <v>73.7</v>
      </c>
      <c r="AN882" s="189"/>
      <c r="AO882" s="329"/>
    </row>
    <row r="883" spans="2:41" ht="15.75" customHeight="1" x14ac:dyDescent="0.25">
      <c r="B883" s="666"/>
      <c r="C883" s="28" t="s">
        <v>629</v>
      </c>
      <c r="D883" s="111">
        <v>3</v>
      </c>
      <c r="E883" s="111">
        <v>15</v>
      </c>
      <c r="F883" s="111">
        <v>14</v>
      </c>
      <c r="G883" s="47">
        <v>1295.8000000000002</v>
      </c>
      <c r="H883" s="47">
        <v>56.4</v>
      </c>
      <c r="I883" s="86">
        <v>0.32937181663837006</v>
      </c>
      <c r="J883" s="47">
        <v>426.8</v>
      </c>
      <c r="K883" s="86">
        <v>0</v>
      </c>
      <c r="L883" s="47">
        <v>0</v>
      </c>
      <c r="M883" s="86">
        <v>0</v>
      </c>
      <c r="N883" s="47">
        <v>0</v>
      </c>
      <c r="O883" s="47">
        <v>0</v>
      </c>
      <c r="P883" s="47">
        <v>0</v>
      </c>
      <c r="Q883" s="47">
        <v>29.4</v>
      </c>
      <c r="R883" s="47">
        <v>4.2</v>
      </c>
      <c r="S883" s="47">
        <v>172.7</v>
      </c>
      <c r="T883" s="86">
        <v>0</v>
      </c>
      <c r="U883" s="47">
        <v>0</v>
      </c>
      <c r="V883" s="86">
        <v>0.19987652415496215</v>
      </c>
      <c r="W883" s="47">
        <v>259</v>
      </c>
      <c r="X883" s="47">
        <v>0</v>
      </c>
      <c r="Y883" s="47">
        <v>26.5</v>
      </c>
      <c r="Z883" s="47">
        <v>0</v>
      </c>
      <c r="AA883" s="60">
        <f>G883+H883+J883+L883+N883+O883+P883+Q883+R883+S883+U883+W883+X883+Y883+Z883</f>
        <v>2270.8000000000002</v>
      </c>
      <c r="AB883" s="144">
        <v>197.3</v>
      </c>
      <c r="AC883" s="47">
        <f>AB883+X883+W883+U883</f>
        <v>456.3</v>
      </c>
      <c r="AD883" s="247">
        <f t="shared" si="368"/>
        <v>0.35213767556721715</v>
      </c>
      <c r="AE883" s="47">
        <f>G883+H883+J883+L883+N883+P883+Q883+R883+S883+Y883+Z883</f>
        <v>2011.8000000000004</v>
      </c>
      <c r="AF883" s="296">
        <f t="shared" si="365"/>
        <v>0.6</v>
      </c>
      <c r="AG883" s="297">
        <f>G883*AF883</f>
        <v>777.48000000000013</v>
      </c>
      <c r="AH883" s="225">
        <f>IF((AA883+AB883)-(AE883+AG883)&gt;0,0,(AA883+AB883)-(AE883+AG883))</f>
        <v>-321.18000000000029</v>
      </c>
      <c r="AI883" s="247">
        <f t="shared" si="369"/>
        <v>0.60000000000000009</v>
      </c>
      <c r="AJ883" s="47">
        <f t="shared" si="370"/>
        <v>777.48000000000025</v>
      </c>
      <c r="AK883" s="47"/>
      <c r="AL883" s="446">
        <f t="shared" si="378"/>
        <v>5.0999999999999997E-2</v>
      </c>
      <c r="AM883" s="47">
        <f t="shared" si="366"/>
        <v>66.099999999999994</v>
      </c>
      <c r="AN883" s="189"/>
      <c r="AO883" s="329"/>
    </row>
    <row r="884" spans="2:41" ht="15.75" x14ac:dyDescent="0.25">
      <c r="B884" s="666"/>
      <c r="C884" s="28" t="s">
        <v>630</v>
      </c>
      <c r="D884" s="111">
        <v>3</v>
      </c>
      <c r="E884" s="111">
        <v>14</v>
      </c>
      <c r="F884" s="111">
        <v>14</v>
      </c>
      <c r="G884" s="47">
        <v>1294.6000000000001</v>
      </c>
      <c r="H884" s="47">
        <v>69.599999999999994</v>
      </c>
      <c r="I884" s="86">
        <v>0.3574076934960605</v>
      </c>
      <c r="J884" s="47">
        <v>462.7</v>
      </c>
      <c r="K884" s="86">
        <v>0</v>
      </c>
      <c r="L884" s="47">
        <v>0</v>
      </c>
      <c r="M884" s="86">
        <v>0</v>
      </c>
      <c r="N884" s="47">
        <v>0</v>
      </c>
      <c r="O884" s="47">
        <v>0</v>
      </c>
      <c r="P884" s="47">
        <v>0</v>
      </c>
      <c r="Q884" s="47">
        <v>29.4</v>
      </c>
      <c r="R884" s="47">
        <v>4.2</v>
      </c>
      <c r="S884" s="47">
        <v>176.70000000000002</v>
      </c>
      <c r="T884" s="86">
        <v>0</v>
      </c>
      <c r="U884" s="47">
        <v>0</v>
      </c>
      <c r="V884" s="86">
        <v>0.19990730727637879</v>
      </c>
      <c r="W884" s="47">
        <v>258.8</v>
      </c>
      <c r="X884" s="47">
        <v>0</v>
      </c>
      <c r="Y884" s="47">
        <v>11</v>
      </c>
      <c r="Z884" s="47">
        <v>0</v>
      </c>
      <c r="AA884" s="60">
        <f>G884+H884+J884+L884+N884+O884+P884+Q884+R884+S884+U884+W884+X884+Y884+Z884</f>
        <v>2307.0000000000005</v>
      </c>
      <c r="AB884" s="144">
        <v>200.4</v>
      </c>
      <c r="AC884" s="47">
        <f>AB884+X884+W884+U884</f>
        <v>459.20000000000005</v>
      </c>
      <c r="AD884" s="247">
        <f t="shared" si="368"/>
        <v>0.35470415572377567</v>
      </c>
      <c r="AE884" s="47">
        <f>G884+H884+J884+L884+N884+P884+Q884+R884+S884+Y884+Z884</f>
        <v>2048.2000000000003</v>
      </c>
      <c r="AF884" s="296">
        <f t="shared" si="365"/>
        <v>0.6</v>
      </c>
      <c r="AG884" s="297">
        <f>G884*AF884</f>
        <v>776.7600000000001</v>
      </c>
      <c r="AH884" s="225">
        <f>IF((AA884+AB884)-(AE884+AG884)&gt;0,0,(AA884+AB884)-(AE884+AG884))</f>
        <v>-317.55999999999995</v>
      </c>
      <c r="AI884" s="247">
        <f t="shared" si="369"/>
        <v>0.6</v>
      </c>
      <c r="AJ884" s="47">
        <f t="shared" si="370"/>
        <v>776.76</v>
      </c>
      <c r="AK884" s="47"/>
      <c r="AL884" s="446">
        <f t="shared" si="378"/>
        <v>5.0999999999999997E-2</v>
      </c>
      <c r="AM884" s="47">
        <f t="shared" si="366"/>
        <v>66</v>
      </c>
      <c r="AN884" s="189"/>
      <c r="AO884" s="329"/>
    </row>
    <row r="885" spans="2:41" ht="15.75" x14ac:dyDescent="0.25">
      <c r="B885" s="666" t="s">
        <v>631</v>
      </c>
      <c r="C885" s="26" t="s">
        <v>124</v>
      </c>
      <c r="D885" s="126">
        <f t="shared" ref="D885:AA885" si="382">SUM(D886:D887)</f>
        <v>13</v>
      </c>
      <c r="E885" s="126">
        <f t="shared" si="382"/>
        <v>47</v>
      </c>
      <c r="F885" s="126">
        <f t="shared" si="382"/>
        <v>42</v>
      </c>
      <c r="G885" s="128">
        <f t="shared" si="382"/>
        <v>4118.2</v>
      </c>
      <c r="H885" s="128">
        <f t="shared" si="382"/>
        <v>124.8</v>
      </c>
      <c r="I885" s="82">
        <f>J885/G885</f>
        <v>0.25139624107619835</v>
      </c>
      <c r="J885" s="128">
        <f t="shared" si="382"/>
        <v>1035.3</v>
      </c>
      <c r="K885" s="82">
        <f>L885/G885</f>
        <v>0</v>
      </c>
      <c r="L885" s="128">
        <f t="shared" si="382"/>
        <v>0</v>
      </c>
      <c r="M885" s="83">
        <f t="shared" si="382"/>
        <v>0</v>
      </c>
      <c r="N885" s="128">
        <f t="shared" si="382"/>
        <v>0</v>
      </c>
      <c r="O885" s="128">
        <f t="shared" si="382"/>
        <v>0</v>
      </c>
      <c r="P885" s="128">
        <f t="shared" si="382"/>
        <v>0</v>
      </c>
      <c r="Q885" s="128">
        <f t="shared" si="382"/>
        <v>88.199999999999989</v>
      </c>
      <c r="R885" s="128">
        <f t="shared" si="382"/>
        <v>12.7</v>
      </c>
      <c r="S885" s="128">
        <f t="shared" si="382"/>
        <v>527</v>
      </c>
      <c r="T885" s="82">
        <f>U885/G885</f>
        <v>0</v>
      </c>
      <c r="U885" s="128">
        <f t="shared" si="382"/>
        <v>0</v>
      </c>
      <c r="V885" s="82">
        <f>W885/G885</f>
        <v>0.19996600456510127</v>
      </c>
      <c r="W885" s="128">
        <f t="shared" si="382"/>
        <v>823.5</v>
      </c>
      <c r="X885" s="128">
        <f t="shared" si="382"/>
        <v>0</v>
      </c>
      <c r="Y885" s="128">
        <f t="shared" si="382"/>
        <v>78.400000000000006</v>
      </c>
      <c r="Z885" s="128">
        <f t="shared" si="382"/>
        <v>0</v>
      </c>
      <c r="AA885" s="128">
        <f t="shared" si="382"/>
        <v>6808.1</v>
      </c>
      <c r="AB885" s="148">
        <f>SUM(AB886:AB887)</f>
        <v>591.4</v>
      </c>
      <c r="AC885" s="148">
        <f>SUM(AC886:AC887)</f>
        <v>1414.9</v>
      </c>
      <c r="AD885" s="235">
        <f t="shared" si="368"/>
        <v>0.34357243455878783</v>
      </c>
      <c r="AE885" s="148">
        <f>SUM(AE886:AE887)</f>
        <v>5984.6</v>
      </c>
      <c r="AF885" s="273">
        <f t="shared" si="365"/>
        <v>0.6</v>
      </c>
      <c r="AG885" s="274">
        <f>SUM(AG886:AG887)</f>
        <v>2470.92</v>
      </c>
      <c r="AH885" s="148">
        <f>SUM(AH886:AH887)</f>
        <v>-1056.02</v>
      </c>
      <c r="AI885" s="235">
        <f t="shared" si="369"/>
        <v>0.60000000000000009</v>
      </c>
      <c r="AJ885" s="128">
        <f t="shared" si="370"/>
        <v>2470.92</v>
      </c>
      <c r="AK885" s="128"/>
      <c r="AL885" s="443">
        <f t="shared" si="378"/>
        <v>5.0999999999999997E-2</v>
      </c>
      <c r="AM885" s="128">
        <f>SUM(AM886:AM887)</f>
        <v>210</v>
      </c>
      <c r="AN885" s="200"/>
      <c r="AO885" s="329"/>
    </row>
    <row r="886" spans="2:41" ht="15.75" customHeight="1" x14ac:dyDescent="0.25">
      <c r="B886" s="666"/>
      <c r="C886" s="28" t="s">
        <v>632</v>
      </c>
      <c r="D886" s="111">
        <v>6</v>
      </c>
      <c r="E886" s="111">
        <v>28</v>
      </c>
      <c r="F886" s="111">
        <v>25</v>
      </c>
      <c r="G886" s="47">
        <v>2367.6</v>
      </c>
      <c r="H886" s="47">
        <v>73.2</v>
      </c>
      <c r="I886" s="86">
        <v>0.23935631018753165</v>
      </c>
      <c r="J886" s="47">
        <v>566.69999999999993</v>
      </c>
      <c r="K886" s="86">
        <v>0</v>
      </c>
      <c r="L886" s="47">
        <v>0</v>
      </c>
      <c r="M886" s="86">
        <v>0</v>
      </c>
      <c r="N886" s="47">
        <v>0</v>
      </c>
      <c r="O886" s="47">
        <v>0</v>
      </c>
      <c r="P886" s="47">
        <v>0</v>
      </c>
      <c r="Q886" s="47">
        <v>58.8</v>
      </c>
      <c r="R886" s="47">
        <v>8.5</v>
      </c>
      <c r="S886" s="47">
        <v>305.7</v>
      </c>
      <c r="T886" s="86">
        <v>0</v>
      </c>
      <c r="U886" s="47">
        <v>0</v>
      </c>
      <c r="V886" s="86">
        <v>0.19994931576279776</v>
      </c>
      <c r="W886" s="47">
        <v>473.4</v>
      </c>
      <c r="X886" s="47">
        <v>0</v>
      </c>
      <c r="Y886" s="47">
        <v>48.9</v>
      </c>
      <c r="Z886" s="47">
        <v>0</v>
      </c>
      <c r="AA886" s="60">
        <f>G886+H886+J886+L886+N886+O886+P886+Q886+R886+S886+U886+W886+X886+Y886+Z886</f>
        <v>3902.7999999999997</v>
      </c>
      <c r="AB886" s="144">
        <v>339</v>
      </c>
      <c r="AC886" s="47">
        <f>AB886+X886+W886+U886</f>
        <v>812.4</v>
      </c>
      <c r="AD886" s="247">
        <f t="shared" si="368"/>
        <v>0.34313228585909783</v>
      </c>
      <c r="AE886" s="47">
        <f>G886+H886+J886+L886+N886+P886+Q886+R886+S886+Y886+Z886</f>
        <v>3429.3999999999996</v>
      </c>
      <c r="AF886" s="296">
        <f t="shared" si="365"/>
        <v>0.6</v>
      </c>
      <c r="AG886" s="297">
        <f>G886*AF886</f>
        <v>1420.56</v>
      </c>
      <c r="AH886" s="225">
        <f>IF((AA886+AB886)-(AE886+AG886)&gt;0,0,(AA886+AB886)-(AE886+AG886))</f>
        <v>-608.15999999999985</v>
      </c>
      <c r="AI886" s="247">
        <f t="shared" si="369"/>
        <v>0.6</v>
      </c>
      <c r="AJ886" s="47">
        <f t="shared" si="370"/>
        <v>1420.56</v>
      </c>
      <c r="AK886" s="47"/>
      <c r="AL886" s="446">
        <f t="shared" si="378"/>
        <v>5.0999999999999997E-2</v>
      </c>
      <c r="AM886" s="47">
        <f t="shared" si="366"/>
        <v>120.7</v>
      </c>
      <c r="AN886" s="189"/>
      <c r="AO886" s="329"/>
    </row>
    <row r="887" spans="2:41" ht="15.75" x14ac:dyDescent="0.25">
      <c r="B887" s="666"/>
      <c r="C887" s="28" t="s">
        <v>633</v>
      </c>
      <c r="D887" s="111">
        <v>7</v>
      </c>
      <c r="E887" s="111">
        <v>19</v>
      </c>
      <c r="F887" s="111">
        <v>17</v>
      </c>
      <c r="G887" s="47">
        <v>1750.6000000000001</v>
      </c>
      <c r="H887" s="47">
        <v>51.599999999999994</v>
      </c>
      <c r="I887" s="86">
        <v>0.26767965269050609</v>
      </c>
      <c r="J887" s="47">
        <v>468.6</v>
      </c>
      <c r="K887" s="86">
        <v>0</v>
      </c>
      <c r="L887" s="47">
        <v>0</v>
      </c>
      <c r="M887" s="86">
        <v>0</v>
      </c>
      <c r="N887" s="47">
        <v>0</v>
      </c>
      <c r="O887" s="47">
        <v>0</v>
      </c>
      <c r="P887" s="47">
        <v>0</v>
      </c>
      <c r="Q887" s="47">
        <v>29.4</v>
      </c>
      <c r="R887" s="47">
        <v>4.2</v>
      </c>
      <c r="S887" s="47">
        <v>221.3</v>
      </c>
      <c r="T887" s="86">
        <v>0</v>
      </c>
      <c r="U887" s="47">
        <v>0</v>
      </c>
      <c r="V887" s="86">
        <v>0.1999885753455958</v>
      </c>
      <c r="W887" s="47">
        <v>350.1</v>
      </c>
      <c r="X887" s="47">
        <v>0</v>
      </c>
      <c r="Y887" s="47">
        <v>29.5</v>
      </c>
      <c r="Z887" s="47">
        <v>0</v>
      </c>
      <c r="AA887" s="60">
        <f>G887+H887+J887+L887+N887+O887+P887+Q887+R887+S887+U887+W887+X887+Y887+Z887</f>
        <v>2905.3</v>
      </c>
      <c r="AB887" s="144">
        <v>252.4</v>
      </c>
      <c r="AC887" s="47">
        <f>AB887+X887+W887+U887</f>
        <v>602.5</v>
      </c>
      <c r="AD887" s="247">
        <f t="shared" si="368"/>
        <v>0.34416771392665368</v>
      </c>
      <c r="AE887" s="47">
        <f>G887+H887+J887+L887+N887+P887+Q887+R887+S887+Y887+Z887</f>
        <v>2555.2000000000003</v>
      </c>
      <c r="AF887" s="296">
        <f t="shared" si="365"/>
        <v>0.6</v>
      </c>
      <c r="AG887" s="297">
        <f>G887*AF887</f>
        <v>1050.3600000000001</v>
      </c>
      <c r="AH887" s="225">
        <f>IF((AA887+AB887)-(AE887+AG887)&gt;0,0,(AA887+AB887)-(AE887+AG887))</f>
        <v>-447.86000000000013</v>
      </c>
      <c r="AI887" s="247">
        <f t="shared" si="369"/>
        <v>0.6</v>
      </c>
      <c r="AJ887" s="47">
        <f t="shared" si="370"/>
        <v>1050.3600000000001</v>
      </c>
      <c r="AK887" s="47"/>
      <c r="AL887" s="446">
        <f t="shared" si="378"/>
        <v>5.0999999999999997E-2</v>
      </c>
      <c r="AM887" s="47">
        <f t="shared" si="366"/>
        <v>89.3</v>
      </c>
      <c r="AN887" s="189"/>
      <c r="AO887" s="329"/>
    </row>
    <row r="888" spans="2:41" ht="15.75" x14ac:dyDescent="0.25">
      <c r="B888" s="666" t="s">
        <v>838</v>
      </c>
      <c r="C888" s="26" t="s">
        <v>124</v>
      </c>
      <c r="D888" s="126">
        <f t="shared" ref="D888:AA888" si="383">SUM(D889:D890)</f>
        <v>12</v>
      </c>
      <c r="E888" s="126">
        <f t="shared" si="383"/>
        <v>44</v>
      </c>
      <c r="F888" s="126">
        <f t="shared" si="383"/>
        <v>42</v>
      </c>
      <c r="G888" s="128">
        <f t="shared" si="383"/>
        <v>4045.3999999999996</v>
      </c>
      <c r="H888" s="128">
        <f t="shared" si="383"/>
        <v>138</v>
      </c>
      <c r="I888" s="82">
        <f>J888/G888</f>
        <v>0.29388935581153908</v>
      </c>
      <c r="J888" s="128">
        <f t="shared" si="383"/>
        <v>1188.9000000000001</v>
      </c>
      <c r="K888" s="82">
        <f>L888/G888</f>
        <v>0</v>
      </c>
      <c r="L888" s="128">
        <f t="shared" si="383"/>
        <v>0</v>
      </c>
      <c r="M888" s="83">
        <f t="shared" si="383"/>
        <v>0</v>
      </c>
      <c r="N888" s="128">
        <f t="shared" si="383"/>
        <v>0</v>
      </c>
      <c r="O888" s="128">
        <f t="shared" si="383"/>
        <v>0</v>
      </c>
      <c r="P888" s="128">
        <f t="shared" si="383"/>
        <v>0</v>
      </c>
      <c r="Q888" s="128">
        <f t="shared" si="383"/>
        <v>117.6</v>
      </c>
      <c r="R888" s="128">
        <f t="shared" si="383"/>
        <v>8.4</v>
      </c>
      <c r="S888" s="128">
        <f t="shared" si="383"/>
        <v>517.70000000000005</v>
      </c>
      <c r="T888" s="82">
        <f>U888/G888</f>
        <v>0</v>
      </c>
      <c r="U888" s="128">
        <f t="shared" si="383"/>
        <v>0</v>
      </c>
      <c r="V888" s="82">
        <f>W888/G888</f>
        <v>0.19600039551095072</v>
      </c>
      <c r="W888" s="128">
        <f t="shared" si="383"/>
        <v>792.9</v>
      </c>
      <c r="X888" s="128">
        <f t="shared" si="383"/>
        <v>0</v>
      </c>
      <c r="Y888" s="128">
        <f t="shared" si="383"/>
        <v>58.000000000000007</v>
      </c>
      <c r="Z888" s="128">
        <f t="shared" si="383"/>
        <v>0</v>
      </c>
      <c r="AA888" s="128">
        <f t="shared" si="383"/>
        <v>6866.9</v>
      </c>
      <c r="AB888" s="148">
        <f>SUM(AB889:AB890)</f>
        <v>596.5</v>
      </c>
      <c r="AC888" s="148">
        <f>SUM(AC889:AC890)</f>
        <v>1389.4</v>
      </c>
      <c r="AD888" s="235">
        <f t="shared" si="368"/>
        <v>0.34345182182231676</v>
      </c>
      <c r="AE888" s="148">
        <f>SUM(AE889:AE890)</f>
        <v>6074</v>
      </c>
      <c r="AF888" s="273">
        <f t="shared" si="365"/>
        <v>0.6</v>
      </c>
      <c r="AG888" s="274">
        <f>SUM(AG889:AG890)</f>
        <v>2427.2399999999998</v>
      </c>
      <c r="AH888" s="148">
        <f>SUM(AH889:AH890)</f>
        <v>-1037.8399999999997</v>
      </c>
      <c r="AI888" s="235">
        <f t="shared" si="369"/>
        <v>0.6</v>
      </c>
      <c r="AJ888" s="128">
        <f t="shared" si="370"/>
        <v>2427.2399999999998</v>
      </c>
      <c r="AK888" s="128"/>
      <c r="AL888" s="443">
        <f t="shared" si="378"/>
        <v>5.0999999999999997E-2</v>
      </c>
      <c r="AM888" s="128">
        <f>SUM(AM889:AM890)</f>
        <v>206.3</v>
      </c>
      <c r="AN888" s="200"/>
      <c r="AO888" s="329"/>
    </row>
    <row r="889" spans="2:41" ht="15.75" customHeight="1" x14ac:dyDescent="0.25">
      <c r="B889" s="666"/>
      <c r="C889" s="28" t="s">
        <v>988</v>
      </c>
      <c r="D889" s="111">
        <v>7</v>
      </c>
      <c r="E889" s="111">
        <v>27</v>
      </c>
      <c r="F889" s="111">
        <v>26</v>
      </c>
      <c r="G889" s="47">
        <v>2469.3999999999996</v>
      </c>
      <c r="H889" s="47">
        <v>81.599999999999994</v>
      </c>
      <c r="I889" s="86">
        <v>0.26544909694662677</v>
      </c>
      <c r="J889" s="47">
        <v>655.5</v>
      </c>
      <c r="K889" s="86">
        <v>0</v>
      </c>
      <c r="L889" s="47">
        <v>0</v>
      </c>
      <c r="M889" s="86">
        <v>0</v>
      </c>
      <c r="N889" s="47">
        <v>0</v>
      </c>
      <c r="O889" s="47">
        <v>0</v>
      </c>
      <c r="P889" s="47">
        <v>0</v>
      </c>
      <c r="Q889" s="47">
        <v>58.8</v>
      </c>
      <c r="R889" s="47">
        <v>4.2</v>
      </c>
      <c r="S889" s="47">
        <v>313.59999999999997</v>
      </c>
      <c r="T889" s="86">
        <v>0</v>
      </c>
      <c r="U889" s="47">
        <v>0</v>
      </c>
      <c r="V889" s="86">
        <v>0.20000809913339274</v>
      </c>
      <c r="W889" s="47">
        <v>493.9</v>
      </c>
      <c r="X889" s="47">
        <v>0</v>
      </c>
      <c r="Y889" s="47">
        <v>38.400000000000006</v>
      </c>
      <c r="Z889" s="47">
        <v>0</v>
      </c>
      <c r="AA889" s="60">
        <f>G889+H889+J889+L889+N889+O889+P889+Q889+R889+S889+U889+W889+X889+Y889+Z889</f>
        <v>4115.3999999999996</v>
      </c>
      <c r="AB889" s="144">
        <v>357.5</v>
      </c>
      <c r="AC889" s="47">
        <f>AB889+X889+W889+U889</f>
        <v>851.4</v>
      </c>
      <c r="AD889" s="247">
        <f t="shared" si="368"/>
        <v>0.34478010852838753</v>
      </c>
      <c r="AE889" s="47">
        <f>G889+H889+J889+L889+N889+P889+Q889+R889+S889+Y889+Z889</f>
        <v>3621.4999999999995</v>
      </c>
      <c r="AF889" s="296">
        <f t="shared" si="365"/>
        <v>0.6</v>
      </c>
      <c r="AG889" s="297">
        <f>G889*AF889</f>
        <v>1481.6399999999996</v>
      </c>
      <c r="AH889" s="225">
        <f>IF((AA889+AB889)-(AE889+AG889)&gt;0,0,(AA889+AB889)-(AE889+AG889))</f>
        <v>-630.23999999999978</v>
      </c>
      <c r="AI889" s="247">
        <f t="shared" si="369"/>
        <v>0.60000000000000009</v>
      </c>
      <c r="AJ889" s="47">
        <f t="shared" si="370"/>
        <v>1481.6399999999999</v>
      </c>
      <c r="AK889" s="47"/>
      <c r="AL889" s="446">
        <f t="shared" si="378"/>
        <v>5.0999999999999997E-2</v>
      </c>
      <c r="AM889" s="47">
        <f t="shared" si="366"/>
        <v>125.9</v>
      </c>
      <c r="AN889" s="189"/>
      <c r="AO889" s="329"/>
    </row>
    <row r="890" spans="2:41" ht="15.75" x14ac:dyDescent="0.25">
      <c r="B890" s="666"/>
      <c r="C890" s="28" t="s">
        <v>634</v>
      </c>
      <c r="D890" s="111">
        <v>5</v>
      </c>
      <c r="E890" s="111">
        <v>17</v>
      </c>
      <c r="F890" s="111">
        <v>16</v>
      </c>
      <c r="G890" s="47">
        <v>1576</v>
      </c>
      <c r="H890" s="47">
        <v>56.4</v>
      </c>
      <c r="I890" s="86">
        <v>0.33845177664974624</v>
      </c>
      <c r="J890" s="47">
        <v>533.40000000000009</v>
      </c>
      <c r="K890" s="86">
        <v>0</v>
      </c>
      <c r="L890" s="47">
        <v>0</v>
      </c>
      <c r="M890" s="86">
        <v>0</v>
      </c>
      <c r="N890" s="47">
        <v>0</v>
      </c>
      <c r="O890" s="47">
        <v>0</v>
      </c>
      <c r="P890" s="47">
        <v>0</v>
      </c>
      <c r="Q890" s="47">
        <v>58.8</v>
      </c>
      <c r="R890" s="47">
        <v>4.2</v>
      </c>
      <c r="S890" s="47">
        <v>204.10000000000002</v>
      </c>
      <c r="T890" s="86">
        <v>0</v>
      </c>
      <c r="U890" s="47">
        <v>0</v>
      </c>
      <c r="V890" s="86">
        <v>0.18972081218274112</v>
      </c>
      <c r="W890" s="47">
        <v>299</v>
      </c>
      <c r="X890" s="47">
        <v>0</v>
      </c>
      <c r="Y890" s="47">
        <v>19.600000000000001</v>
      </c>
      <c r="Z890" s="47">
        <v>0</v>
      </c>
      <c r="AA890" s="60">
        <f>G890+H890+J890+L890+N890+O890+P890+Q890+R890+S890+U890+W890+X890+Y890+Z890</f>
        <v>2751.5</v>
      </c>
      <c r="AB890" s="144">
        <v>239</v>
      </c>
      <c r="AC890" s="47">
        <f>AB890+X890+W890+U890</f>
        <v>538</v>
      </c>
      <c r="AD890" s="247">
        <f t="shared" si="368"/>
        <v>0.34137055837563451</v>
      </c>
      <c r="AE890" s="47">
        <f>G890+H890+J890+L890+N890+P890+Q890+R890+S890+Y890+Z890</f>
        <v>2452.5</v>
      </c>
      <c r="AF890" s="296">
        <f t="shared" si="365"/>
        <v>0.6</v>
      </c>
      <c r="AG890" s="297">
        <f>G890*AF890</f>
        <v>945.59999999999991</v>
      </c>
      <c r="AH890" s="225">
        <f>IF((AA890+AB890)-(AE890+AG890)&gt;0,0,(AA890+AB890)-(AE890+AG890))</f>
        <v>-407.59999999999991</v>
      </c>
      <c r="AI890" s="247">
        <f t="shared" si="369"/>
        <v>0.6</v>
      </c>
      <c r="AJ890" s="47">
        <f t="shared" si="370"/>
        <v>945.59999999999991</v>
      </c>
      <c r="AK890" s="47"/>
      <c r="AL890" s="446">
        <f t="shared" si="378"/>
        <v>5.0999999999999997E-2</v>
      </c>
      <c r="AM890" s="47">
        <f t="shared" si="366"/>
        <v>80.400000000000006</v>
      </c>
      <c r="AN890" s="189"/>
      <c r="AO890" s="329"/>
    </row>
    <row r="891" spans="2:41" ht="15.75" x14ac:dyDescent="0.25">
      <c r="B891" s="666" t="s">
        <v>635</v>
      </c>
      <c r="C891" s="26" t="s">
        <v>124</v>
      </c>
      <c r="D891" s="126">
        <f t="shared" ref="D891:AA891" si="384">SUM(D892:D893)</f>
        <v>38</v>
      </c>
      <c r="E891" s="126">
        <f t="shared" si="384"/>
        <v>144</v>
      </c>
      <c r="F891" s="126">
        <f t="shared" si="384"/>
        <v>142</v>
      </c>
      <c r="G891" s="128">
        <f t="shared" si="384"/>
        <v>12918.100000000002</v>
      </c>
      <c r="H891" s="128">
        <f t="shared" si="384"/>
        <v>345.6</v>
      </c>
      <c r="I891" s="82">
        <f>J891/G891</f>
        <v>0.24930910892468702</v>
      </c>
      <c r="J891" s="128">
        <f t="shared" si="384"/>
        <v>3220.6</v>
      </c>
      <c r="K891" s="82">
        <f>L891/G891</f>
        <v>3.2512521191196842E-3</v>
      </c>
      <c r="L891" s="128">
        <f t="shared" si="384"/>
        <v>42</v>
      </c>
      <c r="M891" s="83">
        <f t="shared" si="384"/>
        <v>0</v>
      </c>
      <c r="N891" s="128">
        <f t="shared" si="384"/>
        <v>0</v>
      </c>
      <c r="O891" s="128">
        <f t="shared" si="384"/>
        <v>0</v>
      </c>
      <c r="P891" s="128">
        <f t="shared" si="384"/>
        <v>0</v>
      </c>
      <c r="Q891" s="128">
        <f t="shared" si="384"/>
        <v>302.7</v>
      </c>
      <c r="R891" s="128">
        <f t="shared" si="384"/>
        <v>33.9</v>
      </c>
      <c r="S891" s="128">
        <f t="shared" si="384"/>
        <v>1556.1</v>
      </c>
      <c r="T891" s="82">
        <f>U891/G891</f>
        <v>0</v>
      </c>
      <c r="U891" s="128">
        <f t="shared" si="384"/>
        <v>0</v>
      </c>
      <c r="V891" s="82">
        <f>W891/G891</f>
        <v>0.19621306538887293</v>
      </c>
      <c r="W891" s="128">
        <f t="shared" si="384"/>
        <v>2534.6999999999998</v>
      </c>
      <c r="X891" s="128">
        <f t="shared" si="384"/>
        <v>0</v>
      </c>
      <c r="Y891" s="128">
        <f t="shared" si="384"/>
        <v>510</v>
      </c>
      <c r="Z891" s="128">
        <f t="shared" si="384"/>
        <v>0</v>
      </c>
      <c r="AA891" s="128">
        <f t="shared" si="384"/>
        <v>21463.7</v>
      </c>
      <c r="AB891" s="148">
        <f>SUM(AB892:AB893)</f>
        <v>1868</v>
      </c>
      <c r="AC891" s="148">
        <f>SUM(AC892:AC893)</f>
        <v>4402.7</v>
      </c>
      <c r="AD891" s="235">
        <f t="shared" si="368"/>
        <v>0.34081637392495795</v>
      </c>
      <c r="AE891" s="148">
        <f>SUM(AE892:AE893)</f>
        <v>18929</v>
      </c>
      <c r="AF891" s="273">
        <f t="shared" si="365"/>
        <v>0.6</v>
      </c>
      <c r="AG891" s="274">
        <f>SUM(AG892:AG893)</f>
        <v>7750.8600000000006</v>
      </c>
      <c r="AH891" s="148">
        <f>SUM(AH892:AH893)</f>
        <v>-3348.1600000000044</v>
      </c>
      <c r="AI891" s="235">
        <f t="shared" si="369"/>
        <v>0.6000000000000002</v>
      </c>
      <c r="AJ891" s="128">
        <f t="shared" si="370"/>
        <v>7750.8600000000042</v>
      </c>
      <c r="AK891" s="128"/>
      <c r="AL891" s="443">
        <f t="shared" si="378"/>
        <v>5.0999999999999997E-2</v>
      </c>
      <c r="AM891" s="128">
        <f>SUM(AM892:AM893)</f>
        <v>658.80000000000007</v>
      </c>
      <c r="AN891" s="200"/>
      <c r="AO891" s="329"/>
    </row>
    <row r="892" spans="2:41" ht="15.75" customHeight="1" x14ac:dyDescent="0.25">
      <c r="B892" s="666"/>
      <c r="C892" s="28" t="s">
        <v>636</v>
      </c>
      <c r="D892" s="111">
        <v>32</v>
      </c>
      <c r="E892" s="111">
        <v>123</v>
      </c>
      <c r="F892" s="111">
        <v>121</v>
      </c>
      <c r="G892" s="47">
        <v>10913.800000000001</v>
      </c>
      <c r="H892" s="47">
        <v>264</v>
      </c>
      <c r="I892" s="86">
        <v>0.23550917187414094</v>
      </c>
      <c r="J892" s="47">
        <v>2570.2999999999997</v>
      </c>
      <c r="K892" s="86">
        <v>3.8483388004178195E-3</v>
      </c>
      <c r="L892" s="47">
        <v>42</v>
      </c>
      <c r="M892" s="86">
        <v>0</v>
      </c>
      <c r="N892" s="47">
        <v>0</v>
      </c>
      <c r="O892" s="47">
        <v>0</v>
      </c>
      <c r="P892" s="47">
        <v>0</v>
      </c>
      <c r="Q892" s="47">
        <v>243.9</v>
      </c>
      <c r="R892" s="47">
        <v>29.7</v>
      </c>
      <c r="S892" s="47">
        <v>1289.3</v>
      </c>
      <c r="T892" s="86">
        <v>0</v>
      </c>
      <c r="U892" s="47">
        <v>0</v>
      </c>
      <c r="V892" s="86">
        <v>0.19557807546409131</v>
      </c>
      <c r="W892" s="47">
        <v>2134</v>
      </c>
      <c r="X892" s="47">
        <v>0</v>
      </c>
      <c r="Y892" s="47">
        <v>483.7</v>
      </c>
      <c r="Z892" s="47">
        <v>0</v>
      </c>
      <c r="AA892" s="60">
        <f>G892+H892+J892+L892+N892+O892+P892+Q892+R892+S892+U892+W892+X892+Y892+Z892</f>
        <v>17970.7</v>
      </c>
      <c r="AB892" s="144">
        <v>1564.6</v>
      </c>
      <c r="AC892" s="47">
        <f>AB892+X892+W892+U892</f>
        <v>3698.6</v>
      </c>
      <c r="AD892" s="247">
        <f t="shared" si="368"/>
        <v>0.33889204493393682</v>
      </c>
      <c r="AE892" s="47">
        <f>G892+H892+J892+L892+N892+P892+Q892+R892+S892+Y892+Z892</f>
        <v>15836.7</v>
      </c>
      <c r="AF892" s="296">
        <f t="shared" si="365"/>
        <v>0.6</v>
      </c>
      <c r="AG892" s="297">
        <f>G892*AF892</f>
        <v>6548.2800000000007</v>
      </c>
      <c r="AH892" s="225">
        <f>IF((AA892+AB892)-(AE892+AG892)&gt;0,0,(AA892+AB892)-(AE892+AG892))</f>
        <v>-2849.6800000000039</v>
      </c>
      <c r="AI892" s="247">
        <f t="shared" si="369"/>
        <v>0.60000000000000031</v>
      </c>
      <c r="AJ892" s="47">
        <f t="shared" si="370"/>
        <v>6548.2800000000043</v>
      </c>
      <c r="AK892" s="47"/>
      <c r="AL892" s="446">
        <f t="shared" si="378"/>
        <v>5.0999999999999997E-2</v>
      </c>
      <c r="AM892" s="47">
        <f t="shared" si="366"/>
        <v>556.6</v>
      </c>
      <c r="AN892" s="189"/>
      <c r="AO892" s="329"/>
    </row>
    <row r="893" spans="2:41" ht="15.75" x14ac:dyDescent="0.25">
      <c r="B893" s="666"/>
      <c r="C893" s="28" t="s">
        <v>637</v>
      </c>
      <c r="D893" s="111">
        <v>6</v>
      </c>
      <c r="E893" s="111">
        <v>21</v>
      </c>
      <c r="F893" s="111">
        <v>21</v>
      </c>
      <c r="G893" s="47">
        <v>2004.3000000000002</v>
      </c>
      <c r="H893" s="47">
        <v>81.599999999999994</v>
      </c>
      <c r="I893" s="86">
        <v>0.3244524272813451</v>
      </c>
      <c r="J893" s="47">
        <v>650.30000000000007</v>
      </c>
      <c r="K893" s="86">
        <v>0</v>
      </c>
      <c r="L893" s="47">
        <v>0</v>
      </c>
      <c r="M893" s="86">
        <v>0</v>
      </c>
      <c r="N893" s="47">
        <v>0</v>
      </c>
      <c r="O893" s="47">
        <v>0</v>
      </c>
      <c r="P893" s="47">
        <v>0</v>
      </c>
      <c r="Q893" s="47">
        <v>58.8</v>
      </c>
      <c r="R893" s="47">
        <v>4.2</v>
      </c>
      <c r="S893" s="47">
        <v>266.8</v>
      </c>
      <c r="T893" s="86">
        <v>0</v>
      </c>
      <c r="U893" s="47">
        <v>0</v>
      </c>
      <c r="V893" s="86">
        <v>0.19992017163099335</v>
      </c>
      <c r="W893" s="47">
        <v>400.7</v>
      </c>
      <c r="X893" s="47">
        <v>0</v>
      </c>
      <c r="Y893" s="47">
        <v>26.299999999999997</v>
      </c>
      <c r="Z893" s="47">
        <v>0</v>
      </c>
      <c r="AA893" s="60">
        <f>G893+H893+J893+L893+N893+O893+P893+Q893+R893+S893+U893+W893+X893+Y893+Z893</f>
        <v>3493.0000000000005</v>
      </c>
      <c r="AB893" s="144">
        <v>303.39999999999998</v>
      </c>
      <c r="AC893" s="47">
        <f>AB893+X893+W893+U893</f>
        <v>704.09999999999991</v>
      </c>
      <c r="AD893" s="247">
        <f t="shared" si="368"/>
        <v>0.35129471635982629</v>
      </c>
      <c r="AE893" s="47">
        <f>G893+H893+J893+L893+N893+P893+Q893+R893+S893+Y893+Z893</f>
        <v>3092.3000000000006</v>
      </c>
      <c r="AF893" s="296">
        <f t="shared" si="365"/>
        <v>0.6</v>
      </c>
      <c r="AG893" s="297">
        <f>G893*AF893</f>
        <v>1202.5800000000002</v>
      </c>
      <c r="AH893" s="225">
        <f>IF((AA893+AB893)-(AE893+AG893)&gt;0,0,(AA893+AB893)-(AE893+AG893))</f>
        <v>-498.48000000000047</v>
      </c>
      <c r="AI893" s="247">
        <f t="shared" si="369"/>
        <v>0.60000000000000009</v>
      </c>
      <c r="AJ893" s="47">
        <f t="shared" si="370"/>
        <v>1202.5800000000004</v>
      </c>
      <c r="AK893" s="47"/>
      <c r="AL893" s="446">
        <f t="shared" si="378"/>
        <v>5.0999999999999997E-2</v>
      </c>
      <c r="AM893" s="47">
        <f t="shared" si="366"/>
        <v>102.2</v>
      </c>
      <c r="AN893" s="189"/>
      <c r="AO893" s="329"/>
    </row>
    <row r="894" spans="2:41" ht="15.75" x14ac:dyDescent="0.25">
      <c r="B894" s="666" t="s">
        <v>638</v>
      </c>
      <c r="C894" s="26" t="s">
        <v>124</v>
      </c>
      <c r="D894" s="126">
        <f t="shared" ref="D894:AA894" si="385">SUM(D895:D896)</f>
        <v>9</v>
      </c>
      <c r="E894" s="126">
        <f t="shared" si="385"/>
        <v>56</v>
      </c>
      <c r="F894" s="126">
        <f t="shared" si="385"/>
        <v>46</v>
      </c>
      <c r="G894" s="128">
        <f t="shared" si="385"/>
        <v>4216.7999999999993</v>
      </c>
      <c r="H894" s="128">
        <f t="shared" si="385"/>
        <v>132</v>
      </c>
      <c r="I894" s="82">
        <f>J894/G894</f>
        <v>0.30959495351925637</v>
      </c>
      <c r="J894" s="128">
        <f t="shared" si="385"/>
        <v>1305.5</v>
      </c>
      <c r="K894" s="82">
        <f>L894/G894</f>
        <v>0</v>
      </c>
      <c r="L894" s="128">
        <f t="shared" si="385"/>
        <v>0</v>
      </c>
      <c r="M894" s="83">
        <f t="shared" si="385"/>
        <v>0</v>
      </c>
      <c r="N894" s="128">
        <f t="shared" si="385"/>
        <v>0</v>
      </c>
      <c r="O894" s="128">
        <f t="shared" si="385"/>
        <v>0</v>
      </c>
      <c r="P894" s="128">
        <f t="shared" si="385"/>
        <v>0</v>
      </c>
      <c r="Q894" s="128">
        <f t="shared" si="385"/>
        <v>117.6</v>
      </c>
      <c r="R894" s="128">
        <f t="shared" si="385"/>
        <v>12.7</v>
      </c>
      <c r="S894" s="128">
        <f t="shared" si="385"/>
        <v>556.1</v>
      </c>
      <c r="T894" s="82">
        <f>U894/G894</f>
        <v>0</v>
      </c>
      <c r="U894" s="128">
        <f t="shared" si="385"/>
        <v>0</v>
      </c>
      <c r="V894" s="82">
        <f>W894/G894</f>
        <v>0.19996205653576174</v>
      </c>
      <c r="W894" s="128">
        <f t="shared" si="385"/>
        <v>843.19999999999993</v>
      </c>
      <c r="X894" s="128">
        <f t="shared" si="385"/>
        <v>0</v>
      </c>
      <c r="Y894" s="128">
        <f t="shared" si="385"/>
        <v>55.699999999999996</v>
      </c>
      <c r="Z894" s="128">
        <f t="shared" si="385"/>
        <v>0</v>
      </c>
      <c r="AA894" s="128">
        <f t="shared" si="385"/>
        <v>7239.6</v>
      </c>
      <c r="AB894" s="148">
        <f>SUM(AB895:AB896)</f>
        <v>628.90000000000009</v>
      </c>
      <c r="AC894" s="148">
        <f>SUM(AC895:AC896)</f>
        <v>1472.1</v>
      </c>
      <c r="AD894" s="235">
        <f t="shared" si="368"/>
        <v>0.34910358565737054</v>
      </c>
      <c r="AE894" s="148">
        <f>SUM(AE895:AE896)</f>
        <v>6396.4</v>
      </c>
      <c r="AF894" s="273">
        <f t="shared" si="365"/>
        <v>0.6</v>
      </c>
      <c r="AG894" s="274">
        <f>SUM(AG895:AG896)</f>
        <v>2530.08</v>
      </c>
      <c r="AH894" s="148">
        <f>SUM(AH895:AH896)</f>
        <v>-1057.9799999999991</v>
      </c>
      <c r="AI894" s="235">
        <f t="shared" si="369"/>
        <v>0.59999999999999987</v>
      </c>
      <c r="AJ894" s="128">
        <f t="shared" si="370"/>
        <v>2530.079999999999</v>
      </c>
      <c r="AK894" s="128"/>
      <c r="AL894" s="443">
        <f t="shared" si="378"/>
        <v>5.0999999999999997E-2</v>
      </c>
      <c r="AM894" s="128">
        <f>SUM(AM895:AM896)</f>
        <v>215</v>
      </c>
      <c r="AN894" s="200"/>
      <c r="AO894" s="329"/>
    </row>
    <row r="895" spans="2:41" ht="15.75" customHeight="1" x14ac:dyDescent="0.25">
      <c r="B895" s="666"/>
      <c r="C895" s="28" t="s">
        <v>639</v>
      </c>
      <c r="D895" s="111">
        <v>6</v>
      </c>
      <c r="E895" s="111">
        <v>38</v>
      </c>
      <c r="F895" s="111">
        <v>28</v>
      </c>
      <c r="G895" s="47">
        <v>2488.6999999999998</v>
      </c>
      <c r="H895" s="47">
        <v>102</v>
      </c>
      <c r="I895" s="86">
        <v>0.28010607947924621</v>
      </c>
      <c r="J895" s="47">
        <v>697.1</v>
      </c>
      <c r="K895" s="86">
        <v>0</v>
      </c>
      <c r="L895" s="47">
        <v>0</v>
      </c>
      <c r="M895" s="86">
        <v>0</v>
      </c>
      <c r="N895" s="47">
        <v>0</v>
      </c>
      <c r="O895" s="47">
        <v>0</v>
      </c>
      <c r="P895" s="47">
        <v>0</v>
      </c>
      <c r="Q895" s="47">
        <v>88.2</v>
      </c>
      <c r="R895" s="47">
        <v>8.5</v>
      </c>
      <c r="S895" s="47">
        <v>323.5</v>
      </c>
      <c r="T895" s="86">
        <v>0</v>
      </c>
      <c r="U895" s="47">
        <v>0</v>
      </c>
      <c r="V895" s="86">
        <v>0.19998392735162934</v>
      </c>
      <c r="W895" s="47">
        <v>497.69999999999993</v>
      </c>
      <c r="X895" s="47">
        <v>0</v>
      </c>
      <c r="Y895" s="47">
        <v>37.299999999999997</v>
      </c>
      <c r="Z895" s="47">
        <v>0</v>
      </c>
      <c r="AA895" s="60">
        <f>G895+H895+J895+L895+N895+O895+P895+Q895+R895+S895+U895+W895+X895+Y895+Z895</f>
        <v>4243</v>
      </c>
      <c r="AB895" s="144">
        <v>368.6</v>
      </c>
      <c r="AC895" s="47">
        <f>AB895+X895+W895+U895</f>
        <v>866.3</v>
      </c>
      <c r="AD895" s="247">
        <f t="shared" si="368"/>
        <v>0.34809338208703339</v>
      </c>
      <c r="AE895" s="47">
        <f>G895+H895+J895+L895+N895+P895+Q895+R895+S895+Y895+Z895</f>
        <v>3745.2999999999997</v>
      </c>
      <c r="AF895" s="296">
        <f t="shared" si="365"/>
        <v>0.6</v>
      </c>
      <c r="AG895" s="297">
        <f>G895*AF895</f>
        <v>1493.2199999999998</v>
      </c>
      <c r="AH895" s="225">
        <f>IF((AA895+AB895)-(AE895+AG895)&gt;0,0,(AA895+AB895)-(AE895+AG895))</f>
        <v>-626.91999999999916</v>
      </c>
      <c r="AI895" s="247">
        <f t="shared" si="369"/>
        <v>0.59999999999999964</v>
      </c>
      <c r="AJ895" s="47">
        <f t="shared" si="370"/>
        <v>1493.2199999999991</v>
      </c>
      <c r="AK895" s="47"/>
      <c r="AL895" s="446">
        <f t="shared" si="378"/>
        <v>5.0999999999999997E-2</v>
      </c>
      <c r="AM895" s="47">
        <f t="shared" si="366"/>
        <v>126.9</v>
      </c>
      <c r="AN895" s="189"/>
      <c r="AO895" s="329"/>
    </row>
    <row r="896" spans="2:41" ht="15.75" x14ac:dyDescent="0.25">
      <c r="B896" s="666"/>
      <c r="C896" s="28" t="s">
        <v>640</v>
      </c>
      <c r="D896" s="111">
        <v>3</v>
      </c>
      <c r="E896" s="111">
        <v>18</v>
      </c>
      <c r="F896" s="111">
        <v>18</v>
      </c>
      <c r="G896" s="47">
        <v>1728.1</v>
      </c>
      <c r="H896" s="47">
        <v>29.999999999999996</v>
      </c>
      <c r="I896" s="86">
        <v>0.35206295931948384</v>
      </c>
      <c r="J896" s="47">
        <v>608.4</v>
      </c>
      <c r="K896" s="86">
        <v>0</v>
      </c>
      <c r="L896" s="47">
        <v>0</v>
      </c>
      <c r="M896" s="86">
        <v>0</v>
      </c>
      <c r="N896" s="47">
        <v>0</v>
      </c>
      <c r="O896" s="47">
        <v>0</v>
      </c>
      <c r="P896" s="47">
        <v>0</v>
      </c>
      <c r="Q896" s="47">
        <v>29.4</v>
      </c>
      <c r="R896" s="47">
        <v>4.2</v>
      </c>
      <c r="S896" s="47">
        <v>232.6</v>
      </c>
      <c r="T896" s="86">
        <v>0</v>
      </c>
      <c r="U896" s="47">
        <v>0</v>
      </c>
      <c r="V896" s="86">
        <v>0.19993055957409872</v>
      </c>
      <c r="W896" s="47">
        <v>345.5</v>
      </c>
      <c r="X896" s="47">
        <v>0</v>
      </c>
      <c r="Y896" s="47">
        <v>18.399999999999999</v>
      </c>
      <c r="Z896" s="47">
        <v>0</v>
      </c>
      <c r="AA896" s="60">
        <f>G896+H896+J896+L896+N896+O896+P896+Q896+R896+S896+U896+W896+X896+Y896+Z896</f>
        <v>2996.6</v>
      </c>
      <c r="AB896" s="144">
        <v>260.3</v>
      </c>
      <c r="AC896" s="47">
        <f>AB896+X896+W896+U896</f>
        <v>605.79999999999995</v>
      </c>
      <c r="AD896" s="247">
        <f t="shared" si="368"/>
        <v>0.35055841675828947</v>
      </c>
      <c r="AE896" s="47">
        <f>G896+H896+J896+L896+N896+P896+Q896+R896+S896+Y896+Z896</f>
        <v>2651.1</v>
      </c>
      <c r="AF896" s="296">
        <f t="shared" si="365"/>
        <v>0.6</v>
      </c>
      <c r="AG896" s="297">
        <f>G896*AF896</f>
        <v>1036.8599999999999</v>
      </c>
      <c r="AH896" s="225">
        <f>IF((AA896+AB896)-(AE896+AG896)&gt;0,0,(AA896+AB896)-(AE896+AG896))</f>
        <v>-431.05999999999995</v>
      </c>
      <c r="AI896" s="247">
        <f t="shared" si="369"/>
        <v>0.6</v>
      </c>
      <c r="AJ896" s="47">
        <f t="shared" si="370"/>
        <v>1036.8599999999999</v>
      </c>
      <c r="AK896" s="47"/>
      <c r="AL896" s="446">
        <f t="shared" si="378"/>
        <v>5.0999999999999997E-2</v>
      </c>
      <c r="AM896" s="47">
        <f t="shared" si="366"/>
        <v>88.1</v>
      </c>
      <c r="AN896" s="189"/>
      <c r="AO896" s="329"/>
    </row>
    <row r="897" spans="2:45" ht="15.75" x14ac:dyDescent="0.25">
      <c r="B897" s="666" t="s">
        <v>641</v>
      </c>
      <c r="C897" s="26" t="s">
        <v>124</v>
      </c>
      <c r="D897" s="126">
        <f t="shared" ref="D897:AA897" si="386">SUM(D898:D900)</f>
        <v>10</v>
      </c>
      <c r="E897" s="126">
        <f t="shared" si="386"/>
        <v>50</v>
      </c>
      <c r="F897" s="126">
        <f t="shared" si="386"/>
        <v>47</v>
      </c>
      <c r="G897" s="128">
        <f t="shared" si="386"/>
        <v>4448.3</v>
      </c>
      <c r="H897" s="128">
        <f t="shared" si="386"/>
        <v>158.4</v>
      </c>
      <c r="I897" s="82">
        <f>J897/G897</f>
        <v>0.30357664725850325</v>
      </c>
      <c r="J897" s="128">
        <f t="shared" si="386"/>
        <v>1350.4</v>
      </c>
      <c r="K897" s="82">
        <f>L897/G897</f>
        <v>0</v>
      </c>
      <c r="L897" s="128">
        <f t="shared" si="386"/>
        <v>0</v>
      </c>
      <c r="M897" s="83">
        <f t="shared" si="386"/>
        <v>0</v>
      </c>
      <c r="N897" s="128">
        <f t="shared" si="386"/>
        <v>0</v>
      </c>
      <c r="O897" s="128">
        <f t="shared" si="386"/>
        <v>0</v>
      </c>
      <c r="P897" s="128">
        <f t="shared" si="386"/>
        <v>0</v>
      </c>
      <c r="Q897" s="128">
        <f t="shared" si="386"/>
        <v>89.8</v>
      </c>
      <c r="R897" s="128">
        <f t="shared" si="386"/>
        <v>12.600000000000001</v>
      </c>
      <c r="S897" s="128">
        <f t="shared" si="386"/>
        <v>579.4</v>
      </c>
      <c r="T897" s="82">
        <f>U897/G897</f>
        <v>0</v>
      </c>
      <c r="U897" s="128">
        <f t="shared" si="386"/>
        <v>0</v>
      </c>
      <c r="V897" s="82">
        <f>W897/G897</f>
        <v>0.19994155070476363</v>
      </c>
      <c r="W897" s="128">
        <f t="shared" si="386"/>
        <v>889.40000000000009</v>
      </c>
      <c r="X897" s="128">
        <f t="shared" si="386"/>
        <v>0</v>
      </c>
      <c r="Y897" s="128">
        <f t="shared" si="386"/>
        <v>49.3</v>
      </c>
      <c r="Z897" s="128">
        <f t="shared" si="386"/>
        <v>0</v>
      </c>
      <c r="AA897" s="128">
        <f t="shared" si="386"/>
        <v>7577.6</v>
      </c>
      <c r="AB897" s="148">
        <f>SUM(AB898:AB900)</f>
        <v>658.2</v>
      </c>
      <c r="AC897" s="148">
        <f>SUM(AC898:AC900)</f>
        <v>1547.6</v>
      </c>
      <c r="AD897" s="235">
        <f t="shared" si="368"/>
        <v>0.34790818964548254</v>
      </c>
      <c r="AE897" s="148">
        <f>SUM(AE898:AE900)</f>
        <v>6688.2000000000007</v>
      </c>
      <c r="AF897" s="273">
        <f t="shared" si="365"/>
        <v>0.6</v>
      </c>
      <c r="AG897" s="274">
        <f>SUM(AG898:AG900)</f>
        <v>2668.9800000000005</v>
      </c>
      <c r="AH897" s="148">
        <f>SUM(AH898:AH900)</f>
        <v>-1121.3799999999999</v>
      </c>
      <c r="AI897" s="235">
        <f t="shared" si="369"/>
        <v>0.59999999999999987</v>
      </c>
      <c r="AJ897" s="128">
        <f t="shared" si="370"/>
        <v>2668.9799999999996</v>
      </c>
      <c r="AK897" s="128"/>
      <c r="AL897" s="443">
        <f t="shared" si="378"/>
        <v>5.0999999999999997E-2</v>
      </c>
      <c r="AM897" s="128">
        <f>SUM(AM898:AM900)</f>
        <v>226.9</v>
      </c>
      <c r="AN897" s="200"/>
      <c r="AO897" s="329"/>
    </row>
    <row r="898" spans="2:45" ht="15.75" x14ac:dyDescent="0.25">
      <c r="B898" s="666"/>
      <c r="C898" s="28" t="s">
        <v>642</v>
      </c>
      <c r="D898" s="111">
        <v>5</v>
      </c>
      <c r="E898" s="111">
        <v>19</v>
      </c>
      <c r="F898" s="111">
        <v>18</v>
      </c>
      <c r="G898" s="47">
        <v>1817.5000000000002</v>
      </c>
      <c r="H898" s="47">
        <v>60</v>
      </c>
      <c r="I898" s="86">
        <v>0.28401650618982116</v>
      </c>
      <c r="J898" s="47">
        <v>516.20000000000005</v>
      </c>
      <c r="K898" s="86">
        <v>0</v>
      </c>
      <c r="L898" s="47">
        <v>0</v>
      </c>
      <c r="M898" s="86">
        <v>0</v>
      </c>
      <c r="N898" s="47">
        <v>0</v>
      </c>
      <c r="O898" s="47">
        <v>0</v>
      </c>
      <c r="P898" s="47">
        <v>0</v>
      </c>
      <c r="Q898" s="47">
        <v>31</v>
      </c>
      <c r="R898" s="47">
        <v>4.2</v>
      </c>
      <c r="S898" s="47">
        <v>232.79999999999998</v>
      </c>
      <c r="T898" s="86">
        <v>0</v>
      </c>
      <c r="U898" s="47">
        <v>0</v>
      </c>
      <c r="V898" s="86">
        <v>0.19994497936726272</v>
      </c>
      <c r="W898" s="47">
        <v>363.40000000000003</v>
      </c>
      <c r="X898" s="47">
        <v>0</v>
      </c>
      <c r="Y898" s="47">
        <v>24.2</v>
      </c>
      <c r="Z898" s="47">
        <v>0</v>
      </c>
      <c r="AA898" s="60">
        <f>G898+H898+J898+L898+N898+O898+P898+Q898+R898+S898+U898+W898+X898+Y898+Z898</f>
        <v>3049.3</v>
      </c>
      <c r="AB898" s="144">
        <v>264.89999999999998</v>
      </c>
      <c r="AC898" s="47">
        <f>AB898+X898+W898+U898</f>
        <v>628.29999999999995</v>
      </c>
      <c r="AD898" s="247">
        <f t="shared" si="368"/>
        <v>0.34569463548830803</v>
      </c>
      <c r="AE898" s="47">
        <f>G898+H898+J898+L898+N898+P898+Q898+R898+S898+Y898+Z898</f>
        <v>2685.9</v>
      </c>
      <c r="AF898" s="296">
        <f t="shared" si="365"/>
        <v>0.6</v>
      </c>
      <c r="AG898" s="297">
        <f>G898*AF898</f>
        <v>1090.5</v>
      </c>
      <c r="AH898" s="225">
        <f>IF((AA898+AB898)-(AE898+AG898)&gt;0,0,(AA898+AB898)-(AE898+AG898))</f>
        <v>-462.19999999999982</v>
      </c>
      <c r="AI898" s="247">
        <f t="shared" si="369"/>
        <v>0.59999999999999976</v>
      </c>
      <c r="AJ898" s="47">
        <f t="shared" si="370"/>
        <v>1090.4999999999998</v>
      </c>
      <c r="AK898" s="47"/>
      <c r="AL898" s="446">
        <f t="shared" si="378"/>
        <v>5.0999999999999997E-2</v>
      </c>
      <c r="AM898" s="47">
        <f t="shared" si="366"/>
        <v>92.7</v>
      </c>
      <c r="AN898" s="189"/>
      <c r="AO898" s="329"/>
    </row>
    <row r="899" spans="2:45" ht="15.75" x14ac:dyDescent="0.25">
      <c r="B899" s="666"/>
      <c r="C899" s="28" t="s">
        <v>643</v>
      </c>
      <c r="D899" s="111">
        <v>2</v>
      </c>
      <c r="E899" s="111">
        <v>14</v>
      </c>
      <c r="F899" s="111">
        <v>12</v>
      </c>
      <c r="G899" s="47">
        <v>1052.3</v>
      </c>
      <c r="H899" s="47">
        <v>42</v>
      </c>
      <c r="I899" s="86">
        <v>0.30038962273116038</v>
      </c>
      <c r="J899" s="47">
        <v>316.10000000000002</v>
      </c>
      <c r="K899" s="86">
        <v>0</v>
      </c>
      <c r="L899" s="47">
        <v>0</v>
      </c>
      <c r="M899" s="86">
        <v>0</v>
      </c>
      <c r="N899" s="47">
        <v>0</v>
      </c>
      <c r="O899" s="47">
        <v>0</v>
      </c>
      <c r="P899" s="47">
        <v>0</v>
      </c>
      <c r="Q899" s="47">
        <v>29.4</v>
      </c>
      <c r="R899" s="47">
        <v>4.2</v>
      </c>
      <c r="S899" s="47">
        <v>138</v>
      </c>
      <c r="T899" s="86">
        <v>0</v>
      </c>
      <c r="U899" s="47">
        <v>0</v>
      </c>
      <c r="V899" s="86">
        <v>0.19994298203934241</v>
      </c>
      <c r="W899" s="47">
        <v>210.4</v>
      </c>
      <c r="X899" s="47">
        <v>0</v>
      </c>
      <c r="Y899" s="47">
        <v>10.399999999999999</v>
      </c>
      <c r="Z899" s="47">
        <v>0</v>
      </c>
      <c r="AA899" s="60">
        <f>G899+H899+J899+L899+N899+O899+P899+Q899+R899+S899+U899+W899+X899+Y899+Z899</f>
        <v>1802.8000000000004</v>
      </c>
      <c r="AB899" s="144">
        <v>156.6</v>
      </c>
      <c r="AC899" s="47">
        <f>AB899+X899+W899+U899</f>
        <v>367</v>
      </c>
      <c r="AD899" s="247">
        <f t="shared" si="368"/>
        <v>0.34875985935569703</v>
      </c>
      <c r="AE899" s="47">
        <f>G899+H899+J899+L899+N899+P899+Q899+R899+S899+Y899+Z899</f>
        <v>1592.4000000000003</v>
      </c>
      <c r="AF899" s="296">
        <f t="shared" si="365"/>
        <v>0.6</v>
      </c>
      <c r="AG899" s="297">
        <f>G899*AF899</f>
        <v>631.38</v>
      </c>
      <c r="AH899" s="225">
        <f>IF((AA899+AB899)-(AE899+AG899)&gt;0,0,(AA899+AB899)-(AE899+AG899))</f>
        <v>-264.37999999999988</v>
      </c>
      <c r="AI899" s="247">
        <f t="shared" si="369"/>
        <v>0.59999999999999987</v>
      </c>
      <c r="AJ899" s="47">
        <f t="shared" si="370"/>
        <v>631.37999999999988</v>
      </c>
      <c r="AK899" s="47"/>
      <c r="AL899" s="446">
        <f t="shared" si="378"/>
        <v>5.0999999999999997E-2</v>
      </c>
      <c r="AM899" s="47">
        <f t="shared" si="366"/>
        <v>53.7</v>
      </c>
      <c r="AN899" s="189"/>
      <c r="AO899" s="329"/>
    </row>
    <row r="900" spans="2:45" ht="15.75" x14ac:dyDescent="0.25">
      <c r="B900" s="666"/>
      <c r="C900" s="28" t="s">
        <v>458</v>
      </c>
      <c r="D900" s="111">
        <v>3</v>
      </c>
      <c r="E900" s="111">
        <v>17</v>
      </c>
      <c r="F900" s="111">
        <v>17</v>
      </c>
      <c r="G900" s="47">
        <v>1578.5000000000002</v>
      </c>
      <c r="H900" s="47">
        <v>56.4</v>
      </c>
      <c r="I900" s="86">
        <v>0.32822299651567943</v>
      </c>
      <c r="J900" s="47">
        <v>518.1</v>
      </c>
      <c r="K900" s="86">
        <v>0</v>
      </c>
      <c r="L900" s="47">
        <v>0</v>
      </c>
      <c r="M900" s="86">
        <v>0</v>
      </c>
      <c r="N900" s="47">
        <v>0</v>
      </c>
      <c r="O900" s="47">
        <v>0</v>
      </c>
      <c r="P900" s="47">
        <v>0</v>
      </c>
      <c r="Q900" s="47">
        <v>29.4</v>
      </c>
      <c r="R900" s="47">
        <v>4.2</v>
      </c>
      <c r="S900" s="47">
        <v>208.6</v>
      </c>
      <c r="T900" s="86">
        <v>0</v>
      </c>
      <c r="U900" s="47">
        <v>0</v>
      </c>
      <c r="V900" s="86">
        <v>0.19993664871713651</v>
      </c>
      <c r="W900" s="47">
        <v>315.60000000000002</v>
      </c>
      <c r="X900" s="47">
        <v>0</v>
      </c>
      <c r="Y900" s="47">
        <v>14.7</v>
      </c>
      <c r="Z900" s="47">
        <v>0</v>
      </c>
      <c r="AA900" s="60">
        <f>G900+H900+J900+L900+N900+O900+P900+Q900+R900+S900+U900+W900+X900+Y900+Z900</f>
        <v>2725.5</v>
      </c>
      <c r="AB900" s="144">
        <v>236.7</v>
      </c>
      <c r="AC900" s="47">
        <f>AB900+X900+W900+U900</f>
        <v>552.29999999999995</v>
      </c>
      <c r="AD900" s="247">
        <f t="shared" si="368"/>
        <v>0.34988913525498883</v>
      </c>
      <c r="AE900" s="47">
        <f>G900+H900+J900+L900+N900+P900+Q900+R900+S900+Y900+Z900</f>
        <v>2409.9</v>
      </c>
      <c r="AF900" s="296">
        <f t="shared" si="365"/>
        <v>0.6</v>
      </c>
      <c r="AG900" s="297">
        <f>G900*AF900</f>
        <v>947.10000000000014</v>
      </c>
      <c r="AH900" s="225">
        <f>IF((AA900+AB900)-(AE900+AG900)&gt;0,0,(AA900+AB900)-(AE900+AG900))</f>
        <v>-394.80000000000018</v>
      </c>
      <c r="AI900" s="247">
        <f t="shared" si="369"/>
        <v>0.6</v>
      </c>
      <c r="AJ900" s="47">
        <f t="shared" si="370"/>
        <v>947.10000000000014</v>
      </c>
      <c r="AK900" s="47"/>
      <c r="AL900" s="446">
        <f t="shared" si="378"/>
        <v>5.0999999999999997E-2</v>
      </c>
      <c r="AM900" s="47">
        <f t="shared" si="366"/>
        <v>80.5</v>
      </c>
      <c r="AN900" s="189"/>
      <c r="AO900" s="329"/>
    </row>
    <row r="901" spans="2:45" ht="41.25" customHeight="1" x14ac:dyDescent="0.25">
      <c r="B901" s="663" t="s">
        <v>644</v>
      </c>
      <c r="C901" s="664"/>
      <c r="D901" s="117">
        <f t="shared" ref="D901:AA901" si="387">D903</f>
        <v>101</v>
      </c>
      <c r="E901" s="117">
        <f t="shared" si="387"/>
        <v>610</v>
      </c>
      <c r="F901" s="117">
        <f t="shared" si="387"/>
        <v>540</v>
      </c>
      <c r="G901" s="132">
        <f t="shared" si="387"/>
        <v>49308.42</v>
      </c>
      <c r="H901" s="132">
        <f t="shared" si="387"/>
        <v>1614.1999999999998</v>
      </c>
      <c r="I901" s="87">
        <f>J901/G901</f>
        <v>0.28380548393154759</v>
      </c>
      <c r="J901" s="132">
        <f t="shared" si="387"/>
        <v>13994</v>
      </c>
      <c r="K901" s="87">
        <f>L901/G901</f>
        <v>9.2479134395302069E-4</v>
      </c>
      <c r="L901" s="132">
        <f t="shared" si="387"/>
        <v>45.6</v>
      </c>
      <c r="M901" s="87">
        <f>N901/G901</f>
        <v>0</v>
      </c>
      <c r="N901" s="132">
        <f t="shared" si="387"/>
        <v>0</v>
      </c>
      <c r="O901" s="132">
        <f t="shared" si="387"/>
        <v>0</v>
      </c>
      <c r="P901" s="132">
        <f t="shared" si="387"/>
        <v>0</v>
      </c>
      <c r="Q901" s="132">
        <f t="shared" si="387"/>
        <v>987.1</v>
      </c>
      <c r="R901" s="132">
        <f t="shared" si="387"/>
        <v>141.5</v>
      </c>
      <c r="S901" s="132">
        <f t="shared" si="387"/>
        <v>6634.5123913333337</v>
      </c>
      <c r="T901" s="87">
        <f>U901/G901</f>
        <v>0.27909693103125188</v>
      </c>
      <c r="U901" s="132">
        <f t="shared" si="387"/>
        <v>13761.828696</v>
      </c>
      <c r="V901" s="87">
        <f>W901/G901</f>
        <v>0</v>
      </c>
      <c r="W901" s="315">
        <f t="shared" si="387"/>
        <v>0</v>
      </c>
      <c r="X901" s="132">
        <f t="shared" si="387"/>
        <v>0</v>
      </c>
      <c r="Y901" s="132">
        <f t="shared" si="387"/>
        <v>0</v>
      </c>
      <c r="Z901" s="132">
        <f t="shared" si="387"/>
        <v>0</v>
      </c>
      <c r="AA901" s="132">
        <f t="shared" si="387"/>
        <v>86487.161087333341</v>
      </c>
      <c r="AB901" s="129">
        <f>AB903+AB902</f>
        <v>4700.2000000000007</v>
      </c>
      <c r="AC901" s="129">
        <f>AC903+AC902</f>
        <v>18794.028696000001</v>
      </c>
      <c r="AD901" s="226">
        <f t="shared" si="368"/>
        <v>0.37441939319897094</v>
      </c>
      <c r="AE901" s="129">
        <f>AE903+AE902</f>
        <v>75784.932391333336</v>
      </c>
      <c r="AF901" s="258">
        <f t="shared" si="365"/>
        <v>0.6</v>
      </c>
      <c r="AG901" s="255">
        <f>AG903+AG902</f>
        <v>30737.472000000002</v>
      </c>
      <c r="AH901" s="129">
        <f>AH903+AH902</f>
        <v>-11943.443303999997</v>
      </c>
      <c r="AI901" s="226">
        <f t="shared" si="369"/>
        <v>0.62337166755698115</v>
      </c>
      <c r="AJ901" s="132">
        <f t="shared" si="370"/>
        <v>30737.471999999998</v>
      </c>
      <c r="AK901" s="132"/>
      <c r="AL901" s="424"/>
      <c r="AM901" s="132">
        <f>AM903+AM902</f>
        <v>2514.8999999999996</v>
      </c>
      <c r="AN901" s="196"/>
      <c r="AO901" s="329"/>
    </row>
    <row r="902" spans="2:45" ht="18.75" x14ac:dyDescent="0.25">
      <c r="B902" s="306" t="s">
        <v>839</v>
      </c>
      <c r="C902" s="207"/>
      <c r="D902" s="350"/>
      <c r="E902" s="350">
        <v>17</v>
      </c>
      <c r="F902" s="350">
        <v>17</v>
      </c>
      <c r="G902" s="355">
        <v>1920.7000000000003</v>
      </c>
      <c r="H902" s="355">
        <v>95.199999999999989</v>
      </c>
      <c r="I902" s="363">
        <f>J902/G902</f>
        <v>0.41063154058416201</v>
      </c>
      <c r="J902" s="364">
        <v>788.7</v>
      </c>
      <c r="K902" s="363">
        <v>0</v>
      </c>
      <c r="L902" s="364">
        <v>0</v>
      </c>
      <c r="M902" s="363">
        <v>0</v>
      </c>
      <c r="N902" s="355">
        <v>0</v>
      </c>
      <c r="O902" s="355">
        <v>0</v>
      </c>
      <c r="P902" s="355">
        <v>0</v>
      </c>
      <c r="Q902" s="355">
        <v>0</v>
      </c>
      <c r="R902" s="355">
        <v>0</v>
      </c>
      <c r="S902" s="355">
        <v>255</v>
      </c>
      <c r="T902" s="363">
        <f>U902/G902</f>
        <v>0.17285364710782525</v>
      </c>
      <c r="U902" s="355">
        <v>332</v>
      </c>
      <c r="V902" s="363">
        <f>W902/G902</f>
        <v>0</v>
      </c>
      <c r="W902" s="365">
        <v>0</v>
      </c>
      <c r="X902" s="355">
        <v>0</v>
      </c>
      <c r="Y902" s="355">
        <v>0</v>
      </c>
      <c r="Z902" s="355">
        <v>0</v>
      </c>
      <c r="AA902" s="355">
        <f>G902+H902+J902+L902+N902+O902+P902+Q902+R902+S902+U902+W902+X902+Y902+Z902</f>
        <v>3391.6000000000004</v>
      </c>
      <c r="AB902" s="356">
        <v>302.3</v>
      </c>
      <c r="AC902" s="355">
        <f>AB902+X902+W902+U902</f>
        <v>634.29999999999995</v>
      </c>
      <c r="AD902" s="357">
        <f t="shared" si="368"/>
        <v>0.33024418180871551</v>
      </c>
      <c r="AE902" s="355">
        <f>G902+H902+J902+L902+N902+P902+Q902+R902+S902+Y902+Z902</f>
        <v>3059.6000000000004</v>
      </c>
      <c r="AF902" s="358">
        <f t="shared" si="365"/>
        <v>0.6</v>
      </c>
      <c r="AG902" s="359">
        <f>G902*AF902</f>
        <v>1152.42</v>
      </c>
      <c r="AH902" s="360">
        <f>IF((AA902+AB902)-(AE902+AG902)&gt;0,0,(AA902+AB902)-(AE902+AG902))</f>
        <v>-518.11999999999989</v>
      </c>
      <c r="AI902" s="357">
        <f t="shared" si="369"/>
        <v>0.59999999999999987</v>
      </c>
      <c r="AJ902" s="355">
        <f t="shared" si="370"/>
        <v>1152.4199999999998</v>
      </c>
      <c r="AK902" s="355"/>
      <c r="AL902" s="434"/>
      <c r="AM902" s="355">
        <f t="shared" si="366"/>
        <v>0</v>
      </c>
      <c r="AN902" s="184"/>
      <c r="AO902" s="329">
        <v>0.40200000000000002</v>
      </c>
      <c r="AR902" s="34">
        <v>3391.6</v>
      </c>
      <c r="AS902" s="37">
        <f>AR902-AA902</f>
        <v>0</v>
      </c>
    </row>
    <row r="903" spans="2:45" ht="18.75" x14ac:dyDescent="0.3">
      <c r="B903" s="10" t="s">
        <v>710</v>
      </c>
      <c r="C903" s="27"/>
      <c r="D903" s="154">
        <f>D904+D909+D913+D914+D921+D917+D925+D928+D929</f>
        <v>101</v>
      </c>
      <c r="E903" s="154">
        <f>E904+E909+E913+E914+E921+E917+E925+E928+E929</f>
        <v>610</v>
      </c>
      <c r="F903" s="154">
        <f>F904+F909+F913+F914+F921+F917+F925+F928+F929</f>
        <v>540</v>
      </c>
      <c r="G903" s="65">
        <f>G904+G909+G913+G914+G921+G925+G928+G929+G917</f>
        <v>49308.42</v>
      </c>
      <c r="H903" s="65">
        <f>H904+H909+H913+H914+H921+H925+H928+H929+H917</f>
        <v>1614.1999999999998</v>
      </c>
      <c r="I903" s="94">
        <f>J903/G903</f>
        <v>0.28380548393154759</v>
      </c>
      <c r="J903" s="65">
        <f>J904+J909+J913+J914+J921+J925+J928+J929+J917</f>
        <v>13994</v>
      </c>
      <c r="K903" s="94">
        <f>L903/G903</f>
        <v>9.2479134395302069E-4</v>
      </c>
      <c r="L903" s="65">
        <f t="shared" ref="L903:Z903" si="388">L904+L909+L913+L914+L921+L925+L928+L929</f>
        <v>45.6</v>
      </c>
      <c r="M903" s="94">
        <f>N903/G903</f>
        <v>0</v>
      </c>
      <c r="N903" s="65">
        <f t="shared" si="388"/>
        <v>0</v>
      </c>
      <c r="O903" s="65">
        <f t="shared" si="388"/>
        <v>0</v>
      </c>
      <c r="P903" s="65">
        <f t="shared" si="388"/>
        <v>0</v>
      </c>
      <c r="Q903" s="65">
        <f>Q904+Q909+Q913+Q914+Q921+Q925+Q928+Q929+Q917</f>
        <v>987.1</v>
      </c>
      <c r="R903" s="65">
        <f>R904+R909+R913+R914+R921+R925+R928+R929+R917</f>
        <v>141.5</v>
      </c>
      <c r="S903" s="65">
        <f>S904+S909+S913+S914+S921+S925+S928+S929+S917</f>
        <v>6634.5123913333337</v>
      </c>
      <c r="T903" s="94">
        <f>U903/G903</f>
        <v>0.27909693103125188</v>
      </c>
      <c r="U903" s="65">
        <f>U904+U909+U913+U914+U921+U925+U928+U929+U917</f>
        <v>13761.828696</v>
      </c>
      <c r="V903" s="94">
        <f>W903/G903</f>
        <v>0</v>
      </c>
      <c r="W903" s="65">
        <f t="shared" si="388"/>
        <v>0</v>
      </c>
      <c r="X903" s="65">
        <f t="shared" si="388"/>
        <v>0</v>
      </c>
      <c r="Y903" s="65">
        <f t="shared" si="388"/>
        <v>0</v>
      </c>
      <c r="Z903" s="65">
        <f t="shared" si="388"/>
        <v>0</v>
      </c>
      <c r="AA903" s="65">
        <f>AA904+AA909+AA913+AA914+AA921+AA925+AA928+AA929+AA917</f>
        <v>86487.161087333341</v>
      </c>
      <c r="AB903" s="62">
        <f>AB904+AB909+AB913+AB914+AB917+AB921+AB925+AB928+AB929</f>
        <v>4397.9000000000005</v>
      </c>
      <c r="AC903" s="62">
        <f>AC904+AC909+AC913+AC914+AC917+AC921+AC925+AC928+AC929</f>
        <v>18159.728696000002</v>
      </c>
      <c r="AD903" s="232">
        <f t="shared" si="368"/>
        <v>0.36828859444289641</v>
      </c>
      <c r="AE903" s="62">
        <f>AE904+AE909+AE913+AE914+AE917+AE921+AE925+AE928+AE929</f>
        <v>72725.33239133333</v>
      </c>
      <c r="AF903" s="267">
        <f t="shared" si="365"/>
        <v>0.6</v>
      </c>
      <c r="AG903" s="268">
        <f>AG904+AG909+AG913+AG914+AG917+AG921+AG925+AG928+AG929</f>
        <v>29585.052</v>
      </c>
      <c r="AH903" s="62">
        <f>AH904+AH909+AH913+AH914+AH917+AH921+AH925+AH928+AH929</f>
        <v>-11425.323303999998</v>
      </c>
      <c r="AI903" s="232">
        <f t="shared" si="369"/>
        <v>0.6</v>
      </c>
      <c r="AJ903" s="65">
        <f t="shared" si="370"/>
        <v>29585.052</v>
      </c>
      <c r="AK903" s="65">
        <v>105.03333333333333</v>
      </c>
      <c r="AL903" s="429">
        <f>VLOOKUP(AK903,$AK$2:$AL$6,2,TRUE)</f>
        <v>5.0999999999999997E-2</v>
      </c>
      <c r="AM903" s="65">
        <f>AM904+AM909+AM913+AM914+AM917+AM921+AM925+AM928+AM929</f>
        <v>2514.8999999999996</v>
      </c>
      <c r="AN903" s="79"/>
      <c r="AO903" s="329">
        <v>0.35799999999999998</v>
      </c>
    </row>
    <row r="904" spans="2:45" ht="15.75" x14ac:dyDescent="0.25">
      <c r="B904" s="666" t="s">
        <v>645</v>
      </c>
      <c r="C904" s="26" t="s">
        <v>124</v>
      </c>
      <c r="D904" s="125">
        <f t="shared" ref="D904:AA904" si="389">SUM(D905:D908)</f>
        <v>11</v>
      </c>
      <c r="E904" s="125">
        <f t="shared" si="389"/>
        <v>72</v>
      </c>
      <c r="F904" s="125">
        <f t="shared" si="389"/>
        <v>68</v>
      </c>
      <c r="G904" s="57">
        <f t="shared" si="389"/>
        <v>6261.4</v>
      </c>
      <c r="H904" s="57">
        <f t="shared" si="389"/>
        <v>217.8</v>
      </c>
      <c r="I904" s="82">
        <f>J904/G904</f>
        <v>0.30573034784552983</v>
      </c>
      <c r="J904" s="57">
        <f t="shared" si="389"/>
        <v>1914.3000000000002</v>
      </c>
      <c r="K904" s="82">
        <f>L904/G904</f>
        <v>0</v>
      </c>
      <c r="L904" s="57">
        <f t="shared" si="389"/>
        <v>0</v>
      </c>
      <c r="M904" s="82">
        <f t="shared" si="389"/>
        <v>0</v>
      </c>
      <c r="N904" s="57">
        <f t="shared" si="389"/>
        <v>0</v>
      </c>
      <c r="O904" s="57">
        <f t="shared" si="389"/>
        <v>0</v>
      </c>
      <c r="P904" s="57">
        <f t="shared" si="389"/>
        <v>0</v>
      </c>
      <c r="Q904" s="57">
        <f t="shared" si="389"/>
        <v>156</v>
      </c>
      <c r="R904" s="57">
        <f t="shared" si="389"/>
        <v>21.099999999999998</v>
      </c>
      <c r="S904" s="57">
        <f t="shared" si="389"/>
        <v>855.16997666666657</v>
      </c>
      <c r="T904" s="82">
        <f>U904/G904</f>
        <v>0.27979999999999999</v>
      </c>
      <c r="U904" s="57">
        <f t="shared" si="389"/>
        <v>1751.9397199999999</v>
      </c>
      <c r="V904" s="82">
        <f>W904/G904</f>
        <v>0</v>
      </c>
      <c r="W904" s="57">
        <f t="shared" si="389"/>
        <v>0</v>
      </c>
      <c r="X904" s="57">
        <f t="shared" si="389"/>
        <v>0</v>
      </c>
      <c r="Y904" s="57">
        <f t="shared" si="389"/>
        <v>0</v>
      </c>
      <c r="Z904" s="57">
        <f t="shared" si="389"/>
        <v>0</v>
      </c>
      <c r="AA904" s="57">
        <f t="shared" si="389"/>
        <v>11177.709696666667</v>
      </c>
      <c r="AB904" s="141">
        <f>SUM(AB905:AB908)</f>
        <v>569.1</v>
      </c>
      <c r="AC904" s="141">
        <f>SUM(AC905:AC908)</f>
        <v>2321.0397200000002</v>
      </c>
      <c r="AD904" s="233">
        <f t="shared" si="368"/>
        <v>0.37069021624556808</v>
      </c>
      <c r="AE904" s="141">
        <f>SUM(AE905:AE908)</f>
        <v>9425.7699766666665</v>
      </c>
      <c r="AF904" s="269">
        <f t="shared" si="365"/>
        <v>0.6</v>
      </c>
      <c r="AG904" s="270">
        <f>SUM(AG905:AG908)</f>
        <v>3756.84</v>
      </c>
      <c r="AH904" s="141">
        <f>SUM(AH905:AH908)</f>
        <v>-1435.8002800000004</v>
      </c>
      <c r="AI904" s="233">
        <f t="shared" si="369"/>
        <v>0.60000000000000009</v>
      </c>
      <c r="AJ904" s="57">
        <f t="shared" si="370"/>
        <v>3756.8400000000006</v>
      </c>
      <c r="AK904" s="57"/>
      <c r="AL904" s="433">
        <f>$AL$903</f>
        <v>5.0999999999999997E-2</v>
      </c>
      <c r="AM904" s="57">
        <f>SUM(AM905:AM908)</f>
        <v>319.39999999999998</v>
      </c>
      <c r="AN904" s="79"/>
      <c r="AO904" s="329"/>
    </row>
    <row r="905" spans="2:45" s="1" customFormat="1" ht="15.75" x14ac:dyDescent="0.25">
      <c r="B905" s="666"/>
      <c r="C905" s="23" t="s">
        <v>782</v>
      </c>
      <c r="D905" s="59">
        <v>3</v>
      </c>
      <c r="E905" s="59">
        <v>14</v>
      </c>
      <c r="F905" s="59">
        <v>13</v>
      </c>
      <c r="G905" s="56">
        <v>1193.4000000000001</v>
      </c>
      <c r="H905" s="56">
        <v>37.6</v>
      </c>
      <c r="I905" s="100">
        <v>0.22213842802078096</v>
      </c>
      <c r="J905" s="56">
        <v>265.10000000000002</v>
      </c>
      <c r="K905" s="100">
        <v>0</v>
      </c>
      <c r="L905" s="56">
        <v>0</v>
      </c>
      <c r="M905" s="100">
        <v>0</v>
      </c>
      <c r="N905" s="56">
        <v>0</v>
      </c>
      <c r="O905" s="56">
        <v>0</v>
      </c>
      <c r="P905" s="56">
        <v>0</v>
      </c>
      <c r="Q905" s="56">
        <v>26</v>
      </c>
      <c r="R905" s="56">
        <v>4.2</v>
      </c>
      <c r="S905" s="56">
        <v>155.01777666666666</v>
      </c>
      <c r="T905" s="100">
        <v>0.27979999999999999</v>
      </c>
      <c r="U905" s="56">
        <v>333.91332</v>
      </c>
      <c r="V905" s="100">
        <v>0</v>
      </c>
      <c r="W905" s="66">
        <v>0</v>
      </c>
      <c r="X905" s="56">
        <v>0</v>
      </c>
      <c r="Y905" s="56">
        <v>0</v>
      </c>
      <c r="Z905" s="56">
        <v>0</v>
      </c>
      <c r="AA905" s="60">
        <f>G905+H905+J905+L905+N905+O905+P905+Q905+R905+S905+U905+W905+X905+Y905+Z905</f>
        <v>2015.2310966666664</v>
      </c>
      <c r="AB905" s="142">
        <v>102.6</v>
      </c>
      <c r="AC905" s="56">
        <f>AB905+X905+W905+U905</f>
        <v>436.51332000000002</v>
      </c>
      <c r="AD905" s="244">
        <f t="shared" si="368"/>
        <v>0.365772850678733</v>
      </c>
      <c r="AE905" s="56">
        <f>G905+H905+J905+L905+N905+P905+Q905+R905+S905+Y905+Z905</f>
        <v>1681.3177766666665</v>
      </c>
      <c r="AF905" s="290">
        <f t="shared" si="365"/>
        <v>0.6</v>
      </c>
      <c r="AG905" s="291">
        <f>G905*AF905</f>
        <v>716.04000000000008</v>
      </c>
      <c r="AH905" s="225">
        <f>IF((AA905+AB905)-(AE905+AG905)&gt;0,0,(AA905+AB905)-(AE905+AG905))</f>
        <v>-279.5266800000004</v>
      </c>
      <c r="AI905" s="244">
        <f t="shared" si="369"/>
        <v>0.60000000000000031</v>
      </c>
      <c r="AJ905" s="56">
        <f t="shared" si="370"/>
        <v>716.04000000000042</v>
      </c>
      <c r="AK905" s="56"/>
      <c r="AL905" s="441">
        <f t="shared" ref="AL905:AL933" si="390">$AL$903</f>
        <v>5.0999999999999997E-2</v>
      </c>
      <c r="AM905" s="56">
        <f t="shared" si="366"/>
        <v>60.9</v>
      </c>
      <c r="AN905" s="187"/>
      <c r="AO905" s="329"/>
    </row>
    <row r="906" spans="2:45" ht="15.75" x14ac:dyDescent="0.25">
      <c r="B906" s="666"/>
      <c r="C906" s="23" t="s">
        <v>783</v>
      </c>
      <c r="D906" s="59">
        <v>3</v>
      </c>
      <c r="E906" s="59">
        <v>23</v>
      </c>
      <c r="F906" s="59">
        <v>23</v>
      </c>
      <c r="G906" s="56">
        <v>2006.8000000000002</v>
      </c>
      <c r="H906" s="56">
        <v>82.800000000000011</v>
      </c>
      <c r="I906" s="100">
        <v>0.34054215666733106</v>
      </c>
      <c r="J906" s="56">
        <v>683.40000000000009</v>
      </c>
      <c r="K906" s="100">
        <v>0</v>
      </c>
      <c r="L906" s="56">
        <v>0</v>
      </c>
      <c r="M906" s="100">
        <v>0</v>
      </c>
      <c r="N906" s="56">
        <v>0</v>
      </c>
      <c r="O906" s="56">
        <v>0</v>
      </c>
      <c r="P906" s="56">
        <v>0</v>
      </c>
      <c r="Q906" s="56">
        <v>52</v>
      </c>
      <c r="R906" s="56">
        <v>8.5</v>
      </c>
      <c r="S906" s="56">
        <v>277.87521999999996</v>
      </c>
      <c r="T906" s="100">
        <v>0.27979999999999994</v>
      </c>
      <c r="U906" s="56">
        <v>561.50263999999993</v>
      </c>
      <c r="V906" s="100">
        <v>0</v>
      </c>
      <c r="W906" s="66">
        <v>0</v>
      </c>
      <c r="X906" s="56">
        <v>0</v>
      </c>
      <c r="Y906" s="56">
        <v>0</v>
      </c>
      <c r="Z906" s="56">
        <v>0</v>
      </c>
      <c r="AA906" s="60">
        <f>G906+H906+J906+L906+N906+O906+P906+Q906+R906+S906+U906+W906+X906+Y906+Z906</f>
        <v>3672.8778600000005</v>
      </c>
      <c r="AB906" s="142">
        <v>187</v>
      </c>
      <c r="AC906" s="56">
        <f>AB906+X906+W906+U906</f>
        <v>748.50263999999993</v>
      </c>
      <c r="AD906" s="244">
        <f t="shared" si="368"/>
        <v>0.37298317719752833</v>
      </c>
      <c r="AE906" s="56">
        <f>G906+H906+J906+L906+N906+P906+Q906+R906+S906+Y906+Z906</f>
        <v>3111.3752200000004</v>
      </c>
      <c r="AF906" s="290">
        <f t="shared" si="365"/>
        <v>0.6</v>
      </c>
      <c r="AG906" s="291">
        <f>G906*AF906</f>
        <v>1204.0800000000002</v>
      </c>
      <c r="AH906" s="225">
        <f>IF((AA906+AB906)-(AE906+AG906)&gt;0,0,(AA906+AB906)-(AE906+AG906))</f>
        <v>-455.57736000000023</v>
      </c>
      <c r="AI906" s="244">
        <f t="shared" si="369"/>
        <v>0.6</v>
      </c>
      <c r="AJ906" s="56">
        <f t="shared" si="370"/>
        <v>1204.0800000000002</v>
      </c>
      <c r="AK906" s="56"/>
      <c r="AL906" s="441">
        <f t="shared" si="390"/>
        <v>5.0999999999999997E-2</v>
      </c>
      <c r="AM906" s="56">
        <f t="shared" si="366"/>
        <v>102.3</v>
      </c>
      <c r="AN906" s="187"/>
      <c r="AO906" s="329"/>
    </row>
    <row r="907" spans="2:45" s="1" customFormat="1" ht="15.75" customHeight="1" x14ac:dyDescent="0.25">
      <c r="B907" s="666"/>
      <c r="C907" s="23" t="s">
        <v>714</v>
      </c>
      <c r="D907" s="59">
        <v>2</v>
      </c>
      <c r="E907" s="59">
        <v>17</v>
      </c>
      <c r="F907" s="59">
        <v>15</v>
      </c>
      <c r="G907" s="56">
        <v>1414.9999999999998</v>
      </c>
      <c r="H907" s="56">
        <v>45.099999999999994</v>
      </c>
      <c r="I907" s="100">
        <v>0.29526501766784452</v>
      </c>
      <c r="J907" s="56">
        <v>417.79999999999995</v>
      </c>
      <c r="K907" s="100">
        <v>0</v>
      </c>
      <c r="L907" s="56">
        <v>0</v>
      </c>
      <c r="M907" s="100">
        <v>0</v>
      </c>
      <c r="N907" s="56">
        <v>0</v>
      </c>
      <c r="O907" s="56">
        <v>0</v>
      </c>
      <c r="P907" s="56">
        <v>0</v>
      </c>
      <c r="Q907" s="56">
        <v>52</v>
      </c>
      <c r="R907" s="56">
        <v>4.2</v>
      </c>
      <c r="S907" s="56">
        <v>194.16808333333333</v>
      </c>
      <c r="T907" s="100">
        <v>0.27980000000000005</v>
      </c>
      <c r="U907" s="56">
        <v>395.91700000000003</v>
      </c>
      <c r="V907" s="100">
        <v>0</v>
      </c>
      <c r="W907" s="66">
        <v>0</v>
      </c>
      <c r="X907" s="56">
        <v>0</v>
      </c>
      <c r="Y907" s="56">
        <v>0</v>
      </c>
      <c r="Z907" s="56">
        <v>0</v>
      </c>
      <c r="AA907" s="60">
        <f>G907+H907+J907+L907+N907+O907+P907+Q907+R907+S907+U907+W907+X907+Y907+Z907</f>
        <v>2524.1850833333328</v>
      </c>
      <c r="AB907" s="142">
        <v>128.5</v>
      </c>
      <c r="AC907" s="56">
        <f>AB907+X907+W907+U907</f>
        <v>524.41700000000003</v>
      </c>
      <c r="AD907" s="244">
        <f t="shared" si="368"/>
        <v>0.37061272084805663</v>
      </c>
      <c r="AE907" s="56">
        <f>G907+H907+J907+L907+N907+P907+Q907+R907+S907+Y907+Z907</f>
        <v>2128.2680833333329</v>
      </c>
      <c r="AF907" s="290">
        <f t="shared" si="365"/>
        <v>0.6</v>
      </c>
      <c r="AG907" s="291">
        <f>G907*AF907</f>
        <v>848.99999999999989</v>
      </c>
      <c r="AH907" s="225">
        <f>IF((AA907+AB907)-(AE907+AG907)&gt;0,0,(AA907+AB907)-(AE907+AG907))</f>
        <v>-324.58300000000008</v>
      </c>
      <c r="AI907" s="244">
        <f t="shared" si="369"/>
        <v>0.6000000000000002</v>
      </c>
      <c r="AJ907" s="56">
        <f t="shared" si="370"/>
        <v>849.00000000000011</v>
      </c>
      <c r="AK907" s="56"/>
      <c r="AL907" s="441">
        <f t="shared" si="390"/>
        <v>5.0999999999999997E-2</v>
      </c>
      <c r="AM907" s="56">
        <f t="shared" si="366"/>
        <v>72.2</v>
      </c>
      <c r="AN907" s="187"/>
      <c r="AO907" s="329"/>
    </row>
    <row r="908" spans="2:45" ht="15.75" x14ac:dyDescent="0.25">
      <c r="B908" s="666"/>
      <c r="C908" s="23" t="s">
        <v>715</v>
      </c>
      <c r="D908" s="59">
        <v>3</v>
      </c>
      <c r="E908" s="59">
        <v>18</v>
      </c>
      <c r="F908" s="59">
        <v>17</v>
      </c>
      <c r="G908" s="56">
        <v>1646.1999999999998</v>
      </c>
      <c r="H908" s="56">
        <v>52.3</v>
      </c>
      <c r="I908" s="100">
        <v>0.33288786295711337</v>
      </c>
      <c r="J908" s="56">
        <v>548</v>
      </c>
      <c r="K908" s="100">
        <v>0</v>
      </c>
      <c r="L908" s="56">
        <v>0</v>
      </c>
      <c r="M908" s="100">
        <v>0</v>
      </c>
      <c r="N908" s="56">
        <v>0</v>
      </c>
      <c r="O908" s="56">
        <v>0</v>
      </c>
      <c r="P908" s="56">
        <v>0</v>
      </c>
      <c r="Q908" s="56">
        <v>26</v>
      </c>
      <c r="R908" s="56">
        <v>4.2</v>
      </c>
      <c r="S908" s="56">
        <v>228.10889666666668</v>
      </c>
      <c r="T908" s="100">
        <v>0.27980000000000005</v>
      </c>
      <c r="U908" s="56">
        <v>460.60676000000001</v>
      </c>
      <c r="V908" s="100">
        <v>0</v>
      </c>
      <c r="W908" s="66">
        <v>0</v>
      </c>
      <c r="X908" s="56">
        <v>0</v>
      </c>
      <c r="Y908" s="56">
        <v>0</v>
      </c>
      <c r="Z908" s="56">
        <v>0</v>
      </c>
      <c r="AA908" s="60">
        <f>G908+H908+J908+L908+N908+O908+P908+Q908+R908+S908+U908+W908+X908+Y908+Z908</f>
        <v>2965.4156566666666</v>
      </c>
      <c r="AB908" s="142">
        <v>151</v>
      </c>
      <c r="AC908" s="56">
        <f>AB908+X908+W908+U908</f>
        <v>611.60676000000001</v>
      </c>
      <c r="AD908" s="244">
        <f t="shared" si="368"/>
        <v>0.3715264001943871</v>
      </c>
      <c r="AE908" s="56">
        <f>G908+H908+J908+L908+N908+P908+Q908+R908+S908+Y908+Z908</f>
        <v>2504.8088966666664</v>
      </c>
      <c r="AF908" s="290">
        <f t="shared" si="365"/>
        <v>0.6</v>
      </c>
      <c r="AG908" s="291">
        <f>G908*AF908</f>
        <v>987.7199999999998</v>
      </c>
      <c r="AH908" s="225">
        <f>IF((AA908+AB908)-(AE908+AG908)&gt;0,0,(AA908+AB908)-(AE908+AG908))</f>
        <v>-376.11323999999968</v>
      </c>
      <c r="AI908" s="244">
        <f t="shared" si="369"/>
        <v>0.59999999999999987</v>
      </c>
      <c r="AJ908" s="56">
        <f t="shared" si="370"/>
        <v>987.71999999999969</v>
      </c>
      <c r="AK908" s="56"/>
      <c r="AL908" s="441">
        <f t="shared" si="390"/>
        <v>5.0999999999999997E-2</v>
      </c>
      <c r="AM908" s="56">
        <f t="shared" si="366"/>
        <v>84</v>
      </c>
      <c r="AN908" s="187"/>
      <c r="AO908" s="329"/>
    </row>
    <row r="909" spans="2:45" s="1" customFormat="1" ht="15.75" x14ac:dyDescent="0.25">
      <c r="B909" s="666" t="s">
        <v>646</v>
      </c>
      <c r="C909" s="26" t="s">
        <v>124</v>
      </c>
      <c r="D909" s="125">
        <f t="shared" ref="D909:AA909" si="391">SUM(D910:D912)</f>
        <v>11</v>
      </c>
      <c r="E909" s="125">
        <f t="shared" si="391"/>
        <v>77.5</v>
      </c>
      <c r="F909" s="125">
        <f t="shared" si="391"/>
        <v>63.5</v>
      </c>
      <c r="G909" s="57">
        <f t="shared" si="391"/>
        <v>5667.5</v>
      </c>
      <c r="H909" s="57">
        <f t="shared" si="391"/>
        <v>234.49999999999997</v>
      </c>
      <c r="I909" s="82">
        <f>J909/G909</f>
        <v>0.34279664755183065</v>
      </c>
      <c r="J909" s="57">
        <f t="shared" si="391"/>
        <v>1942.8000000000002</v>
      </c>
      <c r="K909" s="82">
        <f>L909/G909</f>
        <v>0</v>
      </c>
      <c r="L909" s="57">
        <f t="shared" si="391"/>
        <v>0</v>
      </c>
      <c r="M909" s="82">
        <f t="shared" si="391"/>
        <v>0</v>
      </c>
      <c r="N909" s="57">
        <f t="shared" si="391"/>
        <v>0</v>
      </c>
      <c r="O909" s="57">
        <f t="shared" si="391"/>
        <v>0</v>
      </c>
      <c r="P909" s="57">
        <f t="shared" si="391"/>
        <v>0</v>
      </c>
      <c r="Q909" s="57">
        <f t="shared" si="391"/>
        <v>130</v>
      </c>
      <c r="R909" s="57">
        <f t="shared" si="391"/>
        <v>16.899999999999999</v>
      </c>
      <c r="S909" s="57">
        <f t="shared" si="391"/>
        <v>797.41387499999996</v>
      </c>
      <c r="T909" s="82">
        <f>U909/G909</f>
        <v>0.27979999999999999</v>
      </c>
      <c r="U909" s="57">
        <f t="shared" si="391"/>
        <v>1585.7665</v>
      </c>
      <c r="V909" s="82">
        <f>W909/G909</f>
        <v>0</v>
      </c>
      <c r="W909" s="57">
        <f t="shared" si="391"/>
        <v>0</v>
      </c>
      <c r="X909" s="57">
        <f t="shared" si="391"/>
        <v>0</v>
      </c>
      <c r="Y909" s="57">
        <f t="shared" si="391"/>
        <v>0</v>
      </c>
      <c r="Z909" s="57">
        <f t="shared" si="391"/>
        <v>0</v>
      </c>
      <c r="AA909" s="57">
        <f t="shared" si="391"/>
        <v>10374.880375000001</v>
      </c>
      <c r="AB909" s="141">
        <f>SUM(AB910:AB912)</f>
        <v>528.40000000000009</v>
      </c>
      <c r="AC909" s="141">
        <f>SUM(AC910:AC912)</f>
        <v>2114.1665000000003</v>
      </c>
      <c r="AD909" s="233">
        <f t="shared" si="368"/>
        <v>0.3730333480370534</v>
      </c>
      <c r="AE909" s="141">
        <f>SUM(AE910:AE912)</f>
        <v>8789.1138749999991</v>
      </c>
      <c r="AF909" s="269">
        <f t="shared" si="365"/>
        <v>0.6</v>
      </c>
      <c r="AG909" s="270">
        <f>SUM(AG910:AG912)</f>
        <v>3400.5</v>
      </c>
      <c r="AH909" s="141">
        <f>SUM(AH910:AH912)</f>
        <v>-1286.3334999999997</v>
      </c>
      <c r="AI909" s="233">
        <f t="shared" si="369"/>
        <v>0.6</v>
      </c>
      <c r="AJ909" s="57">
        <f t="shared" si="370"/>
        <v>3400.5</v>
      </c>
      <c r="AK909" s="57"/>
      <c r="AL909" s="433">
        <f t="shared" si="390"/>
        <v>5.0999999999999997E-2</v>
      </c>
      <c r="AM909" s="57">
        <f>SUM(AM910:AM912)</f>
        <v>289.10000000000002</v>
      </c>
      <c r="AN909" s="79"/>
      <c r="AO909" s="329"/>
    </row>
    <row r="910" spans="2:45" s="1" customFormat="1" ht="15.75" x14ac:dyDescent="0.25">
      <c r="B910" s="666"/>
      <c r="C910" s="23" t="s">
        <v>784</v>
      </c>
      <c r="D910" s="59">
        <v>2</v>
      </c>
      <c r="E910" s="59">
        <v>17</v>
      </c>
      <c r="F910" s="59">
        <v>14</v>
      </c>
      <c r="G910" s="56">
        <v>1295.8000000000002</v>
      </c>
      <c r="H910" s="56">
        <v>58.8</v>
      </c>
      <c r="I910" s="100">
        <v>0.36363636363636365</v>
      </c>
      <c r="J910" s="56">
        <v>471.20000000000005</v>
      </c>
      <c r="K910" s="100">
        <v>0</v>
      </c>
      <c r="L910" s="56">
        <v>0</v>
      </c>
      <c r="M910" s="100">
        <v>0</v>
      </c>
      <c r="N910" s="56">
        <v>0</v>
      </c>
      <c r="O910" s="56">
        <v>0</v>
      </c>
      <c r="P910" s="56">
        <v>0</v>
      </c>
      <c r="Q910" s="56">
        <v>26</v>
      </c>
      <c r="R910" s="56">
        <v>4.2</v>
      </c>
      <c r="S910" s="56">
        <v>184.88040333333333</v>
      </c>
      <c r="T910" s="100">
        <v>0.27979999999999999</v>
      </c>
      <c r="U910" s="56">
        <v>362.56484000000006</v>
      </c>
      <c r="V910" s="100">
        <v>0</v>
      </c>
      <c r="W910" s="66">
        <v>0</v>
      </c>
      <c r="X910" s="56">
        <v>0</v>
      </c>
      <c r="Y910" s="56">
        <v>0</v>
      </c>
      <c r="Z910" s="56">
        <v>0</v>
      </c>
      <c r="AA910" s="60">
        <f>G910+H910+J910+L910+N910+O910+P910+Q910+R910+S910+U910+W910+X910+Y910+Z910</f>
        <v>2403.4452433333336</v>
      </c>
      <c r="AB910" s="142">
        <v>122.4</v>
      </c>
      <c r="AC910" s="56">
        <f>AB910+X910+W910+U910</f>
        <v>484.96484000000009</v>
      </c>
      <c r="AD910" s="244">
        <f t="shared" si="368"/>
        <v>0.37425902145392809</v>
      </c>
      <c r="AE910" s="56">
        <f>G910+H910+J910+L910+N910+P910+Q910+R910+S910+Y910+Z910</f>
        <v>2040.8804033333336</v>
      </c>
      <c r="AF910" s="290">
        <f t="shared" si="365"/>
        <v>0.6</v>
      </c>
      <c r="AG910" s="291">
        <f>G910*AF910</f>
        <v>777.48000000000013</v>
      </c>
      <c r="AH910" s="225">
        <f>IF((AA910+AB910)-(AE910+AG910)&gt;0,0,(AA910+AB910)-(AE910+AG910))</f>
        <v>-292.51515999999992</v>
      </c>
      <c r="AI910" s="244">
        <f t="shared" si="369"/>
        <v>0.6</v>
      </c>
      <c r="AJ910" s="56">
        <f t="shared" si="370"/>
        <v>777.48</v>
      </c>
      <c r="AK910" s="56"/>
      <c r="AL910" s="441">
        <f t="shared" si="390"/>
        <v>5.0999999999999997E-2</v>
      </c>
      <c r="AM910" s="56">
        <f t="shared" si="366"/>
        <v>66.099999999999994</v>
      </c>
      <c r="AN910" s="187"/>
      <c r="AO910" s="329"/>
    </row>
    <row r="911" spans="2:45" s="1" customFormat="1" ht="15.75" x14ac:dyDescent="0.25">
      <c r="B911" s="666"/>
      <c r="C911" s="23" t="s">
        <v>785</v>
      </c>
      <c r="D911" s="59">
        <v>5</v>
      </c>
      <c r="E911" s="59">
        <v>35.5</v>
      </c>
      <c r="F911" s="59">
        <v>28.5</v>
      </c>
      <c r="G911" s="56">
        <v>2451</v>
      </c>
      <c r="H911" s="56">
        <v>100.1</v>
      </c>
      <c r="I911" s="100">
        <v>0.33998368013055896</v>
      </c>
      <c r="J911" s="56">
        <v>833.3</v>
      </c>
      <c r="K911" s="100">
        <v>0</v>
      </c>
      <c r="L911" s="56">
        <v>0</v>
      </c>
      <c r="M911" s="100">
        <v>0</v>
      </c>
      <c r="N911" s="56">
        <v>0</v>
      </c>
      <c r="O911" s="56">
        <v>0</v>
      </c>
      <c r="P911" s="56">
        <v>0</v>
      </c>
      <c r="Q911" s="56">
        <v>78</v>
      </c>
      <c r="R911" s="56">
        <v>8.5</v>
      </c>
      <c r="S911" s="56">
        <v>345.68248333333332</v>
      </c>
      <c r="T911" s="100">
        <v>0.27979999999999994</v>
      </c>
      <c r="U911" s="56">
        <v>685.7897999999999</v>
      </c>
      <c r="V911" s="100">
        <v>0</v>
      </c>
      <c r="W911" s="66">
        <v>0</v>
      </c>
      <c r="X911" s="56">
        <v>0</v>
      </c>
      <c r="Y911" s="56">
        <v>0</v>
      </c>
      <c r="Z911" s="56">
        <v>0</v>
      </c>
      <c r="AA911" s="60">
        <f>G911+H911+J911+L911+N911+O911+P911+Q911+R911+S911+U911+W911+X911+Y911+Z911</f>
        <v>4502.3722833333331</v>
      </c>
      <c r="AB911" s="142">
        <v>229.3</v>
      </c>
      <c r="AC911" s="56">
        <f>AB911+X911+W911+U911</f>
        <v>915.08979999999997</v>
      </c>
      <c r="AD911" s="244">
        <f t="shared" si="368"/>
        <v>0.37335365157078743</v>
      </c>
      <c r="AE911" s="56">
        <f>G911+H911+J911+L911+N911+P911+Q911+R911+S911+Y911+Z911</f>
        <v>3816.5824833333331</v>
      </c>
      <c r="AF911" s="290">
        <f t="shared" si="365"/>
        <v>0.6</v>
      </c>
      <c r="AG911" s="291">
        <f>G911*AF911</f>
        <v>1470.6</v>
      </c>
      <c r="AH911" s="225">
        <f>IF((AA911+AB911)-(AE911+AG911)&gt;0,0,(AA911+AB911)-(AE911+AG911))</f>
        <v>-555.51019999999971</v>
      </c>
      <c r="AI911" s="244">
        <f t="shared" si="369"/>
        <v>0.59999999999999987</v>
      </c>
      <c r="AJ911" s="56">
        <f t="shared" si="370"/>
        <v>1470.5999999999997</v>
      </c>
      <c r="AK911" s="56"/>
      <c r="AL911" s="441">
        <f t="shared" si="390"/>
        <v>5.0999999999999997E-2</v>
      </c>
      <c r="AM911" s="56">
        <f t="shared" si="366"/>
        <v>125</v>
      </c>
      <c r="AN911" s="187"/>
      <c r="AO911" s="329"/>
    </row>
    <row r="912" spans="2:45" s="1" customFormat="1" ht="15.75" customHeight="1" x14ac:dyDescent="0.25">
      <c r="B912" s="666"/>
      <c r="C912" s="23" t="s">
        <v>786</v>
      </c>
      <c r="D912" s="59">
        <v>4</v>
      </c>
      <c r="E912" s="59">
        <v>25</v>
      </c>
      <c r="F912" s="59">
        <v>21</v>
      </c>
      <c r="G912" s="56">
        <v>1920.6999999999998</v>
      </c>
      <c r="H912" s="56">
        <v>75.599999999999994</v>
      </c>
      <c r="I912" s="100">
        <v>0.33232675587025573</v>
      </c>
      <c r="J912" s="56">
        <v>638.30000000000007</v>
      </c>
      <c r="K912" s="100">
        <v>0</v>
      </c>
      <c r="L912" s="56">
        <v>0</v>
      </c>
      <c r="M912" s="100">
        <v>0</v>
      </c>
      <c r="N912" s="56">
        <v>0</v>
      </c>
      <c r="O912" s="56">
        <v>0</v>
      </c>
      <c r="P912" s="56">
        <v>0</v>
      </c>
      <c r="Q912" s="56">
        <v>26</v>
      </c>
      <c r="R912" s="56">
        <v>4.2</v>
      </c>
      <c r="S912" s="56">
        <v>266.85098833333331</v>
      </c>
      <c r="T912" s="100">
        <v>0.27979999999999999</v>
      </c>
      <c r="U912" s="56">
        <v>537.41185999999993</v>
      </c>
      <c r="V912" s="100">
        <v>0</v>
      </c>
      <c r="W912" s="66">
        <v>0</v>
      </c>
      <c r="X912" s="56">
        <v>0</v>
      </c>
      <c r="Y912" s="56">
        <v>0</v>
      </c>
      <c r="Z912" s="56">
        <v>0</v>
      </c>
      <c r="AA912" s="60">
        <f>G912+H912+J912+L912+N912+O912+P912+Q912+R912+S912+U912+W912+X912+Y912+Z912</f>
        <v>3469.062848333333</v>
      </c>
      <c r="AB912" s="142">
        <v>176.7</v>
      </c>
      <c r="AC912" s="56">
        <f>AB912+X912+W912+U912</f>
        <v>714.11185999999998</v>
      </c>
      <c r="AD912" s="244">
        <f t="shared" si="368"/>
        <v>0.37179770916853233</v>
      </c>
      <c r="AE912" s="56">
        <f>G912+H912+J912+L912+N912+P912+Q912+R912+S912+Y912+Z912</f>
        <v>2931.6509883333329</v>
      </c>
      <c r="AF912" s="290">
        <f t="shared" si="365"/>
        <v>0.6</v>
      </c>
      <c r="AG912" s="291">
        <f>G912*AF912</f>
        <v>1152.4199999999998</v>
      </c>
      <c r="AH912" s="225">
        <f>IF((AA912+AB912)-(AE912+AG912)&gt;0,0,(AA912+AB912)-(AE912+AG912))</f>
        <v>-438.30814000000009</v>
      </c>
      <c r="AI912" s="244">
        <f t="shared" si="369"/>
        <v>0.60000000000000009</v>
      </c>
      <c r="AJ912" s="56">
        <f t="shared" si="370"/>
        <v>1152.42</v>
      </c>
      <c r="AK912" s="56"/>
      <c r="AL912" s="441">
        <f t="shared" si="390"/>
        <v>5.0999999999999997E-2</v>
      </c>
      <c r="AM912" s="56">
        <f t="shared" si="366"/>
        <v>98</v>
      </c>
      <c r="AN912" s="187"/>
      <c r="AO912" s="329"/>
    </row>
    <row r="913" spans="2:41" s="1" customFormat="1" ht="31.5" x14ac:dyDescent="0.25">
      <c r="B913" s="172" t="s">
        <v>647</v>
      </c>
      <c r="C913" s="19" t="s">
        <v>712</v>
      </c>
      <c r="D913" s="106">
        <v>5</v>
      </c>
      <c r="E913" s="106">
        <v>29</v>
      </c>
      <c r="F913" s="106">
        <v>25</v>
      </c>
      <c r="G913" s="137">
        <v>2247.1999999999998</v>
      </c>
      <c r="H913" s="137">
        <v>82.4</v>
      </c>
      <c r="I913" s="98">
        <v>0.31314524741901034</v>
      </c>
      <c r="J913" s="137">
        <v>703.7</v>
      </c>
      <c r="K913" s="98">
        <v>0</v>
      </c>
      <c r="L913" s="137">
        <v>0</v>
      </c>
      <c r="M913" s="98">
        <v>0</v>
      </c>
      <c r="N913" s="137">
        <v>0</v>
      </c>
      <c r="O913" s="137">
        <v>0</v>
      </c>
      <c r="P913" s="137">
        <v>0</v>
      </c>
      <c r="Q913" s="137">
        <v>52</v>
      </c>
      <c r="R913" s="164">
        <v>8.5</v>
      </c>
      <c r="S913" s="164">
        <v>310.21388000000002</v>
      </c>
      <c r="T913" s="165">
        <v>0.27979999999999999</v>
      </c>
      <c r="U913" s="164">
        <v>628.76655999999991</v>
      </c>
      <c r="V913" s="165">
        <v>0</v>
      </c>
      <c r="W913" s="319">
        <v>0</v>
      </c>
      <c r="X913" s="164">
        <v>0</v>
      </c>
      <c r="Y913" s="164">
        <v>0</v>
      </c>
      <c r="Z913" s="164">
        <v>0</v>
      </c>
      <c r="AA913" s="164">
        <f>G913+H913+J913+L913+N913+O913+P913+Q913+R913+S913+U913+W913+X913+Y913+Z913</f>
        <v>4032.7804400000005</v>
      </c>
      <c r="AB913" s="151">
        <v>205.4</v>
      </c>
      <c r="AC913" s="164">
        <f>AB913+X913+W913+U913</f>
        <v>834.16655999999989</v>
      </c>
      <c r="AD913" s="242">
        <f t="shared" si="368"/>
        <v>0.37120263438946244</v>
      </c>
      <c r="AE913" s="164">
        <f>G913+H913+J913+L913+N913+P913+Q913+R913+S913+Y913+Z913</f>
        <v>3404.0138800000004</v>
      </c>
      <c r="AF913" s="286">
        <f t="shared" si="365"/>
        <v>0.6</v>
      </c>
      <c r="AG913" s="287">
        <f>G913*AF913</f>
        <v>1348.32</v>
      </c>
      <c r="AH913" s="229">
        <f>IF((AA913+AB913)-(AE913+AG913)&gt;0,0,(AA913+AB913)-(AE913+AG913))</f>
        <v>-514.15344000000005</v>
      </c>
      <c r="AI913" s="242">
        <f t="shared" si="369"/>
        <v>0.6</v>
      </c>
      <c r="AJ913" s="164">
        <f t="shared" si="370"/>
        <v>1348.32</v>
      </c>
      <c r="AK913" s="164"/>
      <c r="AL913" s="439">
        <f t="shared" si="390"/>
        <v>5.0999999999999997E-2</v>
      </c>
      <c r="AM913" s="164">
        <f t="shared" si="366"/>
        <v>114.6</v>
      </c>
      <c r="AN913" s="203"/>
      <c r="AO913" s="329"/>
    </row>
    <row r="914" spans="2:41" s="1" customFormat="1" ht="15.75" x14ac:dyDescent="0.25">
      <c r="B914" s="666" t="s">
        <v>648</v>
      </c>
      <c r="C914" s="26" t="s">
        <v>124</v>
      </c>
      <c r="D914" s="125">
        <f t="shared" ref="D914:AA914" si="392">SUM(D915:D916)</f>
        <v>7</v>
      </c>
      <c r="E914" s="125">
        <f t="shared" si="392"/>
        <v>37</v>
      </c>
      <c r="F914" s="125">
        <f t="shared" si="392"/>
        <v>36</v>
      </c>
      <c r="G914" s="57">
        <f t="shared" si="392"/>
        <v>3366.1000000000004</v>
      </c>
      <c r="H914" s="57">
        <f t="shared" si="392"/>
        <v>111.1</v>
      </c>
      <c r="I914" s="82">
        <f>J914/G914</f>
        <v>0.2794034639493776</v>
      </c>
      <c r="J914" s="57">
        <f t="shared" si="392"/>
        <v>940.5</v>
      </c>
      <c r="K914" s="82">
        <f>L914/G914</f>
        <v>0</v>
      </c>
      <c r="L914" s="57">
        <f t="shared" si="392"/>
        <v>0</v>
      </c>
      <c r="M914" s="82">
        <f t="shared" si="392"/>
        <v>0</v>
      </c>
      <c r="N914" s="57">
        <f t="shared" si="392"/>
        <v>0</v>
      </c>
      <c r="O914" s="57">
        <f t="shared" si="392"/>
        <v>0</v>
      </c>
      <c r="P914" s="57">
        <f t="shared" si="392"/>
        <v>0</v>
      </c>
      <c r="Q914" s="57">
        <f t="shared" si="392"/>
        <v>52</v>
      </c>
      <c r="R914" s="57">
        <f t="shared" si="392"/>
        <v>8.4</v>
      </c>
      <c r="S914" s="57">
        <f t="shared" si="392"/>
        <v>451.66123166666671</v>
      </c>
      <c r="T914" s="82">
        <f>U914/G914</f>
        <v>0.27979999999999994</v>
      </c>
      <c r="U914" s="57">
        <f t="shared" si="392"/>
        <v>941.83477999999991</v>
      </c>
      <c r="V914" s="82">
        <f>W914/G914</f>
        <v>0</v>
      </c>
      <c r="W914" s="57">
        <f t="shared" si="392"/>
        <v>0</v>
      </c>
      <c r="X914" s="57">
        <f t="shared" si="392"/>
        <v>0</v>
      </c>
      <c r="Y914" s="57">
        <f t="shared" si="392"/>
        <v>0</v>
      </c>
      <c r="Z914" s="57">
        <f t="shared" si="392"/>
        <v>0</v>
      </c>
      <c r="AA914" s="57">
        <f t="shared" si="392"/>
        <v>5871.5960116666665</v>
      </c>
      <c r="AB914" s="141">
        <f>SUM(AB915:AB916)</f>
        <v>299</v>
      </c>
      <c r="AC914" s="141">
        <f>SUM(AC915:AC916)</f>
        <v>1240.8347800000001</v>
      </c>
      <c r="AD914" s="233">
        <f t="shared" si="368"/>
        <v>0.36862683223908971</v>
      </c>
      <c r="AE914" s="141">
        <f>SUM(AE915:AE916)</f>
        <v>4929.7612316666655</v>
      </c>
      <c r="AF914" s="269">
        <f t="shared" ref="AF914:AF977" si="393">$AF$7</f>
        <v>0.6</v>
      </c>
      <c r="AG914" s="270">
        <f>SUM(AG915:AG916)</f>
        <v>2019.6599999999999</v>
      </c>
      <c r="AH914" s="141">
        <f>SUM(AH915:AH916)</f>
        <v>-778.82521999999972</v>
      </c>
      <c r="AI914" s="233">
        <f t="shared" si="369"/>
        <v>0.59999999999999987</v>
      </c>
      <c r="AJ914" s="57">
        <f t="shared" si="370"/>
        <v>2019.6599999999999</v>
      </c>
      <c r="AK914" s="57"/>
      <c r="AL914" s="433">
        <f t="shared" si="390"/>
        <v>5.0999999999999997E-2</v>
      </c>
      <c r="AM914" s="57">
        <f>SUM(AM915:AM916)</f>
        <v>171.6</v>
      </c>
      <c r="AN914" s="79"/>
      <c r="AO914" s="329"/>
    </row>
    <row r="915" spans="2:41" s="1" customFormat="1" ht="15.75" customHeight="1" x14ac:dyDescent="0.25">
      <c r="B915" s="666"/>
      <c r="C915" s="23" t="s">
        <v>787</v>
      </c>
      <c r="D915" s="59">
        <v>4</v>
      </c>
      <c r="E915" s="59">
        <v>19</v>
      </c>
      <c r="F915" s="59">
        <v>18</v>
      </c>
      <c r="G915" s="56">
        <v>1620.1000000000001</v>
      </c>
      <c r="H915" s="56">
        <v>55.199999999999996</v>
      </c>
      <c r="I915" s="100">
        <v>0.27418060613542372</v>
      </c>
      <c r="J915" s="56">
        <v>444.20000000000005</v>
      </c>
      <c r="K915" s="100">
        <v>0</v>
      </c>
      <c r="L915" s="56">
        <v>0</v>
      </c>
      <c r="M915" s="100">
        <v>0</v>
      </c>
      <c r="N915" s="56">
        <v>0</v>
      </c>
      <c r="O915" s="56">
        <v>0</v>
      </c>
      <c r="P915" s="56">
        <v>0</v>
      </c>
      <c r="Q915" s="56">
        <v>26</v>
      </c>
      <c r="R915" s="56">
        <v>4.2</v>
      </c>
      <c r="S915" s="56">
        <v>216.91699833333334</v>
      </c>
      <c r="T915" s="100">
        <v>0.27979999999999999</v>
      </c>
      <c r="U915" s="56">
        <v>453.30398000000002</v>
      </c>
      <c r="V915" s="100">
        <v>0</v>
      </c>
      <c r="W915" s="66">
        <v>0</v>
      </c>
      <c r="X915" s="56">
        <v>0</v>
      </c>
      <c r="Y915" s="56">
        <v>0</v>
      </c>
      <c r="Z915" s="56">
        <v>0</v>
      </c>
      <c r="AA915" s="60">
        <f>G915+H915+J915+L915+N915+O915+P915+Q915+R915+S915+U915+W915+X915+Y915+Z915</f>
        <v>2819.9209783333331</v>
      </c>
      <c r="AB915" s="142">
        <v>143.6</v>
      </c>
      <c r="AC915" s="56">
        <f>AB915+X915+W915+U915</f>
        <v>596.90398000000005</v>
      </c>
      <c r="AD915" s="244">
        <f t="shared" si="368"/>
        <v>0.36843650391951116</v>
      </c>
      <c r="AE915" s="56">
        <f>G915+H915+J915+L915+N915+P915+Q915+R915+S915+Y915+Z915</f>
        <v>2366.616998333333</v>
      </c>
      <c r="AF915" s="290">
        <f t="shared" si="393"/>
        <v>0.6</v>
      </c>
      <c r="AG915" s="291">
        <f>G915*AF915</f>
        <v>972.06000000000006</v>
      </c>
      <c r="AH915" s="225">
        <f>IF((AA915+AB915)-(AE915+AG915)&gt;0,0,(AA915+AB915)-(AE915+AG915))</f>
        <v>-375.1560199999999</v>
      </c>
      <c r="AI915" s="244">
        <f t="shared" si="369"/>
        <v>0.59999999999999987</v>
      </c>
      <c r="AJ915" s="56">
        <f t="shared" si="370"/>
        <v>972.06</v>
      </c>
      <c r="AK915" s="56"/>
      <c r="AL915" s="441">
        <f t="shared" si="390"/>
        <v>5.0999999999999997E-2</v>
      </c>
      <c r="AM915" s="56">
        <f t="shared" ref="AM915:AM976" si="394">ROUND(AL915*G915,1)</f>
        <v>82.6</v>
      </c>
      <c r="AN915" s="187"/>
      <c r="AO915" s="329"/>
    </row>
    <row r="916" spans="2:41" s="1" customFormat="1" ht="15.75" x14ac:dyDescent="0.25">
      <c r="B916" s="666"/>
      <c r="C916" s="23" t="s">
        <v>788</v>
      </c>
      <c r="D916" s="59">
        <v>3</v>
      </c>
      <c r="E916" s="59">
        <v>18</v>
      </c>
      <c r="F916" s="59">
        <v>18</v>
      </c>
      <c r="G916" s="56">
        <v>1746</v>
      </c>
      <c r="H916" s="56">
        <v>55.899999999999991</v>
      </c>
      <c r="I916" s="100">
        <v>0.28424971363115692</v>
      </c>
      <c r="J916" s="56">
        <v>496.29999999999995</v>
      </c>
      <c r="K916" s="100">
        <v>0</v>
      </c>
      <c r="L916" s="56">
        <v>0</v>
      </c>
      <c r="M916" s="100">
        <v>0</v>
      </c>
      <c r="N916" s="56">
        <v>0</v>
      </c>
      <c r="O916" s="56">
        <v>0</v>
      </c>
      <c r="P916" s="56">
        <v>0</v>
      </c>
      <c r="Q916" s="56">
        <v>26</v>
      </c>
      <c r="R916" s="56">
        <v>4.2</v>
      </c>
      <c r="S916" s="56">
        <v>234.74423333333334</v>
      </c>
      <c r="T916" s="100">
        <v>0.27979999999999999</v>
      </c>
      <c r="U916" s="56">
        <v>488.53079999999994</v>
      </c>
      <c r="V916" s="100">
        <v>0</v>
      </c>
      <c r="W916" s="66">
        <v>0</v>
      </c>
      <c r="X916" s="56">
        <v>0</v>
      </c>
      <c r="Y916" s="56">
        <v>0</v>
      </c>
      <c r="Z916" s="56">
        <v>0</v>
      </c>
      <c r="AA916" s="60">
        <f>G916+H916+J916+L916+N916+O916+P916+Q916+R916+S916+U916+W916+X916+Y916+Z916</f>
        <v>3051.675033333333</v>
      </c>
      <c r="AB916" s="142">
        <v>155.4</v>
      </c>
      <c r="AC916" s="56">
        <f>AB916+X916+W916+U916</f>
        <v>643.93079999999998</v>
      </c>
      <c r="AD916" s="244">
        <f t="shared" si="368"/>
        <v>0.36880343642611685</v>
      </c>
      <c r="AE916" s="56">
        <f>G916+H916+J916+L916+N916+P916+Q916+R916+S916+Y916+Z916</f>
        <v>2563.144233333333</v>
      </c>
      <c r="AF916" s="290">
        <f t="shared" si="393"/>
        <v>0.6</v>
      </c>
      <c r="AG916" s="291">
        <f>G916*AF916</f>
        <v>1047.5999999999999</v>
      </c>
      <c r="AH916" s="225">
        <f>IF((AA916+AB916)-(AE916+AG916)&gt;0,0,(AA916+AB916)-(AE916+AG916))</f>
        <v>-403.66919999999982</v>
      </c>
      <c r="AI916" s="244">
        <f t="shared" si="369"/>
        <v>0.6</v>
      </c>
      <c r="AJ916" s="56">
        <f t="shared" si="370"/>
        <v>1047.5999999999999</v>
      </c>
      <c r="AK916" s="56"/>
      <c r="AL916" s="441">
        <f t="shared" si="390"/>
        <v>5.0999999999999997E-2</v>
      </c>
      <c r="AM916" s="56">
        <f t="shared" si="394"/>
        <v>89</v>
      </c>
      <c r="AN916" s="187"/>
      <c r="AO916" s="329"/>
    </row>
    <row r="917" spans="2:41" s="1" customFormat="1" ht="15.75" x14ac:dyDescent="0.25">
      <c r="B917" s="666" t="s">
        <v>649</v>
      </c>
      <c r="C917" s="26" t="s">
        <v>124</v>
      </c>
      <c r="D917" s="125">
        <f t="shared" ref="D917:AA917" si="395">SUM(D918:D920)</f>
        <v>7</v>
      </c>
      <c r="E917" s="125">
        <f t="shared" si="395"/>
        <v>50</v>
      </c>
      <c r="F917" s="125">
        <f t="shared" si="395"/>
        <v>45</v>
      </c>
      <c r="G917" s="57">
        <f t="shared" si="395"/>
        <v>4298.6200000000008</v>
      </c>
      <c r="H917" s="57">
        <f t="shared" si="395"/>
        <v>175.29999999999998</v>
      </c>
      <c r="I917" s="82">
        <f>J917/G917</f>
        <v>0.3372012413286124</v>
      </c>
      <c r="J917" s="57">
        <f t="shared" si="395"/>
        <v>1449.5</v>
      </c>
      <c r="K917" s="82">
        <f>L917/G917</f>
        <v>0</v>
      </c>
      <c r="L917" s="57">
        <f t="shared" si="395"/>
        <v>0</v>
      </c>
      <c r="M917" s="82">
        <f t="shared" si="395"/>
        <v>0</v>
      </c>
      <c r="N917" s="57">
        <f t="shared" si="395"/>
        <v>0</v>
      </c>
      <c r="O917" s="57">
        <f t="shared" si="395"/>
        <v>0</v>
      </c>
      <c r="P917" s="57">
        <f t="shared" si="395"/>
        <v>0</v>
      </c>
      <c r="Q917" s="57">
        <f t="shared" si="395"/>
        <v>78</v>
      </c>
      <c r="R917" s="57">
        <f t="shared" si="395"/>
        <v>12.600000000000001</v>
      </c>
      <c r="S917" s="57">
        <f t="shared" si="395"/>
        <v>601.39782300000002</v>
      </c>
      <c r="T917" s="82">
        <f>U917/G917</f>
        <v>0.27979999999999994</v>
      </c>
      <c r="U917" s="57">
        <f t="shared" si="395"/>
        <v>1202.753876</v>
      </c>
      <c r="V917" s="82">
        <f>W917/G917</f>
        <v>0</v>
      </c>
      <c r="W917" s="57">
        <f t="shared" si="395"/>
        <v>0</v>
      </c>
      <c r="X917" s="57">
        <f t="shared" si="395"/>
        <v>0</v>
      </c>
      <c r="Y917" s="57">
        <f t="shared" si="395"/>
        <v>0</v>
      </c>
      <c r="Z917" s="57">
        <f t="shared" si="395"/>
        <v>0</v>
      </c>
      <c r="AA917" s="57">
        <f t="shared" si="395"/>
        <v>7818.1716990000004</v>
      </c>
      <c r="AB917" s="141">
        <f>SUM(AB918:AB920)</f>
        <v>398.2</v>
      </c>
      <c r="AC917" s="141">
        <f>SUM(AC918:AC920)</f>
        <v>1600.953876</v>
      </c>
      <c r="AD917" s="233">
        <f t="shared" si="368"/>
        <v>0.37243438033601478</v>
      </c>
      <c r="AE917" s="141">
        <f>SUM(AE918:AE920)</f>
        <v>6615.4178229999998</v>
      </c>
      <c r="AF917" s="269">
        <f t="shared" si="393"/>
        <v>0.6</v>
      </c>
      <c r="AG917" s="270">
        <f>SUM(AG918:AG920)</f>
        <v>2579.172</v>
      </c>
      <c r="AH917" s="141">
        <f>SUM(AH918:AH920)</f>
        <v>-978.21812399999953</v>
      </c>
      <c r="AI917" s="233">
        <f t="shared" si="369"/>
        <v>0.59999999999999976</v>
      </c>
      <c r="AJ917" s="57">
        <f t="shared" si="370"/>
        <v>2579.1719999999996</v>
      </c>
      <c r="AK917" s="57"/>
      <c r="AL917" s="433">
        <f t="shared" si="390"/>
        <v>5.0999999999999997E-2</v>
      </c>
      <c r="AM917" s="57">
        <f>SUM(AM918:AM920)</f>
        <v>219.29999999999998</v>
      </c>
      <c r="AN917" s="79"/>
      <c r="AO917" s="329"/>
    </row>
    <row r="918" spans="2:41" s="1" customFormat="1" ht="15.75" x14ac:dyDescent="0.25">
      <c r="B918" s="666"/>
      <c r="C918" s="23" t="s">
        <v>848</v>
      </c>
      <c r="D918" s="59">
        <v>2</v>
      </c>
      <c r="E918" s="59">
        <v>18</v>
      </c>
      <c r="F918" s="59">
        <v>16</v>
      </c>
      <c r="G918" s="56">
        <v>1554.0200000000002</v>
      </c>
      <c r="H918" s="56">
        <v>74.5</v>
      </c>
      <c r="I918" s="100">
        <v>0.39941570893553485</v>
      </c>
      <c r="J918" s="56">
        <v>620.69999999999993</v>
      </c>
      <c r="K918" s="100">
        <v>0</v>
      </c>
      <c r="L918" s="56">
        <v>0</v>
      </c>
      <c r="M918" s="100">
        <v>0</v>
      </c>
      <c r="N918" s="56">
        <v>0</v>
      </c>
      <c r="O918" s="56">
        <v>0</v>
      </c>
      <c r="P918" s="56">
        <v>0</v>
      </c>
      <c r="Q918" s="56">
        <v>26</v>
      </c>
      <c r="R918" s="56">
        <v>4.2</v>
      </c>
      <c r="S918" s="56">
        <v>226.18623300000002</v>
      </c>
      <c r="T918" s="100">
        <v>0.27979999999999994</v>
      </c>
      <c r="U918" s="56">
        <v>434.814796</v>
      </c>
      <c r="V918" s="100">
        <v>0</v>
      </c>
      <c r="W918" s="66">
        <v>0</v>
      </c>
      <c r="X918" s="56">
        <v>0</v>
      </c>
      <c r="Y918" s="56">
        <v>0</v>
      </c>
      <c r="Z918" s="56">
        <v>0</v>
      </c>
      <c r="AA918" s="60">
        <f>G918+H918+J918+L918+N918+O918+P918+Q918+R918+S918+U918+W918+X918+Y918+Z918</f>
        <v>2940.4210290000001</v>
      </c>
      <c r="AB918" s="142">
        <v>149.80000000000001</v>
      </c>
      <c r="AC918" s="56">
        <f>AB918+X918+W918+U918</f>
        <v>584.61479600000007</v>
      </c>
      <c r="AD918" s="244">
        <f t="shared" ref="AD918:AD981" si="396">(AB918+X918+W918+U918)/G918</f>
        <v>0.37619515578950075</v>
      </c>
      <c r="AE918" s="56">
        <f>G918+H918+J918+L918+N918+P918+Q918+R918+S918+Y918+Z918</f>
        <v>2505.606233</v>
      </c>
      <c r="AF918" s="290">
        <f t="shared" si="393"/>
        <v>0.6</v>
      </c>
      <c r="AG918" s="291">
        <f>G918*AF918</f>
        <v>932.41200000000003</v>
      </c>
      <c r="AH918" s="225">
        <f>IF((AA918+AB918)-(AE918+AG918)&gt;0,0,(AA918+AB918)-(AE918+AG918))</f>
        <v>-347.79720399999951</v>
      </c>
      <c r="AI918" s="244">
        <f t="shared" si="369"/>
        <v>0.59999999999999964</v>
      </c>
      <c r="AJ918" s="56">
        <f t="shared" si="370"/>
        <v>932.41199999999958</v>
      </c>
      <c r="AK918" s="56"/>
      <c r="AL918" s="441">
        <f t="shared" si="390"/>
        <v>5.0999999999999997E-2</v>
      </c>
      <c r="AM918" s="56">
        <f t="shared" si="394"/>
        <v>79.3</v>
      </c>
      <c r="AN918" s="187"/>
      <c r="AO918" s="329"/>
    </row>
    <row r="919" spans="2:41" s="1" customFormat="1" ht="15.75" customHeight="1" x14ac:dyDescent="0.25">
      <c r="B919" s="666"/>
      <c r="C919" s="23" t="s">
        <v>789</v>
      </c>
      <c r="D919" s="59">
        <v>2</v>
      </c>
      <c r="E919" s="59">
        <v>17</v>
      </c>
      <c r="F919" s="59">
        <v>15</v>
      </c>
      <c r="G919" s="56">
        <v>1361.2</v>
      </c>
      <c r="H919" s="56">
        <v>51.6</v>
      </c>
      <c r="I919" s="100">
        <v>0.3128856890978548</v>
      </c>
      <c r="J919" s="56">
        <v>425.9</v>
      </c>
      <c r="K919" s="100">
        <v>0</v>
      </c>
      <c r="L919" s="56">
        <v>0</v>
      </c>
      <c r="M919" s="100">
        <v>0</v>
      </c>
      <c r="N919" s="56">
        <v>0</v>
      </c>
      <c r="O919" s="56">
        <v>0</v>
      </c>
      <c r="P919" s="56">
        <v>0</v>
      </c>
      <c r="Q919" s="56">
        <v>26</v>
      </c>
      <c r="R919" s="56">
        <v>4.2</v>
      </c>
      <c r="S919" s="56">
        <v>187.48031333333333</v>
      </c>
      <c r="T919" s="100">
        <v>0.27980000000000005</v>
      </c>
      <c r="U919" s="56">
        <v>380.86376000000007</v>
      </c>
      <c r="V919" s="100">
        <v>0</v>
      </c>
      <c r="W919" s="66">
        <v>0</v>
      </c>
      <c r="X919" s="56">
        <v>0</v>
      </c>
      <c r="Y919" s="56">
        <v>0</v>
      </c>
      <c r="Z919" s="56">
        <v>0</v>
      </c>
      <c r="AA919" s="60">
        <f>G919+H919+J919+L919+N919+O919+P919+Q919+R919+S919+U919+W919+X919+Y919+Z919</f>
        <v>2437.2440733333333</v>
      </c>
      <c r="AB919" s="142">
        <v>124.1</v>
      </c>
      <c r="AC919" s="56">
        <f>AB919+X919+W919+U919</f>
        <v>504.96376000000009</v>
      </c>
      <c r="AD919" s="244">
        <f t="shared" si="396"/>
        <v>0.37096955627387607</v>
      </c>
      <c r="AE919" s="56">
        <f>G919+H919+J919+L919+N919+P919+Q919+R919+S919+Y919+Z919</f>
        <v>2056.3803133333331</v>
      </c>
      <c r="AF919" s="290">
        <f t="shared" si="393"/>
        <v>0.6</v>
      </c>
      <c r="AG919" s="291">
        <f>G919*AF919</f>
        <v>816.72</v>
      </c>
      <c r="AH919" s="225">
        <f>IF((AA919+AB919)-(AE919+AG919)&gt;0,0,(AA919+AB919)-(AE919+AG919))</f>
        <v>-311.75624000000016</v>
      </c>
      <c r="AI919" s="244">
        <f t="shared" ref="AI919:AI982" si="397">AJ919/G919</f>
        <v>0.6000000000000002</v>
      </c>
      <c r="AJ919" s="56">
        <f t="shared" ref="AJ919:AJ982" si="398">AC919+AH919*-1</f>
        <v>816.72000000000025</v>
      </c>
      <c r="AK919" s="56"/>
      <c r="AL919" s="441">
        <f t="shared" si="390"/>
        <v>5.0999999999999997E-2</v>
      </c>
      <c r="AM919" s="56">
        <f t="shared" si="394"/>
        <v>69.400000000000006</v>
      </c>
      <c r="AN919" s="187"/>
      <c r="AO919" s="329"/>
    </row>
    <row r="920" spans="2:41" s="1" customFormat="1" ht="15.75" x14ac:dyDescent="0.25">
      <c r="B920" s="666"/>
      <c r="C920" s="23" t="s">
        <v>790</v>
      </c>
      <c r="D920" s="59">
        <v>3</v>
      </c>
      <c r="E920" s="59">
        <v>15</v>
      </c>
      <c r="F920" s="59">
        <v>14</v>
      </c>
      <c r="G920" s="56">
        <v>1383.4</v>
      </c>
      <c r="H920" s="56">
        <v>49.199999999999996</v>
      </c>
      <c r="I920" s="100">
        <v>0.29123897643487057</v>
      </c>
      <c r="J920" s="56">
        <v>402.9</v>
      </c>
      <c r="K920" s="100">
        <v>0</v>
      </c>
      <c r="L920" s="56">
        <v>0</v>
      </c>
      <c r="M920" s="100">
        <v>0</v>
      </c>
      <c r="N920" s="56">
        <v>0</v>
      </c>
      <c r="O920" s="56">
        <v>0</v>
      </c>
      <c r="P920" s="56">
        <v>0</v>
      </c>
      <c r="Q920" s="56">
        <v>26</v>
      </c>
      <c r="R920" s="56">
        <v>4.2</v>
      </c>
      <c r="S920" s="56">
        <v>187.73127666666667</v>
      </c>
      <c r="T920" s="100">
        <v>0.27979999999999994</v>
      </c>
      <c r="U920" s="56">
        <v>387.07531999999998</v>
      </c>
      <c r="V920" s="100">
        <v>0</v>
      </c>
      <c r="W920" s="66">
        <v>0</v>
      </c>
      <c r="X920" s="56">
        <v>0</v>
      </c>
      <c r="Y920" s="56">
        <v>0</v>
      </c>
      <c r="Z920" s="56">
        <v>0</v>
      </c>
      <c r="AA920" s="60">
        <f>G920+H920+J920+L920+N920+O920+P920+Q920+R920+S920+U920+W920+X920+Y920+Z920</f>
        <v>2440.5065966666666</v>
      </c>
      <c r="AB920" s="142">
        <v>124.3</v>
      </c>
      <c r="AC920" s="56">
        <f>AB920+X920+W920+U920</f>
        <v>511.37531999999999</v>
      </c>
      <c r="AD920" s="244">
        <f t="shared" si="396"/>
        <v>0.36965109151366193</v>
      </c>
      <c r="AE920" s="56">
        <f>G920+H920+J920+L920+N920+P920+Q920+R920+S920+Y920+Z920</f>
        <v>2053.4312766666667</v>
      </c>
      <c r="AF920" s="290">
        <f t="shared" si="393"/>
        <v>0.6</v>
      </c>
      <c r="AG920" s="291">
        <f>G920*AF920</f>
        <v>830.04000000000008</v>
      </c>
      <c r="AH920" s="225">
        <f>IF((AA920+AB920)-(AE920+AG920)&gt;0,0,(AA920+AB920)-(AE920+AG920))</f>
        <v>-318.66467999999986</v>
      </c>
      <c r="AI920" s="244">
        <f t="shared" si="397"/>
        <v>0.59999999999999987</v>
      </c>
      <c r="AJ920" s="56">
        <f t="shared" si="398"/>
        <v>830.03999999999985</v>
      </c>
      <c r="AK920" s="56"/>
      <c r="AL920" s="441">
        <f t="shared" si="390"/>
        <v>5.0999999999999997E-2</v>
      </c>
      <c r="AM920" s="56">
        <f t="shared" si="394"/>
        <v>70.599999999999994</v>
      </c>
      <c r="AN920" s="187"/>
      <c r="AO920" s="329"/>
    </row>
    <row r="921" spans="2:41" s="1" customFormat="1" ht="15.75" x14ac:dyDescent="0.25">
      <c r="B921" s="666" t="s">
        <v>650</v>
      </c>
      <c r="C921" s="26" t="s">
        <v>124</v>
      </c>
      <c r="D921" s="125">
        <f t="shared" ref="D921:AA921" si="399">SUM(D922:D924)</f>
        <v>11</v>
      </c>
      <c r="E921" s="125">
        <f t="shared" si="399"/>
        <v>81.5</v>
      </c>
      <c r="F921" s="125">
        <f t="shared" si="399"/>
        <v>67.5</v>
      </c>
      <c r="G921" s="57">
        <f t="shared" si="399"/>
        <v>6299.9</v>
      </c>
      <c r="H921" s="57">
        <f t="shared" si="399"/>
        <v>197.50000000000003</v>
      </c>
      <c r="I921" s="82">
        <f>J921/G921</f>
        <v>0.28054413562120034</v>
      </c>
      <c r="J921" s="57">
        <f t="shared" si="399"/>
        <v>1767.4</v>
      </c>
      <c r="K921" s="82">
        <f>L921/G921</f>
        <v>7.2382101303195296E-3</v>
      </c>
      <c r="L921" s="57">
        <f t="shared" si="399"/>
        <v>45.6</v>
      </c>
      <c r="M921" s="82">
        <f t="shared" si="399"/>
        <v>0</v>
      </c>
      <c r="N921" s="57">
        <f t="shared" si="399"/>
        <v>0</v>
      </c>
      <c r="O921" s="57">
        <f t="shared" si="399"/>
        <v>0</v>
      </c>
      <c r="P921" s="57">
        <f t="shared" si="399"/>
        <v>0</v>
      </c>
      <c r="Q921" s="57">
        <f t="shared" si="399"/>
        <v>117.1</v>
      </c>
      <c r="R921" s="57">
        <f t="shared" si="399"/>
        <v>19</v>
      </c>
      <c r="S921" s="57">
        <f t="shared" si="399"/>
        <v>846.96766833333334</v>
      </c>
      <c r="T921" s="82">
        <f>U921/G921</f>
        <v>0.27979999999999999</v>
      </c>
      <c r="U921" s="57">
        <f t="shared" si="399"/>
        <v>1762.7120199999999</v>
      </c>
      <c r="V921" s="82">
        <f>W921/G921</f>
        <v>0</v>
      </c>
      <c r="W921" s="57">
        <f t="shared" si="399"/>
        <v>0</v>
      </c>
      <c r="X921" s="57">
        <f t="shared" si="399"/>
        <v>0</v>
      </c>
      <c r="Y921" s="57">
        <f t="shared" si="399"/>
        <v>0</v>
      </c>
      <c r="Z921" s="57">
        <f t="shared" si="399"/>
        <v>0</v>
      </c>
      <c r="AA921" s="57">
        <f t="shared" si="399"/>
        <v>11056.179688333334</v>
      </c>
      <c r="AB921" s="141">
        <f>SUM(AB922:AB924)</f>
        <v>563</v>
      </c>
      <c r="AC921" s="141">
        <f>SUM(AC922:AC924)</f>
        <v>2325.7120199999999</v>
      </c>
      <c r="AD921" s="233">
        <f t="shared" si="396"/>
        <v>0.36916649788091876</v>
      </c>
      <c r="AE921" s="141">
        <f>SUM(AE922:AE924)</f>
        <v>9293.4676683333346</v>
      </c>
      <c r="AF921" s="269">
        <f t="shared" si="393"/>
        <v>0.6</v>
      </c>
      <c r="AG921" s="270">
        <f>SUM(AG922:AG924)</f>
        <v>3779.9399999999996</v>
      </c>
      <c r="AH921" s="141">
        <f>SUM(AH922:AH924)</f>
        <v>-1454.2279799999992</v>
      </c>
      <c r="AI921" s="233">
        <f t="shared" si="397"/>
        <v>0.59999999999999987</v>
      </c>
      <c r="AJ921" s="57">
        <f t="shared" si="398"/>
        <v>3779.9399999999991</v>
      </c>
      <c r="AK921" s="57"/>
      <c r="AL921" s="433">
        <f t="shared" si="390"/>
        <v>5.0999999999999997E-2</v>
      </c>
      <c r="AM921" s="57">
        <f>SUM(AM922:AM924)</f>
        <v>321.3</v>
      </c>
      <c r="AN921" s="79"/>
      <c r="AO921" s="329"/>
    </row>
    <row r="922" spans="2:41" s="1" customFormat="1" ht="15.75" x14ac:dyDescent="0.25">
      <c r="B922" s="666"/>
      <c r="C922" s="23" t="s">
        <v>791</v>
      </c>
      <c r="D922" s="59">
        <v>3</v>
      </c>
      <c r="E922" s="59">
        <v>17</v>
      </c>
      <c r="F922" s="59">
        <v>16</v>
      </c>
      <c r="G922" s="56">
        <v>1511.5</v>
      </c>
      <c r="H922" s="56">
        <v>56.7</v>
      </c>
      <c r="I922" s="100">
        <v>0.28653655309295406</v>
      </c>
      <c r="J922" s="56">
        <v>433.1</v>
      </c>
      <c r="K922" s="100">
        <v>0</v>
      </c>
      <c r="L922" s="56">
        <v>0</v>
      </c>
      <c r="M922" s="100">
        <v>0</v>
      </c>
      <c r="N922" s="56">
        <v>0</v>
      </c>
      <c r="O922" s="56">
        <v>0</v>
      </c>
      <c r="P922" s="56">
        <v>0</v>
      </c>
      <c r="Q922" s="56">
        <v>26</v>
      </c>
      <c r="R922" s="56">
        <v>4.2</v>
      </c>
      <c r="S922" s="56">
        <v>204.53480833333333</v>
      </c>
      <c r="T922" s="100">
        <v>0.27979999999999999</v>
      </c>
      <c r="U922" s="56">
        <v>422.91769999999997</v>
      </c>
      <c r="V922" s="100">
        <v>0</v>
      </c>
      <c r="W922" s="66">
        <v>0</v>
      </c>
      <c r="X922" s="56">
        <v>0</v>
      </c>
      <c r="Y922" s="56">
        <v>0</v>
      </c>
      <c r="Z922" s="56">
        <v>0</v>
      </c>
      <c r="AA922" s="60">
        <f>G922+H922+J922+L922+N922+O922+P922+Q922+R922+S922+U922+W922+X922+Y922+Z922</f>
        <v>2658.9525083333338</v>
      </c>
      <c r="AB922" s="142">
        <v>135.4</v>
      </c>
      <c r="AC922" s="56">
        <f>AB922+X922+W922+U922</f>
        <v>558.31769999999995</v>
      </c>
      <c r="AD922" s="244">
        <f t="shared" si="396"/>
        <v>0.36937988752894474</v>
      </c>
      <c r="AE922" s="56">
        <f>G922+H922+J922+L922+N922+P922+Q922+R922+S922+Y922+Z922</f>
        <v>2236.0348083333338</v>
      </c>
      <c r="AF922" s="290">
        <f t="shared" si="393"/>
        <v>0.6</v>
      </c>
      <c r="AG922" s="291">
        <f>G922*AF922</f>
        <v>906.9</v>
      </c>
      <c r="AH922" s="225">
        <f>IF((AA922+AB922)-(AE922+AG922)&gt;0,0,(AA922+AB922)-(AE922+AG922))</f>
        <v>-348.58230000000003</v>
      </c>
      <c r="AI922" s="244">
        <f t="shared" si="397"/>
        <v>0.6</v>
      </c>
      <c r="AJ922" s="56">
        <f t="shared" si="398"/>
        <v>906.9</v>
      </c>
      <c r="AK922" s="56"/>
      <c r="AL922" s="441">
        <f t="shared" si="390"/>
        <v>5.0999999999999997E-2</v>
      </c>
      <c r="AM922" s="56">
        <f t="shared" si="394"/>
        <v>77.099999999999994</v>
      </c>
      <c r="AN922" s="187"/>
      <c r="AO922" s="329"/>
    </row>
    <row r="923" spans="2:41" s="1" customFormat="1" ht="15.75" customHeight="1" x14ac:dyDescent="0.25">
      <c r="B923" s="666"/>
      <c r="C923" s="23" t="s">
        <v>792</v>
      </c>
      <c r="D923" s="59">
        <v>5</v>
      </c>
      <c r="E923" s="59">
        <v>47.5</v>
      </c>
      <c r="F923" s="59">
        <v>35.5</v>
      </c>
      <c r="G923" s="56">
        <v>3177.0999999999995</v>
      </c>
      <c r="H923" s="56">
        <v>105.4</v>
      </c>
      <c r="I923" s="100">
        <v>0.30738723993579053</v>
      </c>
      <c r="J923" s="56">
        <v>976.6</v>
      </c>
      <c r="K923" s="100">
        <v>1.4352711592332633E-2</v>
      </c>
      <c r="L923" s="56">
        <v>45.6</v>
      </c>
      <c r="M923" s="100">
        <v>0</v>
      </c>
      <c r="N923" s="56">
        <v>0</v>
      </c>
      <c r="O923" s="56">
        <v>0</v>
      </c>
      <c r="P923" s="56">
        <v>0</v>
      </c>
      <c r="Q923" s="56">
        <v>65.099999999999994</v>
      </c>
      <c r="R923" s="56">
        <v>10.6</v>
      </c>
      <c r="S923" s="56">
        <v>435.31271500000003</v>
      </c>
      <c r="T923" s="100">
        <v>0.27979999999999999</v>
      </c>
      <c r="U923" s="56">
        <v>888.9525799999999</v>
      </c>
      <c r="V923" s="100">
        <v>0</v>
      </c>
      <c r="W923" s="66">
        <v>0</v>
      </c>
      <c r="X923" s="56">
        <v>0</v>
      </c>
      <c r="Y923" s="56">
        <v>0</v>
      </c>
      <c r="Z923" s="56">
        <v>0</v>
      </c>
      <c r="AA923" s="60">
        <f>G923+H923+J923+L923+N923+O923+P923+Q923+R923+S923+U923+W923+X923+Y923+Z923</f>
        <v>5704.6652950000007</v>
      </c>
      <c r="AB923" s="142">
        <v>290.5</v>
      </c>
      <c r="AC923" s="56">
        <f>AB923+X923+W923+U923</f>
        <v>1179.4525799999999</v>
      </c>
      <c r="AD923" s="244">
        <f t="shared" si="396"/>
        <v>0.37123558591168049</v>
      </c>
      <c r="AE923" s="56">
        <f>G923+H923+J923+L923+N923+P923+Q923+R923+S923+Y923+Z923</f>
        <v>4815.7127150000006</v>
      </c>
      <c r="AF923" s="290">
        <f t="shared" si="393"/>
        <v>0.6</v>
      </c>
      <c r="AG923" s="291">
        <f>G923*AF923</f>
        <v>1906.2599999999995</v>
      </c>
      <c r="AH923" s="225">
        <f>IF((AA923+AB923)-(AE923+AG923)&gt;0,0,(AA923+AB923)-(AE923+AG923))</f>
        <v>-726.80741999999918</v>
      </c>
      <c r="AI923" s="244">
        <f t="shared" si="397"/>
        <v>0.59999999999999987</v>
      </c>
      <c r="AJ923" s="56">
        <f t="shared" si="398"/>
        <v>1906.2599999999991</v>
      </c>
      <c r="AK923" s="56"/>
      <c r="AL923" s="441">
        <f t="shared" si="390"/>
        <v>5.0999999999999997E-2</v>
      </c>
      <c r="AM923" s="56">
        <f t="shared" si="394"/>
        <v>162</v>
      </c>
      <c r="AN923" s="187"/>
      <c r="AO923" s="329"/>
    </row>
    <row r="924" spans="2:41" s="1" customFormat="1" ht="15.75" x14ac:dyDescent="0.25">
      <c r="B924" s="666"/>
      <c r="C924" s="23" t="s">
        <v>793</v>
      </c>
      <c r="D924" s="59">
        <v>3</v>
      </c>
      <c r="E924" s="59">
        <v>17</v>
      </c>
      <c r="F924" s="59">
        <v>16</v>
      </c>
      <c r="G924" s="56">
        <v>1611.3</v>
      </c>
      <c r="H924" s="56">
        <v>35.400000000000006</v>
      </c>
      <c r="I924" s="100">
        <v>0.22199466269471851</v>
      </c>
      <c r="J924" s="56">
        <v>357.69999999999993</v>
      </c>
      <c r="K924" s="100">
        <v>0</v>
      </c>
      <c r="L924" s="56">
        <v>0</v>
      </c>
      <c r="M924" s="100">
        <v>0</v>
      </c>
      <c r="N924" s="56">
        <v>0</v>
      </c>
      <c r="O924" s="56">
        <v>0</v>
      </c>
      <c r="P924" s="56">
        <v>0</v>
      </c>
      <c r="Q924" s="56">
        <v>26</v>
      </c>
      <c r="R924" s="56">
        <v>4.2</v>
      </c>
      <c r="S924" s="56">
        <v>207.12014500000001</v>
      </c>
      <c r="T924" s="100">
        <v>0.27979999999999999</v>
      </c>
      <c r="U924" s="56">
        <v>450.84173999999996</v>
      </c>
      <c r="V924" s="100">
        <v>0</v>
      </c>
      <c r="W924" s="66">
        <v>0</v>
      </c>
      <c r="X924" s="56">
        <v>0</v>
      </c>
      <c r="Y924" s="56">
        <v>0</v>
      </c>
      <c r="Z924" s="56">
        <v>0</v>
      </c>
      <c r="AA924" s="60">
        <f>G924+H924+J924+L924+N924+O924+P924+Q924+R924+S924+U924+W924+X924+Y924+Z924</f>
        <v>2692.5618850000001</v>
      </c>
      <c r="AB924" s="142">
        <v>137.1</v>
      </c>
      <c r="AC924" s="56">
        <f>AB924+X924+W924+U924</f>
        <v>587.94173999999998</v>
      </c>
      <c r="AD924" s="244">
        <f t="shared" si="396"/>
        <v>0.36488657605660024</v>
      </c>
      <c r="AE924" s="56">
        <f>G924+H924+J924+L924+N924+P924+Q924+R924+S924+Y924+Z924</f>
        <v>2241.7201450000002</v>
      </c>
      <c r="AF924" s="290">
        <f t="shared" si="393"/>
        <v>0.6</v>
      </c>
      <c r="AG924" s="291">
        <f>G924*AF924</f>
        <v>966.78</v>
      </c>
      <c r="AH924" s="225">
        <f>IF((AA924+AB924)-(AE924+AG924)&gt;0,0,(AA924+AB924)-(AE924+AG924))</f>
        <v>-378.83825999999999</v>
      </c>
      <c r="AI924" s="244">
        <f t="shared" si="397"/>
        <v>0.6</v>
      </c>
      <c r="AJ924" s="56">
        <f t="shared" si="398"/>
        <v>966.78</v>
      </c>
      <c r="AK924" s="56"/>
      <c r="AL924" s="441">
        <f t="shared" si="390"/>
        <v>5.0999999999999997E-2</v>
      </c>
      <c r="AM924" s="56">
        <f t="shared" si="394"/>
        <v>82.2</v>
      </c>
      <c r="AN924" s="187"/>
      <c r="AO924" s="329"/>
    </row>
    <row r="925" spans="2:41" s="1" customFormat="1" ht="15.75" x14ac:dyDescent="0.25">
      <c r="B925" s="666" t="s">
        <v>651</v>
      </c>
      <c r="C925" s="26" t="s">
        <v>124</v>
      </c>
      <c r="D925" s="125">
        <f t="shared" ref="D925:AA925" si="400">SUM(D926:D927)</f>
        <v>5</v>
      </c>
      <c r="E925" s="125">
        <f t="shared" si="400"/>
        <v>34</v>
      </c>
      <c r="F925" s="125">
        <f t="shared" si="400"/>
        <v>33</v>
      </c>
      <c r="G925" s="57">
        <f t="shared" si="400"/>
        <v>2990.1</v>
      </c>
      <c r="H925" s="57">
        <f t="shared" si="400"/>
        <v>116.69999999999999</v>
      </c>
      <c r="I925" s="82">
        <f>J925/G925</f>
        <v>0.28119460887595732</v>
      </c>
      <c r="J925" s="57">
        <f t="shared" si="400"/>
        <v>840.8</v>
      </c>
      <c r="K925" s="82">
        <f>L925/G925</f>
        <v>0</v>
      </c>
      <c r="L925" s="57">
        <f t="shared" si="400"/>
        <v>0</v>
      </c>
      <c r="M925" s="82">
        <f t="shared" si="400"/>
        <v>0</v>
      </c>
      <c r="N925" s="57">
        <f t="shared" si="400"/>
        <v>0</v>
      </c>
      <c r="O925" s="57">
        <f t="shared" si="400"/>
        <v>0</v>
      </c>
      <c r="P925" s="57">
        <f t="shared" si="400"/>
        <v>0</v>
      </c>
      <c r="Q925" s="57">
        <f t="shared" si="400"/>
        <v>52</v>
      </c>
      <c r="R925" s="57">
        <f t="shared" si="400"/>
        <v>8.4</v>
      </c>
      <c r="S925" s="57">
        <f t="shared" si="400"/>
        <v>403.71916499999998</v>
      </c>
      <c r="T925" s="82">
        <f>U925/G925</f>
        <v>0.27979999999999999</v>
      </c>
      <c r="U925" s="57">
        <f t="shared" si="400"/>
        <v>836.62997999999993</v>
      </c>
      <c r="V925" s="82">
        <f>W925/G925</f>
        <v>0</v>
      </c>
      <c r="W925" s="57">
        <f t="shared" si="400"/>
        <v>0</v>
      </c>
      <c r="X925" s="57">
        <f t="shared" si="400"/>
        <v>0</v>
      </c>
      <c r="Y925" s="57">
        <f t="shared" si="400"/>
        <v>0</v>
      </c>
      <c r="Z925" s="57">
        <f t="shared" si="400"/>
        <v>0</v>
      </c>
      <c r="AA925" s="57">
        <f t="shared" si="400"/>
        <v>5248.3491450000001</v>
      </c>
      <c r="AB925" s="141">
        <f>SUM(AB926:AB927)</f>
        <v>267.2</v>
      </c>
      <c r="AC925" s="141">
        <f>SUM(AC926:AC927)</f>
        <v>1103.82998</v>
      </c>
      <c r="AD925" s="233">
        <f t="shared" si="396"/>
        <v>0.36916155981405302</v>
      </c>
      <c r="AE925" s="141">
        <f>SUM(AE926:AE927)</f>
        <v>4411.7191650000004</v>
      </c>
      <c r="AF925" s="269">
        <f t="shared" si="393"/>
        <v>0.6</v>
      </c>
      <c r="AG925" s="270">
        <f>SUM(AG926:AG927)</f>
        <v>1794.06</v>
      </c>
      <c r="AH925" s="141">
        <f>SUM(AH926:AH927)</f>
        <v>-690.23001999999997</v>
      </c>
      <c r="AI925" s="233">
        <f t="shared" si="397"/>
        <v>0.6</v>
      </c>
      <c r="AJ925" s="57">
        <f t="shared" si="398"/>
        <v>1794.06</v>
      </c>
      <c r="AK925" s="57"/>
      <c r="AL925" s="433">
        <f t="shared" si="390"/>
        <v>5.0999999999999997E-2</v>
      </c>
      <c r="AM925" s="57">
        <f>SUM(AM926:AM927)</f>
        <v>152.5</v>
      </c>
      <c r="AN925" s="79"/>
      <c r="AO925" s="329"/>
    </row>
    <row r="926" spans="2:41" s="1" customFormat="1" ht="15.75" x14ac:dyDescent="0.25">
      <c r="B926" s="666"/>
      <c r="C926" s="23" t="s">
        <v>849</v>
      </c>
      <c r="D926" s="59">
        <v>2</v>
      </c>
      <c r="E926" s="59">
        <v>17</v>
      </c>
      <c r="F926" s="59">
        <v>17</v>
      </c>
      <c r="G926" s="56">
        <v>1583</v>
      </c>
      <c r="H926" s="56">
        <v>67.8</v>
      </c>
      <c r="I926" s="100">
        <v>0.34775742261528741</v>
      </c>
      <c r="J926" s="56">
        <v>550.5</v>
      </c>
      <c r="K926" s="100">
        <v>0</v>
      </c>
      <c r="L926" s="56">
        <v>0</v>
      </c>
      <c r="M926" s="100">
        <v>0</v>
      </c>
      <c r="N926" s="56">
        <v>0</v>
      </c>
      <c r="O926" s="56">
        <v>0</v>
      </c>
      <c r="P926" s="56">
        <v>0</v>
      </c>
      <c r="Q926" s="56">
        <v>26</v>
      </c>
      <c r="R926" s="56">
        <v>4.2</v>
      </c>
      <c r="S926" s="56">
        <v>222.86861666666667</v>
      </c>
      <c r="T926" s="100">
        <v>0.27979999999999999</v>
      </c>
      <c r="U926" s="56">
        <v>442.92339999999996</v>
      </c>
      <c r="V926" s="100">
        <v>0</v>
      </c>
      <c r="W926" s="66">
        <v>0</v>
      </c>
      <c r="X926" s="56">
        <v>0</v>
      </c>
      <c r="Y926" s="56">
        <v>0</v>
      </c>
      <c r="Z926" s="56">
        <v>0</v>
      </c>
      <c r="AA926" s="60">
        <f>G926+H926+J926+L926+N926+O926+P926+Q926+R926+S926+U926+W926+X926+Y926+Z926</f>
        <v>2897.2920166666668</v>
      </c>
      <c r="AB926" s="142">
        <v>147.5</v>
      </c>
      <c r="AC926" s="56">
        <f>AB926+X926+W926+U926</f>
        <v>590.4233999999999</v>
      </c>
      <c r="AD926" s="244">
        <f t="shared" si="396"/>
        <v>0.37297751105495885</v>
      </c>
      <c r="AE926" s="56">
        <f>G926+H926+J926+L926+N926+P926+Q926+R926+S926+Y926+Z926</f>
        <v>2454.3686166666666</v>
      </c>
      <c r="AF926" s="290">
        <f t="shared" si="393"/>
        <v>0.6</v>
      </c>
      <c r="AG926" s="291">
        <f>G926*AF926</f>
        <v>949.8</v>
      </c>
      <c r="AH926" s="225">
        <f>IF((AA926+AB926)-(AE926+AG926)&gt;0,0,(AA926+AB926)-(AE926+AG926))</f>
        <v>-359.37660000000005</v>
      </c>
      <c r="AI926" s="244">
        <f t="shared" si="397"/>
        <v>0.6</v>
      </c>
      <c r="AJ926" s="56">
        <f t="shared" si="398"/>
        <v>949.8</v>
      </c>
      <c r="AK926" s="56"/>
      <c r="AL926" s="441">
        <f t="shared" si="390"/>
        <v>5.0999999999999997E-2</v>
      </c>
      <c r="AM926" s="56">
        <f t="shared" si="394"/>
        <v>80.7</v>
      </c>
      <c r="AN926" s="187"/>
      <c r="AO926" s="329"/>
    </row>
    <row r="927" spans="2:41" s="1" customFormat="1" ht="15.75" customHeight="1" x14ac:dyDescent="0.25">
      <c r="B927" s="666"/>
      <c r="C927" s="23" t="s">
        <v>794</v>
      </c>
      <c r="D927" s="59">
        <v>3</v>
      </c>
      <c r="E927" s="59">
        <v>17</v>
      </c>
      <c r="F927" s="59">
        <v>16</v>
      </c>
      <c r="G927" s="56">
        <v>1407.1</v>
      </c>
      <c r="H927" s="56">
        <v>48.9</v>
      </c>
      <c r="I927" s="100">
        <v>0.20631085210717076</v>
      </c>
      <c r="J927" s="56">
        <v>290.29999999999995</v>
      </c>
      <c r="K927" s="100">
        <v>0</v>
      </c>
      <c r="L927" s="56">
        <v>0</v>
      </c>
      <c r="M927" s="100">
        <v>0</v>
      </c>
      <c r="N927" s="56">
        <v>0</v>
      </c>
      <c r="O927" s="56">
        <v>0</v>
      </c>
      <c r="P927" s="56">
        <v>0</v>
      </c>
      <c r="Q927" s="56">
        <v>26</v>
      </c>
      <c r="R927" s="56">
        <v>4.2</v>
      </c>
      <c r="S927" s="56">
        <v>180.85054833333334</v>
      </c>
      <c r="T927" s="100">
        <v>0.27979999999999999</v>
      </c>
      <c r="U927" s="56">
        <v>393.70657999999997</v>
      </c>
      <c r="V927" s="100">
        <v>0</v>
      </c>
      <c r="W927" s="66">
        <v>0</v>
      </c>
      <c r="X927" s="56">
        <v>0</v>
      </c>
      <c r="Y927" s="56">
        <v>0</v>
      </c>
      <c r="Z927" s="56">
        <v>0</v>
      </c>
      <c r="AA927" s="60">
        <f>G927+H927+J927+L927+N927+O927+P927+Q927+R927+S927+U927+W927+X927+Y927+Z927</f>
        <v>2351.0571283333334</v>
      </c>
      <c r="AB927" s="142">
        <v>119.7</v>
      </c>
      <c r="AC927" s="56">
        <f>AB927+X927+W927+U927</f>
        <v>513.40657999999996</v>
      </c>
      <c r="AD927" s="244">
        <f t="shared" si="396"/>
        <v>0.36486858076895745</v>
      </c>
      <c r="AE927" s="56">
        <f>G927+H927+J927+L927+N927+P927+Q927+R927+S927+Y927+Z927</f>
        <v>1957.3505483333333</v>
      </c>
      <c r="AF927" s="290">
        <f t="shared" si="393"/>
        <v>0.6</v>
      </c>
      <c r="AG927" s="291">
        <f>G927*AF927</f>
        <v>844.25999999999988</v>
      </c>
      <c r="AH927" s="225">
        <f>IF((AA927+AB927)-(AE927+AG927)&gt;0,0,(AA927+AB927)-(AE927+AG927))</f>
        <v>-330.85341999999991</v>
      </c>
      <c r="AI927" s="244">
        <f t="shared" si="397"/>
        <v>0.6</v>
      </c>
      <c r="AJ927" s="56">
        <f t="shared" si="398"/>
        <v>844.25999999999988</v>
      </c>
      <c r="AK927" s="56"/>
      <c r="AL927" s="441">
        <f t="shared" si="390"/>
        <v>5.0999999999999997E-2</v>
      </c>
      <c r="AM927" s="56">
        <f t="shared" si="394"/>
        <v>71.8</v>
      </c>
      <c r="AN927" s="187"/>
      <c r="AO927" s="329"/>
    </row>
    <row r="928" spans="2:41" s="1" customFormat="1" ht="31.5" x14ac:dyDescent="0.25">
      <c r="B928" s="172" t="s">
        <v>652</v>
      </c>
      <c r="C928" s="19" t="s">
        <v>850</v>
      </c>
      <c r="D928" s="106">
        <v>7</v>
      </c>
      <c r="E928" s="106">
        <v>58</v>
      </c>
      <c r="F928" s="106">
        <v>47</v>
      </c>
      <c r="G928" s="137">
        <v>4137.1000000000004</v>
      </c>
      <c r="H928" s="137">
        <v>116.6</v>
      </c>
      <c r="I928" s="98">
        <v>0.27763409151337887</v>
      </c>
      <c r="J928" s="137">
        <v>1148.5999999999999</v>
      </c>
      <c r="K928" s="98">
        <v>0</v>
      </c>
      <c r="L928" s="137">
        <v>0</v>
      </c>
      <c r="M928" s="98">
        <v>0</v>
      </c>
      <c r="N928" s="137">
        <v>0</v>
      </c>
      <c r="O928" s="137">
        <v>0</v>
      </c>
      <c r="P928" s="137">
        <v>0</v>
      </c>
      <c r="Q928" s="137">
        <v>104</v>
      </c>
      <c r="R928" s="164">
        <v>12.7</v>
      </c>
      <c r="S928" s="164">
        <v>556.38004833333332</v>
      </c>
      <c r="T928" s="165">
        <v>0.27979999999999999</v>
      </c>
      <c r="U928" s="164">
        <v>1157.5605800000001</v>
      </c>
      <c r="V928" s="165">
        <v>0</v>
      </c>
      <c r="W928" s="319">
        <v>0</v>
      </c>
      <c r="X928" s="164">
        <v>0</v>
      </c>
      <c r="Y928" s="164">
        <v>0</v>
      </c>
      <c r="Z928" s="164">
        <v>0</v>
      </c>
      <c r="AA928" s="164">
        <f>G928+H928+J928+L928+N928+O928+P928+Q928+R928+S928+U928+W928+X928+Y928+Z928</f>
        <v>7232.9406283333346</v>
      </c>
      <c r="AB928" s="151">
        <v>368.3</v>
      </c>
      <c r="AC928" s="164">
        <f>AB928+X928+W928+U928</f>
        <v>1525.86058</v>
      </c>
      <c r="AD928" s="242">
        <f t="shared" si="396"/>
        <v>0.36882371226221261</v>
      </c>
      <c r="AE928" s="164">
        <f>G928+H928+J928+L928+N928+P928+Q928+R928+S928+Y928+Z928</f>
        <v>6075.3800483333343</v>
      </c>
      <c r="AF928" s="286">
        <f t="shared" si="393"/>
        <v>0.6</v>
      </c>
      <c r="AG928" s="287">
        <f>G928*AF928</f>
        <v>2482.2600000000002</v>
      </c>
      <c r="AH928" s="229">
        <f>IF((AA928+AB928)-(AE928+AG928)&gt;0,0,(AA928+AB928)-(AE928+AG928))</f>
        <v>-956.39941999999974</v>
      </c>
      <c r="AI928" s="242">
        <f t="shared" si="397"/>
        <v>0.59999999999999987</v>
      </c>
      <c r="AJ928" s="164">
        <f t="shared" si="398"/>
        <v>2482.2599999999998</v>
      </c>
      <c r="AK928" s="164"/>
      <c r="AL928" s="439">
        <f t="shared" si="390"/>
        <v>5.0999999999999997E-2</v>
      </c>
      <c r="AM928" s="164">
        <f t="shared" si="394"/>
        <v>211</v>
      </c>
      <c r="AN928" s="203"/>
      <c r="AO928" s="329"/>
    </row>
    <row r="929" spans="2:45" s="1" customFormat="1" ht="15.75" x14ac:dyDescent="0.25">
      <c r="B929" s="666" t="s">
        <v>653</v>
      </c>
      <c r="C929" s="26" t="s">
        <v>124</v>
      </c>
      <c r="D929" s="125">
        <f t="shared" ref="D929:AA929" si="401">SUM(D930:D933)</f>
        <v>37</v>
      </c>
      <c r="E929" s="125">
        <f t="shared" si="401"/>
        <v>171</v>
      </c>
      <c r="F929" s="125">
        <f t="shared" si="401"/>
        <v>155</v>
      </c>
      <c r="G929" s="57">
        <f t="shared" si="401"/>
        <v>14040.499999999998</v>
      </c>
      <c r="H929" s="57">
        <f t="shared" si="401"/>
        <v>362.3</v>
      </c>
      <c r="I929" s="82">
        <f>J929/G929</f>
        <v>0.23406573839962966</v>
      </c>
      <c r="J929" s="57">
        <f t="shared" si="401"/>
        <v>3286.3999999999996</v>
      </c>
      <c r="K929" s="82">
        <f>L929/G929</f>
        <v>0</v>
      </c>
      <c r="L929" s="57">
        <f t="shared" si="401"/>
        <v>0</v>
      </c>
      <c r="M929" s="82">
        <f t="shared" si="401"/>
        <v>0</v>
      </c>
      <c r="N929" s="57">
        <f t="shared" si="401"/>
        <v>0</v>
      </c>
      <c r="O929" s="57">
        <f t="shared" si="401"/>
        <v>0</v>
      </c>
      <c r="P929" s="57">
        <f t="shared" si="401"/>
        <v>0</v>
      </c>
      <c r="Q929" s="57">
        <f t="shared" si="401"/>
        <v>246</v>
      </c>
      <c r="R929" s="57">
        <f t="shared" si="401"/>
        <v>33.9</v>
      </c>
      <c r="S929" s="57">
        <f t="shared" si="401"/>
        <v>1811.5887233333333</v>
      </c>
      <c r="T929" s="82">
        <f>U929/G929</f>
        <v>0.27733091271678367</v>
      </c>
      <c r="U929" s="57">
        <f t="shared" si="401"/>
        <v>3893.8646800000006</v>
      </c>
      <c r="V929" s="82">
        <f>W929/G929</f>
        <v>0</v>
      </c>
      <c r="W929" s="57">
        <f t="shared" si="401"/>
        <v>0</v>
      </c>
      <c r="X929" s="57">
        <f t="shared" si="401"/>
        <v>0</v>
      </c>
      <c r="Y929" s="57">
        <f t="shared" si="401"/>
        <v>0</v>
      </c>
      <c r="Z929" s="57">
        <f t="shared" si="401"/>
        <v>0</v>
      </c>
      <c r="AA929" s="57">
        <f t="shared" si="401"/>
        <v>23674.553403333332</v>
      </c>
      <c r="AB929" s="141">
        <f>SUM(AB930:AB933)</f>
        <v>1199.3</v>
      </c>
      <c r="AC929" s="141">
        <f>SUM(AC930:AC933)</f>
        <v>5093.1646799999999</v>
      </c>
      <c r="AD929" s="233">
        <f t="shared" si="396"/>
        <v>0.36274809871443336</v>
      </c>
      <c r="AE929" s="141">
        <f>SUM(AE930:AE933)</f>
        <v>19780.688723333333</v>
      </c>
      <c r="AF929" s="269">
        <f t="shared" si="393"/>
        <v>0.6</v>
      </c>
      <c r="AG929" s="270">
        <f>SUM(AG930:AG933)</f>
        <v>8424.2999999999993</v>
      </c>
      <c r="AH929" s="141">
        <f>SUM(AH930:AH933)</f>
        <v>-3331.1353199999985</v>
      </c>
      <c r="AI929" s="233">
        <f t="shared" si="397"/>
        <v>0.6</v>
      </c>
      <c r="AJ929" s="57">
        <f t="shared" si="398"/>
        <v>8424.2999999999993</v>
      </c>
      <c r="AK929" s="57"/>
      <c r="AL929" s="433">
        <f t="shared" si="390"/>
        <v>5.0999999999999997E-2</v>
      </c>
      <c r="AM929" s="57">
        <f>SUM(AM930:AM933)</f>
        <v>716.09999999999991</v>
      </c>
      <c r="AN929" s="79"/>
      <c r="AO929" s="329"/>
    </row>
    <row r="930" spans="2:45" s="1" customFormat="1" ht="15.75" x14ac:dyDescent="0.25">
      <c r="B930" s="666"/>
      <c r="C930" s="23" t="s">
        <v>989</v>
      </c>
      <c r="D930" s="59">
        <v>13</v>
      </c>
      <c r="E930" s="59">
        <v>64.5</v>
      </c>
      <c r="F930" s="59">
        <v>56</v>
      </c>
      <c r="G930" s="56">
        <v>5032.7999999999993</v>
      </c>
      <c r="H930" s="56">
        <v>92.600000000000009</v>
      </c>
      <c r="I930" s="100">
        <v>0.21139326021300275</v>
      </c>
      <c r="J930" s="56">
        <v>1063.9000000000001</v>
      </c>
      <c r="K930" s="100">
        <v>0</v>
      </c>
      <c r="L930" s="56">
        <v>0</v>
      </c>
      <c r="M930" s="100">
        <v>0</v>
      </c>
      <c r="N930" s="56">
        <v>0</v>
      </c>
      <c r="O930" s="56">
        <v>0</v>
      </c>
      <c r="P930" s="56">
        <v>0</v>
      </c>
      <c r="Q930" s="56">
        <v>116</v>
      </c>
      <c r="R930" s="56">
        <v>10.6</v>
      </c>
      <c r="S930" s="56">
        <v>643.67311999999993</v>
      </c>
      <c r="T930" s="100">
        <v>0.27980000000000005</v>
      </c>
      <c r="U930" s="56">
        <v>1408.1774400000002</v>
      </c>
      <c r="V930" s="100">
        <v>0</v>
      </c>
      <c r="W930" s="66">
        <v>0</v>
      </c>
      <c r="X930" s="56">
        <v>0</v>
      </c>
      <c r="Y930" s="56">
        <v>0</v>
      </c>
      <c r="Z930" s="56">
        <v>0</v>
      </c>
      <c r="AA930" s="60">
        <f>G930+H930+J930+L930+N930+O930+P930+Q930+R930+S930+U930+W930+X930+Y930+Z930</f>
        <v>8367.7505599999986</v>
      </c>
      <c r="AB930" s="142">
        <v>426.1</v>
      </c>
      <c r="AC930" s="56">
        <f>AB930+X930+W930+U930</f>
        <v>1834.2774400000003</v>
      </c>
      <c r="AD930" s="244">
        <f t="shared" si="396"/>
        <v>0.36446460022254024</v>
      </c>
      <c r="AE930" s="56">
        <f>G930+H930+J930+L930+N930+P930+Q930+R930+S930+Y930+Z930</f>
        <v>6959.5731199999991</v>
      </c>
      <c r="AF930" s="290">
        <f t="shared" si="393"/>
        <v>0.6</v>
      </c>
      <c r="AG930" s="291">
        <f>G930*AF930</f>
        <v>3019.6799999999994</v>
      </c>
      <c r="AH930" s="225">
        <f>IF((AA930+AB930)-(AE930+AG930)&gt;0,0,(AA930+AB930)-(AE930+AG930))</f>
        <v>-1185.4025599999986</v>
      </c>
      <c r="AI930" s="244">
        <f t="shared" si="397"/>
        <v>0.59999999999999987</v>
      </c>
      <c r="AJ930" s="56">
        <f t="shared" si="398"/>
        <v>3019.6799999999989</v>
      </c>
      <c r="AK930" s="56"/>
      <c r="AL930" s="441">
        <f t="shared" si="390"/>
        <v>5.0999999999999997E-2</v>
      </c>
      <c r="AM930" s="56">
        <f t="shared" si="394"/>
        <v>256.7</v>
      </c>
      <c r="AN930" s="187"/>
      <c r="AO930" s="329"/>
    </row>
    <row r="931" spans="2:45" s="1" customFormat="1" ht="15.75" x14ac:dyDescent="0.25">
      <c r="B931" s="666"/>
      <c r="C931" s="23" t="s">
        <v>713</v>
      </c>
      <c r="D931" s="59">
        <v>14</v>
      </c>
      <c r="E931" s="59">
        <v>64.5</v>
      </c>
      <c r="F931" s="59">
        <v>56</v>
      </c>
      <c r="G931" s="56">
        <v>4836.2999999999993</v>
      </c>
      <c r="H931" s="56">
        <v>148.80000000000001</v>
      </c>
      <c r="I931" s="100">
        <v>0.27707131484812769</v>
      </c>
      <c r="J931" s="56">
        <v>1339.9999999999998</v>
      </c>
      <c r="K931" s="100">
        <v>0</v>
      </c>
      <c r="L931" s="56">
        <v>0</v>
      </c>
      <c r="M931" s="100">
        <v>0</v>
      </c>
      <c r="N931" s="56">
        <v>0</v>
      </c>
      <c r="O931" s="56">
        <v>0</v>
      </c>
      <c r="P931" s="56">
        <v>0</v>
      </c>
      <c r="Q931" s="56">
        <v>78</v>
      </c>
      <c r="R931" s="56">
        <v>10.6</v>
      </c>
      <c r="S931" s="56">
        <v>647.24139500000001</v>
      </c>
      <c r="T931" s="100">
        <v>0.27980000000000005</v>
      </c>
      <c r="U931" s="56">
        <v>1353.1967400000001</v>
      </c>
      <c r="V931" s="100">
        <v>0</v>
      </c>
      <c r="W931" s="66">
        <v>0</v>
      </c>
      <c r="X931" s="56">
        <v>0</v>
      </c>
      <c r="Y931" s="56">
        <v>0</v>
      </c>
      <c r="Z931" s="56">
        <v>0</v>
      </c>
      <c r="AA931" s="60">
        <f>G931+H931+J931+L931+N931+O931+P931+Q931+R931+S931+U931+W931+X931+Y931+Z931</f>
        <v>8414.1381349999992</v>
      </c>
      <c r="AB931" s="142">
        <v>428.5</v>
      </c>
      <c r="AC931" s="56">
        <f>AB931+X931+W931+U931</f>
        <v>1781.6967400000001</v>
      </c>
      <c r="AD931" s="244">
        <f t="shared" si="396"/>
        <v>0.36840078986001701</v>
      </c>
      <c r="AE931" s="56">
        <f>G931+H931+J931+L931+N931+P931+Q931+R931+S931+Y931+Z931</f>
        <v>7060.9413949999998</v>
      </c>
      <c r="AF931" s="290">
        <f t="shared" si="393"/>
        <v>0.6</v>
      </c>
      <c r="AG931" s="291">
        <f>G931*AF931</f>
        <v>2901.7799999999993</v>
      </c>
      <c r="AH931" s="225">
        <f>IF((AA931+AB931)-(AE931+AG931)&gt;0,0,(AA931+AB931)-(AE931+AG931))</f>
        <v>-1120.0832599999994</v>
      </c>
      <c r="AI931" s="244">
        <f t="shared" si="397"/>
        <v>0.60000000000000009</v>
      </c>
      <c r="AJ931" s="56">
        <f t="shared" si="398"/>
        <v>2901.7799999999997</v>
      </c>
      <c r="AK931" s="56"/>
      <c r="AL931" s="441">
        <f t="shared" si="390"/>
        <v>5.0999999999999997E-2</v>
      </c>
      <c r="AM931" s="56">
        <f t="shared" si="394"/>
        <v>246.7</v>
      </c>
      <c r="AN931" s="187"/>
      <c r="AO931" s="329"/>
    </row>
    <row r="932" spans="2:45" s="1" customFormat="1" ht="15.75" x14ac:dyDescent="0.25">
      <c r="B932" s="666"/>
      <c r="C932" s="23" t="s">
        <v>795</v>
      </c>
      <c r="D932" s="59">
        <v>7</v>
      </c>
      <c r="E932" s="59">
        <v>27</v>
      </c>
      <c r="F932" s="59">
        <v>26</v>
      </c>
      <c r="G932" s="56">
        <v>2606.8000000000002</v>
      </c>
      <c r="H932" s="56">
        <v>69.2</v>
      </c>
      <c r="I932" s="100">
        <v>0.21727788859904867</v>
      </c>
      <c r="J932" s="56">
        <v>566.40000000000009</v>
      </c>
      <c r="K932" s="100">
        <v>0</v>
      </c>
      <c r="L932" s="56">
        <v>0</v>
      </c>
      <c r="M932" s="100">
        <v>0</v>
      </c>
      <c r="N932" s="56">
        <v>0</v>
      </c>
      <c r="O932" s="56">
        <v>0</v>
      </c>
      <c r="P932" s="56">
        <v>0</v>
      </c>
      <c r="Q932" s="56">
        <v>26</v>
      </c>
      <c r="R932" s="56">
        <v>8.5</v>
      </c>
      <c r="S932" s="56">
        <v>333.85688666666664</v>
      </c>
      <c r="T932" s="100">
        <v>0.27979999999999999</v>
      </c>
      <c r="U932" s="56">
        <v>729.38264000000004</v>
      </c>
      <c r="V932" s="100">
        <v>0</v>
      </c>
      <c r="W932" s="66">
        <v>0</v>
      </c>
      <c r="X932" s="56">
        <v>0</v>
      </c>
      <c r="Y932" s="56">
        <v>0</v>
      </c>
      <c r="Z932" s="56">
        <v>0</v>
      </c>
      <c r="AA932" s="60">
        <f>G932+H932+J932+L932+N932+O932+P932+Q932+R932+S932+U932+W932+X932+Y932+Z932</f>
        <v>4340.1395266666668</v>
      </c>
      <c r="AB932" s="142">
        <v>221</v>
      </c>
      <c r="AC932" s="56">
        <f>AB932+X932+W932+U932</f>
        <v>950.38264000000004</v>
      </c>
      <c r="AD932" s="244">
        <f t="shared" si="396"/>
        <v>0.36457827221114009</v>
      </c>
      <c r="AE932" s="56">
        <f>G932+H932+J932+L932+N932+P932+Q932+R932+S932+Y932+Z932</f>
        <v>3610.7568866666666</v>
      </c>
      <c r="AF932" s="290">
        <f t="shared" si="393"/>
        <v>0.6</v>
      </c>
      <c r="AG932" s="291">
        <f>G932*AF932</f>
        <v>1564.0800000000002</v>
      </c>
      <c r="AH932" s="225">
        <f>IF((AA932+AB932)-(AE932+AG932)&gt;0,0,(AA932+AB932)-(AE932+AG932))</f>
        <v>-613.69736000000012</v>
      </c>
      <c r="AI932" s="244">
        <f t="shared" si="397"/>
        <v>0.6</v>
      </c>
      <c r="AJ932" s="56">
        <f t="shared" si="398"/>
        <v>1564.0800000000002</v>
      </c>
      <c r="AK932" s="56"/>
      <c r="AL932" s="441">
        <f t="shared" si="390"/>
        <v>5.0999999999999997E-2</v>
      </c>
      <c r="AM932" s="56">
        <f t="shared" si="394"/>
        <v>132.9</v>
      </c>
      <c r="AN932" s="187"/>
      <c r="AO932" s="329"/>
    </row>
    <row r="933" spans="2:45" s="1" customFormat="1" ht="15.75" x14ac:dyDescent="0.25">
      <c r="B933" s="666"/>
      <c r="C933" s="23" t="s">
        <v>796</v>
      </c>
      <c r="D933" s="59">
        <v>3</v>
      </c>
      <c r="E933" s="59">
        <v>15</v>
      </c>
      <c r="F933" s="59">
        <v>17</v>
      </c>
      <c r="G933" s="56">
        <v>1564.6000000000001</v>
      </c>
      <c r="H933" s="56">
        <v>51.7</v>
      </c>
      <c r="I933" s="100">
        <v>0.20203246836252076</v>
      </c>
      <c r="J933" s="56">
        <v>316.10000000000002</v>
      </c>
      <c r="K933" s="100">
        <v>0</v>
      </c>
      <c r="L933" s="56">
        <v>0</v>
      </c>
      <c r="M933" s="100">
        <v>0</v>
      </c>
      <c r="N933" s="56">
        <v>0</v>
      </c>
      <c r="O933" s="56">
        <v>0</v>
      </c>
      <c r="P933" s="56">
        <v>0</v>
      </c>
      <c r="Q933" s="56">
        <v>26</v>
      </c>
      <c r="R933" s="56">
        <v>4.2</v>
      </c>
      <c r="S933" s="56">
        <v>186.81732166666666</v>
      </c>
      <c r="T933" s="100">
        <v>0.25764275853253227</v>
      </c>
      <c r="U933" s="56">
        <v>403.10786000000002</v>
      </c>
      <c r="V933" s="100">
        <v>0</v>
      </c>
      <c r="W933" s="66">
        <v>0</v>
      </c>
      <c r="X933" s="56">
        <v>0</v>
      </c>
      <c r="Y933" s="56">
        <v>0</v>
      </c>
      <c r="Z933" s="56">
        <v>0</v>
      </c>
      <c r="AA933" s="60">
        <f>G933+H933+J933+L933+N933+O933+P933+Q933+R933+S933+U933+W933+X933+Y933+Z933</f>
        <v>2552.5251816666669</v>
      </c>
      <c r="AB933" s="142">
        <v>123.7</v>
      </c>
      <c r="AC933" s="56">
        <f>AB933+X933+W933+U933</f>
        <v>526.80786000000001</v>
      </c>
      <c r="AD933" s="244">
        <f t="shared" si="396"/>
        <v>0.33670449955260129</v>
      </c>
      <c r="AE933" s="56">
        <f>G933+H933+J933+L933+N933+P933+Q933+R933+S933+Y933+Z933</f>
        <v>2149.4173216666668</v>
      </c>
      <c r="AF933" s="290">
        <f t="shared" si="393"/>
        <v>0.6</v>
      </c>
      <c r="AG933" s="291">
        <f>G933*AF933</f>
        <v>938.76</v>
      </c>
      <c r="AH933" s="225">
        <f>IF((AA933+AB933)-(AE933+AG933)&gt;0,0,(AA933+AB933)-(AE933+AG933))</f>
        <v>-411.95214000000033</v>
      </c>
      <c r="AI933" s="244">
        <f t="shared" si="397"/>
        <v>0.6000000000000002</v>
      </c>
      <c r="AJ933" s="56">
        <f t="shared" si="398"/>
        <v>938.76000000000033</v>
      </c>
      <c r="AK933" s="56"/>
      <c r="AL933" s="441">
        <f t="shared" si="390"/>
        <v>5.0999999999999997E-2</v>
      </c>
      <c r="AM933" s="56">
        <f t="shared" si="394"/>
        <v>79.8</v>
      </c>
      <c r="AN933" s="187"/>
      <c r="AO933" s="329"/>
    </row>
    <row r="934" spans="2:45" ht="39.75" customHeight="1" x14ac:dyDescent="0.25">
      <c r="B934" s="663" t="s">
        <v>654</v>
      </c>
      <c r="C934" s="664"/>
      <c r="D934" s="117">
        <f>D936</f>
        <v>67</v>
      </c>
      <c r="E934" s="117">
        <f t="shared" ref="E934:AA934" si="402">E936</f>
        <v>339</v>
      </c>
      <c r="F934" s="117">
        <f t="shared" si="402"/>
        <v>324</v>
      </c>
      <c r="G934" s="132">
        <f t="shared" si="402"/>
        <v>32371.200000000004</v>
      </c>
      <c r="H934" s="132">
        <f t="shared" si="402"/>
        <v>977.3</v>
      </c>
      <c r="I934" s="87">
        <f>J934/G934</f>
        <v>0.25366066132858833</v>
      </c>
      <c r="J934" s="132">
        <f t="shared" si="402"/>
        <v>8211.2999999999993</v>
      </c>
      <c r="K934" s="87">
        <f>L934/G934</f>
        <v>9.2922103598260166E-3</v>
      </c>
      <c r="L934" s="132">
        <f t="shared" si="402"/>
        <v>300.8</v>
      </c>
      <c r="M934" s="87">
        <f>N934/G934</f>
        <v>0</v>
      </c>
      <c r="N934" s="132">
        <f t="shared" si="402"/>
        <v>0</v>
      </c>
      <c r="O934" s="132">
        <f t="shared" si="402"/>
        <v>0</v>
      </c>
      <c r="P934" s="132">
        <f t="shared" si="402"/>
        <v>0</v>
      </c>
      <c r="Q934" s="132">
        <f t="shared" si="402"/>
        <v>184.10000000000002</v>
      </c>
      <c r="R934" s="132">
        <f t="shared" si="402"/>
        <v>0</v>
      </c>
      <c r="S934" s="132">
        <f t="shared" si="402"/>
        <v>3856.2</v>
      </c>
      <c r="T934" s="87">
        <f>U934/G934</f>
        <v>0</v>
      </c>
      <c r="U934" s="132">
        <f t="shared" si="402"/>
        <v>0</v>
      </c>
      <c r="V934" s="87">
        <f>W934/G934</f>
        <v>0.25672511368129691</v>
      </c>
      <c r="W934" s="315">
        <f t="shared" si="402"/>
        <v>8310.5</v>
      </c>
      <c r="X934" s="132">
        <f t="shared" si="402"/>
        <v>0</v>
      </c>
      <c r="Y934" s="132">
        <f t="shared" si="402"/>
        <v>0</v>
      </c>
      <c r="Z934" s="132">
        <f t="shared" si="402"/>
        <v>0</v>
      </c>
      <c r="AA934" s="132">
        <f t="shared" si="402"/>
        <v>54211.399999999994</v>
      </c>
      <c r="AB934" s="129">
        <f>AB936+AB935</f>
        <v>3252</v>
      </c>
      <c r="AC934" s="129">
        <f>AC936+AC935</f>
        <v>11814.599999999999</v>
      </c>
      <c r="AD934" s="226">
        <f t="shared" si="396"/>
        <v>0.35718478153420319</v>
      </c>
      <c r="AE934" s="129">
        <f>AE936+AE935</f>
        <v>48539.30000000001</v>
      </c>
      <c r="AF934" s="258">
        <f t="shared" si="393"/>
        <v>0.6</v>
      </c>
      <c r="AG934" s="255">
        <f>AG936+AG935</f>
        <v>20462.16</v>
      </c>
      <c r="AH934" s="129">
        <f>AH936+AH935</f>
        <v>-8647.56</v>
      </c>
      <c r="AI934" s="226">
        <f t="shared" si="397"/>
        <v>0.63211002372479219</v>
      </c>
      <c r="AJ934" s="132">
        <f t="shared" si="398"/>
        <v>20462.159999999996</v>
      </c>
      <c r="AK934" s="132"/>
      <c r="AL934" s="424"/>
      <c r="AM934" s="132">
        <f>AM936+AM935</f>
        <v>1650.9</v>
      </c>
      <c r="AN934" s="196"/>
      <c r="AO934" s="329"/>
    </row>
    <row r="935" spans="2:45" ht="18.75" x14ac:dyDescent="0.25">
      <c r="B935" s="306" t="s">
        <v>840</v>
      </c>
      <c r="C935" s="207"/>
      <c r="D935" s="350"/>
      <c r="E935" s="350">
        <v>15</v>
      </c>
      <c r="F935" s="350">
        <v>16</v>
      </c>
      <c r="G935" s="355">
        <v>1732.3999999999999</v>
      </c>
      <c r="H935" s="355">
        <v>78</v>
      </c>
      <c r="I935" s="363">
        <f>J935/G935</f>
        <v>0.35344031401523895</v>
      </c>
      <c r="J935" s="364">
        <v>612.29999999999995</v>
      </c>
      <c r="K935" s="363">
        <v>0</v>
      </c>
      <c r="L935" s="364">
        <v>0</v>
      </c>
      <c r="M935" s="363">
        <v>0</v>
      </c>
      <c r="N935" s="355">
        <v>0</v>
      </c>
      <c r="O935" s="355">
        <v>0</v>
      </c>
      <c r="P935" s="355">
        <v>0</v>
      </c>
      <c r="Q935" s="355">
        <v>0</v>
      </c>
      <c r="R935" s="355">
        <v>0</v>
      </c>
      <c r="S935" s="355">
        <v>215.7</v>
      </c>
      <c r="T935" s="363">
        <f>U935/G935</f>
        <v>0</v>
      </c>
      <c r="U935" s="355">
        <v>0</v>
      </c>
      <c r="V935" s="363">
        <f>W935/G935</f>
        <v>0.14552066497344726</v>
      </c>
      <c r="W935" s="365">
        <v>252.10000000000002</v>
      </c>
      <c r="X935" s="355">
        <v>0</v>
      </c>
      <c r="Y935" s="355">
        <v>0</v>
      </c>
      <c r="Z935" s="355">
        <v>0</v>
      </c>
      <c r="AA935" s="355">
        <f>G935+H935+J935+L935+N935+O935+P935+Q935+R935+S935+U935+W935+X935+Y935+Z935</f>
        <v>2890.4999999999995</v>
      </c>
      <c r="AB935" s="356">
        <v>276.3</v>
      </c>
      <c r="AC935" s="355">
        <f>AB935+X935+W935+U935</f>
        <v>528.40000000000009</v>
      </c>
      <c r="AD935" s="357">
        <f t="shared" si="396"/>
        <v>0.30501039021011322</v>
      </c>
      <c r="AE935" s="355">
        <f>G935+H935+J935+L935+N935+P935+Q935+R935+S935+Y935+Z935</f>
        <v>2638.3999999999996</v>
      </c>
      <c r="AF935" s="358">
        <f t="shared" si="393"/>
        <v>0.6</v>
      </c>
      <c r="AG935" s="359">
        <f>G935*AF935</f>
        <v>1039.4399999999998</v>
      </c>
      <c r="AH935" s="360">
        <f>IF((AA935+AB935)-(AE935+AG935)&gt;0,0,(AA935+AB935)-(AE935+AG935))</f>
        <v>-511.03999999999951</v>
      </c>
      <c r="AI935" s="357">
        <f t="shared" si="397"/>
        <v>0.59999999999999987</v>
      </c>
      <c r="AJ935" s="355">
        <f t="shared" si="398"/>
        <v>1039.4399999999996</v>
      </c>
      <c r="AK935" s="355"/>
      <c r="AL935" s="434"/>
      <c r="AM935" s="355">
        <f t="shared" si="394"/>
        <v>0</v>
      </c>
      <c r="AN935" s="184"/>
      <c r="AO935" s="329">
        <v>0.24199999999999999</v>
      </c>
      <c r="AR935" s="34">
        <v>2890.5</v>
      </c>
      <c r="AS935" s="37">
        <f>AR935-AA935</f>
        <v>0</v>
      </c>
    </row>
    <row r="936" spans="2:45" ht="18.75" x14ac:dyDescent="0.3">
      <c r="B936" s="10" t="s">
        <v>710</v>
      </c>
      <c r="C936" s="27"/>
      <c r="D936" s="154">
        <f>D937+D940+D943+D947+D951+D955</f>
        <v>67</v>
      </c>
      <c r="E936" s="154">
        <f t="shared" ref="E936:AA936" si="403">E937+E940+E943+E947+E951+E955</f>
        <v>339</v>
      </c>
      <c r="F936" s="154">
        <f t="shared" si="403"/>
        <v>324</v>
      </c>
      <c r="G936" s="65">
        <f t="shared" si="403"/>
        <v>32371.200000000004</v>
      </c>
      <c r="H936" s="65">
        <f t="shared" si="403"/>
        <v>977.3</v>
      </c>
      <c r="I936" s="94">
        <f>J936/G936</f>
        <v>0.25366066132858833</v>
      </c>
      <c r="J936" s="65">
        <f t="shared" si="403"/>
        <v>8211.2999999999993</v>
      </c>
      <c r="K936" s="94">
        <f>L936/G936</f>
        <v>9.2922103598260166E-3</v>
      </c>
      <c r="L936" s="65">
        <f t="shared" si="403"/>
        <v>300.8</v>
      </c>
      <c r="M936" s="94">
        <f>N936/G936</f>
        <v>0</v>
      </c>
      <c r="N936" s="65">
        <f t="shared" si="403"/>
        <v>0</v>
      </c>
      <c r="O936" s="65">
        <f t="shared" si="403"/>
        <v>0</v>
      </c>
      <c r="P936" s="65">
        <f t="shared" si="403"/>
        <v>0</v>
      </c>
      <c r="Q936" s="65">
        <f t="shared" si="403"/>
        <v>184.10000000000002</v>
      </c>
      <c r="R936" s="65">
        <f t="shared" si="403"/>
        <v>0</v>
      </c>
      <c r="S936" s="65">
        <f t="shared" si="403"/>
        <v>3856.2</v>
      </c>
      <c r="T936" s="94">
        <f>U936/G936</f>
        <v>0</v>
      </c>
      <c r="U936" s="65">
        <f t="shared" si="403"/>
        <v>0</v>
      </c>
      <c r="V936" s="94">
        <f>W936/G936</f>
        <v>0.25672511368129691</v>
      </c>
      <c r="W936" s="65">
        <f t="shared" si="403"/>
        <v>8310.5</v>
      </c>
      <c r="X936" s="65">
        <f t="shared" si="403"/>
        <v>0</v>
      </c>
      <c r="Y936" s="65">
        <f t="shared" si="403"/>
        <v>0</v>
      </c>
      <c r="Z936" s="65">
        <f t="shared" si="403"/>
        <v>0</v>
      </c>
      <c r="AA936" s="65">
        <f t="shared" si="403"/>
        <v>54211.399999999994</v>
      </c>
      <c r="AB936" s="62">
        <f>AB937+AB940+AB943+AB947+AB951+AB955</f>
        <v>2975.7</v>
      </c>
      <c r="AC936" s="62">
        <f>AC937+AC940+AC943+AC947+AC951+AC955</f>
        <v>11286.199999999999</v>
      </c>
      <c r="AD936" s="232">
        <f t="shared" si="396"/>
        <v>0.34864941676551997</v>
      </c>
      <c r="AE936" s="62">
        <f>AE937+AE940+AE943+AE947+AE951+AE955</f>
        <v>45900.900000000009</v>
      </c>
      <c r="AF936" s="267">
        <f t="shared" si="393"/>
        <v>0.6</v>
      </c>
      <c r="AG936" s="268">
        <f>AG937+AG940+AG943+AG947+AG951+AG955</f>
        <v>19422.72</v>
      </c>
      <c r="AH936" s="62">
        <f>AH937+AH940+AH943+AH947+AH951+AH955</f>
        <v>-8136.52</v>
      </c>
      <c r="AI936" s="232">
        <f t="shared" si="397"/>
        <v>0.6</v>
      </c>
      <c r="AJ936" s="65">
        <f t="shared" si="398"/>
        <v>19422.72</v>
      </c>
      <c r="AK936" s="65">
        <v>142.10185185185185</v>
      </c>
      <c r="AL936" s="429">
        <f>VLOOKUP(AK936,$AK$2:$AL$6,2,TRUE)</f>
        <v>5.0999999999999997E-2</v>
      </c>
      <c r="AM936" s="65">
        <f>AM937+AM940+AM943+AM947+AM951+AM955</f>
        <v>1650.9</v>
      </c>
      <c r="AN936" s="79"/>
      <c r="AO936" s="329">
        <v>0.25800000000000001</v>
      </c>
    </row>
    <row r="937" spans="2:45" ht="15.75" x14ac:dyDescent="0.25">
      <c r="B937" s="681" t="s">
        <v>655</v>
      </c>
      <c r="C937" s="26" t="s">
        <v>124</v>
      </c>
      <c r="D937" s="125">
        <f t="shared" ref="D937:AA937" si="404">SUM(D938:D939)</f>
        <v>7</v>
      </c>
      <c r="E937" s="125">
        <f t="shared" si="404"/>
        <v>34</v>
      </c>
      <c r="F937" s="125">
        <f t="shared" si="404"/>
        <v>33</v>
      </c>
      <c r="G937" s="57">
        <f t="shared" si="404"/>
        <v>3443.7000000000003</v>
      </c>
      <c r="H937" s="57">
        <f t="shared" si="404"/>
        <v>87.6</v>
      </c>
      <c r="I937" s="82">
        <f>J937/G937</f>
        <v>0.25092197345877976</v>
      </c>
      <c r="J937" s="57">
        <f t="shared" si="404"/>
        <v>864.09999999999991</v>
      </c>
      <c r="K937" s="82">
        <f>L937/G937</f>
        <v>0</v>
      </c>
      <c r="L937" s="57">
        <f t="shared" si="404"/>
        <v>0</v>
      </c>
      <c r="M937" s="82">
        <f t="shared" si="404"/>
        <v>0</v>
      </c>
      <c r="N937" s="57">
        <f t="shared" si="404"/>
        <v>0</v>
      </c>
      <c r="O937" s="57">
        <f t="shared" si="404"/>
        <v>0</v>
      </c>
      <c r="P937" s="57">
        <f t="shared" si="404"/>
        <v>0</v>
      </c>
      <c r="Q937" s="57">
        <f t="shared" si="404"/>
        <v>52.6</v>
      </c>
      <c r="R937" s="57">
        <f t="shared" si="404"/>
        <v>0</v>
      </c>
      <c r="S937" s="57">
        <f t="shared" si="404"/>
        <v>403.79999999999995</v>
      </c>
      <c r="T937" s="82">
        <f>U937/G937</f>
        <v>0</v>
      </c>
      <c r="U937" s="57">
        <f t="shared" si="404"/>
        <v>0</v>
      </c>
      <c r="V937" s="82">
        <f>W937/G937</f>
        <v>0.2603014199843191</v>
      </c>
      <c r="W937" s="57">
        <f t="shared" si="404"/>
        <v>896.39999999999986</v>
      </c>
      <c r="X937" s="57">
        <f t="shared" si="404"/>
        <v>0</v>
      </c>
      <c r="Y937" s="57">
        <f t="shared" si="404"/>
        <v>0</v>
      </c>
      <c r="Z937" s="57">
        <f t="shared" si="404"/>
        <v>0</v>
      </c>
      <c r="AA937" s="57">
        <f t="shared" si="404"/>
        <v>5748.2000000000007</v>
      </c>
      <c r="AB937" s="141">
        <f>SUM(AB938:AB939)</f>
        <v>318</v>
      </c>
      <c r="AC937" s="141">
        <f>SUM(AC938:AC939)</f>
        <v>1214.3999999999999</v>
      </c>
      <c r="AD937" s="233">
        <f t="shared" si="396"/>
        <v>0.3526439585329732</v>
      </c>
      <c r="AE937" s="141">
        <f>SUM(AE938:AE939)</f>
        <v>4851.8</v>
      </c>
      <c r="AF937" s="269">
        <f t="shared" si="393"/>
        <v>0.6</v>
      </c>
      <c r="AG937" s="270">
        <f>SUM(AG938:AG939)</f>
        <v>2066.2200000000003</v>
      </c>
      <c r="AH937" s="141">
        <f>SUM(AH938:AH939)</f>
        <v>-851.81999999999971</v>
      </c>
      <c r="AI937" s="233">
        <f t="shared" si="397"/>
        <v>0.59999999999999976</v>
      </c>
      <c r="AJ937" s="57">
        <f t="shared" si="398"/>
        <v>2066.2199999999993</v>
      </c>
      <c r="AK937" s="57"/>
      <c r="AL937" s="433">
        <f>$AL$936</f>
        <v>5.0999999999999997E-2</v>
      </c>
      <c r="AM937" s="57">
        <f>SUM(AM938:AM939)</f>
        <v>175.60000000000002</v>
      </c>
      <c r="AN937" s="79"/>
      <c r="AO937" s="329"/>
    </row>
    <row r="938" spans="2:45" s="1" customFormat="1" ht="15.75" customHeight="1" x14ac:dyDescent="0.25">
      <c r="B938" s="681"/>
      <c r="C938" s="28" t="s">
        <v>656</v>
      </c>
      <c r="D938" s="111">
        <v>4</v>
      </c>
      <c r="E938" s="111">
        <v>19</v>
      </c>
      <c r="F938" s="111">
        <v>18</v>
      </c>
      <c r="G938" s="47">
        <v>1739.4</v>
      </c>
      <c r="H938" s="47">
        <v>50.4</v>
      </c>
      <c r="I938" s="86">
        <v>0.2603771415430608</v>
      </c>
      <c r="J938" s="47">
        <v>452.9</v>
      </c>
      <c r="K938" s="86">
        <v>0</v>
      </c>
      <c r="L938" s="47">
        <v>0</v>
      </c>
      <c r="M938" s="86">
        <v>0</v>
      </c>
      <c r="N938" s="47">
        <v>0</v>
      </c>
      <c r="O938" s="47">
        <v>0</v>
      </c>
      <c r="P938" s="47">
        <v>0</v>
      </c>
      <c r="Q938" s="47">
        <v>52.6</v>
      </c>
      <c r="R938" s="47">
        <v>0</v>
      </c>
      <c r="S938" s="47">
        <v>201.59999999999997</v>
      </c>
      <c r="T938" s="86">
        <v>0</v>
      </c>
      <c r="U938" s="47">
        <v>0</v>
      </c>
      <c r="V938" s="86">
        <v>0.260434632631942</v>
      </c>
      <c r="W938" s="47">
        <v>452.99999999999994</v>
      </c>
      <c r="X938" s="47">
        <v>0</v>
      </c>
      <c r="Y938" s="47">
        <v>0</v>
      </c>
      <c r="Z938" s="47">
        <v>0</v>
      </c>
      <c r="AA938" s="60">
        <f>G938+H938+J938+L938+N938+O938+P938+Q938+R938+S938+U938+W938+X938+Y938+Z938</f>
        <v>2949.9</v>
      </c>
      <c r="AB938" s="144">
        <v>163.30000000000001</v>
      </c>
      <c r="AC938" s="47">
        <f>AB938+X938+W938+U938</f>
        <v>616.29999999999995</v>
      </c>
      <c r="AD938" s="247">
        <f t="shared" si="396"/>
        <v>0.35431758077497982</v>
      </c>
      <c r="AE938" s="47">
        <f>G938+H938+J938+L938+N938+P938+Q938+R938+S938+Y938+Z938</f>
        <v>2496.9</v>
      </c>
      <c r="AF938" s="296">
        <f t="shared" si="393"/>
        <v>0.6</v>
      </c>
      <c r="AG938" s="297">
        <f>G938*AF938</f>
        <v>1043.6400000000001</v>
      </c>
      <c r="AH938" s="225">
        <f>IF((AA938+AB938)-(AE938+AG938)&gt;0,0,(AA938+AB938)-(AE938+AG938))</f>
        <v>-427.33999999999969</v>
      </c>
      <c r="AI938" s="247">
        <f t="shared" si="397"/>
        <v>0.59999999999999976</v>
      </c>
      <c r="AJ938" s="47">
        <f t="shared" si="398"/>
        <v>1043.6399999999996</v>
      </c>
      <c r="AK938" s="47"/>
      <c r="AL938" s="446">
        <f t="shared" ref="AL938:AL957" si="405">$AL$936</f>
        <v>5.0999999999999997E-2</v>
      </c>
      <c r="AM938" s="47">
        <f t="shared" si="394"/>
        <v>88.7</v>
      </c>
      <c r="AN938" s="189"/>
      <c r="AO938" s="329"/>
    </row>
    <row r="939" spans="2:45" ht="15.75" x14ac:dyDescent="0.25">
      <c r="B939" s="681"/>
      <c r="C939" s="28" t="s">
        <v>657</v>
      </c>
      <c r="D939" s="111">
        <v>3</v>
      </c>
      <c r="E939" s="111">
        <v>15</v>
      </c>
      <c r="F939" s="111">
        <v>15</v>
      </c>
      <c r="G939" s="47">
        <v>1704.3000000000002</v>
      </c>
      <c r="H939" s="47">
        <v>37.200000000000003</v>
      </c>
      <c r="I939" s="86">
        <v>0.24127207651235108</v>
      </c>
      <c r="J939" s="47">
        <v>411.2</v>
      </c>
      <c r="K939" s="86">
        <v>0</v>
      </c>
      <c r="L939" s="47">
        <v>0</v>
      </c>
      <c r="M939" s="86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202.2</v>
      </c>
      <c r="T939" s="86">
        <v>0</v>
      </c>
      <c r="U939" s="47">
        <v>0</v>
      </c>
      <c r="V939" s="86">
        <v>0.26016546382679101</v>
      </c>
      <c r="W939" s="47">
        <v>443.4</v>
      </c>
      <c r="X939" s="47">
        <v>0</v>
      </c>
      <c r="Y939" s="47">
        <v>0</v>
      </c>
      <c r="Z939" s="47">
        <v>0</v>
      </c>
      <c r="AA939" s="60">
        <f>G939+H939+J939+L939+N939+O939+P939+Q939+R939+S939+U939+W939+X939+Y939+Z939</f>
        <v>2798.3</v>
      </c>
      <c r="AB939" s="144">
        <v>154.69999999999999</v>
      </c>
      <c r="AC939" s="47">
        <f>AB939+X939+W939+U939</f>
        <v>598.09999999999991</v>
      </c>
      <c r="AD939" s="247">
        <f t="shared" si="396"/>
        <v>0.35093586809833938</v>
      </c>
      <c r="AE939" s="47">
        <f>G939+H939+J939+L939+N939+P939+Q939+R939+S939+Y939+Z939</f>
        <v>2354.9</v>
      </c>
      <c r="AF939" s="296">
        <f t="shared" si="393"/>
        <v>0.6</v>
      </c>
      <c r="AG939" s="297">
        <f>G939*AF939</f>
        <v>1022.58</v>
      </c>
      <c r="AH939" s="225">
        <f>IF((AA939+AB939)-(AE939+AG939)&gt;0,0,(AA939+AB939)-(AE939+AG939))</f>
        <v>-424.48</v>
      </c>
      <c r="AI939" s="247">
        <f t="shared" si="397"/>
        <v>0.59999999999999987</v>
      </c>
      <c r="AJ939" s="47">
        <f t="shared" si="398"/>
        <v>1022.5799999999999</v>
      </c>
      <c r="AK939" s="47"/>
      <c r="AL939" s="446">
        <f t="shared" si="405"/>
        <v>5.0999999999999997E-2</v>
      </c>
      <c r="AM939" s="47">
        <f t="shared" si="394"/>
        <v>86.9</v>
      </c>
      <c r="AN939" s="189"/>
      <c r="AO939" s="329"/>
    </row>
    <row r="940" spans="2:45" ht="15.75" x14ac:dyDescent="0.25">
      <c r="B940" s="681" t="s">
        <v>658</v>
      </c>
      <c r="C940" s="26" t="s">
        <v>124</v>
      </c>
      <c r="D940" s="125">
        <f t="shared" ref="D940:AA940" si="406">SUM(D941:D942)</f>
        <v>7</v>
      </c>
      <c r="E940" s="125">
        <f t="shared" si="406"/>
        <v>38</v>
      </c>
      <c r="F940" s="125">
        <f t="shared" si="406"/>
        <v>35</v>
      </c>
      <c r="G940" s="57">
        <f t="shared" si="406"/>
        <v>3535.0000000000005</v>
      </c>
      <c r="H940" s="57">
        <f t="shared" si="406"/>
        <v>117.6</v>
      </c>
      <c r="I940" s="82">
        <f>J940/G940</f>
        <v>0.27089108910891091</v>
      </c>
      <c r="J940" s="57">
        <f t="shared" si="406"/>
        <v>957.60000000000014</v>
      </c>
      <c r="K940" s="82">
        <f>L940/G940</f>
        <v>0</v>
      </c>
      <c r="L940" s="57">
        <f t="shared" si="406"/>
        <v>0</v>
      </c>
      <c r="M940" s="82">
        <f t="shared" si="406"/>
        <v>0</v>
      </c>
      <c r="N940" s="57">
        <f t="shared" si="406"/>
        <v>0</v>
      </c>
      <c r="O940" s="57">
        <f t="shared" si="406"/>
        <v>0</v>
      </c>
      <c r="P940" s="57">
        <f t="shared" si="406"/>
        <v>0</v>
      </c>
      <c r="Q940" s="57">
        <f t="shared" si="406"/>
        <v>0</v>
      </c>
      <c r="R940" s="57">
        <f t="shared" si="406"/>
        <v>0</v>
      </c>
      <c r="S940" s="57">
        <f t="shared" si="406"/>
        <v>432.8</v>
      </c>
      <c r="T940" s="82">
        <f>U940/G940</f>
        <v>0</v>
      </c>
      <c r="U940" s="57">
        <f t="shared" si="406"/>
        <v>0</v>
      </c>
      <c r="V940" s="82">
        <f>W940/G940</f>
        <v>0.26056577086280053</v>
      </c>
      <c r="W940" s="57">
        <f t="shared" si="406"/>
        <v>921.09999999999991</v>
      </c>
      <c r="X940" s="57">
        <f t="shared" si="406"/>
        <v>0</v>
      </c>
      <c r="Y940" s="57">
        <f t="shared" si="406"/>
        <v>0</v>
      </c>
      <c r="Z940" s="57">
        <f t="shared" si="406"/>
        <v>0</v>
      </c>
      <c r="AA940" s="57">
        <f t="shared" si="406"/>
        <v>5964.1</v>
      </c>
      <c r="AB940" s="141">
        <f>SUM(AB941:AB942)</f>
        <v>330.3</v>
      </c>
      <c r="AC940" s="141">
        <f>SUM(AC941:AC942)</f>
        <v>1251.4000000000001</v>
      </c>
      <c r="AD940" s="233">
        <f t="shared" si="396"/>
        <v>0.35400282885431394</v>
      </c>
      <c r="AE940" s="141">
        <f>SUM(AE941:AE942)</f>
        <v>5043.0000000000009</v>
      </c>
      <c r="AF940" s="269">
        <f t="shared" si="393"/>
        <v>0.6</v>
      </c>
      <c r="AG940" s="270">
        <f>SUM(AG941:AG942)</f>
        <v>2121</v>
      </c>
      <c r="AH940" s="141">
        <f>SUM(AH941:AH942)</f>
        <v>-869.59999999999991</v>
      </c>
      <c r="AI940" s="233">
        <f t="shared" si="397"/>
        <v>0.6</v>
      </c>
      <c r="AJ940" s="57">
        <f t="shared" si="398"/>
        <v>2121</v>
      </c>
      <c r="AK940" s="57"/>
      <c r="AL940" s="433">
        <f t="shared" si="405"/>
        <v>5.0999999999999997E-2</v>
      </c>
      <c r="AM940" s="57">
        <f>SUM(AM941:AM942)</f>
        <v>180.3</v>
      </c>
      <c r="AN940" s="79"/>
      <c r="AO940" s="329"/>
    </row>
    <row r="941" spans="2:45" s="1" customFormat="1" ht="15.75" customHeight="1" x14ac:dyDescent="0.25">
      <c r="B941" s="681"/>
      <c r="C941" s="28" t="s">
        <v>659</v>
      </c>
      <c r="D941" s="111">
        <v>4</v>
      </c>
      <c r="E941" s="111">
        <v>18</v>
      </c>
      <c r="F941" s="111">
        <v>16</v>
      </c>
      <c r="G941" s="47">
        <v>1654.5000000000002</v>
      </c>
      <c r="H941" s="47">
        <v>49.199999999999996</v>
      </c>
      <c r="I941" s="86">
        <v>0.27089755213055305</v>
      </c>
      <c r="J941" s="47">
        <v>448.20000000000005</v>
      </c>
      <c r="K941" s="86">
        <v>0</v>
      </c>
      <c r="L941" s="47">
        <v>0</v>
      </c>
      <c r="M941" s="86">
        <v>0</v>
      </c>
      <c r="N941" s="47">
        <v>0</v>
      </c>
      <c r="O941" s="47">
        <v>0</v>
      </c>
      <c r="P941" s="47">
        <v>0</v>
      </c>
      <c r="Q941" s="47">
        <v>0</v>
      </c>
      <c r="R941" s="47">
        <v>0</v>
      </c>
      <c r="S941" s="47">
        <v>201</v>
      </c>
      <c r="T941" s="86">
        <v>0</v>
      </c>
      <c r="U941" s="47">
        <v>0</v>
      </c>
      <c r="V941" s="86">
        <v>0.25971592626171042</v>
      </c>
      <c r="W941" s="47">
        <v>429.7</v>
      </c>
      <c r="X941" s="47">
        <v>0</v>
      </c>
      <c r="Y941" s="47">
        <v>0</v>
      </c>
      <c r="Z941" s="47">
        <v>0</v>
      </c>
      <c r="AA941" s="60">
        <f>G941+H941+J941+L941+N941+O941+P941+Q941+R941+S941+U941+W941+X941+Y941+Z941</f>
        <v>2782.6000000000004</v>
      </c>
      <c r="AB941" s="144">
        <v>153.80000000000001</v>
      </c>
      <c r="AC941" s="47">
        <f>AB941+X941+W941+U941</f>
        <v>583.5</v>
      </c>
      <c r="AD941" s="247">
        <f t="shared" si="396"/>
        <v>0.35267452402538524</v>
      </c>
      <c r="AE941" s="47">
        <f>G941+H941+J941+L941+N941+P941+Q941+R941+S941+Y941+Z941</f>
        <v>2352.9000000000005</v>
      </c>
      <c r="AF941" s="296">
        <f t="shared" si="393"/>
        <v>0.6</v>
      </c>
      <c r="AG941" s="297">
        <f>G941*AF941</f>
        <v>992.7</v>
      </c>
      <c r="AH941" s="225">
        <f>IF((AA941+AB941)-(AE941+AG941)&gt;0,0,(AA941+AB941)-(AE941+AG941))</f>
        <v>-409.19999999999982</v>
      </c>
      <c r="AI941" s="247">
        <f t="shared" si="397"/>
        <v>0.59999999999999976</v>
      </c>
      <c r="AJ941" s="47">
        <f t="shared" si="398"/>
        <v>992.69999999999982</v>
      </c>
      <c r="AK941" s="47"/>
      <c r="AL941" s="446">
        <f t="shared" si="405"/>
        <v>5.0999999999999997E-2</v>
      </c>
      <c r="AM941" s="47">
        <f t="shared" si="394"/>
        <v>84.4</v>
      </c>
      <c r="AN941" s="189"/>
      <c r="AO941" s="329"/>
    </row>
    <row r="942" spans="2:45" ht="15.75" x14ac:dyDescent="0.25">
      <c r="B942" s="681"/>
      <c r="C942" s="28" t="s">
        <v>660</v>
      </c>
      <c r="D942" s="111">
        <v>3</v>
      </c>
      <c r="E942" s="111">
        <v>20</v>
      </c>
      <c r="F942" s="111">
        <v>19</v>
      </c>
      <c r="G942" s="47">
        <v>1880.5000000000002</v>
      </c>
      <c r="H942" s="47">
        <v>68.400000000000006</v>
      </c>
      <c r="I942" s="86">
        <v>0.27088540281839935</v>
      </c>
      <c r="J942" s="47">
        <v>509.40000000000003</v>
      </c>
      <c r="K942" s="86">
        <v>0</v>
      </c>
      <c r="L942" s="47">
        <v>0</v>
      </c>
      <c r="M942" s="86">
        <v>0</v>
      </c>
      <c r="N942" s="47">
        <v>0</v>
      </c>
      <c r="O942" s="47">
        <v>0</v>
      </c>
      <c r="P942" s="47">
        <v>0</v>
      </c>
      <c r="Q942" s="47">
        <v>0</v>
      </c>
      <c r="R942" s="47">
        <v>0</v>
      </c>
      <c r="S942" s="47">
        <v>231.8</v>
      </c>
      <c r="T942" s="86">
        <v>0</v>
      </c>
      <c r="U942" s="47">
        <v>0</v>
      </c>
      <c r="V942" s="86">
        <v>0.26131348045732511</v>
      </c>
      <c r="W942" s="47">
        <v>491.4</v>
      </c>
      <c r="X942" s="47">
        <v>0</v>
      </c>
      <c r="Y942" s="47">
        <v>0</v>
      </c>
      <c r="Z942" s="47">
        <v>0</v>
      </c>
      <c r="AA942" s="60">
        <f>G942+H942+J942+L942+N942+O942+P942+Q942+R942+S942+U942+W942+X942+Y942+Z942</f>
        <v>3181.5000000000005</v>
      </c>
      <c r="AB942" s="144">
        <v>176.5</v>
      </c>
      <c r="AC942" s="47">
        <f>AB942+X942+W942+U942</f>
        <v>667.9</v>
      </c>
      <c r="AD942" s="247">
        <f t="shared" si="396"/>
        <v>0.35517149694230254</v>
      </c>
      <c r="AE942" s="47">
        <f>G942+H942+J942+L942+N942+P942+Q942+R942+S942+Y942+Z942</f>
        <v>2690.1000000000004</v>
      </c>
      <c r="AF942" s="296">
        <f t="shared" si="393"/>
        <v>0.6</v>
      </c>
      <c r="AG942" s="297">
        <f>G942*AF942</f>
        <v>1128.3000000000002</v>
      </c>
      <c r="AH942" s="225">
        <f>IF((AA942+AB942)-(AE942+AG942)&gt;0,0,(AA942+AB942)-(AE942+AG942))</f>
        <v>-460.40000000000009</v>
      </c>
      <c r="AI942" s="247">
        <f t="shared" si="397"/>
        <v>0.6</v>
      </c>
      <c r="AJ942" s="47">
        <f t="shared" si="398"/>
        <v>1128.3000000000002</v>
      </c>
      <c r="AK942" s="47"/>
      <c r="AL942" s="446">
        <f t="shared" si="405"/>
        <v>5.0999999999999997E-2</v>
      </c>
      <c r="AM942" s="47">
        <f t="shared" si="394"/>
        <v>95.9</v>
      </c>
      <c r="AN942" s="189"/>
      <c r="AO942" s="329"/>
    </row>
    <row r="943" spans="2:45" s="1" customFormat="1" ht="15.75" x14ac:dyDescent="0.25">
      <c r="B943" s="681" t="s">
        <v>661</v>
      </c>
      <c r="C943" s="26" t="s">
        <v>124</v>
      </c>
      <c r="D943" s="125">
        <f t="shared" ref="D943:AA943" si="407">SUM(D944:D946)</f>
        <v>12</v>
      </c>
      <c r="E943" s="125">
        <f t="shared" si="407"/>
        <v>59</v>
      </c>
      <c r="F943" s="125">
        <f t="shared" si="407"/>
        <v>51</v>
      </c>
      <c r="G943" s="57">
        <f t="shared" si="407"/>
        <v>5219.3999999999996</v>
      </c>
      <c r="H943" s="57">
        <f t="shared" si="407"/>
        <v>128.4</v>
      </c>
      <c r="I943" s="82">
        <f>J943/G943</f>
        <v>0.24575621718971527</v>
      </c>
      <c r="J943" s="57">
        <f t="shared" si="407"/>
        <v>1282.6999999999998</v>
      </c>
      <c r="K943" s="82">
        <f>L943/G943</f>
        <v>0</v>
      </c>
      <c r="L943" s="57">
        <f t="shared" si="407"/>
        <v>0</v>
      </c>
      <c r="M943" s="82">
        <f t="shared" si="407"/>
        <v>0</v>
      </c>
      <c r="N943" s="57">
        <f t="shared" si="407"/>
        <v>0</v>
      </c>
      <c r="O943" s="57">
        <f t="shared" si="407"/>
        <v>0</v>
      </c>
      <c r="P943" s="57">
        <f t="shared" si="407"/>
        <v>0</v>
      </c>
      <c r="Q943" s="57">
        <f t="shared" si="407"/>
        <v>52.6</v>
      </c>
      <c r="R943" s="57">
        <f t="shared" si="407"/>
        <v>0</v>
      </c>
      <c r="S943" s="57">
        <f t="shared" si="407"/>
        <v>623.6</v>
      </c>
      <c r="T943" s="82">
        <f>U943/G943</f>
        <v>0</v>
      </c>
      <c r="U943" s="57">
        <f t="shared" si="407"/>
        <v>0</v>
      </c>
      <c r="V943" s="82">
        <f>W943/G943</f>
        <v>0.26457064030348321</v>
      </c>
      <c r="W943" s="57">
        <f t="shared" si="407"/>
        <v>1380.9</v>
      </c>
      <c r="X943" s="57">
        <f t="shared" si="407"/>
        <v>0</v>
      </c>
      <c r="Y943" s="57">
        <f t="shared" si="407"/>
        <v>0</v>
      </c>
      <c r="Z943" s="57">
        <f t="shared" si="407"/>
        <v>0</v>
      </c>
      <c r="AA943" s="57">
        <f t="shared" si="407"/>
        <v>8687.6</v>
      </c>
      <c r="AB943" s="141">
        <f>SUM(AB944:AB946)</f>
        <v>485.3</v>
      </c>
      <c r="AC943" s="141">
        <f>SUM(AC944:AC946)</f>
        <v>1866.1999999999998</v>
      </c>
      <c r="AD943" s="233">
        <f t="shared" si="396"/>
        <v>0.35755067632294901</v>
      </c>
      <c r="AE943" s="141">
        <f>SUM(AE944:AE946)</f>
        <v>7306.7</v>
      </c>
      <c r="AF943" s="269">
        <f t="shared" si="393"/>
        <v>0.6</v>
      </c>
      <c r="AG943" s="270">
        <f>SUM(AG944:AG946)</f>
        <v>3131.64</v>
      </c>
      <c r="AH943" s="141">
        <f>SUM(AH944:AH946)</f>
        <v>-1265.44</v>
      </c>
      <c r="AI943" s="233">
        <f t="shared" si="397"/>
        <v>0.6</v>
      </c>
      <c r="AJ943" s="57">
        <f t="shared" si="398"/>
        <v>3131.64</v>
      </c>
      <c r="AK943" s="57"/>
      <c r="AL943" s="433">
        <f t="shared" si="405"/>
        <v>5.0999999999999997E-2</v>
      </c>
      <c r="AM943" s="57">
        <f>SUM(AM944:AM946)</f>
        <v>266.10000000000002</v>
      </c>
      <c r="AN943" s="79"/>
      <c r="AO943" s="329"/>
    </row>
    <row r="944" spans="2:45" s="1" customFormat="1" ht="15.75" x14ac:dyDescent="0.25">
      <c r="B944" s="681"/>
      <c r="C944" s="28" t="s">
        <v>662</v>
      </c>
      <c r="D944" s="111">
        <v>3</v>
      </c>
      <c r="E944" s="111">
        <v>17</v>
      </c>
      <c r="F944" s="111">
        <v>12</v>
      </c>
      <c r="G944" s="47">
        <v>1360.9</v>
      </c>
      <c r="H944" s="47">
        <v>27.6</v>
      </c>
      <c r="I944" s="86">
        <v>0.23124402968623703</v>
      </c>
      <c r="J944" s="47">
        <v>314.7</v>
      </c>
      <c r="K944" s="86">
        <v>0</v>
      </c>
      <c r="L944" s="47">
        <v>0</v>
      </c>
      <c r="M944" s="86">
        <v>0</v>
      </c>
      <c r="N944" s="47">
        <v>0</v>
      </c>
      <c r="O944" s="47">
        <v>0</v>
      </c>
      <c r="P944" s="47">
        <v>0</v>
      </c>
      <c r="Q944" s="47">
        <v>0</v>
      </c>
      <c r="R944" s="47">
        <v>0</v>
      </c>
      <c r="S944" s="47">
        <v>157</v>
      </c>
      <c r="T944" s="86">
        <v>0</v>
      </c>
      <c r="U944" s="47">
        <v>0</v>
      </c>
      <c r="V944" s="86">
        <v>0.2568888235726357</v>
      </c>
      <c r="W944" s="47">
        <v>349.59999999999997</v>
      </c>
      <c r="X944" s="47">
        <v>0</v>
      </c>
      <c r="Y944" s="47">
        <v>0</v>
      </c>
      <c r="Z944" s="47">
        <v>0</v>
      </c>
      <c r="AA944" s="60">
        <f>G944+H944+J944+L944+N944+O944+P944+Q944+R944+S944+U944+W944+X944+Y944+Z944</f>
        <v>2209.8000000000002</v>
      </c>
      <c r="AB944" s="144">
        <v>121.2</v>
      </c>
      <c r="AC944" s="47">
        <f>AB944+X944+W944+U944</f>
        <v>470.79999999999995</v>
      </c>
      <c r="AD944" s="247">
        <f t="shared" si="396"/>
        <v>0.34594753471967077</v>
      </c>
      <c r="AE944" s="47">
        <f>G944+H944+J944+L944+N944+P944+Q944+R944+S944+Y944+Z944</f>
        <v>1860.2</v>
      </c>
      <c r="AF944" s="296">
        <f t="shared" si="393"/>
        <v>0.6</v>
      </c>
      <c r="AG944" s="297">
        <f>G944*AF944</f>
        <v>816.54000000000008</v>
      </c>
      <c r="AH944" s="225">
        <f>IF((AA944+AB944)-(AE944+AG944)&gt;0,0,(AA944+AB944)-(AE944+AG944))</f>
        <v>-345.74000000000024</v>
      </c>
      <c r="AI944" s="247">
        <f t="shared" si="397"/>
        <v>0.60000000000000009</v>
      </c>
      <c r="AJ944" s="47">
        <f t="shared" si="398"/>
        <v>816.54000000000019</v>
      </c>
      <c r="AK944" s="47"/>
      <c r="AL944" s="446">
        <f t="shared" si="405"/>
        <v>5.0999999999999997E-2</v>
      </c>
      <c r="AM944" s="47">
        <f t="shared" si="394"/>
        <v>69.400000000000006</v>
      </c>
      <c r="AN944" s="189"/>
      <c r="AO944" s="329"/>
    </row>
    <row r="945" spans="2:45" s="1" customFormat="1" ht="15.75" customHeight="1" x14ac:dyDescent="0.25">
      <c r="B945" s="681"/>
      <c r="C945" s="28" t="s">
        <v>663</v>
      </c>
      <c r="D945" s="111">
        <v>4</v>
      </c>
      <c r="E945" s="111">
        <v>20</v>
      </c>
      <c r="F945" s="111">
        <v>17</v>
      </c>
      <c r="G945" s="47">
        <v>1712.6</v>
      </c>
      <c r="H945" s="47">
        <v>42.000000000000007</v>
      </c>
      <c r="I945" s="86">
        <v>0.23922690645801703</v>
      </c>
      <c r="J945" s="47">
        <v>409.69999999999993</v>
      </c>
      <c r="K945" s="86">
        <v>0</v>
      </c>
      <c r="L945" s="47">
        <v>0</v>
      </c>
      <c r="M945" s="86">
        <v>0</v>
      </c>
      <c r="N945" s="47">
        <v>0</v>
      </c>
      <c r="O945" s="47">
        <v>0</v>
      </c>
      <c r="P945" s="47">
        <v>0</v>
      </c>
      <c r="Q945" s="47">
        <v>52.6</v>
      </c>
      <c r="R945" s="47">
        <v>0</v>
      </c>
      <c r="S945" s="47">
        <v>203.5</v>
      </c>
      <c r="T945" s="86">
        <v>0</v>
      </c>
      <c r="U945" s="47">
        <v>0</v>
      </c>
      <c r="V945" s="86">
        <v>0.27297676048113978</v>
      </c>
      <c r="W945" s="47">
        <v>467.49999999999994</v>
      </c>
      <c r="X945" s="47">
        <v>0</v>
      </c>
      <c r="Y945" s="47">
        <v>0</v>
      </c>
      <c r="Z945" s="47">
        <v>0</v>
      </c>
      <c r="AA945" s="60">
        <f>G945+H945+J945+L945+N945+O945+P945+Q945+R945+S945+U945+W945+X945+Y945+Z945</f>
        <v>2887.8999999999996</v>
      </c>
      <c r="AB945" s="144">
        <v>164.4</v>
      </c>
      <c r="AC945" s="47">
        <f>AB945+X945+W945+U945</f>
        <v>631.9</v>
      </c>
      <c r="AD945" s="247">
        <f t="shared" si="396"/>
        <v>0.36897115496905292</v>
      </c>
      <c r="AE945" s="47">
        <f>G945+H945+J945+L945+N945+P945+Q945+R945+S945+Y945+Z945</f>
        <v>2420.3999999999996</v>
      </c>
      <c r="AF945" s="296">
        <f t="shared" si="393"/>
        <v>0.6</v>
      </c>
      <c r="AG945" s="297">
        <f>G945*AF945</f>
        <v>1027.56</v>
      </c>
      <c r="AH945" s="225">
        <f>IF((AA945+AB945)-(AE945+AG945)&gt;0,0,(AA945+AB945)-(AE945+AG945))</f>
        <v>-395.65999999999985</v>
      </c>
      <c r="AI945" s="247">
        <f t="shared" si="397"/>
        <v>0.6</v>
      </c>
      <c r="AJ945" s="47">
        <f t="shared" si="398"/>
        <v>1027.56</v>
      </c>
      <c r="AK945" s="47"/>
      <c r="AL945" s="446">
        <f t="shared" si="405"/>
        <v>5.0999999999999997E-2</v>
      </c>
      <c r="AM945" s="47">
        <f t="shared" si="394"/>
        <v>87.3</v>
      </c>
      <c r="AN945" s="189"/>
      <c r="AO945" s="329"/>
    </row>
    <row r="946" spans="2:45" s="1" customFormat="1" ht="15.75" x14ac:dyDescent="0.25">
      <c r="B946" s="681"/>
      <c r="C946" s="28" t="s">
        <v>664</v>
      </c>
      <c r="D946" s="111">
        <v>5</v>
      </c>
      <c r="E946" s="111">
        <v>22</v>
      </c>
      <c r="F946" s="111">
        <v>22</v>
      </c>
      <c r="G946" s="47">
        <v>2145.9</v>
      </c>
      <c r="H946" s="47">
        <v>58.8</v>
      </c>
      <c r="I946" s="86">
        <v>0.26017055780791276</v>
      </c>
      <c r="J946" s="47">
        <v>558.30000000000007</v>
      </c>
      <c r="K946" s="86">
        <v>0</v>
      </c>
      <c r="L946" s="47">
        <v>0</v>
      </c>
      <c r="M946" s="86">
        <v>0</v>
      </c>
      <c r="N946" s="47">
        <v>0</v>
      </c>
      <c r="O946" s="47">
        <v>0</v>
      </c>
      <c r="P946" s="47">
        <v>0</v>
      </c>
      <c r="Q946" s="47">
        <v>0</v>
      </c>
      <c r="R946" s="47">
        <v>0</v>
      </c>
      <c r="S946" s="47">
        <v>263.10000000000002</v>
      </c>
      <c r="T946" s="86">
        <v>0</v>
      </c>
      <c r="U946" s="47">
        <v>0</v>
      </c>
      <c r="V946" s="86">
        <v>0.26273358497600074</v>
      </c>
      <c r="W946" s="47">
        <v>563.80000000000007</v>
      </c>
      <c r="X946" s="47">
        <v>0</v>
      </c>
      <c r="Y946" s="47">
        <v>0</v>
      </c>
      <c r="Z946" s="47">
        <v>0</v>
      </c>
      <c r="AA946" s="60">
        <f>G946+H946+J946+L946+N946+O946+P946+Q946+R946+S946+U946+W946+X946+Y946+Z946</f>
        <v>3589.9000000000005</v>
      </c>
      <c r="AB946" s="144">
        <v>199.7</v>
      </c>
      <c r="AC946" s="47">
        <f>AB946+X946+W946+U946</f>
        <v>763.5</v>
      </c>
      <c r="AD946" s="247">
        <f t="shared" si="396"/>
        <v>0.35579477142457711</v>
      </c>
      <c r="AE946" s="47">
        <f>G946+H946+J946+L946+N946+P946+Q946+R946+S946+Y946+Z946</f>
        <v>3026.1000000000004</v>
      </c>
      <c r="AF946" s="296">
        <f t="shared" si="393"/>
        <v>0.6</v>
      </c>
      <c r="AG946" s="297">
        <f>G946*AF946</f>
        <v>1287.54</v>
      </c>
      <c r="AH946" s="225">
        <f>IF((AA946+AB946)-(AE946+AG946)&gt;0,0,(AA946+AB946)-(AE946+AG946))</f>
        <v>-524.04</v>
      </c>
      <c r="AI946" s="247">
        <f t="shared" si="397"/>
        <v>0.6</v>
      </c>
      <c r="AJ946" s="47">
        <f t="shared" si="398"/>
        <v>1287.54</v>
      </c>
      <c r="AK946" s="47"/>
      <c r="AL946" s="446">
        <f t="shared" si="405"/>
        <v>5.0999999999999997E-2</v>
      </c>
      <c r="AM946" s="47">
        <f t="shared" si="394"/>
        <v>109.4</v>
      </c>
      <c r="AN946" s="189"/>
      <c r="AO946" s="329"/>
    </row>
    <row r="947" spans="2:45" ht="15.75" x14ac:dyDescent="0.25">
      <c r="B947" s="681" t="s">
        <v>841</v>
      </c>
      <c r="C947" s="26" t="s">
        <v>124</v>
      </c>
      <c r="D947" s="125">
        <f t="shared" ref="D947:AA947" si="408">SUM(D948:D950)</f>
        <v>24</v>
      </c>
      <c r="E947" s="125">
        <f t="shared" si="408"/>
        <v>113</v>
      </c>
      <c r="F947" s="125">
        <f t="shared" si="408"/>
        <v>113</v>
      </c>
      <c r="G947" s="57">
        <f t="shared" si="408"/>
        <v>11545.8</v>
      </c>
      <c r="H947" s="57">
        <f t="shared" si="408"/>
        <v>346.79999999999995</v>
      </c>
      <c r="I947" s="82">
        <f>J947/G947</f>
        <v>0.23256075802456308</v>
      </c>
      <c r="J947" s="57">
        <f t="shared" si="408"/>
        <v>2685.1000000000004</v>
      </c>
      <c r="K947" s="82">
        <f>L947/G947</f>
        <v>2.6052763775572071E-2</v>
      </c>
      <c r="L947" s="57">
        <f t="shared" si="408"/>
        <v>300.8</v>
      </c>
      <c r="M947" s="82">
        <f t="shared" si="408"/>
        <v>0</v>
      </c>
      <c r="N947" s="57">
        <f t="shared" si="408"/>
        <v>0</v>
      </c>
      <c r="O947" s="57">
        <f t="shared" si="408"/>
        <v>0</v>
      </c>
      <c r="P947" s="57">
        <f t="shared" si="408"/>
        <v>0</v>
      </c>
      <c r="Q947" s="57">
        <f t="shared" si="408"/>
        <v>26.3</v>
      </c>
      <c r="R947" s="57">
        <f t="shared" si="408"/>
        <v>0</v>
      </c>
      <c r="S947" s="57">
        <f t="shared" si="408"/>
        <v>1367</v>
      </c>
      <c r="T947" s="82">
        <f>U947/G947</f>
        <v>0</v>
      </c>
      <c r="U947" s="57">
        <f t="shared" si="408"/>
        <v>0</v>
      </c>
      <c r="V947" s="82">
        <f>W947/G947</f>
        <v>0.25017755374248646</v>
      </c>
      <c r="W947" s="57">
        <f t="shared" si="408"/>
        <v>2888.5</v>
      </c>
      <c r="X947" s="57">
        <f t="shared" si="408"/>
        <v>0</v>
      </c>
      <c r="Y947" s="57">
        <f t="shared" si="408"/>
        <v>0</v>
      </c>
      <c r="Z947" s="57">
        <f t="shared" si="408"/>
        <v>0</v>
      </c>
      <c r="AA947" s="57">
        <f t="shared" si="408"/>
        <v>19160.3</v>
      </c>
      <c r="AB947" s="141">
        <f>SUM(AB948:AB950)</f>
        <v>1035.5999999999999</v>
      </c>
      <c r="AC947" s="141">
        <f>SUM(AC948:AC950)</f>
        <v>3924.1</v>
      </c>
      <c r="AD947" s="233">
        <f t="shared" si="396"/>
        <v>0.33987250775173655</v>
      </c>
      <c r="AE947" s="141">
        <f>SUM(AE948:AE950)</f>
        <v>16271.8</v>
      </c>
      <c r="AF947" s="269">
        <f t="shared" si="393"/>
        <v>0.6</v>
      </c>
      <c r="AG947" s="270">
        <f>SUM(AG948:AG950)</f>
        <v>6927.48</v>
      </c>
      <c r="AH947" s="141">
        <f>SUM(AH948:AH950)</f>
        <v>-3003.3799999999997</v>
      </c>
      <c r="AI947" s="233">
        <f t="shared" si="397"/>
        <v>0.6</v>
      </c>
      <c r="AJ947" s="57">
        <f t="shared" si="398"/>
        <v>6927.48</v>
      </c>
      <c r="AK947" s="57"/>
      <c r="AL947" s="433">
        <f t="shared" si="405"/>
        <v>5.0999999999999997E-2</v>
      </c>
      <c r="AM947" s="57">
        <f>SUM(AM948:AM950)</f>
        <v>588.90000000000009</v>
      </c>
      <c r="AN947" s="79"/>
      <c r="AO947" s="329"/>
    </row>
    <row r="948" spans="2:45" ht="15.75" x14ac:dyDescent="0.25">
      <c r="B948" s="681"/>
      <c r="C948" s="28" t="s">
        <v>1009</v>
      </c>
      <c r="D948" s="111">
        <v>8</v>
      </c>
      <c r="E948" s="111">
        <v>36</v>
      </c>
      <c r="F948" s="111">
        <v>35</v>
      </c>
      <c r="G948" s="47">
        <v>3404.2</v>
      </c>
      <c r="H948" s="47">
        <v>121.19999999999999</v>
      </c>
      <c r="I948" s="86">
        <v>0.2557135303448681</v>
      </c>
      <c r="J948" s="47">
        <v>870.5</v>
      </c>
      <c r="K948" s="86">
        <v>0</v>
      </c>
      <c r="L948" s="47">
        <v>0</v>
      </c>
      <c r="M948" s="86">
        <v>0</v>
      </c>
      <c r="N948" s="47">
        <v>0</v>
      </c>
      <c r="O948" s="47">
        <v>0</v>
      </c>
      <c r="P948" s="47">
        <v>0</v>
      </c>
      <c r="Q948" s="47">
        <v>26.3</v>
      </c>
      <c r="R948" s="47">
        <v>0</v>
      </c>
      <c r="S948" s="47">
        <v>411.9</v>
      </c>
      <c r="T948" s="86">
        <v>0</v>
      </c>
      <c r="U948" s="47">
        <v>0</v>
      </c>
      <c r="V948" s="86">
        <v>0.26009047647024264</v>
      </c>
      <c r="W948" s="47">
        <v>885.4</v>
      </c>
      <c r="X948" s="47">
        <v>0</v>
      </c>
      <c r="Y948" s="47">
        <v>0</v>
      </c>
      <c r="Z948" s="47">
        <v>0</v>
      </c>
      <c r="AA948" s="60">
        <f>G948+H948+J948+L948+N948+O948+P948+Q948+R948+S948+U948+W948+X948+Y948+Z948</f>
        <v>5719.4999999999991</v>
      </c>
      <c r="AB948" s="144">
        <v>316.39999999999998</v>
      </c>
      <c r="AC948" s="47">
        <f>AB948+X948+W948+U948</f>
        <v>1201.8</v>
      </c>
      <c r="AD948" s="247">
        <f t="shared" si="396"/>
        <v>0.35303448681041066</v>
      </c>
      <c r="AE948" s="47">
        <f>G948+H948+J948+L948+N948+P948+Q948+R948+S948+Y948+Z948</f>
        <v>4834.0999999999995</v>
      </c>
      <c r="AF948" s="296">
        <f t="shared" si="393"/>
        <v>0.6</v>
      </c>
      <c r="AG948" s="297">
        <f>G948*AF948</f>
        <v>2042.5199999999998</v>
      </c>
      <c r="AH948" s="225">
        <f>IF((AA948+AB948)-(AE948+AG948)&gt;0,0,(AA948+AB948)-(AE948+AG948))</f>
        <v>-840.72000000000025</v>
      </c>
      <c r="AI948" s="247">
        <f t="shared" si="397"/>
        <v>0.60000000000000009</v>
      </c>
      <c r="AJ948" s="47">
        <f t="shared" si="398"/>
        <v>2042.5200000000002</v>
      </c>
      <c r="AK948" s="47"/>
      <c r="AL948" s="446">
        <f t="shared" si="405"/>
        <v>5.0999999999999997E-2</v>
      </c>
      <c r="AM948" s="47">
        <f t="shared" si="394"/>
        <v>173.6</v>
      </c>
      <c r="AN948" s="189"/>
      <c r="AO948" s="329"/>
    </row>
    <row r="949" spans="2:45" s="1" customFormat="1" ht="15.75" customHeight="1" x14ac:dyDescent="0.25">
      <c r="B949" s="681"/>
      <c r="C949" s="28" t="s">
        <v>990</v>
      </c>
      <c r="D949" s="111">
        <v>4</v>
      </c>
      <c r="E949" s="111">
        <v>24</v>
      </c>
      <c r="F949" s="111">
        <v>22</v>
      </c>
      <c r="G949" s="47">
        <v>2258.1999999999998</v>
      </c>
      <c r="H949" s="47">
        <v>64.8</v>
      </c>
      <c r="I949" s="86">
        <v>0.232353201665043</v>
      </c>
      <c r="J949" s="47">
        <v>524.70000000000005</v>
      </c>
      <c r="K949" s="86">
        <v>0</v>
      </c>
      <c r="L949" s="47">
        <v>0</v>
      </c>
      <c r="M949" s="86">
        <v>0</v>
      </c>
      <c r="N949" s="47">
        <v>0</v>
      </c>
      <c r="O949" s="47">
        <v>0</v>
      </c>
      <c r="P949" s="47">
        <v>0</v>
      </c>
      <c r="Q949" s="47">
        <v>0</v>
      </c>
      <c r="R949" s="47">
        <v>0</v>
      </c>
      <c r="S949" s="47">
        <v>238.7</v>
      </c>
      <c r="T949" s="86">
        <v>0</v>
      </c>
      <c r="U949" s="47">
        <v>0</v>
      </c>
      <c r="V949" s="86">
        <v>0.22438225135063325</v>
      </c>
      <c r="W949" s="47">
        <v>506.7</v>
      </c>
      <c r="X949" s="47">
        <v>0</v>
      </c>
      <c r="Y949" s="47">
        <v>0</v>
      </c>
      <c r="Z949" s="47">
        <v>0</v>
      </c>
      <c r="AA949" s="60">
        <f>G949+H949+J949+L949+N949+O949+P949+Q949+R949+S949+U949+W949+X949+Y949+Z949</f>
        <v>3593.0999999999995</v>
      </c>
      <c r="AB949" s="144">
        <v>181.6</v>
      </c>
      <c r="AC949" s="47">
        <f>AB949+X949+W949+U949</f>
        <v>688.3</v>
      </c>
      <c r="AD949" s="247">
        <f t="shared" si="396"/>
        <v>0.30480028341156673</v>
      </c>
      <c r="AE949" s="47">
        <f>G949+H949+J949+L949+N949+P949+Q949+R949+S949+Y949+Z949</f>
        <v>3086.3999999999996</v>
      </c>
      <c r="AF949" s="296">
        <f t="shared" si="393"/>
        <v>0.6</v>
      </c>
      <c r="AG949" s="297">
        <f>G949*AF949</f>
        <v>1354.9199999999998</v>
      </c>
      <c r="AH949" s="225">
        <f>IF((AA949+AB949)-(AE949+AG949)&gt;0,0,(AA949+AB949)-(AE949+AG949))</f>
        <v>-666.62000000000035</v>
      </c>
      <c r="AI949" s="247">
        <f t="shared" si="397"/>
        <v>0.6000000000000002</v>
      </c>
      <c r="AJ949" s="47">
        <f t="shared" si="398"/>
        <v>1354.9200000000003</v>
      </c>
      <c r="AK949" s="47"/>
      <c r="AL949" s="446">
        <f t="shared" si="405"/>
        <v>5.0999999999999997E-2</v>
      </c>
      <c r="AM949" s="47">
        <f t="shared" si="394"/>
        <v>115.2</v>
      </c>
      <c r="AN949" s="189"/>
      <c r="AO949" s="329"/>
    </row>
    <row r="950" spans="2:45" s="1" customFormat="1" ht="15.75" x14ac:dyDescent="0.25">
      <c r="B950" s="681"/>
      <c r="C950" s="28" t="s">
        <v>991</v>
      </c>
      <c r="D950" s="111">
        <v>12</v>
      </c>
      <c r="E950" s="111">
        <v>53</v>
      </c>
      <c r="F950" s="111">
        <v>56</v>
      </c>
      <c r="G950" s="47">
        <v>5883.4</v>
      </c>
      <c r="H950" s="47">
        <v>160.79999999999998</v>
      </c>
      <c r="I950" s="86">
        <v>0.21924397457252612</v>
      </c>
      <c r="J950" s="47">
        <v>1289.9000000000001</v>
      </c>
      <c r="K950" s="86">
        <v>5.1126899411904687E-2</v>
      </c>
      <c r="L950" s="47">
        <v>300.8</v>
      </c>
      <c r="M950" s="86">
        <v>0</v>
      </c>
      <c r="N950" s="47">
        <v>0</v>
      </c>
      <c r="O950" s="47">
        <v>0</v>
      </c>
      <c r="P950" s="47">
        <v>0</v>
      </c>
      <c r="Q950" s="47">
        <v>0</v>
      </c>
      <c r="R950" s="47">
        <v>0</v>
      </c>
      <c r="S950" s="47">
        <v>716.40000000000009</v>
      </c>
      <c r="T950" s="86">
        <v>0</v>
      </c>
      <c r="U950" s="47">
        <v>0</v>
      </c>
      <c r="V950" s="86">
        <v>0.25434272699459498</v>
      </c>
      <c r="W950" s="47">
        <v>1496.4</v>
      </c>
      <c r="X950" s="47">
        <v>0</v>
      </c>
      <c r="Y950" s="47">
        <v>0</v>
      </c>
      <c r="Z950" s="47">
        <v>0</v>
      </c>
      <c r="AA950" s="60">
        <f>G950+H950+J950+L950+N950+O950+P950+Q950+R950+S950+U950+W950+X950+Y950+Z950</f>
        <v>9847.7000000000007</v>
      </c>
      <c r="AB950" s="144">
        <v>537.6</v>
      </c>
      <c r="AC950" s="47">
        <f>AB950+X950+W950+U950</f>
        <v>2034</v>
      </c>
      <c r="AD950" s="247">
        <f t="shared" si="396"/>
        <v>0.3457184621137438</v>
      </c>
      <c r="AE950" s="47">
        <f>G950+H950+J950+L950+N950+P950+Q950+R950+S950+Y950+Z950</f>
        <v>8351.3000000000011</v>
      </c>
      <c r="AF950" s="296">
        <f t="shared" si="393"/>
        <v>0.6</v>
      </c>
      <c r="AG950" s="297">
        <f>G950*AF950</f>
        <v>3530.0399999999995</v>
      </c>
      <c r="AH950" s="225">
        <f>IF((AA950+AB950)-(AE950+AG950)&gt;0,0,(AA950+AB950)-(AE950+AG950))</f>
        <v>-1496.0399999999991</v>
      </c>
      <c r="AI950" s="247">
        <f t="shared" si="397"/>
        <v>0.59999999999999987</v>
      </c>
      <c r="AJ950" s="47">
        <f t="shared" si="398"/>
        <v>3530.0399999999991</v>
      </c>
      <c r="AK950" s="47"/>
      <c r="AL950" s="446">
        <f t="shared" si="405"/>
        <v>5.0999999999999997E-2</v>
      </c>
      <c r="AM950" s="47">
        <f t="shared" si="394"/>
        <v>300.10000000000002</v>
      </c>
      <c r="AN950" s="189"/>
      <c r="AO950" s="329"/>
    </row>
    <row r="951" spans="2:45" s="1" customFormat="1" ht="15.75" x14ac:dyDescent="0.25">
      <c r="B951" s="681" t="s">
        <v>665</v>
      </c>
      <c r="C951" s="26" t="s">
        <v>124</v>
      </c>
      <c r="D951" s="125">
        <f t="shared" ref="D951:AA951" si="409">SUM(D952:D954)</f>
        <v>8</v>
      </c>
      <c r="E951" s="125">
        <f t="shared" si="409"/>
        <v>49</v>
      </c>
      <c r="F951" s="125">
        <f t="shared" si="409"/>
        <v>47</v>
      </c>
      <c r="G951" s="57">
        <f t="shared" si="409"/>
        <v>4460.4000000000005</v>
      </c>
      <c r="H951" s="57">
        <f t="shared" si="409"/>
        <v>152.4</v>
      </c>
      <c r="I951" s="82">
        <f>J951/G951</f>
        <v>0.27531163124383462</v>
      </c>
      <c r="J951" s="57">
        <f t="shared" si="409"/>
        <v>1228</v>
      </c>
      <c r="K951" s="82">
        <f>L951/G951</f>
        <v>0</v>
      </c>
      <c r="L951" s="57">
        <f t="shared" si="409"/>
        <v>0</v>
      </c>
      <c r="M951" s="82">
        <f t="shared" si="409"/>
        <v>0</v>
      </c>
      <c r="N951" s="57">
        <f t="shared" si="409"/>
        <v>0</v>
      </c>
      <c r="O951" s="57">
        <f t="shared" si="409"/>
        <v>0</v>
      </c>
      <c r="P951" s="57">
        <f t="shared" si="409"/>
        <v>0</v>
      </c>
      <c r="Q951" s="57">
        <f t="shared" si="409"/>
        <v>26.3</v>
      </c>
      <c r="R951" s="57">
        <f t="shared" si="409"/>
        <v>0</v>
      </c>
      <c r="S951" s="57">
        <f t="shared" si="409"/>
        <v>528.70000000000005</v>
      </c>
      <c r="T951" s="82">
        <f>U951/G951</f>
        <v>0</v>
      </c>
      <c r="U951" s="57">
        <f t="shared" si="409"/>
        <v>0</v>
      </c>
      <c r="V951" s="82">
        <f>W951/G951</f>
        <v>0.26318267419962327</v>
      </c>
      <c r="W951" s="57">
        <f t="shared" si="409"/>
        <v>1173.8999999999999</v>
      </c>
      <c r="X951" s="57">
        <f t="shared" si="409"/>
        <v>0</v>
      </c>
      <c r="Y951" s="57">
        <f t="shared" si="409"/>
        <v>0</v>
      </c>
      <c r="Z951" s="57">
        <f t="shared" si="409"/>
        <v>0</v>
      </c>
      <c r="AA951" s="57">
        <f t="shared" si="409"/>
        <v>7569.7</v>
      </c>
      <c r="AB951" s="141">
        <f>SUM(AB952:AB954)</f>
        <v>421.79999999999995</v>
      </c>
      <c r="AC951" s="141">
        <f>SUM(AC952:AC954)</f>
        <v>1595.6999999999998</v>
      </c>
      <c r="AD951" s="233">
        <f t="shared" si="396"/>
        <v>0.35774818401937036</v>
      </c>
      <c r="AE951" s="141">
        <f>SUM(AE952:AE954)</f>
        <v>6395.8</v>
      </c>
      <c r="AF951" s="269">
        <f t="shared" si="393"/>
        <v>0.6</v>
      </c>
      <c r="AG951" s="270">
        <f>SUM(AG952:AG954)</f>
        <v>2676.2400000000002</v>
      </c>
      <c r="AH951" s="141">
        <f>SUM(AH952:AH954)</f>
        <v>-1080.5400000000009</v>
      </c>
      <c r="AI951" s="233">
        <f t="shared" si="397"/>
        <v>0.60000000000000009</v>
      </c>
      <c r="AJ951" s="57">
        <f t="shared" si="398"/>
        <v>2676.2400000000007</v>
      </c>
      <c r="AK951" s="57"/>
      <c r="AL951" s="433">
        <f t="shared" si="405"/>
        <v>5.0999999999999997E-2</v>
      </c>
      <c r="AM951" s="57">
        <f>SUM(AM952:AM954)</f>
        <v>227.5</v>
      </c>
      <c r="AN951" s="79"/>
      <c r="AO951" s="329"/>
    </row>
    <row r="952" spans="2:45" s="1" customFormat="1" ht="15.75" x14ac:dyDescent="0.25">
      <c r="B952" s="681"/>
      <c r="C952" s="28" t="s">
        <v>666</v>
      </c>
      <c r="D952" s="111">
        <v>3</v>
      </c>
      <c r="E952" s="111">
        <v>16</v>
      </c>
      <c r="F952" s="111">
        <v>14</v>
      </c>
      <c r="G952" s="47">
        <v>1295.8000000000002</v>
      </c>
      <c r="H952" s="47">
        <v>45.6</v>
      </c>
      <c r="I952" s="86">
        <v>0.30768637135360388</v>
      </c>
      <c r="J952" s="47">
        <v>398.7</v>
      </c>
      <c r="K952" s="86">
        <v>0</v>
      </c>
      <c r="L952" s="47">
        <v>0</v>
      </c>
      <c r="M952" s="86">
        <v>0</v>
      </c>
      <c r="N952" s="47">
        <v>0</v>
      </c>
      <c r="O952" s="47">
        <v>0</v>
      </c>
      <c r="P952" s="47">
        <v>0</v>
      </c>
      <c r="Q952" s="47">
        <v>26.3</v>
      </c>
      <c r="R952" s="47">
        <v>0</v>
      </c>
      <c r="S952" s="47">
        <v>163</v>
      </c>
      <c r="T952" s="86">
        <v>0</v>
      </c>
      <c r="U952" s="47">
        <v>0</v>
      </c>
      <c r="V952" s="86">
        <v>0.27303596233986721</v>
      </c>
      <c r="W952" s="47">
        <v>353.79999999999995</v>
      </c>
      <c r="X952" s="47">
        <v>0</v>
      </c>
      <c r="Y952" s="47">
        <v>0</v>
      </c>
      <c r="Z952" s="47">
        <v>0</v>
      </c>
      <c r="AA952" s="60">
        <f>G952+H952+J952+L952+N952+O952+P952+Q952+R952+S952+U952+W952+X952+Y952+Z952</f>
        <v>2283.1999999999998</v>
      </c>
      <c r="AB952" s="144">
        <v>130</v>
      </c>
      <c r="AC952" s="47">
        <f>AB952+X952+W952+U952</f>
        <v>483.79999999999995</v>
      </c>
      <c r="AD952" s="247">
        <f t="shared" si="396"/>
        <v>0.37336008643309143</v>
      </c>
      <c r="AE952" s="47">
        <f>G952+H952+J952+L952+N952+P952+Q952+R952+S952+Y952+Z952</f>
        <v>1929.4</v>
      </c>
      <c r="AF952" s="296">
        <f t="shared" si="393"/>
        <v>0.6</v>
      </c>
      <c r="AG952" s="297">
        <f>G952*AF952</f>
        <v>777.48000000000013</v>
      </c>
      <c r="AH952" s="225">
        <f>IF((AA952+AB952)-(AE952+AG952)&gt;0,0,(AA952+AB952)-(AE952+AG952))</f>
        <v>-293.68000000000029</v>
      </c>
      <c r="AI952" s="247">
        <f t="shared" si="397"/>
        <v>0.60000000000000009</v>
      </c>
      <c r="AJ952" s="47">
        <f t="shared" si="398"/>
        <v>777.48000000000025</v>
      </c>
      <c r="AK952" s="47"/>
      <c r="AL952" s="446">
        <f t="shared" si="405"/>
        <v>5.0999999999999997E-2</v>
      </c>
      <c r="AM952" s="47">
        <f t="shared" si="394"/>
        <v>66.099999999999994</v>
      </c>
      <c r="AN952" s="189"/>
      <c r="AO952" s="329"/>
    </row>
    <row r="953" spans="2:45" s="1" customFormat="1" ht="15.75" customHeight="1" x14ac:dyDescent="0.25">
      <c r="B953" s="681"/>
      <c r="C953" s="28" t="s">
        <v>667</v>
      </c>
      <c r="D953" s="111">
        <v>2</v>
      </c>
      <c r="E953" s="111">
        <v>14</v>
      </c>
      <c r="F953" s="111">
        <v>13</v>
      </c>
      <c r="G953" s="47">
        <v>1267.2</v>
      </c>
      <c r="H953" s="47">
        <v>37.200000000000003</v>
      </c>
      <c r="I953" s="86">
        <v>0.25094696969696967</v>
      </c>
      <c r="J953" s="47">
        <v>317.99999999999994</v>
      </c>
      <c r="K953" s="86">
        <v>0</v>
      </c>
      <c r="L953" s="47">
        <v>0</v>
      </c>
      <c r="M953" s="86">
        <v>0</v>
      </c>
      <c r="N953" s="47">
        <v>0</v>
      </c>
      <c r="O953" s="47">
        <v>0</v>
      </c>
      <c r="P953" s="47">
        <v>0</v>
      </c>
      <c r="Q953" s="47">
        <v>0</v>
      </c>
      <c r="R953" s="47">
        <v>0</v>
      </c>
      <c r="S953" s="47">
        <v>140</v>
      </c>
      <c r="T953" s="86">
        <v>0</v>
      </c>
      <c r="U953" s="47">
        <v>0</v>
      </c>
      <c r="V953" s="86">
        <v>0.25576073232323226</v>
      </c>
      <c r="W953" s="47">
        <v>324.09999999999997</v>
      </c>
      <c r="X953" s="47">
        <v>0</v>
      </c>
      <c r="Y953" s="47">
        <v>0</v>
      </c>
      <c r="Z953" s="47">
        <v>0</v>
      </c>
      <c r="AA953" s="60">
        <f>G953+H953+J953+L953+N953+O953+P953+Q953+R953+S953+U953+W953+X953+Y953+Z953</f>
        <v>2086.5</v>
      </c>
      <c r="AB953" s="144">
        <v>114.2</v>
      </c>
      <c r="AC953" s="47">
        <f>AB953+X953+W953+U953</f>
        <v>438.29999999999995</v>
      </c>
      <c r="AD953" s="247">
        <f t="shared" si="396"/>
        <v>0.34588068181818177</v>
      </c>
      <c r="AE953" s="47">
        <f>G953+H953+J953+L953+N953+P953+Q953+R953+S953+Y953+Z953</f>
        <v>1762.4</v>
      </c>
      <c r="AF953" s="296">
        <f t="shared" si="393"/>
        <v>0.6</v>
      </c>
      <c r="AG953" s="297">
        <f>G953*AF953</f>
        <v>760.32</v>
      </c>
      <c r="AH953" s="225">
        <f>IF((AA953+AB953)-(AE953+AG953)&gt;0,0,(AA953+AB953)-(AE953+AG953))</f>
        <v>-322.02000000000044</v>
      </c>
      <c r="AI953" s="247">
        <f t="shared" si="397"/>
        <v>0.60000000000000031</v>
      </c>
      <c r="AJ953" s="47">
        <f t="shared" si="398"/>
        <v>760.32000000000039</v>
      </c>
      <c r="AK953" s="47"/>
      <c r="AL953" s="446">
        <f t="shared" si="405"/>
        <v>5.0999999999999997E-2</v>
      </c>
      <c r="AM953" s="47">
        <f t="shared" si="394"/>
        <v>64.599999999999994</v>
      </c>
      <c r="AN953" s="189"/>
      <c r="AO953" s="329"/>
    </row>
    <row r="954" spans="2:45" s="1" customFormat="1" ht="15.75" x14ac:dyDescent="0.25">
      <c r="B954" s="681"/>
      <c r="C954" s="28" t="s">
        <v>668</v>
      </c>
      <c r="D954" s="111">
        <v>3</v>
      </c>
      <c r="E954" s="111">
        <v>19</v>
      </c>
      <c r="F954" s="111">
        <v>20</v>
      </c>
      <c r="G954" s="47">
        <v>1897.4000000000003</v>
      </c>
      <c r="H954" s="47">
        <v>69.599999999999994</v>
      </c>
      <c r="I954" s="86">
        <v>0.26947401707599872</v>
      </c>
      <c r="J954" s="47">
        <v>511.30000000000007</v>
      </c>
      <c r="K954" s="86">
        <v>0</v>
      </c>
      <c r="L954" s="47">
        <v>0</v>
      </c>
      <c r="M954" s="86">
        <v>0</v>
      </c>
      <c r="N954" s="47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225.7</v>
      </c>
      <c r="T954" s="86">
        <v>0</v>
      </c>
      <c r="U954" s="47">
        <v>0</v>
      </c>
      <c r="V954" s="86">
        <v>0.26141035100664062</v>
      </c>
      <c r="W954" s="47">
        <v>496</v>
      </c>
      <c r="X954" s="47">
        <v>0</v>
      </c>
      <c r="Y954" s="47">
        <v>0</v>
      </c>
      <c r="Z954" s="47">
        <v>0</v>
      </c>
      <c r="AA954" s="60">
        <f>G954+H954+J954+L954+N954+O954+P954+Q954+R954+S954+U954+W954+X954+Y954+Z954</f>
        <v>3200</v>
      </c>
      <c r="AB954" s="144">
        <v>177.6</v>
      </c>
      <c r="AC954" s="47">
        <f>AB954+X954+W954+U954</f>
        <v>673.6</v>
      </c>
      <c r="AD954" s="247">
        <f t="shared" si="396"/>
        <v>0.35501212185095388</v>
      </c>
      <c r="AE954" s="47">
        <f>G954+H954+J954+L954+N954+P954+Q954+R954+S954+Y954+Z954</f>
        <v>2704</v>
      </c>
      <c r="AF954" s="296">
        <f t="shared" si="393"/>
        <v>0.6</v>
      </c>
      <c r="AG954" s="297">
        <f>G954*AF954</f>
        <v>1138.44</v>
      </c>
      <c r="AH954" s="225">
        <f>IF((AA954+AB954)-(AE954+AG954)&gt;0,0,(AA954+AB954)-(AE954+AG954))</f>
        <v>-464.84000000000015</v>
      </c>
      <c r="AI954" s="247">
        <f t="shared" si="397"/>
        <v>0.6</v>
      </c>
      <c r="AJ954" s="47">
        <f t="shared" si="398"/>
        <v>1138.44</v>
      </c>
      <c r="AK954" s="47"/>
      <c r="AL954" s="446">
        <f t="shared" si="405"/>
        <v>5.0999999999999997E-2</v>
      </c>
      <c r="AM954" s="47">
        <f t="shared" si="394"/>
        <v>96.8</v>
      </c>
      <c r="AN954" s="189"/>
      <c r="AO954" s="329"/>
    </row>
    <row r="955" spans="2:45" s="1" customFormat="1" ht="15.75" x14ac:dyDescent="0.25">
      <c r="B955" s="681" t="s">
        <v>669</v>
      </c>
      <c r="C955" s="26" t="s">
        <v>124</v>
      </c>
      <c r="D955" s="125">
        <f t="shared" ref="D955:AA955" si="410">SUM(D956:D957)</f>
        <v>9</v>
      </c>
      <c r="E955" s="125">
        <f t="shared" si="410"/>
        <v>46</v>
      </c>
      <c r="F955" s="125">
        <f t="shared" si="410"/>
        <v>45</v>
      </c>
      <c r="G955" s="57">
        <f t="shared" si="410"/>
        <v>4166.8999999999996</v>
      </c>
      <c r="H955" s="57">
        <f t="shared" si="410"/>
        <v>144.5</v>
      </c>
      <c r="I955" s="82">
        <f>J955/G955</f>
        <v>0.28649595622645141</v>
      </c>
      <c r="J955" s="57">
        <f t="shared" si="410"/>
        <v>1193.8000000000002</v>
      </c>
      <c r="K955" s="82">
        <f>L955/G955</f>
        <v>0</v>
      </c>
      <c r="L955" s="57">
        <f t="shared" si="410"/>
        <v>0</v>
      </c>
      <c r="M955" s="82">
        <f t="shared" si="410"/>
        <v>0</v>
      </c>
      <c r="N955" s="57">
        <f t="shared" si="410"/>
        <v>0</v>
      </c>
      <c r="O955" s="57">
        <f t="shared" si="410"/>
        <v>0</v>
      </c>
      <c r="P955" s="57">
        <f t="shared" si="410"/>
        <v>0</v>
      </c>
      <c r="Q955" s="57">
        <f t="shared" si="410"/>
        <v>26.3</v>
      </c>
      <c r="R955" s="57">
        <f t="shared" si="410"/>
        <v>0</v>
      </c>
      <c r="S955" s="57">
        <f t="shared" si="410"/>
        <v>500.30000000000007</v>
      </c>
      <c r="T955" s="82">
        <f>U955/G955</f>
        <v>0</v>
      </c>
      <c r="U955" s="57">
        <f t="shared" si="410"/>
        <v>0</v>
      </c>
      <c r="V955" s="82">
        <f>W955/G955</f>
        <v>0.25191389282200199</v>
      </c>
      <c r="W955" s="57">
        <f t="shared" si="410"/>
        <v>1049.7</v>
      </c>
      <c r="X955" s="57">
        <f t="shared" si="410"/>
        <v>0</v>
      </c>
      <c r="Y955" s="57">
        <f t="shared" si="410"/>
        <v>0</v>
      </c>
      <c r="Z955" s="57">
        <f t="shared" si="410"/>
        <v>0</v>
      </c>
      <c r="AA955" s="57">
        <f t="shared" si="410"/>
        <v>7081.5</v>
      </c>
      <c r="AB955" s="141">
        <f>SUM(AB956:AB957)</f>
        <v>384.70000000000005</v>
      </c>
      <c r="AC955" s="141">
        <f>SUM(AC956:AC957)</f>
        <v>1434.4</v>
      </c>
      <c r="AD955" s="233">
        <f t="shared" si="396"/>
        <v>0.3442367227435264</v>
      </c>
      <c r="AE955" s="141">
        <f>SUM(AE956:AE957)</f>
        <v>6031.8000000000011</v>
      </c>
      <c r="AF955" s="269">
        <f t="shared" si="393"/>
        <v>0.6</v>
      </c>
      <c r="AG955" s="270">
        <f>SUM(AG956:AG957)</f>
        <v>2500.14</v>
      </c>
      <c r="AH955" s="141">
        <f>SUM(AH956:AH957)</f>
        <v>-1065.7400000000002</v>
      </c>
      <c r="AI955" s="233">
        <f t="shared" si="397"/>
        <v>0.60000000000000009</v>
      </c>
      <c r="AJ955" s="57">
        <f t="shared" si="398"/>
        <v>2500.1400000000003</v>
      </c>
      <c r="AK955" s="57"/>
      <c r="AL955" s="433">
        <f t="shared" si="405"/>
        <v>5.0999999999999997E-2</v>
      </c>
      <c r="AM955" s="57">
        <f>SUM(AM956:AM957)</f>
        <v>212.5</v>
      </c>
      <c r="AN955" s="79"/>
      <c r="AO955" s="329"/>
    </row>
    <row r="956" spans="2:45" s="1" customFormat="1" ht="15.75" x14ac:dyDescent="0.25">
      <c r="B956" s="681"/>
      <c r="C956" s="28" t="s">
        <v>670</v>
      </c>
      <c r="D956" s="111">
        <v>4</v>
      </c>
      <c r="E956" s="111">
        <v>21</v>
      </c>
      <c r="F956" s="111">
        <v>20</v>
      </c>
      <c r="G956" s="47">
        <v>1883.3000000000002</v>
      </c>
      <c r="H956" s="47">
        <v>67.2</v>
      </c>
      <c r="I956" s="86">
        <v>0.33122710136462591</v>
      </c>
      <c r="J956" s="47">
        <v>623.80000000000007</v>
      </c>
      <c r="K956" s="86">
        <v>0</v>
      </c>
      <c r="L956" s="47">
        <v>0</v>
      </c>
      <c r="M956" s="86">
        <v>0</v>
      </c>
      <c r="N956" s="47">
        <v>0</v>
      </c>
      <c r="O956" s="47">
        <v>0</v>
      </c>
      <c r="P956" s="47">
        <v>0</v>
      </c>
      <c r="Q956" s="47">
        <v>26.3</v>
      </c>
      <c r="R956" s="47">
        <v>0</v>
      </c>
      <c r="S956" s="47">
        <v>237.00000000000003</v>
      </c>
      <c r="T956" s="86">
        <v>0</v>
      </c>
      <c r="U956" s="47">
        <v>0</v>
      </c>
      <c r="V956" s="86">
        <v>0.26134975840280361</v>
      </c>
      <c r="W956" s="47">
        <v>492.20000000000005</v>
      </c>
      <c r="X956" s="47">
        <v>0</v>
      </c>
      <c r="Y956" s="47">
        <v>0</v>
      </c>
      <c r="Z956" s="47">
        <v>0</v>
      </c>
      <c r="AA956" s="60">
        <f>G956+H956+J956+L956+N956+O956+P956+Q956+R956+S956+U956+W956+X956+Y956+Z956</f>
        <v>3329.8</v>
      </c>
      <c r="AB956" s="144">
        <v>184.9</v>
      </c>
      <c r="AC956" s="47">
        <f>AB956+X956+W956+U956</f>
        <v>677.1</v>
      </c>
      <c r="AD956" s="247">
        <f t="shared" si="396"/>
        <v>0.35952848722986247</v>
      </c>
      <c r="AE956" s="47">
        <f>G956+H956+J956+L956+N956+P956+Q956+R956+S956+Y956+Z956</f>
        <v>2837.6000000000004</v>
      </c>
      <c r="AF956" s="296">
        <f t="shared" si="393"/>
        <v>0.6</v>
      </c>
      <c r="AG956" s="297">
        <f>G956*AF956</f>
        <v>1129.98</v>
      </c>
      <c r="AH956" s="225">
        <f>IF((AA956+AB956)-(AE956+AG956)&gt;0,0,(AA956+AB956)-(AE956+AG956))</f>
        <v>-452.88000000000011</v>
      </c>
      <c r="AI956" s="247">
        <f t="shared" si="397"/>
        <v>0.6</v>
      </c>
      <c r="AJ956" s="47">
        <f t="shared" si="398"/>
        <v>1129.98</v>
      </c>
      <c r="AK956" s="47"/>
      <c r="AL956" s="446">
        <f t="shared" si="405"/>
        <v>5.0999999999999997E-2</v>
      </c>
      <c r="AM956" s="47">
        <f t="shared" si="394"/>
        <v>96</v>
      </c>
      <c r="AN956" s="189"/>
      <c r="AO956" s="329"/>
    </row>
    <row r="957" spans="2:45" s="1" customFormat="1" ht="15.75" x14ac:dyDescent="0.25">
      <c r="B957" s="681"/>
      <c r="C957" s="28" t="s">
        <v>671</v>
      </c>
      <c r="D957" s="111">
        <v>5</v>
      </c>
      <c r="E957" s="111">
        <v>25</v>
      </c>
      <c r="F957" s="111">
        <v>25</v>
      </c>
      <c r="G957" s="47">
        <v>2283.6</v>
      </c>
      <c r="H957" s="47">
        <v>77.3</v>
      </c>
      <c r="I957" s="86">
        <v>0.24960588544403575</v>
      </c>
      <c r="J957" s="47">
        <v>570</v>
      </c>
      <c r="K957" s="86">
        <v>0</v>
      </c>
      <c r="L957" s="47">
        <v>0</v>
      </c>
      <c r="M957" s="86">
        <v>0</v>
      </c>
      <c r="N957" s="47">
        <v>0</v>
      </c>
      <c r="O957" s="47">
        <v>0</v>
      </c>
      <c r="P957" s="47">
        <v>0</v>
      </c>
      <c r="Q957" s="47">
        <v>0</v>
      </c>
      <c r="R957" s="47">
        <v>0</v>
      </c>
      <c r="S957" s="47">
        <v>263.3</v>
      </c>
      <c r="T957" s="86">
        <v>0</v>
      </c>
      <c r="U957" s="47">
        <v>0</v>
      </c>
      <c r="V957" s="86">
        <v>0.24413207216675425</v>
      </c>
      <c r="W957" s="47">
        <v>557.5</v>
      </c>
      <c r="X957" s="47">
        <v>0</v>
      </c>
      <c r="Y957" s="47">
        <v>0</v>
      </c>
      <c r="Z957" s="47">
        <v>0</v>
      </c>
      <c r="AA957" s="60">
        <f>G957+H957+J957+L957+N957+O957+P957+Q957+R957+S957+U957+W957+X957+Y957+Z957</f>
        <v>3751.7000000000003</v>
      </c>
      <c r="AB957" s="144">
        <v>199.8</v>
      </c>
      <c r="AC957" s="47">
        <f>AB957+X957+W957+U957</f>
        <v>757.3</v>
      </c>
      <c r="AD957" s="247">
        <f t="shared" si="396"/>
        <v>0.33162550359082149</v>
      </c>
      <c r="AE957" s="47">
        <f>G957+H957+J957+L957+N957+P957+Q957+R957+S957+Y957+Z957</f>
        <v>3194.2000000000003</v>
      </c>
      <c r="AF957" s="296">
        <f t="shared" si="393"/>
        <v>0.6</v>
      </c>
      <c r="AG957" s="297">
        <f>G957*AF957</f>
        <v>1370.1599999999999</v>
      </c>
      <c r="AH957" s="225">
        <f>IF((AA957+AB957)-(AE957+AG957)&gt;0,0,(AA957+AB957)-(AE957+AG957))</f>
        <v>-612.86000000000013</v>
      </c>
      <c r="AI957" s="247">
        <f t="shared" si="397"/>
        <v>0.60000000000000009</v>
      </c>
      <c r="AJ957" s="47">
        <f t="shared" si="398"/>
        <v>1370.16</v>
      </c>
      <c r="AK957" s="47"/>
      <c r="AL957" s="446">
        <f t="shared" si="405"/>
        <v>5.0999999999999997E-2</v>
      </c>
      <c r="AM957" s="47">
        <f t="shared" si="394"/>
        <v>116.5</v>
      </c>
      <c r="AN957" s="189"/>
      <c r="AO957" s="329"/>
    </row>
    <row r="958" spans="2:45" ht="36.75" customHeight="1" x14ac:dyDescent="0.25">
      <c r="B958" s="663" t="s">
        <v>672</v>
      </c>
      <c r="C958" s="664"/>
      <c r="D958" s="117">
        <f>D960</f>
        <v>95</v>
      </c>
      <c r="E958" s="117">
        <f t="shared" ref="E958:AA958" si="411">E960</f>
        <v>580.70000000000005</v>
      </c>
      <c r="F958" s="117">
        <f t="shared" si="411"/>
        <v>540.5</v>
      </c>
      <c r="G958" s="132">
        <f t="shared" si="411"/>
        <v>49656.100000000006</v>
      </c>
      <c r="H958" s="132">
        <f t="shared" si="411"/>
        <v>1772.4000000000003</v>
      </c>
      <c r="I958" s="87">
        <f>J958/G958</f>
        <v>0.31959014098972727</v>
      </c>
      <c r="J958" s="132">
        <f t="shared" si="411"/>
        <v>15869.599999999999</v>
      </c>
      <c r="K958" s="87">
        <f>L958/G958</f>
        <v>3.8524974776512851E-3</v>
      </c>
      <c r="L958" s="132">
        <f t="shared" si="411"/>
        <v>191.3</v>
      </c>
      <c r="M958" s="87">
        <f>N958/G958</f>
        <v>0</v>
      </c>
      <c r="N958" s="132">
        <f t="shared" si="411"/>
        <v>0</v>
      </c>
      <c r="O958" s="132">
        <f t="shared" si="411"/>
        <v>0</v>
      </c>
      <c r="P958" s="132">
        <f t="shared" si="411"/>
        <v>0</v>
      </c>
      <c r="Q958" s="132">
        <f t="shared" si="411"/>
        <v>2431.0999999999995</v>
      </c>
      <c r="R958" s="132">
        <f t="shared" si="411"/>
        <v>124.8</v>
      </c>
      <c r="S958" s="132">
        <f t="shared" si="411"/>
        <v>6299.9000000000005</v>
      </c>
      <c r="T958" s="87">
        <f>U958/G958</f>
        <v>0</v>
      </c>
      <c r="U958" s="132">
        <f t="shared" si="411"/>
        <v>0</v>
      </c>
      <c r="V958" s="87">
        <f>W958/G958</f>
        <v>0.11184124407675997</v>
      </c>
      <c r="W958" s="315">
        <f t="shared" si="411"/>
        <v>5553.6000000000013</v>
      </c>
      <c r="X958" s="132">
        <f t="shared" si="411"/>
        <v>0</v>
      </c>
      <c r="Y958" s="132">
        <f t="shared" si="411"/>
        <v>0</v>
      </c>
      <c r="Z958" s="132">
        <f t="shared" si="411"/>
        <v>0</v>
      </c>
      <c r="AA958" s="132">
        <f t="shared" si="411"/>
        <v>81898.799999999988</v>
      </c>
      <c r="AB958" s="129">
        <f>AB960+AB959</f>
        <v>11132</v>
      </c>
      <c r="AC958" s="129">
        <f>AC960+AC959</f>
        <v>16973.600000000002</v>
      </c>
      <c r="AD958" s="226">
        <f t="shared" si="396"/>
        <v>0.33602316734499893</v>
      </c>
      <c r="AE958" s="129">
        <f>AE960+AE959</f>
        <v>79257.2</v>
      </c>
      <c r="AF958" s="258">
        <f t="shared" si="393"/>
        <v>0.6</v>
      </c>
      <c r="AG958" s="255">
        <f>AG960+AG959</f>
        <v>30949.500000000004</v>
      </c>
      <c r="AH958" s="129">
        <f>AH960+AH959</f>
        <v>-13975.899999999998</v>
      </c>
      <c r="AI958" s="226">
        <f t="shared" si="397"/>
        <v>0.62327689850793755</v>
      </c>
      <c r="AJ958" s="132">
        <f t="shared" si="398"/>
        <v>30949.5</v>
      </c>
      <c r="AK958" s="132"/>
      <c r="AL958" s="424"/>
      <c r="AM958" s="132">
        <f>AM960+AM959</f>
        <v>2532.3000000000002</v>
      </c>
      <c r="AN958" s="196"/>
      <c r="AO958" s="329"/>
    </row>
    <row r="959" spans="2:45" ht="18.75" x14ac:dyDescent="0.25">
      <c r="B959" s="306" t="s">
        <v>842</v>
      </c>
      <c r="C959" s="207"/>
      <c r="D959" s="350"/>
      <c r="E959" s="350">
        <v>17</v>
      </c>
      <c r="F959" s="350">
        <v>17</v>
      </c>
      <c r="G959" s="355">
        <v>1926.4</v>
      </c>
      <c r="H959" s="355">
        <v>85.2</v>
      </c>
      <c r="I959" s="363">
        <f>J959/G959</f>
        <v>0.3439576411960133</v>
      </c>
      <c r="J959" s="364">
        <v>662.6</v>
      </c>
      <c r="K959" s="363">
        <v>0</v>
      </c>
      <c r="L959" s="364">
        <v>0</v>
      </c>
      <c r="M959" s="363">
        <v>0</v>
      </c>
      <c r="N959" s="355">
        <v>0</v>
      </c>
      <c r="O959" s="355">
        <v>0</v>
      </c>
      <c r="P959" s="355">
        <v>0</v>
      </c>
      <c r="Q959" s="355">
        <v>0</v>
      </c>
      <c r="R959" s="355">
        <v>0</v>
      </c>
      <c r="S959" s="355">
        <v>237.8</v>
      </c>
      <c r="T959" s="363">
        <f>U959/G959</f>
        <v>0</v>
      </c>
      <c r="U959" s="355">
        <v>0</v>
      </c>
      <c r="V959" s="363">
        <f>W959/G959</f>
        <v>0.14950166112956809</v>
      </c>
      <c r="W959" s="365">
        <v>288</v>
      </c>
      <c r="X959" s="355">
        <v>0</v>
      </c>
      <c r="Y959" s="355">
        <v>0</v>
      </c>
      <c r="Z959" s="355">
        <v>0</v>
      </c>
      <c r="AA959" s="355">
        <f>G959+H959+J959+L959+N959+O959+P959+Q959+R959+S959+U959+W959+X959+Y959+Z959</f>
        <v>3200.0000000000005</v>
      </c>
      <c r="AB959" s="356">
        <v>327.39999999999998</v>
      </c>
      <c r="AC959" s="355">
        <f>AB959+X959+W959+U959</f>
        <v>615.4</v>
      </c>
      <c r="AD959" s="357">
        <f t="shared" si="396"/>
        <v>0.31945598006644516</v>
      </c>
      <c r="AE959" s="355">
        <f>G959+H959+J959+L959+N959+P959+Q959+R959+S959+Y959+Z959</f>
        <v>2912.0000000000005</v>
      </c>
      <c r="AF959" s="358">
        <f t="shared" si="393"/>
        <v>0.6</v>
      </c>
      <c r="AG959" s="359">
        <f>G959*AF959</f>
        <v>1155.8399999999999</v>
      </c>
      <c r="AH959" s="360">
        <f>IF((AA959+AB959)-(AE959+AG959)&gt;0,0,(AA959+AB959)-(AE959+AG959))</f>
        <v>-540.4399999999996</v>
      </c>
      <c r="AI959" s="357">
        <f t="shared" si="397"/>
        <v>0.59999999999999976</v>
      </c>
      <c r="AJ959" s="355">
        <f t="shared" si="398"/>
        <v>1155.8399999999997</v>
      </c>
      <c r="AK959" s="355"/>
      <c r="AL959" s="434"/>
      <c r="AM959" s="355">
        <f t="shared" si="394"/>
        <v>0</v>
      </c>
      <c r="AN959" s="184"/>
      <c r="AO959" s="329">
        <v>0.63</v>
      </c>
      <c r="AR959" s="34">
        <v>3200</v>
      </c>
      <c r="AS959" s="37">
        <f>AR959-AA959</f>
        <v>0</v>
      </c>
    </row>
    <row r="960" spans="2:45" ht="18.75" x14ac:dyDescent="0.3">
      <c r="B960" s="10" t="s">
        <v>710</v>
      </c>
      <c r="C960" s="29"/>
      <c r="D960" s="157">
        <f>D961+D964+D967+D970+D973+D977+D980+D983+D986+D990+D993</f>
        <v>95</v>
      </c>
      <c r="E960" s="157">
        <f>E961+E964+E967+E970+E973+E977+E980+E983+E986+E990+E993</f>
        <v>580.70000000000005</v>
      </c>
      <c r="F960" s="157">
        <f>F961+F964+F967+F970+F973+F977+F980+F983+F986+F990+F993</f>
        <v>540.5</v>
      </c>
      <c r="G960" s="156">
        <f>G961+G964+G967+G970+G973+G977+G980+G983+G986+G990+G993</f>
        <v>49656.100000000006</v>
      </c>
      <c r="H960" s="156">
        <f t="shared" ref="H960:AA960" si="412">H961+H964+H967+H970+H973+H977+H980+H983+H986+H990+H993</f>
        <v>1772.4000000000003</v>
      </c>
      <c r="I960" s="94">
        <f>J960/G960</f>
        <v>0.31959014098972727</v>
      </c>
      <c r="J960" s="156">
        <f t="shared" si="412"/>
        <v>15869.599999999999</v>
      </c>
      <c r="K960" s="94">
        <f>L960/G960</f>
        <v>3.8524974776512851E-3</v>
      </c>
      <c r="L960" s="156">
        <f t="shared" si="412"/>
        <v>191.3</v>
      </c>
      <c r="M960" s="94">
        <f>N960/G960</f>
        <v>0</v>
      </c>
      <c r="N960" s="156">
        <f t="shared" si="412"/>
        <v>0</v>
      </c>
      <c r="O960" s="156">
        <f t="shared" si="412"/>
        <v>0</v>
      </c>
      <c r="P960" s="156">
        <f t="shared" si="412"/>
        <v>0</v>
      </c>
      <c r="Q960" s="156">
        <f t="shared" si="412"/>
        <v>2431.0999999999995</v>
      </c>
      <c r="R960" s="156">
        <f t="shared" si="412"/>
        <v>124.8</v>
      </c>
      <c r="S960" s="156">
        <f t="shared" si="412"/>
        <v>6299.9000000000005</v>
      </c>
      <c r="T960" s="94">
        <f>U960/G960</f>
        <v>0</v>
      </c>
      <c r="U960" s="156">
        <f t="shared" si="412"/>
        <v>0</v>
      </c>
      <c r="V960" s="94">
        <f>W960/G960</f>
        <v>0.11184124407675997</v>
      </c>
      <c r="W960" s="156">
        <f t="shared" si="412"/>
        <v>5553.6000000000013</v>
      </c>
      <c r="X960" s="156">
        <f t="shared" si="412"/>
        <v>0</v>
      </c>
      <c r="Y960" s="156">
        <f t="shared" si="412"/>
        <v>0</v>
      </c>
      <c r="Z960" s="156">
        <f t="shared" si="412"/>
        <v>0</v>
      </c>
      <c r="AA960" s="156">
        <f t="shared" si="412"/>
        <v>81898.799999999988</v>
      </c>
      <c r="AB960" s="145">
        <f>AB961+AB964+AB967+AB970+AB973+AB977+AB980+AB983+AB986+AB990+AB993</f>
        <v>10804.6</v>
      </c>
      <c r="AC960" s="145">
        <f>AC961+AC964+AC967+AC970+AC973+AC977+AC980+AC983+AC986+AC990+AC993</f>
        <v>16358.2</v>
      </c>
      <c r="AD960" s="237">
        <f t="shared" si="396"/>
        <v>0.32942981829019996</v>
      </c>
      <c r="AE960" s="145">
        <f>AE961+AE964+AE967+AE970+AE973+AE977+AE980+AE983+AE986+AE990+AE993</f>
        <v>76345.2</v>
      </c>
      <c r="AF960" s="298">
        <f t="shared" si="393"/>
        <v>0.6</v>
      </c>
      <c r="AG960" s="299">
        <f>AG961+AG964+AG967+AG970+AG973+AG977+AG980+AG983+AG986+AG990+AG993</f>
        <v>29793.660000000003</v>
      </c>
      <c r="AH960" s="145">
        <f>AH961+AH964+AH967+AH970+AH973+AH977+AH980+AH983+AH986+AH990+AH993</f>
        <v>-13435.46</v>
      </c>
      <c r="AI960" s="237">
        <f t="shared" si="397"/>
        <v>0.6</v>
      </c>
      <c r="AJ960" s="156">
        <f t="shared" si="398"/>
        <v>29793.66</v>
      </c>
      <c r="AK960" s="156">
        <v>119.88159111933395</v>
      </c>
      <c r="AL960" s="447">
        <f>VLOOKUP(AK960,$AK$2:$AL$6,2,TRUE)</f>
        <v>5.0999999999999997E-2</v>
      </c>
      <c r="AM960" s="156">
        <f>AM961+AM964+AM967+AM970+AM973+AM977+AM980+AM983+AM986+AM990+AM993</f>
        <v>2532.3000000000002</v>
      </c>
      <c r="AN960" s="190"/>
      <c r="AO960" s="329">
        <v>0.26700000000000002</v>
      </c>
    </row>
    <row r="961" spans="2:41" ht="15.75" x14ac:dyDescent="0.25">
      <c r="B961" s="679" t="s">
        <v>673</v>
      </c>
      <c r="C961" s="26" t="s">
        <v>124</v>
      </c>
      <c r="D961" s="126">
        <f t="shared" ref="D961:AA961" si="413">SUM(D962:D963)</f>
        <v>7</v>
      </c>
      <c r="E961" s="126">
        <f t="shared" si="413"/>
        <v>43</v>
      </c>
      <c r="F961" s="126">
        <f t="shared" si="413"/>
        <v>40</v>
      </c>
      <c r="G961" s="128">
        <f t="shared" si="413"/>
        <v>3609.3</v>
      </c>
      <c r="H961" s="128">
        <f t="shared" si="413"/>
        <v>156</v>
      </c>
      <c r="I961" s="82">
        <f>J961/G961</f>
        <v>0.37126312581386972</v>
      </c>
      <c r="J961" s="128">
        <f t="shared" si="413"/>
        <v>1340</v>
      </c>
      <c r="K961" s="82">
        <f>L961/G961</f>
        <v>0</v>
      </c>
      <c r="L961" s="128">
        <f t="shared" si="413"/>
        <v>0</v>
      </c>
      <c r="M961" s="83">
        <f t="shared" si="413"/>
        <v>0</v>
      </c>
      <c r="N961" s="128">
        <f t="shared" si="413"/>
        <v>0</v>
      </c>
      <c r="O961" s="128">
        <f t="shared" si="413"/>
        <v>0</v>
      </c>
      <c r="P961" s="128">
        <f t="shared" si="413"/>
        <v>0</v>
      </c>
      <c r="Q961" s="128">
        <f t="shared" si="413"/>
        <v>159.6</v>
      </c>
      <c r="R961" s="128">
        <f t="shared" si="413"/>
        <v>12.7</v>
      </c>
      <c r="S961" s="128">
        <f t="shared" si="413"/>
        <v>473.5</v>
      </c>
      <c r="T961" s="82">
        <f>U961/G961</f>
        <v>0</v>
      </c>
      <c r="U961" s="128">
        <f t="shared" si="413"/>
        <v>0</v>
      </c>
      <c r="V961" s="82">
        <f>W961/G961</f>
        <v>0.11179453079544509</v>
      </c>
      <c r="W961" s="128">
        <f t="shared" si="413"/>
        <v>403.5</v>
      </c>
      <c r="X961" s="128">
        <f t="shared" si="413"/>
        <v>0</v>
      </c>
      <c r="Y961" s="128">
        <f t="shared" si="413"/>
        <v>0</v>
      </c>
      <c r="Z961" s="128">
        <f t="shared" si="413"/>
        <v>0</v>
      </c>
      <c r="AA961" s="128">
        <f t="shared" si="413"/>
        <v>6154.6</v>
      </c>
      <c r="AB961" s="148">
        <f>SUM(AB962:AB963)</f>
        <v>699.6</v>
      </c>
      <c r="AC961" s="148">
        <f>SUM(AC962:AC963)</f>
        <v>1103.0999999999999</v>
      </c>
      <c r="AD961" s="235">
        <f t="shared" si="396"/>
        <v>0.30562712991438779</v>
      </c>
      <c r="AE961" s="148">
        <f>SUM(AE962:AE963)</f>
        <v>5751.1</v>
      </c>
      <c r="AF961" s="273">
        <f t="shared" si="393"/>
        <v>0.6</v>
      </c>
      <c r="AG961" s="274">
        <f>SUM(AG962:AG963)</f>
        <v>2165.5800000000004</v>
      </c>
      <c r="AH961" s="148">
        <f>SUM(AH962:AH963)</f>
        <v>-1062.48</v>
      </c>
      <c r="AI961" s="235">
        <f t="shared" si="397"/>
        <v>0.6</v>
      </c>
      <c r="AJ961" s="128">
        <f t="shared" si="398"/>
        <v>2165.58</v>
      </c>
      <c r="AK961" s="128"/>
      <c r="AL961" s="443">
        <f>$AL$960</f>
        <v>5.0999999999999997E-2</v>
      </c>
      <c r="AM961" s="128">
        <f>SUM(AM962:AM963)</f>
        <v>184</v>
      </c>
      <c r="AN961" s="200"/>
      <c r="AO961" s="329"/>
    </row>
    <row r="962" spans="2:41" ht="15.75" x14ac:dyDescent="0.25">
      <c r="B962" s="679"/>
      <c r="C962" s="23" t="s">
        <v>674</v>
      </c>
      <c r="D962" s="59">
        <v>4</v>
      </c>
      <c r="E962" s="59">
        <v>26.5</v>
      </c>
      <c r="F962" s="59">
        <v>24.5</v>
      </c>
      <c r="G962" s="56">
        <v>2139.9</v>
      </c>
      <c r="H962" s="56">
        <v>93.6</v>
      </c>
      <c r="I962" s="100">
        <v>0.3759988784522641</v>
      </c>
      <c r="J962" s="56">
        <v>804.6</v>
      </c>
      <c r="K962" s="100">
        <v>0</v>
      </c>
      <c r="L962" s="56">
        <v>0</v>
      </c>
      <c r="M962" s="100">
        <v>0</v>
      </c>
      <c r="N962" s="56">
        <v>0</v>
      </c>
      <c r="O962" s="56">
        <v>0</v>
      </c>
      <c r="P962" s="56">
        <v>0</v>
      </c>
      <c r="Q962" s="56">
        <v>94.5</v>
      </c>
      <c r="R962" s="56">
        <v>8.5</v>
      </c>
      <c r="S962" s="56">
        <v>281.7</v>
      </c>
      <c r="T962" s="100">
        <v>0</v>
      </c>
      <c r="U962" s="56">
        <v>0</v>
      </c>
      <c r="V962" s="100">
        <v>0.11178092434225897</v>
      </c>
      <c r="W962" s="66">
        <v>239.2</v>
      </c>
      <c r="X962" s="56">
        <v>0</v>
      </c>
      <c r="Y962" s="56">
        <v>0</v>
      </c>
      <c r="Z962" s="56">
        <v>0</v>
      </c>
      <c r="AA962" s="60">
        <f>G962+H962+J962+L962+N962+O962+P962+Q962+R962+S962+U962+W962+X962+Y962+Z962</f>
        <v>3661.9999999999995</v>
      </c>
      <c r="AB962" s="142">
        <v>416.3</v>
      </c>
      <c r="AC962" s="56">
        <f>AB962+X962+W962+U962</f>
        <v>655.5</v>
      </c>
      <c r="AD962" s="244">
        <f t="shared" si="396"/>
        <v>0.30632272536099814</v>
      </c>
      <c r="AE962" s="56">
        <f>G962+H962+J962+L962+N962+P962+Q962+R962+S962+Y962+Z962</f>
        <v>3422.7999999999997</v>
      </c>
      <c r="AF962" s="290">
        <f t="shared" si="393"/>
        <v>0.6</v>
      </c>
      <c r="AG962" s="291">
        <f>G962*AF962</f>
        <v>1283.94</v>
      </c>
      <c r="AH962" s="225">
        <f>IF((AA962+AB962)-(AE962+AG962)&gt;0,0,(AA962+AB962)-(AE962+AG962))</f>
        <v>-628.44000000000005</v>
      </c>
      <c r="AI962" s="244">
        <f t="shared" si="397"/>
        <v>0.6</v>
      </c>
      <c r="AJ962" s="56">
        <f t="shared" si="398"/>
        <v>1283.94</v>
      </c>
      <c r="AK962" s="56"/>
      <c r="AL962" s="441">
        <f t="shared" ref="AL962:AL995" si="414">$AL$960</f>
        <v>5.0999999999999997E-2</v>
      </c>
      <c r="AM962" s="56">
        <f t="shared" si="394"/>
        <v>109.1</v>
      </c>
      <c r="AN962" s="187"/>
      <c r="AO962" s="329"/>
    </row>
    <row r="963" spans="2:41" ht="18.75" customHeight="1" x14ac:dyDescent="0.25">
      <c r="B963" s="679"/>
      <c r="C963" s="23" t="s">
        <v>675</v>
      </c>
      <c r="D963" s="59">
        <v>3</v>
      </c>
      <c r="E963" s="59">
        <v>16.5</v>
      </c>
      <c r="F963" s="59">
        <v>15.5</v>
      </c>
      <c r="G963" s="56">
        <v>1469.4000000000003</v>
      </c>
      <c r="H963" s="56">
        <v>62.4</v>
      </c>
      <c r="I963" s="100">
        <v>0.36436640805771059</v>
      </c>
      <c r="J963" s="56">
        <v>535.40000000000009</v>
      </c>
      <c r="K963" s="100">
        <v>0</v>
      </c>
      <c r="L963" s="56">
        <v>0</v>
      </c>
      <c r="M963" s="100">
        <v>0</v>
      </c>
      <c r="N963" s="56">
        <v>0</v>
      </c>
      <c r="O963" s="56">
        <v>0</v>
      </c>
      <c r="P963" s="56">
        <v>0</v>
      </c>
      <c r="Q963" s="56">
        <v>65.099999999999994</v>
      </c>
      <c r="R963" s="56">
        <v>4.2</v>
      </c>
      <c r="S963" s="56">
        <v>191.8</v>
      </c>
      <c r="T963" s="100">
        <v>0</v>
      </c>
      <c r="U963" s="56">
        <v>0</v>
      </c>
      <c r="V963" s="100">
        <v>0.11181434599156115</v>
      </c>
      <c r="W963" s="66">
        <v>164.29999999999998</v>
      </c>
      <c r="X963" s="56">
        <v>0</v>
      </c>
      <c r="Y963" s="56">
        <v>0</v>
      </c>
      <c r="Z963" s="56">
        <v>0</v>
      </c>
      <c r="AA963" s="60">
        <f>G963+H963+J963+L963+N963+O963+P963+Q963+R963+S963+U963+W963+X963+Y963+Z963</f>
        <v>2492.6000000000008</v>
      </c>
      <c r="AB963" s="142">
        <v>283.3</v>
      </c>
      <c r="AC963" s="56">
        <f>AB963+X963+W963+U963</f>
        <v>447.6</v>
      </c>
      <c r="AD963" s="244">
        <f t="shared" si="396"/>
        <v>0.30461412821559813</v>
      </c>
      <c r="AE963" s="56">
        <f>G963+H963+J963+L963+N963+P963+Q963+R963+S963+Y963+Z963</f>
        <v>2328.3000000000006</v>
      </c>
      <c r="AF963" s="290">
        <f t="shared" si="393"/>
        <v>0.6</v>
      </c>
      <c r="AG963" s="291">
        <f>G963*AF963</f>
        <v>881.64000000000021</v>
      </c>
      <c r="AH963" s="225">
        <f>IF((AA963+AB963)-(AE963+AG963)&gt;0,0,(AA963+AB963)-(AE963+AG963))</f>
        <v>-434.03999999999996</v>
      </c>
      <c r="AI963" s="244">
        <f t="shared" si="397"/>
        <v>0.59999999999999987</v>
      </c>
      <c r="AJ963" s="56">
        <f t="shared" si="398"/>
        <v>881.64</v>
      </c>
      <c r="AK963" s="56"/>
      <c r="AL963" s="441">
        <f t="shared" si="414"/>
        <v>5.0999999999999997E-2</v>
      </c>
      <c r="AM963" s="56">
        <f t="shared" si="394"/>
        <v>74.900000000000006</v>
      </c>
      <c r="AN963" s="187"/>
      <c r="AO963" s="329"/>
    </row>
    <row r="964" spans="2:41" ht="15.75" x14ac:dyDescent="0.25">
      <c r="B964" s="679" t="s">
        <v>676</v>
      </c>
      <c r="C964" s="26" t="s">
        <v>124</v>
      </c>
      <c r="D964" s="125">
        <f t="shared" ref="D964:AA964" si="415">SUM(D965:D966)</f>
        <v>5</v>
      </c>
      <c r="E964" s="125">
        <f t="shared" si="415"/>
        <v>32</v>
      </c>
      <c r="F964" s="125">
        <f t="shared" si="415"/>
        <v>28</v>
      </c>
      <c r="G964" s="57">
        <f t="shared" si="415"/>
        <v>2661</v>
      </c>
      <c r="H964" s="57">
        <f t="shared" si="415"/>
        <v>99.6</v>
      </c>
      <c r="I964" s="82">
        <f>J964/G964</f>
        <v>0.31871476888387823</v>
      </c>
      <c r="J964" s="57">
        <f t="shared" si="415"/>
        <v>848.09999999999991</v>
      </c>
      <c r="K964" s="82">
        <f>L964/G964</f>
        <v>0</v>
      </c>
      <c r="L964" s="57">
        <f t="shared" si="415"/>
        <v>0</v>
      </c>
      <c r="M964" s="82">
        <f t="shared" si="415"/>
        <v>0</v>
      </c>
      <c r="N964" s="57">
        <f t="shared" si="415"/>
        <v>0</v>
      </c>
      <c r="O964" s="57">
        <f t="shared" si="415"/>
        <v>0</v>
      </c>
      <c r="P964" s="57">
        <f t="shared" si="415"/>
        <v>0</v>
      </c>
      <c r="Q964" s="57">
        <f t="shared" si="415"/>
        <v>144.80000000000001</v>
      </c>
      <c r="R964" s="57">
        <f t="shared" si="415"/>
        <v>8.4</v>
      </c>
      <c r="S964" s="57">
        <f t="shared" si="415"/>
        <v>338.29999999999995</v>
      </c>
      <c r="T964" s="82">
        <f>U964/G964</f>
        <v>0</v>
      </c>
      <c r="U964" s="57">
        <f t="shared" si="415"/>
        <v>0</v>
      </c>
      <c r="V964" s="82">
        <f>W964/G964</f>
        <v>0.11187523487410747</v>
      </c>
      <c r="W964" s="57">
        <f t="shared" si="415"/>
        <v>297.7</v>
      </c>
      <c r="X964" s="57">
        <f t="shared" si="415"/>
        <v>0</v>
      </c>
      <c r="Y964" s="57">
        <f t="shared" si="415"/>
        <v>0</v>
      </c>
      <c r="Z964" s="57">
        <f t="shared" si="415"/>
        <v>0</v>
      </c>
      <c r="AA964" s="57">
        <f t="shared" si="415"/>
        <v>4397.9000000000005</v>
      </c>
      <c r="AB964" s="141">
        <f>SUM(AB965:AB966)</f>
        <v>499.9</v>
      </c>
      <c r="AC964" s="141">
        <f>SUM(AC965:AC966)</f>
        <v>797.6</v>
      </c>
      <c r="AD964" s="233">
        <f t="shared" si="396"/>
        <v>0.29973694099962417</v>
      </c>
      <c r="AE964" s="141">
        <f>SUM(AE965:AE966)</f>
        <v>4100.2000000000007</v>
      </c>
      <c r="AF964" s="269">
        <f t="shared" si="393"/>
        <v>0.6</v>
      </c>
      <c r="AG964" s="270">
        <f>SUM(AG965:AG966)</f>
        <v>1596.6</v>
      </c>
      <c r="AH964" s="141">
        <f>SUM(AH965:AH966)</f>
        <v>-799</v>
      </c>
      <c r="AI964" s="233">
        <f t="shared" si="397"/>
        <v>0.6</v>
      </c>
      <c r="AJ964" s="57">
        <f t="shared" si="398"/>
        <v>1596.6</v>
      </c>
      <c r="AK964" s="57"/>
      <c r="AL964" s="433">
        <f t="shared" si="414"/>
        <v>5.0999999999999997E-2</v>
      </c>
      <c r="AM964" s="57">
        <f>SUM(AM965:AM966)</f>
        <v>135.69999999999999</v>
      </c>
      <c r="AN964" s="79"/>
      <c r="AO964" s="329"/>
    </row>
    <row r="965" spans="2:41" ht="15.75" x14ac:dyDescent="0.25">
      <c r="B965" s="679"/>
      <c r="C965" s="23" t="s">
        <v>677</v>
      </c>
      <c r="D965" s="59">
        <v>3</v>
      </c>
      <c r="E965" s="59">
        <v>19</v>
      </c>
      <c r="F965" s="59">
        <v>17</v>
      </c>
      <c r="G965" s="56">
        <v>1560.4</v>
      </c>
      <c r="H965" s="56">
        <v>43.2</v>
      </c>
      <c r="I965" s="100">
        <v>0.25647269930786976</v>
      </c>
      <c r="J965" s="56">
        <v>400.2</v>
      </c>
      <c r="K965" s="100">
        <v>0</v>
      </c>
      <c r="L965" s="56">
        <v>0</v>
      </c>
      <c r="M965" s="100">
        <v>0</v>
      </c>
      <c r="N965" s="56">
        <v>0</v>
      </c>
      <c r="O965" s="56">
        <v>0</v>
      </c>
      <c r="P965" s="56">
        <v>0</v>
      </c>
      <c r="Q965" s="56">
        <v>106.9</v>
      </c>
      <c r="R965" s="56">
        <v>4.2</v>
      </c>
      <c r="S965" s="56">
        <v>190.79999999999998</v>
      </c>
      <c r="T965" s="100">
        <v>0</v>
      </c>
      <c r="U965" s="56">
        <v>0</v>
      </c>
      <c r="V965" s="100">
        <v>0.11189438605485771</v>
      </c>
      <c r="W965" s="66">
        <v>174.6</v>
      </c>
      <c r="X965" s="56">
        <v>0</v>
      </c>
      <c r="Y965" s="56">
        <v>0</v>
      </c>
      <c r="Z965" s="56">
        <v>0</v>
      </c>
      <c r="AA965" s="60">
        <f>G965+H965+J965+L965+N965+O965+P965+Q965+R965+S965+U965+W965+X965+Y965+Z965</f>
        <v>2480.3000000000002</v>
      </c>
      <c r="AB965" s="142">
        <v>281.89999999999998</v>
      </c>
      <c r="AC965" s="56">
        <f>AB965+X965+W965+U965</f>
        <v>456.5</v>
      </c>
      <c r="AD965" s="244">
        <f t="shared" si="396"/>
        <v>0.29255319148936171</v>
      </c>
      <c r="AE965" s="56">
        <f>G965+H965+J965+L965+N965+P965+Q965+R965+S965+Y965+Z965</f>
        <v>2305.7000000000003</v>
      </c>
      <c r="AF965" s="290">
        <f t="shared" si="393"/>
        <v>0.6</v>
      </c>
      <c r="AG965" s="291">
        <f>G965*AF965</f>
        <v>936.24</v>
      </c>
      <c r="AH965" s="225">
        <f>IF((AA965+AB965)-(AE965+AG965)&gt;0,0,(AA965+AB965)-(AE965+AG965))</f>
        <v>-479.74000000000024</v>
      </c>
      <c r="AI965" s="244">
        <f t="shared" si="397"/>
        <v>0.60000000000000009</v>
      </c>
      <c r="AJ965" s="56">
        <f t="shared" si="398"/>
        <v>936.24000000000024</v>
      </c>
      <c r="AK965" s="56"/>
      <c r="AL965" s="441">
        <f t="shared" si="414"/>
        <v>5.0999999999999997E-2</v>
      </c>
      <c r="AM965" s="56">
        <f t="shared" si="394"/>
        <v>79.599999999999994</v>
      </c>
      <c r="AN965" s="187"/>
      <c r="AO965" s="329"/>
    </row>
    <row r="966" spans="2:41" ht="15.75" x14ac:dyDescent="0.25">
      <c r="B966" s="679"/>
      <c r="C966" s="23" t="s">
        <v>992</v>
      </c>
      <c r="D966" s="59">
        <v>2</v>
      </c>
      <c r="E966" s="59">
        <v>13</v>
      </c>
      <c r="F966" s="59">
        <v>11</v>
      </c>
      <c r="G966" s="56">
        <v>1100.6000000000001</v>
      </c>
      <c r="H966" s="56">
        <v>56.4</v>
      </c>
      <c r="I966" s="100">
        <v>0.40695984008722508</v>
      </c>
      <c r="J966" s="56">
        <v>447.9</v>
      </c>
      <c r="K966" s="100">
        <v>0</v>
      </c>
      <c r="L966" s="56">
        <v>0</v>
      </c>
      <c r="M966" s="100">
        <v>0</v>
      </c>
      <c r="N966" s="56">
        <v>0</v>
      </c>
      <c r="O966" s="56">
        <v>0</v>
      </c>
      <c r="P966" s="56">
        <v>0</v>
      </c>
      <c r="Q966" s="56">
        <v>37.9</v>
      </c>
      <c r="R966" s="56">
        <v>4.2</v>
      </c>
      <c r="S966" s="56">
        <v>147.5</v>
      </c>
      <c r="T966" s="100">
        <v>0</v>
      </c>
      <c r="U966" s="56">
        <v>0</v>
      </c>
      <c r="V966" s="100">
        <v>0.11184808286389242</v>
      </c>
      <c r="W966" s="66">
        <v>123.10000000000001</v>
      </c>
      <c r="X966" s="56">
        <v>0</v>
      </c>
      <c r="Y966" s="56">
        <v>0</v>
      </c>
      <c r="Z966" s="56">
        <v>0</v>
      </c>
      <c r="AA966" s="60">
        <f>G966+H966+J966+L966+N966+O966+P966+Q966+R966+S966+U966+W966+X966+Y966+Z966</f>
        <v>1917.6000000000001</v>
      </c>
      <c r="AB966" s="142">
        <v>218</v>
      </c>
      <c r="AC966" s="56">
        <f>AB966+X966+W966+U966</f>
        <v>341.1</v>
      </c>
      <c r="AD966" s="244">
        <f t="shared" si="396"/>
        <v>0.30992186080319822</v>
      </c>
      <c r="AE966" s="56">
        <f>G966+H966+J966+L966+N966+P966+Q966+R966+S966+Y966+Z966</f>
        <v>1794.5000000000002</v>
      </c>
      <c r="AF966" s="290">
        <f t="shared" si="393"/>
        <v>0.6</v>
      </c>
      <c r="AG966" s="291">
        <f>G966*AF966</f>
        <v>660.36</v>
      </c>
      <c r="AH966" s="225">
        <f>IF((AA966+AB966)-(AE966+AG966)&gt;0,0,(AA966+AB966)-(AE966+AG966))</f>
        <v>-319.25999999999976</v>
      </c>
      <c r="AI966" s="244">
        <f t="shared" si="397"/>
        <v>0.59999999999999976</v>
      </c>
      <c r="AJ966" s="56">
        <f t="shared" si="398"/>
        <v>660.35999999999979</v>
      </c>
      <c r="AK966" s="56"/>
      <c r="AL966" s="441">
        <f t="shared" si="414"/>
        <v>5.0999999999999997E-2</v>
      </c>
      <c r="AM966" s="56">
        <f t="shared" si="394"/>
        <v>56.1</v>
      </c>
      <c r="AN966" s="187"/>
      <c r="AO966" s="329"/>
    </row>
    <row r="967" spans="2:41" ht="15.75" x14ac:dyDescent="0.25">
      <c r="B967" s="679" t="s">
        <v>678</v>
      </c>
      <c r="C967" s="26" t="s">
        <v>124</v>
      </c>
      <c r="D967" s="125">
        <f t="shared" ref="D967:AA967" si="416">SUM(D968:D969)</f>
        <v>8</v>
      </c>
      <c r="E967" s="125">
        <f t="shared" si="416"/>
        <v>44</v>
      </c>
      <c r="F967" s="125">
        <f t="shared" si="416"/>
        <v>43</v>
      </c>
      <c r="G967" s="57">
        <f t="shared" si="416"/>
        <v>3933.1000000000004</v>
      </c>
      <c r="H967" s="57">
        <f t="shared" si="416"/>
        <v>142.80000000000001</v>
      </c>
      <c r="I967" s="82">
        <f>J967/G967</f>
        <v>0.30823014924614173</v>
      </c>
      <c r="J967" s="57">
        <f t="shared" si="416"/>
        <v>1212.3000000000002</v>
      </c>
      <c r="K967" s="82">
        <f>L967/G967</f>
        <v>0</v>
      </c>
      <c r="L967" s="57">
        <f t="shared" si="416"/>
        <v>0</v>
      </c>
      <c r="M967" s="82">
        <f t="shared" si="416"/>
        <v>0</v>
      </c>
      <c r="N967" s="57">
        <f t="shared" si="416"/>
        <v>0</v>
      </c>
      <c r="O967" s="57">
        <f t="shared" si="416"/>
        <v>0</v>
      </c>
      <c r="P967" s="57">
        <f t="shared" si="416"/>
        <v>0</v>
      </c>
      <c r="Q967" s="57">
        <f t="shared" si="416"/>
        <v>253.2</v>
      </c>
      <c r="R967" s="57">
        <f t="shared" si="416"/>
        <v>17</v>
      </c>
      <c r="S967" s="57">
        <f t="shared" si="416"/>
        <v>499.80000000000007</v>
      </c>
      <c r="T967" s="82">
        <f>U967/G967</f>
        <v>0</v>
      </c>
      <c r="U967" s="57">
        <f t="shared" si="416"/>
        <v>0</v>
      </c>
      <c r="V967" s="82">
        <f>W967/G967</f>
        <v>0.11182019272329713</v>
      </c>
      <c r="W967" s="57">
        <f t="shared" si="416"/>
        <v>439.79999999999995</v>
      </c>
      <c r="X967" s="57">
        <f t="shared" si="416"/>
        <v>0</v>
      </c>
      <c r="Y967" s="57">
        <f t="shared" si="416"/>
        <v>0</v>
      </c>
      <c r="Z967" s="57">
        <f t="shared" si="416"/>
        <v>0</v>
      </c>
      <c r="AA967" s="57">
        <f t="shared" si="416"/>
        <v>6498</v>
      </c>
      <c r="AB967" s="141">
        <f>SUM(AB968:AB969)</f>
        <v>738.6</v>
      </c>
      <c r="AC967" s="141">
        <f>SUM(AC968:AC969)</f>
        <v>1178.4000000000001</v>
      </c>
      <c r="AD967" s="233">
        <f t="shared" si="396"/>
        <v>0.29961099387251788</v>
      </c>
      <c r="AE967" s="141">
        <f>SUM(AE968:AE969)</f>
        <v>6058.2</v>
      </c>
      <c r="AF967" s="269">
        <f t="shared" si="393"/>
        <v>0.6</v>
      </c>
      <c r="AG967" s="270">
        <f>SUM(AG968:AG969)</f>
        <v>2359.86</v>
      </c>
      <c r="AH967" s="141">
        <f>SUM(AH968:AH969)</f>
        <v>-1181.46</v>
      </c>
      <c r="AI967" s="233">
        <f t="shared" si="397"/>
        <v>0.6</v>
      </c>
      <c r="AJ967" s="57">
        <f t="shared" si="398"/>
        <v>2359.86</v>
      </c>
      <c r="AK967" s="57"/>
      <c r="AL967" s="433">
        <f t="shared" si="414"/>
        <v>5.0999999999999997E-2</v>
      </c>
      <c r="AM967" s="57">
        <f>SUM(AM968:AM969)</f>
        <v>200.6</v>
      </c>
      <c r="AN967" s="79"/>
      <c r="AO967" s="329"/>
    </row>
    <row r="968" spans="2:41" ht="15.75" x14ac:dyDescent="0.25">
      <c r="B968" s="679"/>
      <c r="C968" s="23" t="s">
        <v>679</v>
      </c>
      <c r="D968" s="59">
        <v>4</v>
      </c>
      <c r="E968" s="59">
        <v>19</v>
      </c>
      <c r="F968" s="59">
        <v>19</v>
      </c>
      <c r="G968" s="56">
        <v>1771.2</v>
      </c>
      <c r="H968" s="56">
        <v>68.400000000000006</v>
      </c>
      <c r="I968" s="100">
        <v>0.32136404697380311</v>
      </c>
      <c r="J968" s="56">
        <v>569.20000000000005</v>
      </c>
      <c r="K968" s="100">
        <v>0</v>
      </c>
      <c r="L968" s="56">
        <v>0</v>
      </c>
      <c r="M968" s="100">
        <v>0</v>
      </c>
      <c r="N968" s="56">
        <v>0</v>
      </c>
      <c r="O968" s="56">
        <v>0</v>
      </c>
      <c r="P968" s="56">
        <v>0</v>
      </c>
      <c r="Q968" s="56">
        <v>99.5</v>
      </c>
      <c r="R968" s="56">
        <v>8.5</v>
      </c>
      <c r="S968" s="56">
        <v>226.20000000000002</v>
      </c>
      <c r="T968" s="100">
        <v>0</v>
      </c>
      <c r="U968" s="56">
        <v>0</v>
      </c>
      <c r="V968" s="100">
        <v>0.11178861788617886</v>
      </c>
      <c r="W968" s="66">
        <v>198</v>
      </c>
      <c r="X968" s="56">
        <v>0</v>
      </c>
      <c r="Y968" s="56">
        <v>0</v>
      </c>
      <c r="Z968" s="56">
        <v>0</v>
      </c>
      <c r="AA968" s="60">
        <f>G968+H968+J968+L968+N968+O968+P968+Q968+R968+S968+U968+W968+X968+Y968+Z968</f>
        <v>2941</v>
      </c>
      <c r="AB968" s="142">
        <v>334.3</v>
      </c>
      <c r="AC968" s="56">
        <f>AB968+X968+W968+U968</f>
        <v>532.29999999999995</v>
      </c>
      <c r="AD968" s="244">
        <f t="shared" si="396"/>
        <v>0.30053071364046968</v>
      </c>
      <c r="AE968" s="56">
        <f>G968+H968+J968+L968+N968+P968+Q968+R968+S968+Y968+Z968</f>
        <v>2743</v>
      </c>
      <c r="AF968" s="290">
        <f t="shared" si="393"/>
        <v>0.6</v>
      </c>
      <c r="AG968" s="291">
        <f>G968*AF968</f>
        <v>1062.72</v>
      </c>
      <c r="AH968" s="225">
        <f>IF((AA968+AB968)-(AE968+AG968)&gt;0,0,(AA968+AB968)-(AE968+AG968))</f>
        <v>-530.42000000000007</v>
      </c>
      <c r="AI968" s="244">
        <f t="shared" si="397"/>
        <v>0.6</v>
      </c>
      <c r="AJ968" s="56">
        <f t="shared" si="398"/>
        <v>1062.72</v>
      </c>
      <c r="AK968" s="56"/>
      <c r="AL968" s="441">
        <f t="shared" si="414"/>
        <v>5.0999999999999997E-2</v>
      </c>
      <c r="AM968" s="56">
        <f t="shared" si="394"/>
        <v>90.3</v>
      </c>
      <c r="AN968" s="187"/>
      <c r="AO968" s="329"/>
    </row>
    <row r="969" spans="2:41" ht="15.75" x14ac:dyDescent="0.25">
      <c r="B969" s="679"/>
      <c r="C969" s="23" t="s">
        <v>680</v>
      </c>
      <c r="D969" s="59">
        <v>4</v>
      </c>
      <c r="E969" s="59">
        <v>25</v>
      </c>
      <c r="F969" s="59">
        <v>24</v>
      </c>
      <c r="G969" s="56">
        <v>2161.9</v>
      </c>
      <c r="H969" s="56">
        <v>74.400000000000006</v>
      </c>
      <c r="I969" s="100">
        <v>0.29746981821545865</v>
      </c>
      <c r="J969" s="56">
        <v>643.1</v>
      </c>
      <c r="K969" s="100">
        <v>0</v>
      </c>
      <c r="L969" s="56">
        <v>0</v>
      </c>
      <c r="M969" s="100">
        <v>0</v>
      </c>
      <c r="N969" s="56">
        <v>0</v>
      </c>
      <c r="O969" s="56">
        <v>0</v>
      </c>
      <c r="P969" s="56">
        <v>0</v>
      </c>
      <c r="Q969" s="56">
        <v>153.69999999999999</v>
      </c>
      <c r="R969" s="56">
        <v>8.5</v>
      </c>
      <c r="S969" s="56">
        <v>273.60000000000002</v>
      </c>
      <c r="T969" s="100">
        <v>0</v>
      </c>
      <c r="U969" s="56">
        <v>0</v>
      </c>
      <c r="V969" s="100">
        <v>0.11184606133493685</v>
      </c>
      <c r="W969" s="66">
        <v>241.79999999999998</v>
      </c>
      <c r="X969" s="56">
        <v>0</v>
      </c>
      <c r="Y969" s="56">
        <v>0</v>
      </c>
      <c r="Z969" s="56">
        <v>0</v>
      </c>
      <c r="AA969" s="60">
        <f>G969+H969+J969+L969+N969+O969+P969+Q969+R969+S969+U969+W969+X969+Y969+Z969</f>
        <v>3557</v>
      </c>
      <c r="AB969" s="142">
        <v>404.3</v>
      </c>
      <c r="AC969" s="56">
        <f>AB969+X969+W969+U969</f>
        <v>646.1</v>
      </c>
      <c r="AD969" s="244">
        <f t="shared" si="396"/>
        <v>0.29885748647023452</v>
      </c>
      <c r="AE969" s="56">
        <f>G969+H969+J969+L969+N969+P969+Q969+R969+S969+Y969+Z969</f>
        <v>3315.2</v>
      </c>
      <c r="AF969" s="290">
        <f t="shared" si="393"/>
        <v>0.6</v>
      </c>
      <c r="AG969" s="291">
        <f>G969*AF969</f>
        <v>1297.1400000000001</v>
      </c>
      <c r="AH969" s="225">
        <f>IF((AA969+AB969)-(AE969+AG969)&gt;0,0,(AA969+AB969)-(AE969+AG969))</f>
        <v>-651.04</v>
      </c>
      <c r="AI969" s="244">
        <f t="shared" si="397"/>
        <v>0.59999999999999987</v>
      </c>
      <c r="AJ969" s="56">
        <f t="shared" si="398"/>
        <v>1297.1399999999999</v>
      </c>
      <c r="AK969" s="56"/>
      <c r="AL969" s="441">
        <f t="shared" si="414"/>
        <v>5.0999999999999997E-2</v>
      </c>
      <c r="AM969" s="56">
        <f t="shared" si="394"/>
        <v>110.3</v>
      </c>
      <c r="AN969" s="187"/>
      <c r="AO969" s="329"/>
    </row>
    <row r="970" spans="2:41" ht="15.75" x14ac:dyDescent="0.25">
      <c r="B970" s="679" t="s">
        <v>843</v>
      </c>
      <c r="C970" s="26" t="s">
        <v>124</v>
      </c>
      <c r="D970" s="125">
        <f t="shared" ref="D970:AA970" si="417">SUM(D971:D972)</f>
        <v>6</v>
      </c>
      <c r="E970" s="125">
        <f t="shared" si="417"/>
        <v>32.5</v>
      </c>
      <c r="F970" s="125">
        <f t="shared" si="417"/>
        <v>31.5</v>
      </c>
      <c r="G970" s="57">
        <f t="shared" si="417"/>
        <v>3071.4000000000005</v>
      </c>
      <c r="H970" s="57">
        <f t="shared" si="417"/>
        <v>112.80000000000001</v>
      </c>
      <c r="I970" s="82">
        <f>J970/G970</f>
        <v>0.3611708015888519</v>
      </c>
      <c r="J970" s="57">
        <f t="shared" si="417"/>
        <v>1109.3</v>
      </c>
      <c r="K970" s="82">
        <f>L970/G970</f>
        <v>0</v>
      </c>
      <c r="L970" s="57">
        <f t="shared" si="417"/>
        <v>0</v>
      </c>
      <c r="M970" s="82">
        <f t="shared" si="417"/>
        <v>0</v>
      </c>
      <c r="N970" s="57">
        <f t="shared" si="417"/>
        <v>0</v>
      </c>
      <c r="O970" s="57">
        <f t="shared" si="417"/>
        <v>0</v>
      </c>
      <c r="P970" s="57">
        <f t="shared" si="417"/>
        <v>0</v>
      </c>
      <c r="Q970" s="57">
        <f t="shared" si="417"/>
        <v>108.5</v>
      </c>
      <c r="R970" s="57">
        <f t="shared" si="417"/>
        <v>10.600000000000001</v>
      </c>
      <c r="S970" s="57">
        <f t="shared" si="417"/>
        <v>396.29999999999995</v>
      </c>
      <c r="T970" s="82">
        <f>U970/G970</f>
        <v>0</v>
      </c>
      <c r="U970" s="57">
        <f t="shared" si="417"/>
        <v>0</v>
      </c>
      <c r="V970" s="82">
        <f>W970/G970</f>
        <v>0.11180569121573221</v>
      </c>
      <c r="W970" s="57">
        <f t="shared" si="417"/>
        <v>343.4</v>
      </c>
      <c r="X970" s="57">
        <f t="shared" si="417"/>
        <v>0</v>
      </c>
      <c r="Y970" s="57">
        <f t="shared" si="417"/>
        <v>0</v>
      </c>
      <c r="Z970" s="57">
        <f t="shared" si="417"/>
        <v>0</v>
      </c>
      <c r="AA970" s="57">
        <f t="shared" si="417"/>
        <v>5152.3</v>
      </c>
      <c r="AB970" s="141">
        <f>SUM(AB971:AB972)</f>
        <v>939.5</v>
      </c>
      <c r="AC970" s="141">
        <f>SUM(AC971:AC972)</f>
        <v>1282.8999999999999</v>
      </c>
      <c r="AD970" s="233">
        <f t="shared" si="396"/>
        <v>0.41769225760239626</v>
      </c>
      <c r="AE970" s="141">
        <f>SUM(AE971:AE972)</f>
        <v>4808.8999999999996</v>
      </c>
      <c r="AF970" s="269">
        <f t="shared" si="393"/>
        <v>0.6</v>
      </c>
      <c r="AG970" s="270">
        <f>SUM(AG971:AG972)</f>
        <v>1842.8400000000001</v>
      </c>
      <c r="AH970" s="141">
        <f>SUM(AH971:AH972)</f>
        <v>-559.94000000000005</v>
      </c>
      <c r="AI970" s="233">
        <f t="shared" si="397"/>
        <v>0.59999999999999987</v>
      </c>
      <c r="AJ970" s="57">
        <f t="shared" si="398"/>
        <v>1842.84</v>
      </c>
      <c r="AK970" s="57"/>
      <c r="AL970" s="433">
        <f t="shared" si="414"/>
        <v>5.0999999999999997E-2</v>
      </c>
      <c r="AM970" s="57">
        <f>SUM(AM971:AM972)</f>
        <v>156.6</v>
      </c>
      <c r="AN970" s="79"/>
      <c r="AO970" s="329"/>
    </row>
    <row r="971" spans="2:41" ht="15.75" x14ac:dyDescent="0.25">
      <c r="B971" s="679"/>
      <c r="C971" s="23" t="s">
        <v>681</v>
      </c>
      <c r="D971" s="59">
        <v>3</v>
      </c>
      <c r="E971" s="59">
        <v>17.5</v>
      </c>
      <c r="F971" s="59">
        <v>16.5</v>
      </c>
      <c r="G971" s="56">
        <v>1619.8000000000002</v>
      </c>
      <c r="H971" s="56">
        <v>58.800000000000004</v>
      </c>
      <c r="I971" s="100">
        <v>0.35745153722681811</v>
      </c>
      <c r="J971" s="56">
        <v>579</v>
      </c>
      <c r="K971" s="100">
        <v>0</v>
      </c>
      <c r="L971" s="56">
        <v>0</v>
      </c>
      <c r="M971" s="100">
        <v>0</v>
      </c>
      <c r="N971" s="56">
        <v>0</v>
      </c>
      <c r="O971" s="56">
        <v>0</v>
      </c>
      <c r="P971" s="56">
        <v>0</v>
      </c>
      <c r="Q971" s="56">
        <v>69.900000000000006</v>
      </c>
      <c r="R971" s="56">
        <v>6.4</v>
      </c>
      <c r="S971" s="56">
        <v>209.6</v>
      </c>
      <c r="T971" s="100">
        <v>0</v>
      </c>
      <c r="U971" s="56">
        <v>0</v>
      </c>
      <c r="V971" s="100">
        <v>0.11180392641066797</v>
      </c>
      <c r="W971" s="66">
        <v>181.1</v>
      </c>
      <c r="X971" s="56">
        <v>0</v>
      </c>
      <c r="Y971" s="56">
        <v>0</v>
      </c>
      <c r="Z971" s="56">
        <v>0</v>
      </c>
      <c r="AA971" s="60">
        <f>G971+H971+J971+L971+N971+O971+P971+Q971+R971+S971+U971+W971+X971+Y971+Z971</f>
        <v>2724.6000000000004</v>
      </c>
      <c r="AB971" s="142">
        <v>309.7</v>
      </c>
      <c r="AC971" s="56">
        <f>AB971+X971+W971+U971</f>
        <v>490.79999999999995</v>
      </c>
      <c r="AD971" s="244">
        <f t="shared" si="396"/>
        <v>0.30300037041610067</v>
      </c>
      <c r="AE971" s="56">
        <f>G971+H971+J971+L971+N971+P971+Q971+R971+S971+Y971+Z971</f>
        <v>2543.5000000000005</v>
      </c>
      <c r="AF971" s="290">
        <f t="shared" si="393"/>
        <v>0.6</v>
      </c>
      <c r="AG971" s="291">
        <f>G971*AF971</f>
        <v>971.88000000000011</v>
      </c>
      <c r="AH971" s="225">
        <f>IF((AA971+AB971)-(AE971+AG971)&gt;0,0,(AA971+AB971)-(AE971+AG971))</f>
        <v>-481.08000000000038</v>
      </c>
      <c r="AI971" s="244">
        <f t="shared" si="397"/>
        <v>0.60000000000000009</v>
      </c>
      <c r="AJ971" s="56">
        <f t="shared" si="398"/>
        <v>971.88000000000034</v>
      </c>
      <c r="AK971" s="56"/>
      <c r="AL971" s="441">
        <f t="shared" si="414"/>
        <v>5.0999999999999997E-2</v>
      </c>
      <c r="AM971" s="56">
        <f t="shared" si="394"/>
        <v>82.6</v>
      </c>
      <c r="AN971" s="187"/>
      <c r="AO971" s="329"/>
    </row>
    <row r="972" spans="2:41" ht="15.75" x14ac:dyDescent="0.25">
      <c r="B972" s="679"/>
      <c r="C972" s="23" t="s">
        <v>682</v>
      </c>
      <c r="D972" s="59">
        <v>3</v>
      </c>
      <c r="E972" s="59">
        <v>15</v>
      </c>
      <c r="F972" s="59">
        <v>15</v>
      </c>
      <c r="G972" s="56">
        <v>1451.6000000000001</v>
      </c>
      <c r="H972" s="56">
        <v>54</v>
      </c>
      <c r="I972" s="100">
        <v>0.36532102507577841</v>
      </c>
      <c r="J972" s="56">
        <v>530.29999999999995</v>
      </c>
      <c r="K972" s="100">
        <v>0</v>
      </c>
      <c r="L972" s="56">
        <v>0</v>
      </c>
      <c r="M972" s="100">
        <v>0</v>
      </c>
      <c r="N972" s="56">
        <v>0</v>
      </c>
      <c r="O972" s="56">
        <v>0</v>
      </c>
      <c r="P972" s="56">
        <v>0</v>
      </c>
      <c r="Q972" s="56">
        <v>38.6</v>
      </c>
      <c r="R972" s="56">
        <v>4.2</v>
      </c>
      <c r="S972" s="56">
        <v>186.7</v>
      </c>
      <c r="T972" s="100">
        <v>0</v>
      </c>
      <c r="U972" s="56">
        <v>0</v>
      </c>
      <c r="V972" s="100">
        <v>0.11180766051253786</v>
      </c>
      <c r="W972" s="66">
        <v>162.29999999999998</v>
      </c>
      <c r="X972" s="56">
        <v>0</v>
      </c>
      <c r="Y972" s="56">
        <v>0</v>
      </c>
      <c r="Z972" s="56">
        <v>0</v>
      </c>
      <c r="AA972" s="60">
        <f>G972+H972+J972+L972+N972+O972+P972+Q972+R972+S972+U972+W972+X972+Y972+Z972</f>
        <v>2427.6999999999998</v>
      </c>
      <c r="AB972" s="142">
        <v>629.79999999999995</v>
      </c>
      <c r="AC972" s="56">
        <f>AB972+X972+W972+U972</f>
        <v>792.09999999999991</v>
      </c>
      <c r="AD972" s="244">
        <f t="shared" si="396"/>
        <v>0.54567373932212715</v>
      </c>
      <c r="AE972" s="56">
        <f>G972+H972+J972+L972+N972+P972+Q972+R972+S972+Y972+Z972</f>
        <v>2265.3999999999996</v>
      </c>
      <c r="AF972" s="290">
        <f t="shared" si="393"/>
        <v>0.6</v>
      </c>
      <c r="AG972" s="291">
        <f>G972*AF972</f>
        <v>870.96</v>
      </c>
      <c r="AH972" s="225">
        <f>IF((AA972+AB972)-(AE972+AG972)&gt;0,0,(AA972+AB972)-(AE972+AG972))</f>
        <v>-78.859999999999673</v>
      </c>
      <c r="AI972" s="244">
        <f t="shared" si="397"/>
        <v>0.59999999999999964</v>
      </c>
      <c r="AJ972" s="56">
        <f t="shared" si="398"/>
        <v>870.95999999999958</v>
      </c>
      <c r="AK972" s="56"/>
      <c r="AL972" s="441">
        <f t="shared" si="414"/>
        <v>5.0999999999999997E-2</v>
      </c>
      <c r="AM972" s="56">
        <f t="shared" si="394"/>
        <v>74</v>
      </c>
      <c r="AN972" s="187"/>
      <c r="AO972" s="329"/>
    </row>
    <row r="973" spans="2:41" ht="15.75" x14ac:dyDescent="0.25">
      <c r="B973" s="679" t="s">
        <v>683</v>
      </c>
      <c r="C973" s="26" t="s">
        <v>124</v>
      </c>
      <c r="D973" s="126">
        <f t="shared" ref="D973:AA973" si="418">SUM(D974:D976)</f>
        <v>9</v>
      </c>
      <c r="E973" s="126">
        <f t="shared" si="418"/>
        <v>51.5</v>
      </c>
      <c r="F973" s="126">
        <f t="shared" si="418"/>
        <v>47.5</v>
      </c>
      <c r="G973" s="128">
        <f t="shared" si="418"/>
        <v>4374.3</v>
      </c>
      <c r="H973" s="128">
        <f t="shared" si="418"/>
        <v>198</v>
      </c>
      <c r="I973" s="82">
        <f>J973/G973</f>
        <v>0.37948928971492579</v>
      </c>
      <c r="J973" s="128">
        <f t="shared" si="418"/>
        <v>1660</v>
      </c>
      <c r="K973" s="82">
        <f>L973/G973</f>
        <v>0</v>
      </c>
      <c r="L973" s="128">
        <f t="shared" si="418"/>
        <v>0</v>
      </c>
      <c r="M973" s="83">
        <f t="shared" si="418"/>
        <v>0</v>
      </c>
      <c r="N973" s="128">
        <f t="shared" si="418"/>
        <v>0</v>
      </c>
      <c r="O973" s="128">
        <f t="shared" si="418"/>
        <v>0</v>
      </c>
      <c r="P973" s="128">
        <f t="shared" si="418"/>
        <v>0</v>
      </c>
      <c r="Q973" s="128">
        <f t="shared" si="418"/>
        <v>216.10000000000002</v>
      </c>
      <c r="R973" s="128">
        <f t="shared" si="418"/>
        <v>12.7</v>
      </c>
      <c r="S973" s="128">
        <f t="shared" si="418"/>
        <v>579.20000000000005</v>
      </c>
      <c r="T973" s="82">
        <f>U973/G973</f>
        <v>0</v>
      </c>
      <c r="U973" s="128">
        <f t="shared" si="418"/>
        <v>0</v>
      </c>
      <c r="V973" s="82">
        <f>W973/G973</f>
        <v>0.1118121756623917</v>
      </c>
      <c r="W973" s="128">
        <f t="shared" si="418"/>
        <v>489.1</v>
      </c>
      <c r="X973" s="128">
        <f t="shared" si="418"/>
        <v>0</v>
      </c>
      <c r="Y973" s="128">
        <f t="shared" si="418"/>
        <v>0</v>
      </c>
      <c r="Z973" s="128">
        <f t="shared" si="418"/>
        <v>0</v>
      </c>
      <c r="AA973" s="128">
        <f t="shared" si="418"/>
        <v>7529.4</v>
      </c>
      <c r="AB973" s="148">
        <f>SUM(AB974:AB976)</f>
        <v>855.90000000000009</v>
      </c>
      <c r="AC973" s="148">
        <f>SUM(AC974:AC976)</f>
        <v>1345</v>
      </c>
      <c r="AD973" s="235">
        <f t="shared" si="396"/>
        <v>0.30747776787143083</v>
      </c>
      <c r="AE973" s="148">
        <f>SUM(AE974:AE976)</f>
        <v>7040.2999999999993</v>
      </c>
      <c r="AF973" s="273">
        <f t="shared" si="393"/>
        <v>0.6</v>
      </c>
      <c r="AG973" s="274">
        <f>SUM(AG974:AG976)</f>
        <v>2624.5800000000004</v>
      </c>
      <c r="AH973" s="148">
        <f>SUM(AH974:AH976)</f>
        <v>-1279.58</v>
      </c>
      <c r="AI973" s="235">
        <f t="shared" si="397"/>
        <v>0.6</v>
      </c>
      <c r="AJ973" s="128">
        <f t="shared" si="398"/>
        <v>2624.58</v>
      </c>
      <c r="AK973" s="128"/>
      <c r="AL973" s="443">
        <f t="shared" si="414"/>
        <v>5.0999999999999997E-2</v>
      </c>
      <c r="AM973" s="128">
        <f>SUM(AM974:AM976)</f>
        <v>223.10000000000002</v>
      </c>
      <c r="AN973" s="200"/>
      <c r="AO973" s="329"/>
    </row>
    <row r="974" spans="2:41" ht="15.75" x14ac:dyDescent="0.25">
      <c r="B974" s="679"/>
      <c r="C974" s="23" t="s">
        <v>684</v>
      </c>
      <c r="D974" s="59">
        <v>2</v>
      </c>
      <c r="E974" s="59">
        <v>13</v>
      </c>
      <c r="F974" s="59">
        <v>12</v>
      </c>
      <c r="G974" s="56">
        <v>1176.3000000000002</v>
      </c>
      <c r="H974" s="56">
        <v>60</v>
      </c>
      <c r="I974" s="100">
        <v>0.41043951372949072</v>
      </c>
      <c r="J974" s="56">
        <v>482.8</v>
      </c>
      <c r="K974" s="100">
        <v>0</v>
      </c>
      <c r="L974" s="56">
        <v>0</v>
      </c>
      <c r="M974" s="100">
        <v>0</v>
      </c>
      <c r="N974" s="56">
        <v>0</v>
      </c>
      <c r="O974" s="56">
        <v>0</v>
      </c>
      <c r="P974" s="56">
        <v>0</v>
      </c>
      <c r="Q974" s="56">
        <v>27.3</v>
      </c>
      <c r="R974" s="56">
        <v>2.1</v>
      </c>
      <c r="S974" s="56">
        <v>156.69999999999996</v>
      </c>
      <c r="T974" s="100">
        <v>0</v>
      </c>
      <c r="U974" s="56">
        <v>0</v>
      </c>
      <c r="V974" s="100">
        <v>0.11170619739862279</v>
      </c>
      <c r="W974" s="66">
        <v>131.4</v>
      </c>
      <c r="X974" s="56">
        <v>0</v>
      </c>
      <c r="Y974" s="56">
        <v>0</v>
      </c>
      <c r="Z974" s="56">
        <v>0</v>
      </c>
      <c r="AA974" s="60">
        <f>G974+H974+J974+L974+N974+O974+P974+Q974+R974+S974+U974+W974+X974+Y974+Z974</f>
        <v>2036.6000000000001</v>
      </c>
      <c r="AB974" s="142">
        <v>231.5</v>
      </c>
      <c r="AC974" s="56">
        <f>AB974+X974+W974+U974</f>
        <v>362.9</v>
      </c>
      <c r="AD974" s="244">
        <f t="shared" si="396"/>
        <v>0.30850973391141706</v>
      </c>
      <c r="AE974" s="56">
        <f>G974+H974+J974+L974+N974+P974+Q974+R974+S974+Y974+Z974</f>
        <v>1905.2</v>
      </c>
      <c r="AF974" s="290">
        <f t="shared" si="393"/>
        <v>0.6</v>
      </c>
      <c r="AG974" s="291">
        <f>G974*AF974</f>
        <v>705.78000000000009</v>
      </c>
      <c r="AH974" s="225">
        <f>IF((AA974+AB974)-(AE974+AG974)&gt;0,0,(AA974+AB974)-(AE974+AG974))</f>
        <v>-342.87999999999965</v>
      </c>
      <c r="AI974" s="244">
        <f t="shared" si="397"/>
        <v>0.59999999999999964</v>
      </c>
      <c r="AJ974" s="56">
        <f t="shared" si="398"/>
        <v>705.77999999999963</v>
      </c>
      <c r="AK974" s="56"/>
      <c r="AL974" s="441">
        <f t="shared" si="414"/>
        <v>5.0999999999999997E-2</v>
      </c>
      <c r="AM974" s="56">
        <f t="shared" si="394"/>
        <v>60</v>
      </c>
      <c r="AN974" s="187"/>
      <c r="AO974" s="329"/>
    </row>
    <row r="975" spans="2:41" ht="15.75" x14ac:dyDescent="0.25">
      <c r="B975" s="679"/>
      <c r="C975" s="23" t="s">
        <v>685</v>
      </c>
      <c r="D975" s="59">
        <v>4</v>
      </c>
      <c r="E975" s="59">
        <v>22.5</v>
      </c>
      <c r="F975" s="59">
        <v>20.5</v>
      </c>
      <c r="G975" s="56">
        <v>1770.8999999999999</v>
      </c>
      <c r="H975" s="56">
        <v>76.8</v>
      </c>
      <c r="I975" s="100">
        <v>0.3651815461064995</v>
      </c>
      <c r="J975" s="56">
        <v>646.69999999999993</v>
      </c>
      <c r="K975" s="100">
        <v>0</v>
      </c>
      <c r="L975" s="56">
        <v>0</v>
      </c>
      <c r="M975" s="100">
        <v>0</v>
      </c>
      <c r="N975" s="56">
        <v>0</v>
      </c>
      <c r="O975" s="56">
        <v>0</v>
      </c>
      <c r="P975" s="56">
        <v>0</v>
      </c>
      <c r="Q975" s="56">
        <v>107.80000000000001</v>
      </c>
      <c r="R975" s="56">
        <v>6.4</v>
      </c>
      <c r="S975" s="56">
        <v>233.90000000000003</v>
      </c>
      <c r="T975" s="100">
        <v>0</v>
      </c>
      <c r="U975" s="56">
        <v>0</v>
      </c>
      <c r="V975" s="100">
        <v>0.1118075554802643</v>
      </c>
      <c r="W975" s="66">
        <v>198.00000000000003</v>
      </c>
      <c r="X975" s="56">
        <v>0</v>
      </c>
      <c r="Y975" s="56">
        <v>0</v>
      </c>
      <c r="Z975" s="56">
        <v>0</v>
      </c>
      <c r="AA975" s="60">
        <f>G975+H975+J975+L975+N975+O975+P975+Q975+R975+S975+U975+W975+X975+Y975+Z975</f>
        <v>3040.5</v>
      </c>
      <c r="AB975" s="142">
        <v>345.6</v>
      </c>
      <c r="AC975" s="56">
        <f>AB975+X975+W975+U975</f>
        <v>543.6</v>
      </c>
      <c r="AD975" s="244">
        <f t="shared" si="396"/>
        <v>0.30696256140945288</v>
      </c>
      <c r="AE975" s="56">
        <f>G975+H975+J975+L975+N975+P975+Q975+R975+S975+Y975+Z975</f>
        <v>2842.5</v>
      </c>
      <c r="AF975" s="290">
        <f t="shared" si="393"/>
        <v>0.6</v>
      </c>
      <c r="AG975" s="291">
        <f>G975*AF975</f>
        <v>1062.54</v>
      </c>
      <c r="AH975" s="225">
        <f>IF((AA975+AB975)-(AE975+AG975)&gt;0,0,(AA975+AB975)-(AE975+AG975))</f>
        <v>-518.94000000000005</v>
      </c>
      <c r="AI975" s="244">
        <f t="shared" si="397"/>
        <v>0.6</v>
      </c>
      <c r="AJ975" s="56">
        <f t="shared" si="398"/>
        <v>1062.54</v>
      </c>
      <c r="AK975" s="56"/>
      <c r="AL975" s="441">
        <f t="shared" si="414"/>
        <v>5.0999999999999997E-2</v>
      </c>
      <c r="AM975" s="56">
        <f t="shared" si="394"/>
        <v>90.3</v>
      </c>
      <c r="AN975" s="187"/>
      <c r="AO975" s="329"/>
    </row>
    <row r="976" spans="2:41" ht="15.75" x14ac:dyDescent="0.25">
      <c r="B976" s="679"/>
      <c r="C976" s="23" t="s">
        <v>686</v>
      </c>
      <c r="D976" s="59">
        <v>3</v>
      </c>
      <c r="E976" s="59">
        <v>16</v>
      </c>
      <c r="F976" s="59">
        <v>15</v>
      </c>
      <c r="G976" s="56">
        <v>1427.1000000000001</v>
      </c>
      <c r="H976" s="56">
        <v>61.2</v>
      </c>
      <c r="I976" s="100">
        <v>0.37173288487141753</v>
      </c>
      <c r="J976" s="56">
        <v>530.5</v>
      </c>
      <c r="K976" s="100">
        <v>0</v>
      </c>
      <c r="L976" s="56">
        <v>0</v>
      </c>
      <c r="M976" s="100">
        <v>0</v>
      </c>
      <c r="N976" s="56">
        <v>0</v>
      </c>
      <c r="O976" s="56">
        <v>0</v>
      </c>
      <c r="P976" s="56">
        <v>0</v>
      </c>
      <c r="Q976" s="56">
        <v>81</v>
      </c>
      <c r="R976" s="56">
        <v>4.2</v>
      </c>
      <c r="S976" s="56">
        <v>188.6</v>
      </c>
      <c r="T976" s="100">
        <v>0</v>
      </c>
      <c r="U976" s="56">
        <v>0</v>
      </c>
      <c r="V976" s="100">
        <v>0.11190526242029289</v>
      </c>
      <c r="W976" s="66">
        <v>159.69999999999999</v>
      </c>
      <c r="X976" s="56">
        <v>0</v>
      </c>
      <c r="Y976" s="56">
        <v>0</v>
      </c>
      <c r="Z976" s="56">
        <v>0</v>
      </c>
      <c r="AA976" s="60">
        <f>G976+H976+J976+L976+N976+O976+P976+Q976+R976+S976+U976+W976+X976+Y976+Z976</f>
        <v>2452.2999999999997</v>
      </c>
      <c r="AB976" s="142">
        <v>278.8</v>
      </c>
      <c r="AC976" s="56">
        <f>AB976+X976+W976+U976</f>
        <v>438.5</v>
      </c>
      <c r="AD976" s="244">
        <f t="shared" si="396"/>
        <v>0.30726648447901334</v>
      </c>
      <c r="AE976" s="56">
        <f>G976+H976+J976+L976+N976+P976+Q976+R976+S976+Y976+Z976</f>
        <v>2292.6</v>
      </c>
      <c r="AF976" s="290">
        <f t="shared" si="393"/>
        <v>0.6</v>
      </c>
      <c r="AG976" s="291">
        <f>G976*AF976</f>
        <v>856.2600000000001</v>
      </c>
      <c r="AH976" s="225">
        <f>IF((AA976+AB976)-(AE976+AG976)&gt;0,0,(AA976+AB976)-(AE976+AG976))</f>
        <v>-417.76000000000022</v>
      </c>
      <c r="AI976" s="244">
        <f t="shared" si="397"/>
        <v>0.60000000000000009</v>
      </c>
      <c r="AJ976" s="56">
        <f t="shared" si="398"/>
        <v>856.26000000000022</v>
      </c>
      <c r="AK976" s="56"/>
      <c r="AL976" s="441">
        <f t="shared" si="414"/>
        <v>5.0999999999999997E-2</v>
      </c>
      <c r="AM976" s="56">
        <f t="shared" si="394"/>
        <v>72.8</v>
      </c>
      <c r="AN976" s="187"/>
      <c r="AO976" s="329"/>
    </row>
    <row r="977" spans="2:41" ht="15.75" x14ac:dyDescent="0.25">
      <c r="B977" s="679" t="s">
        <v>687</v>
      </c>
      <c r="C977" s="26" t="s">
        <v>124</v>
      </c>
      <c r="D977" s="125">
        <f t="shared" ref="D977:AA977" si="419">SUM(D978:D979)</f>
        <v>10</v>
      </c>
      <c r="E977" s="125">
        <f t="shared" si="419"/>
        <v>61</v>
      </c>
      <c r="F977" s="125">
        <f t="shared" si="419"/>
        <v>48</v>
      </c>
      <c r="G977" s="57">
        <f t="shared" si="419"/>
        <v>4460.6000000000004</v>
      </c>
      <c r="H977" s="57">
        <f t="shared" si="419"/>
        <v>140.4</v>
      </c>
      <c r="I977" s="82">
        <f>J977/G977</f>
        <v>0.29883872124826255</v>
      </c>
      <c r="J977" s="57">
        <f t="shared" si="419"/>
        <v>1333</v>
      </c>
      <c r="K977" s="82">
        <f>L977/G977</f>
        <v>0</v>
      </c>
      <c r="L977" s="57">
        <f t="shared" si="419"/>
        <v>0</v>
      </c>
      <c r="M977" s="82">
        <f t="shared" si="419"/>
        <v>0</v>
      </c>
      <c r="N977" s="57">
        <f t="shared" si="419"/>
        <v>0</v>
      </c>
      <c r="O977" s="57">
        <f t="shared" si="419"/>
        <v>0</v>
      </c>
      <c r="P977" s="57">
        <f t="shared" si="419"/>
        <v>0</v>
      </c>
      <c r="Q977" s="57">
        <f t="shared" si="419"/>
        <v>265</v>
      </c>
      <c r="R977" s="57">
        <f t="shared" si="419"/>
        <v>8.5</v>
      </c>
      <c r="S977" s="57">
        <f t="shared" si="419"/>
        <v>558.9</v>
      </c>
      <c r="T977" s="82">
        <f>U977/G977</f>
        <v>0</v>
      </c>
      <c r="U977" s="57">
        <f t="shared" si="419"/>
        <v>0</v>
      </c>
      <c r="V977" s="82">
        <f>W977/G977</f>
        <v>0.11184594000807065</v>
      </c>
      <c r="W977" s="57">
        <f t="shared" si="419"/>
        <v>498.9</v>
      </c>
      <c r="X977" s="57">
        <f t="shared" si="419"/>
        <v>0</v>
      </c>
      <c r="Y977" s="57">
        <f t="shared" si="419"/>
        <v>0</v>
      </c>
      <c r="Z977" s="57">
        <f t="shared" si="419"/>
        <v>0</v>
      </c>
      <c r="AA977" s="57">
        <f t="shared" si="419"/>
        <v>7265.3000000000011</v>
      </c>
      <c r="AB977" s="141">
        <f>SUM(AB978:AB979)</f>
        <v>825.9</v>
      </c>
      <c r="AC977" s="141">
        <f>SUM(AC978:AC979)</f>
        <v>1324.8</v>
      </c>
      <c r="AD977" s="233">
        <f t="shared" si="396"/>
        <v>0.29700040353315693</v>
      </c>
      <c r="AE977" s="141">
        <f>SUM(AE978:AE979)</f>
        <v>6766.4000000000005</v>
      </c>
      <c r="AF977" s="269">
        <f t="shared" si="393"/>
        <v>0.6</v>
      </c>
      <c r="AG977" s="270">
        <f>SUM(AG978:AG979)</f>
        <v>2676.36</v>
      </c>
      <c r="AH977" s="141">
        <f>SUM(AH978:AH979)</f>
        <v>-1351.5599999999995</v>
      </c>
      <c r="AI977" s="233">
        <f t="shared" si="397"/>
        <v>0.59999999999999987</v>
      </c>
      <c r="AJ977" s="57">
        <f t="shared" si="398"/>
        <v>2676.3599999999997</v>
      </c>
      <c r="AK977" s="57"/>
      <c r="AL977" s="433">
        <f t="shared" si="414"/>
        <v>5.0999999999999997E-2</v>
      </c>
      <c r="AM977" s="57">
        <f>SUM(AM978:AM979)</f>
        <v>227.5</v>
      </c>
      <c r="AN977" s="79"/>
      <c r="AO977" s="329"/>
    </row>
    <row r="978" spans="2:41" ht="15.75" x14ac:dyDescent="0.25">
      <c r="B978" s="679"/>
      <c r="C978" s="23" t="s">
        <v>688</v>
      </c>
      <c r="D978" s="59">
        <v>7</v>
      </c>
      <c r="E978" s="59">
        <v>42.5</v>
      </c>
      <c r="F978" s="59">
        <v>30.5</v>
      </c>
      <c r="G978" s="56">
        <v>2795.1000000000004</v>
      </c>
      <c r="H978" s="56">
        <v>96</v>
      </c>
      <c r="I978" s="100">
        <v>0.31909412901148437</v>
      </c>
      <c r="J978" s="56">
        <v>891.90000000000009</v>
      </c>
      <c r="K978" s="100">
        <v>0</v>
      </c>
      <c r="L978" s="56">
        <v>0</v>
      </c>
      <c r="M978" s="100">
        <v>0</v>
      </c>
      <c r="N978" s="56">
        <v>0</v>
      </c>
      <c r="O978" s="56">
        <v>0</v>
      </c>
      <c r="P978" s="56">
        <v>0</v>
      </c>
      <c r="Q978" s="56">
        <v>121</v>
      </c>
      <c r="R978" s="56">
        <v>8.5</v>
      </c>
      <c r="S978" s="56">
        <v>352.09999999999997</v>
      </c>
      <c r="T978" s="100">
        <v>0</v>
      </c>
      <c r="U978" s="56">
        <v>0</v>
      </c>
      <c r="V978" s="100">
        <v>0.11183857464849199</v>
      </c>
      <c r="W978" s="66">
        <v>312.60000000000002</v>
      </c>
      <c r="X978" s="56">
        <v>0</v>
      </c>
      <c r="Y978" s="56">
        <v>0</v>
      </c>
      <c r="Z978" s="56">
        <v>0</v>
      </c>
      <c r="AA978" s="60">
        <f>G978+H978+J978+L978+N978+O978+P978+Q978+R978+S978+U978+W978+X978+Y978+Z978</f>
        <v>4577.2000000000007</v>
      </c>
      <c r="AB978" s="142">
        <v>520.29999999999995</v>
      </c>
      <c r="AC978" s="56">
        <f>AB978+X978+W978+U978</f>
        <v>832.9</v>
      </c>
      <c r="AD978" s="244">
        <f t="shared" si="396"/>
        <v>0.29798576079567812</v>
      </c>
      <c r="AE978" s="56">
        <f>G978+H978+J978+L978+N978+P978+Q978+R978+S978+Y978+Z978</f>
        <v>4264.6000000000004</v>
      </c>
      <c r="AF978" s="290">
        <f t="shared" ref="AF978:AF1014" si="420">$AF$7</f>
        <v>0.6</v>
      </c>
      <c r="AG978" s="291">
        <f>G978*AF978</f>
        <v>1677.0600000000002</v>
      </c>
      <c r="AH978" s="225">
        <f>IF((AA978+AB978)-(AE978+AG978)&gt;0,0,(AA978+AB978)-(AE978+AG978))</f>
        <v>-844.15999999999985</v>
      </c>
      <c r="AI978" s="244">
        <f t="shared" si="397"/>
        <v>0.59999999999999987</v>
      </c>
      <c r="AJ978" s="56">
        <f t="shared" si="398"/>
        <v>1677.06</v>
      </c>
      <c r="AK978" s="56"/>
      <c r="AL978" s="441">
        <f t="shared" si="414"/>
        <v>5.0999999999999997E-2</v>
      </c>
      <c r="AM978" s="56">
        <f t="shared" ref="AM978:AM1014" si="421">ROUND(AL978*G978,1)</f>
        <v>142.6</v>
      </c>
      <c r="AN978" s="187"/>
      <c r="AO978" s="329"/>
    </row>
    <row r="979" spans="2:41" ht="15.75" x14ac:dyDescent="0.25">
      <c r="B979" s="679"/>
      <c r="C979" s="23" t="s">
        <v>689</v>
      </c>
      <c r="D979" s="59">
        <v>3</v>
      </c>
      <c r="E979" s="59">
        <v>18.5</v>
      </c>
      <c r="F979" s="59">
        <v>17.5</v>
      </c>
      <c r="G979" s="56">
        <v>1665.4999999999998</v>
      </c>
      <c r="H979" s="56">
        <v>44.4</v>
      </c>
      <c r="I979" s="100">
        <v>0.26484539177424199</v>
      </c>
      <c r="J979" s="56">
        <v>441.09999999999997</v>
      </c>
      <c r="K979" s="100">
        <v>0</v>
      </c>
      <c r="L979" s="56">
        <v>0</v>
      </c>
      <c r="M979" s="100">
        <v>0</v>
      </c>
      <c r="N979" s="56">
        <v>0</v>
      </c>
      <c r="O979" s="56">
        <v>0</v>
      </c>
      <c r="P979" s="56">
        <v>0</v>
      </c>
      <c r="Q979" s="56">
        <v>144</v>
      </c>
      <c r="R979" s="56">
        <v>0</v>
      </c>
      <c r="S979" s="56">
        <v>206.80000000000004</v>
      </c>
      <c r="T979" s="100">
        <v>0</v>
      </c>
      <c r="U979" s="56">
        <v>0</v>
      </c>
      <c r="V979" s="100">
        <v>0.1118583008105674</v>
      </c>
      <c r="W979" s="66">
        <v>186.29999999999998</v>
      </c>
      <c r="X979" s="56">
        <v>0</v>
      </c>
      <c r="Y979" s="56">
        <v>0</v>
      </c>
      <c r="Z979" s="56">
        <v>0</v>
      </c>
      <c r="AA979" s="60">
        <f>G979+H979+J979+L979+N979+O979+P979+Q979+R979+S979+U979+W979+X979+Y979+Z979</f>
        <v>2688.1000000000004</v>
      </c>
      <c r="AB979" s="142">
        <v>305.60000000000002</v>
      </c>
      <c r="AC979" s="56">
        <f>AB979+X979+W979+U979</f>
        <v>491.9</v>
      </c>
      <c r="AD979" s="244">
        <f t="shared" si="396"/>
        <v>0.29534674271990397</v>
      </c>
      <c r="AE979" s="56">
        <f>G979+H979+J979+L979+N979+P979+Q979+R979+S979+Y979+Z979</f>
        <v>2501.8000000000002</v>
      </c>
      <c r="AF979" s="290">
        <f t="shared" si="420"/>
        <v>0.6</v>
      </c>
      <c r="AG979" s="291">
        <f>G979*AF979</f>
        <v>999.29999999999984</v>
      </c>
      <c r="AH979" s="225">
        <f>IF((AA979+AB979)-(AE979+AG979)&gt;0,0,(AA979+AB979)-(AE979+AG979))</f>
        <v>-507.39999999999964</v>
      </c>
      <c r="AI979" s="244">
        <f t="shared" si="397"/>
        <v>0.59999999999999987</v>
      </c>
      <c r="AJ979" s="56">
        <f t="shared" si="398"/>
        <v>999.29999999999961</v>
      </c>
      <c r="AK979" s="56"/>
      <c r="AL979" s="441">
        <f t="shared" si="414"/>
        <v>5.0999999999999997E-2</v>
      </c>
      <c r="AM979" s="56">
        <f t="shared" si="421"/>
        <v>84.9</v>
      </c>
      <c r="AN979" s="187"/>
      <c r="AO979" s="329"/>
    </row>
    <row r="980" spans="2:41" ht="13.5" customHeight="1" x14ac:dyDescent="0.25">
      <c r="B980" s="679" t="s">
        <v>690</v>
      </c>
      <c r="C980" s="26" t="s">
        <v>124</v>
      </c>
      <c r="D980" s="125">
        <f t="shared" ref="D980:AA980" si="422">SUM(D981:D982)</f>
        <v>6</v>
      </c>
      <c r="E980" s="125">
        <f t="shared" si="422"/>
        <v>34.5</v>
      </c>
      <c r="F980" s="125">
        <f t="shared" si="422"/>
        <v>34.5</v>
      </c>
      <c r="G980" s="57">
        <f t="shared" si="422"/>
        <v>3261</v>
      </c>
      <c r="H980" s="57">
        <f t="shared" si="422"/>
        <v>116.4</v>
      </c>
      <c r="I980" s="82">
        <f>J980/G980</f>
        <v>0.34017172646427479</v>
      </c>
      <c r="J980" s="57">
        <f t="shared" si="422"/>
        <v>1109.3000000000002</v>
      </c>
      <c r="K980" s="82">
        <f>L980/G980</f>
        <v>0</v>
      </c>
      <c r="L980" s="57">
        <f t="shared" si="422"/>
        <v>0</v>
      </c>
      <c r="M980" s="82">
        <f t="shared" si="422"/>
        <v>0</v>
      </c>
      <c r="N980" s="57">
        <f t="shared" si="422"/>
        <v>0</v>
      </c>
      <c r="O980" s="57">
        <f t="shared" si="422"/>
        <v>0</v>
      </c>
      <c r="P980" s="57">
        <f t="shared" si="422"/>
        <v>0</v>
      </c>
      <c r="Q980" s="57">
        <f t="shared" si="422"/>
        <v>130.6</v>
      </c>
      <c r="R980" s="57">
        <f t="shared" si="422"/>
        <v>6.3000000000000007</v>
      </c>
      <c r="S980" s="57">
        <f t="shared" si="422"/>
        <v>415.6</v>
      </c>
      <c r="T980" s="82">
        <f>U980/G980</f>
        <v>0</v>
      </c>
      <c r="U980" s="57">
        <f t="shared" si="422"/>
        <v>0</v>
      </c>
      <c r="V980" s="82">
        <f>W980/G980</f>
        <v>0.11186752529898804</v>
      </c>
      <c r="W980" s="57">
        <f t="shared" si="422"/>
        <v>364.8</v>
      </c>
      <c r="X980" s="57">
        <f t="shared" si="422"/>
        <v>0</v>
      </c>
      <c r="Y980" s="57">
        <f t="shared" si="422"/>
        <v>0</v>
      </c>
      <c r="Z980" s="57">
        <f t="shared" si="422"/>
        <v>0</v>
      </c>
      <c r="AA980" s="57">
        <f t="shared" si="422"/>
        <v>5404</v>
      </c>
      <c r="AB980" s="141">
        <f>SUM(AB981:AB982)</f>
        <v>1369.9</v>
      </c>
      <c r="AC980" s="141">
        <f>SUM(AC981:AC982)</f>
        <v>1734.6999999999998</v>
      </c>
      <c r="AD980" s="233">
        <f t="shared" si="396"/>
        <v>0.53195338853112539</v>
      </c>
      <c r="AE980" s="141">
        <f>SUM(AE981:AE982)</f>
        <v>5039.2</v>
      </c>
      <c r="AF980" s="269">
        <f t="shared" si="420"/>
        <v>0.6</v>
      </c>
      <c r="AG980" s="270">
        <f>SUM(AG981:AG982)</f>
        <v>1956.6000000000001</v>
      </c>
      <c r="AH980" s="141">
        <f>SUM(AH981:AH982)</f>
        <v>-221.90000000000055</v>
      </c>
      <c r="AI980" s="233">
        <f t="shared" si="397"/>
        <v>0.60000000000000009</v>
      </c>
      <c r="AJ980" s="57">
        <f t="shared" si="398"/>
        <v>1956.6000000000004</v>
      </c>
      <c r="AK980" s="57"/>
      <c r="AL980" s="433">
        <f t="shared" si="414"/>
        <v>5.0999999999999997E-2</v>
      </c>
      <c r="AM980" s="57">
        <f>SUM(AM981:AM982)</f>
        <v>166.3</v>
      </c>
      <c r="AN980" s="79"/>
      <c r="AO980" s="329"/>
    </row>
    <row r="981" spans="2:41" ht="15.75" x14ac:dyDescent="0.25">
      <c r="B981" s="679"/>
      <c r="C981" s="23" t="s">
        <v>691</v>
      </c>
      <c r="D981" s="59">
        <v>4</v>
      </c>
      <c r="E981" s="59">
        <v>18.5</v>
      </c>
      <c r="F981" s="59">
        <v>18.5</v>
      </c>
      <c r="G981" s="56">
        <v>1749.9</v>
      </c>
      <c r="H981" s="56">
        <v>66</v>
      </c>
      <c r="I981" s="100">
        <v>0.32516143779644552</v>
      </c>
      <c r="J981" s="56">
        <v>569</v>
      </c>
      <c r="K981" s="100">
        <v>0</v>
      </c>
      <c r="L981" s="56">
        <v>0</v>
      </c>
      <c r="M981" s="100">
        <v>0</v>
      </c>
      <c r="N981" s="56">
        <v>0</v>
      </c>
      <c r="O981" s="56">
        <v>0</v>
      </c>
      <c r="P981" s="56">
        <v>0</v>
      </c>
      <c r="Q981" s="56">
        <v>73.5</v>
      </c>
      <c r="R981" s="56">
        <v>4.2</v>
      </c>
      <c r="S981" s="56">
        <v>221.5</v>
      </c>
      <c r="T981" s="100">
        <v>0</v>
      </c>
      <c r="U981" s="56">
        <v>0</v>
      </c>
      <c r="V981" s="100">
        <v>0.11183496199782844</v>
      </c>
      <c r="W981" s="66">
        <v>195.7</v>
      </c>
      <c r="X981" s="56">
        <v>0</v>
      </c>
      <c r="Y981" s="56">
        <v>0</v>
      </c>
      <c r="Z981" s="56">
        <v>0</v>
      </c>
      <c r="AA981" s="60">
        <f>G981+H981+J981+L981+N981+O981+P981+Q981+R981+S981+U981+W981+X981+Y981+Z981</f>
        <v>2879.7999999999997</v>
      </c>
      <c r="AB981" s="142">
        <v>726.9</v>
      </c>
      <c r="AC981" s="56">
        <f>AB981+X981+W981+U981</f>
        <v>922.59999999999991</v>
      </c>
      <c r="AD981" s="244">
        <f t="shared" si="396"/>
        <v>0.5272301274358534</v>
      </c>
      <c r="AE981" s="56">
        <f>G981+H981+J981+L981+N981+P981+Q981+R981+S981+Y981+Z981</f>
        <v>2684.1</v>
      </c>
      <c r="AF981" s="290">
        <f t="shared" si="420"/>
        <v>0.6</v>
      </c>
      <c r="AG981" s="291">
        <f>G981*AF981</f>
        <v>1049.94</v>
      </c>
      <c r="AH981" s="225">
        <f>IF((AA981+AB981)-(AE981+AG981)&gt;0,0,(AA981+AB981)-(AE981+AG981))</f>
        <v>-127.34000000000015</v>
      </c>
      <c r="AI981" s="244">
        <f t="shared" si="397"/>
        <v>0.6</v>
      </c>
      <c r="AJ981" s="56">
        <f t="shared" si="398"/>
        <v>1049.94</v>
      </c>
      <c r="AK981" s="56"/>
      <c r="AL981" s="441">
        <f t="shared" si="414"/>
        <v>5.0999999999999997E-2</v>
      </c>
      <c r="AM981" s="56">
        <f t="shared" si="421"/>
        <v>89.2</v>
      </c>
      <c r="AN981" s="187"/>
      <c r="AO981" s="329"/>
    </row>
    <row r="982" spans="2:41" ht="15.75" x14ac:dyDescent="0.25">
      <c r="B982" s="679"/>
      <c r="C982" s="23" t="s">
        <v>692</v>
      </c>
      <c r="D982" s="59">
        <v>2</v>
      </c>
      <c r="E982" s="59">
        <v>16</v>
      </c>
      <c r="F982" s="59">
        <v>16</v>
      </c>
      <c r="G982" s="56">
        <v>1511.1000000000001</v>
      </c>
      <c r="H982" s="56">
        <v>50.4</v>
      </c>
      <c r="I982" s="100">
        <v>0.35755409966249752</v>
      </c>
      <c r="J982" s="56">
        <v>540.30000000000007</v>
      </c>
      <c r="K982" s="100">
        <v>0</v>
      </c>
      <c r="L982" s="56">
        <v>0</v>
      </c>
      <c r="M982" s="100">
        <v>0</v>
      </c>
      <c r="N982" s="56">
        <v>0</v>
      </c>
      <c r="O982" s="56">
        <v>0</v>
      </c>
      <c r="P982" s="56">
        <v>0</v>
      </c>
      <c r="Q982" s="56">
        <v>57.1</v>
      </c>
      <c r="R982" s="56">
        <v>2.1</v>
      </c>
      <c r="S982" s="56">
        <v>194.10000000000002</v>
      </c>
      <c r="T982" s="100">
        <v>0</v>
      </c>
      <c r="U982" s="56">
        <v>0</v>
      </c>
      <c r="V982" s="100">
        <v>0.11190523459731322</v>
      </c>
      <c r="W982" s="66">
        <v>169.10000000000002</v>
      </c>
      <c r="X982" s="56">
        <v>0</v>
      </c>
      <c r="Y982" s="56">
        <v>0</v>
      </c>
      <c r="Z982" s="56">
        <v>0</v>
      </c>
      <c r="AA982" s="60">
        <f>G982+H982+J982+L982+N982+O982+P982+Q982+R982+S982+U982+W982+X982+Y982+Z982</f>
        <v>2524.1999999999998</v>
      </c>
      <c r="AB982" s="142">
        <v>643</v>
      </c>
      <c r="AC982" s="56">
        <f>AB982+X982+W982+U982</f>
        <v>812.1</v>
      </c>
      <c r="AD982" s="244">
        <f t="shared" ref="AD982:AD1014" si="423">(AB982+X982+W982+U982)/G982</f>
        <v>0.53742306928727412</v>
      </c>
      <c r="AE982" s="56">
        <f>G982+H982+J982+L982+N982+P982+Q982+R982+S982+Y982+Z982</f>
        <v>2355.1</v>
      </c>
      <c r="AF982" s="290">
        <f t="shared" si="420"/>
        <v>0.6</v>
      </c>
      <c r="AG982" s="291">
        <f>G982*AF982</f>
        <v>906.66000000000008</v>
      </c>
      <c r="AH982" s="225">
        <f>IF((AA982+AB982)-(AE982+AG982)&gt;0,0,(AA982+AB982)-(AE982+AG982))</f>
        <v>-94.5600000000004</v>
      </c>
      <c r="AI982" s="244">
        <f t="shared" si="397"/>
        <v>0.6000000000000002</v>
      </c>
      <c r="AJ982" s="56">
        <f t="shared" si="398"/>
        <v>906.66000000000042</v>
      </c>
      <c r="AK982" s="56"/>
      <c r="AL982" s="441">
        <f t="shared" si="414"/>
        <v>5.0999999999999997E-2</v>
      </c>
      <c r="AM982" s="56">
        <f t="shared" si="421"/>
        <v>77.099999999999994</v>
      </c>
      <c r="AN982" s="187"/>
      <c r="AO982" s="329"/>
    </row>
    <row r="983" spans="2:41" ht="12.75" customHeight="1" x14ac:dyDescent="0.25">
      <c r="B983" s="679" t="s">
        <v>844</v>
      </c>
      <c r="C983" s="26" t="s">
        <v>124</v>
      </c>
      <c r="D983" s="126">
        <f t="shared" ref="D983:AA983" si="424">SUM(D984:D985)</f>
        <v>22</v>
      </c>
      <c r="E983" s="126">
        <f t="shared" si="424"/>
        <v>130</v>
      </c>
      <c r="F983" s="126">
        <f t="shared" si="424"/>
        <v>126</v>
      </c>
      <c r="G983" s="128">
        <f t="shared" si="424"/>
        <v>11218.1</v>
      </c>
      <c r="H983" s="128">
        <f t="shared" si="424"/>
        <v>314.39999999999998</v>
      </c>
      <c r="I983" s="82">
        <f>J983/G983</f>
        <v>0.26718428254338972</v>
      </c>
      <c r="J983" s="128">
        <f t="shared" si="424"/>
        <v>2997.3</v>
      </c>
      <c r="K983" s="82">
        <f>L983/G983</f>
        <v>0</v>
      </c>
      <c r="L983" s="128">
        <f t="shared" si="424"/>
        <v>0</v>
      </c>
      <c r="M983" s="83">
        <f t="shared" si="424"/>
        <v>0</v>
      </c>
      <c r="N983" s="128">
        <f t="shared" si="424"/>
        <v>0</v>
      </c>
      <c r="O983" s="128">
        <f t="shared" si="424"/>
        <v>0</v>
      </c>
      <c r="P983" s="128">
        <f t="shared" si="424"/>
        <v>0</v>
      </c>
      <c r="Q983" s="128">
        <f t="shared" si="424"/>
        <v>580.6</v>
      </c>
      <c r="R983" s="128">
        <f t="shared" si="424"/>
        <v>17</v>
      </c>
      <c r="S983" s="128">
        <f t="shared" si="424"/>
        <v>1365.2000000000003</v>
      </c>
      <c r="T983" s="82">
        <f>U983/G983</f>
        <v>0</v>
      </c>
      <c r="U983" s="128">
        <f t="shared" si="424"/>
        <v>0</v>
      </c>
      <c r="V983" s="82">
        <f>W983/G983</f>
        <v>0.11185494869897755</v>
      </c>
      <c r="W983" s="128">
        <f t="shared" si="424"/>
        <v>1254.8000000000002</v>
      </c>
      <c r="X983" s="128">
        <f t="shared" si="424"/>
        <v>0</v>
      </c>
      <c r="Y983" s="128">
        <f t="shared" si="424"/>
        <v>0</v>
      </c>
      <c r="Z983" s="128">
        <f t="shared" si="424"/>
        <v>0</v>
      </c>
      <c r="AA983" s="128">
        <f t="shared" si="424"/>
        <v>17747.400000000001</v>
      </c>
      <c r="AB983" s="148">
        <f>SUM(AB984:AB985)</f>
        <v>2017.3999999999999</v>
      </c>
      <c r="AC983" s="148">
        <f>SUM(AC984:AC985)</f>
        <v>3272.2</v>
      </c>
      <c r="AD983" s="235">
        <f t="shared" si="423"/>
        <v>0.29168932350398014</v>
      </c>
      <c r="AE983" s="148">
        <f>SUM(AE984:AE985)</f>
        <v>16492.600000000002</v>
      </c>
      <c r="AF983" s="273">
        <f t="shared" si="420"/>
        <v>0.6</v>
      </c>
      <c r="AG983" s="274">
        <f>SUM(AG984:AG985)</f>
        <v>6730.8600000000006</v>
      </c>
      <c r="AH983" s="148">
        <f>SUM(AH984:AH985)</f>
        <v>-3458.66</v>
      </c>
      <c r="AI983" s="235">
        <f t="shared" ref="AI983:AI1014" si="425">AJ983/G983</f>
        <v>0.6</v>
      </c>
      <c r="AJ983" s="128">
        <f t="shared" ref="AJ983:AJ1014" si="426">AC983+AH983*-1</f>
        <v>6730.86</v>
      </c>
      <c r="AK983" s="128"/>
      <c r="AL983" s="443">
        <f t="shared" si="414"/>
        <v>5.0999999999999997E-2</v>
      </c>
      <c r="AM983" s="128">
        <f>SUM(AM984:AM985)</f>
        <v>572.20000000000005</v>
      </c>
      <c r="AN983" s="200"/>
      <c r="AO983" s="329"/>
    </row>
    <row r="984" spans="2:41" ht="15.75" x14ac:dyDescent="0.25">
      <c r="B984" s="679"/>
      <c r="C984" s="28" t="s">
        <v>693</v>
      </c>
      <c r="D984" s="111">
        <v>16</v>
      </c>
      <c r="E984" s="111">
        <v>71</v>
      </c>
      <c r="F984" s="111">
        <v>70</v>
      </c>
      <c r="G984" s="47">
        <v>6381.4000000000005</v>
      </c>
      <c r="H984" s="47">
        <v>180</v>
      </c>
      <c r="I984" s="86">
        <v>0.27224433509888107</v>
      </c>
      <c r="J984" s="47">
        <v>1737.3</v>
      </c>
      <c r="K984" s="86">
        <v>0</v>
      </c>
      <c r="L984" s="47">
        <v>0</v>
      </c>
      <c r="M984" s="86">
        <v>0</v>
      </c>
      <c r="N984" s="47">
        <v>0</v>
      </c>
      <c r="O984" s="47">
        <v>0</v>
      </c>
      <c r="P984" s="47">
        <v>0</v>
      </c>
      <c r="Q984" s="47">
        <v>257.70000000000005</v>
      </c>
      <c r="R984" s="47">
        <v>8.5</v>
      </c>
      <c r="S984" s="47">
        <v>773.2</v>
      </c>
      <c r="T984" s="86">
        <v>0</v>
      </c>
      <c r="U984" s="47">
        <v>0</v>
      </c>
      <c r="V984" s="86">
        <v>0.11182499138120161</v>
      </c>
      <c r="W984" s="47">
        <v>713.6</v>
      </c>
      <c r="X984" s="47">
        <v>0</v>
      </c>
      <c r="Y984" s="47">
        <v>0</v>
      </c>
      <c r="Z984" s="47">
        <v>0</v>
      </c>
      <c r="AA984" s="60">
        <f>G984+H984+J984+L984+N984+O984+P984+Q984+R984+S984+U984+W984+X984+Y984+Z984</f>
        <v>10051.700000000003</v>
      </c>
      <c r="AB984" s="144">
        <v>1142.5999999999999</v>
      </c>
      <c r="AC984" s="47">
        <f>AB984+X984+W984+U984</f>
        <v>1856.1999999999998</v>
      </c>
      <c r="AD984" s="247">
        <f t="shared" si="423"/>
        <v>0.29087661014824329</v>
      </c>
      <c r="AE984" s="47">
        <f>G984+H984+J984+L984+N984+P984+Q984+R984+S984+Y984+Z984</f>
        <v>9338.1000000000022</v>
      </c>
      <c r="AF984" s="296">
        <f t="shared" si="420"/>
        <v>0.6</v>
      </c>
      <c r="AG984" s="297">
        <f>G984*AF984</f>
        <v>3828.84</v>
      </c>
      <c r="AH984" s="225">
        <f>IF((AA984+AB984)-(AE984+AG984)&gt;0,0,(AA984+AB984)-(AE984+AG984))</f>
        <v>-1972.6399999999994</v>
      </c>
      <c r="AI984" s="247">
        <f t="shared" si="425"/>
        <v>0.59999999999999987</v>
      </c>
      <c r="AJ984" s="47">
        <f t="shared" si="426"/>
        <v>3828.8399999999992</v>
      </c>
      <c r="AK984" s="47"/>
      <c r="AL984" s="446">
        <f t="shared" si="414"/>
        <v>5.0999999999999997E-2</v>
      </c>
      <c r="AM984" s="47">
        <f t="shared" si="421"/>
        <v>325.5</v>
      </c>
      <c r="AN984" s="189"/>
      <c r="AO984" s="329"/>
    </row>
    <row r="985" spans="2:41" ht="15.75" x14ac:dyDescent="0.25">
      <c r="B985" s="679"/>
      <c r="C985" s="28" t="s">
        <v>694</v>
      </c>
      <c r="D985" s="111">
        <v>6</v>
      </c>
      <c r="E985" s="111">
        <v>59</v>
      </c>
      <c r="F985" s="111">
        <v>56</v>
      </c>
      <c r="G985" s="47">
        <v>4836.7</v>
      </c>
      <c r="H985" s="47">
        <v>134.4</v>
      </c>
      <c r="I985" s="86">
        <v>0.26050819773812722</v>
      </c>
      <c r="J985" s="47">
        <v>1260</v>
      </c>
      <c r="K985" s="86">
        <v>0</v>
      </c>
      <c r="L985" s="47">
        <v>0</v>
      </c>
      <c r="M985" s="86">
        <v>0</v>
      </c>
      <c r="N985" s="47">
        <v>0</v>
      </c>
      <c r="O985" s="47">
        <v>0</v>
      </c>
      <c r="P985" s="47">
        <v>0</v>
      </c>
      <c r="Q985" s="47">
        <v>322.89999999999998</v>
      </c>
      <c r="R985" s="47">
        <v>8.5</v>
      </c>
      <c r="S985" s="47">
        <v>592.00000000000011</v>
      </c>
      <c r="T985" s="86">
        <v>0</v>
      </c>
      <c r="U985" s="47">
        <v>0</v>
      </c>
      <c r="V985" s="86">
        <v>0.11189447350466228</v>
      </c>
      <c r="W985" s="47">
        <v>541.20000000000005</v>
      </c>
      <c r="X985" s="47">
        <v>0</v>
      </c>
      <c r="Y985" s="47">
        <v>0</v>
      </c>
      <c r="Z985" s="47">
        <v>0</v>
      </c>
      <c r="AA985" s="60">
        <f>G985+H985+J985+L985+N985+O985+P985+Q985+R985+S985+U985+W985+X985+Y985+Z985</f>
        <v>7695.6999999999989</v>
      </c>
      <c r="AB985" s="144">
        <v>874.8</v>
      </c>
      <c r="AC985" s="47">
        <f>AB985+X985+W985+U985</f>
        <v>1416</v>
      </c>
      <c r="AD985" s="247">
        <f t="shared" si="423"/>
        <v>0.29276159364856202</v>
      </c>
      <c r="AE985" s="47">
        <f>G985+H985+J985+L985+N985+P985+Q985+R985+S985+Y985+Z985</f>
        <v>7154.4999999999991</v>
      </c>
      <c r="AF985" s="296">
        <f t="shared" si="420"/>
        <v>0.6</v>
      </c>
      <c r="AG985" s="297">
        <f>G985*AF985</f>
        <v>2902.02</v>
      </c>
      <c r="AH985" s="225">
        <f>IF((AA985+AB985)-(AE985+AG985)&gt;0,0,(AA985+AB985)-(AE985+AG985))</f>
        <v>-1486.0200000000004</v>
      </c>
      <c r="AI985" s="247">
        <f t="shared" si="425"/>
        <v>0.60000000000000009</v>
      </c>
      <c r="AJ985" s="47">
        <f t="shared" si="426"/>
        <v>2902.0200000000004</v>
      </c>
      <c r="AK985" s="47"/>
      <c r="AL985" s="446">
        <f t="shared" si="414"/>
        <v>5.0999999999999997E-2</v>
      </c>
      <c r="AM985" s="47">
        <f t="shared" si="421"/>
        <v>246.7</v>
      </c>
      <c r="AN985" s="189"/>
      <c r="AO985" s="329"/>
    </row>
    <row r="986" spans="2:41" ht="14.25" customHeight="1" x14ac:dyDescent="0.25">
      <c r="B986" s="679" t="s">
        <v>695</v>
      </c>
      <c r="C986" s="26" t="s">
        <v>124</v>
      </c>
      <c r="D986" s="126">
        <f t="shared" ref="D986:AA986" si="427">SUM(D987:D989)</f>
        <v>10</v>
      </c>
      <c r="E986" s="126">
        <f t="shared" si="427"/>
        <v>74</v>
      </c>
      <c r="F986" s="126">
        <f t="shared" si="427"/>
        <v>70</v>
      </c>
      <c r="G986" s="128">
        <f t="shared" si="427"/>
        <v>6177.4000000000005</v>
      </c>
      <c r="H986" s="128">
        <f t="shared" si="427"/>
        <v>248.39999999999998</v>
      </c>
      <c r="I986" s="82">
        <f>J986/G986</f>
        <v>0.34279794088127685</v>
      </c>
      <c r="J986" s="128">
        <f t="shared" si="427"/>
        <v>2117.6</v>
      </c>
      <c r="K986" s="82">
        <f>L986/G986</f>
        <v>1.5508142584258748E-2</v>
      </c>
      <c r="L986" s="128">
        <f t="shared" si="427"/>
        <v>95.8</v>
      </c>
      <c r="M986" s="83">
        <f t="shared" si="427"/>
        <v>0</v>
      </c>
      <c r="N986" s="128">
        <f t="shared" si="427"/>
        <v>0</v>
      </c>
      <c r="O986" s="128">
        <f t="shared" si="427"/>
        <v>0</v>
      </c>
      <c r="P986" s="128">
        <f t="shared" si="427"/>
        <v>0</v>
      </c>
      <c r="Q986" s="128">
        <f t="shared" si="427"/>
        <v>280.7</v>
      </c>
      <c r="R986" s="128">
        <f t="shared" si="427"/>
        <v>16.899999999999999</v>
      </c>
      <c r="S986" s="128">
        <f t="shared" si="427"/>
        <v>802.3</v>
      </c>
      <c r="T986" s="82">
        <f>U986/G986</f>
        <v>0</v>
      </c>
      <c r="U986" s="128">
        <f t="shared" si="427"/>
        <v>0</v>
      </c>
      <c r="V986" s="82">
        <f>W986/G986</f>
        <v>0.1118431702658076</v>
      </c>
      <c r="W986" s="128">
        <f t="shared" si="427"/>
        <v>690.9</v>
      </c>
      <c r="X986" s="128">
        <f t="shared" si="427"/>
        <v>0</v>
      </c>
      <c r="Y986" s="128">
        <f t="shared" si="427"/>
        <v>0</v>
      </c>
      <c r="Z986" s="128">
        <f t="shared" si="427"/>
        <v>0</v>
      </c>
      <c r="AA986" s="128">
        <f t="shared" si="427"/>
        <v>10430</v>
      </c>
      <c r="AB986" s="148">
        <f>SUM(AB987:AB989)</f>
        <v>1185.5999999999999</v>
      </c>
      <c r="AC986" s="148">
        <f>SUM(AC987:AC989)</f>
        <v>1876.5</v>
      </c>
      <c r="AD986" s="235">
        <f t="shared" si="423"/>
        <v>0.30376857577621652</v>
      </c>
      <c r="AE986" s="148">
        <f>SUM(AE987:AE989)</f>
        <v>9739.1</v>
      </c>
      <c r="AF986" s="273">
        <f t="shared" si="420"/>
        <v>0.6</v>
      </c>
      <c r="AG986" s="274">
        <f>SUM(AG987:AG989)</f>
        <v>3706.4400000000005</v>
      </c>
      <c r="AH986" s="148">
        <f>SUM(AH987:AH989)</f>
        <v>-1829.9399999999996</v>
      </c>
      <c r="AI986" s="235">
        <f t="shared" si="425"/>
        <v>0.59999999999999987</v>
      </c>
      <c r="AJ986" s="128">
        <f t="shared" si="426"/>
        <v>3706.4399999999996</v>
      </c>
      <c r="AK986" s="128"/>
      <c r="AL986" s="443">
        <f t="shared" si="414"/>
        <v>5.0999999999999997E-2</v>
      </c>
      <c r="AM986" s="128">
        <f>SUM(AM987:AM989)</f>
        <v>315</v>
      </c>
      <c r="AN986" s="200"/>
      <c r="AO986" s="329"/>
    </row>
    <row r="987" spans="2:41" ht="15.75" x14ac:dyDescent="0.25">
      <c r="B987" s="679"/>
      <c r="C987" s="23" t="s">
        <v>696</v>
      </c>
      <c r="D987" s="59">
        <v>1</v>
      </c>
      <c r="E987" s="59">
        <v>14</v>
      </c>
      <c r="F987" s="59">
        <v>13</v>
      </c>
      <c r="G987" s="56">
        <v>1208.8000000000002</v>
      </c>
      <c r="H987" s="56">
        <v>45.599999999999994</v>
      </c>
      <c r="I987" s="100">
        <v>0.34645929847782919</v>
      </c>
      <c r="J987" s="56">
        <v>418.8</v>
      </c>
      <c r="K987" s="100">
        <v>0</v>
      </c>
      <c r="L987" s="56">
        <v>0</v>
      </c>
      <c r="M987" s="100">
        <v>0</v>
      </c>
      <c r="N987" s="56">
        <v>0</v>
      </c>
      <c r="O987" s="56">
        <v>0</v>
      </c>
      <c r="P987" s="56">
        <v>0</v>
      </c>
      <c r="Q987" s="56">
        <v>77.800000000000011</v>
      </c>
      <c r="R987" s="56">
        <v>4.2</v>
      </c>
      <c r="S987" s="56">
        <v>157.5</v>
      </c>
      <c r="T987" s="100">
        <v>0</v>
      </c>
      <c r="U987" s="56">
        <v>0</v>
      </c>
      <c r="V987" s="100">
        <v>0.11176373262739905</v>
      </c>
      <c r="W987" s="66">
        <v>135.1</v>
      </c>
      <c r="X987" s="56">
        <v>0</v>
      </c>
      <c r="Y987" s="56">
        <v>0</v>
      </c>
      <c r="Z987" s="56">
        <v>0</v>
      </c>
      <c r="AA987" s="60">
        <f>G987+H987+J987+L987+N987+O987+P987+Q987+R987+S987+U987+W987+X987+Y987+Z987</f>
        <v>2047.8</v>
      </c>
      <c r="AB987" s="142">
        <v>232.8</v>
      </c>
      <c r="AC987" s="56">
        <f>AB987+X987+W987+U987</f>
        <v>367.9</v>
      </c>
      <c r="AD987" s="244">
        <f t="shared" si="423"/>
        <v>0.30435142289874251</v>
      </c>
      <c r="AE987" s="56">
        <f>G987+H987+J987+L987+N987+P987+Q987+R987+S987+Y987+Z987</f>
        <v>1912.7</v>
      </c>
      <c r="AF987" s="290">
        <f t="shared" si="420"/>
        <v>0.6</v>
      </c>
      <c r="AG987" s="291">
        <f>G987*AF987</f>
        <v>725.28000000000009</v>
      </c>
      <c r="AH987" s="225">
        <f>IF((AA987+AB987)-(AE987+AG987)&gt;0,0,(AA987+AB987)-(AE987+AG987))</f>
        <v>-357.38000000000011</v>
      </c>
      <c r="AI987" s="244">
        <f t="shared" si="425"/>
        <v>0.6</v>
      </c>
      <c r="AJ987" s="56">
        <f t="shared" si="426"/>
        <v>725.28000000000009</v>
      </c>
      <c r="AK987" s="56"/>
      <c r="AL987" s="441">
        <f t="shared" si="414"/>
        <v>5.0999999999999997E-2</v>
      </c>
      <c r="AM987" s="56">
        <f t="shared" si="421"/>
        <v>61.6</v>
      </c>
      <c r="AN987" s="187"/>
      <c r="AO987" s="329"/>
    </row>
    <row r="988" spans="2:41" ht="15.75" x14ac:dyDescent="0.25">
      <c r="B988" s="679"/>
      <c r="C988" s="23" t="s">
        <v>697</v>
      </c>
      <c r="D988" s="59">
        <v>7</v>
      </c>
      <c r="E988" s="59">
        <v>47</v>
      </c>
      <c r="F988" s="59">
        <v>44</v>
      </c>
      <c r="G988" s="56">
        <v>3728.8</v>
      </c>
      <c r="H988" s="56">
        <v>145.19999999999999</v>
      </c>
      <c r="I988" s="100">
        <v>0.3156511478223557</v>
      </c>
      <c r="J988" s="56">
        <v>1177</v>
      </c>
      <c r="K988" s="100">
        <v>2.5691911606951296E-2</v>
      </c>
      <c r="L988" s="56">
        <v>95.8</v>
      </c>
      <c r="M988" s="100">
        <v>0</v>
      </c>
      <c r="N988" s="56">
        <v>0</v>
      </c>
      <c r="O988" s="56">
        <v>0</v>
      </c>
      <c r="P988" s="56">
        <v>0</v>
      </c>
      <c r="Q988" s="56">
        <v>165</v>
      </c>
      <c r="R988" s="56">
        <v>8.5</v>
      </c>
      <c r="S988" s="56">
        <v>478.1</v>
      </c>
      <c r="T988" s="100">
        <v>0</v>
      </c>
      <c r="U988" s="56">
        <v>0</v>
      </c>
      <c r="V988" s="100">
        <v>0.11183222484445397</v>
      </c>
      <c r="W988" s="66">
        <v>417</v>
      </c>
      <c r="X988" s="56">
        <v>0</v>
      </c>
      <c r="Y988" s="56">
        <v>0</v>
      </c>
      <c r="Z988" s="56">
        <v>0</v>
      </c>
      <c r="AA988" s="60">
        <f>G988+H988+J988+L988+N988+O988+P988+Q988+R988+S988+U988+W988+X988+Y988+Z988</f>
        <v>6215.4000000000005</v>
      </c>
      <c r="AB988" s="142">
        <v>706.5</v>
      </c>
      <c r="AC988" s="56">
        <f>AB988+X988+W988+U988</f>
        <v>1123.5</v>
      </c>
      <c r="AD988" s="244">
        <f t="shared" si="423"/>
        <v>0.30130336837588501</v>
      </c>
      <c r="AE988" s="56">
        <f>G988+H988+J988+L988+N988+P988+Q988+R988+S988+Y988+Z988</f>
        <v>5798.4000000000005</v>
      </c>
      <c r="AF988" s="290">
        <f t="shared" si="420"/>
        <v>0.6</v>
      </c>
      <c r="AG988" s="291">
        <f>G988*AF988</f>
        <v>2237.2800000000002</v>
      </c>
      <c r="AH988" s="225">
        <f>IF((AA988+AB988)-(AE988+AG988)&gt;0,0,(AA988+AB988)-(AE988+AG988))</f>
        <v>-1113.7799999999997</v>
      </c>
      <c r="AI988" s="244">
        <f t="shared" si="425"/>
        <v>0.59999999999999987</v>
      </c>
      <c r="AJ988" s="56">
        <f t="shared" si="426"/>
        <v>2237.2799999999997</v>
      </c>
      <c r="AK988" s="56"/>
      <c r="AL988" s="441">
        <f t="shared" si="414"/>
        <v>5.0999999999999997E-2</v>
      </c>
      <c r="AM988" s="56">
        <f t="shared" si="421"/>
        <v>190.2</v>
      </c>
      <c r="AN988" s="187"/>
      <c r="AO988" s="329"/>
    </row>
    <row r="989" spans="2:41" ht="12.75" customHeight="1" x14ac:dyDescent="0.25">
      <c r="B989" s="679"/>
      <c r="C989" s="23" t="s">
        <v>698</v>
      </c>
      <c r="D989" s="59">
        <v>2</v>
      </c>
      <c r="E989" s="59">
        <v>13</v>
      </c>
      <c r="F989" s="59">
        <v>13</v>
      </c>
      <c r="G989" s="56">
        <v>1239.8000000000002</v>
      </c>
      <c r="H989" s="56">
        <v>57.6</v>
      </c>
      <c r="I989" s="100">
        <v>0.42087433457009188</v>
      </c>
      <c r="J989" s="56">
        <v>521.79999999999995</v>
      </c>
      <c r="K989" s="100">
        <v>0</v>
      </c>
      <c r="L989" s="56">
        <v>0</v>
      </c>
      <c r="M989" s="100">
        <v>0</v>
      </c>
      <c r="N989" s="56">
        <v>0</v>
      </c>
      <c r="O989" s="56">
        <v>0</v>
      </c>
      <c r="P989" s="56">
        <v>0</v>
      </c>
      <c r="Q989" s="56">
        <v>37.9</v>
      </c>
      <c r="R989" s="56">
        <v>4.2</v>
      </c>
      <c r="S989" s="56">
        <v>166.7</v>
      </c>
      <c r="T989" s="100">
        <v>0</v>
      </c>
      <c r="U989" s="56">
        <v>0</v>
      </c>
      <c r="V989" s="100">
        <v>0.1119535408936925</v>
      </c>
      <c r="W989" s="66">
        <v>138.79999999999998</v>
      </c>
      <c r="X989" s="56">
        <v>0</v>
      </c>
      <c r="Y989" s="56">
        <v>0</v>
      </c>
      <c r="Z989" s="56">
        <v>0</v>
      </c>
      <c r="AA989" s="60">
        <f>G989+H989+J989+L989+N989+O989+P989+Q989+R989+S989+U989+W989+X989+Y989+Z989</f>
        <v>2166.8000000000002</v>
      </c>
      <c r="AB989" s="142">
        <v>246.3</v>
      </c>
      <c r="AC989" s="56">
        <f>AB989+X989+W989+U989</f>
        <v>385.1</v>
      </c>
      <c r="AD989" s="244">
        <f t="shared" si="423"/>
        <v>0.31061461526052586</v>
      </c>
      <c r="AE989" s="56">
        <f>G989+H989+J989+L989+N989+P989+Q989+R989+S989+Y989+Z989</f>
        <v>2028.0000000000002</v>
      </c>
      <c r="AF989" s="290">
        <f t="shared" si="420"/>
        <v>0.6</v>
      </c>
      <c r="AG989" s="291">
        <f>G989*AF989</f>
        <v>743.88000000000011</v>
      </c>
      <c r="AH989" s="225">
        <f>IF((AA989+AB989)-(AE989+AG989)&gt;0,0,(AA989+AB989)-(AE989+AG989))</f>
        <v>-358.77999999999975</v>
      </c>
      <c r="AI989" s="244">
        <f t="shared" si="425"/>
        <v>0.59999999999999976</v>
      </c>
      <c r="AJ989" s="56">
        <f t="shared" si="426"/>
        <v>743.87999999999977</v>
      </c>
      <c r="AK989" s="56"/>
      <c r="AL989" s="441">
        <f t="shared" si="414"/>
        <v>5.0999999999999997E-2</v>
      </c>
      <c r="AM989" s="56">
        <f t="shared" si="421"/>
        <v>63.2</v>
      </c>
      <c r="AN989" s="187"/>
      <c r="AO989" s="329"/>
    </row>
    <row r="990" spans="2:41" ht="15.75" x14ac:dyDescent="0.25">
      <c r="B990" s="679" t="s">
        <v>699</v>
      </c>
      <c r="C990" s="26" t="s">
        <v>124</v>
      </c>
      <c r="D990" s="125">
        <f t="shared" ref="D990:AA990" si="428">SUM(D991:D992)</f>
        <v>4</v>
      </c>
      <c r="E990" s="125">
        <f t="shared" si="428"/>
        <v>35.200000000000003</v>
      </c>
      <c r="F990" s="125">
        <f t="shared" si="428"/>
        <v>31</v>
      </c>
      <c r="G990" s="57">
        <f t="shared" si="428"/>
        <v>2938.1000000000004</v>
      </c>
      <c r="H990" s="57">
        <f t="shared" si="428"/>
        <v>115.19999999999999</v>
      </c>
      <c r="I990" s="82">
        <f>J990/G990</f>
        <v>0.33790544909975828</v>
      </c>
      <c r="J990" s="57">
        <f t="shared" si="428"/>
        <v>992.8</v>
      </c>
      <c r="K990" s="82">
        <f>L990/G990</f>
        <v>0</v>
      </c>
      <c r="L990" s="57">
        <f t="shared" si="428"/>
        <v>0</v>
      </c>
      <c r="M990" s="82">
        <f t="shared" si="428"/>
        <v>0</v>
      </c>
      <c r="N990" s="57">
        <f t="shared" si="428"/>
        <v>0</v>
      </c>
      <c r="O990" s="57">
        <f t="shared" si="428"/>
        <v>0</v>
      </c>
      <c r="P990" s="57">
        <f t="shared" si="428"/>
        <v>0</v>
      </c>
      <c r="Q990" s="57">
        <f t="shared" si="428"/>
        <v>133.1</v>
      </c>
      <c r="R990" s="57">
        <f t="shared" si="428"/>
        <v>8.4</v>
      </c>
      <c r="S990" s="57">
        <f t="shared" si="428"/>
        <v>376.3</v>
      </c>
      <c r="T990" s="82">
        <f>U990/G990</f>
        <v>0</v>
      </c>
      <c r="U990" s="57">
        <f t="shared" si="428"/>
        <v>0</v>
      </c>
      <c r="V990" s="82">
        <f>W990/G990</f>
        <v>0.11184098567101185</v>
      </c>
      <c r="W990" s="57">
        <f t="shared" si="428"/>
        <v>328.59999999999997</v>
      </c>
      <c r="X990" s="57">
        <f t="shared" si="428"/>
        <v>0</v>
      </c>
      <c r="Y990" s="57">
        <f t="shared" si="428"/>
        <v>0</v>
      </c>
      <c r="Z990" s="57">
        <f t="shared" si="428"/>
        <v>0</v>
      </c>
      <c r="AA990" s="57">
        <f t="shared" si="428"/>
        <v>4892.5</v>
      </c>
      <c r="AB990" s="141">
        <f>SUM(AB991:AB992)</f>
        <v>941.7</v>
      </c>
      <c r="AC990" s="141">
        <f>SUM(AC991:AC992)</f>
        <v>1270.3</v>
      </c>
      <c r="AD990" s="233">
        <f t="shared" si="423"/>
        <v>0.43235424253769433</v>
      </c>
      <c r="AE990" s="141">
        <f>SUM(AE991:AE992)</f>
        <v>4563.8999999999996</v>
      </c>
      <c r="AF990" s="269">
        <f t="shared" si="420"/>
        <v>0.6</v>
      </c>
      <c r="AG990" s="270">
        <f>SUM(AG991:AG992)</f>
        <v>1762.8600000000001</v>
      </c>
      <c r="AH990" s="141">
        <f>SUM(AH991:AH992)</f>
        <v>-492.55999999999949</v>
      </c>
      <c r="AI990" s="233">
        <f t="shared" si="425"/>
        <v>0.59999999999999976</v>
      </c>
      <c r="AJ990" s="57">
        <f t="shared" si="426"/>
        <v>1762.8599999999994</v>
      </c>
      <c r="AK990" s="57"/>
      <c r="AL990" s="433">
        <f t="shared" si="414"/>
        <v>5.0999999999999997E-2</v>
      </c>
      <c r="AM990" s="57">
        <f>SUM(AM991:AM992)</f>
        <v>149.80000000000001</v>
      </c>
      <c r="AN990" s="79"/>
      <c r="AO990" s="329"/>
    </row>
    <row r="991" spans="2:41" ht="15.75" x14ac:dyDescent="0.25">
      <c r="B991" s="679"/>
      <c r="C991" s="23" t="s">
        <v>700</v>
      </c>
      <c r="D991" s="59">
        <v>2</v>
      </c>
      <c r="E991" s="59">
        <v>18</v>
      </c>
      <c r="F991" s="59">
        <v>14</v>
      </c>
      <c r="G991" s="56">
        <v>1361.5000000000002</v>
      </c>
      <c r="H991" s="56">
        <v>45.599999999999994</v>
      </c>
      <c r="I991" s="100">
        <v>0.29438119720896067</v>
      </c>
      <c r="J991" s="56">
        <v>400.8</v>
      </c>
      <c r="K991" s="100">
        <v>0</v>
      </c>
      <c r="L991" s="56">
        <v>0</v>
      </c>
      <c r="M991" s="100">
        <v>0</v>
      </c>
      <c r="N991" s="56">
        <v>0</v>
      </c>
      <c r="O991" s="56">
        <v>0</v>
      </c>
      <c r="P991" s="56">
        <v>0</v>
      </c>
      <c r="Q991" s="56">
        <v>94.5</v>
      </c>
      <c r="R991" s="56">
        <v>4.2</v>
      </c>
      <c r="S991" s="56">
        <v>171.5</v>
      </c>
      <c r="T991" s="100">
        <v>0</v>
      </c>
      <c r="U991" s="56">
        <v>0</v>
      </c>
      <c r="V991" s="100">
        <v>0.11186191700330515</v>
      </c>
      <c r="W991" s="66">
        <v>152.29999999999998</v>
      </c>
      <c r="X991" s="56">
        <v>0</v>
      </c>
      <c r="Y991" s="56">
        <v>0</v>
      </c>
      <c r="Z991" s="56">
        <v>0</v>
      </c>
      <c r="AA991" s="60">
        <f>G991+H991+J991+L991+N991+O991+P991+Q991+R991+S991+U991+W991+X991+Y991+Z991</f>
        <v>2230.4000000000005</v>
      </c>
      <c r="AB991" s="142">
        <v>253.5</v>
      </c>
      <c r="AC991" s="56">
        <f>AB991+X991+W991+U991</f>
        <v>405.79999999999995</v>
      </c>
      <c r="AD991" s="244">
        <f t="shared" si="423"/>
        <v>0.29805361733382291</v>
      </c>
      <c r="AE991" s="56">
        <f>G991+H991+J991+L991+N991+P991+Q991+R991+S991+Y991+Z991</f>
        <v>2078.1000000000004</v>
      </c>
      <c r="AF991" s="290">
        <f t="shared" si="420"/>
        <v>0.6</v>
      </c>
      <c r="AG991" s="291">
        <f>G991*AF991</f>
        <v>816.90000000000009</v>
      </c>
      <c r="AH991" s="225">
        <f>IF((AA991+AB991)-(AE991+AG991)&gt;0,0,(AA991+AB991)-(AE991+AG991))</f>
        <v>-411.09999999999991</v>
      </c>
      <c r="AI991" s="244">
        <f t="shared" si="425"/>
        <v>0.59999999999999976</v>
      </c>
      <c r="AJ991" s="56">
        <f t="shared" si="426"/>
        <v>816.89999999999986</v>
      </c>
      <c r="AK991" s="56"/>
      <c r="AL991" s="441">
        <f t="shared" si="414"/>
        <v>5.0999999999999997E-2</v>
      </c>
      <c r="AM991" s="56">
        <f t="shared" si="421"/>
        <v>69.400000000000006</v>
      </c>
      <c r="AN991" s="187"/>
      <c r="AO991" s="329"/>
    </row>
    <row r="992" spans="2:41" ht="15.75" x14ac:dyDescent="0.25">
      <c r="B992" s="679"/>
      <c r="C992" s="23" t="s">
        <v>701</v>
      </c>
      <c r="D992" s="59">
        <v>2</v>
      </c>
      <c r="E992" s="59">
        <v>17.2</v>
      </c>
      <c r="F992" s="59">
        <v>17</v>
      </c>
      <c r="G992" s="56">
        <v>1576.6</v>
      </c>
      <c r="H992" s="56">
        <v>69.599999999999994</v>
      </c>
      <c r="I992" s="100">
        <v>0.37549156412533302</v>
      </c>
      <c r="J992" s="56">
        <v>592</v>
      </c>
      <c r="K992" s="100">
        <v>0</v>
      </c>
      <c r="L992" s="56">
        <v>0</v>
      </c>
      <c r="M992" s="100">
        <v>0</v>
      </c>
      <c r="N992" s="56">
        <v>0</v>
      </c>
      <c r="O992" s="56">
        <v>0</v>
      </c>
      <c r="P992" s="56">
        <v>0</v>
      </c>
      <c r="Q992" s="56">
        <v>38.6</v>
      </c>
      <c r="R992" s="56">
        <v>4.2</v>
      </c>
      <c r="S992" s="56">
        <v>204.8</v>
      </c>
      <c r="T992" s="100">
        <v>0</v>
      </c>
      <c r="U992" s="56">
        <v>0</v>
      </c>
      <c r="V992" s="100">
        <v>0.11182291005962197</v>
      </c>
      <c r="W992" s="66">
        <v>176.29999999999998</v>
      </c>
      <c r="X992" s="56">
        <v>0</v>
      </c>
      <c r="Y992" s="56">
        <v>0</v>
      </c>
      <c r="Z992" s="56">
        <v>0</v>
      </c>
      <c r="AA992" s="60">
        <f>G992+H992+J992+L992+N992+O992+P992+Q992+R992+S992+U992+W992+X992+Y992+Z992</f>
        <v>2662.1</v>
      </c>
      <c r="AB992" s="142">
        <v>688.2</v>
      </c>
      <c r="AC992" s="56">
        <f>AB992+X992+W992+U992</f>
        <v>864.5</v>
      </c>
      <c r="AD992" s="244">
        <f t="shared" si="423"/>
        <v>0.54833185335532164</v>
      </c>
      <c r="AE992" s="56">
        <f>G992+H992+J992+L992+N992+P992+Q992+R992+S992+Y992+Z992</f>
        <v>2485.7999999999997</v>
      </c>
      <c r="AF992" s="290">
        <f t="shared" si="420"/>
        <v>0.6</v>
      </c>
      <c r="AG992" s="291">
        <f>G992*AF992</f>
        <v>945.95999999999992</v>
      </c>
      <c r="AH992" s="225">
        <f>IF((AA992+AB992)-(AE992+AG992)&gt;0,0,(AA992+AB992)-(AE992+AG992))</f>
        <v>-81.459999999999582</v>
      </c>
      <c r="AI992" s="244">
        <f t="shared" si="425"/>
        <v>0.59999999999999976</v>
      </c>
      <c r="AJ992" s="56">
        <f t="shared" si="426"/>
        <v>945.95999999999958</v>
      </c>
      <c r="AK992" s="56"/>
      <c r="AL992" s="441">
        <f t="shared" si="414"/>
        <v>5.0999999999999997E-2</v>
      </c>
      <c r="AM992" s="56">
        <f t="shared" si="421"/>
        <v>80.400000000000006</v>
      </c>
      <c r="AN992" s="187"/>
      <c r="AO992" s="329"/>
    </row>
    <row r="993" spans="2:45" ht="15.75" x14ac:dyDescent="0.25">
      <c r="B993" s="679" t="s">
        <v>702</v>
      </c>
      <c r="C993" s="26" t="s">
        <v>124</v>
      </c>
      <c r="D993" s="126">
        <f t="shared" ref="D993:AA993" si="429">SUM(D994:D995)</f>
        <v>8</v>
      </c>
      <c r="E993" s="126">
        <f t="shared" si="429"/>
        <v>43</v>
      </c>
      <c r="F993" s="126">
        <f t="shared" si="429"/>
        <v>41</v>
      </c>
      <c r="G993" s="128">
        <f t="shared" si="429"/>
        <v>3951.8000000000006</v>
      </c>
      <c r="H993" s="128">
        <f t="shared" si="429"/>
        <v>128.4</v>
      </c>
      <c r="I993" s="82">
        <f>J993/G993</f>
        <v>0.29098132496583828</v>
      </c>
      <c r="J993" s="128">
        <f t="shared" si="429"/>
        <v>1149.8999999999999</v>
      </c>
      <c r="K993" s="82">
        <f>L993/G993</f>
        <v>2.4166202743053793E-2</v>
      </c>
      <c r="L993" s="128">
        <f t="shared" si="429"/>
        <v>95.5</v>
      </c>
      <c r="M993" s="83">
        <f t="shared" si="429"/>
        <v>0</v>
      </c>
      <c r="N993" s="128">
        <f t="shared" si="429"/>
        <v>0</v>
      </c>
      <c r="O993" s="128">
        <f t="shared" si="429"/>
        <v>0</v>
      </c>
      <c r="P993" s="128">
        <f t="shared" si="429"/>
        <v>0</v>
      </c>
      <c r="Q993" s="128">
        <f t="shared" si="429"/>
        <v>158.9</v>
      </c>
      <c r="R993" s="128">
        <f t="shared" si="429"/>
        <v>6.3000000000000007</v>
      </c>
      <c r="S993" s="128">
        <f t="shared" si="429"/>
        <v>494.5</v>
      </c>
      <c r="T993" s="82">
        <f>U993/G993</f>
        <v>0</v>
      </c>
      <c r="U993" s="128">
        <f t="shared" si="429"/>
        <v>0</v>
      </c>
      <c r="V993" s="82">
        <f>W993/G993</f>
        <v>0.11187307049951919</v>
      </c>
      <c r="W993" s="128">
        <f t="shared" si="429"/>
        <v>442.1</v>
      </c>
      <c r="X993" s="128">
        <f t="shared" si="429"/>
        <v>0</v>
      </c>
      <c r="Y993" s="128">
        <f t="shared" si="429"/>
        <v>0</v>
      </c>
      <c r="Z993" s="128">
        <f t="shared" si="429"/>
        <v>0</v>
      </c>
      <c r="AA993" s="128">
        <f t="shared" si="429"/>
        <v>6427.4000000000005</v>
      </c>
      <c r="AB993" s="148">
        <f>SUM(AB994:AB995)</f>
        <v>730.6</v>
      </c>
      <c r="AC993" s="148">
        <f>SUM(AC994:AC995)</f>
        <v>1172.7</v>
      </c>
      <c r="AD993" s="235">
        <f t="shared" si="423"/>
        <v>0.29675084771496529</v>
      </c>
      <c r="AE993" s="148">
        <f>SUM(AE994:AE995)</f>
        <v>5985.3</v>
      </c>
      <c r="AF993" s="273">
        <f t="shared" si="420"/>
        <v>0.6</v>
      </c>
      <c r="AG993" s="274">
        <f>SUM(AG994:AG995)</f>
        <v>2371.0800000000004</v>
      </c>
      <c r="AH993" s="148">
        <f>SUM(AH994:AH995)</f>
        <v>-1198.3799999999997</v>
      </c>
      <c r="AI993" s="235">
        <f t="shared" si="425"/>
        <v>0.59999999999999987</v>
      </c>
      <c r="AJ993" s="128">
        <f t="shared" si="426"/>
        <v>2371.08</v>
      </c>
      <c r="AK993" s="128"/>
      <c r="AL993" s="443">
        <f t="shared" si="414"/>
        <v>5.0999999999999997E-2</v>
      </c>
      <c r="AM993" s="128">
        <f>SUM(AM994:AM995)</f>
        <v>201.5</v>
      </c>
      <c r="AN993" s="200"/>
      <c r="AO993" s="329"/>
    </row>
    <row r="994" spans="2:45" ht="15.75" x14ac:dyDescent="0.25">
      <c r="B994" s="679"/>
      <c r="C994" s="23" t="s">
        <v>310</v>
      </c>
      <c r="D994" s="59">
        <v>5</v>
      </c>
      <c r="E994" s="59">
        <v>29</v>
      </c>
      <c r="F994" s="59">
        <v>27</v>
      </c>
      <c r="G994" s="56">
        <v>2567.6000000000004</v>
      </c>
      <c r="H994" s="56">
        <v>75.600000000000009</v>
      </c>
      <c r="I994" s="100">
        <v>0.27033026951238504</v>
      </c>
      <c r="J994" s="56">
        <v>694.09999999999991</v>
      </c>
      <c r="K994" s="100">
        <v>3.719426701978501E-2</v>
      </c>
      <c r="L994" s="56">
        <v>95.5</v>
      </c>
      <c r="M994" s="100">
        <v>0</v>
      </c>
      <c r="N994" s="56">
        <v>0</v>
      </c>
      <c r="O994" s="56">
        <v>0</v>
      </c>
      <c r="P994" s="56">
        <v>0</v>
      </c>
      <c r="Q994" s="56">
        <v>121.9</v>
      </c>
      <c r="R994" s="56">
        <v>4.2</v>
      </c>
      <c r="S994" s="56">
        <v>320.60000000000002</v>
      </c>
      <c r="T994" s="100">
        <v>0</v>
      </c>
      <c r="U994" s="56">
        <v>0</v>
      </c>
      <c r="V994" s="100">
        <v>0.11189437607103909</v>
      </c>
      <c r="W994" s="66">
        <v>287.3</v>
      </c>
      <c r="X994" s="56">
        <v>0</v>
      </c>
      <c r="Y994" s="56">
        <v>0</v>
      </c>
      <c r="Z994" s="56">
        <v>0</v>
      </c>
      <c r="AA994" s="60">
        <f>G994+H994+J994+L994+N994+O994+P994+Q994+R994+S994+U994+W994+X994+Y994+Z994</f>
        <v>4166.8</v>
      </c>
      <c r="AB994" s="142">
        <v>473.6</v>
      </c>
      <c r="AC994" s="56">
        <f>AB994+X994+W994+U994</f>
        <v>760.90000000000009</v>
      </c>
      <c r="AD994" s="244">
        <f t="shared" si="423"/>
        <v>0.29634678298800438</v>
      </c>
      <c r="AE994" s="56">
        <f>G994+H994+J994+L994+N994+P994+Q994+R994+S994+Y994+Z994</f>
        <v>3879.5</v>
      </c>
      <c r="AF994" s="290">
        <f t="shared" si="420"/>
        <v>0.6</v>
      </c>
      <c r="AG994" s="291">
        <f>G994*AF994</f>
        <v>1540.5600000000002</v>
      </c>
      <c r="AH994" s="225">
        <f>IF((AA994+AB994)-(AE994+AG994)&gt;0,0,(AA994+AB994)-(AE994+AG994))</f>
        <v>-779.65999999999985</v>
      </c>
      <c r="AI994" s="244">
        <f t="shared" si="425"/>
        <v>0.59999999999999987</v>
      </c>
      <c r="AJ994" s="56">
        <f t="shared" si="426"/>
        <v>1540.56</v>
      </c>
      <c r="AK994" s="56"/>
      <c r="AL994" s="441">
        <f t="shared" si="414"/>
        <v>5.0999999999999997E-2</v>
      </c>
      <c r="AM994" s="56">
        <f t="shared" si="421"/>
        <v>130.9</v>
      </c>
      <c r="AN994" s="187"/>
      <c r="AO994" s="329"/>
    </row>
    <row r="995" spans="2:45" ht="15.75" x14ac:dyDescent="0.25">
      <c r="B995" s="679"/>
      <c r="C995" s="23" t="s">
        <v>703</v>
      </c>
      <c r="D995" s="59">
        <v>3</v>
      </c>
      <c r="E995" s="59">
        <v>14</v>
      </c>
      <c r="F995" s="59">
        <v>14</v>
      </c>
      <c r="G995" s="56">
        <v>1384.2000000000003</v>
      </c>
      <c r="H995" s="56">
        <v>52.8</v>
      </c>
      <c r="I995" s="100">
        <v>0.32928767519144625</v>
      </c>
      <c r="J995" s="56">
        <v>455.8</v>
      </c>
      <c r="K995" s="100">
        <v>0</v>
      </c>
      <c r="L995" s="56">
        <v>0</v>
      </c>
      <c r="M995" s="100">
        <v>0</v>
      </c>
      <c r="N995" s="56">
        <v>0</v>
      </c>
      <c r="O995" s="56">
        <v>0</v>
      </c>
      <c r="P995" s="56">
        <v>0</v>
      </c>
      <c r="Q995" s="56">
        <v>37</v>
      </c>
      <c r="R995" s="56">
        <v>2.1</v>
      </c>
      <c r="S995" s="56">
        <v>173.89999999999998</v>
      </c>
      <c r="T995" s="100">
        <v>0</v>
      </c>
      <c r="U995" s="56">
        <v>0</v>
      </c>
      <c r="V995" s="100">
        <v>0.11183355006501949</v>
      </c>
      <c r="W995" s="66">
        <v>154.80000000000001</v>
      </c>
      <c r="X995" s="56">
        <v>0</v>
      </c>
      <c r="Y995" s="56">
        <v>0</v>
      </c>
      <c r="Z995" s="56">
        <v>0</v>
      </c>
      <c r="AA995" s="60">
        <f>G995+H995+J995+L995+N995+O995+P995+Q995+R995+S995+U995+W995+X995+Y995+Z995</f>
        <v>2260.6000000000004</v>
      </c>
      <c r="AB995" s="142">
        <v>257</v>
      </c>
      <c r="AC995" s="56">
        <f>AB995+X995+W995+U995</f>
        <v>411.8</v>
      </c>
      <c r="AD995" s="244">
        <f t="shared" si="423"/>
        <v>0.29750036121947693</v>
      </c>
      <c r="AE995" s="56">
        <f>G995+H995+J995+L995+N995+P995+Q995+R995+S995+Y995+Z995</f>
        <v>2105.8000000000002</v>
      </c>
      <c r="AF995" s="290">
        <f t="shared" si="420"/>
        <v>0.6</v>
      </c>
      <c r="AG995" s="291">
        <f>G995*AF995</f>
        <v>830.5200000000001</v>
      </c>
      <c r="AH995" s="225">
        <f>IF((AA995+AB995)-(AE995+AG995)&gt;0,0,(AA995+AB995)-(AE995+AG995))</f>
        <v>-418.7199999999998</v>
      </c>
      <c r="AI995" s="244">
        <f t="shared" si="425"/>
        <v>0.59999999999999976</v>
      </c>
      <c r="AJ995" s="56">
        <f t="shared" si="426"/>
        <v>830.51999999999975</v>
      </c>
      <c r="AK995" s="56"/>
      <c r="AL995" s="441">
        <f t="shared" si="414"/>
        <v>5.0999999999999997E-2</v>
      </c>
      <c r="AM995" s="56">
        <f t="shared" si="421"/>
        <v>70.599999999999994</v>
      </c>
      <c r="AN995" s="187"/>
      <c r="AO995" s="329"/>
    </row>
    <row r="996" spans="2:45" ht="45" customHeight="1" x14ac:dyDescent="0.25">
      <c r="B996" s="663" t="s">
        <v>704</v>
      </c>
      <c r="C996" s="664"/>
      <c r="D996" s="117">
        <f t="shared" ref="D996:AA996" si="430">D998</f>
        <v>260</v>
      </c>
      <c r="E996" s="117">
        <f t="shared" si="430"/>
        <v>1083</v>
      </c>
      <c r="F996" s="117">
        <f t="shared" si="430"/>
        <v>926</v>
      </c>
      <c r="G996" s="132">
        <f t="shared" si="430"/>
        <v>89831.744000000006</v>
      </c>
      <c r="H996" s="132">
        <f t="shared" si="430"/>
        <v>2755.99</v>
      </c>
      <c r="I996" s="87">
        <f>J996/G996</f>
        <v>0.17428734234526272</v>
      </c>
      <c r="J996" s="132">
        <f t="shared" si="430"/>
        <v>15656.53592</v>
      </c>
      <c r="K996" s="87">
        <f>L996/G996</f>
        <v>2.4443475126120231E-3</v>
      </c>
      <c r="L996" s="132">
        <f t="shared" si="430"/>
        <v>219.58000000000004</v>
      </c>
      <c r="M996" s="87">
        <f>N996/G996</f>
        <v>0</v>
      </c>
      <c r="N996" s="132">
        <f t="shared" si="430"/>
        <v>0</v>
      </c>
      <c r="O996" s="132">
        <f t="shared" si="430"/>
        <v>0</v>
      </c>
      <c r="P996" s="132">
        <f t="shared" si="430"/>
        <v>0</v>
      </c>
      <c r="Q996" s="132">
        <f t="shared" si="430"/>
        <v>747.21799999999996</v>
      </c>
      <c r="R996" s="132">
        <f t="shared" si="430"/>
        <v>174.84560000000002</v>
      </c>
      <c r="S996" s="132">
        <f t="shared" si="430"/>
        <v>12790.062893333334</v>
      </c>
      <c r="T996" s="87">
        <f>U996/G996</f>
        <v>0.29379885578086962</v>
      </c>
      <c r="U996" s="132">
        <f t="shared" si="430"/>
        <v>26392.463600000003</v>
      </c>
      <c r="V996" s="87">
        <f>W996/G996</f>
        <v>0.20660266375324959</v>
      </c>
      <c r="W996" s="315">
        <f t="shared" si="430"/>
        <v>18559.477599999998</v>
      </c>
      <c r="X996" s="132">
        <f t="shared" si="430"/>
        <v>0</v>
      </c>
      <c r="Y996" s="132">
        <f t="shared" si="430"/>
        <v>199.26407</v>
      </c>
      <c r="Z996" s="132">
        <f t="shared" si="430"/>
        <v>0</v>
      </c>
      <c r="AA996" s="132">
        <f t="shared" si="430"/>
        <v>167327.18168333333</v>
      </c>
      <c r="AB996" s="212">
        <f>AB998+AB997</f>
        <v>273.60000000000002</v>
      </c>
      <c r="AC996" s="129">
        <f>AC998+AC997</f>
        <v>45971.441200000001</v>
      </c>
      <c r="AD996" s="226">
        <f t="shared" si="423"/>
        <v>0.50344721349281607</v>
      </c>
      <c r="AE996" s="129">
        <f>AE998+AE997</f>
        <v>125666.94048333332</v>
      </c>
      <c r="AF996" s="258">
        <f t="shared" si="420"/>
        <v>0.6</v>
      </c>
      <c r="AG996" s="255">
        <f>AG998+AG997</f>
        <v>55140.926399999997</v>
      </c>
      <c r="AH996" s="129">
        <f>AH998+AH997</f>
        <v>-9169.4851999999919</v>
      </c>
      <c r="AI996" s="226">
        <f t="shared" si="425"/>
        <v>0.61382451174497954</v>
      </c>
      <c r="AJ996" s="132">
        <f t="shared" si="426"/>
        <v>55140.926399999997</v>
      </c>
      <c r="AK996" s="132"/>
      <c r="AL996" s="424"/>
      <c r="AM996" s="132">
        <f>AM998+AM997</f>
        <v>6378</v>
      </c>
      <c r="AN996" s="196"/>
      <c r="AO996" s="329"/>
    </row>
    <row r="997" spans="2:45" ht="48" customHeight="1" x14ac:dyDescent="0.25">
      <c r="B997" s="306" t="s">
        <v>845</v>
      </c>
      <c r="C997" s="207"/>
      <c r="D997" s="350"/>
      <c r="E997" s="350">
        <v>24</v>
      </c>
      <c r="F997" s="350">
        <v>19</v>
      </c>
      <c r="G997" s="355">
        <v>2069.8000000000002</v>
      </c>
      <c r="H997" s="355">
        <v>109.2</v>
      </c>
      <c r="I997" s="363">
        <f>J997/G997</f>
        <v>0.38805681708377615</v>
      </c>
      <c r="J997" s="364">
        <v>803.19999999999993</v>
      </c>
      <c r="K997" s="363">
        <v>0</v>
      </c>
      <c r="L997" s="364">
        <v>0</v>
      </c>
      <c r="M997" s="363">
        <v>0</v>
      </c>
      <c r="N997" s="355">
        <v>0</v>
      </c>
      <c r="O997" s="355">
        <v>0</v>
      </c>
      <c r="P997" s="355">
        <v>0</v>
      </c>
      <c r="Q997" s="355">
        <v>0</v>
      </c>
      <c r="R997" s="355">
        <v>0</v>
      </c>
      <c r="S997" s="355">
        <v>293.3</v>
      </c>
      <c r="T997" s="363">
        <f>U997/G997</f>
        <v>0.30031887138853991</v>
      </c>
      <c r="U997" s="355">
        <f>413.9+207.7</f>
        <v>621.59999999999991</v>
      </c>
      <c r="V997" s="363">
        <f>W997/G997</f>
        <v>6.0054111508358293E-2</v>
      </c>
      <c r="W997" s="365">
        <v>124.30000000000001</v>
      </c>
      <c r="X997" s="355">
        <v>0</v>
      </c>
      <c r="Y997" s="355">
        <v>16.2</v>
      </c>
      <c r="Z997" s="355">
        <v>0</v>
      </c>
      <c r="AA997" s="355">
        <f>G997+H997+J997+L997+N997+O997+P997+Q997+R997+S997+U997+W997+X997+Y997+Z997</f>
        <v>4037.6</v>
      </c>
      <c r="AB997" s="356">
        <v>273.60000000000002</v>
      </c>
      <c r="AC997" s="355">
        <f>AB997+X997+W997+U997</f>
        <v>1019.5</v>
      </c>
      <c r="AD997" s="357">
        <f t="shared" si="423"/>
        <v>0.49255966760073433</v>
      </c>
      <c r="AE997" s="355">
        <f>G997+H997+J997+L997+N997+P997+Q997+R997+S997+Y997+Z997</f>
        <v>3291.7</v>
      </c>
      <c r="AF997" s="358">
        <f t="shared" si="420"/>
        <v>0.6</v>
      </c>
      <c r="AG997" s="359">
        <f>G997*AF997</f>
        <v>1241.8800000000001</v>
      </c>
      <c r="AH997" s="360">
        <f>IF((AA997+AB997)-(AE997+AG997)&gt;0,0,(AA997+AB997)-(AE997+AG997))</f>
        <v>-222.38000000000011</v>
      </c>
      <c r="AI997" s="357">
        <f t="shared" si="425"/>
        <v>0.6</v>
      </c>
      <c r="AJ997" s="355">
        <f t="shared" si="426"/>
        <v>1241.8800000000001</v>
      </c>
      <c r="AK997" s="355"/>
      <c r="AL997" s="434"/>
      <c r="AM997" s="355">
        <f t="shared" si="421"/>
        <v>0</v>
      </c>
      <c r="AN997" s="184"/>
      <c r="AO997" s="329">
        <v>0.308</v>
      </c>
      <c r="AR997" s="34">
        <v>4037.6</v>
      </c>
      <c r="AS997" s="37">
        <f>AR997-AA997</f>
        <v>0</v>
      </c>
    </row>
    <row r="998" spans="2:45" ht="18.75" x14ac:dyDescent="0.3">
      <c r="B998" s="10" t="s">
        <v>710</v>
      </c>
      <c r="C998" s="23"/>
      <c r="D998" s="155">
        <f>D999+D1002+D1004+D1007+D1010+D1012</f>
        <v>260</v>
      </c>
      <c r="E998" s="155">
        <f t="shared" ref="E998:AA998" si="431">E999+E1002+E1004+E1007+E1010+E1012</f>
        <v>1083</v>
      </c>
      <c r="F998" s="155">
        <f t="shared" si="431"/>
        <v>926</v>
      </c>
      <c r="G998" s="66">
        <f t="shared" si="431"/>
        <v>89831.744000000006</v>
      </c>
      <c r="H998" s="66">
        <f t="shared" si="431"/>
        <v>2755.99</v>
      </c>
      <c r="I998" s="94">
        <f>J998/G998</f>
        <v>0.17428734234526272</v>
      </c>
      <c r="J998" s="66">
        <f t="shared" si="431"/>
        <v>15656.53592</v>
      </c>
      <c r="K998" s="94">
        <f>L998/G998</f>
        <v>2.4443475126120231E-3</v>
      </c>
      <c r="L998" s="66">
        <f t="shared" si="431"/>
        <v>219.58000000000004</v>
      </c>
      <c r="M998" s="94">
        <f>N998/G998</f>
        <v>0</v>
      </c>
      <c r="N998" s="66">
        <f t="shared" si="431"/>
        <v>0</v>
      </c>
      <c r="O998" s="66">
        <f t="shared" si="431"/>
        <v>0</v>
      </c>
      <c r="P998" s="66">
        <f t="shared" si="431"/>
        <v>0</v>
      </c>
      <c r="Q998" s="66">
        <f t="shared" si="431"/>
        <v>747.21799999999996</v>
      </c>
      <c r="R998" s="66">
        <f t="shared" si="431"/>
        <v>174.84560000000002</v>
      </c>
      <c r="S998" s="66">
        <f t="shared" si="431"/>
        <v>12790.062893333334</v>
      </c>
      <c r="T998" s="94">
        <f>U998/G998</f>
        <v>0.29379885578086962</v>
      </c>
      <c r="U998" s="66">
        <f t="shared" si="431"/>
        <v>26392.463600000003</v>
      </c>
      <c r="V998" s="94">
        <f>W998/G998</f>
        <v>0.20660266375324959</v>
      </c>
      <c r="W998" s="66">
        <f t="shared" si="431"/>
        <v>18559.477599999998</v>
      </c>
      <c r="X998" s="66">
        <f t="shared" si="431"/>
        <v>0</v>
      </c>
      <c r="Y998" s="66">
        <f t="shared" si="431"/>
        <v>199.26407</v>
      </c>
      <c r="Z998" s="66">
        <f t="shared" si="431"/>
        <v>0</v>
      </c>
      <c r="AA998" s="66">
        <f t="shared" si="431"/>
        <v>167327.18168333333</v>
      </c>
      <c r="AB998" s="215">
        <f>AB999+AB1002+AB1004+AB1007+AB1010+AB1012</f>
        <v>0</v>
      </c>
      <c r="AC998" s="63">
        <f>AC999+AC1002+AC1004+AC1007+AC1010+AC1012</f>
        <v>44951.941200000001</v>
      </c>
      <c r="AD998" s="245">
        <f t="shared" si="423"/>
        <v>0.50040151953411927</v>
      </c>
      <c r="AE998" s="63">
        <f>AE999+AE1002+AE1004+AE1007+AE1010+AE1012</f>
        <v>122375.24048333333</v>
      </c>
      <c r="AF998" s="292">
        <f t="shared" si="420"/>
        <v>0.6</v>
      </c>
      <c r="AG998" s="293">
        <f>AG999+AG1002+AG1004+AG1007+AG1010+AG1012</f>
        <v>53899.046399999999</v>
      </c>
      <c r="AH998" s="63">
        <f>AH999+AH1002+AH1004+AH1007+AH1010+AH1012</f>
        <v>-8947.1051999999909</v>
      </c>
      <c r="AI998" s="245">
        <f t="shared" si="425"/>
        <v>0.59999999999999987</v>
      </c>
      <c r="AJ998" s="66">
        <f t="shared" si="426"/>
        <v>53899.046399999992</v>
      </c>
      <c r="AK998" s="66">
        <v>212.09179265658747</v>
      </c>
      <c r="AL998" s="444">
        <f>VLOOKUP(AK998,$AK$2:$AL$6,2,TRUE)</f>
        <v>7.0999999999999994E-2</v>
      </c>
      <c r="AM998" s="66">
        <f>AM999+AM1002+AM1004+AM1007+AM1010+AM1012</f>
        <v>6378</v>
      </c>
      <c r="AN998" s="188"/>
      <c r="AO998" s="329">
        <v>0.48</v>
      </c>
    </row>
    <row r="999" spans="2:45" ht="15.75" x14ac:dyDescent="0.25">
      <c r="B999" s="680" t="s">
        <v>705</v>
      </c>
      <c r="C999" s="26" t="s">
        <v>124</v>
      </c>
      <c r="D999" s="113">
        <f t="shared" ref="D999:AA999" si="432">SUM(D1000:D1001)</f>
        <v>53</v>
      </c>
      <c r="E999" s="113">
        <f t="shared" si="432"/>
        <v>222</v>
      </c>
      <c r="F999" s="113">
        <f t="shared" si="432"/>
        <v>177</v>
      </c>
      <c r="G999" s="58">
        <f t="shared" si="432"/>
        <v>16985.399999999998</v>
      </c>
      <c r="H999" s="58">
        <f t="shared" si="432"/>
        <v>319.2</v>
      </c>
      <c r="I999" s="82">
        <f>J999/G999</f>
        <v>0.18587769496155526</v>
      </c>
      <c r="J999" s="58">
        <f t="shared" si="432"/>
        <v>3157.2070000000003</v>
      </c>
      <c r="K999" s="82">
        <f>L999/G999</f>
        <v>0</v>
      </c>
      <c r="L999" s="58">
        <f t="shared" si="432"/>
        <v>0</v>
      </c>
      <c r="M999" s="82">
        <f t="shared" si="432"/>
        <v>0</v>
      </c>
      <c r="N999" s="58">
        <f t="shared" si="432"/>
        <v>0</v>
      </c>
      <c r="O999" s="58">
        <f t="shared" si="432"/>
        <v>0</v>
      </c>
      <c r="P999" s="58">
        <f t="shared" si="432"/>
        <v>0</v>
      </c>
      <c r="Q999" s="58">
        <f t="shared" si="432"/>
        <v>170.30799999999999</v>
      </c>
      <c r="R999" s="58">
        <f t="shared" si="432"/>
        <v>29.747999999999998</v>
      </c>
      <c r="S999" s="58">
        <f t="shared" si="432"/>
        <v>2416.2735833333327</v>
      </c>
      <c r="T999" s="82">
        <f>U999/G999</f>
        <v>0.29093338985246159</v>
      </c>
      <c r="U999" s="58">
        <f t="shared" si="432"/>
        <v>4941.6200000000008</v>
      </c>
      <c r="V999" s="82">
        <f>W999/G999</f>
        <v>0.19999529007265066</v>
      </c>
      <c r="W999" s="57">
        <f t="shared" si="432"/>
        <v>3397</v>
      </c>
      <c r="X999" s="58">
        <f t="shared" si="432"/>
        <v>0</v>
      </c>
      <c r="Y999" s="58">
        <f t="shared" si="432"/>
        <v>28.6</v>
      </c>
      <c r="Z999" s="58">
        <f t="shared" si="432"/>
        <v>0</v>
      </c>
      <c r="AA999" s="58">
        <f t="shared" si="432"/>
        <v>31445.356583333334</v>
      </c>
      <c r="AB999" s="208">
        <f>SUM(AB1000:AB1001)</f>
        <v>0</v>
      </c>
      <c r="AC999" s="141">
        <f>SUM(AC1000:AC1001)</f>
        <v>8338.6200000000008</v>
      </c>
      <c r="AD999" s="236">
        <f t="shared" si="423"/>
        <v>0.49092867992511224</v>
      </c>
      <c r="AE999" s="141">
        <f>SUM(AE1000:AE1001)</f>
        <v>23106.736583333332</v>
      </c>
      <c r="AF999" s="275">
        <f t="shared" si="420"/>
        <v>0.6</v>
      </c>
      <c r="AG999" s="270">
        <f>SUM(AG1000:AG1001)</f>
        <v>10191.239999999998</v>
      </c>
      <c r="AH999" s="141">
        <f>SUM(AH1000:AH1001)</f>
        <v>-1852.6199999999972</v>
      </c>
      <c r="AI999" s="236">
        <f t="shared" si="425"/>
        <v>0.6</v>
      </c>
      <c r="AJ999" s="58">
        <f t="shared" si="426"/>
        <v>10191.239999999998</v>
      </c>
      <c r="AK999" s="58"/>
      <c r="AL999" s="436">
        <f>$AL$998</f>
        <v>7.0999999999999994E-2</v>
      </c>
      <c r="AM999" s="58">
        <f>SUM(AM1000:AM1001)</f>
        <v>1206</v>
      </c>
      <c r="AN999" s="183"/>
      <c r="AO999" s="332"/>
    </row>
    <row r="1000" spans="2:45" ht="15.75" customHeight="1" x14ac:dyDescent="0.25">
      <c r="B1000" s="680"/>
      <c r="C1000" s="30" t="s">
        <v>993</v>
      </c>
      <c r="D1000" s="112">
        <v>25</v>
      </c>
      <c r="E1000" s="112">
        <v>102</v>
      </c>
      <c r="F1000" s="112">
        <v>78</v>
      </c>
      <c r="G1000" s="74">
        <v>7361.4000000000005</v>
      </c>
      <c r="H1000" s="74">
        <v>123.6</v>
      </c>
      <c r="I1000" s="102">
        <v>0.17026747629526989</v>
      </c>
      <c r="J1000" s="74">
        <v>1253.4069999999999</v>
      </c>
      <c r="K1000" s="102">
        <v>0</v>
      </c>
      <c r="L1000" s="74">
        <v>0</v>
      </c>
      <c r="M1000" s="102">
        <v>0</v>
      </c>
      <c r="N1000" s="74">
        <v>0</v>
      </c>
      <c r="O1000" s="74">
        <v>0</v>
      </c>
      <c r="P1000" s="74">
        <v>0</v>
      </c>
      <c r="Q1000" s="74">
        <v>63.507999999999996</v>
      </c>
      <c r="R1000" s="74">
        <v>12.747999999999999</v>
      </c>
      <c r="S1000" s="74">
        <v>1028.5819166666665</v>
      </c>
      <c r="T1000" s="102">
        <v>0.28709484608905911</v>
      </c>
      <c r="U1000" s="74">
        <v>2113.42</v>
      </c>
      <c r="V1000" s="102">
        <v>0.1928709212921455</v>
      </c>
      <c r="W1000" s="322">
        <v>1419.8</v>
      </c>
      <c r="X1000" s="74">
        <v>0</v>
      </c>
      <c r="Y1000" s="74">
        <v>15.7</v>
      </c>
      <c r="Z1000" s="74"/>
      <c r="AA1000" s="60">
        <f>G1000+H1000+J1000+L1000+N1000+O1000+P1000+Q1000+R1000+S1000+U1000+W1000+X1000+Y1000+Z1000</f>
        <v>13392.164916666667</v>
      </c>
      <c r="AB1000" s="216">
        <v>0</v>
      </c>
      <c r="AC1000" s="74">
        <f>AB1000+X1000+W1000+U1000</f>
        <v>3533.2200000000003</v>
      </c>
      <c r="AD1000" s="248">
        <f t="shared" si="423"/>
        <v>0.47996576738120467</v>
      </c>
      <c r="AE1000" s="74">
        <f>G1000+H1000+J1000+L1000+N1000+P1000+Q1000+R1000+S1000+Y1000+Z1000</f>
        <v>9858.9449166666673</v>
      </c>
      <c r="AF1000" s="300">
        <f t="shared" si="420"/>
        <v>0.6</v>
      </c>
      <c r="AG1000" s="301">
        <f>G1000*AF1000</f>
        <v>4416.84</v>
      </c>
      <c r="AH1000" s="225">
        <f>IF((AA1000+AB1000)-(AE1000+AG1000)&gt;0,0,(AA1000+AB1000)-(AE1000+AG1000))</f>
        <v>-883.6200000000008</v>
      </c>
      <c r="AI1000" s="248">
        <f t="shared" si="425"/>
        <v>0.60000000000000009</v>
      </c>
      <c r="AJ1000" s="74">
        <f t="shared" si="426"/>
        <v>4416.8400000000011</v>
      </c>
      <c r="AK1000" s="74"/>
      <c r="AL1000" s="448">
        <f t="shared" ref="AL1000:AL1014" si="433">$AL$998</f>
        <v>7.0999999999999994E-2</v>
      </c>
      <c r="AM1000" s="74">
        <f t="shared" si="421"/>
        <v>522.70000000000005</v>
      </c>
      <c r="AN1000" s="191"/>
      <c r="AO1000" s="332"/>
    </row>
    <row r="1001" spans="2:45" ht="15.75" x14ac:dyDescent="0.25">
      <c r="B1001" s="680"/>
      <c r="C1001" s="30" t="s">
        <v>994</v>
      </c>
      <c r="D1001" s="112">
        <v>28</v>
      </c>
      <c r="E1001" s="112">
        <v>120</v>
      </c>
      <c r="F1001" s="112">
        <v>99</v>
      </c>
      <c r="G1001" s="73">
        <v>9623.9999999999982</v>
      </c>
      <c r="H1001" s="73">
        <v>195.6</v>
      </c>
      <c r="I1001" s="80">
        <v>0.1978179551122195</v>
      </c>
      <c r="J1001" s="73">
        <v>1903.8000000000002</v>
      </c>
      <c r="K1001" s="80">
        <v>0</v>
      </c>
      <c r="L1001" s="73">
        <v>0</v>
      </c>
      <c r="M1001" s="80">
        <v>0</v>
      </c>
      <c r="N1001" s="73">
        <v>0</v>
      </c>
      <c r="O1001" s="73">
        <v>0</v>
      </c>
      <c r="P1001" s="73">
        <v>0</v>
      </c>
      <c r="Q1001" s="73">
        <v>106.80000000000001</v>
      </c>
      <c r="R1001" s="73">
        <v>17</v>
      </c>
      <c r="S1001" s="73">
        <v>1387.6916666666664</v>
      </c>
      <c r="T1001" s="80">
        <v>0.2938694929343309</v>
      </c>
      <c r="U1001" s="73">
        <v>2828.2000000000003</v>
      </c>
      <c r="V1001" s="80">
        <v>0.2054447215295096</v>
      </c>
      <c r="W1001" s="69">
        <v>1977.2</v>
      </c>
      <c r="X1001" s="73">
        <v>0</v>
      </c>
      <c r="Y1001" s="73">
        <v>12.9</v>
      </c>
      <c r="Z1001" s="73">
        <v>0</v>
      </c>
      <c r="AA1001" s="60">
        <f>G1001+H1001+J1001+L1001+N1001+O1001+P1001+Q1001+R1001+S1001+U1001+W1001+X1001+Y1001+Z1001</f>
        <v>18053.191666666666</v>
      </c>
      <c r="AB1001" s="211">
        <v>0</v>
      </c>
      <c r="AC1001" s="73">
        <f>AB1001+X1001+W1001+U1001</f>
        <v>4805.4000000000005</v>
      </c>
      <c r="AD1001" s="249">
        <f t="shared" si="423"/>
        <v>0.49931421446384056</v>
      </c>
      <c r="AE1001" s="73">
        <f>G1001+H1001+J1001+L1001+N1001+P1001+Q1001+R1001+S1001+Y1001+Z1001</f>
        <v>13247.791666666662</v>
      </c>
      <c r="AF1001" s="302">
        <f t="shared" si="420"/>
        <v>0.6</v>
      </c>
      <c r="AG1001" s="303">
        <f>G1001*AF1001</f>
        <v>5774.3999999999987</v>
      </c>
      <c r="AH1001" s="225">
        <f>IF((AA1001+AB1001)-(AE1001+AG1001)&gt;0,0,(AA1001+AB1001)-(AE1001+AG1001))</f>
        <v>-968.99999999999636</v>
      </c>
      <c r="AI1001" s="249">
        <f t="shared" si="425"/>
        <v>0.59999999999999976</v>
      </c>
      <c r="AJ1001" s="73">
        <f t="shared" si="426"/>
        <v>5774.3999999999969</v>
      </c>
      <c r="AK1001" s="73"/>
      <c r="AL1001" s="448">
        <f t="shared" si="433"/>
        <v>7.0999999999999994E-2</v>
      </c>
      <c r="AM1001" s="73">
        <f t="shared" si="421"/>
        <v>683.3</v>
      </c>
      <c r="AN1001" s="192"/>
      <c r="AO1001" s="332"/>
    </row>
    <row r="1002" spans="2:45" s="1" customFormat="1" ht="15.75" customHeight="1" x14ac:dyDescent="0.25">
      <c r="B1002" s="680" t="s">
        <v>706</v>
      </c>
      <c r="C1002" s="26" t="s">
        <v>124</v>
      </c>
      <c r="D1002" s="113">
        <f t="shared" ref="D1002:AA1002" si="434">SUM(D1003)</f>
        <v>26</v>
      </c>
      <c r="E1002" s="113">
        <f t="shared" si="434"/>
        <v>99</v>
      </c>
      <c r="F1002" s="113">
        <f t="shared" si="434"/>
        <v>93</v>
      </c>
      <c r="G1002" s="58">
        <f t="shared" si="434"/>
        <v>9220.18</v>
      </c>
      <c r="H1002" s="58">
        <f t="shared" si="434"/>
        <v>190.20000000000002</v>
      </c>
      <c r="I1002" s="82">
        <f>J1002/G1002</f>
        <v>0.16609545583708779</v>
      </c>
      <c r="J1002" s="58">
        <f t="shared" si="434"/>
        <v>1531.43</v>
      </c>
      <c r="K1002" s="82">
        <f>L1002/G1002</f>
        <v>0</v>
      </c>
      <c r="L1002" s="58">
        <f t="shared" si="434"/>
        <v>0</v>
      </c>
      <c r="M1002" s="82">
        <f t="shared" si="434"/>
        <v>0</v>
      </c>
      <c r="N1002" s="58">
        <f t="shared" si="434"/>
        <v>0</v>
      </c>
      <c r="O1002" s="58">
        <f t="shared" si="434"/>
        <v>0</v>
      </c>
      <c r="P1002" s="58">
        <f t="shared" si="434"/>
        <v>0</v>
      </c>
      <c r="Q1002" s="58">
        <f t="shared" si="434"/>
        <v>66.099999999999994</v>
      </c>
      <c r="R1002" s="58">
        <f t="shared" si="434"/>
        <v>17</v>
      </c>
      <c r="S1002" s="58">
        <f t="shared" si="434"/>
        <v>1297.5341666666668</v>
      </c>
      <c r="T1002" s="82">
        <f>U1002/G1002</f>
        <v>0.2921689164419784</v>
      </c>
      <c r="U1002" s="58">
        <f t="shared" si="434"/>
        <v>2693.8500000000004</v>
      </c>
      <c r="V1002" s="82">
        <f>W1002/G1002</f>
        <v>0.20131385721319972</v>
      </c>
      <c r="W1002" s="57">
        <f t="shared" si="434"/>
        <v>1856.1499999999999</v>
      </c>
      <c r="X1002" s="58">
        <f t="shared" si="434"/>
        <v>0</v>
      </c>
      <c r="Y1002" s="58">
        <f t="shared" si="434"/>
        <v>13.9</v>
      </c>
      <c r="Z1002" s="58">
        <f t="shared" si="434"/>
        <v>0</v>
      </c>
      <c r="AA1002" s="58">
        <f t="shared" si="434"/>
        <v>16886.344166666669</v>
      </c>
      <c r="AB1002" s="208">
        <f>SUM(AB1003)</f>
        <v>0</v>
      </c>
      <c r="AC1002" s="141">
        <f>SUM(AC1003)</f>
        <v>4550</v>
      </c>
      <c r="AD1002" s="236">
        <f t="shared" si="423"/>
        <v>0.49348277365517806</v>
      </c>
      <c r="AE1002" s="141">
        <f>SUM(AE1003)</f>
        <v>12336.344166666668</v>
      </c>
      <c r="AF1002" s="275">
        <f t="shared" si="420"/>
        <v>0.6</v>
      </c>
      <c r="AG1002" s="270">
        <f>SUM(AG1003)</f>
        <v>5532.1080000000002</v>
      </c>
      <c r="AH1002" s="141">
        <f>SUM(AH1003)</f>
        <v>-982.10800000000017</v>
      </c>
      <c r="AI1002" s="236">
        <f t="shared" si="425"/>
        <v>0.6</v>
      </c>
      <c r="AJ1002" s="58">
        <f t="shared" si="426"/>
        <v>5532.1080000000002</v>
      </c>
      <c r="AK1002" s="58"/>
      <c r="AL1002" s="436">
        <f t="shared" si="433"/>
        <v>7.0999999999999994E-2</v>
      </c>
      <c r="AM1002" s="58">
        <f>SUM(AM1003)</f>
        <v>654.6</v>
      </c>
      <c r="AN1002" s="183"/>
      <c r="AO1002" s="330"/>
    </row>
    <row r="1003" spans="2:45" s="1" customFormat="1" ht="15.75" x14ac:dyDescent="0.25">
      <c r="B1003" s="680"/>
      <c r="C1003" s="30" t="s">
        <v>995</v>
      </c>
      <c r="D1003" s="112">
        <v>26</v>
      </c>
      <c r="E1003" s="112">
        <v>99</v>
      </c>
      <c r="F1003" s="112">
        <v>93</v>
      </c>
      <c r="G1003" s="74">
        <v>9220.18</v>
      </c>
      <c r="H1003" s="74">
        <v>190.20000000000002</v>
      </c>
      <c r="I1003" s="102">
        <v>0.16609545583708779</v>
      </c>
      <c r="J1003" s="74">
        <v>1531.43</v>
      </c>
      <c r="K1003" s="102">
        <v>0</v>
      </c>
      <c r="L1003" s="74">
        <v>0</v>
      </c>
      <c r="M1003" s="102">
        <v>0</v>
      </c>
      <c r="N1003" s="74">
        <v>0</v>
      </c>
      <c r="O1003" s="74">
        <v>0</v>
      </c>
      <c r="P1003" s="74">
        <v>0</v>
      </c>
      <c r="Q1003" s="74">
        <v>66.099999999999994</v>
      </c>
      <c r="R1003" s="74">
        <v>17</v>
      </c>
      <c r="S1003" s="74">
        <v>1297.5341666666668</v>
      </c>
      <c r="T1003" s="102">
        <v>0.2921689164419784</v>
      </c>
      <c r="U1003" s="74">
        <v>2693.8500000000004</v>
      </c>
      <c r="V1003" s="102">
        <v>0.20131385721319972</v>
      </c>
      <c r="W1003" s="322">
        <v>1856.1499999999999</v>
      </c>
      <c r="X1003" s="74">
        <v>0</v>
      </c>
      <c r="Y1003" s="74">
        <v>13.9</v>
      </c>
      <c r="Z1003" s="74">
        <v>0</v>
      </c>
      <c r="AA1003" s="60">
        <f>G1003+H1003+J1003+L1003+N1003+O1003+P1003+Q1003+R1003+S1003+U1003+W1003+X1003+Y1003+Z1003</f>
        <v>16886.344166666669</v>
      </c>
      <c r="AB1003" s="216">
        <v>0</v>
      </c>
      <c r="AC1003" s="74">
        <f>AB1003+X1003+W1003+U1003</f>
        <v>4550</v>
      </c>
      <c r="AD1003" s="248">
        <f t="shared" si="423"/>
        <v>0.49348277365517806</v>
      </c>
      <c r="AE1003" s="74">
        <f>G1003+H1003+J1003+L1003+N1003+P1003+Q1003+R1003+S1003+Y1003+Z1003</f>
        <v>12336.344166666668</v>
      </c>
      <c r="AF1003" s="300">
        <f t="shared" si="420"/>
        <v>0.6</v>
      </c>
      <c r="AG1003" s="301">
        <f>G1003*AF1003</f>
        <v>5532.1080000000002</v>
      </c>
      <c r="AH1003" s="225">
        <f>IF((AA1003+AB1003)-(AE1003+AG1003)&gt;0,0,(AA1003+AB1003)-(AE1003+AG1003))</f>
        <v>-982.10800000000017</v>
      </c>
      <c r="AI1003" s="248">
        <f t="shared" si="425"/>
        <v>0.6</v>
      </c>
      <c r="AJ1003" s="74">
        <f t="shared" si="426"/>
        <v>5532.1080000000002</v>
      </c>
      <c r="AK1003" s="74"/>
      <c r="AL1003" s="448">
        <f t="shared" si="433"/>
        <v>7.0999999999999994E-2</v>
      </c>
      <c r="AM1003" s="74">
        <f t="shared" si="421"/>
        <v>654.6</v>
      </c>
      <c r="AN1003" s="191"/>
      <c r="AO1003" s="330"/>
    </row>
    <row r="1004" spans="2:45" ht="15.75" x14ac:dyDescent="0.25">
      <c r="B1004" s="680" t="s">
        <v>707</v>
      </c>
      <c r="C1004" s="26" t="s">
        <v>124</v>
      </c>
      <c r="D1004" s="113">
        <f t="shared" ref="D1004:AA1004" si="435">SUM(D1005:D1006)</f>
        <v>49</v>
      </c>
      <c r="E1004" s="113">
        <f t="shared" si="435"/>
        <v>210</v>
      </c>
      <c r="F1004" s="113">
        <f t="shared" si="435"/>
        <v>189</v>
      </c>
      <c r="G1004" s="58">
        <f t="shared" si="435"/>
        <v>18381.009999999998</v>
      </c>
      <c r="H1004" s="58">
        <f t="shared" si="435"/>
        <v>355.20000000000005</v>
      </c>
      <c r="I1004" s="82">
        <f>J1004/G1004</f>
        <v>0.15601481746650483</v>
      </c>
      <c r="J1004" s="58">
        <f t="shared" si="435"/>
        <v>2867.7099199999998</v>
      </c>
      <c r="K1004" s="82">
        <f>L1004/G1004</f>
        <v>8.123601477829567E-3</v>
      </c>
      <c r="L1004" s="58">
        <f t="shared" si="435"/>
        <v>149.32000000000002</v>
      </c>
      <c r="M1004" s="82">
        <f t="shared" si="435"/>
        <v>0</v>
      </c>
      <c r="N1004" s="58">
        <f t="shared" si="435"/>
        <v>0</v>
      </c>
      <c r="O1004" s="58">
        <f t="shared" si="435"/>
        <v>0</v>
      </c>
      <c r="P1004" s="58">
        <f t="shared" si="435"/>
        <v>0</v>
      </c>
      <c r="Q1004" s="58">
        <f t="shared" si="435"/>
        <v>100.59</v>
      </c>
      <c r="R1004" s="58">
        <f t="shared" si="435"/>
        <v>29.927600000000002</v>
      </c>
      <c r="S1004" s="58">
        <f t="shared" si="435"/>
        <v>2520.9832266666667</v>
      </c>
      <c r="T1004" s="82">
        <f>U1004/G1004</f>
        <v>0.29126656260999806</v>
      </c>
      <c r="U1004" s="58">
        <f t="shared" si="435"/>
        <v>5353.7736000000004</v>
      </c>
      <c r="V1004" s="82">
        <f>W1004/G1004</f>
        <v>0.2025551153065038</v>
      </c>
      <c r="W1004" s="57">
        <f t="shared" si="435"/>
        <v>3723.1675999999993</v>
      </c>
      <c r="X1004" s="58">
        <f t="shared" si="435"/>
        <v>0</v>
      </c>
      <c r="Y1004" s="58">
        <f t="shared" si="435"/>
        <v>71.624070000000003</v>
      </c>
      <c r="Z1004" s="58">
        <f t="shared" si="435"/>
        <v>0</v>
      </c>
      <c r="AA1004" s="58">
        <f t="shared" si="435"/>
        <v>33553.306016666669</v>
      </c>
      <c r="AB1004" s="208">
        <f>SUM(AB1005:AB1006)</f>
        <v>0</v>
      </c>
      <c r="AC1004" s="141">
        <f>SUM(AC1005:AC1006)</f>
        <v>9076.9411999999993</v>
      </c>
      <c r="AD1004" s="236">
        <f t="shared" si="423"/>
        <v>0.49382167791650189</v>
      </c>
      <c r="AE1004" s="141">
        <f>SUM(AE1005:AE1006)</f>
        <v>24476.364816666668</v>
      </c>
      <c r="AF1004" s="275">
        <f t="shared" si="420"/>
        <v>0.6</v>
      </c>
      <c r="AG1004" s="270">
        <f>SUM(AG1005:AG1006)</f>
        <v>11028.606</v>
      </c>
      <c r="AH1004" s="141">
        <f>SUM(AH1005:AH1006)</f>
        <v>-1951.6647999999968</v>
      </c>
      <c r="AI1004" s="236">
        <f t="shared" si="425"/>
        <v>0.59999999999999987</v>
      </c>
      <c r="AJ1004" s="58">
        <f t="shared" si="426"/>
        <v>11028.605999999996</v>
      </c>
      <c r="AK1004" s="58"/>
      <c r="AL1004" s="436">
        <f t="shared" si="433"/>
        <v>7.0999999999999994E-2</v>
      </c>
      <c r="AM1004" s="58">
        <f>SUM(AM1005:AM1006)</f>
        <v>1305</v>
      </c>
      <c r="AN1004" s="183"/>
      <c r="AO1004" s="332"/>
    </row>
    <row r="1005" spans="2:45" ht="15.75" customHeight="1" x14ac:dyDescent="0.25">
      <c r="B1005" s="680"/>
      <c r="C1005" s="30" t="s">
        <v>996</v>
      </c>
      <c r="D1005" s="112">
        <v>19</v>
      </c>
      <c r="E1005" s="112">
        <v>91</v>
      </c>
      <c r="F1005" s="112">
        <v>77</v>
      </c>
      <c r="G1005" s="74">
        <v>7083.6599999999989</v>
      </c>
      <c r="H1005" s="74">
        <v>151.19999999999999</v>
      </c>
      <c r="I1005" s="102">
        <v>0.17317600223613219</v>
      </c>
      <c r="J1005" s="74">
        <v>1226.71992</v>
      </c>
      <c r="K1005" s="102">
        <v>0</v>
      </c>
      <c r="L1005" s="74">
        <v>0</v>
      </c>
      <c r="M1005" s="102">
        <v>0</v>
      </c>
      <c r="N1005" s="74">
        <v>0</v>
      </c>
      <c r="O1005" s="74">
        <v>0</v>
      </c>
      <c r="P1005" s="74">
        <v>0</v>
      </c>
      <c r="Q1005" s="74">
        <v>61.7</v>
      </c>
      <c r="R1005" s="74">
        <v>12.747600000000002</v>
      </c>
      <c r="S1005" s="74">
        <v>1005.17656</v>
      </c>
      <c r="T1005" s="102">
        <v>0.2922025619524371</v>
      </c>
      <c r="U1005" s="74">
        <v>2069.8636000000001</v>
      </c>
      <c r="V1005" s="102">
        <v>0.20557559227856784</v>
      </c>
      <c r="W1005" s="322">
        <v>1456.2275999999997</v>
      </c>
      <c r="X1005" s="74">
        <v>0</v>
      </c>
      <c r="Y1005" s="74">
        <v>58.724069999999998</v>
      </c>
      <c r="Z1005" s="74">
        <v>0</v>
      </c>
      <c r="AA1005" s="60">
        <f>G1005+H1005+J1005+L1005+N1005+O1005+P1005+Q1005+R1005+S1005+U1005+W1005+X1005+Y1005+Z1005</f>
        <v>13126.01935</v>
      </c>
      <c r="AB1005" s="216">
        <v>0</v>
      </c>
      <c r="AC1005" s="74">
        <f>AB1005+X1005+W1005+U1005</f>
        <v>3526.0911999999998</v>
      </c>
      <c r="AD1005" s="248">
        <f t="shared" si="423"/>
        <v>0.49777815423100491</v>
      </c>
      <c r="AE1005" s="74">
        <f>G1005+H1005+J1005+L1005+N1005+P1005+Q1005+R1005+S1005+Y1005+Z1005</f>
        <v>9599.9281499999997</v>
      </c>
      <c r="AF1005" s="300">
        <f t="shared" si="420"/>
        <v>0.6</v>
      </c>
      <c r="AG1005" s="301">
        <f>G1005*AF1005</f>
        <v>4250.195999999999</v>
      </c>
      <c r="AH1005" s="225">
        <f>IF((AA1005+AB1005)-(AE1005+AG1005)&gt;0,0,(AA1005+AB1005)-(AE1005+AG1005))</f>
        <v>-724.10479999999916</v>
      </c>
      <c r="AI1005" s="248">
        <f t="shared" si="425"/>
        <v>0.6</v>
      </c>
      <c r="AJ1005" s="74">
        <f t="shared" si="426"/>
        <v>4250.195999999999</v>
      </c>
      <c r="AK1005" s="74"/>
      <c r="AL1005" s="448">
        <f t="shared" si="433"/>
        <v>7.0999999999999994E-2</v>
      </c>
      <c r="AM1005" s="74">
        <f t="shared" si="421"/>
        <v>502.9</v>
      </c>
      <c r="AN1005" s="191"/>
      <c r="AO1005" s="332"/>
    </row>
    <row r="1006" spans="2:45" ht="15.75" x14ac:dyDescent="0.25">
      <c r="B1006" s="680"/>
      <c r="C1006" s="31" t="s">
        <v>997</v>
      </c>
      <c r="D1006" s="114">
        <v>30</v>
      </c>
      <c r="E1006" s="114">
        <v>119</v>
      </c>
      <c r="F1006" s="114">
        <v>112</v>
      </c>
      <c r="G1006" s="75">
        <v>11297.35</v>
      </c>
      <c r="H1006" s="75">
        <v>204.00000000000003</v>
      </c>
      <c r="I1006" s="86">
        <v>0.14525441807149461</v>
      </c>
      <c r="J1006" s="75">
        <v>1640.9899999999998</v>
      </c>
      <c r="K1006" s="86">
        <v>1.3217258914701237E-2</v>
      </c>
      <c r="L1006" s="75">
        <v>149.32000000000002</v>
      </c>
      <c r="M1006" s="86">
        <v>0</v>
      </c>
      <c r="N1006" s="75">
        <v>0</v>
      </c>
      <c r="O1006" s="75">
        <v>0</v>
      </c>
      <c r="P1006" s="75">
        <v>0</v>
      </c>
      <c r="Q1006" s="75">
        <v>38.89</v>
      </c>
      <c r="R1006" s="75">
        <v>17.18</v>
      </c>
      <c r="S1006" s="75">
        <v>1515.8066666666668</v>
      </c>
      <c r="T1006" s="86">
        <v>0.29067967266659878</v>
      </c>
      <c r="U1006" s="75">
        <v>3283.91</v>
      </c>
      <c r="V1006" s="86">
        <v>0.20066121701106893</v>
      </c>
      <c r="W1006" s="47">
        <v>2266.9399999999996</v>
      </c>
      <c r="X1006" s="75">
        <v>0</v>
      </c>
      <c r="Y1006" s="75">
        <v>12.9</v>
      </c>
      <c r="Z1006" s="75">
        <v>0</v>
      </c>
      <c r="AA1006" s="60">
        <f>G1006+H1006+J1006+L1006+N1006+O1006+P1006+Q1006+R1006+S1006+U1006+W1006+X1006+Y1006+Z1006</f>
        <v>20427.286666666667</v>
      </c>
      <c r="AB1006" s="217">
        <v>0</v>
      </c>
      <c r="AC1006" s="75">
        <f>AB1006+X1006+W1006+U1006</f>
        <v>5550.8499999999995</v>
      </c>
      <c r="AD1006" s="250">
        <f t="shared" si="423"/>
        <v>0.4913408896776677</v>
      </c>
      <c r="AE1006" s="75">
        <f>G1006+H1006+J1006+L1006+N1006+P1006+Q1006+R1006+S1006+Y1006+Z1006</f>
        <v>14876.436666666666</v>
      </c>
      <c r="AF1006" s="304">
        <f t="shared" si="420"/>
        <v>0.6</v>
      </c>
      <c r="AG1006" s="305">
        <f>G1006*AF1006</f>
        <v>6778.41</v>
      </c>
      <c r="AH1006" s="225">
        <f>IF((AA1006+AB1006)-(AE1006+AG1006)&gt;0,0,(AA1006+AB1006)-(AE1006+AG1006))</f>
        <v>-1227.5599999999977</v>
      </c>
      <c r="AI1006" s="250">
        <f t="shared" si="425"/>
        <v>0.59999999999999976</v>
      </c>
      <c r="AJ1006" s="75">
        <f t="shared" si="426"/>
        <v>6778.4099999999971</v>
      </c>
      <c r="AK1006" s="75"/>
      <c r="AL1006" s="449">
        <f t="shared" si="433"/>
        <v>7.0999999999999994E-2</v>
      </c>
      <c r="AM1006" s="75">
        <f t="shared" si="421"/>
        <v>802.1</v>
      </c>
      <c r="AN1006" s="193"/>
      <c r="AO1006" s="332"/>
    </row>
    <row r="1007" spans="2:45" ht="15.75" x14ac:dyDescent="0.25">
      <c r="B1007" s="680" t="s">
        <v>708</v>
      </c>
      <c r="C1007" s="26" t="s">
        <v>124</v>
      </c>
      <c r="D1007" s="113">
        <f>SUM(D1008:D1009)</f>
        <v>55</v>
      </c>
      <c r="E1007" s="113">
        <f>SUM(E1008:E1009)</f>
        <v>231</v>
      </c>
      <c r="F1007" s="113">
        <f>SUM(F1008:F1009)</f>
        <v>182</v>
      </c>
      <c r="G1007" s="58">
        <f t="shared" ref="G1007:Z1007" si="436">SUM(G1008:G1009)</f>
        <v>17648.41</v>
      </c>
      <c r="H1007" s="58">
        <f t="shared" si="436"/>
        <v>1268.5900000000001</v>
      </c>
      <c r="I1007" s="82">
        <f>J1007/G1007</f>
        <v>0.19195836905420943</v>
      </c>
      <c r="J1007" s="58">
        <f t="shared" si="436"/>
        <v>3387.76</v>
      </c>
      <c r="K1007" s="82">
        <f>L1007/G1007</f>
        <v>0</v>
      </c>
      <c r="L1007" s="58">
        <f t="shared" si="436"/>
        <v>0</v>
      </c>
      <c r="M1007" s="82">
        <f t="shared" si="436"/>
        <v>0</v>
      </c>
      <c r="N1007" s="58">
        <f t="shared" si="436"/>
        <v>0</v>
      </c>
      <c r="O1007" s="58">
        <f t="shared" si="436"/>
        <v>0</v>
      </c>
      <c r="P1007" s="58">
        <f t="shared" si="436"/>
        <v>0</v>
      </c>
      <c r="Q1007" s="58">
        <f t="shared" si="436"/>
        <v>185.35999999999999</v>
      </c>
      <c r="R1007" s="58">
        <f t="shared" si="436"/>
        <v>44.69</v>
      </c>
      <c r="S1007" s="58">
        <f t="shared" si="436"/>
        <v>2622.8791666666666</v>
      </c>
      <c r="T1007" s="82">
        <f>U1007/G1007</f>
        <v>0.29597453821619057</v>
      </c>
      <c r="U1007" s="58">
        <f t="shared" si="436"/>
        <v>5223.4799999999996</v>
      </c>
      <c r="V1007" s="82">
        <f>W1007/G1007</f>
        <v>0.21237947214508276</v>
      </c>
      <c r="W1007" s="57">
        <f t="shared" si="436"/>
        <v>3748.16</v>
      </c>
      <c r="X1007" s="58">
        <f t="shared" si="436"/>
        <v>0</v>
      </c>
      <c r="Y1007" s="58">
        <f t="shared" si="436"/>
        <v>25.8</v>
      </c>
      <c r="Z1007" s="58">
        <f t="shared" si="436"/>
        <v>0</v>
      </c>
      <c r="AA1007" s="58">
        <f>SUM(AA1008:AA1009)</f>
        <v>34155.129166666673</v>
      </c>
      <c r="AB1007" s="208">
        <f>SUM(AB1008:AB1009)</f>
        <v>0</v>
      </c>
      <c r="AC1007" s="141">
        <f>SUM(AC1008:AC1009)</f>
        <v>8971.64</v>
      </c>
      <c r="AD1007" s="236">
        <f t="shared" si="423"/>
        <v>0.50835401036127326</v>
      </c>
      <c r="AE1007" s="141">
        <f>SUM(AE1008:AE1009)</f>
        <v>25183.489166666666</v>
      </c>
      <c r="AF1007" s="275">
        <f t="shared" si="420"/>
        <v>0.6</v>
      </c>
      <c r="AG1007" s="270">
        <f>SUM(AG1008:AG1009)</f>
        <v>10589.045999999998</v>
      </c>
      <c r="AH1007" s="141">
        <f>SUM(AH1008:AH1009)</f>
        <v>-1617.4059999999954</v>
      </c>
      <c r="AI1007" s="236">
        <f t="shared" si="425"/>
        <v>0.59999999999999976</v>
      </c>
      <c r="AJ1007" s="58">
        <f t="shared" si="426"/>
        <v>10589.045999999995</v>
      </c>
      <c r="AK1007" s="58"/>
      <c r="AL1007" s="436">
        <f t="shared" si="433"/>
        <v>7.0999999999999994E-2</v>
      </c>
      <c r="AM1007" s="58">
        <f>SUM(AM1008:AM1009)</f>
        <v>1253</v>
      </c>
      <c r="AN1007" s="183"/>
      <c r="AO1007" s="332"/>
    </row>
    <row r="1008" spans="2:45" ht="15.75" customHeight="1" x14ac:dyDescent="0.25">
      <c r="B1008" s="680"/>
      <c r="C1008" s="30" t="s">
        <v>998</v>
      </c>
      <c r="D1008" s="112">
        <v>27</v>
      </c>
      <c r="E1008" s="112">
        <v>117</v>
      </c>
      <c r="F1008" s="112">
        <v>89</v>
      </c>
      <c r="G1008" s="73">
        <v>8549.5199999999986</v>
      </c>
      <c r="H1008" s="73">
        <v>226.10000000000002</v>
      </c>
      <c r="I1008" s="80">
        <v>0.21224583368423028</v>
      </c>
      <c r="J1008" s="73">
        <v>1814.6000000000001</v>
      </c>
      <c r="K1008" s="80">
        <v>0</v>
      </c>
      <c r="L1008" s="73">
        <v>0</v>
      </c>
      <c r="M1008" s="80">
        <v>0</v>
      </c>
      <c r="N1008" s="73">
        <v>0</v>
      </c>
      <c r="O1008" s="73">
        <v>0</v>
      </c>
      <c r="P1008" s="73">
        <v>0</v>
      </c>
      <c r="Q1008" s="73">
        <v>124.69999999999999</v>
      </c>
      <c r="R1008" s="73">
        <v>31.94</v>
      </c>
      <c r="S1008" s="73">
        <v>1254.2708333333335</v>
      </c>
      <c r="T1008" s="80">
        <v>0.29582830381120817</v>
      </c>
      <c r="U1008" s="73">
        <v>2529.19</v>
      </c>
      <c r="V1008" s="80">
        <v>0.21136859145308748</v>
      </c>
      <c r="W1008" s="69">
        <v>1807.1000000000001</v>
      </c>
      <c r="X1008" s="73">
        <v>0</v>
      </c>
      <c r="Y1008" s="73">
        <v>12.9</v>
      </c>
      <c r="Z1008" s="73">
        <v>0</v>
      </c>
      <c r="AA1008" s="60">
        <f>G1008+H1008+J1008+L1008+N1008+O1008+P1008+Q1008+R1008+S1008+U1008+W1008+X1008+Y1008+Z1008</f>
        <v>16350.320833333335</v>
      </c>
      <c r="AB1008" s="211">
        <v>0</v>
      </c>
      <c r="AC1008" s="73">
        <f>AB1008+X1008+W1008+U1008</f>
        <v>4336.29</v>
      </c>
      <c r="AD1008" s="249">
        <f t="shared" si="423"/>
        <v>0.50719689526429557</v>
      </c>
      <c r="AE1008" s="73">
        <f>G1008+H1008+J1008+L1008+N1008+P1008+Q1008+R1008+S1008+Y1008+Z1008</f>
        <v>12014.030833333334</v>
      </c>
      <c r="AF1008" s="302">
        <f t="shared" si="420"/>
        <v>0.6</v>
      </c>
      <c r="AG1008" s="303">
        <f>G1008*AF1008</f>
        <v>5129.7119999999986</v>
      </c>
      <c r="AH1008" s="225">
        <f>IF((AA1008+AB1008)-(AE1008+AG1008)&gt;0,0,(AA1008+AB1008)-(AE1008+AG1008))</f>
        <v>-793.42199999999866</v>
      </c>
      <c r="AI1008" s="249">
        <f t="shared" si="425"/>
        <v>0.6</v>
      </c>
      <c r="AJ1008" s="73">
        <f t="shared" si="426"/>
        <v>5129.7119999999986</v>
      </c>
      <c r="AK1008" s="73"/>
      <c r="AL1008" s="450">
        <f t="shared" si="433"/>
        <v>7.0999999999999994E-2</v>
      </c>
      <c r="AM1008" s="73">
        <f t="shared" si="421"/>
        <v>607</v>
      </c>
      <c r="AN1008" s="192"/>
      <c r="AO1008" s="332"/>
    </row>
    <row r="1009" spans="2:41" ht="15.75" x14ac:dyDescent="0.25">
      <c r="B1009" s="680"/>
      <c r="C1009" s="30" t="s">
        <v>999</v>
      </c>
      <c r="D1009" s="112">
        <v>28</v>
      </c>
      <c r="E1009" s="112">
        <v>114</v>
      </c>
      <c r="F1009" s="112">
        <v>93</v>
      </c>
      <c r="G1009" s="73">
        <v>9098.8900000000012</v>
      </c>
      <c r="H1009" s="73">
        <v>1042.49</v>
      </c>
      <c r="I1009" s="80">
        <v>0.17289581476421845</v>
      </c>
      <c r="J1009" s="73">
        <v>1573.1599999999999</v>
      </c>
      <c r="K1009" s="80">
        <v>0</v>
      </c>
      <c r="L1009" s="73">
        <v>0</v>
      </c>
      <c r="M1009" s="80">
        <v>0</v>
      </c>
      <c r="N1009" s="73">
        <v>0</v>
      </c>
      <c r="O1009" s="73">
        <v>0</v>
      </c>
      <c r="P1009" s="73">
        <v>0</v>
      </c>
      <c r="Q1009" s="73">
        <v>60.66</v>
      </c>
      <c r="R1009" s="73">
        <v>12.75</v>
      </c>
      <c r="S1009" s="73">
        <v>1368.6083333333333</v>
      </c>
      <c r="T1009" s="80">
        <v>0.296111943324955</v>
      </c>
      <c r="U1009" s="73">
        <v>2694.29</v>
      </c>
      <c r="V1009" s="80">
        <v>0.21332931819155959</v>
      </c>
      <c r="W1009" s="69">
        <v>1941.06</v>
      </c>
      <c r="X1009" s="73">
        <v>0</v>
      </c>
      <c r="Y1009" s="73">
        <v>12.9</v>
      </c>
      <c r="Z1009" s="73">
        <v>0</v>
      </c>
      <c r="AA1009" s="60">
        <f>G1009+H1009+J1009+L1009+N1009+O1009+P1009+Q1009+R1009+S1009+U1009+W1009+X1009+Y1009+Z1009</f>
        <v>17804.808333333338</v>
      </c>
      <c r="AB1009" s="211">
        <v>0</v>
      </c>
      <c r="AC1009" s="73">
        <f>AB1009+X1009+W1009+U1009</f>
        <v>4635.3500000000004</v>
      </c>
      <c r="AD1009" s="249">
        <f t="shared" si="423"/>
        <v>0.50944126151651459</v>
      </c>
      <c r="AE1009" s="73">
        <f>G1009+H1009+J1009+L1009+N1009+P1009+Q1009+R1009+S1009+Y1009+Z1009</f>
        <v>13169.458333333334</v>
      </c>
      <c r="AF1009" s="302">
        <f t="shared" si="420"/>
        <v>0.6</v>
      </c>
      <c r="AG1009" s="303">
        <f>G1009*AF1009</f>
        <v>5459.3340000000007</v>
      </c>
      <c r="AH1009" s="225">
        <f>IF((AA1009+AB1009)-(AE1009+AG1009)&gt;0,0,(AA1009+AB1009)-(AE1009+AG1009))</f>
        <v>-823.98399999999674</v>
      </c>
      <c r="AI1009" s="249">
        <f t="shared" si="425"/>
        <v>0.59999999999999964</v>
      </c>
      <c r="AJ1009" s="73">
        <f t="shared" si="426"/>
        <v>5459.3339999999971</v>
      </c>
      <c r="AK1009" s="73"/>
      <c r="AL1009" s="450">
        <f t="shared" si="433"/>
        <v>7.0999999999999994E-2</v>
      </c>
      <c r="AM1009" s="73">
        <f t="shared" si="421"/>
        <v>646</v>
      </c>
      <c r="AN1009" s="192"/>
      <c r="AO1009" s="332"/>
    </row>
    <row r="1010" spans="2:41" ht="15.75" customHeight="1" x14ac:dyDescent="0.25">
      <c r="B1010" s="680" t="s">
        <v>709</v>
      </c>
      <c r="C1010" s="26" t="s">
        <v>124</v>
      </c>
      <c r="D1010" s="113">
        <f t="shared" ref="D1010:AA1010" si="437">D1011</f>
        <v>36</v>
      </c>
      <c r="E1010" s="113">
        <f t="shared" si="437"/>
        <v>149</v>
      </c>
      <c r="F1010" s="113">
        <f t="shared" si="437"/>
        <v>129</v>
      </c>
      <c r="G1010" s="58">
        <f t="shared" si="437"/>
        <v>12238.592000000001</v>
      </c>
      <c r="H1010" s="58">
        <f t="shared" si="437"/>
        <v>270</v>
      </c>
      <c r="I1010" s="82">
        <f>J1010/G1010</f>
        <v>0.15479558432865478</v>
      </c>
      <c r="J1010" s="58">
        <f t="shared" si="437"/>
        <v>1894.4799999999998</v>
      </c>
      <c r="K1010" s="82">
        <f>L1010/G1010</f>
        <v>5.7408564645344828E-3</v>
      </c>
      <c r="L1010" s="58">
        <f t="shared" si="437"/>
        <v>70.260000000000005</v>
      </c>
      <c r="M1010" s="82">
        <f t="shared" si="437"/>
        <v>0</v>
      </c>
      <c r="N1010" s="58">
        <f t="shared" si="437"/>
        <v>0</v>
      </c>
      <c r="O1010" s="58">
        <f t="shared" si="437"/>
        <v>0</v>
      </c>
      <c r="P1010" s="58">
        <f t="shared" si="437"/>
        <v>0</v>
      </c>
      <c r="Q1010" s="58">
        <f t="shared" si="437"/>
        <v>76.099999999999994</v>
      </c>
      <c r="R1010" s="58">
        <f t="shared" si="437"/>
        <v>28.08</v>
      </c>
      <c r="S1010" s="58">
        <f t="shared" si="437"/>
        <v>1733.0410000000002</v>
      </c>
      <c r="T1010" s="82">
        <f>U1010/G1010</f>
        <v>0.29753259198443738</v>
      </c>
      <c r="U1010" s="58">
        <f t="shared" si="437"/>
        <v>3641.3799999999997</v>
      </c>
      <c r="V1010" s="82">
        <f>W1010/G1010</f>
        <v>0.21678147290145794</v>
      </c>
      <c r="W1010" s="57">
        <f t="shared" si="437"/>
        <v>2653.1</v>
      </c>
      <c r="X1010" s="58">
        <f t="shared" si="437"/>
        <v>0</v>
      </c>
      <c r="Y1010" s="58">
        <f t="shared" si="437"/>
        <v>19.84</v>
      </c>
      <c r="Z1010" s="58">
        <f t="shared" si="437"/>
        <v>0</v>
      </c>
      <c r="AA1010" s="58">
        <f t="shared" si="437"/>
        <v>22624.873</v>
      </c>
      <c r="AB1010" s="208">
        <f>AB1011</f>
        <v>0</v>
      </c>
      <c r="AC1010" s="141">
        <f>AC1011</f>
        <v>6294.48</v>
      </c>
      <c r="AD1010" s="236">
        <f t="shared" si="423"/>
        <v>0.51431406488589526</v>
      </c>
      <c r="AE1010" s="141">
        <f>AE1011</f>
        <v>16330.393</v>
      </c>
      <c r="AF1010" s="275">
        <f t="shared" si="420"/>
        <v>0.6</v>
      </c>
      <c r="AG1010" s="270">
        <f>AG1011</f>
        <v>7343.1552000000001</v>
      </c>
      <c r="AH1010" s="141">
        <f>AH1011</f>
        <v>-1048.6752000000015</v>
      </c>
      <c r="AI1010" s="236">
        <f t="shared" si="425"/>
        <v>0.60000000000000009</v>
      </c>
      <c r="AJ1010" s="58">
        <f t="shared" si="426"/>
        <v>7343.1552000000011</v>
      </c>
      <c r="AK1010" s="58"/>
      <c r="AL1010" s="436">
        <f t="shared" si="433"/>
        <v>7.0999999999999994E-2</v>
      </c>
      <c r="AM1010" s="58">
        <f>AM1011</f>
        <v>868.9</v>
      </c>
      <c r="AN1010" s="183"/>
      <c r="AO1010" s="332"/>
    </row>
    <row r="1011" spans="2:41" ht="15.75" x14ac:dyDescent="0.25">
      <c r="B1011" s="680"/>
      <c r="C1011" s="30" t="s">
        <v>1000</v>
      </c>
      <c r="D1011" s="112">
        <v>36</v>
      </c>
      <c r="E1011" s="112">
        <v>149</v>
      </c>
      <c r="F1011" s="112">
        <v>129</v>
      </c>
      <c r="G1011" s="73">
        <v>12238.592000000001</v>
      </c>
      <c r="H1011" s="73">
        <v>270</v>
      </c>
      <c r="I1011" s="80">
        <v>0.15479558432865478</v>
      </c>
      <c r="J1011" s="73">
        <v>1894.4799999999998</v>
      </c>
      <c r="K1011" s="80">
        <v>5.7408564645344828E-3</v>
      </c>
      <c r="L1011" s="73">
        <v>70.260000000000005</v>
      </c>
      <c r="M1011" s="80">
        <v>0</v>
      </c>
      <c r="N1011" s="73">
        <v>0</v>
      </c>
      <c r="O1011" s="73">
        <v>0</v>
      </c>
      <c r="P1011" s="73">
        <v>0</v>
      </c>
      <c r="Q1011" s="73">
        <v>76.099999999999994</v>
      </c>
      <c r="R1011" s="73">
        <v>28.08</v>
      </c>
      <c r="S1011" s="73">
        <v>1733.0410000000002</v>
      </c>
      <c r="T1011" s="80">
        <v>0.29753259198443738</v>
      </c>
      <c r="U1011" s="73">
        <v>3641.3799999999997</v>
      </c>
      <c r="V1011" s="80">
        <v>0.21678147290145794</v>
      </c>
      <c r="W1011" s="69">
        <v>2653.1</v>
      </c>
      <c r="X1011" s="73">
        <v>0</v>
      </c>
      <c r="Y1011" s="73">
        <v>19.84</v>
      </c>
      <c r="Z1011" s="73">
        <v>0</v>
      </c>
      <c r="AA1011" s="60">
        <f>G1011+H1011+J1011+L1011+N1011+O1011+P1011+Q1011+R1011+S1011+U1011+W1011+X1011+Y1011+Z1011</f>
        <v>22624.873</v>
      </c>
      <c r="AB1011" s="211">
        <v>0</v>
      </c>
      <c r="AC1011" s="73">
        <f>AB1011+X1011+W1011+U1011</f>
        <v>6294.48</v>
      </c>
      <c r="AD1011" s="249">
        <f t="shared" si="423"/>
        <v>0.51431406488589526</v>
      </c>
      <c r="AE1011" s="73">
        <f>G1011+H1011+J1011+L1011+N1011+P1011+Q1011+R1011+S1011+Y1011+Z1011</f>
        <v>16330.393</v>
      </c>
      <c r="AF1011" s="302">
        <f t="shared" si="420"/>
        <v>0.6</v>
      </c>
      <c r="AG1011" s="303">
        <f>G1011*AF1011</f>
        <v>7343.1552000000001</v>
      </c>
      <c r="AH1011" s="225">
        <f>IF((AA1011+AB1011)-(AE1011+AG1011)&gt;0,0,(AA1011+AB1011)-(AE1011+AG1011))</f>
        <v>-1048.6752000000015</v>
      </c>
      <c r="AI1011" s="249">
        <f t="shared" si="425"/>
        <v>0.60000000000000009</v>
      </c>
      <c r="AJ1011" s="73">
        <f t="shared" si="426"/>
        <v>7343.1552000000011</v>
      </c>
      <c r="AK1011" s="73"/>
      <c r="AL1011" s="450">
        <f t="shared" si="433"/>
        <v>7.0999999999999994E-2</v>
      </c>
      <c r="AM1011" s="73">
        <f t="shared" si="421"/>
        <v>868.9</v>
      </c>
      <c r="AN1011" s="192"/>
      <c r="AO1011" s="332"/>
    </row>
    <row r="1012" spans="2:41" ht="15.75" x14ac:dyDescent="0.25">
      <c r="B1012" s="680" t="s">
        <v>846</v>
      </c>
      <c r="C1012" s="26" t="s">
        <v>124</v>
      </c>
      <c r="D1012" s="113">
        <f t="shared" ref="D1012:AA1012" si="438">SUM(D1013:D1014)</f>
        <v>41</v>
      </c>
      <c r="E1012" s="113">
        <f t="shared" si="438"/>
        <v>172</v>
      </c>
      <c r="F1012" s="113">
        <f t="shared" si="438"/>
        <v>156</v>
      </c>
      <c r="G1012" s="58">
        <f t="shared" si="438"/>
        <v>15358.152</v>
      </c>
      <c r="H1012" s="58">
        <f t="shared" si="438"/>
        <v>352.79999999999995</v>
      </c>
      <c r="I1012" s="82">
        <f>J1012/G1012</f>
        <v>0.18348229656797249</v>
      </c>
      <c r="J1012" s="58">
        <f t="shared" si="438"/>
        <v>2817.9490000000001</v>
      </c>
      <c r="K1012" s="82">
        <f>L1012/G1012</f>
        <v>0</v>
      </c>
      <c r="L1012" s="58">
        <f t="shared" si="438"/>
        <v>0</v>
      </c>
      <c r="M1012" s="82">
        <f t="shared" si="438"/>
        <v>0</v>
      </c>
      <c r="N1012" s="58">
        <f t="shared" si="438"/>
        <v>0</v>
      </c>
      <c r="O1012" s="58">
        <f t="shared" si="438"/>
        <v>0</v>
      </c>
      <c r="P1012" s="58">
        <f t="shared" si="438"/>
        <v>0</v>
      </c>
      <c r="Q1012" s="58">
        <f t="shared" si="438"/>
        <v>148.76</v>
      </c>
      <c r="R1012" s="58">
        <f t="shared" si="438"/>
        <v>25.4</v>
      </c>
      <c r="S1012" s="58">
        <f t="shared" si="438"/>
        <v>2199.3517499999998</v>
      </c>
      <c r="T1012" s="82">
        <f>U1012/G1012</f>
        <v>0.29550169838141987</v>
      </c>
      <c r="U1012" s="58">
        <f t="shared" si="438"/>
        <v>4538.3600000000006</v>
      </c>
      <c r="V1012" s="82">
        <f>W1012/G1012</f>
        <v>0.20717987424528678</v>
      </c>
      <c r="W1012" s="57">
        <f t="shared" si="438"/>
        <v>3181.8999999999996</v>
      </c>
      <c r="X1012" s="58">
        <f t="shared" si="438"/>
        <v>0</v>
      </c>
      <c r="Y1012" s="58">
        <f t="shared" si="438"/>
        <v>39.5</v>
      </c>
      <c r="Z1012" s="58">
        <f t="shared" si="438"/>
        <v>0</v>
      </c>
      <c r="AA1012" s="58">
        <f t="shared" si="438"/>
        <v>28662.172750000002</v>
      </c>
      <c r="AB1012" s="208">
        <f>SUM(AB1013:AB1014)</f>
        <v>0</v>
      </c>
      <c r="AC1012" s="141">
        <f>SUM(AC1013:AC1014)</f>
        <v>7720.26</v>
      </c>
      <c r="AD1012" s="236">
        <f t="shared" si="423"/>
        <v>0.50268157262670665</v>
      </c>
      <c r="AE1012" s="141">
        <f>SUM(AE1013:AE1014)</f>
        <v>20941.912750000003</v>
      </c>
      <c r="AF1012" s="275">
        <f t="shared" si="420"/>
        <v>0.6</v>
      </c>
      <c r="AG1012" s="270">
        <f>SUM(AG1013:AG1014)</f>
        <v>9214.8912</v>
      </c>
      <c r="AH1012" s="141">
        <f>SUM(AH1013:AH1014)</f>
        <v>-1494.6311999999998</v>
      </c>
      <c r="AI1012" s="236">
        <f t="shared" si="425"/>
        <v>0.6</v>
      </c>
      <c r="AJ1012" s="58">
        <f t="shared" si="426"/>
        <v>9214.8912</v>
      </c>
      <c r="AK1012" s="58"/>
      <c r="AL1012" s="436">
        <f t="shared" si="433"/>
        <v>7.0999999999999994E-2</v>
      </c>
      <c r="AM1012" s="58">
        <f>SUM(AM1013:AM1014)</f>
        <v>1090.5</v>
      </c>
      <c r="AN1012" s="183"/>
      <c r="AO1012" s="332"/>
    </row>
    <row r="1013" spans="2:41" ht="15.75" x14ac:dyDescent="0.25">
      <c r="B1013" s="680"/>
      <c r="C1013" s="30" t="s">
        <v>1001</v>
      </c>
      <c r="D1013" s="112">
        <v>22</v>
      </c>
      <c r="E1013" s="112">
        <v>96</v>
      </c>
      <c r="F1013" s="112">
        <v>82</v>
      </c>
      <c r="G1013" s="73">
        <v>8076.8160000000007</v>
      </c>
      <c r="H1013" s="73">
        <v>205.2</v>
      </c>
      <c r="I1013" s="80">
        <v>0.20748881737555988</v>
      </c>
      <c r="J1013" s="73">
        <v>1675.8490000000002</v>
      </c>
      <c r="K1013" s="80">
        <v>0</v>
      </c>
      <c r="L1013" s="73">
        <v>0</v>
      </c>
      <c r="M1013" s="80">
        <v>0</v>
      </c>
      <c r="N1013" s="73">
        <v>0</v>
      </c>
      <c r="O1013" s="73">
        <v>0</v>
      </c>
      <c r="P1013" s="73">
        <v>0</v>
      </c>
      <c r="Q1013" s="73">
        <v>69.3</v>
      </c>
      <c r="R1013" s="73">
        <v>12.7</v>
      </c>
      <c r="S1013" s="73">
        <v>1173.6645833333332</v>
      </c>
      <c r="T1013" s="80">
        <v>0.29584801733752508</v>
      </c>
      <c r="U1013" s="73">
        <v>2389.5100000000002</v>
      </c>
      <c r="V1013" s="80">
        <v>0.20612082781135532</v>
      </c>
      <c r="W1013" s="69">
        <v>1664.7999999999997</v>
      </c>
      <c r="X1013" s="73">
        <v>0</v>
      </c>
      <c r="Y1013" s="73">
        <v>12.9</v>
      </c>
      <c r="Z1013" s="73">
        <v>0</v>
      </c>
      <c r="AA1013" s="60">
        <f>G1013+H1013+J1013+L1013+N1013+O1013+P1013+Q1013+R1013+S1013+U1013+W1013+X1013+Y1013+Z1013</f>
        <v>15280.739583333334</v>
      </c>
      <c r="AB1013" s="211">
        <v>0</v>
      </c>
      <c r="AC1013" s="73">
        <f>AB1013+X1013+W1013+U1013</f>
        <v>4054.31</v>
      </c>
      <c r="AD1013" s="249">
        <f t="shared" si="423"/>
        <v>0.5019688451488804</v>
      </c>
      <c r="AE1013" s="73">
        <f>G1013+H1013+J1013+L1013+N1013+P1013+Q1013+R1013+S1013+Y1013+Z1013</f>
        <v>11226.429583333334</v>
      </c>
      <c r="AF1013" s="302">
        <f t="shared" si="420"/>
        <v>0.6</v>
      </c>
      <c r="AG1013" s="303">
        <f>G1013*AF1013</f>
        <v>4846.0896000000002</v>
      </c>
      <c r="AH1013" s="225">
        <f>IF((AA1013+AB1013)-(AE1013+AG1013)&gt;0,0,(AA1013+AB1013)-(AE1013+AG1013))</f>
        <v>-791.77959999999985</v>
      </c>
      <c r="AI1013" s="249">
        <f t="shared" si="425"/>
        <v>0.59999999999999987</v>
      </c>
      <c r="AJ1013" s="73">
        <f t="shared" si="426"/>
        <v>4846.0895999999993</v>
      </c>
      <c r="AK1013" s="73"/>
      <c r="AL1013" s="450">
        <f t="shared" si="433"/>
        <v>7.0999999999999994E-2</v>
      </c>
      <c r="AM1013" s="73">
        <f t="shared" si="421"/>
        <v>573.5</v>
      </c>
      <c r="AN1013" s="192"/>
      <c r="AO1013" s="332"/>
    </row>
    <row r="1014" spans="2:41" ht="15.75" x14ac:dyDescent="0.25">
      <c r="B1014" s="680"/>
      <c r="C1014" s="31" t="s">
        <v>1002</v>
      </c>
      <c r="D1014" s="114">
        <v>19</v>
      </c>
      <c r="E1014" s="114">
        <v>76</v>
      </c>
      <c r="F1014" s="114">
        <v>74</v>
      </c>
      <c r="G1014" s="75">
        <v>7281.3359999999993</v>
      </c>
      <c r="H1014" s="75">
        <v>147.6</v>
      </c>
      <c r="I1014" s="86">
        <v>0.15685308300564621</v>
      </c>
      <c r="J1014" s="75">
        <v>1142.0999999999999</v>
      </c>
      <c r="K1014" s="86">
        <v>0</v>
      </c>
      <c r="L1014" s="75">
        <v>0</v>
      </c>
      <c r="M1014" s="86">
        <v>0</v>
      </c>
      <c r="N1014" s="75">
        <v>0</v>
      </c>
      <c r="O1014" s="75">
        <v>0</v>
      </c>
      <c r="P1014" s="75">
        <v>0</v>
      </c>
      <c r="Q1014" s="75">
        <v>79.460000000000008</v>
      </c>
      <c r="R1014" s="75">
        <v>12.7</v>
      </c>
      <c r="S1014" s="75">
        <v>1025.6871666666666</v>
      </c>
      <c r="T1014" s="86">
        <v>0.2951175443627379</v>
      </c>
      <c r="U1014" s="75">
        <v>2148.8500000000004</v>
      </c>
      <c r="V1014" s="86">
        <v>0.20835462063555374</v>
      </c>
      <c r="W1014" s="47">
        <v>1517.1000000000001</v>
      </c>
      <c r="X1014" s="75">
        <v>0</v>
      </c>
      <c r="Y1014" s="75">
        <v>26.6</v>
      </c>
      <c r="Z1014" s="75">
        <v>0</v>
      </c>
      <c r="AA1014" s="60">
        <f>G1014+H1014+J1014+L1014+N1014+O1014+P1014+Q1014+R1014+S1014+U1014+W1014+X1014+Y1014+Z1014</f>
        <v>13381.433166666668</v>
      </c>
      <c r="AB1014" s="217">
        <v>0</v>
      </c>
      <c r="AC1014" s="75">
        <f>AB1014+X1014+W1014+U1014</f>
        <v>3665.9500000000007</v>
      </c>
      <c r="AD1014" s="250">
        <f t="shared" si="423"/>
        <v>0.50347216499829162</v>
      </c>
      <c r="AE1014" s="75">
        <f>G1014+H1014+J1014+L1014+N1014+P1014+Q1014+R1014+S1014+Y1014+Z1014</f>
        <v>9715.4831666666669</v>
      </c>
      <c r="AF1014" s="304">
        <f t="shared" si="420"/>
        <v>0.6</v>
      </c>
      <c r="AG1014" s="305">
        <f>G1014*AF1014</f>
        <v>4368.8015999999998</v>
      </c>
      <c r="AH1014" s="225">
        <f>IF((AA1014+AB1014)-(AE1014+AG1014)&gt;0,0,(AA1014+AB1014)-(AE1014+AG1014))</f>
        <v>-702.85159999999996</v>
      </c>
      <c r="AI1014" s="250">
        <f t="shared" si="425"/>
        <v>0.6000000000000002</v>
      </c>
      <c r="AJ1014" s="75">
        <f t="shared" si="426"/>
        <v>4368.8016000000007</v>
      </c>
      <c r="AK1014" s="75"/>
      <c r="AL1014" s="449">
        <f t="shared" si="433"/>
        <v>7.0999999999999994E-2</v>
      </c>
      <c r="AM1014" s="75">
        <f t="shared" si="421"/>
        <v>517</v>
      </c>
      <c r="AN1014" s="193"/>
      <c r="AO1014" s="332"/>
    </row>
    <row r="1015" spans="2:41" s="1" customFormat="1" ht="33.75" customHeight="1" x14ac:dyDescent="0.25"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76"/>
      <c r="Y1015" s="76"/>
      <c r="Z1015" s="40"/>
      <c r="AA1015" s="40"/>
      <c r="AB1015" s="41"/>
    </row>
    <row r="1016" spans="2:41" ht="26.25" customHeight="1" x14ac:dyDescent="0.35"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77"/>
      <c r="Y1016" s="77"/>
      <c r="Z1016" s="39"/>
      <c r="AA1016" s="39"/>
      <c r="AB1016" s="50"/>
    </row>
    <row r="1017" spans="2:41" ht="18.75" x14ac:dyDescent="0.25">
      <c r="B1017" s="39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77"/>
      <c r="Y1017" s="77"/>
      <c r="Z1017" s="39"/>
      <c r="AA1017" s="39"/>
    </row>
    <row r="1018" spans="2:41" ht="18.75" x14ac:dyDescent="0.25">
      <c r="B1018" s="39"/>
      <c r="AB1018" s="48"/>
    </row>
  </sheetData>
  <protectedRanges>
    <protectedRange sqref="B119 B259 B121" name="Диапазон4_1_1_1_1_1_1"/>
    <protectedRange sqref="B136 B138:B140 C133 C137:C140" name="Диапазон12_2_1_1_4_1_1_1"/>
    <protectedRange sqref="B129 B131:B132 C130:C132" name="Диапазон7_2_1_1_4_1_1_1"/>
    <protectedRange sqref="B122" name="Диапазон4_1_1_1_5_1_1_1"/>
    <protectedRange sqref="B268:B271 C269:C270 C272" name="Диапазон12_17_1_1_1_1_1_1"/>
    <protectedRange sqref="B264 B266 C265:C266" name="Диапазон7_15_1_1_1_1_1_1"/>
    <protectedRange sqref="B165" name="Диапазон4_1_1_1_1_1"/>
    <protectedRange sqref="B178 B182 B179:C181" name="Диапазон12_1_4_1_1_1_1_1"/>
    <protectedRange sqref="B172 B173:C174" name="Диапазон7_1_7_1_1_1_1_1"/>
    <protectedRange sqref="B193" name="Диапазон4_1_1_1_1_1_2"/>
    <protectedRange sqref="B782:B783 B570:B571 B120 B164 B192 B258 B293:B294 B333:B334 B355:B356 B398:B399 B427:B428 B466:B467 B502:B503 B527:B528 B605:B606 B651:B652 B697:B698 B726:B727 B756:B757 B837:B838 B869:B870 B902:B903 B935:B936 B959:B960 B997:B998" name="Диапазон4_1_1_1_1_1_1_1"/>
    <protectedRange sqref="B707:Z709" name="Диапазон12_8_1_1_1_1_1_1_1"/>
    <protectedRange sqref="B702 B704 C703:Z704" name="Диапазон7_6_1_1_1_1_1_1_1"/>
    <protectedRange sqref="B307:B311 C308 C310:C311" name="Диапазон12_1_1_1_1_1_1_1_1_1"/>
    <protectedRange sqref="B301:B303 C302 C304" name="Диапазон7_1_1_1_1_1_1_1_1_1"/>
    <protectedRange sqref="B368 B372 B369:C371" name="Диапазон12_3_1_1_1_1_1_1_1"/>
    <protectedRange sqref="B364 B362:C363" name="Диапазон7_3_1_1_1_1_1_1_1"/>
    <protectedRange sqref="B407:C409" name="Диапазон7_1_2_1_1_1_1_1_1_1"/>
    <protectedRange sqref="B445 B442:C444 B446:C446" name="Диапазон12_1_2_1_2_1_1_1_1_1"/>
    <protectedRange sqref="B437 B436:C436 B438:C438" name="Диапазон7_1_3_1_1_1_1_1_1_1"/>
    <protectedRange sqref="B429" name="Диапазон4_1_2_1_1_1_1_1_1_1_1"/>
    <protectedRange sqref="B480:C484" name="Диапазон12_4_1_1_1_1_1_1_1"/>
    <protectedRange sqref="B475 B474:C474 B476:C476" name="Диапазон7_4_1_1_1_1_1_1_1"/>
    <protectedRange sqref="B517 B520 B518:C519 B521:C521" name="Диапазон12_5_1_1_1_1_1_1_1"/>
    <protectedRange sqref="B504" name="Диапазон4_5_1_1_1_1_1_1_1"/>
    <protectedRange sqref="B511 B512:C513" name="Диапазон7_1_4_1_1_1_1_1_1_1"/>
    <protectedRange sqref="B584 B585:C588" name="Диапазон12_6_1_2_1_1_1_1_1"/>
    <protectedRange sqref="B580 B578:C579" name="Диапазон7_5_1_1_1_1_1_1_1"/>
    <protectedRange sqref="B623 B620:B621 C620:Z620 C622:Z623" name="Диапазон12_7_1_1_1_1_1_1_1_1"/>
    <protectedRange sqref="B614:Z616" name="Диапазон7_1_5_1_1_1_1_1_1_1_1"/>
    <protectedRange sqref="B741:B745" name="Диапазон12_9_1_1_1_1_1_1_3"/>
    <protectedRange sqref="B735:B737" name="Диапазон7_7_1_1_1_1_1_1_2"/>
    <protectedRange sqref="B728" name="Диапазон4_9_1_1_1_1_1_1_1"/>
    <protectedRange sqref="B770 B773 B771:Z772 B774:Z774" name="Диапазон12_10_1_2_1_1_1_1_1"/>
    <protectedRange sqref="B766 B764:Z765" name="Диапазон7_8_1_1_1_1_1_1_1"/>
    <protectedRange sqref="B850 B854 B851:Z853" name="Диапазон12_12_1_1_1_1_1_1_1"/>
    <protectedRange sqref="B846 B844:Z845" name="Диапазон7_10_1_1_1_1_1_1_1"/>
    <protectedRange sqref="B888 B886:Z887 B889:Z890" name="Диапазон12_13_1_1_1_1_1_1_1"/>
    <protectedRange sqref="B881 B880:Z880 B882:Z882" name="Диапазон7_11_1_1_1_1_1_1_1"/>
    <protectedRange sqref="B871:B873" name="Диапазон4_13_1_1_1_1_1_1_1"/>
    <protectedRange sqref="B916:B920" name="Диапазон12_14_1_1_1_1_1_1_1"/>
    <protectedRange sqref="B910:B912" name="Диапазон7_12_1_1_1_1_1_1_1"/>
    <protectedRange sqref="B951 B949:Z950 B952:Z953" name="Диапазон12_15_1_1_1_1_1_1_1"/>
    <protectedRange sqref="B943 B944:Z945" name="Диапазон7_13_1_1_1_1_1_1_1"/>
    <protectedRange sqref="B977 B974:Z976 B978:Z978" name="Диапазон12_16_1_1_1_1_1_1_1"/>
    <protectedRange sqref="B970 B968:Z969" name="Диапазон7_14_1_1_1_1_1_1_1"/>
    <protectedRange sqref="B961" name="Диапазон4_16_1_1_1_1_1_1_1"/>
    <protectedRange sqref="B1012:C1012 B1013:Z1014" name="Диапазон12_1_3_1_1_1_1_1_1_1"/>
    <protectedRange sqref="B1008:Z1008 B1007:C1007 B1006:Z1006" name="Диапазон7_1_6_1_1_1_1_1_1_1"/>
    <protectedRange sqref="B999" name="Диапазон4_1_3_1_1_1_1_1_1_1"/>
    <protectedRange sqref="C910:Z912" name="Диапазон7_12_1_1_1_1_1_1_2_1"/>
    <protectedRange sqref="C916:Z916" name="Диапазон12_14_1_1_1_1_1_1_2_2"/>
    <protectedRange sqref="C918:Z920" name="Диапазон12_14_1_1_1_1_1_1_2_1_1"/>
    <protectedRange sqref="C736:Z737" name="Диапазон7_7_1_1_1_1_1_1_1_1"/>
    <protectedRange sqref="C741:Z742" name="Диапазон12_9_1_1_1_1_1_1_1_1"/>
    <protectedRange sqref="C744:Z745" name="Диапазон12_9_1_1_1_1_1_1_2_1"/>
    <protectedRange sqref="D137:Z140" name="Диапазон12_2_1_1_4_1_1_1_1"/>
    <protectedRange sqref="D130:Z132" name="Диапазон7_2_1_1_4_1_1_1_1"/>
    <protectedRange sqref="D272:Z272 D269:Z270" name="Диапазон12_17_1_1_1_1_1_1_1"/>
    <protectedRange sqref="D265:Z266" name="Диапазон7_15_1_1_1_1_1_1_1"/>
    <protectedRange sqref="D179:Z180 D181:AA181" name="Диапазон12_1_4_1_1_1_1_1_1"/>
    <protectedRange sqref="D173:Z174" name="Диапазон7_1_7_1_1_1_1_1_1"/>
    <protectedRange sqref="D310:Z311 D308:Z308" name="Диапазон12_1_1_1_1_1_1_1_1_1_1"/>
    <protectedRange sqref="D304:Z304 D302:Z302" name="Диапазон7_1_1_1_1_1_1_1_1_1_1"/>
    <protectedRange sqref="D369:Z371" name="Диапазон12_3_1_1_1_1_1_1_1_1"/>
    <protectedRange sqref="D362:Z363" name="Диапазон7_3_1_1_1_1_1_1_1_1"/>
    <protectedRange sqref="D407:Z409" name="Диапазон7_1_2_1_1_1_1_1_1_1_1"/>
    <protectedRange sqref="D446:Z446 D442:Z444" name="Диапазон12_1_2_1_2_1_1_1_1_1_1"/>
    <protectedRange sqref="D438:Z438 D436:AA436" name="Диапазон7_1_3_1_1_1_1_1_1_1_1"/>
    <protectedRange sqref="D480:Z481 D483:Z484" name="Диапазон12_4_1_1_1_1_1_1_1_1"/>
    <protectedRange sqref="D476:Z476 D474:Z474" name="Диапазон7_4_1_1_1_1_1_1_1_1"/>
    <protectedRange sqref="D521:Z521 D518:Z519" name="Диапазон12_5_1_1_1_1_1_1_1_1"/>
    <protectedRange sqref="D512:Z513" name="Диапазон7_1_4_1_1_1_1_1_1_1_1"/>
    <protectedRange sqref="D585:Z588" name="Диапазон12_6_1_2_1_1_1_1_1_1"/>
    <protectedRange sqref="D578:Z579" name="Диапазон7_5_1_1_1_1_1_1_1_1"/>
    <protectedRange sqref="AC137:AG140 AI137:AK140 AM137:AN140" name="Диапазон12_2_1_1_4_1_1_1_3"/>
    <protectedRange sqref="AC130:AG132 AI130:AK132 AM130:AN132" name="Диапазон7_2_1_1_4_1_1_1_3"/>
    <protectedRange sqref="AC269:AG270 AC272:AG272 AI269:AN270 AI272:AN272" name="Диапазон12_17_1_1_1_1_1_1_3"/>
    <protectedRange sqref="AC265:AG266 AI265:AN266" name="Диапазон7_15_1_1_1_1_1_1_3"/>
    <protectedRange sqref="AC179:AG181 AI179:AN181" name="Диапазон12_1_4_1_1_1_1_1_3"/>
    <protectedRange sqref="AC173:AG174 AI173:AN174" name="Диапазон7_1_7_1_1_1_1_1_3"/>
    <protectedRange sqref="AC308:AG308 AC310:AG311 AI308:AN308 AI310:AN311" name="Диапазон12_1_1_1_1_1_1_1_1_1_3"/>
    <protectedRange sqref="AC302:AG302 AC304:AG304 AI302:AN302 AI304:AN304" name="Диапазон7_1_1_1_1_1_1_1_1_1_3"/>
    <protectedRange sqref="AC369:AG371 AI369:AN371" name="Диапазон12_3_1_1_1_1_1_1_1_3"/>
    <protectedRange sqref="AC362:AG363 AI362:AN363" name="Диапазон7_3_1_1_1_1_1_1_1_3"/>
    <protectedRange sqref="AC407:AG409 AI407:AN409" name="Диапазон7_1_2_1_1_1_1_1_1_1_3"/>
    <protectedRange sqref="AC442:AG444 AC446:AG446 AI442:AN444 AI446:AN446" name="Диапазон12_1_2_1_2_1_1_1_1_1_3"/>
    <protectedRange sqref="AC438:AG438 AC436:AG436 AI438:AN438 AI436:AN436" name="Диапазон7_1_3_1_1_1_1_1_1_1_3"/>
    <protectedRange sqref="AC483:AG484 AC480:AG481 AI480:AN481 AI483:AN484" name="Диапазон12_4_1_1_1_1_1_1_1_3"/>
    <protectedRange sqref="AC474:AG474 AC476:AG476 AI474:AN474 AI476:AN476" name="Диапазон7_4_1_1_1_1_1_1_1_3"/>
    <protectedRange sqref="AC518:AG519 AC521:AG521 AI518:AN519 AI521:AN521" name="Диапазон12_5_1_1_1_1_1_1_1_3"/>
    <protectedRange sqref="AC512:AG513 AI512:AN513" name="Диапазон7_1_4_1_1_1_1_1_1_1_3"/>
    <protectedRange sqref="AC1013:AG1014 AI1013:AN1014" name="Диапазон12_1_3_1_1_1_1_1_1_1_2"/>
    <protectedRange sqref="AC1008:AG1009 AI1008:AN1009" name="Диапазон7_1_6_1_1_1_1_1_1_1_2"/>
    <protectedRange sqref="AC910:AG912 AI910:AN912" name="Диапазон7_12_1_1_1_1_1_1_2_1_2"/>
    <protectedRange sqref="AC918:AG920 AI918:AN920" name="Диапазон12_14_1_1_1_1_1_1_2_1_1_2"/>
  </protectedRanges>
  <autoFilter ref="B15:AM1014"/>
  <mergeCells count="295">
    <mergeCell ref="AK11:AM13"/>
    <mergeCell ref="AO11:AO14"/>
    <mergeCell ref="B7:R7"/>
    <mergeCell ref="AF9:AH9"/>
    <mergeCell ref="B11:B14"/>
    <mergeCell ref="C11:C14"/>
    <mergeCell ref="D11:D14"/>
    <mergeCell ref="E11:E14"/>
    <mergeCell ref="F11:F14"/>
    <mergeCell ref="G11:Z11"/>
    <mergeCell ref="AA11:AA14"/>
    <mergeCell ref="AB11:AB14"/>
    <mergeCell ref="G12:Z12"/>
    <mergeCell ref="G13:G14"/>
    <mergeCell ref="H13:H14"/>
    <mergeCell ref="I13:J13"/>
    <mergeCell ref="K13:L13"/>
    <mergeCell ref="M13:N13"/>
    <mergeCell ref="O13:O14"/>
    <mergeCell ref="P13:P14"/>
    <mergeCell ref="Q13:Q14"/>
    <mergeCell ref="AC11:AC14"/>
    <mergeCell ref="AD11:AD14"/>
    <mergeCell ref="AE11:AE14"/>
    <mergeCell ref="AF11:AG13"/>
    <mergeCell ref="AH11:AH14"/>
    <mergeCell ref="AI11:AJ13"/>
    <mergeCell ref="B129:B132"/>
    <mergeCell ref="B133:B135"/>
    <mergeCell ref="B136:B140"/>
    <mergeCell ref="B141:B143"/>
    <mergeCell ref="B144:B146"/>
    <mergeCell ref="B147:B150"/>
    <mergeCell ref="Z13:Z14"/>
    <mergeCell ref="B23:C23"/>
    <mergeCell ref="B118:C118"/>
    <mergeCell ref="B119:C119"/>
    <mergeCell ref="B122:B125"/>
    <mergeCell ref="B126:B128"/>
    <mergeCell ref="R13:R14"/>
    <mergeCell ref="S13:S14"/>
    <mergeCell ref="T13:U13"/>
    <mergeCell ref="V13:W13"/>
    <mergeCell ref="X13:X14"/>
    <mergeCell ref="Y13:Y14"/>
    <mergeCell ref="B169:B171"/>
    <mergeCell ref="B172:B174"/>
    <mergeCell ref="B175:B177"/>
    <mergeCell ref="B178:B180"/>
    <mergeCell ref="B182:B184"/>
    <mergeCell ref="B185:B187"/>
    <mergeCell ref="B151:B153"/>
    <mergeCell ref="B154:B156"/>
    <mergeCell ref="B157:B159"/>
    <mergeCell ref="B160:B162"/>
    <mergeCell ref="B163:C163"/>
    <mergeCell ref="B166:B168"/>
    <mergeCell ref="B211:B214"/>
    <mergeCell ref="B215:B218"/>
    <mergeCell ref="B219:B222"/>
    <mergeCell ref="B223:B225"/>
    <mergeCell ref="B227:B229"/>
    <mergeCell ref="B230:B232"/>
    <mergeCell ref="B188:B190"/>
    <mergeCell ref="B191:C191"/>
    <mergeCell ref="B194:B196"/>
    <mergeCell ref="B197:B200"/>
    <mergeCell ref="B201:B205"/>
    <mergeCell ref="B207:B210"/>
    <mergeCell ref="B253:B256"/>
    <mergeCell ref="B257:C257"/>
    <mergeCell ref="B261:B263"/>
    <mergeCell ref="B264:B266"/>
    <mergeCell ref="B267:B270"/>
    <mergeCell ref="B271:B274"/>
    <mergeCell ref="B233:B235"/>
    <mergeCell ref="B236:B238"/>
    <mergeCell ref="B239:B241"/>
    <mergeCell ref="B242:B244"/>
    <mergeCell ref="B245:B248"/>
    <mergeCell ref="B249:B252"/>
    <mergeCell ref="B297:B299"/>
    <mergeCell ref="B300:B302"/>
    <mergeCell ref="B303:B305"/>
    <mergeCell ref="B306:B308"/>
    <mergeCell ref="B309:B311"/>
    <mergeCell ref="B312:B314"/>
    <mergeCell ref="B276:B281"/>
    <mergeCell ref="B282:B284"/>
    <mergeCell ref="B285:B287"/>
    <mergeCell ref="B288:B291"/>
    <mergeCell ref="B292:C292"/>
    <mergeCell ref="B295:B296"/>
    <mergeCell ref="B335:B337"/>
    <mergeCell ref="B338:B340"/>
    <mergeCell ref="B341:B343"/>
    <mergeCell ref="B344:B346"/>
    <mergeCell ref="B347:B349"/>
    <mergeCell ref="B351:B353"/>
    <mergeCell ref="B315:B317"/>
    <mergeCell ref="B318:B320"/>
    <mergeCell ref="B321:B324"/>
    <mergeCell ref="B325:B327"/>
    <mergeCell ref="B328:B331"/>
    <mergeCell ref="B332:C332"/>
    <mergeCell ref="B375:B378"/>
    <mergeCell ref="B379:B381"/>
    <mergeCell ref="B382:B384"/>
    <mergeCell ref="B385:B387"/>
    <mergeCell ref="B388:B390"/>
    <mergeCell ref="B391:B393"/>
    <mergeCell ref="B354:C354"/>
    <mergeCell ref="B358:B360"/>
    <mergeCell ref="B361:B363"/>
    <mergeCell ref="B364:B367"/>
    <mergeCell ref="B368:B371"/>
    <mergeCell ref="B372:B374"/>
    <mergeCell ref="B412:B413"/>
    <mergeCell ref="B414:B416"/>
    <mergeCell ref="B417:B418"/>
    <mergeCell ref="B419:B422"/>
    <mergeCell ref="B423:B425"/>
    <mergeCell ref="B426:C426"/>
    <mergeCell ref="B394:B396"/>
    <mergeCell ref="B397:C397"/>
    <mergeCell ref="B400:B402"/>
    <mergeCell ref="B403:B405"/>
    <mergeCell ref="B406:B409"/>
    <mergeCell ref="B410:B411"/>
    <mergeCell ref="B456:B460"/>
    <mergeCell ref="B462:B464"/>
    <mergeCell ref="B465:C465"/>
    <mergeCell ref="B468:B470"/>
    <mergeCell ref="B471:B474"/>
    <mergeCell ref="B475:B478"/>
    <mergeCell ref="B429:B432"/>
    <mergeCell ref="B433:B435"/>
    <mergeCell ref="B437:B439"/>
    <mergeCell ref="B441:B444"/>
    <mergeCell ref="B445:B448"/>
    <mergeCell ref="B452:B455"/>
    <mergeCell ref="B498:B500"/>
    <mergeCell ref="B501:C501"/>
    <mergeCell ref="B504:B506"/>
    <mergeCell ref="B507:B510"/>
    <mergeCell ref="B511:B513"/>
    <mergeCell ref="B514:B516"/>
    <mergeCell ref="B479:B481"/>
    <mergeCell ref="B482:B485"/>
    <mergeCell ref="B486:B488"/>
    <mergeCell ref="B489:B491"/>
    <mergeCell ref="B492:B494"/>
    <mergeCell ref="B495:B497"/>
    <mergeCell ref="B537:B541"/>
    <mergeCell ref="B542:B544"/>
    <mergeCell ref="B545:B549"/>
    <mergeCell ref="B550:B553"/>
    <mergeCell ref="B554:B556"/>
    <mergeCell ref="B557:B559"/>
    <mergeCell ref="B517:B519"/>
    <mergeCell ref="B520:B522"/>
    <mergeCell ref="B523:B525"/>
    <mergeCell ref="B526:C526"/>
    <mergeCell ref="B529:B532"/>
    <mergeCell ref="B533:B536"/>
    <mergeCell ref="B580:B583"/>
    <mergeCell ref="B584:B588"/>
    <mergeCell ref="B589:B592"/>
    <mergeCell ref="B593:B596"/>
    <mergeCell ref="B597:B599"/>
    <mergeCell ref="B600:B603"/>
    <mergeCell ref="B560:B562"/>
    <mergeCell ref="B563:B565"/>
    <mergeCell ref="B566:B568"/>
    <mergeCell ref="B569:C569"/>
    <mergeCell ref="B572:B575"/>
    <mergeCell ref="B576:B579"/>
    <mergeCell ref="B628:B630"/>
    <mergeCell ref="B631:B635"/>
    <mergeCell ref="B636:B639"/>
    <mergeCell ref="B640:B642"/>
    <mergeCell ref="B643:B645"/>
    <mergeCell ref="B650:C650"/>
    <mergeCell ref="B604:C604"/>
    <mergeCell ref="B607:B611"/>
    <mergeCell ref="B612:B616"/>
    <mergeCell ref="B617:B619"/>
    <mergeCell ref="B621:B623"/>
    <mergeCell ref="B624:B627"/>
    <mergeCell ref="B673:B676"/>
    <mergeCell ref="B677:B680"/>
    <mergeCell ref="B681:B684"/>
    <mergeCell ref="B685:B688"/>
    <mergeCell ref="B689:B692"/>
    <mergeCell ref="B693:B695"/>
    <mergeCell ref="B653:B655"/>
    <mergeCell ref="B656:B659"/>
    <mergeCell ref="B660:B662"/>
    <mergeCell ref="B663:B665"/>
    <mergeCell ref="B666:B669"/>
    <mergeCell ref="B670:B672"/>
    <mergeCell ref="B716:B718"/>
    <mergeCell ref="B719:B721"/>
    <mergeCell ref="B722:B724"/>
    <mergeCell ref="B725:C725"/>
    <mergeCell ref="B728:B731"/>
    <mergeCell ref="B732:B734"/>
    <mergeCell ref="B696:C696"/>
    <mergeCell ref="B699:B701"/>
    <mergeCell ref="B702:B704"/>
    <mergeCell ref="B705:B709"/>
    <mergeCell ref="B710:B712"/>
    <mergeCell ref="B713:B715"/>
    <mergeCell ref="B758:B762"/>
    <mergeCell ref="B763:B765"/>
    <mergeCell ref="B766:B769"/>
    <mergeCell ref="B770:B772"/>
    <mergeCell ref="B773:B775"/>
    <mergeCell ref="B777:B780"/>
    <mergeCell ref="B735:B738"/>
    <mergeCell ref="B739:B742"/>
    <mergeCell ref="B743:B747"/>
    <mergeCell ref="B748:B751"/>
    <mergeCell ref="B752:B754"/>
    <mergeCell ref="B755:C755"/>
    <mergeCell ref="B800:B803"/>
    <mergeCell ref="B804:B808"/>
    <mergeCell ref="B809:B812"/>
    <mergeCell ref="B813:B815"/>
    <mergeCell ref="B817:B819"/>
    <mergeCell ref="B820:B822"/>
    <mergeCell ref="B781:C781"/>
    <mergeCell ref="B784:B786"/>
    <mergeCell ref="B787:B789"/>
    <mergeCell ref="B790:B793"/>
    <mergeCell ref="B794:B796"/>
    <mergeCell ref="B797:B799"/>
    <mergeCell ref="B841:B845"/>
    <mergeCell ref="B846:B849"/>
    <mergeCell ref="B850:B853"/>
    <mergeCell ref="B854:B856"/>
    <mergeCell ref="B857:B859"/>
    <mergeCell ref="B860:B862"/>
    <mergeCell ref="B823:B825"/>
    <mergeCell ref="B827:B829"/>
    <mergeCell ref="B830:B832"/>
    <mergeCell ref="B833:B835"/>
    <mergeCell ref="B836:C836"/>
    <mergeCell ref="B839:B840"/>
    <mergeCell ref="B881:B884"/>
    <mergeCell ref="B885:B887"/>
    <mergeCell ref="B888:B890"/>
    <mergeCell ref="B891:B893"/>
    <mergeCell ref="B894:B896"/>
    <mergeCell ref="B897:B900"/>
    <mergeCell ref="B863:B865"/>
    <mergeCell ref="B866:B867"/>
    <mergeCell ref="B868:C868"/>
    <mergeCell ref="B871:B873"/>
    <mergeCell ref="B874:B877"/>
    <mergeCell ref="B878:B880"/>
    <mergeCell ref="B925:B927"/>
    <mergeCell ref="B929:B933"/>
    <mergeCell ref="B934:C934"/>
    <mergeCell ref="B937:B939"/>
    <mergeCell ref="B940:B942"/>
    <mergeCell ref="B943:B946"/>
    <mergeCell ref="B901:C901"/>
    <mergeCell ref="B904:B908"/>
    <mergeCell ref="B909:B912"/>
    <mergeCell ref="B914:B916"/>
    <mergeCell ref="B917:B920"/>
    <mergeCell ref="B921:B924"/>
    <mergeCell ref="B967:B969"/>
    <mergeCell ref="B970:B972"/>
    <mergeCell ref="B973:B976"/>
    <mergeCell ref="B977:B979"/>
    <mergeCell ref="B980:B982"/>
    <mergeCell ref="B983:B985"/>
    <mergeCell ref="B947:B950"/>
    <mergeCell ref="B951:B954"/>
    <mergeCell ref="B955:B957"/>
    <mergeCell ref="B958:C958"/>
    <mergeCell ref="B961:B963"/>
    <mergeCell ref="B964:B966"/>
    <mergeCell ref="B1004:B1006"/>
    <mergeCell ref="B1007:B1009"/>
    <mergeCell ref="B1010:B1011"/>
    <mergeCell ref="B1012:B1014"/>
    <mergeCell ref="B986:B989"/>
    <mergeCell ref="B990:B992"/>
    <mergeCell ref="B993:B995"/>
    <mergeCell ref="B996:C996"/>
    <mergeCell ref="B999:B1001"/>
    <mergeCell ref="B1002:B1003"/>
  </mergeCells>
  <conditionalFormatting sqref="AL25:AL1014">
    <cfRule type="cellIs" dxfId="19" priority="11" operator="equal">
      <formula>0.1</formula>
    </cfRule>
  </conditionalFormatting>
  <conditionalFormatting sqref="AL17:AL1014">
    <cfRule type="cellIs" dxfId="18" priority="9" operator="equal">
      <formula>0.03</formula>
    </cfRule>
    <cfRule type="cellIs" dxfId="17" priority="10" operator="equal">
      <formula>0.07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1017"/>
  <sheetViews>
    <sheetView tabSelected="1" zoomScale="70" zoomScaleNormal="70" workbookViewId="0">
      <pane xSplit="4" ySplit="16" topLeftCell="Y809" activePane="bottomRight" state="frozen"/>
      <selection pane="topRight" activeCell="E1" sqref="E1"/>
      <selection pane="bottomLeft" activeCell="A17" sqref="A17"/>
      <selection pane="bottomRight" activeCell="AH858" sqref="AH858"/>
    </sheetView>
  </sheetViews>
  <sheetFormatPr defaultColWidth="9.140625" defaultRowHeight="15.75" x14ac:dyDescent="0.25"/>
  <cols>
    <col min="1" max="1" width="1.7109375" style="576" customWidth="1"/>
    <col min="2" max="2" width="7.28515625" style="576" hidden="1" customWidth="1"/>
    <col min="3" max="3" width="43.42578125" style="576" customWidth="1"/>
    <col min="4" max="4" width="69.140625" style="576" customWidth="1"/>
    <col min="5" max="5" width="14.7109375" style="576" customWidth="1"/>
    <col min="6" max="6" width="10.42578125" style="576" customWidth="1"/>
    <col min="7" max="7" width="11.28515625" style="576" customWidth="1"/>
    <col min="8" max="8" width="13.42578125" style="576" customWidth="1"/>
    <col min="9" max="9" width="11.85546875" style="576" customWidth="1"/>
    <col min="10" max="10" width="13" style="576" customWidth="1"/>
    <col min="11" max="11" width="13.28515625" style="576" customWidth="1"/>
    <col min="12" max="12" width="9.42578125" style="576" customWidth="1"/>
    <col min="13" max="13" width="11.5703125" style="576" customWidth="1"/>
    <col min="14" max="14" width="9.42578125" style="576" customWidth="1"/>
    <col min="15" max="15" width="11.42578125" style="576" customWidth="1"/>
    <col min="16" max="20" width="16.7109375" style="576" customWidth="1"/>
    <col min="21" max="21" width="10" style="576" customWidth="1"/>
    <col min="22" max="22" width="13.42578125" style="576" customWidth="1"/>
    <col min="23" max="24" width="16.7109375" style="577" customWidth="1"/>
    <col min="25" max="26" width="16.7109375" style="576" customWidth="1"/>
    <col min="27" max="27" width="15.42578125" style="577" customWidth="1"/>
    <col min="28" max="28" width="16" style="576" customWidth="1"/>
    <col min="29" max="29" width="13.5703125" style="576" customWidth="1"/>
    <col min="30" max="30" width="8.5703125" style="576" customWidth="1"/>
    <col min="31" max="31" width="13.42578125" style="576" customWidth="1"/>
    <col min="32" max="34" width="16.5703125" style="576" customWidth="1"/>
    <col min="35" max="35" width="18.5703125" style="578" customWidth="1"/>
    <col min="36" max="36" width="13.5703125" style="576" customWidth="1"/>
    <col min="37" max="37" width="8" style="576" customWidth="1"/>
    <col min="38" max="38" width="20.140625" style="576" customWidth="1"/>
    <col min="39" max="39" width="20.42578125" style="576" customWidth="1"/>
    <col min="40" max="40" width="14.7109375" style="576" customWidth="1"/>
    <col min="41" max="41" width="9.140625" style="576"/>
    <col min="42" max="42" width="14.28515625" style="576" hidden="1" customWidth="1"/>
    <col min="43" max="43" width="10.7109375" style="576" hidden="1" customWidth="1"/>
    <col min="44" max="44" width="0" style="576" hidden="1" customWidth="1"/>
    <col min="45" max="16384" width="9.140625" style="576"/>
  </cols>
  <sheetData>
    <row r="1" spans="3:40" ht="18.75" customHeight="1" x14ac:dyDescent="0.25">
      <c r="AC1" s="577"/>
      <c r="AM1" s="579" t="s">
        <v>1821</v>
      </c>
      <c r="AN1" s="577"/>
    </row>
    <row r="2" spans="3:40" ht="18.75" customHeight="1" x14ac:dyDescent="0.25">
      <c r="AC2" s="577"/>
      <c r="AM2" s="579" t="s">
        <v>1813</v>
      </c>
      <c r="AN2" s="577"/>
    </row>
    <row r="3" spans="3:40" ht="18.75" customHeight="1" x14ac:dyDescent="0.25">
      <c r="AC3" s="577"/>
    </row>
    <row r="4" spans="3:40" ht="19.5" customHeight="1" x14ac:dyDescent="0.25">
      <c r="AM4" s="580"/>
    </row>
    <row r="5" spans="3:40" ht="19.5" customHeight="1" x14ac:dyDescent="0.25">
      <c r="C5" s="784" t="s">
        <v>1822</v>
      </c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AB5" s="577"/>
      <c r="AC5" s="581"/>
      <c r="AD5" s="582"/>
      <c r="AE5" s="583"/>
      <c r="AJ5" s="578"/>
      <c r="AM5" s="580"/>
    </row>
    <row r="6" spans="3:40" ht="18.75" customHeight="1" x14ac:dyDescent="0.25"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AB6" s="577"/>
      <c r="AC6" s="581"/>
      <c r="AD6" s="582"/>
      <c r="AE6" s="583"/>
      <c r="AJ6" s="578"/>
      <c r="AM6" s="580"/>
    </row>
    <row r="7" spans="3:40" ht="19.5" hidden="1" customHeight="1" x14ac:dyDescent="0.25">
      <c r="C7" s="785"/>
      <c r="D7" s="785"/>
      <c r="E7" s="785"/>
      <c r="F7" s="785"/>
      <c r="G7" s="785"/>
      <c r="H7" s="785"/>
      <c r="I7" s="785"/>
      <c r="J7" s="662"/>
      <c r="K7" s="662"/>
      <c r="L7" s="662"/>
      <c r="M7" s="662"/>
      <c r="N7" s="662"/>
      <c r="O7" s="662"/>
      <c r="P7" s="662"/>
      <c r="Q7" s="662"/>
      <c r="R7" s="662"/>
      <c r="S7" s="662"/>
      <c r="AB7" s="577"/>
      <c r="AC7" s="581"/>
      <c r="AD7" s="582"/>
      <c r="AE7" s="583"/>
      <c r="AJ7" s="578"/>
      <c r="AM7" s="580"/>
    </row>
    <row r="8" spans="3:40" ht="19.5" hidden="1" customHeight="1" x14ac:dyDescent="0.25">
      <c r="C8" s="785"/>
      <c r="D8" s="785"/>
      <c r="E8" s="785"/>
      <c r="F8" s="785"/>
      <c r="G8" s="785"/>
      <c r="H8" s="785"/>
      <c r="I8" s="785"/>
      <c r="J8" s="662"/>
      <c r="K8" s="662"/>
      <c r="L8" s="662"/>
      <c r="M8" s="662"/>
      <c r="N8" s="662"/>
      <c r="O8" s="662"/>
      <c r="P8" s="662"/>
      <c r="Q8" s="662"/>
      <c r="R8" s="662"/>
      <c r="S8" s="662"/>
      <c r="AB8" s="577"/>
      <c r="AC8" s="581"/>
      <c r="AD8" s="582"/>
      <c r="AE8" s="583"/>
      <c r="AJ8" s="578"/>
      <c r="AM8" s="580"/>
    </row>
    <row r="9" spans="3:40" ht="19.5" hidden="1" customHeight="1" x14ac:dyDescent="0.25">
      <c r="C9" s="785"/>
      <c r="D9" s="785"/>
      <c r="E9" s="785"/>
      <c r="F9" s="785"/>
      <c r="G9" s="785"/>
      <c r="H9" s="785"/>
      <c r="I9" s="785"/>
      <c r="J9" s="662"/>
      <c r="K9" s="662"/>
      <c r="L9" s="662"/>
      <c r="M9" s="662"/>
      <c r="N9" s="662"/>
      <c r="O9" s="662"/>
      <c r="P9" s="662"/>
      <c r="Q9" s="662"/>
      <c r="R9" s="662"/>
      <c r="S9" s="662"/>
      <c r="AB9" s="577"/>
      <c r="AC9" s="581"/>
      <c r="AD9" s="582"/>
      <c r="AE9" s="583"/>
      <c r="AJ9" s="578"/>
      <c r="AM9" s="580"/>
    </row>
    <row r="10" spans="3:40" ht="115.5" hidden="1" customHeight="1" x14ac:dyDescent="0.25">
      <c r="C10" s="785"/>
      <c r="D10" s="785"/>
      <c r="E10" s="785"/>
      <c r="F10" s="785"/>
      <c r="G10" s="785"/>
      <c r="H10" s="785"/>
      <c r="I10" s="785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5"/>
      <c r="AA10" s="576"/>
      <c r="AC10" s="581"/>
      <c r="AD10" s="581"/>
      <c r="AE10" s="581"/>
      <c r="AM10" s="580"/>
    </row>
    <row r="11" spans="3:40" ht="20.25" customHeight="1" x14ac:dyDescent="0.25"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5"/>
      <c r="X11" s="585"/>
      <c r="Y11" s="584"/>
      <c r="Z11" s="584"/>
    </row>
    <row r="12" spans="3:40" ht="22.5" customHeight="1" x14ac:dyDescent="0.25">
      <c r="C12" s="769" t="s">
        <v>52</v>
      </c>
      <c r="D12" s="769" t="s">
        <v>53</v>
      </c>
      <c r="E12" s="770" t="s">
        <v>1034</v>
      </c>
      <c r="F12" s="770" t="s">
        <v>1032</v>
      </c>
      <c r="G12" s="770" t="s">
        <v>1033</v>
      </c>
      <c r="H12" s="786" t="s">
        <v>1012</v>
      </c>
      <c r="I12" s="787"/>
      <c r="J12" s="787"/>
      <c r="K12" s="787"/>
      <c r="L12" s="787"/>
      <c r="M12" s="787"/>
      <c r="N12" s="787"/>
      <c r="O12" s="787"/>
      <c r="P12" s="787"/>
      <c r="Q12" s="787"/>
      <c r="R12" s="787"/>
      <c r="S12" s="787"/>
      <c r="T12" s="787"/>
      <c r="U12" s="787"/>
      <c r="V12" s="787"/>
      <c r="W12" s="766"/>
      <c r="X12" s="766"/>
      <c r="Y12" s="787"/>
      <c r="Z12" s="770" t="s">
        <v>1013</v>
      </c>
      <c r="AA12" s="756" t="s">
        <v>1817</v>
      </c>
      <c r="AB12" s="773" t="s">
        <v>1041</v>
      </c>
      <c r="AC12" s="769" t="s">
        <v>1042</v>
      </c>
      <c r="AD12" s="776" t="s">
        <v>1045</v>
      </c>
      <c r="AE12" s="777"/>
      <c r="AF12" s="756" t="s">
        <v>1818</v>
      </c>
      <c r="AG12" s="756" t="s">
        <v>1819</v>
      </c>
      <c r="AH12" s="759" t="s">
        <v>1807</v>
      </c>
      <c r="AI12" s="759"/>
      <c r="AJ12" s="759"/>
      <c r="AK12" s="759"/>
      <c r="AL12" s="759"/>
      <c r="AM12" s="760" t="s">
        <v>1815</v>
      </c>
      <c r="AN12" s="761" t="s">
        <v>1803</v>
      </c>
    </row>
    <row r="13" spans="3:40" ht="18.75" customHeight="1" x14ac:dyDescent="0.25">
      <c r="C13" s="769"/>
      <c r="D13" s="769"/>
      <c r="E13" s="771"/>
      <c r="F13" s="771"/>
      <c r="G13" s="771"/>
      <c r="H13" s="764" t="s">
        <v>1014</v>
      </c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6"/>
      <c r="X13" s="766"/>
      <c r="Y13" s="767"/>
      <c r="Z13" s="771"/>
      <c r="AA13" s="757"/>
      <c r="AB13" s="774"/>
      <c r="AC13" s="769"/>
      <c r="AD13" s="778"/>
      <c r="AE13" s="779"/>
      <c r="AF13" s="757"/>
      <c r="AG13" s="757"/>
      <c r="AH13" s="768" t="s">
        <v>1820</v>
      </c>
      <c r="AI13" s="768"/>
      <c r="AJ13" s="769" t="s">
        <v>1816</v>
      </c>
      <c r="AK13" s="760"/>
      <c r="AL13" s="760"/>
      <c r="AM13" s="760"/>
      <c r="AN13" s="762"/>
    </row>
    <row r="14" spans="3:40" ht="91.5" customHeight="1" x14ac:dyDescent="0.25">
      <c r="C14" s="769"/>
      <c r="D14" s="769"/>
      <c r="E14" s="771"/>
      <c r="F14" s="771"/>
      <c r="G14" s="771"/>
      <c r="H14" s="751" t="s">
        <v>1015</v>
      </c>
      <c r="I14" s="751" t="s">
        <v>1016</v>
      </c>
      <c r="J14" s="764" t="s">
        <v>1017</v>
      </c>
      <c r="K14" s="767"/>
      <c r="L14" s="764" t="s">
        <v>1018</v>
      </c>
      <c r="M14" s="767"/>
      <c r="N14" s="764" t="s">
        <v>1019</v>
      </c>
      <c r="O14" s="767"/>
      <c r="P14" s="751" t="s">
        <v>1020</v>
      </c>
      <c r="Q14" s="751" t="s">
        <v>1021</v>
      </c>
      <c r="R14" s="751" t="s">
        <v>1022</v>
      </c>
      <c r="S14" s="751" t="s">
        <v>1023</v>
      </c>
      <c r="T14" s="753" t="s">
        <v>1024</v>
      </c>
      <c r="U14" s="755" t="s">
        <v>1812</v>
      </c>
      <c r="V14" s="755"/>
      <c r="W14" s="782" t="s">
        <v>1027</v>
      </c>
      <c r="X14" s="782" t="s">
        <v>1028</v>
      </c>
      <c r="Y14" s="753" t="s">
        <v>1029</v>
      </c>
      <c r="Z14" s="771"/>
      <c r="AA14" s="757"/>
      <c r="AB14" s="774"/>
      <c r="AC14" s="769"/>
      <c r="AD14" s="780"/>
      <c r="AE14" s="781"/>
      <c r="AF14" s="757"/>
      <c r="AG14" s="757"/>
      <c r="AH14" s="768"/>
      <c r="AI14" s="768"/>
      <c r="AJ14" s="760"/>
      <c r="AK14" s="760"/>
      <c r="AL14" s="760"/>
      <c r="AM14" s="760"/>
      <c r="AN14" s="762"/>
    </row>
    <row r="15" spans="3:40" ht="99.75" customHeight="1" x14ac:dyDescent="0.25">
      <c r="C15" s="769"/>
      <c r="D15" s="769"/>
      <c r="E15" s="772"/>
      <c r="F15" s="772"/>
      <c r="G15" s="772"/>
      <c r="H15" s="752"/>
      <c r="I15" s="752"/>
      <c r="J15" s="658" t="s">
        <v>1030</v>
      </c>
      <c r="K15" s="658" t="s">
        <v>1031</v>
      </c>
      <c r="L15" s="658" t="s">
        <v>1030</v>
      </c>
      <c r="M15" s="658" t="s">
        <v>1031</v>
      </c>
      <c r="N15" s="658" t="s">
        <v>1030</v>
      </c>
      <c r="O15" s="658" t="s">
        <v>1031</v>
      </c>
      <c r="P15" s="752"/>
      <c r="Q15" s="752"/>
      <c r="R15" s="752"/>
      <c r="S15" s="752"/>
      <c r="T15" s="754"/>
      <c r="U15" s="657" t="s">
        <v>1030</v>
      </c>
      <c r="V15" s="657" t="s">
        <v>1031</v>
      </c>
      <c r="W15" s="783"/>
      <c r="X15" s="783"/>
      <c r="Y15" s="754"/>
      <c r="Z15" s="772"/>
      <c r="AA15" s="758"/>
      <c r="AB15" s="775"/>
      <c r="AC15" s="769"/>
      <c r="AD15" s="661" t="s">
        <v>1030</v>
      </c>
      <c r="AE15" s="661" t="s">
        <v>1031</v>
      </c>
      <c r="AF15" s="758"/>
      <c r="AG15" s="758"/>
      <c r="AH15" s="660" t="s">
        <v>1030</v>
      </c>
      <c r="AI15" s="659" t="s">
        <v>1031</v>
      </c>
      <c r="AJ15" s="659" t="s">
        <v>1771</v>
      </c>
      <c r="AK15" s="659" t="s">
        <v>1030</v>
      </c>
      <c r="AL15" s="659" t="s">
        <v>1031</v>
      </c>
      <c r="AM15" s="760"/>
      <c r="AN15" s="763"/>
    </row>
    <row r="16" spans="3:40" ht="15" customHeight="1" x14ac:dyDescent="0.25">
      <c r="C16" s="586"/>
      <c r="D16" s="586"/>
      <c r="E16" s="587"/>
      <c r="F16" s="587"/>
      <c r="G16" s="587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8"/>
      <c r="X16" s="588"/>
      <c r="Y16" s="586"/>
      <c r="Z16" s="586"/>
      <c r="AA16" s="586"/>
      <c r="AN16" s="578"/>
    </row>
    <row r="17" spans="2:42" ht="66" customHeight="1" x14ac:dyDescent="0.25">
      <c r="B17" s="576">
        <v>1</v>
      </c>
      <c r="C17" s="589" t="s">
        <v>124</v>
      </c>
      <c r="D17" s="590" t="s">
        <v>1040</v>
      </c>
      <c r="E17" s="509">
        <v>4846</v>
      </c>
      <c r="F17" s="509">
        <v>28366.2</v>
      </c>
      <c r="G17" s="509">
        <v>24308.1</v>
      </c>
      <c r="H17" s="509">
        <v>2525073.6027534981</v>
      </c>
      <c r="I17" s="509">
        <v>69977.498800000001</v>
      </c>
      <c r="J17" s="510"/>
      <c r="K17" s="509">
        <v>670533.70036000002</v>
      </c>
      <c r="L17" s="510"/>
      <c r="M17" s="509">
        <v>12829.023920000003</v>
      </c>
      <c r="N17" s="510"/>
      <c r="O17" s="509">
        <v>2810.1</v>
      </c>
      <c r="P17" s="509">
        <v>0</v>
      </c>
      <c r="Q17" s="509">
        <v>3454.32</v>
      </c>
      <c r="R17" s="509">
        <v>65726.806360000002</v>
      </c>
      <c r="S17" s="509">
        <v>5465.9512999999997</v>
      </c>
      <c r="T17" s="509">
        <v>317449.32878520963</v>
      </c>
      <c r="U17" s="510"/>
      <c r="V17" s="509">
        <v>603489.36650009768</v>
      </c>
      <c r="W17" s="509">
        <v>43360.165932416669</v>
      </c>
      <c r="X17" s="509">
        <v>5829.92551</v>
      </c>
      <c r="Y17" s="509">
        <v>195</v>
      </c>
      <c r="Z17" s="509">
        <v>4416989.3760412224</v>
      </c>
      <c r="AA17" s="509">
        <v>300000</v>
      </c>
      <c r="AB17" s="509">
        <v>943725.18109918118</v>
      </c>
      <c r="AC17" s="509">
        <v>3672913.8301801374</v>
      </c>
      <c r="AD17" s="509"/>
      <c r="AE17" s="509">
        <v>1696470.1059274492</v>
      </c>
      <c r="AF17" s="509">
        <v>1658.1</v>
      </c>
      <c r="AG17" s="509">
        <v>778423.09999999986</v>
      </c>
      <c r="AH17" s="509"/>
      <c r="AI17" s="509">
        <v>695159.4</v>
      </c>
      <c r="AJ17" s="509"/>
      <c r="AK17" s="509"/>
      <c r="AL17" s="509">
        <v>83263.7</v>
      </c>
      <c r="AM17" s="509"/>
      <c r="AN17" s="509">
        <v>-42554.6</v>
      </c>
      <c r="AP17" s="578"/>
    </row>
    <row r="18" spans="2:42" ht="15" customHeight="1" x14ac:dyDescent="0.25">
      <c r="B18" s="576">
        <v>2</v>
      </c>
      <c r="C18" s="586"/>
      <c r="D18" s="5" t="s">
        <v>1037</v>
      </c>
      <c r="E18" s="118"/>
      <c r="F18" s="118">
        <v>151</v>
      </c>
      <c r="G18" s="118">
        <v>143</v>
      </c>
      <c r="H18" s="60">
        <v>35635.799999999996</v>
      </c>
      <c r="I18" s="60">
        <v>928.8</v>
      </c>
      <c r="J18" s="591">
        <v>0.41961735109075704</v>
      </c>
      <c r="K18" s="60">
        <v>14953.399999999998</v>
      </c>
      <c r="L18" s="591">
        <v>1.6301023128427034E-2</v>
      </c>
      <c r="M18" s="60">
        <v>580.9</v>
      </c>
      <c r="N18" s="591">
        <v>0</v>
      </c>
      <c r="O18" s="60">
        <v>0</v>
      </c>
      <c r="P18" s="60">
        <v>0</v>
      </c>
      <c r="Q18" s="60">
        <v>451</v>
      </c>
      <c r="R18" s="60">
        <v>0</v>
      </c>
      <c r="S18" s="60">
        <v>37.700000000000003</v>
      </c>
      <c r="T18" s="60">
        <v>5947.4</v>
      </c>
      <c r="U18" s="591">
        <v>0.1947479781567974</v>
      </c>
      <c r="V18" s="65">
        <v>6940</v>
      </c>
      <c r="W18" s="60">
        <v>0</v>
      </c>
      <c r="X18" s="60">
        <v>0</v>
      </c>
      <c r="Y18" s="60">
        <v>0</v>
      </c>
      <c r="Z18" s="60">
        <v>65475</v>
      </c>
      <c r="AA18" s="140">
        <v>2955.4</v>
      </c>
      <c r="AB18" s="592">
        <v>9895.4</v>
      </c>
      <c r="AC18" s="592">
        <v>58535</v>
      </c>
      <c r="AD18" s="593">
        <v>0.4</v>
      </c>
      <c r="AE18" s="592"/>
      <c r="AF18" s="592"/>
      <c r="AG18" s="592">
        <v>0</v>
      </c>
      <c r="AH18" s="497"/>
      <c r="AI18" s="594"/>
      <c r="AJ18" s="592"/>
      <c r="AK18" s="595"/>
      <c r="AL18" s="592">
        <v>0</v>
      </c>
      <c r="AM18" s="497"/>
      <c r="AN18" s="594"/>
    </row>
    <row r="19" spans="2:42" ht="15" customHeight="1" x14ac:dyDescent="0.25">
      <c r="B19" s="576">
        <v>3</v>
      </c>
      <c r="C19" s="586"/>
      <c r="D19" s="5" t="s">
        <v>1036</v>
      </c>
      <c r="E19" s="118"/>
      <c r="F19" s="118">
        <v>179</v>
      </c>
      <c r="G19" s="118">
        <v>138</v>
      </c>
      <c r="H19" s="60">
        <v>37644.6</v>
      </c>
      <c r="I19" s="60"/>
      <c r="J19" s="591">
        <v>0.22252918753071502</v>
      </c>
      <c r="K19" s="60">
        <v>8377</v>
      </c>
      <c r="L19" s="591"/>
      <c r="M19" s="60"/>
      <c r="N19" s="591">
        <v>7.4648156707734975E-2</v>
      </c>
      <c r="O19" s="60">
        <v>2810.1</v>
      </c>
      <c r="P19" s="60"/>
      <c r="Q19" s="60">
        <v>53.4</v>
      </c>
      <c r="R19" s="60">
        <v>37.200000000000003</v>
      </c>
      <c r="S19" s="60">
        <v>76.5</v>
      </c>
      <c r="T19" s="60">
        <v>2952</v>
      </c>
      <c r="U19" s="591">
        <v>0.12568070852127533</v>
      </c>
      <c r="V19" s="65">
        <v>4731.2000000000007</v>
      </c>
      <c r="W19" s="60"/>
      <c r="X19" s="60"/>
      <c r="Y19" s="60"/>
      <c r="Z19" s="60">
        <v>56682</v>
      </c>
      <c r="AA19" s="140">
        <v>7849.8</v>
      </c>
      <c r="AB19" s="592">
        <v>12581</v>
      </c>
      <c r="AC19" s="592">
        <v>51950.799999999996</v>
      </c>
      <c r="AD19" s="593">
        <v>0.4</v>
      </c>
      <c r="AE19" s="592"/>
      <c r="AF19" s="592"/>
      <c r="AG19" s="592">
        <v>0</v>
      </c>
      <c r="AH19" s="497"/>
      <c r="AI19" s="594"/>
      <c r="AJ19" s="592"/>
      <c r="AK19" s="595"/>
      <c r="AL19" s="592">
        <v>0</v>
      </c>
      <c r="AM19" s="497"/>
      <c r="AN19" s="594"/>
      <c r="AP19" s="578"/>
    </row>
    <row r="20" spans="2:42" ht="15" customHeight="1" x14ac:dyDescent="0.25">
      <c r="B20" s="576">
        <v>4</v>
      </c>
      <c r="C20" s="586"/>
      <c r="D20" s="5" t="s">
        <v>1038</v>
      </c>
      <c r="E20" s="118"/>
      <c r="F20" s="118">
        <v>278</v>
      </c>
      <c r="G20" s="118">
        <v>213</v>
      </c>
      <c r="H20" s="60">
        <v>15659.599999999999</v>
      </c>
      <c r="I20" s="60">
        <v>490.8</v>
      </c>
      <c r="J20" s="591"/>
      <c r="K20" s="60">
        <v>3863.5</v>
      </c>
      <c r="L20" s="591"/>
      <c r="M20" s="60">
        <v>87.6</v>
      </c>
      <c r="N20" s="591">
        <v>0</v>
      </c>
      <c r="O20" s="60"/>
      <c r="P20" s="60"/>
      <c r="Q20" s="60"/>
      <c r="R20" s="60">
        <v>3075.5</v>
      </c>
      <c r="S20" s="60"/>
      <c r="T20" s="60">
        <v>2061.9</v>
      </c>
      <c r="U20" s="591">
        <v>0.15411632481034002</v>
      </c>
      <c r="V20" s="65">
        <v>2413.4</v>
      </c>
      <c r="W20" s="60"/>
      <c r="X20" s="60">
        <v>611.29999999999995</v>
      </c>
      <c r="Y20" s="60"/>
      <c r="Z20" s="60">
        <v>28263.599999999999</v>
      </c>
      <c r="AA20" s="140">
        <v>2469.3000000000002</v>
      </c>
      <c r="AB20" s="592">
        <v>4882.7000000000007</v>
      </c>
      <c r="AC20" s="592">
        <v>25850.199999999997</v>
      </c>
      <c r="AD20" s="593">
        <v>0.4</v>
      </c>
      <c r="AE20" s="592"/>
      <c r="AF20" s="592"/>
      <c r="AG20" s="592">
        <v>0</v>
      </c>
      <c r="AH20" s="497"/>
      <c r="AI20" s="594"/>
      <c r="AJ20" s="592"/>
      <c r="AK20" s="595"/>
      <c r="AL20" s="592">
        <v>0</v>
      </c>
      <c r="AM20" s="497"/>
      <c r="AN20" s="594"/>
    </row>
    <row r="21" spans="2:42" ht="15" customHeight="1" x14ac:dyDescent="0.25">
      <c r="B21" s="576">
        <v>5</v>
      </c>
      <c r="C21" s="586"/>
      <c r="D21" s="5" t="s">
        <v>1814</v>
      </c>
      <c r="E21" s="118"/>
      <c r="F21" s="118">
        <v>275</v>
      </c>
      <c r="G21" s="118">
        <v>212</v>
      </c>
      <c r="H21" s="60">
        <v>62618.400000000001</v>
      </c>
      <c r="I21" s="60">
        <v>766.8</v>
      </c>
      <c r="J21" s="591">
        <v>0.23047538742606008</v>
      </c>
      <c r="K21" s="60">
        <v>14432</v>
      </c>
      <c r="L21" s="591">
        <v>0</v>
      </c>
      <c r="M21" s="60">
        <v>0</v>
      </c>
      <c r="N21" s="591">
        <v>0</v>
      </c>
      <c r="O21" s="60">
        <v>0</v>
      </c>
      <c r="P21" s="60">
        <v>0</v>
      </c>
      <c r="Q21" s="60">
        <v>0</v>
      </c>
      <c r="R21" s="60">
        <v>36</v>
      </c>
      <c r="S21" s="60">
        <v>0</v>
      </c>
      <c r="T21" s="60">
        <v>7013.9247619047628</v>
      </c>
      <c r="U21" s="591">
        <v>0.24726342416925376</v>
      </c>
      <c r="V21" s="65">
        <v>15483.24</v>
      </c>
      <c r="W21" s="60">
        <v>0</v>
      </c>
      <c r="X21" s="60">
        <v>0</v>
      </c>
      <c r="Y21" s="60">
        <v>0</v>
      </c>
      <c r="Z21" s="60">
        <v>100350.36476190478</v>
      </c>
      <c r="AA21" s="140"/>
      <c r="AB21" s="592"/>
      <c r="AC21" s="592"/>
      <c r="AD21" s="593"/>
      <c r="AE21" s="592"/>
      <c r="AF21" s="592"/>
      <c r="AG21" s="592">
        <v>0</v>
      </c>
      <c r="AH21" s="497"/>
      <c r="AI21" s="594"/>
      <c r="AJ21" s="592"/>
      <c r="AK21" s="595"/>
      <c r="AL21" s="592">
        <v>0</v>
      </c>
      <c r="AM21" s="497"/>
      <c r="AN21" s="594"/>
    </row>
    <row r="22" spans="2:42" ht="15" customHeight="1" x14ac:dyDescent="0.25">
      <c r="B22" s="576">
        <v>6</v>
      </c>
      <c r="C22" s="586"/>
      <c r="D22" s="5"/>
      <c r="E22" s="118"/>
      <c r="F22" s="118"/>
      <c r="G22" s="118"/>
      <c r="H22" s="60"/>
      <c r="I22" s="60"/>
      <c r="J22" s="591"/>
      <c r="K22" s="60"/>
      <c r="L22" s="591"/>
      <c r="M22" s="60"/>
      <c r="N22" s="591"/>
      <c r="O22" s="60"/>
      <c r="P22" s="60"/>
      <c r="Q22" s="60"/>
      <c r="R22" s="60"/>
      <c r="S22" s="60"/>
      <c r="T22" s="60"/>
      <c r="U22" s="591"/>
      <c r="V22" s="65"/>
      <c r="W22" s="60"/>
      <c r="X22" s="60"/>
      <c r="Y22" s="60"/>
      <c r="Z22" s="60"/>
      <c r="AA22" s="140"/>
      <c r="AB22" s="592"/>
      <c r="AC22" s="592"/>
      <c r="AD22" s="593"/>
      <c r="AE22" s="592"/>
      <c r="AF22" s="592"/>
      <c r="AG22" s="592"/>
      <c r="AH22" s="592"/>
      <c r="AI22" s="594"/>
      <c r="AJ22" s="592"/>
      <c r="AK22" s="595"/>
      <c r="AL22" s="592">
        <v>0</v>
      </c>
      <c r="AM22" s="592"/>
      <c r="AN22" s="594"/>
    </row>
    <row r="23" spans="2:42" ht="15" customHeight="1" x14ac:dyDescent="0.25">
      <c r="B23" s="576">
        <v>7</v>
      </c>
      <c r="C23" s="596"/>
      <c r="D23" s="597"/>
      <c r="E23" s="118"/>
      <c r="F23" s="118"/>
      <c r="G23" s="118"/>
      <c r="H23" s="60"/>
      <c r="I23" s="60"/>
      <c r="J23" s="591"/>
      <c r="K23" s="60"/>
      <c r="L23" s="591"/>
      <c r="M23" s="60"/>
      <c r="N23" s="591"/>
      <c r="O23" s="60"/>
      <c r="P23" s="60"/>
      <c r="Q23" s="60"/>
      <c r="R23" s="60"/>
      <c r="S23" s="60"/>
      <c r="T23" s="60"/>
      <c r="U23" s="591"/>
      <c r="V23" s="65"/>
      <c r="W23" s="60"/>
      <c r="X23" s="60"/>
      <c r="Y23" s="60"/>
      <c r="Z23" s="60"/>
      <c r="AA23" s="140"/>
      <c r="AB23" s="592"/>
      <c r="AC23" s="592"/>
      <c r="AD23" s="593"/>
      <c r="AE23" s="592"/>
      <c r="AF23" s="592"/>
      <c r="AG23" s="592"/>
      <c r="AH23" s="592"/>
      <c r="AI23" s="594"/>
      <c r="AJ23" s="593"/>
      <c r="AK23" s="595"/>
      <c r="AL23" s="593"/>
      <c r="AM23" s="593"/>
      <c r="AN23" s="594"/>
    </row>
    <row r="24" spans="2:42" ht="27.75" customHeight="1" x14ac:dyDescent="0.25">
      <c r="B24" s="576">
        <v>8</v>
      </c>
      <c r="C24" s="741" t="s">
        <v>711</v>
      </c>
      <c r="D24" s="742"/>
      <c r="E24" s="511">
        <v>4846</v>
      </c>
      <c r="F24" s="511">
        <v>27483.200000000001</v>
      </c>
      <c r="G24" s="511">
        <v>23602.1</v>
      </c>
      <c r="H24" s="512">
        <v>2373515.2027534982</v>
      </c>
      <c r="I24" s="512">
        <v>67791.098799999992</v>
      </c>
      <c r="J24" s="598">
        <v>0.26496893705606289</v>
      </c>
      <c r="K24" s="512">
        <v>628907.80035999999</v>
      </c>
      <c r="L24" s="598">
        <v>5.1234236485583349E-3</v>
      </c>
      <c r="M24" s="512">
        <v>12160.523920000003</v>
      </c>
      <c r="N24" s="598">
        <v>0</v>
      </c>
      <c r="O24" s="512">
        <v>0</v>
      </c>
      <c r="P24" s="512">
        <v>0</v>
      </c>
      <c r="Q24" s="512">
        <v>2949.92</v>
      </c>
      <c r="R24" s="512">
        <v>62578.106359999998</v>
      </c>
      <c r="S24" s="512">
        <v>5351.7512999999999</v>
      </c>
      <c r="T24" s="512">
        <v>299474.10402330488</v>
      </c>
      <c r="U24" s="598">
        <v>0.24180233850379193</v>
      </c>
      <c r="V24" s="513">
        <v>573921.52650009771</v>
      </c>
      <c r="W24" s="512">
        <v>43360.165932416669</v>
      </c>
      <c r="X24" s="512">
        <v>5218.6255099999998</v>
      </c>
      <c r="Y24" s="512">
        <v>195</v>
      </c>
      <c r="Z24" s="512">
        <v>4166218.4112793179</v>
      </c>
      <c r="AA24" s="509">
        <v>286725.5</v>
      </c>
      <c r="AB24" s="509">
        <v>916366.0810991812</v>
      </c>
      <c r="AC24" s="509">
        <v>3536577.8301801374</v>
      </c>
      <c r="AD24" s="599">
        <v>0.7</v>
      </c>
      <c r="AE24" s="509">
        <v>1696470.1059274492</v>
      </c>
      <c r="AF24" s="509">
        <v>1658.1</v>
      </c>
      <c r="AG24" s="509">
        <v>778423.09999999986</v>
      </c>
      <c r="AH24" s="509"/>
      <c r="AI24" s="509">
        <v>695159.4</v>
      </c>
      <c r="AJ24" s="509"/>
      <c r="AK24" s="509"/>
      <c r="AL24" s="509">
        <v>83263.7</v>
      </c>
      <c r="AM24" s="509"/>
      <c r="AN24" s="509">
        <v>-42554.6</v>
      </c>
    </row>
    <row r="25" spans="2:42" x14ac:dyDescent="0.25">
      <c r="B25" s="576">
        <v>9</v>
      </c>
      <c r="C25" s="600" t="s">
        <v>54</v>
      </c>
      <c r="D25" s="23"/>
      <c r="E25" s="511">
        <v>476</v>
      </c>
      <c r="F25" s="511">
        <v>2534</v>
      </c>
      <c r="G25" s="511">
        <v>1974</v>
      </c>
      <c r="H25" s="512">
        <v>223570.587</v>
      </c>
      <c r="I25" s="512">
        <v>5421.7839999999997</v>
      </c>
      <c r="J25" s="598">
        <v>0.26401198293584116</v>
      </c>
      <c r="K25" s="512">
        <v>59025.313999999991</v>
      </c>
      <c r="L25" s="598">
        <v>1.3315705075283449E-3</v>
      </c>
      <c r="M25" s="512">
        <v>297.7</v>
      </c>
      <c r="N25" s="598">
        <v>0</v>
      </c>
      <c r="O25" s="512">
        <v>0</v>
      </c>
      <c r="P25" s="512">
        <v>0</v>
      </c>
      <c r="Q25" s="512">
        <v>162.30000000000001</v>
      </c>
      <c r="R25" s="512">
        <v>4769.08</v>
      </c>
      <c r="S25" s="512">
        <v>583.9</v>
      </c>
      <c r="T25" s="512">
        <v>28265.254930000003</v>
      </c>
      <c r="U25" s="598">
        <v>0.20766682139632256</v>
      </c>
      <c r="V25" s="513">
        <v>46428.193159999995</v>
      </c>
      <c r="W25" s="512">
        <v>4691.4242633333333</v>
      </c>
      <c r="X25" s="512">
        <v>147.1</v>
      </c>
      <c r="Y25" s="512">
        <v>32.4</v>
      </c>
      <c r="Z25" s="512">
        <v>373395.03735333326</v>
      </c>
      <c r="AA25" s="509">
        <v>33263.4</v>
      </c>
      <c r="AB25" s="509">
        <v>84383.017423333324</v>
      </c>
      <c r="AC25" s="509">
        <v>322275.41993000003</v>
      </c>
      <c r="AD25" s="599">
        <v>0.7</v>
      </c>
      <c r="AE25" s="509">
        <v>156499.41089999999</v>
      </c>
      <c r="AF25" s="509">
        <v>1658.1</v>
      </c>
      <c r="AG25" s="509">
        <v>72700.100000000006</v>
      </c>
      <c r="AH25" s="510"/>
      <c r="AI25" s="509">
        <v>72700.100000000006</v>
      </c>
      <c r="AJ25" s="509"/>
      <c r="AK25" s="509"/>
      <c r="AL25" s="509">
        <v>0</v>
      </c>
      <c r="AM25" s="509"/>
      <c r="AN25" s="509">
        <v>-1950</v>
      </c>
    </row>
    <row r="26" spans="2:42" ht="15" customHeight="1" x14ac:dyDescent="0.25">
      <c r="B26" s="576">
        <v>10</v>
      </c>
      <c r="C26" s="557" t="s">
        <v>55</v>
      </c>
      <c r="D26" s="557" t="s">
        <v>0</v>
      </c>
      <c r="E26" s="118">
        <v>9</v>
      </c>
      <c r="F26" s="118">
        <v>59</v>
      </c>
      <c r="G26" s="118">
        <v>48</v>
      </c>
      <c r="H26" s="60">
        <v>5352.4000000000005</v>
      </c>
      <c r="I26" s="60">
        <v>120</v>
      </c>
      <c r="J26" s="591">
        <v>0.26517076451685223</v>
      </c>
      <c r="K26" s="60">
        <v>1419.3</v>
      </c>
      <c r="L26" s="591">
        <v>0</v>
      </c>
      <c r="M26" s="60">
        <v>0</v>
      </c>
      <c r="N26" s="591">
        <v>0</v>
      </c>
      <c r="O26" s="60">
        <v>0</v>
      </c>
      <c r="P26" s="60">
        <v>0</v>
      </c>
      <c r="Q26" s="60">
        <v>0</v>
      </c>
      <c r="R26" s="60">
        <v>137</v>
      </c>
      <c r="S26" s="60">
        <v>12.7</v>
      </c>
      <c r="T26" s="60">
        <v>679.1</v>
      </c>
      <c r="U26" s="591">
        <v>0.20715940512667208</v>
      </c>
      <c r="V26" s="65">
        <v>1108.7999999999997</v>
      </c>
      <c r="W26" s="60">
        <v>0</v>
      </c>
      <c r="X26" s="60">
        <v>4.2</v>
      </c>
      <c r="Y26" s="60">
        <v>0</v>
      </c>
      <c r="Z26" s="60">
        <v>8833.5000000000018</v>
      </c>
      <c r="AA26" s="140">
        <v>727.4</v>
      </c>
      <c r="AB26" s="60">
        <v>1836.1999999999998</v>
      </c>
      <c r="AC26" s="60">
        <v>7724.7000000000007</v>
      </c>
      <c r="AD26" s="227">
        <v>0.7</v>
      </c>
      <c r="AE26" s="60">
        <v>3746.6800000000003</v>
      </c>
      <c r="AF26" s="60"/>
      <c r="AG26" s="60">
        <v>1910.5</v>
      </c>
      <c r="AH26" s="497">
        <v>0.7000037366415065</v>
      </c>
      <c r="AI26" s="594">
        <v>1910.5</v>
      </c>
      <c r="AJ26" s="60">
        <v>72.0625</v>
      </c>
      <c r="AK26" s="425">
        <v>0</v>
      </c>
      <c r="AL26" s="60">
        <v>0</v>
      </c>
      <c r="AM26" s="497">
        <v>0.7</v>
      </c>
      <c r="AN26" s="140"/>
    </row>
    <row r="27" spans="2:42" ht="15" customHeight="1" x14ac:dyDescent="0.25">
      <c r="B27" s="576">
        <v>11</v>
      </c>
      <c r="C27" s="557" t="s">
        <v>56</v>
      </c>
      <c r="D27" s="557" t="s">
        <v>1</v>
      </c>
      <c r="E27" s="118">
        <v>8</v>
      </c>
      <c r="F27" s="118">
        <v>68</v>
      </c>
      <c r="G27" s="118">
        <v>56</v>
      </c>
      <c r="H27" s="60">
        <v>5879.7999999999993</v>
      </c>
      <c r="I27" s="60">
        <v>146.39999999999998</v>
      </c>
      <c r="J27" s="591">
        <v>0.26441375556991736</v>
      </c>
      <c r="K27" s="60">
        <v>1554.7</v>
      </c>
      <c r="L27" s="591">
        <v>0</v>
      </c>
      <c r="M27" s="60">
        <v>0</v>
      </c>
      <c r="N27" s="591">
        <v>0</v>
      </c>
      <c r="O27" s="60">
        <v>0</v>
      </c>
      <c r="P27" s="60">
        <v>0</v>
      </c>
      <c r="Q27" s="60">
        <v>0</v>
      </c>
      <c r="R27" s="60">
        <v>203.4</v>
      </c>
      <c r="S27" s="60">
        <v>34.9</v>
      </c>
      <c r="T27" s="60">
        <v>739</v>
      </c>
      <c r="U27" s="591">
        <v>0.17998911527602982</v>
      </c>
      <c r="V27" s="65">
        <v>1058.3</v>
      </c>
      <c r="W27" s="60">
        <v>0</v>
      </c>
      <c r="X27" s="60">
        <v>0</v>
      </c>
      <c r="Y27" s="60">
        <v>0</v>
      </c>
      <c r="Z27" s="60">
        <v>9616.4999999999964</v>
      </c>
      <c r="AA27" s="140">
        <v>904.4</v>
      </c>
      <c r="AB27" s="60">
        <v>1962.6999999999998</v>
      </c>
      <c r="AC27" s="60">
        <v>8558.1999999999971</v>
      </c>
      <c r="AD27" s="227">
        <v>0.7</v>
      </c>
      <c r="AE27" s="60">
        <v>4115.8599999999997</v>
      </c>
      <c r="AF27" s="60"/>
      <c r="AG27" s="60">
        <v>2153.1999999999998</v>
      </c>
      <c r="AH27" s="497">
        <v>0.70000680295248141</v>
      </c>
      <c r="AI27" s="594">
        <v>2153.1999999999998</v>
      </c>
      <c r="AJ27" s="60">
        <v>34.75</v>
      </c>
      <c r="AK27" s="425">
        <v>0</v>
      </c>
      <c r="AL27" s="60">
        <v>0</v>
      </c>
      <c r="AM27" s="497">
        <v>0.7</v>
      </c>
      <c r="AN27" s="140"/>
    </row>
    <row r="28" spans="2:42" ht="15" customHeight="1" x14ac:dyDescent="0.25">
      <c r="B28" s="576">
        <v>12</v>
      </c>
      <c r="C28" s="557" t="s">
        <v>57</v>
      </c>
      <c r="D28" s="557" t="s">
        <v>2</v>
      </c>
      <c r="E28" s="118">
        <v>32</v>
      </c>
      <c r="F28" s="118">
        <v>176</v>
      </c>
      <c r="G28" s="118">
        <v>140</v>
      </c>
      <c r="H28" s="60">
        <v>15170.300000000001</v>
      </c>
      <c r="I28" s="60">
        <v>292.8</v>
      </c>
      <c r="J28" s="591">
        <v>0.19697698793036392</v>
      </c>
      <c r="K28" s="60">
        <v>2988.2</v>
      </c>
      <c r="L28" s="591">
        <v>0</v>
      </c>
      <c r="M28" s="60">
        <v>0</v>
      </c>
      <c r="N28" s="591">
        <v>0</v>
      </c>
      <c r="O28" s="60">
        <v>0</v>
      </c>
      <c r="P28" s="60">
        <v>0</v>
      </c>
      <c r="Q28" s="60">
        <v>35.4</v>
      </c>
      <c r="R28" s="60">
        <v>300.39999999999998</v>
      </c>
      <c r="S28" s="60">
        <v>25.4</v>
      </c>
      <c r="T28" s="60">
        <v>1894.9</v>
      </c>
      <c r="U28" s="591">
        <v>0.25495474710453975</v>
      </c>
      <c r="V28" s="65">
        <v>3867.74</v>
      </c>
      <c r="W28" s="60">
        <v>0</v>
      </c>
      <c r="X28" s="60">
        <v>0</v>
      </c>
      <c r="Y28" s="60">
        <v>0</v>
      </c>
      <c r="Z28" s="60">
        <v>24575.140000000007</v>
      </c>
      <c r="AA28" s="140">
        <v>1534.7</v>
      </c>
      <c r="AB28" s="60">
        <v>5402.44</v>
      </c>
      <c r="AC28" s="60">
        <v>20707.400000000005</v>
      </c>
      <c r="AD28" s="227">
        <v>0.7</v>
      </c>
      <c r="AE28" s="60">
        <v>10619.210000000001</v>
      </c>
      <c r="AF28" s="60"/>
      <c r="AG28" s="60">
        <v>5216.8</v>
      </c>
      <c r="AH28" s="497">
        <v>0.70000197754823568</v>
      </c>
      <c r="AI28" s="594">
        <v>5216.8</v>
      </c>
      <c r="AJ28" s="60">
        <v>71.171428571428578</v>
      </c>
      <c r="AK28" s="425">
        <v>0</v>
      </c>
      <c r="AL28" s="60">
        <v>0</v>
      </c>
      <c r="AM28" s="497">
        <v>0.7</v>
      </c>
      <c r="AN28" s="140"/>
    </row>
    <row r="29" spans="2:42" ht="15" customHeight="1" x14ac:dyDescent="0.25">
      <c r="B29" s="576">
        <v>13</v>
      </c>
      <c r="C29" s="557" t="s">
        <v>58</v>
      </c>
      <c r="D29" s="557" t="s">
        <v>3</v>
      </c>
      <c r="E29" s="118">
        <v>27</v>
      </c>
      <c r="F29" s="118">
        <v>118</v>
      </c>
      <c r="G29" s="118">
        <v>84</v>
      </c>
      <c r="H29" s="60">
        <v>9985.8000000000011</v>
      </c>
      <c r="I29" s="60">
        <v>186</v>
      </c>
      <c r="J29" s="591">
        <v>0.19547757816098857</v>
      </c>
      <c r="K29" s="60">
        <v>1952</v>
      </c>
      <c r="L29" s="591">
        <v>0</v>
      </c>
      <c r="M29" s="60">
        <v>0</v>
      </c>
      <c r="N29" s="591">
        <v>0</v>
      </c>
      <c r="O29" s="60">
        <v>0</v>
      </c>
      <c r="P29" s="60">
        <v>0</v>
      </c>
      <c r="Q29" s="60">
        <v>0</v>
      </c>
      <c r="R29" s="60">
        <v>202.5</v>
      </c>
      <c r="S29" s="60">
        <v>12.8</v>
      </c>
      <c r="T29" s="60">
        <v>1283.0999999999999</v>
      </c>
      <c r="U29" s="591">
        <v>0.33345350397564533</v>
      </c>
      <c r="V29" s="65">
        <v>3329.7999999999997</v>
      </c>
      <c r="W29" s="60">
        <v>0</v>
      </c>
      <c r="X29" s="60">
        <v>0</v>
      </c>
      <c r="Y29" s="60">
        <v>0</v>
      </c>
      <c r="Z29" s="60">
        <v>16952</v>
      </c>
      <c r="AA29" s="140">
        <v>1061.4000000000001</v>
      </c>
      <c r="AB29" s="60">
        <v>4391.2</v>
      </c>
      <c r="AC29" s="60">
        <v>13622.2</v>
      </c>
      <c r="AD29" s="227">
        <v>0.7</v>
      </c>
      <c r="AE29" s="60">
        <v>6990.06</v>
      </c>
      <c r="AF29" s="60"/>
      <c r="AG29" s="60">
        <v>4739.3999999999996</v>
      </c>
      <c r="AH29" s="497">
        <v>0.7</v>
      </c>
      <c r="AI29" s="594">
        <v>4739.3999999999996</v>
      </c>
      <c r="AJ29" s="60">
        <v>31.607142857142858</v>
      </c>
      <c r="AK29" s="425">
        <v>0</v>
      </c>
      <c r="AL29" s="60">
        <v>0</v>
      </c>
      <c r="AM29" s="497">
        <v>0.7</v>
      </c>
      <c r="AN29" s="140"/>
    </row>
    <row r="30" spans="2:42" s="601" customFormat="1" ht="15" customHeight="1" x14ac:dyDescent="0.25">
      <c r="B30" s="576">
        <v>14</v>
      </c>
      <c r="C30" s="557" t="s">
        <v>59</v>
      </c>
      <c r="D30" s="557" t="s">
        <v>4</v>
      </c>
      <c r="E30" s="118">
        <v>16</v>
      </c>
      <c r="F30" s="118">
        <v>80</v>
      </c>
      <c r="G30" s="118">
        <v>73</v>
      </c>
      <c r="H30" s="60">
        <v>7970.6870000000008</v>
      </c>
      <c r="I30" s="60">
        <v>247.584</v>
      </c>
      <c r="J30" s="591">
        <v>0.30938537669337662</v>
      </c>
      <c r="K30" s="60">
        <v>2466.0140000000001</v>
      </c>
      <c r="L30" s="591">
        <v>0</v>
      </c>
      <c r="M30" s="60">
        <v>0</v>
      </c>
      <c r="N30" s="591">
        <v>0</v>
      </c>
      <c r="O30" s="60">
        <v>0</v>
      </c>
      <c r="P30" s="60">
        <v>0</v>
      </c>
      <c r="Q30" s="60">
        <v>0</v>
      </c>
      <c r="R30" s="60">
        <v>151.6</v>
      </c>
      <c r="S30" s="60">
        <v>17</v>
      </c>
      <c r="T30" s="60">
        <v>1075.152</v>
      </c>
      <c r="U30" s="591">
        <v>0.23757839192531333</v>
      </c>
      <c r="V30" s="65">
        <v>1893.663</v>
      </c>
      <c r="W30" s="60">
        <v>0</v>
      </c>
      <c r="X30" s="60">
        <v>0</v>
      </c>
      <c r="Y30" s="60">
        <v>0</v>
      </c>
      <c r="Z30" s="60">
        <v>13821.7</v>
      </c>
      <c r="AA30" s="140">
        <v>905</v>
      </c>
      <c r="AB30" s="60">
        <v>2798.663</v>
      </c>
      <c r="AC30" s="60">
        <v>11928.037</v>
      </c>
      <c r="AD30" s="227">
        <v>0.7</v>
      </c>
      <c r="AE30" s="60">
        <v>5579.4809000000005</v>
      </c>
      <c r="AF30" s="60"/>
      <c r="AG30" s="60">
        <v>2780.8</v>
      </c>
      <c r="AH30" s="497">
        <v>0.69999775427136945</v>
      </c>
      <c r="AI30" s="594">
        <v>2780.8</v>
      </c>
      <c r="AJ30" s="60">
        <v>63.80821917808219</v>
      </c>
      <c r="AK30" s="425">
        <v>0</v>
      </c>
      <c r="AL30" s="60">
        <v>0</v>
      </c>
      <c r="AM30" s="497">
        <v>0.69999775427136945</v>
      </c>
      <c r="AN30" s="140"/>
    </row>
    <row r="31" spans="2:42" ht="16.5" customHeight="1" x14ac:dyDescent="0.25">
      <c r="B31" s="576">
        <v>15</v>
      </c>
      <c r="C31" s="557" t="s">
        <v>60</v>
      </c>
      <c r="D31" s="557" t="s">
        <v>5</v>
      </c>
      <c r="E31" s="118">
        <v>6</v>
      </c>
      <c r="F31" s="118">
        <v>49</v>
      </c>
      <c r="G31" s="118">
        <v>39</v>
      </c>
      <c r="H31" s="60">
        <v>4245.7</v>
      </c>
      <c r="I31" s="60">
        <v>114</v>
      </c>
      <c r="J31" s="591">
        <v>0.30774666132793183</v>
      </c>
      <c r="K31" s="60">
        <v>1306.6000000000001</v>
      </c>
      <c r="L31" s="591">
        <v>0</v>
      </c>
      <c r="M31" s="60">
        <v>0</v>
      </c>
      <c r="N31" s="591">
        <v>0</v>
      </c>
      <c r="O31" s="60">
        <v>0</v>
      </c>
      <c r="P31" s="60">
        <v>0</v>
      </c>
      <c r="Q31" s="60">
        <v>0</v>
      </c>
      <c r="R31" s="60">
        <v>119.3</v>
      </c>
      <c r="S31" s="60">
        <v>40.6</v>
      </c>
      <c r="T31" s="60">
        <v>590</v>
      </c>
      <c r="U31" s="591">
        <v>0.29010999364062462</v>
      </c>
      <c r="V31" s="65">
        <v>1231.7199999999998</v>
      </c>
      <c r="W31" s="60">
        <v>562.5</v>
      </c>
      <c r="X31" s="60">
        <v>0</v>
      </c>
      <c r="Y31" s="60">
        <v>0</v>
      </c>
      <c r="Z31" s="60">
        <v>8210.42</v>
      </c>
      <c r="AA31" s="140">
        <v>0</v>
      </c>
      <c r="AB31" s="60">
        <v>1794.2199999999998</v>
      </c>
      <c r="AC31" s="60">
        <v>6416.2000000000007</v>
      </c>
      <c r="AD31" s="227">
        <v>0.7</v>
      </c>
      <c r="AE31" s="60">
        <v>2971.99</v>
      </c>
      <c r="AF31" s="60"/>
      <c r="AG31" s="60">
        <v>1177.8</v>
      </c>
      <c r="AH31" s="497">
        <v>0.70000706597263107</v>
      </c>
      <c r="AI31" s="594">
        <v>1177.8</v>
      </c>
      <c r="AJ31" s="60">
        <v>79.051282051282058</v>
      </c>
      <c r="AK31" s="425">
        <v>0</v>
      </c>
      <c r="AL31" s="60">
        <v>0</v>
      </c>
      <c r="AM31" s="497">
        <v>0.70000706597263107</v>
      </c>
      <c r="AN31" s="140"/>
    </row>
    <row r="32" spans="2:42" ht="15" customHeight="1" x14ac:dyDescent="0.25">
      <c r="B32" s="576">
        <v>16</v>
      </c>
      <c r="C32" s="557" t="s">
        <v>61</v>
      </c>
      <c r="D32" s="557" t="s">
        <v>6</v>
      </c>
      <c r="E32" s="118">
        <v>19</v>
      </c>
      <c r="F32" s="118">
        <v>119</v>
      </c>
      <c r="G32" s="118">
        <v>83</v>
      </c>
      <c r="H32" s="60">
        <v>9769.4999999999982</v>
      </c>
      <c r="I32" s="60">
        <v>180</v>
      </c>
      <c r="J32" s="591">
        <v>0.28943139362301046</v>
      </c>
      <c r="K32" s="60">
        <v>2827.6</v>
      </c>
      <c r="L32" s="591">
        <v>0</v>
      </c>
      <c r="M32" s="60">
        <v>0</v>
      </c>
      <c r="N32" s="591">
        <v>0</v>
      </c>
      <c r="O32" s="60">
        <v>0</v>
      </c>
      <c r="P32" s="60">
        <v>0</v>
      </c>
      <c r="Q32" s="60">
        <v>0</v>
      </c>
      <c r="R32" s="60">
        <v>292.39999999999998</v>
      </c>
      <c r="S32" s="60">
        <v>32.299999999999997</v>
      </c>
      <c r="T32" s="60">
        <v>1256.1999999999998</v>
      </c>
      <c r="U32" s="591">
        <v>0.20179128921643893</v>
      </c>
      <c r="V32" s="65">
        <v>1971.3999999999999</v>
      </c>
      <c r="W32" s="60">
        <v>0</v>
      </c>
      <c r="X32" s="60">
        <v>0</v>
      </c>
      <c r="Y32" s="60">
        <v>0</v>
      </c>
      <c r="Z32" s="60">
        <v>16329.399999999996</v>
      </c>
      <c r="AA32" s="140">
        <v>2671.6</v>
      </c>
      <c r="AB32" s="60">
        <v>4643</v>
      </c>
      <c r="AC32" s="60">
        <v>14357.999999999996</v>
      </c>
      <c r="AD32" s="227">
        <v>0.7</v>
      </c>
      <c r="AE32" s="60">
        <v>6838.6499999999987</v>
      </c>
      <c r="AF32" s="60"/>
      <c r="AG32" s="60">
        <v>2921.4</v>
      </c>
      <c r="AH32" s="497">
        <v>0.7</v>
      </c>
      <c r="AI32" s="594">
        <v>2921.4</v>
      </c>
      <c r="AJ32" s="60">
        <v>99.638554216867476</v>
      </c>
      <c r="AK32" s="425">
        <v>0</v>
      </c>
      <c r="AL32" s="60">
        <v>0</v>
      </c>
      <c r="AM32" s="497">
        <v>0.7</v>
      </c>
      <c r="AN32" s="140"/>
    </row>
    <row r="33" spans="2:40" ht="15" customHeight="1" x14ac:dyDescent="0.25">
      <c r="B33" s="576">
        <v>17</v>
      </c>
      <c r="C33" s="557" t="s">
        <v>62</v>
      </c>
      <c r="D33" s="557" t="s">
        <v>7</v>
      </c>
      <c r="E33" s="118">
        <v>14</v>
      </c>
      <c r="F33" s="118">
        <v>84</v>
      </c>
      <c r="G33" s="118">
        <v>61</v>
      </c>
      <c r="H33" s="60">
        <v>6837</v>
      </c>
      <c r="I33" s="60">
        <v>184.79999999999998</v>
      </c>
      <c r="J33" s="591">
        <v>0.32544975866608161</v>
      </c>
      <c r="K33" s="60">
        <v>2225.1</v>
      </c>
      <c r="L33" s="591">
        <v>0</v>
      </c>
      <c r="M33" s="60">
        <v>0</v>
      </c>
      <c r="N33" s="591">
        <v>0</v>
      </c>
      <c r="O33" s="60">
        <v>0</v>
      </c>
      <c r="P33" s="60">
        <v>0</v>
      </c>
      <c r="Q33" s="60">
        <v>0</v>
      </c>
      <c r="R33" s="60">
        <v>206</v>
      </c>
      <c r="S33" s="60">
        <v>62.9</v>
      </c>
      <c r="T33" s="60">
        <v>853.6</v>
      </c>
      <c r="U33" s="591">
        <v>0.10453415240602602</v>
      </c>
      <c r="V33" s="65">
        <v>714.69999999999993</v>
      </c>
      <c r="W33" s="60">
        <v>809.6</v>
      </c>
      <c r="X33" s="60">
        <v>0</v>
      </c>
      <c r="Y33" s="60">
        <v>0</v>
      </c>
      <c r="Z33" s="60">
        <v>11893.7</v>
      </c>
      <c r="AA33" s="140">
        <v>869.8</v>
      </c>
      <c r="AB33" s="60">
        <v>2394.1</v>
      </c>
      <c r="AC33" s="60">
        <v>10369.4</v>
      </c>
      <c r="AD33" s="227">
        <v>0.7</v>
      </c>
      <c r="AE33" s="60">
        <v>4785.8999999999996</v>
      </c>
      <c r="AF33" s="60"/>
      <c r="AG33" s="60">
        <v>2391.8000000000002</v>
      </c>
      <c r="AH33" s="497">
        <v>0.7</v>
      </c>
      <c r="AI33" s="594">
        <v>2391.8000000000002</v>
      </c>
      <c r="AJ33" s="60">
        <v>39.934426229508198</v>
      </c>
      <c r="AK33" s="425">
        <v>0</v>
      </c>
      <c r="AL33" s="60">
        <v>0</v>
      </c>
      <c r="AM33" s="497">
        <v>0.7</v>
      </c>
      <c r="AN33" s="140"/>
    </row>
    <row r="34" spans="2:40" ht="15" customHeight="1" x14ac:dyDescent="0.25">
      <c r="B34" s="576">
        <v>18</v>
      </c>
      <c r="C34" s="557" t="s">
        <v>63</v>
      </c>
      <c r="D34" s="557" t="s">
        <v>8</v>
      </c>
      <c r="E34" s="118">
        <v>29</v>
      </c>
      <c r="F34" s="118">
        <v>111</v>
      </c>
      <c r="G34" s="118">
        <v>106</v>
      </c>
      <c r="H34" s="60">
        <v>12974.5</v>
      </c>
      <c r="I34" s="60">
        <v>306</v>
      </c>
      <c r="J34" s="591">
        <v>0.22075609850090561</v>
      </c>
      <c r="K34" s="60">
        <v>2864.2000000000003</v>
      </c>
      <c r="L34" s="591">
        <v>0</v>
      </c>
      <c r="M34" s="60">
        <v>0</v>
      </c>
      <c r="N34" s="591">
        <v>0</v>
      </c>
      <c r="O34" s="60">
        <v>0</v>
      </c>
      <c r="P34" s="60">
        <v>0</v>
      </c>
      <c r="Q34" s="60">
        <v>0</v>
      </c>
      <c r="R34" s="60">
        <v>135</v>
      </c>
      <c r="S34" s="60">
        <v>15.7</v>
      </c>
      <c r="T34" s="60">
        <v>1315.3999999999996</v>
      </c>
      <c r="U34" s="591">
        <v>4.8572199314039069E-2</v>
      </c>
      <c r="V34" s="65">
        <v>630.19999999999993</v>
      </c>
      <c r="W34" s="60">
        <v>0</v>
      </c>
      <c r="X34" s="60">
        <v>0</v>
      </c>
      <c r="Y34" s="60">
        <v>0</v>
      </c>
      <c r="Z34" s="60">
        <v>18241.000000000004</v>
      </c>
      <c r="AA34" s="140">
        <v>3402.4</v>
      </c>
      <c r="AB34" s="60">
        <v>4032.6</v>
      </c>
      <c r="AC34" s="60">
        <v>17610.800000000003</v>
      </c>
      <c r="AD34" s="227">
        <v>0.7</v>
      </c>
      <c r="AE34" s="60">
        <v>9082.15</v>
      </c>
      <c r="AF34" s="60"/>
      <c r="AG34" s="60">
        <v>5049.6000000000004</v>
      </c>
      <c r="AH34" s="497">
        <v>0.70000385371305263</v>
      </c>
      <c r="AI34" s="594">
        <v>5049.6000000000004</v>
      </c>
      <c r="AJ34" s="60">
        <v>73.801886792452834</v>
      </c>
      <c r="AK34" s="425">
        <v>0</v>
      </c>
      <c r="AL34" s="60">
        <v>0</v>
      </c>
      <c r="AM34" s="497">
        <v>0.70000385371305263</v>
      </c>
      <c r="AN34" s="140"/>
    </row>
    <row r="35" spans="2:40" ht="15" customHeight="1" x14ac:dyDescent="0.25">
      <c r="B35" s="576">
        <v>19</v>
      </c>
      <c r="C35" s="557" t="s">
        <v>64</v>
      </c>
      <c r="D35" s="557" t="s">
        <v>9</v>
      </c>
      <c r="E35" s="118">
        <v>7</v>
      </c>
      <c r="F35" s="118">
        <v>60</v>
      </c>
      <c r="G35" s="118">
        <v>45</v>
      </c>
      <c r="H35" s="60">
        <v>4969</v>
      </c>
      <c r="I35" s="60">
        <v>145.19999999999999</v>
      </c>
      <c r="J35" s="591">
        <v>0.29770577581002211</v>
      </c>
      <c r="K35" s="60">
        <v>1479.3</v>
      </c>
      <c r="L35" s="591">
        <v>0</v>
      </c>
      <c r="M35" s="60">
        <v>0</v>
      </c>
      <c r="N35" s="591">
        <v>0</v>
      </c>
      <c r="O35" s="60">
        <v>0</v>
      </c>
      <c r="P35" s="60">
        <v>0</v>
      </c>
      <c r="Q35" s="60">
        <v>0</v>
      </c>
      <c r="R35" s="60">
        <v>75.8</v>
      </c>
      <c r="S35" s="60">
        <v>8.5</v>
      </c>
      <c r="T35" s="60">
        <v>636.39999999999986</v>
      </c>
      <c r="U35" s="591">
        <v>0.1899778627490441</v>
      </c>
      <c r="V35" s="65">
        <v>944.00000000000011</v>
      </c>
      <c r="W35" s="60">
        <v>0</v>
      </c>
      <c r="X35" s="60">
        <v>0</v>
      </c>
      <c r="Y35" s="60">
        <v>0</v>
      </c>
      <c r="Z35" s="60">
        <v>8258.2000000000007</v>
      </c>
      <c r="AA35" s="140">
        <v>751.4</v>
      </c>
      <c r="AB35" s="60">
        <v>1695.4</v>
      </c>
      <c r="AC35" s="60">
        <v>7314.2</v>
      </c>
      <c r="AD35" s="227">
        <v>0.7</v>
      </c>
      <c r="AE35" s="60">
        <v>3478.2999999999997</v>
      </c>
      <c r="AF35" s="60"/>
      <c r="AG35" s="60">
        <v>1782.9</v>
      </c>
      <c r="AH35" s="497">
        <v>0.70000000000000007</v>
      </c>
      <c r="AI35" s="594">
        <v>1782.9</v>
      </c>
      <c r="AJ35" s="60">
        <v>53.93333333333333</v>
      </c>
      <c r="AK35" s="425">
        <v>0</v>
      </c>
      <c r="AL35" s="60">
        <v>0</v>
      </c>
      <c r="AM35" s="497">
        <v>0.70000000000000007</v>
      </c>
      <c r="AN35" s="140"/>
    </row>
    <row r="36" spans="2:40" ht="15" customHeight="1" x14ac:dyDescent="0.25">
      <c r="B36" s="576">
        <v>20</v>
      </c>
      <c r="C36" s="557" t="s">
        <v>65</v>
      </c>
      <c r="D36" s="557" t="s">
        <v>10</v>
      </c>
      <c r="E36" s="118">
        <v>18</v>
      </c>
      <c r="F36" s="118">
        <v>110</v>
      </c>
      <c r="G36" s="118">
        <v>60</v>
      </c>
      <c r="H36" s="60">
        <v>7146.7000000000007</v>
      </c>
      <c r="I36" s="60">
        <v>150.00000000000003</v>
      </c>
      <c r="J36" s="591">
        <v>0.2564680202051296</v>
      </c>
      <c r="K36" s="60">
        <v>1832.8999999999999</v>
      </c>
      <c r="L36" s="591">
        <v>0</v>
      </c>
      <c r="M36" s="60">
        <v>0</v>
      </c>
      <c r="N36" s="591">
        <v>0</v>
      </c>
      <c r="O36" s="60">
        <v>0</v>
      </c>
      <c r="P36" s="60">
        <v>0</v>
      </c>
      <c r="Q36" s="60">
        <v>0</v>
      </c>
      <c r="R36" s="60">
        <v>285.8</v>
      </c>
      <c r="S36" s="60">
        <v>25.7</v>
      </c>
      <c r="T36" s="60">
        <v>825.3</v>
      </c>
      <c r="U36" s="591">
        <v>6.4743168175521573E-2</v>
      </c>
      <c r="V36" s="65">
        <v>462.70000000000005</v>
      </c>
      <c r="W36" s="60">
        <v>774.4</v>
      </c>
      <c r="X36" s="60">
        <v>0</v>
      </c>
      <c r="Y36" s="60">
        <v>0</v>
      </c>
      <c r="Z36" s="60">
        <v>11503.5</v>
      </c>
      <c r="AA36" s="140">
        <v>2034.3</v>
      </c>
      <c r="AB36" s="60">
        <v>3271.3999999999996</v>
      </c>
      <c r="AC36" s="60">
        <v>10266.4</v>
      </c>
      <c r="AD36" s="227">
        <v>0.7</v>
      </c>
      <c r="AE36" s="60">
        <v>5002.6900000000005</v>
      </c>
      <c r="AF36" s="60"/>
      <c r="AG36" s="60">
        <v>1647</v>
      </c>
      <c r="AH36" s="497">
        <v>0.7</v>
      </c>
      <c r="AI36" s="594">
        <v>1647</v>
      </c>
      <c r="AJ36" s="60">
        <v>16.816666666666666</v>
      </c>
      <c r="AK36" s="425">
        <v>0</v>
      </c>
      <c r="AL36" s="60">
        <v>0</v>
      </c>
      <c r="AM36" s="497">
        <v>0.7</v>
      </c>
      <c r="AN36" s="140"/>
    </row>
    <row r="37" spans="2:40" ht="15" customHeight="1" x14ac:dyDescent="0.25">
      <c r="B37" s="576">
        <v>21</v>
      </c>
      <c r="C37" s="557" t="s">
        <v>66</v>
      </c>
      <c r="D37" s="557" t="s">
        <v>11</v>
      </c>
      <c r="E37" s="118">
        <v>33</v>
      </c>
      <c r="F37" s="118">
        <v>133</v>
      </c>
      <c r="G37" s="118">
        <v>111</v>
      </c>
      <c r="H37" s="60">
        <v>12883</v>
      </c>
      <c r="I37" s="60">
        <v>303.39999999999998</v>
      </c>
      <c r="J37" s="591">
        <v>0.27682216874951487</v>
      </c>
      <c r="K37" s="60">
        <v>3566.3</v>
      </c>
      <c r="L37" s="591">
        <v>0</v>
      </c>
      <c r="M37" s="60">
        <v>0</v>
      </c>
      <c r="N37" s="591">
        <v>0</v>
      </c>
      <c r="O37" s="60">
        <v>0</v>
      </c>
      <c r="P37" s="60">
        <v>0</v>
      </c>
      <c r="Q37" s="60">
        <v>21.8</v>
      </c>
      <c r="R37" s="60">
        <v>335.9</v>
      </c>
      <c r="S37" s="60">
        <v>21.2</v>
      </c>
      <c r="T37" s="60">
        <v>1684.3000000000002</v>
      </c>
      <c r="U37" s="591">
        <v>0.23809050686951799</v>
      </c>
      <c r="V37" s="65">
        <v>3067.32</v>
      </c>
      <c r="W37" s="60">
        <v>0</v>
      </c>
      <c r="X37" s="60">
        <v>0</v>
      </c>
      <c r="Y37" s="60">
        <v>0</v>
      </c>
      <c r="Z37" s="60">
        <v>21883.22</v>
      </c>
      <c r="AA37" s="140">
        <v>1422</v>
      </c>
      <c r="AB37" s="60">
        <v>4489.32</v>
      </c>
      <c r="AC37" s="60">
        <v>18815.900000000001</v>
      </c>
      <c r="AD37" s="227">
        <v>0.7</v>
      </c>
      <c r="AE37" s="60">
        <v>9018.0999999999985</v>
      </c>
      <c r="AF37" s="60"/>
      <c r="AG37" s="60">
        <v>4528.8</v>
      </c>
      <c r="AH37" s="497">
        <v>0.70000155243343931</v>
      </c>
      <c r="AI37" s="594">
        <v>4528.8</v>
      </c>
      <c r="AJ37" s="60">
        <v>56.621621621621621</v>
      </c>
      <c r="AK37" s="425">
        <v>0</v>
      </c>
      <c r="AL37" s="60">
        <v>0</v>
      </c>
      <c r="AM37" s="497">
        <v>0.70000155243343931</v>
      </c>
      <c r="AN37" s="140"/>
    </row>
    <row r="38" spans="2:40" ht="15" customHeight="1" x14ac:dyDescent="0.25">
      <c r="B38" s="576">
        <v>22</v>
      </c>
      <c r="C38" s="557" t="s">
        <v>67</v>
      </c>
      <c r="D38" s="557" t="s">
        <v>12</v>
      </c>
      <c r="E38" s="118">
        <v>11</v>
      </c>
      <c r="F38" s="118">
        <v>78</v>
      </c>
      <c r="G38" s="118">
        <v>60</v>
      </c>
      <c r="H38" s="60">
        <v>6647.8000000000011</v>
      </c>
      <c r="I38" s="60">
        <v>210.3</v>
      </c>
      <c r="J38" s="591">
        <v>0.29927193958903697</v>
      </c>
      <c r="K38" s="60">
        <v>1989.5000000000002</v>
      </c>
      <c r="L38" s="591">
        <v>0</v>
      </c>
      <c r="M38" s="60">
        <v>0</v>
      </c>
      <c r="N38" s="591">
        <v>0</v>
      </c>
      <c r="O38" s="60">
        <v>0</v>
      </c>
      <c r="P38" s="60">
        <v>0</v>
      </c>
      <c r="Q38" s="60">
        <v>0</v>
      </c>
      <c r="R38" s="60">
        <v>108.3</v>
      </c>
      <c r="S38" s="60">
        <v>51.3</v>
      </c>
      <c r="T38" s="60">
        <v>813.7</v>
      </c>
      <c r="U38" s="591">
        <v>8.5862992268118749E-2</v>
      </c>
      <c r="V38" s="65">
        <v>570.79999999999995</v>
      </c>
      <c r="W38" s="60">
        <v>0</v>
      </c>
      <c r="X38" s="60">
        <v>1.5</v>
      </c>
      <c r="Y38" s="60">
        <v>0</v>
      </c>
      <c r="Z38" s="60">
        <v>10393.200000000001</v>
      </c>
      <c r="AA38" s="140">
        <v>2654.8</v>
      </c>
      <c r="AB38" s="60">
        <v>3225.6000000000004</v>
      </c>
      <c r="AC38" s="60">
        <v>9822.4000000000015</v>
      </c>
      <c r="AD38" s="227">
        <v>0.7</v>
      </c>
      <c r="AE38" s="60">
        <v>4653.46</v>
      </c>
      <c r="AF38" s="60"/>
      <c r="AG38" s="60">
        <v>0</v>
      </c>
      <c r="AH38" s="497">
        <v>0.7</v>
      </c>
      <c r="AI38" s="594">
        <v>0</v>
      </c>
      <c r="AJ38" s="60">
        <v>51.833333333333336</v>
      </c>
      <c r="AK38" s="425">
        <v>0</v>
      </c>
      <c r="AL38" s="60">
        <v>0</v>
      </c>
      <c r="AM38" s="497">
        <v>0.7</v>
      </c>
      <c r="AN38" s="140"/>
    </row>
    <row r="39" spans="2:40" ht="15" customHeight="1" x14ac:dyDescent="0.25">
      <c r="B39" s="576">
        <v>23</v>
      </c>
      <c r="C39" s="557" t="s">
        <v>68</v>
      </c>
      <c r="D39" s="557" t="s">
        <v>13</v>
      </c>
      <c r="E39" s="118">
        <v>34</v>
      </c>
      <c r="F39" s="118">
        <v>141</v>
      </c>
      <c r="G39" s="118">
        <v>103</v>
      </c>
      <c r="H39" s="60">
        <v>11994.600000000002</v>
      </c>
      <c r="I39" s="60">
        <v>267.59999999999997</v>
      </c>
      <c r="J39" s="591">
        <v>0.20419188634885693</v>
      </c>
      <c r="K39" s="60">
        <v>2449.1999999999998</v>
      </c>
      <c r="L39" s="591">
        <v>0</v>
      </c>
      <c r="M39" s="60">
        <v>0</v>
      </c>
      <c r="N39" s="591">
        <v>0</v>
      </c>
      <c r="O39" s="60">
        <v>0</v>
      </c>
      <c r="P39" s="60">
        <v>0</v>
      </c>
      <c r="Q39" s="60">
        <v>1.2</v>
      </c>
      <c r="R39" s="60">
        <v>243.6</v>
      </c>
      <c r="S39" s="60">
        <v>10.8</v>
      </c>
      <c r="T39" s="60">
        <v>1546.5453333333332</v>
      </c>
      <c r="U39" s="591">
        <v>0.32073966618311572</v>
      </c>
      <c r="V39" s="65">
        <v>3847.1440000000002</v>
      </c>
      <c r="W39" s="60">
        <v>0</v>
      </c>
      <c r="X39" s="60">
        <v>116</v>
      </c>
      <c r="Y39" s="60">
        <v>0</v>
      </c>
      <c r="Z39" s="60">
        <v>20476.689333333336</v>
      </c>
      <c r="AA39" s="140">
        <v>634.29999999999995</v>
      </c>
      <c r="AB39" s="60">
        <v>4481.4440000000004</v>
      </c>
      <c r="AC39" s="60">
        <v>16629.545333333335</v>
      </c>
      <c r="AD39" s="227">
        <v>0.7</v>
      </c>
      <c r="AE39" s="60">
        <v>8396.2200000000012</v>
      </c>
      <c r="AF39" s="60"/>
      <c r="AG39" s="60">
        <v>3914.8</v>
      </c>
      <c r="AH39" s="497">
        <v>0.7000020009004051</v>
      </c>
      <c r="AI39" s="594">
        <v>3914.8</v>
      </c>
      <c r="AJ39" s="60">
        <v>107.03883495145631</v>
      </c>
      <c r="AK39" s="425">
        <v>0</v>
      </c>
      <c r="AL39" s="60">
        <v>0</v>
      </c>
      <c r="AM39" s="497">
        <v>0.7000020009004051</v>
      </c>
      <c r="AN39" s="140"/>
    </row>
    <row r="40" spans="2:40" ht="15" customHeight="1" x14ac:dyDescent="0.25">
      <c r="B40" s="576">
        <v>24</v>
      </c>
      <c r="C40" s="557" t="s">
        <v>69</v>
      </c>
      <c r="D40" s="557" t="s">
        <v>14</v>
      </c>
      <c r="E40" s="118">
        <v>16</v>
      </c>
      <c r="F40" s="118">
        <v>81</v>
      </c>
      <c r="G40" s="118">
        <v>66</v>
      </c>
      <c r="H40" s="60">
        <v>7595.0000000000009</v>
      </c>
      <c r="I40" s="60">
        <v>183.60000000000002</v>
      </c>
      <c r="J40" s="591">
        <v>0.3204344963791968</v>
      </c>
      <c r="K40" s="60">
        <v>2433.6999999999998</v>
      </c>
      <c r="L40" s="591">
        <v>0</v>
      </c>
      <c r="M40" s="60">
        <v>0</v>
      </c>
      <c r="N40" s="591">
        <v>0</v>
      </c>
      <c r="O40" s="60">
        <v>0</v>
      </c>
      <c r="P40" s="60">
        <v>0</v>
      </c>
      <c r="Q40" s="60">
        <v>0</v>
      </c>
      <c r="R40" s="60">
        <v>197.5</v>
      </c>
      <c r="S40" s="60">
        <v>28.1</v>
      </c>
      <c r="T40" s="60">
        <v>1011.5000000000002</v>
      </c>
      <c r="U40" s="591">
        <v>0.21662277814351544</v>
      </c>
      <c r="V40" s="65">
        <v>1645.25</v>
      </c>
      <c r="W40" s="60">
        <v>0</v>
      </c>
      <c r="X40" s="60">
        <v>0</v>
      </c>
      <c r="Y40" s="60">
        <v>0</v>
      </c>
      <c r="Z40" s="60">
        <v>13094.650000000001</v>
      </c>
      <c r="AA40" s="140">
        <v>978.9</v>
      </c>
      <c r="AB40" s="60">
        <v>2624.15</v>
      </c>
      <c r="AC40" s="60">
        <v>11449.400000000001</v>
      </c>
      <c r="AD40" s="227">
        <v>0.7</v>
      </c>
      <c r="AE40" s="60">
        <v>5316.5</v>
      </c>
      <c r="AF40" s="60"/>
      <c r="AG40" s="60">
        <v>2692.4</v>
      </c>
      <c r="AH40" s="497">
        <v>0.70000658327847265</v>
      </c>
      <c r="AI40" s="594">
        <v>2692.4</v>
      </c>
      <c r="AJ40" s="60">
        <v>42.31818181818182</v>
      </c>
      <c r="AK40" s="425">
        <v>0</v>
      </c>
      <c r="AL40" s="60">
        <v>0</v>
      </c>
      <c r="AM40" s="497">
        <v>0.70000658327847265</v>
      </c>
      <c r="AN40" s="140"/>
    </row>
    <row r="41" spans="2:40" ht="15" customHeight="1" x14ac:dyDescent="0.25">
      <c r="B41" s="576">
        <v>25</v>
      </c>
      <c r="C41" s="557" t="s">
        <v>70</v>
      </c>
      <c r="D41" s="557" t="s">
        <v>15</v>
      </c>
      <c r="E41" s="118">
        <v>12</v>
      </c>
      <c r="F41" s="118">
        <v>78</v>
      </c>
      <c r="G41" s="118">
        <v>58</v>
      </c>
      <c r="H41" s="60">
        <v>6681</v>
      </c>
      <c r="I41" s="60">
        <v>182.39999999999998</v>
      </c>
      <c r="J41" s="591">
        <v>0.27657536296961532</v>
      </c>
      <c r="K41" s="60">
        <v>1847.8</v>
      </c>
      <c r="L41" s="591">
        <v>0</v>
      </c>
      <c r="M41" s="60">
        <v>0</v>
      </c>
      <c r="N41" s="591">
        <v>0</v>
      </c>
      <c r="O41" s="60">
        <v>0</v>
      </c>
      <c r="P41" s="60">
        <v>0</v>
      </c>
      <c r="Q41" s="60">
        <v>68.2</v>
      </c>
      <c r="R41" s="60">
        <v>189.4</v>
      </c>
      <c r="S41" s="60">
        <v>17</v>
      </c>
      <c r="T41" s="60">
        <v>828.8</v>
      </c>
      <c r="U41" s="591">
        <v>0.14369106421194433</v>
      </c>
      <c r="V41" s="65">
        <v>960.00000000000011</v>
      </c>
      <c r="W41" s="60">
        <v>0</v>
      </c>
      <c r="X41" s="60">
        <v>0</v>
      </c>
      <c r="Y41" s="60">
        <v>0</v>
      </c>
      <c r="Z41" s="60">
        <v>10774.599999999999</v>
      </c>
      <c r="AA41" s="140">
        <v>1212.4000000000001</v>
      </c>
      <c r="AB41" s="60">
        <v>2172.4</v>
      </c>
      <c r="AC41" s="60">
        <v>9814.5999999999985</v>
      </c>
      <c r="AD41" s="227">
        <v>0.7</v>
      </c>
      <c r="AE41" s="60">
        <v>4676.7</v>
      </c>
      <c r="AF41" s="60"/>
      <c r="AG41" s="60">
        <v>2504.3000000000002</v>
      </c>
      <c r="AH41" s="497">
        <v>0.70000000000000007</v>
      </c>
      <c r="AI41" s="594">
        <v>2504.3000000000002</v>
      </c>
      <c r="AJ41" s="60">
        <v>81.724137931034477</v>
      </c>
      <c r="AK41" s="425">
        <v>0</v>
      </c>
      <c r="AL41" s="60">
        <v>0</v>
      </c>
      <c r="AM41" s="497">
        <v>0.70000000000000007</v>
      </c>
      <c r="AN41" s="140"/>
    </row>
    <row r="42" spans="2:40" ht="15" customHeight="1" x14ac:dyDescent="0.25">
      <c r="B42" s="576">
        <v>26</v>
      </c>
      <c r="C42" s="557" t="s">
        <v>71</v>
      </c>
      <c r="D42" s="557" t="s">
        <v>16</v>
      </c>
      <c r="E42" s="118">
        <v>10</v>
      </c>
      <c r="F42" s="118">
        <v>78</v>
      </c>
      <c r="G42" s="118">
        <v>57</v>
      </c>
      <c r="H42" s="60">
        <v>6183.1</v>
      </c>
      <c r="I42" s="60">
        <v>219.60000000000002</v>
      </c>
      <c r="J42" s="591">
        <v>0.35728032863773834</v>
      </c>
      <c r="K42" s="60">
        <v>2209.1</v>
      </c>
      <c r="L42" s="591">
        <v>0</v>
      </c>
      <c r="M42" s="60">
        <v>0</v>
      </c>
      <c r="N42" s="591">
        <v>0</v>
      </c>
      <c r="O42" s="60">
        <v>0</v>
      </c>
      <c r="P42" s="60">
        <v>0</v>
      </c>
      <c r="Q42" s="60">
        <v>0</v>
      </c>
      <c r="R42" s="60">
        <v>115.30000000000001</v>
      </c>
      <c r="S42" s="60">
        <v>8.5</v>
      </c>
      <c r="T42" s="60">
        <v>827.2</v>
      </c>
      <c r="U42" s="591">
        <v>0.1920881111416603</v>
      </c>
      <c r="V42" s="65">
        <v>1187.6999999999998</v>
      </c>
      <c r="W42" s="60">
        <v>0</v>
      </c>
      <c r="X42" s="60">
        <v>0</v>
      </c>
      <c r="Y42" s="60">
        <v>32.4</v>
      </c>
      <c r="Z42" s="60">
        <v>10782.9</v>
      </c>
      <c r="AA42" s="140">
        <v>918.3</v>
      </c>
      <c r="AB42" s="60">
        <v>2106</v>
      </c>
      <c r="AC42" s="60">
        <v>9595.2000000000007</v>
      </c>
      <c r="AD42" s="227">
        <v>0.7</v>
      </c>
      <c r="AE42" s="60">
        <v>4328.17</v>
      </c>
      <c r="AF42" s="60"/>
      <c r="AG42" s="60">
        <v>2222.1999999999998</v>
      </c>
      <c r="AH42" s="497">
        <v>0.70000485193511341</v>
      </c>
      <c r="AI42" s="594">
        <v>2222.1999999999998</v>
      </c>
      <c r="AJ42" s="60">
        <v>60.596491228070178</v>
      </c>
      <c r="AK42" s="425">
        <v>0</v>
      </c>
      <c r="AL42" s="60">
        <v>0</v>
      </c>
      <c r="AM42" s="497">
        <v>0.70000485193511341</v>
      </c>
      <c r="AN42" s="140"/>
    </row>
    <row r="43" spans="2:40" ht="15" customHeight="1" x14ac:dyDescent="0.25">
      <c r="B43" s="576">
        <v>27</v>
      </c>
      <c r="C43" s="557" t="s">
        <v>72</v>
      </c>
      <c r="D43" s="557" t="s">
        <v>17</v>
      </c>
      <c r="E43" s="118">
        <v>13</v>
      </c>
      <c r="F43" s="118">
        <v>74</v>
      </c>
      <c r="G43" s="118">
        <v>60</v>
      </c>
      <c r="H43" s="60">
        <v>6708.3</v>
      </c>
      <c r="I43" s="60">
        <v>183.6</v>
      </c>
      <c r="J43" s="591">
        <v>0.31590715978712941</v>
      </c>
      <c r="K43" s="60">
        <v>2119.2000000000003</v>
      </c>
      <c r="L43" s="591">
        <v>0</v>
      </c>
      <c r="M43" s="60">
        <v>0</v>
      </c>
      <c r="N43" s="591">
        <v>0</v>
      </c>
      <c r="O43" s="60">
        <v>0</v>
      </c>
      <c r="P43" s="60">
        <v>0</v>
      </c>
      <c r="Q43" s="60">
        <v>0</v>
      </c>
      <c r="R43" s="60">
        <v>151.30000000000001</v>
      </c>
      <c r="S43" s="60">
        <v>0</v>
      </c>
      <c r="T43" s="60">
        <v>910.6</v>
      </c>
      <c r="U43" s="591">
        <v>0.26274913167270397</v>
      </c>
      <c r="V43" s="65">
        <v>1762.6000000000001</v>
      </c>
      <c r="W43" s="60">
        <v>0</v>
      </c>
      <c r="X43" s="60">
        <v>0</v>
      </c>
      <c r="Y43" s="60">
        <v>0</v>
      </c>
      <c r="Z43" s="60">
        <v>11835.6</v>
      </c>
      <c r="AA43" s="140">
        <v>635.4</v>
      </c>
      <c r="AB43" s="60">
        <v>2398</v>
      </c>
      <c r="AC43" s="60">
        <v>10073</v>
      </c>
      <c r="AD43" s="227">
        <v>0.7</v>
      </c>
      <c r="AE43" s="60">
        <v>4695.8099999999995</v>
      </c>
      <c r="AF43" s="60"/>
      <c r="AG43" s="60">
        <v>2297.8000000000002</v>
      </c>
      <c r="AH43" s="497">
        <v>0.69999850930936303</v>
      </c>
      <c r="AI43" s="594">
        <v>2297.8000000000002</v>
      </c>
      <c r="AJ43" s="60">
        <v>28.4</v>
      </c>
      <c r="AK43" s="425">
        <v>0</v>
      </c>
      <c r="AL43" s="60">
        <v>0</v>
      </c>
      <c r="AM43" s="497">
        <v>0.69999850930936303</v>
      </c>
      <c r="AN43" s="140"/>
    </row>
    <row r="44" spans="2:40" ht="15" customHeight="1" x14ac:dyDescent="0.25">
      <c r="B44" s="576">
        <v>28</v>
      </c>
      <c r="C44" s="557" t="s">
        <v>73</v>
      </c>
      <c r="D44" s="557" t="s">
        <v>18</v>
      </c>
      <c r="E44" s="118">
        <v>37</v>
      </c>
      <c r="F44" s="118">
        <v>173</v>
      </c>
      <c r="G44" s="118">
        <v>151</v>
      </c>
      <c r="H44" s="60">
        <v>16974.899999999998</v>
      </c>
      <c r="I44" s="60">
        <v>404.1</v>
      </c>
      <c r="J44" s="591">
        <v>0.27438158693129272</v>
      </c>
      <c r="K44" s="60">
        <v>4657.6000000000004</v>
      </c>
      <c r="L44" s="591">
        <v>0</v>
      </c>
      <c r="M44" s="60">
        <v>0</v>
      </c>
      <c r="N44" s="591">
        <v>0</v>
      </c>
      <c r="O44" s="60">
        <v>0</v>
      </c>
      <c r="P44" s="60">
        <v>0</v>
      </c>
      <c r="Q44" s="60">
        <v>0</v>
      </c>
      <c r="R44" s="60">
        <v>246</v>
      </c>
      <c r="S44" s="60">
        <v>0</v>
      </c>
      <c r="T44" s="60">
        <v>2008.9</v>
      </c>
      <c r="U44" s="591">
        <v>0.10752935216113205</v>
      </c>
      <c r="V44" s="65">
        <v>1825.3000000000002</v>
      </c>
      <c r="W44" s="60">
        <v>1968.7</v>
      </c>
      <c r="X44" s="60">
        <v>25.4</v>
      </c>
      <c r="Y44" s="60">
        <v>0</v>
      </c>
      <c r="Z44" s="60">
        <v>28110.9</v>
      </c>
      <c r="AA44" s="140">
        <v>3739.2</v>
      </c>
      <c r="AB44" s="60">
        <v>7533.2</v>
      </c>
      <c r="AC44" s="60">
        <v>24316.9</v>
      </c>
      <c r="AD44" s="227">
        <v>0.7</v>
      </c>
      <c r="AE44" s="60">
        <v>11882.429999999998</v>
      </c>
      <c r="AF44" s="60"/>
      <c r="AG44" s="60">
        <v>4075.5</v>
      </c>
      <c r="AH44" s="497">
        <v>0.7</v>
      </c>
      <c r="AI44" s="594">
        <v>4075.5</v>
      </c>
      <c r="AJ44" s="60">
        <v>63.841059602649004</v>
      </c>
      <c r="AK44" s="425">
        <v>0</v>
      </c>
      <c r="AL44" s="60">
        <v>0</v>
      </c>
      <c r="AM44" s="497">
        <v>0.7</v>
      </c>
      <c r="AN44" s="140"/>
    </row>
    <row r="45" spans="2:40" s="601" customFormat="1" ht="15" customHeight="1" x14ac:dyDescent="0.25">
      <c r="B45" s="576">
        <v>29</v>
      </c>
      <c r="C45" s="557" t="s">
        <v>74</v>
      </c>
      <c r="D45" s="557" t="s">
        <v>19</v>
      </c>
      <c r="E45" s="118"/>
      <c r="F45" s="118">
        <v>72</v>
      </c>
      <c r="G45" s="118">
        <v>43</v>
      </c>
      <c r="H45" s="60">
        <v>3842.3</v>
      </c>
      <c r="I45" s="60">
        <v>139.20000000000002</v>
      </c>
      <c r="J45" s="591">
        <v>0.32704369778518078</v>
      </c>
      <c r="K45" s="60">
        <v>1256.6000000000001</v>
      </c>
      <c r="L45" s="591">
        <v>0</v>
      </c>
      <c r="M45" s="60">
        <v>0</v>
      </c>
      <c r="N45" s="591">
        <v>0</v>
      </c>
      <c r="O45" s="60">
        <v>0</v>
      </c>
      <c r="P45" s="60">
        <v>0</v>
      </c>
      <c r="Q45" s="60">
        <v>0</v>
      </c>
      <c r="R45" s="60">
        <v>60.180000000000007</v>
      </c>
      <c r="S45" s="60">
        <v>0</v>
      </c>
      <c r="T45" s="60">
        <v>576.2242633333334</v>
      </c>
      <c r="U45" s="591">
        <v>0.42068843140827111</v>
      </c>
      <c r="V45" s="65">
        <v>1616.4111600000001</v>
      </c>
      <c r="W45" s="60">
        <v>576.2242633333334</v>
      </c>
      <c r="X45" s="60">
        <v>0</v>
      </c>
      <c r="Y45" s="60">
        <v>0</v>
      </c>
      <c r="Z45" s="60">
        <v>8067.1396866666673</v>
      </c>
      <c r="AA45" s="140">
        <v>0</v>
      </c>
      <c r="AB45" s="60">
        <v>2192.6354233333336</v>
      </c>
      <c r="AC45" s="60">
        <v>5874.5042633333342</v>
      </c>
      <c r="AD45" s="227">
        <v>0.7</v>
      </c>
      <c r="AE45" s="60">
        <v>2689.61</v>
      </c>
      <c r="AF45" s="60"/>
      <c r="AG45" s="60">
        <v>0</v>
      </c>
      <c r="AH45" s="497">
        <v>0.7</v>
      </c>
      <c r="AI45" s="594">
        <v>0</v>
      </c>
      <c r="AJ45" s="60">
        <v>0</v>
      </c>
      <c r="AK45" s="425">
        <v>0</v>
      </c>
      <c r="AL45" s="60">
        <v>0</v>
      </c>
      <c r="AM45" s="497">
        <v>0.7</v>
      </c>
      <c r="AN45" s="140">
        <v>-1950</v>
      </c>
    </row>
    <row r="46" spans="2:40" ht="15" customHeight="1" x14ac:dyDescent="0.25">
      <c r="B46" s="576">
        <v>30</v>
      </c>
      <c r="C46" s="557" t="s">
        <v>75</v>
      </c>
      <c r="D46" s="557" t="s">
        <v>20</v>
      </c>
      <c r="E46" s="118">
        <v>16</v>
      </c>
      <c r="F46" s="118">
        <v>81</v>
      </c>
      <c r="G46" s="118">
        <v>59</v>
      </c>
      <c r="H46" s="60">
        <v>6733.5999999999995</v>
      </c>
      <c r="I46" s="60">
        <v>166.8</v>
      </c>
      <c r="J46" s="591">
        <v>0.27102887014375671</v>
      </c>
      <c r="K46" s="60">
        <v>1825</v>
      </c>
      <c r="L46" s="591">
        <v>0</v>
      </c>
      <c r="M46" s="60">
        <v>0</v>
      </c>
      <c r="N46" s="591">
        <v>0</v>
      </c>
      <c r="O46" s="60">
        <v>0</v>
      </c>
      <c r="P46" s="60">
        <v>0</v>
      </c>
      <c r="Q46" s="60">
        <v>35.700000000000003</v>
      </c>
      <c r="R46" s="60">
        <v>126.5</v>
      </c>
      <c r="S46" s="60">
        <v>12.8</v>
      </c>
      <c r="T46" s="60">
        <v>929.29999999999984</v>
      </c>
      <c r="U46" s="591">
        <v>0.3370559581798741</v>
      </c>
      <c r="V46" s="65">
        <v>2269.6</v>
      </c>
      <c r="W46" s="60">
        <v>0</v>
      </c>
      <c r="X46" s="60">
        <v>0</v>
      </c>
      <c r="Y46" s="60">
        <v>0</v>
      </c>
      <c r="Z46" s="60">
        <v>12099.3</v>
      </c>
      <c r="AA46" s="140">
        <v>269.3</v>
      </c>
      <c r="AB46" s="60">
        <v>2538.9</v>
      </c>
      <c r="AC46" s="60">
        <v>9829.6999999999989</v>
      </c>
      <c r="AD46" s="227">
        <v>0.7</v>
      </c>
      <c r="AE46" s="60">
        <v>4713.5199999999995</v>
      </c>
      <c r="AF46" s="60"/>
      <c r="AG46" s="60">
        <v>2174.6</v>
      </c>
      <c r="AH46" s="497">
        <v>0.69999702982060119</v>
      </c>
      <c r="AI46" s="594">
        <v>2174.6</v>
      </c>
      <c r="AJ46" s="60">
        <v>56.66101694915254</v>
      </c>
      <c r="AK46" s="425">
        <v>0</v>
      </c>
      <c r="AL46" s="60">
        <v>0</v>
      </c>
      <c r="AM46" s="497">
        <v>0.69999702982060119</v>
      </c>
      <c r="AN46" s="140"/>
    </row>
    <row r="47" spans="2:40" ht="15" customHeight="1" x14ac:dyDescent="0.25">
      <c r="B47" s="576">
        <v>31</v>
      </c>
      <c r="C47" s="557" t="s">
        <v>76</v>
      </c>
      <c r="D47" s="557" t="s">
        <v>21</v>
      </c>
      <c r="E47" s="118">
        <v>12</v>
      </c>
      <c r="F47" s="118">
        <v>66</v>
      </c>
      <c r="G47" s="118">
        <v>50</v>
      </c>
      <c r="H47" s="60">
        <v>5946.3</v>
      </c>
      <c r="I47" s="60">
        <v>162</v>
      </c>
      <c r="J47" s="591">
        <v>0.2840758118493853</v>
      </c>
      <c r="K47" s="60">
        <v>1689.1999999999998</v>
      </c>
      <c r="L47" s="591">
        <v>0</v>
      </c>
      <c r="M47" s="60">
        <v>0</v>
      </c>
      <c r="N47" s="591">
        <v>0</v>
      </c>
      <c r="O47" s="60">
        <v>0</v>
      </c>
      <c r="P47" s="60">
        <v>0</v>
      </c>
      <c r="Q47" s="60">
        <v>0</v>
      </c>
      <c r="R47" s="60">
        <v>145</v>
      </c>
      <c r="S47" s="60">
        <v>8.5</v>
      </c>
      <c r="T47" s="60">
        <v>739.00000000000011</v>
      </c>
      <c r="U47" s="591">
        <v>0.18433311470998773</v>
      </c>
      <c r="V47" s="65">
        <v>1096.1000000000001</v>
      </c>
      <c r="W47" s="60">
        <v>0</v>
      </c>
      <c r="X47" s="60">
        <v>0</v>
      </c>
      <c r="Y47" s="60">
        <v>0</v>
      </c>
      <c r="Z47" s="60">
        <v>9786.1</v>
      </c>
      <c r="AA47" s="140">
        <v>888.9</v>
      </c>
      <c r="AB47" s="60">
        <v>1985</v>
      </c>
      <c r="AC47" s="60">
        <v>8690</v>
      </c>
      <c r="AD47" s="227">
        <v>0.7</v>
      </c>
      <c r="AE47" s="60">
        <v>4162.41</v>
      </c>
      <c r="AF47" s="60"/>
      <c r="AG47" s="60">
        <v>2177.4</v>
      </c>
      <c r="AH47" s="497">
        <v>0.6999983182819568</v>
      </c>
      <c r="AI47" s="594">
        <v>2177.4</v>
      </c>
      <c r="AJ47" s="60">
        <v>104.18</v>
      </c>
      <c r="AK47" s="425">
        <v>0</v>
      </c>
      <c r="AL47" s="60">
        <v>0</v>
      </c>
      <c r="AM47" s="497">
        <v>0.6999983182819568</v>
      </c>
      <c r="AN47" s="140"/>
    </row>
    <row r="48" spans="2:40" ht="15" customHeight="1" x14ac:dyDescent="0.25">
      <c r="B48" s="576">
        <v>32</v>
      </c>
      <c r="C48" s="557" t="s">
        <v>77</v>
      </c>
      <c r="D48" s="557" t="s">
        <v>22</v>
      </c>
      <c r="E48" s="118">
        <v>14</v>
      </c>
      <c r="F48" s="118">
        <v>61</v>
      </c>
      <c r="G48" s="118">
        <v>46</v>
      </c>
      <c r="H48" s="60">
        <v>5818.7000000000007</v>
      </c>
      <c r="I48" s="60">
        <v>111.6</v>
      </c>
      <c r="J48" s="591">
        <v>0.20463333734339278</v>
      </c>
      <c r="K48" s="60">
        <v>1190.6999999999998</v>
      </c>
      <c r="L48" s="591">
        <v>0</v>
      </c>
      <c r="M48" s="60">
        <v>0</v>
      </c>
      <c r="N48" s="591">
        <v>0</v>
      </c>
      <c r="O48" s="60">
        <v>0</v>
      </c>
      <c r="P48" s="60">
        <v>0</v>
      </c>
      <c r="Q48" s="60">
        <v>0</v>
      </c>
      <c r="R48" s="60">
        <v>113.7</v>
      </c>
      <c r="S48" s="60">
        <v>12.8</v>
      </c>
      <c r="T48" s="60">
        <v>743.7</v>
      </c>
      <c r="U48" s="591">
        <v>0.28793373090209151</v>
      </c>
      <c r="V48" s="65">
        <v>1675.4</v>
      </c>
      <c r="W48" s="60">
        <v>0</v>
      </c>
      <c r="X48" s="60">
        <v>0</v>
      </c>
      <c r="Y48" s="60">
        <v>0</v>
      </c>
      <c r="Z48" s="60">
        <v>9666.6</v>
      </c>
      <c r="AA48" s="140">
        <v>447.8</v>
      </c>
      <c r="AB48" s="60">
        <v>2123.2000000000003</v>
      </c>
      <c r="AC48" s="60">
        <v>7991.2000000000007</v>
      </c>
      <c r="AD48" s="227">
        <v>0.7</v>
      </c>
      <c r="AE48" s="60">
        <v>4073.09</v>
      </c>
      <c r="AF48" s="60"/>
      <c r="AG48" s="60">
        <v>1949.9</v>
      </c>
      <c r="AH48" s="497">
        <v>0.70000171859693738</v>
      </c>
      <c r="AI48" s="594">
        <v>1949.9</v>
      </c>
      <c r="AJ48" s="60">
        <v>34.282608695652172</v>
      </c>
      <c r="AK48" s="425">
        <v>0</v>
      </c>
      <c r="AL48" s="60">
        <v>0</v>
      </c>
      <c r="AM48" s="497">
        <v>0.70000171859693738</v>
      </c>
      <c r="AN48" s="140"/>
    </row>
    <row r="49" spans="2:40" s="601" customFormat="1" ht="15" customHeight="1" x14ac:dyDescent="0.25">
      <c r="B49" s="576">
        <v>33</v>
      </c>
      <c r="C49" s="557" t="s">
        <v>78</v>
      </c>
      <c r="D49" s="557" t="s">
        <v>23</v>
      </c>
      <c r="E49" s="118">
        <v>9</v>
      </c>
      <c r="F49" s="118">
        <v>84</v>
      </c>
      <c r="G49" s="118">
        <v>62</v>
      </c>
      <c r="H49" s="60">
        <v>6891.5000000000009</v>
      </c>
      <c r="I49" s="60">
        <v>188.4</v>
      </c>
      <c r="J49" s="591">
        <v>0.33400565914532393</v>
      </c>
      <c r="K49" s="60">
        <v>2301.8000000000002</v>
      </c>
      <c r="L49" s="591">
        <v>0</v>
      </c>
      <c r="M49" s="60">
        <v>0</v>
      </c>
      <c r="N49" s="591">
        <v>0</v>
      </c>
      <c r="O49" s="60">
        <v>0</v>
      </c>
      <c r="P49" s="60">
        <v>0</v>
      </c>
      <c r="Q49" s="60">
        <v>0</v>
      </c>
      <c r="R49" s="60">
        <v>186.8</v>
      </c>
      <c r="S49" s="60">
        <v>38.4</v>
      </c>
      <c r="T49" s="60">
        <v>918.2</v>
      </c>
      <c r="U49" s="591">
        <v>0.20626859174345202</v>
      </c>
      <c r="V49" s="65">
        <v>1421.4999999999998</v>
      </c>
      <c r="W49" s="60">
        <v>0</v>
      </c>
      <c r="X49" s="60">
        <v>0</v>
      </c>
      <c r="Y49" s="60">
        <v>0</v>
      </c>
      <c r="Z49" s="60">
        <v>11946.6</v>
      </c>
      <c r="AA49" s="140">
        <v>947.4</v>
      </c>
      <c r="AB49" s="60">
        <v>2368.8999999999996</v>
      </c>
      <c r="AC49" s="60">
        <v>10525.1</v>
      </c>
      <c r="AD49" s="227">
        <v>0.7</v>
      </c>
      <c r="AE49" s="60">
        <v>4824.05</v>
      </c>
      <c r="AF49" s="60"/>
      <c r="AG49" s="60">
        <v>2455.1999999999998</v>
      </c>
      <c r="AH49" s="497">
        <v>0.70000725531451768</v>
      </c>
      <c r="AI49" s="594">
        <v>2455.1999999999998</v>
      </c>
      <c r="AJ49" s="60">
        <v>37.20967741935484</v>
      </c>
      <c r="AK49" s="425">
        <v>0</v>
      </c>
      <c r="AL49" s="60">
        <v>0</v>
      </c>
      <c r="AM49" s="497">
        <v>0.70000725531451768</v>
      </c>
      <c r="AN49" s="140"/>
    </row>
    <row r="50" spans="2:40" s="601" customFormat="1" ht="15" customHeight="1" x14ac:dyDescent="0.25">
      <c r="B50" s="576">
        <v>34</v>
      </c>
      <c r="C50" s="557" t="s">
        <v>79</v>
      </c>
      <c r="D50" s="557" t="s">
        <v>80</v>
      </c>
      <c r="E50" s="118">
        <v>74</v>
      </c>
      <c r="F50" s="118">
        <v>300</v>
      </c>
      <c r="G50" s="118">
        <v>253</v>
      </c>
      <c r="H50" s="60">
        <v>28369.1</v>
      </c>
      <c r="I50" s="60">
        <v>626.40000000000009</v>
      </c>
      <c r="J50" s="591">
        <v>0.231720428212386</v>
      </c>
      <c r="K50" s="60">
        <v>6573.7</v>
      </c>
      <c r="L50" s="591">
        <v>1.0493811929176464E-2</v>
      </c>
      <c r="M50" s="60">
        <v>297.7</v>
      </c>
      <c r="N50" s="591">
        <v>0</v>
      </c>
      <c r="O50" s="60">
        <v>0</v>
      </c>
      <c r="P50" s="60">
        <v>0</v>
      </c>
      <c r="Q50" s="60">
        <v>0</v>
      </c>
      <c r="R50" s="60">
        <v>440.4</v>
      </c>
      <c r="S50" s="60">
        <v>86</v>
      </c>
      <c r="T50" s="60">
        <v>3579.1333333333332</v>
      </c>
      <c r="U50" s="591">
        <v>0.22101670479500585</v>
      </c>
      <c r="V50" s="65">
        <v>6270.0450000000001</v>
      </c>
      <c r="W50" s="60">
        <v>0</v>
      </c>
      <c r="X50" s="60">
        <v>0</v>
      </c>
      <c r="Y50" s="60">
        <v>0</v>
      </c>
      <c r="Z50" s="60">
        <v>46242.478333333325</v>
      </c>
      <c r="AA50" s="140">
        <v>3652.3</v>
      </c>
      <c r="AB50" s="60">
        <v>9922.3450000000012</v>
      </c>
      <c r="AC50" s="60">
        <v>39972.433333333327</v>
      </c>
      <c r="AD50" s="227">
        <v>0.7</v>
      </c>
      <c r="AE50" s="60">
        <v>19858.37</v>
      </c>
      <c r="AF50" s="140">
        <v>1658.1</v>
      </c>
      <c r="AG50" s="140">
        <v>9936</v>
      </c>
      <c r="AH50" s="497">
        <v>0.6999991187594955</v>
      </c>
      <c r="AI50" s="594">
        <v>9936</v>
      </c>
      <c r="AJ50" s="60">
        <v>101.17391304347827</v>
      </c>
      <c r="AK50" s="425">
        <v>0</v>
      </c>
      <c r="AL50" s="60">
        <v>0</v>
      </c>
      <c r="AM50" s="497">
        <v>0.6999991187594955</v>
      </c>
      <c r="AN50" s="140"/>
    </row>
    <row r="51" spans="2:40" ht="18.75" customHeight="1" x14ac:dyDescent="0.25">
      <c r="B51" s="576">
        <v>35</v>
      </c>
      <c r="C51" s="749" t="s">
        <v>81</v>
      </c>
      <c r="D51" s="750"/>
      <c r="E51" s="511">
        <v>457</v>
      </c>
      <c r="F51" s="511">
        <v>2037</v>
      </c>
      <c r="G51" s="511">
        <v>1824</v>
      </c>
      <c r="H51" s="512">
        <v>205933.658</v>
      </c>
      <c r="I51" s="512">
        <v>5004.5999999999995</v>
      </c>
      <c r="J51" s="598">
        <v>0.23561080821475042</v>
      </c>
      <c r="K51" s="512">
        <v>48520.195599999999</v>
      </c>
      <c r="L51" s="598">
        <v>6.2568693846054057E-3</v>
      </c>
      <c r="M51" s="512">
        <v>1288.5</v>
      </c>
      <c r="N51" s="598">
        <v>0</v>
      </c>
      <c r="O51" s="512">
        <v>0</v>
      </c>
      <c r="P51" s="512">
        <v>0</v>
      </c>
      <c r="Q51" s="512">
        <v>443.90000000000003</v>
      </c>
      <c r="R51" s="512">
        <v>4145.0880000000006</v>
      </c>
      <c r="S51" s="512">
        <v>356.8492</v>
      </c>
      <c r="T51" s="512">
        <v>25312.764009166662</v>
      </c>
      <c r="U51" s="598">
        <v>0.19928710483062462</v>
      </c>
      <c r="V51" s="513">
        <v>41039.922489999997</v>
      </c>
      <c r="W51" s="512">
        <v>4114.7942991666669</v>
      </c>
      <c r="X51" s="512">
        <v>1064.5</v>
      </c>
      <c r="Y51" s="512">
        <v>0</v>
      </c>
      <c r="Z51" s="512">
        <v>337224.77159833332</v>
      </c>
      <c r="AA51" s="509">
        <v>33698.1</v>
      </c>
      <c r="AB51" s="509">
        <v>78852.816789166667</v>
      </c>
      <c r="AC51" s="509">
        <v>292070.05480916664</v>
      </c>
      <c r="AD51" s="599">
        <v>0.7</v>
      </c>
      <c r="AE51" s="509">
        <v>144153.56059999997</v>
      </c>
      <c r="AF51" s="509"/>
      <c r="AG51" s="509">
        <v>76420.5</v>
      </c>
      <c r="AH51" s="510"/>
      <c r="AI51" s="509">
        <v>61331.200000000004</v>
      </c>
      <c r="AJ51" s="509"/>
      <c r="AK51" s="509"/>
      <c r="AL51" s="509">
        <v>15089.3</v>
      </c>
      <c r="AM51" s="509"/>
      <c r="AN51" s="509">
        <v>-4147.5</v>
      </c>
    </row>
    <row r="52" spans="2:40" ht="16.5" customHeight="1" x14ac:dyDescent="0.25">
      <c r="B52" s="576">
        <v>36</v>
      </c>
      <c r="C52" s="557" t="s">
        <v>24</v>
      </c>
      <c r="D52" s="557" t="s">
        <v>24</v>
      </c>
      <c r="E52" s="118">
        <v>23</v>
      </c>
      <c r="F52" s="118">
        <v>92</v>
      </c>
      <c r="G52" s="118">
        <v>73</v>
      </c>
      <c r="H52" s="60">
        <v>8777.4999999999982</v>
      </c>
      <c r="I52" s="60">
        <v>164.4</v>
      </c>
      <c r="J52" s="591">
        <v>0.17372828254058675</v>
      </c>
      <c r="K52" s="60">
        <v>1524.8999999999999</v>
      </c>
      <c r="L52" s="591">
        <v>0</v>
      </c>
      <c r="M52" s="60">
        <v>0</v>
      </c>
      <c r="N52" s="591">
        <v>0</v>
      </c>
      <c r="O52" s="60">
        <v>0</v>
      </c>
      <c r="P52" s="60">
        <v>0</v>
      </c>
      <c r="Q52" s="60">
        <v>0</v>
      </c>
      <c r="R52" s="60">
        <v>80.599999999999994</v>
      </c>
      <c r="S52" s="60">
        <v>0</v>
      </c>
      <c r="T52" s="60">
        <v>1002.6999999999998</v>
      </c>
      <c r="U52" s="591">
        <v>0.16990031330105387</v>
      </c>
      <c r="V52" s="65">
        <v>1491.3000000000002</v>
      </c>
      <c r="W52" s="60">
        <v>1002.6999999999998</v>
      </c>
      <c r="X52" s="60">
        <v>0</v>
      </c>
      <c r="Y52" s="60">
        <v>0</v>
      </c>
      <c r="Z52" s="60">
        <v>14044.099999999999</v>
      </c>
      <c r="AA52" s="140">
        <v>1475.4</v>
      </c>
      <c r="AB52" s="60">
        <v>3969.4</v>
      </c>
      <c r="AC52" s="60">
        <v>11550.099999999999</v>
      </c>
      <c r="AD52" s="227">
        <v>0.7</v>
      </c>
      <c r="AE52" s="60">
        <v>6144.2499999999982</v>
      </c>
      <c r="AF52" s="60"/>
      <c r="AG52" s="60">
        <v>2789.3</v>
      </c>
      <c r="AH52" s="497">
        <v>0.70000569638279708</v>
      </c>
      <c r="AI52" s="594">
        <v>2174.9</v>
      </c>
      <c r="AJ52" s="60">
        <v>181.02739726027397</v>
      </c>
      <c r="AK52" s="425">
        <v>7.0000000000000007E-2</v>
      </c>
      <c r="AL52" s="60">
        <v>614.4</v>
      </c>
      <c r="AM52" s="497">
        <v>0.77000569638279703</v>
      </c>
      <c r="AN52" s="140"/>
    </row>
    <row r="53" spans="2:40" ht="16.5" customHeight="1" x14ac:dyDescent="0.25">
      <c r="B53" s="576">
        <v>37</v>
      </c>
      <c r="C53" s="557" t="s">
        <v>25</v>
      </c>
      <c r="D53" s="557" t="s">
        <v>25</v>
      </c>
      <c r="E53" s="118">
        <v>15</v>
      </c>
      <c r="F53" s="118">
        <v>61</v>
      </c>
      <c r="G53" s="118">
        <v>61</v>
      </c>
      <c r="H53" s="60">
        <v>7234.2599999999993</v>
      </c>
      <c r="I53" s="60">
        <v>184.8</v>
      </c>
      <c r="J53" s="591">
        <v>0.27214670194325336</v>
      </c>
      <c r="K53" s="60">
        <v>1968.78</v>
      </c>
      <c r="L53" s="591">
        <v>0</v>
      </c>
      <c r="M53" s="60">
        <v>0</v>
      </c>
      <c r="N53" s="591">
        <v>0</v>
      </c>
      <c r="O53" s="60">
        <v>0</v>
      </c>
      <c r="P53" s="60">
        <v>0</v>
      </c>
      <c r="Q53" s="60">
        <v>0</v>
      </c>
      <c r="R53" s="60">
        <v>48.6</v>
      </c>
      <c r="S53" s="60">
        <v>0</v>
      </c>
      <c r="T53" s="60">
        <v>903.50100000000009</v>
      </c>
      <c r="U53" s="591">
        <v>0.23858694600415248</v>
      </c>
      <c r="V53" s="65">
        <v>1726</v>
      </c>
      <c r="W53" s="60">
        <v>0</v>
      </c>
      <c r="X53" s="60">
        <v>0</v>
      </c>
      <c r="Y53" s="60">
        <v>0</v>
      </c>
      <c r="Z53" s="60">
        <v>12065.941000000001</v>
      </c>
      <c r="AA53" s="140">
        <v>863.7</v>
      </c>
      <c r="AB53" s="60">
        <v>2589.6999999999998</v>
      </c>
      <c r="AC53" s="60">
        <v>10339.941000000001</v>
      </c>
      <c r="AD53" s="227">
        <v>0.7</v>
      </c>
      <c r="AE53" s="60">
        <v>5063.9819999999991</v>
      </c>
      <c r="AF53" s="60"/>
      <c r="AG53" s="60">
        <v>3559.4</v>
      </c>
      <c r="AH53" s="497">
        <v>0.70000248816050303</v>
      </c>
      <c r="AI53" s="594">
        <v>2474.3000000000002</v>
      </c>
      <c r="AJ53" s="60">
        <v>434.86885245901641</v>
      </c>
      <c r="AK53" s="425">
        <v>0.15</v>
      </c>
      <c r="AL53" s="60">
        <v>1085.0999999999999</v>
      </c>
      <c r="AM53" s="497">
        <v>0.85000248816050306</v>
      </c>
      <c r="AN53" s="140"/>
    </row>
    <row r="54" spans="2:40" ht="16.5" customHeight="1" x14ac:dyDescent="0.25">
      <c r="B54" s="576">
        <v>38</v>
      </c>
      <c r="C54" s="557" t="s">
        <v>26</v>
      </c>
      <c r="D54" s="557" t="s">
        <v>26</v>
      </c>
      <c r="E54" s="118">
        <v>44</v>
      </c>
      <c r="F54" s="118">
        <v>178</v>
      </c>
      <c r="G54" s="118">
        <v>166</v>
      </c>
      <c r="H54" s="60">
        <v>18952.400000000001</v>
      </c>
      <c r="I54" s="60">
        <v>327.5</v>
      </c>
      <c r="J54" s="591">
        <v>0.17322872037314535</v>
      </c>
      <c r="K54" s="60">
        <v>3283.1000000000004</v>
      </c>
      <c r="L54" s="591">
        <v>1.3470589476794496E-2</v>
      </c>
      <c r="M54" s="60">
        <v>255.3</v>
      </c>
      <c r="N54" s="591">
        <v>0</v>
      </c>
      <c r="O54" s="60">
        <v>0</v>
      </c>
      <c r="P54" s="60">
        <v>0</v>
      </c>
      <c r="Q54" s="60">
        <v>0</v>
      </c>
      <c r="R54" s="60">
        <v>454.9</v>
      </c>
      <c r="S54" s="60">
        <v>29.7</v>
      </c>
      <c r="T54" s="60">
        <v>2354.4</v>
      </c>
      <c r="U54" s="591">
        <v>0.26107511449737236</v>
      </c>
      <c r="V54" s="65">
        <v>4948</v>
      </c>
      <c r="W54" s="60">
        <v>0</v>
      </c>
      <c r="X54" s="60">
        <v>0</v>
      </c>
      <c r="Y54" s="60">
        <v>0</v>
      </c>
      <c r="Z54" s="60">
        <v>30605.300000000003</v>
      </c>
      <c r="AA54" s="140">
        <v>1809.7</v>
      </c>
      <c r="AB54" s="60">
        <v>6757.7</v>
      </c>
      <c r="AC54" s="60">
        <v>25657.300000000003</v>
      </c>
      <c r="AD54" s="227">
        <v>0.7</v>
      </c>
      <c r="AE54" s="60">
        <v>13266.68</v>
      </c>
      <c r="AF54" s="60"/>
      <c r="AG54" s="60">
        <v>7835.7</v>
      </c>
      <c r="AH54" s="497">
        <v>0.7000010552753213</v>
      </c>
      <c r="AI54" s="594">
        <v>6509</v>
      </c>
      <c r="AJ54" s="60">
        <v>173.29518072289156</v>
      </c>
      <c r="AK54" s="425">
        <v>7.0000000000000007E-2</v>
      </c>
      <c r="AL54" s="60">
        <v>1326.7</v>
      </c>
      <c r="AM54" s="497">
        <v>0.77000105527532137</v>
      </c>
      <c r="AN54" s="140"/>
    </row>
    <row r="55" spans="2:40" ht="16.5" customHeight="1" x14ac:dyDescent="0.25">
      <c r="B55" s="576">
        <v>39</v>
      </c>
      <c r="C55" s="557" t="s">
        <v>27</v>
      </c>
      <c r="D55" s="557" t="s">
        <v>27</v>
      </c>
      <c r="E55" s="118">
        <v>46</v>
      </c>
      <c r="F55" s="118">
        <v>166</v>
      </c>
      <c r="G55" s="118">
        <v>158</v>
      </c>
      <c r="H55" s="60">
        <v>18132.599999999999</v>
      </c>
      <c r="I55" s="60">
        <v>401.2</v>
      </c>
      <c r="J55" s="591">
        <v>0.22955891598557296</v>
      </c>
      <c r="K55" s="60">
        <v>4162.5</v>
      </c>
      <c r="L55" s="591">
        <v>0</v>
      </c>
      <c r="M55" s="60">
        <v>0</v>
      </c>
      <c r="N55" s="591">
        <v>0</v>
      </c>
      <c r="O55" s="60">
        <v>0</v>
      </c>
      <c r="P55" s="60">
        <v>0</v>
      </c>
      <c r="Q55" s="60">
        <v>0</v>
      </c>
      <c r="R55" s="60">
        <v>376.7</v>
      </c>
      <c r="S55" s="60">
        <v>19.7</v>
      </c>
      <c r="T55" s="60">
        <v>2160.5</v>
      </c>
      <c r="U55" s="591">
        <v>0.15518458467070362</v>
      </c>
      <c r="V55" s="65">
        <v>2813.9</v>
      </c>
      <c r="W55" s="60">
        <v>0</v>
      </c>
      <c r="X55" s="60">
        <v>0</v>
      </c>
      <c r="Y55" s="60">
        <v>0</v>
      </c>
      <c r="Z55" s="60">
        <v>28067.100000000002</v>
      </c>
      <c r="AA55" s="140">
        <v>3845.4</v>
      </c>
      <c r="AB55" s="60">
        <v>6659.3</v>
      </c>
      <c r="AC55" s="60">
        <v>25253.200000000001</v>
      </c>
      <c r="AD55" s="227">
        <v>0.7</v>
      </c>
      <c r="AE55" s="60">
        <v>12692.819999999998</v>
      </c>
      <c r="AF55" s="60"/>
      <c r="AG55" s="60">
        <v>4141</v>
      </c>
      <c r="AH55" s="497">
        <v>0.7</v>
      </c>
      <c r="AI55" s="594">
        <v>4141</v>
      </c>
      <c r="AJ55" s="60">
        <v>74.531645569620252</v>
      </c>
      <c r="AK55" s="425">
        <v>0</v>
      </c>
      <c r="AL55" s="60">
        <v>0</v>
      </c>
      <c r="AM55" s="497">
        <v>0.7</v>
      </c>
      <c r="AN55" s="140"/>
    </row>
    <row r="56" spans="2:40" ht="16.5" customHeight="1" x14ac:dyDescent="0.25">
      <c r="B56" s="576">
        <v>40</v>
      </c>
      <c r="C56" s="557" t="s">
        <v>28</v>
      </c>
      <c r="D56" s="557" t="s">
        <v>28</v>
      </c>
      <c r="E56" s="118">
        <v>20</v>
      </c>
      <c r="F56" s="118">
        <v>85</v>
      </c>
      <c r="G56" s="118">
        <v>85</v>
      </c>
      <c r="H56" s="60">
        <v>9576.11</v>
      </c>
      <c r="I56" s="60">
        <v>258.60000000000002</v>
      </c>
      <c r="J56" s="591">
        <v>0.34228930118806067</v>
      </c>
      <c r="K56" s="60">
        <v>3277.7999999999997</v>
      </c>
      <c r="L56" s="591">
        <v>0</v>
      </c>
      <c r="M56" s="60">
        <v>0</v>
      </c>
      <c r="N56" s="591">
        <v>0</v>
      </c>
      <c r="O56" s="60">
        <v>0</v>
      </c>
      <c r="P56" s="60">
        <v>0</v>
      </c>
      <c r="Q56" s="60">
        <v>0</v>
      </c>
      <c r="R56" s="60">
        <v>208.60000000000002</v>
      </c>
      <c r="S56" s="60">
        <v>21</v>
      </c>
      <c r="T56" s="60">
        <v>1143.5258333333331</v>
      </c>
      <c r="U56" s="591">
        <v>7.8257246418430862E-2</v>
      </c>
      <c r="V56" s="65">
        <v>749.4</v>
      </c>
      <c r="W56" s="60">
        <v>34.9</v>
      </c>
      <c r="X56" s="60">
        <v>0</v>
      </c>
      <c r="Y56" s="60">
        <v>0</v>
      </c>
      <c r="Z56" s="60">
        <v>15269.935833333333</v>
      </c>
      <c r="AA56" s="140">
        <v>2255.4</v>
      </c>
      <c r="AB56" s="60">
        <v>3039.7000000000003</v>
      </c>
      <c r="AC56" s="60">
        <v>14485.635833333334</v>
      </c>
      <c r="AD56" s="227">
        <v>0.7</v>
      </c>
      <c r="AE56" s="60">
        <v>6703.277</v>
      </c>
      <c r="AF56" s="60"/>
      <c r="AG56" s="60">
        <v>5100</v>
      </c>
      <c r="AH56" s="497">
        <v>0.70000240181033835</v>
      </c>
      <c r="AI56" s="594">
        <v>3663.6</v>
      </c>
      <c r="AJ56" s="60">
        <v>446.07058823529411</v>
      </c>
      <c r="AK56" s="425">
        <v>0.15</v>
      </c>
      <c r="AL56" s="60">
        <v>1436.4</v>
      </c>
      <c r="AM56" s="497">
        <v>0.85000240181033837</v>
      </c>
      <c r="AN56" s="140"/>
    </row>
    <row r="57" spans="2:40" ht="16.5" customHeight="1" x14ac:dyDescent="0.25">
      <c r="B57" s="576">
        <v>41</v>
      </c>
      <c r="C57" s="557" t="s">
        <v>29</v>
      </c>
      <c r="D57" s="557" t="s">
        <v>29</v>
      </c>
      <c r="E57" s="118">
        <v>12</v>
      </c>
      <c r="F57" s="118">
        <v>56</v>
      </c>
      <c r="G57" s="118">
        <v>54</v>
      </c>
      <c r="H57" s="60">
        <v>6204.2</v>
      </c>
      <c r="I57" s="60">
        <v>155.80000000000001</v>
      </c>
      <c r="J57" s="591">
        <v>0.25750298185100418</v>
      </c>
      <c r="K57" s="60">
        <v>1597.6</v>
      </c>
      <c r="L57" s="591">
        <v>0</v>
      </c>
      <c r="M57" s="60">
        <v>0</v>
      </c>
      <c r="N57" s="591">
        <v>0</v>
      </c>
      <c r="O57" s="60">
        <v>0</v>
      </c>
      <c r="P57" s="60">
        <v>0</v>
      </c>
      <c r="Q57" s="60">
        <v>0</v>
      </c>
      <c r="R57" s="60">
        <v>89.4</v>
      </c>
      <c r="S57" s="60">
        <v>4.3</v>
      </c>
      <c r="T57" s="60">
        <v>685.01666666666654</v>
      </c>
      <c r="U57" s="591">
        <v>8.2411914509525813E-2</v>
      </c>
      <c r="V57" s="65">
        <v>511.30000000000007</v>
      </c>
      <c r="W57" s="60">
        <v>675</v>
      </c>
      <c r="X57" s="60">
        <v>0</v>
      </c>
      <c r="Y57" s="60">
        <v>0</v>
      </c>
      <c r="Z57" s="60">
        <v>9922.6166666666668</v>
      </c>
      <c r="AA57" s="140">
        <v>870.4</v>
      </c>
      <c r="AB57" s="60">
        <v>2056.7000000000003</v>
      </c>
      <c r="AC57" s="60">
        <v>8736.3166666666675</v>
      </c>
      <c r="AD57" s="227">
        <v>0.7</v>
      </c>
      <c r="AE57" s="60">
        <v>4342.9399999999996</v>
      </c>
      <c r="AF57" s="60"/>
      <c r="AG57" s="60">
        <v>2968.7</v>
      </c>
      <c r="AH57" s="497">
        <v>0.69999355275458552</v>
      </c>
      <c r="AI57" s="594">
        <v>2286.1999999999998</v>
      </c>
      <c r="AJ57" s="60">
        <v>254.75925925925927</v>
      </c>
      <c r="AK57" s="425">
        <v>0.11</v>
      </c>
      <c r="AL57" s="60">
        <v>682.5</v>
      </c>
      <c r="AM57" s="497">
        <v>0.80999355275458551</v>
      </c>
      <c r="AN57" s="140"/>
    </row>
    <row r="58" spans="2:40" s="601" customFormat="1" ht="16.5" customHeight="1" x14ac:dyDescent="0.25">
      <c r="B58" s="576">
        <v>42</v>
      </c>
      <c r="C58" s="557" t="s">
        <v>30</v>
      </c>
      <c r="D58" s="557" t="s">
        <v>30</v>
      </c>
      <c r="E58" s="118">
        <v>21</v>
      </c>
      <c r="F58" s="118">
        <v>107</v>
      </c>
      <c r="G58" s="118">
        <v>83</v>
      </c>
      <c r="H58" s="60">
        <v>9144.8999999999978</v>
      </c>
      <c r="I58" s="60">
        <v>186.1</v>
      </c>
      <c r="J58" s="591">
        <v>0.20074577086682199</v>
      </c>
      <c r="K58" s="60">
        <v>1835.8</v>
      </c>
      <c r="L58" s="591">
        <v>7.6545396887882878E-3</v>
      </c>
      <c r="M58" s="60">
        <v>70</v>
      </c>
      <c r="N58" s="591">
        <v>0</v>
      </c>
      <c r="O58" s="60">
        <v>0</v>
      </c>
      <c r="P58" s="60">
        <v>0</v>
      </c>
      <c r="Q58" s="60">
        <v>0</v>
      </c>
      <c r="R58" s="60">
        <v>303</v>
      </c>
      <c r="S58" s="60">
        <v>39.200000000000003</v>
      </c>
      <c r="T58" s="60">
        <v>1113.2999999999997</v>
      </c>
      <c r="U58" s="591">
        <v>0.20005467528349138</v>
      </c>
      <c r="V58" s="65">
        <v>1829.48</v>
      </c>
      <c r="W58" s="60">
        <v>0</v>
      </c>
      <c r="X58" s="60">
        <v>0</v>
      </c>
      <c r="Y58" s="60">
        <v>0</v>
      </c>
      <c r="Z58" s="60">
        <v>14521.779999999997</v>
      </c>
      <c r="AA58" s="140">
        <v>2584.3000000000002</v>
      </c>
      <c r="AB58" s="60">
        <v>4413.7800000000007</v>
      </c>
      <c r="AC58" s="60">
        <v>12692.299999999997</v>
      </c>
      <c r="AD58" s="227">
        <v>0.7</v>
      </c>
      <c r="AE58" s="60">
        <v>6401.4299999999985</v>
      </c>
      <c r="AF58" s="60"/>
      <c r="AG58" s="60">
        <v>777.4</v>
      </c>
      <c r="AH58" s="497">
        <v>0.7</v>
      </c>
      <c r="AI58" s="594">
        <v>777.4</v>
      </c>
      <c r="AJ58" s="60">
        <v>109.78313253012048</v>
      </c>
      <c r="AK58" s="425">
        <v>0</v>
      </c>
      <c r="AL58" s="60">
        <v>0</v>
      </c>
      <c r="AM58" s="497">
        <v>0.7</v>
      </c>
      <c r="AN58" s="140"/>
    </row>
    <row r="59" spans="2:40" ht="16.5" customHeight="1" x14ac:dyDescent="0.25">
      <c r="B59" s="576">
        <v>43</v>
      </c>
      <c r="C59" s="557" t="s">
        <v>31</v>
      </c>
      <c r="D59" s="557" t="s">
        <v>31</v>
      </c>
      <c r="E59" s="118">
        <v>17</v>
      </c>
      <c r="F59" s="118">
        <v>84</v>
      </c>
      <c r="G59" s="118">
        <v>74</v>
      </c>
      <c r="H59" s="60">
        <v>8358</v>
      </c>
      <c r="I59" s="60">
        <v>214.2</v>
      </c>
      <c r="J59" s="591">
        <v>0.25753768844221103</v>
      </c>
      <c r="K59" s="60">
        <v>2152.5</v>
      </c>
      <c r="L59" s="591">
        <v>1.2156018186168939E-2</v>
      </c>
      <c r="M59" s="60">
        <v>101.6</v>
      </c>
      <c r="N59" s="591">
        <v>0</v>
      </c>
      <c r="O59" s="60">
        <v>0</v>
      </c>
      <c r="P59" s="60">
        <v>0</v>
      </c>
      <c r="Q59" s="60">
        <v>0</v>
      </c>
      <c r="R59" s="60">
        <v>130.30000000000001</v>
      </c>
      <c r="S59" s="60">
        <v>8.5</v>
      </c>
      <c r="T59" s="60">
        <v>1025.3</v>
      </c>
      <c r="U59" s="591">
        <v>0.15806413017468296</v>
      </c>
      <c r="V59" s="65">
        <v>1321.1000000000001</v>
      </c>
      <c r="W59" s="60">
        <v>0</v>
      </c>
      <c r="X59" s="60">
        <v>0</v>
      </c>
      <c r="Y59" s="60">
        <v>0</v>
      </c>
      <c r="Z59" s="60">
        <v>13311.5</v>
      </c>
      <c r="AA59" s="140">
        <v>1453.3</v>
      </c>
      <c r="AB59" s="60">
        <v>2774.4</v>
      </c>
      <c r="AC59" s="60">
        <v>11990.4</v>
      </c>
      <c r="AD59" s="227">
        <v>0.7</v>
      </c>
      <c r="AE59" s="60">
        <v>5850.5999999999995</v>
      </c>
      <c r="AF59" s="60"/>
      <c r="AG59" s="60">
        <v>3076.2</v>
      </c>
      <c r="AH59" s="497">
        <v>0.70000000000000007</v>
      </c>
      <c r="AI59" s="594">
        <v>3076.2</v>
      </c>
      <c r="AJ59" s="60">
        <v>102.62162162162163</v>
      </c>
      <c r="AK59" s="425">
        <v>0</v>
      </c>
      <c r="AL59" s="60">
        <v>0</v>
      </c>
      <c r="AM59" s="497">
        <v>0.70000000000000007</v>
      </c>
      <c r="AN59" s="140"/>
    </row>
    <row r="60" spans="2:40" ht="16.5" customHeight="1" x14ac:dyDescent="0.25">
      <c r="B60" s="576">
        <v>45</v>
      </c>
      <c r="C60" s="557" t="s">
        <v>33</v>
      </c>
      <c r="D60" s="557" t="s">
        <v>33</v>
      </c>
      <c r="E60" s="118">
        <v>14</v>
      </c>
      <c r="F60" s="118">
        <v>61</v>
      </c>
      <c r="G60" s="118">
        <v>61</v>
      </c>
      <c r="H60" s="60">
        <v>7053.9880000000003</v>
      </c>
      <c r="I60" s="60">
        <v>222</v>
      </c>
      <c r="J60" s="591">
        <v>0.28675914957609794</v>
      </c>
      <c r="K60" s="60">
        <v>2022.7955999999999</v>
      </c>
      <c r="L60" s="591">
        <v>0</v>
      </c>
      <c r="M60" s="60">
        <v>0</v>
      </c>
      <c r="N60" s="591">
        <v>0</v>
      </c>
      <c r="O60" s="60">
        <v>0</v>
      </c>
      <c r="P60" s="60">
        <v>0</v>
      </c>
      <c r="Q60" s="60">
        <v>0</v>
      </c>
      <c r="R60" s="60">
        <v>37.908000000000001</v>
      </c>
      <c r="S60" s="60">
        <v>4.2492000000000001</v>
      </c>
      <c r="T60" s="60">
        <v>879.87121000000002</v>
      </c>
      <c r="U60" s="591">
        <v>0.17485299096057436</v>
      </c>
      <c r="V60" s="65">
        <v>1233.4109000000001</v>
      </c>
      <c r="W60" s="60">
        <v>0</v>
      </c>
      <c r="X60" s="60">
        <v>0</v>
      </c>
      <c r="Y60" s="60">
        <v>0</v>
      </c>
      <c r="Z60" s="60">
        <v>11454.22291</v>
      </c>
      <c r="AA60" s="140">
        <v>1171.5999999999999</v>
      </c>
      <c r="AB60" s="60">
        <v>2405.0109000000002</v>
      </c>
      <c r="AC60" s="60">
        <v>10220.81201</v>
      </c>
      <c r="AD60" s="227">
        <v>0.7</v>
      </c>
      <c r="AE60" s="60">
        <v>4937.7915999999996</v>
      </c>
      <c r="AF60" s="60"/>
      <c r="AG60" s="60">
        <v>3026.6000000000004</v>
      </c>
      <c r="AH60" s="497">
        <v>0.70000273604094598</v>
      </c>
      <c r="AI60" s="594">
        <v>2532.8000000000002</v>
      </c>
      <c r="AJ60" s="60">
        <v>152.24590163934425</v>
      </c>
      <c r="AK60" s="425">
        <v>7.0000000000000007E-2</v>
      </c>
      <c r="AL60" s="60">
        <v>493.8</v>
      </c>
      <c r="AM60" s="497">
        <v>0.77000273604094605</v>
      </c>
      <c r="AN60" s="140"/>
    </row>
    <row r="61" spans="2:40" ht="15" customHeight="1" x14ac:dyDescent="0.25">
      <c r="B61" s="576">
        <v>46</v>
      </c>
      <c r="C61" s="557" t="s">
        <v>34</v>
      </c>
      <c r="D61" s="557" t="s">
        <v>34</v>
      </c>
      <c r="E61" s="118">
        <v>16</v>
      </c>
      <c r="F61" s="118">
        <v>107</v>
      </c>
      <c r="G61" s="118">
        <v>63</v>
      </c>
      <c r="H61" s="60">
        <v>7129.9000000000005</v>
      </c>
      <c r="I61" s="60">
        <v>186.00000000000003</v>
      </c>
      <c r="J61" s="591">
        <v>0.25935847627596453</v>
      </c>
      <c r="K61" s="60">
        <v>1849.1999999999998</v>
      </c>
      <c r="L61" s="591">
        <v>0</v>
      </c>
      <c r="M61" s="60">
        <v>0</v>
      </c>
      <c r="N61" s="591">
        <v>0</v>
      </c>
      <c r="O61" s="60">
        <v>0</v>
      </c>
      <c r="P61" s="60">
        <v>0</v>
      </c>
      <c r="Q61" s="60">
        <v>0</v>
      </c>
      <c r="R61" s="60">
        <v>281</v>
      </c>
      <c r="S61" s="60">
        <v>12.7</v>
      </c>
      <c r="T61" s="60">
        <v>913.1</v>
      </c>
      <c r="U61" s="591">
        <v>0.25087308377396594</v>
      </c>
      <c r="V61" s="65">
        <v>1788.6999999999998</v>
      </c>
      <c r="W61" s="60">
        <v>857.9</v>
      </c>
      <c r="X61" s="60">
        <v>28.4</v>
      </c>
      <c r="Y61" s="60">
        <v>0</v>
      </c>
      <c r="Z61" s="60">
        <v>13046.900000000001</v>
      </c>
      <c r="AA61" s="140">
        <v>0</v>
      </c>
      <c r="AB61" s="60">
        <v>2646.6</v>
      </c>
      <c r="AC61" s="60">
        <v>10400.300000000001</v>
      </c>
      <c r="AD61" s="227">
        <v>0.7</v>
      </c>
      <c r="AE61" s="60">
        <v>4990.93</v>
      </c>
      <c r="AF61" s="60"/>
      <c r="AG61" s="60">
        <v>2344.3000000000002</v>
      </c>
      <c r="AH61" s="497">
        <v>0.69999579236735432</v>
      </c>
      <c r="AI61" s="594">
        <v>2344.3000000000002</v>
      </c>
      <c r="AJ61" s="60">
        <v>49.111111111111114</v>
      </c>
      <c r="AK61" s="425">
        <v>0</v>
      </c>
      <c r="AL61" s="60">
        <v>0</v>
      </c>
      <c r="AM61" s="497">
        <v>0.69999579236735432</v>
      </c>
      <c r="AN61" s="140"/>
    </row>
    <row r="62" spans="2:40" ht="16.5" customHeight="1" x14ac:dyDescent="0.25">
      <c r="B62" s="576">
        <v>47</v>
      </c>
      <c r="C62" s="557" t="s">
        <v>35</v>
      </c>
      <c r="D62" s="557" t="s">
        <v>35</v>
      </c>
      <c r="E62" s="118">
        <v>31</v>
      </c>
      <c r="F62" s="118">
        <v>120</v>
      </c>
      <c r="G62" s="118">
        <v>117</v>
      </c>
      <c r="H62" s="60">
        <v>13262.9</v>
      </c>
      <c r="I62" s="60">
        <v>372</v>
      </c>
      <c r="J62" s="591">
        <v>0.12366827767682784</v>
      </c>
      <c r="K62" s="60">
        <v>1640.1999999999998</v>
      </c>
      <c r="L62" s="591">
        <v>1.2704612113489508E-2</v>
      </c>
      <c r="M62" s="60">
        <v>168.5</v>
      </c>
      <c r="N62" s="591">
        <v>0</v>
      </c>
      <c r="O62" s="60">
        <v>0</v>
      </c>
      <c r="P62" s="60">
        <v>0</v>
      </c>
      <c r="Q62" s="60">
        <v>0</v>
      </c>
      <c r="R62" s="60">
        <v>206.39999999999998</v>
      </c>
      <c r="S62" s="60">
        <v>0</v>
      </c>
      <c r="T62" s="60">
        <v>1520.3383333333334</v>
      </c>
      <c r="U62" s="591">
        <v>0.19710621357320043</v>
      </c>
      <c r="V62" s="65">
        <v>2614.1999999999998</v>
      </c>
      <c r="W62" s="60">
        <v>0</v>
      </c>
      <c r="X62" s="60">
        <v>0</v>
      </c>
      <c r="Y62" s="60">
        <v>0</v>
      </c>
      <c r="Z62" s="60">
        <v>19784.538333333334</v>
      </c>
      <c r="AA62" s="140">
        <v>1906.8</v>
      </c>
      <c r="AB62" s="60">
        <v>4521</v>
      </c>
      <c r="AC62" s="60">
        <v>17170.338333333333</v>
      </c>
      <c r="AD62" s="227">
        <v>0.7</v>
      </c>
      <c r="AE62" s="60">
        <v>9284.0299999999988</v>
      </c>
      <c r="AF62" s="60"/>
      <c r="AG62" s="60">
        <v>5956.7</v>
      </c>
      <c r="AH62" s="497">
        <v>0.69999773805125576</v>
      </c>
      <c r="AI62" s="594">
        <v>4763</v>
      </c>
      <c r="AJ62" s="60">
        <v>203.66666666666666</v>
      </c>
      <c r="AK62" s="425">
        <v>0.09</v>
      </c>
      <c r="AL62" s="60">
        <v>1193.7</v>
      </c>
      <c r="AM62" s="497">
        <v>0.78999773805125573</v>
      </c>
      <c r="AN62" s="140"/>
    </row>
    <row r="63" spans="2:40" ht="16.5" customHeight="1" x14ac:dyDescent="0.25">
      <c r="B63" s="576">
        <v>48</v>
      </c>
      <c r="C63" s="557" t="s">
        <v>36</v>
      </c>
      <c r="D63" s="557" t="s">
        <v>36</v>
      </c>
      <c r="E63" s="118">
        <v>13</v>
      </c>
      <c r="F63" s="118">
        <v>61</v>
      </c>
      <c r="G63" s="118">
        <v>61</v>
      </c>
      <c r="H63" s="60">
        <v>6925.7000000000007</v>
      </c>
      <c r="I63" s="60">
        <v>163.19999999999999</v>
      </c>
      <c r="J63" s="591">
        <v>0.28717963527152485</v>
      </c>
      <c r="K63" s="60">
        <v>1988.9199999999998</v>
      </c>
      <c r="L63" s="591">
        <v>9.486405706282397E-3</v>
      </c>
      <c r="M63" s="60">
        <v>65.7</v>
      </c>
      <c r="N63" s="591">
        <v>0</v>
      </c>
      <c r="O63" s="60">
        <v>0</v>
      </c>
      <c r="P63" s="60">
        <v>0</v>
      </c>
      <c r="Q63" s="60">
        <v>0</v>
      </c>
      <c r="R63" s="60">
        <v>156.19999999999999</v>
      </c>
      <c r="S63" s="60">
        <v>0</v>
      </c>
      <c r="T63" s="60">
        <v>939.8</v>
      </c>
      <c r="U63" s="591">
        <v>0.18014063560362126</v>
      </c>
      <c r="V63" s="65">
        <v>1247.5999999999999</v>
      </c>
      <c r="W63" s="60">
        <v>0</v>
      </c>
      <c r="X63" s="60">
        <v>20.200000000000003</v>
      </c>
      <c r="Y63" s="60">
        <v>0</v>
      </c>
      <c r="Z63" s="60">
        <v>11507.320000000002</v>
      </c>
      <c r="AA63" s="140">
        <v>2035.4</v>
      </c>
      <c r="AB63" s="60">
        <v>3283</v>
      </c>
      <c r="AC63" s="60">
        <v>10259.720000000001</v>
      </c>
      <c r="AD63" s="227">
        <v>0.7</v>
      </c>
      <c r="AE63" s="60">
        <v>4847.99</v>
      </c>
      <c r="AF63" s="60"/>
      <c r="AG63" s="60">
        <v>936.8</v>
      </c>
      <c r="AH63" s="497">
        <v>0.7</v>
      </c>
      <c r="AI63" s="594">
        <v>313.5</v>
      </c>
      <c r="AJ63" s="60">
        <v>197.68852459016392</v>
      </c>
      <c r="AK63" s="425">
        <v>0.09</v>
      </c>
      <c r="AL63" s="60">
        <v>623.29999999999995</v>
      </c>
      <c r="AM63" s="497">
        <v>0.78999999999999992</v>
      </c>
      <c r="AN63" s="140"/>
    </row>
    <row r="64" spans="2:40" ht="16.5" customHeight="1" x14ac:dyDescent="0.25">
      <c r="B64" s="576">
        <v>49</v>
      </c>
      <c r="C64" s="557" t="s">
        <v>37</v>
      </c>
      <c r="D64" s="557" t="s">
        <v>37</v>
      </c>
      <c r="E64" s="118">
        <v>40</v>
      </c>
      <c r="F64" s="118">
        <v>134</v>
      </c>
      <c r="G64" s="118">
        <v>127</v>
      </c>
      <c r="H64" s="60">
        <v>14818.400000000001</v>
      </c>
      <c r="I64" s="60">
        <v>336</v>
      </c>
      <c r="J64" s="591">
        <v>0.2235059115694002</v>
      </c>
      <c r="K64" s="60">
        <v>3312</v>
      </c>
      <c r="L64" s="591">
        <v>9.7446417966852023E-3</v>
      </c>
      <c r="M64" s="60">
        <v>144.4</v>
      </c>
      <c r="N64" s="591">
        <v>0</v>
      </c>
      <c r="O64" s="60">
        <v>0</v>
      </c>
      <c r="P64" s="60">
        <v>0</v>
      </c>
      <c r="Q64" s="60">
        <v>0</v>
      </c>
      <c r="R64" s="60">
        <v>263.59999999999997</v>
      </c>
      <c r="S64" s="60">
        <v>30</v>
      </c>
      <c r="T64" s="60">
        <v>1489.1000000000001</v>
      </c>
      <c r="U64" s="591">
        <v>7.0007558170922621E-2</v>
      </c>
      <c r="V64" s="65">
        <v>1037.3999999999999</v>
      </c>
      <c r="W64" s="60">
        <v>0</v>
      </c>
      <c r="X64" s="60">
        <v>81.7</v>
      </c>
      <c r="Y64" s="60">
        <v>0</v>
      </c>
      <c r="Z64" s="60">
        <v>21512.600000000002</v>
      </c>
      <c r="AA64" s="140">
        <v>3672.6</v>
      </c>
      <c r="AB64" s="60">
        <v>4710</v>
      </c>
      <c r="AC64" s="60">
        <v>20475.2</v>
      </c>
      <c r="AD64" s="227">
        <v>0.7</v>
      </c>
      <c r="AE64" s="60">
        <v>10372.880000000001</v>
      </c>
      <c r="AF64" s="60"/>
      <c r="AG64" s="60">
        <v>6996.5999999999995</v>
      </c>
      <c r="AH64" s="497">
        <v>0.7000013496733789</v>
      </c>
      <c r="AI64" s="594">
        <v>5662.9</v>
      </c>
      <c r="AJ64" s="60">
        <v>228.37795275590551</v>
      </c>
      <c r="AK64" s="425">
        <v>0.09</v>
      </c>
      <c r="AL64" s="60">
        <v>1333.7</v>
      </c>
      <c r="AM64" s="497">
        <v>0.79000134967337887</v>
      </c>
      <c r="AN64" s="140"/>
    </row>
    <row r="65" spans="2:40" ht="16.5" customHeight="1" x14ac:dyDescent="0.25">
      <c r="B65" s="576">
        <v>50</v>
      </c>
      <c r="C65" s="557" t="s">
        <v>38</v>
      </c>
      <c r="D65" s="557" t="s">
        <v>38</v>
      </c>
      <c r="E65" s="118">
        <v>19</v>
      </c>
      <c r="F65" s="118">
        <v>84</v>
      </c>
      <c r="G65" s="118">
        <v>74</v>
      </c>
      <c r="H65" s="60">
        <v>8160.0999999999995</v>
      </c>
      <c r="I65" s="60">
        <v>226.70000000000002</v>
      </c>
      <c r="J65" s="591">
        <v>0.23837943162461245</v>
      </c>
      <c r="K65" s="60">
        <v>1945.1999999999998</v>
      </c>
      <c r="L65" s="591">
        <v>1.8173796889744E-2</v>
      </c>
      <c r="M65" s="60">
        <v>148.30000000000001</v>
      </c>
      <c r="N65" s="591">
        <v>0</v>
      </c>
      <c r="O65" s="60">
        <v>0</v>
      </c>
      <c r="P65" s="60">
        <v>0</v>
      </c>
      <c r="Q65" s="60">
        <v>0</v>
      </c>
      <c r="R65" s="60">
        <v>264.3</v>
      </c>
      <c r="S65" s="60">
        <v>17</v>
      </c>
      <c r="T65" s="60">
        <v>1016.5</v>
      </c>
      <c r="U65" s="591">
        <v>0.17618656634109878</v>
      </c>
      <c r="V65" s="65">
        <v>1437.7</v>
      </c>
      <c r="W65" s="60">
        <v>0</v>
      </c>
      <c r="X65" s="60">
        <v>0</v>
      </c>
      <c r="Y65" s="60">
        <v>0</v>
      </c>
      <c r="Z65" s="60">
        <v>13215.8</v>
      </c>
      <c r="AA65" s="140">
        <v>1268.8</v>
      </c>
      <c r="AB65" s="60">
        <v>2706.5</v>
      </c>
      <c r="AC65" s="60">
        <v>11778.099999999999</v>
      </c>
      <c r="AD65" s="227">
        <v>0.7</v>
      </c>
      <c r="AE65" s="60">
        <v>5712.07</v>
      </c>
      <c r="AF65" s="60"/>
      <c r="AG65" s="60">
        <v>3740</v>
      </c>
      <c r="AH65" s="497">
        <v>0.70000367642553407</v>
      </c>
      <c r="AI65" s="594">
        <v>3005.6</v>
      </c>
      <c r="AJ65" s="60">
        <v>211.45945945945945</v>
      </c>
      <c r="AK65" s="425">
        <v>0.09</v>
      </c>
      <c r="AL65" s="60">
        <v>734.4</v>
      </c>
      <c r="AM65" s="497">
        <v>0.79000367642553404</v>
      </c>
      <c r="AN65" s="140"/>
    </row>
    <row r="66" spans="2:40" s="601" customFormat="1" ht="16.5" customHeight="1" x14ac:dyDescent="0.25">
      <c r="B66" s="576">
        <v>51</v>
      </c>
      <c r="C66" s="557" t="s">
        <v>39</v>
      </c>
      <c r="D66" s="557" t="s">
        <v>39</v>
      </c>
      <c r="E66" s="118">
        <v>16</v>
      </c>
      <c r="F66" s="118">
        <v>63</v>
      </c>
      <c r="G66" s="118">
        <v>61</v>
      </c>
      <c r="H66" s="60">
        <v>7014.1000000000013</v>
      </c>
      <c r="I66" s="60">
        <v>168</v>
      </c>
      <c r="J66" s="591">
        <v>0.22011377083303627</v>
      </c>
      <c r="K66" s="60">
        <v>1543.8999999999999</v>
      </c>
      <c r="L66" s="591">
        <v>0</v>
      </c>
      <c r="M66" s="60">
        <v>0</v>
      </c>
      <c r="N66" s="591">
        <v>0</v>
      </c>
      <c r="O66" s="60">
        <v>0</v>
      </c>
      <c r="P66" s="60">
        <v>0</v>
      </c>
      <c r="Q66" s="60">
        <v>376.6</v>
      </c>
      <c r="R66" s="60">
        <v>151.30000000000001</v>
      </c>
      <c r="S66" s="60">
        <v>29.9</v>
      </c>
      <c r="T66" s="60">
        <v>831.80000000000007</v>
      </c>
      <c r="U66" s="591">
        <v>0.10438972925963415</v>
      </c>
      <c r="V66" s="65">
        <v>732.2</v>
      </c>
      <c r="W66" s="60">
        <v>802.50000000000011</v>
      </c>
      <c r="X66" s="60">
        <v>0</v>
      </c>
      <c r="Y66" s="60">
        <v>0</v>
      </c>
      <c r="Z66" s="60">
        <v>11650.300000000001</v>
      </c>
      <c r="AA66" s="140">
        <v>944.2</v>
      </c>
      <c r="AB66" s="60">
        <v>2478.9000000000005</v>
      </c>
      <c r="AC66" s="60">
        <v>10115.6</v>
      </c>
      <c r="AD66" s="227">
        <v>0.7</v>
      </c>
      <c r="AE66" s="60">
        <v>4909.8700000000008</v>
      </c>
      <c r="AF66" s="60"/>
      <c r="AG66" s="60">
        <v>3833.8</v>
      </c>
      <c r="AH66" s="497">
        <v>0.70000427709898627</v>
      </c>
      <c r="AI66" s="594">
        <v>2431</v>
      </c>
      <c r="AJ66" s="60">
        <v>1127.311475409836</v>
      </c>
      <c r="AK66" s="425">
        <v>0.2</v>
      </c>
      <c r="AL66" s="60">
        <v>1402.8</v>
      </c>
      <c r="AM66" s="497">
        <v>0.90000427709898623</v>
      </c>
      <c r="AN66" s="140"/>
    </row>
    <row r="67" spans="2:40" ht="16.5" customHeight="1" x14ac:dyDescent="0.25">
      <c r="B67" s="576">
        <v>52</v>
      </c>
      <c r="C67" s="557" t="s">
        <v>40</v>
      </c>
      <c r="D67" s="557" t="s">
        <v>40</v>
      </c>
      <c r="E67" s="118">
        <v>16</v>
      </c>
      <c r="F67" s="118">
        <v>64</v>
      </c>
      <c r="G67" s="118">
        <v>62</v>
      </c>
      <c r="H67" s="60">
        <v>6946.2</v>
      </c>
      <c r="I67" s="60">
        <v>184.79999999999998</v>
      </c>
      <c r="J67" s="591">
        <v>0.30379200138205065</v>
      </c>
      <c r="K67" s="60">
        <v>2110.2000000000003</v>
      </c>
      <c r="L67" s="591">
        <v>1.387809161843886E-2</v>
      </c>
      <c r="M67" s="60">
        <v>96.4</v>
      </c>
      <c r="N67" s="591">
        <v>0</v>
      </c>
      <c r="O67" s="60">
        <v>0</v>
      </c>
      <c r="P67" s="60">
        <v>0</v>
      </c>
      <c r="Q67" s="60">
        <v>0</v>
      </c>
      <c r="R67" s="60">
        <v>178.6</v>
      </c>
      <c r="S67" s="60">
        <v>23.4</v>
      </c>
      <c r="T67" s="60">
        <v>974</v>
      </c>
      <c r="U67" s="591">
        <v>0.30000575854424</v>
      </c>
      <c r="V67" s="65">
        <v>2083.8999999999996</v>
      </c>
      <c r="W67" s="60">
        <v>0</v>
      </c>
      <c r="X67" s="60">
        <v>223.8</v>
      </c>
      <c r="Y67" s="60">
        <v>0</v>
      </c>
      <c r="Z67" s="60">
        <v>12821.3</v>
      </c>
      <c r="AA67" s="140">
        <v>458.4</v>
      </c>
      <c r="AB67" s="60">
        <v>2542.2999999999997</v>
      </c>
      <c r="AC67" s="60">
        <v>10737.4</v>
      </c>
      <c r="AD67" s="227">
        <v>0.7</v>
      </c>
      <c r="AE67" s="60">
        <v>4862.3399999999992</v>
      </c>
      <c r="AF67" s="60"/>
      <c r="AG67" s="60">
        <v>2806.2</v>
      </c>
      <c r="AH67" s="497">
        <v>0.69999424145575995</v>
      </c>
      <c r="AI67" s="594">
        <v>2320</v>
      </c>
      <c r="AJ67" s="60">
        <v>183.03225806451613</v>
      </c>
      <c r="AK67" s="425">
        <v>7.0000000000000007E-2</v>
      </c>
      <c r="AL67" s="60">
        <v>486.2</v>
      </c>
      <c r="AM67" s="497">
        <v>0.7699942414557599</v>
      </c>
      <c r="AN67" s="140"/>
    </row>
    <row r="68" spans="2:40" ht="16.5" customHeight="1" x14ac:dyDescent="0.25">
      <c r="B68" s="576">
        <v>53</v>
      </c>
      <c r="C68" s="557" t="s">
        <v>41</v>
      </c>
      <c r="D68" s="557" t="s">
        <v>41</v>
      </c>
      <c r="E68" s="118">
        <v>8</v>
      </c>
      <c r="F68" s="118">
        <v>61</v>
      </c>
      <c r="G68" s="118">
        <v>43</v>
      </c>
      <c r="H68" s="60">
        <v>4891.0999999999995</v>
      </c>
      <c r="I68" s="60">
        <v>164.4</v>
      </c>
      <c r="J68" s="591">
        <v>0.31297663102369611</v>
      </c>
      <c r="K68" s="60">
        <v>1530.7999999999997</v>
      </c>
      <c r="L68" s="591">
        <v>0</v>
      </c>
      <c r="M68" s="60">
        <v>0</v>
      </c>
      <c r="N68" s="591">
        <v>0</v>
      </c>
      <c r="O68" s="60">
        <v>0</v>
      </c>
      <c r="P68" s="60">
        <v>0</v>
      </c>
      <c r="Q68" s="60">
        <v>0</v>
      </c>
      <c r="R68" s="60">
        <v>75.8</v>
      </c>
      <c r="S68" s="60">
        <v>4.3</v>
      </c>
      <c r="T68" s="60">
        <v>680.3</v>
      </c>
      <c r="U68" s="591">
        <v>0.30948048496248287</v>
      </c>
      <c r="V68" s="65">
        <v>1513.6999999999998</v>
      </c>
      <c r="W68" s="60">
        <v>0</v>
      </c>
      <c r="X68" s="60">
        <v>262.60000000000002</v>
      </c>
      <c r="Y68" s="60">
        <v>0</v>
      </c>
      <c r="Z68" s="60">
        <v>9123</v>
      </c>
      <c r="AA68" s="140">
        <v>305.5</v>
      </c>
      <c r="AB68" s="60">
        <v>1819.1999999999998</v>
      </c>
      <c r="AC68" s="60">
        <v>7609.3</v>
      </c>
      <c r="AD68" s="227">
        <v>0.7</v>
      </c>
      <c r="AE68" s="60">
        <v>3423.7699999999995</v>
      </c>
      <c r="AF68" s="60"/>
      <c r="AG68" s="60">
        <v>1947</v>
      </c>
      <c r="AH68" s="497">
        <v>0.70000613358958108</v>
      </c>
      <c r="AI68" s="594">
        <v>1604.6</v>
      </c>
      <c r="AJ68" s="60">
        <v>148.86046511627907</v>
      </c>
      <c r="AK68" s="425">
        <v>7.0000000000000007E-2</v>
      </c>
      <c r="AL68" s="60">
        <v>342.4</v>
      </c>
      <c r="AM68" s="497">
        <v>0.77</v>
      </c>
      <c r="AN68" s="140"/>
    </row>
    <row r="69" spans="2:40" ht="16.5" customHeight="1" x14ac:dyDescent="0.25">
      <c r="B69" s="576">
        <v>54</v>
      </c>
      <c r="C69" s="557" t="s">
        <v>42</v>
      </c>
      <c r="D69" s="557" t="s">
        <v>42</v>
      </c>
      <c r="E69" s="118">
        <v>34</v>
      </c>
      <c r="F69" s="118">
        <v>152</v>
      </c>
      <c r="G69" s="118">
        <v>134</v>
      </c>
      <c r="H69" s="60">
        <v>14348.7</v>
      </c>
      <c r="I69" s="60">
        <v>254.9</v>
      </c>
      <c r="J69" s="591">
        <v>0.22471025249674184</v>
      </c>
      <c r="K69" s="60">
        <v>3224.2999999999997</v>
      </c>
      <c r="L69" s="591">
        <v>2.9410329855666367E-3</v>
      </c>
      <c r="M69" s="60">
        <v>42.2</v>
      </c>
      <c r="N69" s="591">
        <v>0</v>
      </c>
      <c r="O69" s="60">
        <v>0</v>
      </c>
      <c r="P69" s="60">
        <v>0</v>
      </c>
      <c r="Q69" s="60">
        <v>0</v>
      </c>
      <c r="R69" s="60">
        <v>414.9</v>
      </c>
      <c r="S69" s="60">
        <v>48.2</v>
      </c>
      <c r="T69" s="60">
        <v>1711.7</v>
      </c>
      <c r="U69" s="591">
        <v>0.16597322405514087</v>
      </c>
      <c r="V69" s="65">
        <v>2381.5</v>
      </c>
      <c r="W69" s="60">
        <v>0</v>
      </c>
      <c r="X69" s="60">
        <v>373</v>
      </c>
      <c r="Y69" s="60">
        <v>0</v>
      </c>
      <c r="Z69" s="60">
        <v>22799.400000000005</v>
      </c>
      <c r="AA69" s="140">
        <v>4107.2</v>
      </c>
      <c r="AB69" s="60">
        <v>6488.7</v>
      </c>
      <c r="AC69" s="60">
        <v>20417.900000000005</v>
      </c>
      <c r="AD69" s="227">
        <v>0.7</v>
      </c>
      <c r="AE69" s="60">
        <v>10044.09</v>
      </c>
      <c r="AF69" s="60"/>
      <c r="AG69" s="60">
        <v>3848.4</v>
      </c>
      <c r="AH69" s="497">
        <v>0.7</v>
      </c>
      <c r="AI69" s="594">
        <v>2557</v>
      </c>
      <c r="AJ69" s="60">
        <v>195.96268656716418</v>
      </c>
      <c r="AK69" s="425">
        <v>0.09</v>
      </c>
      <c r="AL69" s="60">
        <v>1291.4000000000001</v>
      </c>
      <c r="AM69" s="497">
        <v>0.78999999999999992</v>
      </c>
      <c r="AN69" s="140"/>
    </row>
    <row r="70" spans="2:40" ht="14.25" customHeight="1" x14ac:dyDescent="0.25">
      <c r="B70" s="576">
        <v>55</v>
      </c>
      <c r="C70" s="557" t="s">
        <v>43</v>
      </c>
      <c r="D70" s="557" t="s">
        <v>43</v>
      </c>
      <c r="E70" s="118">
        <v>0</v>
      </c>
      <c r="F70" s="118">
        <v>48</v>
      </c>
      <c r="G70" s="118">
        <v>42</v>
      </c>
      <c r="H70" s="60">
        <v>3917.9</v>
      </c>
      <c r="I70" s="60">
        <v>161.99999999999997</v>
      </c>
      <c r="J70" s="591">
        <v>0.3182061818831517</v>
      </c>
      <c r="K70" s="60">
        <v>1246.7</v>
      </c>
      <c r="L70" s="591">
        <v>0</v>
      </c>
      <c r="M70" s="60">
        <v>0</v>
      </c>
      <c r="N70" s="591">
        <v>0</v>
      </c>
      <c r="O70" s="60">
        <v>0</v>
      </c>
      <c r="P70" s="60">
        <v>0</v>
      </c>
      <c r="Q70" s="60">
        <v>0</v>
      </c>
      <c r="R70" s="60">
        <v>81.07999999999997</v>
      </c>
      <c r="S70" s="60">
        <v>12.7</v>
      </c>
      <c r="T70" s="60">
        <v>734.29429916666675</v>
      </c>
      <c r="U70" s="591">
        <v>0.86555338063758647</v>
      </c>
      <c r="V70" s="65">
        <v>3391.1515899999999</v>
      </c>
      <c r="W70" s="60">
        <v>734.29429916666663</v>
      </c>
      <c r="X70" s="60">
        <v>11.7</v>
      </c>
      <c r="Y70" s="60">
        <v>0</v>
      </c>
      <c r="Z70" s="60">
        <v>10291.820188333333</v>
      </c>
      <c r="AA70" s="140">
        <v>0</v>
      </c>
      <c r="AB70" s="60">
        <v>4125.4458891666663</v>
      </c>
      <c r="AC70" s="60">
        <v>6166.3742991666668</v>
      </c>
      <c r="AD70" s="227">
        <v>0.7</v>
      </c>
      <c r="AE70" s="60">
        <v>2742.5299999999997</v>
      </c>
      <c r="AF70" s="60"/>
      <c r="AG70" s="60">
        <v>0</v>
      </c>
      <c r="AH70" s="497">
        <v>0.7</v>
      </c>
      <c r="AI70" s="594">
        <v>0</v>
      </c>
      <c r="AJ70" s="60">
        <v>0</v>
      </c>
      <c r="AK70" s="425">
        <v>0</v>
      </c>
      <c r="AL70" s="60">
        <v>0</v>
      </c>
      <c r="AM70" s="497">
        <v>0.7</v>
      </c>
      <c r="AN70" s="140">
        <v>-4147.5</v>
      </c>
    </row>
    <row r="71" spans="2:40" s="601" customFormat="1" ht="16.5" customHeight="1" x14ac:dyDescent="0.25">
      <c r="B71" s="576">
        <v>56</v>
      </c>
      <c r="C71" s="557" t="s">
        <v>44</v>
      </c>
      <c r="D71" s="557" t="s">
        <v>44</v>
      </c>
      <c r="E71" s="118">
        <v>15</v>
      </c>
      <c r="F71" s="118">
        <v>77</v>
      </c>
      <c r="G71" s="118">
        <v>69</v>
      </c>
      <c r="H71" s="60">
        <v>7861.2999999999993</v>
      </c>
      <c r="I71" s="60">
        <v>240.20000000000002</v>
      </c>
      <c r="J71" s="591">
        <v>0.24366198974724285</v>
      </c>
      <c r="K71" s="60">
        <v>1915.5</v>
      </c>
      <c r="L71" s="591">
        <v>8.5609250378436141E-3</v>
      </c>
      <c r="M71" s="60">
        <v>67.3</v>
      </c>
      <c r="N71" s="591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1010.6</v>
      </c>
      <c r="U71" s="591">
        <v>0.26000788673629044</v>
      </c>
      <c r="V71" s="65">
        <v>2044</v>
      </c>
      <c r="W71" s="60">
        <v>0</v>
      </c>
      <c r="X71" s="60">
        <v>3.4</v>
      </c>
      <c r="Y71" s="60">
        <v>0</v>
      </c>
      <c r="Z71" s="60">
        <v>13142.3</v>
      </c>
      <c r="AA71" s="140">
        <v>820</v>
      </c>
      <c r="AB71" s="60">
        <v>2864</v>
      </c>
      <c r="AC71" s="60">
        <v>11098.3</v>
      </c>
      <c r="AD71" s="227">
        <v>0.7</v>
      </c>
      <c r="AE71" s="60">
        <v>5502.9099999999989</v>
      </c>
      <c r="AF71" s="60"/>
      <c r="AG71" s="60">
        <v>3346.4</v>
      </c>
      <c r="AH71" s="497">
        <v>0.69999872794575968</v>
      </c>
      <c r="AI71" s="594">
        <v>2638.9</v>
      </c>
      <c r="AJ71" s="60">
        <v>234.71014492753622</v>
      </c>
      <c r="AK71" s="425">
        <v>0.09</v>
      </c>
      <c r="AL71" s="60">
        <v>707.5</v>
      </c>
      <c r="AM71" s="497">
        <v>0.78999872794575965</v>
      </c>
      <c r="AN71" s="140"/>
    </row>
    <row r="72" spans="2:40" ht="14.25" customHeight="1" x14ac:dyDescent="0.25">
      <c r="B72" s="576">
        <v>57</v>
      </c>
      <c r="C72" s="557" t="s">
        <v>45</v>
      </c>
      <c r="D72" s="557" t="s">
        <v>45</v>
      </c>
      <c r="E72" s="118">
        <v>16</v>
      </c>
      <c r="F72" s="118">
        <v>73</v>
      </c>
      <c r="G72" s="118">
        <v>59</v>
      </c>
      <c r="H72" s="60">
        <v>6361.2000000000007</v>
      </c>
      <c r="I72" s="60">
        <v>187.2</v>
      </c>
      <c r="J72" s="591">
        <v>0.26168018612840338</v>
      </c>
      <c r="K72" s="60">
        <v>1664.6</v>
      </c>
      <c r="L72" s="591">
        <v>6.6339684336288746E-3</v>
      </c>
      <c r="M72" s="60">
        <v>42.2</v>
      </c>
      <c r="N72" s="591">
        <v>0</v>
      </c>
      <c r="O72" s="60">
        <v>0</v>
      </c>
      <c r="P72" s="60">
        <v>0</v>
      </c>
      <c r="Q72" s="60">
        <v>0</v>
      </c>
      <c r="R72" s="60">
        <v>203.4</v>
      </c>
      <c r="S72" s="60">
        <v>39.200000000000003</v>
      </c>
      <c r="T72" s="60">
        <v>904.60000000000014</v>
      </c>
      <c r="U72" s="591">
        <v>0.37054014965729731</v>
      </c>
      <c r="V72" s="65">
        <v>2357.08</v>
      </c>
      <c r="W72" s="60">
        <v>0</v>
      </c>
      <c r="X72" s="60">
        <v>0</v>
      </c>
      <c r="Y72" s="60">
        <v>0</v>
      </c>
      <c r="Z72" s="60">
        <v>11759.480000000001</v>
      </c>
      <c r="AA72" s="140">
        <v>0</v>
      </c>
      <c r="AB72" s="60">
        <v>2357.08</v>
      </c>
      <c r="AC72" s="60">
        <v>9402.4000000000015</v>
      </c>
      <c r="AD72" s="227">
        <v>0.7</v>
      </c>
      <c r="AE72" s="60">
        <v>4452.84</v>
      </c>
      <c r="AF72" s="60"/>
      <c r="AG72" s="60">
        <v>2541.1000000000004</v>
      </c>
      <c r="AH72" s="497">
        <v>0.70000628812173793</v>
      </c>
      <c r="AI72" s="594">
        <v>2095.8000000000002</v>
      </c>
      <c r="AJ72" s="60">
        <v>174.57627118644066</v>
      </c>
      <c r="AK72" s="425">
        <v>7.0000000000000007E-2</v>
      </c>
      <c r="AL72" s="60">
        <v>445.3</v>
      </c>
      <c r="AM72" s="497">
        <v>0.77000628812173799</v>
      </c>
      <c r="AN72" s="140"/>
    </row>
    <row r="73" spans="2:40" ht="16.5" customHeight="1" x14ac:dyDescent="0.25">
      <c r="B73" s="576">
        <v>58</v>
      </c>
      <c r="C73" s="557" t="s">
        <v>46</v>
      </c>
      <c r="D73" s="557" t="s">
        <v>46</v>
      </c>
      <c r="E73" s="118">
        <v>8</v>
      </c>
      <c r="F73" s="118">
        <v>43</v>
      </c>
      <c r="G73" s="118">
        <v>41</v>
      </c>
      <c r="H73" s="60">
        <v>4394.7999999999993</v>
      </c>
      <c r="I73" s="60">
        <v>117</v>
      </c>
      <c r="J73" s="591">
        <v>0.21475379994539004</v>
      </c>
      <c r="K73" s="60">
        <v>943.8</v>
      </c>
      <c r="L73" s="591">
        <v>1.9705106034404302E-2</v>
      </c>
      <c r="M73" s="60">
        <v>86.600000000000009</v>
      </c>
      <c r="N73" s="591">
        <v>0</v>
      </c>
      <c r="O73" s="60">
        <v>0</v>
      </c>
      <c r="P73" s="60">
        <v>0</v>
      </c>
      <c r="Q73" s="60">
        <v>67.3</v>
      </c>
      <c r="R73" s="60">
        <v>37.9</v>
      </c>
      <c r="S73" s="60">
        <v>4.3</v>
      </c>
      <c r="T73" s="60">
        <v>518.4</v>
      </c>
      <c r="U73" s="591">
        <v>0.15022299080731774</v>
      </c>
      <c r="V73" s="65">
        <v>660.19999999999993</v>
      </c>
      <c r="W73" s="60">
        <v>7.5</v>
      </c>
      <c r="X73" s="60">
        <v>5.7</v>
      </c>
      <c r="Y73" s="60">
        <v>0</v>
      </c>
      <c r="Z73" s="60">
        <v>6843.4999999999991</v>
      </c>
      <c r="AA73" s="140">
        <v>805.3</v>
      </c>
      <c r="AB73" s="60">
        <v>1473</v>
      </c>
      <c r="AC73" s="60">
        <v>6175.7999999999993</v>
      </c>
      <c r="AD73" s="227">
        <v>0.7</v>
      </c>
      <c r="AE73" s="60">
        <v>3076.3599999999992</v>
      </c>
      <c r="AF73" s="60"/>
      <c r="AG73" s="60">
        <v>1911</v>
      </c>
      <c r="AH73" s="497">
        <v>0.70000910166560493</v>
      </c>
      <c r="AI73" s="594">
        <v>1603.4</v>
      </c>
      <c r="AJ73" s="60">
        <v>146.60975609756099</v>
      </c>
      <c r="AK73" s="425">
        <v>7.0000000000000007E-2</v>
      </c>
      <c r="AL73" s="60">
        <v>307.60000000000002</v>
      </c>
      <c r="AM73" s="497">
        <v>0.77000910166560499</v>
      </c>
      <c r="AN73" s="140"/>
    </row>
    <row r="74" spans="2:40" ht="16.5" customHeight="1" x14ac:dyDescent="0.25">
      <c r="B74" s="576">
        <v>59</v>
      </c>
      <c r="C74" s="557" t="s">
        <v>47</v>
      </c>
      <c r="D74" s="557" t="s">
        <v>47</v>
      </c>
      <c r="E74" s="118">
        <v>13</v>
      </c>
      <c r="F74" s="118">
        <v>60</v>
      </c>
      <c r="G74" s="118">
        <v>56</v>
      </c>
      <c r="H74" s="60">
        <v>6467.4</v>
      </c>
      <c r="I74" s="60">
        <v>127.6</v>
      </c>
      <c r="J74" s="591">
        <v>0.27508736122707733</v>
      </c>
      <c r="K74" s="60">
        <v>1779.1</v>
      </c>
      <c r="L74" s="591">
        <v>0</v>
      </c>
      <c r="M74" s="60">
        <v>0</v>
      </c>
      <c r="N74" s="591">
        <v>0</v>
      </c>
      <c r="O74" s="60">
        <v>0</v>
      </c>
      <c r="P74" s="60">
        <v>0</v>
      </c>
      <c r="Q74" s="60">
        <v>0</v>
      </c>
      <c r="R74" s="60">
        <v>100.6</v>
      </c>
      <c r="S74" s="60">
        <v>8.5</v>
      </c>
      <c r="T74" s="60">
        <v>800.11666666666656</v>
      </c>
      <c r="U74" s="591">
        <v>0.17421220273989549</v>
      </c>
      <c r="V74" s="65">
        <v>1126.7</v>
      </c>
      <c r="W74" s="60">
        <v>0</v>
      </c>
      <c r="X74" s="60">
        <v>54</v>
      </c>
      <c r="Y74" s="60">
        <v>0</v>
      </c>
      <c r="Z74" s="60">
        <v>10464.016666666668</v>
      </c>
      <c r="AA74" s="140">
        <v>1044.7</v>
      </c>
      <c r="AB74" s="60">
        <v>2171.4</v>
      </c>
      <c r="AC74" s="60">
        <v>9337.3166666666675</v>
      </c>
      <c r="AD74" s="227">
        <v>0.7</v>
      </c>
      <c r="AE74" s="60">
        <v>4527.1799999999994</v>
      </c>
      <c r="AF74" s="60"/>
      <c r="AG74" s="60">
        <v>2937.9</v>
      </c>
      <c r="AH74" s="497">
        <v>0.700003092432817</v>
      </c>
      <c r="AI74" s="594">
        <v>2355.8000000000002</v>
      </c>
      <c r="AJ74" s="60">
        <v>250</v>
      </c>
      <c r="AK74" s="425">
        <v>0.09</v>
      </c>
      <c r="AL74" s="60">
        <v>582.1</v>
      </c>
      <c r="AM74" s="497">
        <v>0.79000309243281697</v>
      </c>
      <c r="AN74" s="140"/>
    </row>
    <row r="75" spans="2:40" x14ac:dyDescent="0.25">
      <c r="B75" s="576">
        <v>61</v>
      </c>
      <c r="C75" s="749" t="s">
        <v>82</v>
      </c>
      <c r="D75" s="750"/>
      <c r="E75" s="511">
        <v>498</v>
      </c>
      <c r="F75" s="511">
        <v>3278</v>
      </c>
      <c r="G75" s="511">
        <v>2774.1</v>
      </c>
      <c r="H75" s="512">
        <v>312793.62399999995</v>
      </c>
      <c r="I75" s="512">
        <v>7918.2600000000011</v>
      </c>
      <c r="J75" s="598">
        <v>0.27725142786158591</v>
      </c>
      <c r="K75" s="512">
        <v>86722.47888000001</v>
      </c>
      <c r="L75" s="598">
        <v>2.2736799519928835E-2</v>
      </c>
      <c r="M75" s="512">
        <v>7111.9259199999997</v>
      </c>
      <c r="N75" s="598">
        <v>0</v>
      </c>
      <c r="O75" s="512">
        <v>0</v>
      </c>
      <c r="P75" s="512">
        <v>0</v>
      </c>
      <c r="Q75" s="512">
        <v>835.59999999999991</v>
      </c>
      <c r="R75" s="512">
        <v>7642.9654</v>
      </c>
      <c r="S75" s="512">
        <v>621.50769999999989</v>
      </c>
      <c r="T75" s="512">
        <v>40380.123649870002</v>
      </c>
      <c r="U75" s="598">
        <v>0.27051977586717052</v>
      </c>
      <c r="V75" s="513">
        <v>84616.86105716</v>
      </c>
      <c r="W75" s="512">
        <v>7811.7403333333341</v>
      </c>
      <c r="X75" s="512">
        <v>981.4</v>
      </c>
      <c r="Y75" s="512">
        <v>15.8</v>
      </c>
      <c r="Z75" s="512">
        <v>557452.28694036335</v>
      </c>
      <c r="AA75" s="509">
        <v>46429.5</v>
      </c>
      <c r="AB75" s="509">
        <v>138858.10139049334</v>
      </c>
      <c r="AC75" s="509">
        <v>465023.68554987002</v>
      </c>
      <c r="AD75" s="599">
        <v>0.7</v>
      </c>
      <c r="AE75" s="509">
        <v>218955.53679999997</v>
      </c>
      <c r="AF75" s="509"/>
      <c r="AG75" s="509">
        <v>92008.200000000012</v>
      </c>
      <c r="AH75" s="510"/>
      <c r="AI75" s="509">
        <v>88310.900000000009</v>
      </c>
      <c r="AJ75" s="509"/>
      <c r="AK75" s="509"/>
      <c r="AL75" s="509">
        <v>3697.2999999999997</v>
      </c>
      <c r="AM75" s="510"/>
      <c r="AN75" s="509">
        <v>-1990</v>
      </c>
    </row>
    <row r="76" spans="2:40" ht="15" customHeight="1" x14ac:dyDescent="0.25">
      <c r="B76" s="576">
        <v>62</v>
      </c>
      <c r="C76" s="557" t="s">
        <v>83</v>
      </c>
      <c r="D76" s="557" t="s">
        <v>83</v>
      </c>
      <c r="E76" s="118">
        <v>25</v>
      </c>
      <c r="F76" s="118">
        <v>96</v>
      </c>
      <c r="G76" s="118">
        <v>94</v>
      </c>
      <c r="H76" s="60">
        <v>11243.499999999998</v>
      </c>
      <c r="I76" s="60">
        <v>261.59999999999997</v>
      </c>
      <c r="J76" s="591">
        <v>0.2642148797082759</v>
      </c>
      <c r="K76" s="60">
        <v>2970.7</v>
      </c>
      <c r="L76" s="591">
        <v>3.6634499933294797E-2</v>
      </c>
      <c r="M76" s="60">
        <v>411.9</v>
      </c>
      <c r="N76" s="591">
        <v>0</v>
      </c>
      <c r="O76" s="60">
        <v>0</v>
      </c>
      <c r="P76" s="60">
        <v>0</v>
      </c>
      <c r="Q76" s="60">
        <v>186.2</v>
      </c>
      <c r="R76" s="60">
        <v>261.7</v>
      </c>
      <c r="S76" s="60">
        <v>17</v>
      </c>
      <c r="T76" s="60">
        <v>1448.0000000000002</v>
      </c>
      <c r="U76" s="591">
        <v>0.17997954373638103</v>
      </c>
      <c r="V76" s="65">
        <v>2023.6</v>
      </c>
      <c r="W76" s="60">
        <v>0</v>
      </c>
      <c r="X76" s="60">
        <v>0</v>
      </c>
      <c r="Y76" s="60">
        <v>0</v>
      </c>
      <c r="Z76" s="60">
        <v>18824.2</v>
      </c>
      <c r="AA76" s="140">
        <v>1739.8</v>
      </c>
      <c r="AB76" s="60">
        <v>3763.3999999999996</v>
      </c>
      <c r="AC76" s="60">
        <v>16800.600000000002</v>
      </c>
      <c r="AD76" s="227">
        <v>0.7</v>
      </c>
      <c r="AE76" s="60">
        <v>7870.449999999998</v>
      </c>
      <c r="AF76" s="60"/>
      <c r="AG76" s="60">
        <v>4107.1000000000004</v>
      </c>
      <c r="AH76" s="497">
        <v>0.70000444701383036</v>
      </c>
      <c r="AI76" s="594">
        <v>4107.1000000000004</v>
      </c>
      <c r="AJ76" s="60">
        <v>79.521276595744681</v>
      </c>
      <c r="AK76" s="425">
        <v>0</v>
      </c>
      <c r="AL76" s="60">
        <v>0</v>
      </c>
      <c r="AM76" s="497">
        <v>0.70000444701383036</v>
      </c>
      <c r="AN76" s="140"/>
    </row>
    <row r="77" spans="2:40" ht="15" customHeight="1" x14ac:dyDescent="0.25">
      <c r="B77" s="576">
        <v>63</v>
      </c>
      <c r="C77" s="557" t="s">
        <v>84</v>
      </c>
      <c r="D77" s="557" t="s">
        <v>84</v>
      </c>
      <c r="E77" s="118">
        <v>14</v>
      </c>
      <c r="F77" s="118">
        <v>95</v>
      </c>
      <c r="G77" s="118">
        <v>85</v>
      </c>
      <c r="H77" s="60">
        <v>9510.7000000000025</v>
      </c>
      <c r="I77" s="60">
        <v>271.2</v>
      </c>
      <c r="J77" s="591">
        <v>0.31258477293995179</v>
      </c>
      <c r="K77" s="60">
        <v>2972.9000000000005</v>
      </c>
      <c r="L77" s="591">
        <v>5.1016223832104877E-2</v>
      </c>
      <c r="M77" s="60">
        <v>485.2</v>
      </c>
      <c r="N77" s="591">
        <v>0</v>
      </c>
      <c r="O77" s="60">
        <v>0</v>
      </c>
      <c r="P77" s="60">
        <v>0</v>
      </c>
      <c r="Q77" s="60">
        <v>86.6</v>
      </c>
      <c r="R77" s="60">
        <v>138.9</v>
      </c>
      <c r="S77" s="60">
        <v>32.299999999999997</v>
      </c>
      <c r="T77" s="60">
        <v>1314.0300000000002</v>
      </c>
      <c r="U77" s="591">
        <v>0.23877317127025344</v>
      </c>
      <c r="V77" s="65">
        <v>2270.9</v>
      </c>
      <c r="W77" s="60">
        <v>0</v>
      </c>
      <c r="X77" s="60">
        <v>98.699999999999989</v>
      </c>
      <c r="Y77" s="60">
        <v>0</v>
      </c>
      <c r="Z77" s="60">
        <v>17181.430000000004</v>
      </c>
      <c r="AA77" s="140">
        <v>1144.2</v>
      </c>
      <c r="AB77" s="60">
        <v>3415.1000000000004</v>
      </c>
      <c r="AC77" s="60">
        <v>14910.530000000004</v>
      </c>
      <c r="AD77" s="227">
        <v>0.7</v>
      </c>
      <c r="AE77" s="60">
        <v>6657.4900000000016</v>
      </c>
      <c r="AF77" s="60"/>
      <c r="AG77" s="60">
        <v>3242.4</v>
      </c>
      <c r="AH77" s="497">
        <v>0.70000105144731706</v>
      </c>
      <c r="AI77" s="594">
        <v>3242.4</v>
      </c>
      <c r="AJ77" s="60">
        <v>62.882352941176471</v>
      </c>
      <c r="AK77" s="425">
        <v>0</v>
      </c>
      <c r="AL77" s="60">
        <v>0</v>
      </c>
      <c r="AM77" s="497">
        <v>0.70000105144731706</v>
      </c>
      <c r="AN77" s="140"/>
    </row>
    <row r="78" spans="2:40" ht="15" customHeight="1" x14ac:dyDescent="0.25">
      <c r="B78" s="576">
        <v>64</v>
      </c>
      <c r="C78" s="557" t="s">
        <v>85</v>
      </c>
      <c r="D78" s="557" t="s">
        <v>85</v>
      </c>
      <c r="E78" s="118">
        <v>54</v>
      </c>
      <c r="F78" s="118">
        <v>218</v>
      </c>
      <c r="G78" s="118">
        <v>203</v>
      </c>
      <c r="H78" s="60">
        <v>24166.320000000003</v>
      </c>
      <c r="I78" s="60">
        <v>390.00000000000006</v>
      </c>
      <c r="J78" s="591">
        <v>0.28989747715001701</v>
      </c>
      <c r="K78" s="60">
        <v>7005.8</v>
      </c>
      <c r="L78" s="591">
        <v>1.0359707228903696E-2</v>
      </c>
      <c r="M78" s="60">
        <v>250.35599999999999</v>
      </c>
      <c r="N78" s="591">
        <v>0</v>
      </c>
      <c r="O78" s="60">
        <v>0</v>
      </c>
      <c r="P78" s="60">
        <v>0</v>
      </c>
      <c r="Q78" s="60">
        <v>0</v>
      </c>
      <c r="R78" s="60">
        <v>687.79139999999995</v>
      </c>
      <c r="S78" s="60">
        <v>46.469900000000003</v>
      </c>
      <c r="T78" s="60">
        <v>2709.2069666666666</v>
      </c>
      <c r="U78" s="591">
        <v>0</v>
      </c>
      <c r="V78" s="65">
        <v>0</v>
      </c>
      <c r="W78" s="60">
        <v>0</v>
      </c>
      <c r="X78" s="60">
        <v>0</v>
      </c>
      <c r="Y78" s="60">
        <v>0</v>
      </c>
      <c r="Z78" s="60">
        <v>35255.944266666665</v>
      </c>
      <c r="AA78" s="140">
        <v>6872.5</v>
      </c>
      <c r="AB78" s="60">
        <v>6872.5</v>
      </c>
      <c r="AC78" s="60">
        <v>35255.944266666665</v>
      </c>
      <c r="AD78" s="227">
        <v>0.7</v>
      </c>
      <c r="AE78" s="60">
        <v>16916.424000000003</v>
      </c>
      <c r="AF78" s="60"/>
      <c r="AG78" s="60">
        <v>10043.9</v>
      </c>
      <c r="AH78" s="497">
        <v>0.69999900688230554</v>
      </c>
      <c r="AI78" s="594">
        <v>10043.9</v>
      </c>
      <c r="AJ78" s="60">
        <v>112.64532019704434</v>
      </c>
      <c r="AK78" s="425">
        <v>0</v>
      </c>
      <c r="AL78" s="60">
        <v>0</v>
      </c>
      <c r="AM78" s="497">
        <v>0.69999900688230554</v>
      </c>
      <c r="AN78" s="140"/>
    </row>
    <row r="79" spans="2:40" ht="14.25" customHeight="1" x14ac:dyDescent="0.25">
      <c r="B79" s="576">
        <v>65</v>
      </c>
      <c r="C79" s="558" t="s">
        <v>86</v>
      </c>
      <c r="D79" s="558" t="s">
        <v>86</v>
      </c>
      <c r="E79" s="119">
        <v>2</v>
      </c>
      <c r="F79" s="119">
        <v>164</v>
      </c>
      <c r="G79" s="119">
        <v>83</v>
      </c>
      <c r="H79" s="60">
        <v>7247.9199999999992</v>
      </c>
      <c r="I79" s="60">
        <v>294</v>
      </c>
      <c r="J79" s="602">
        <v>0.31851758849435424</v>
      </c>
      <c r="K79" s="60">
        <v>2308.6</v>
      </c>
      <c r="L79" s="602">
        <v>0</v>
      </c>
      <c r="M79" s="60">
        <v>0</v>
      </c>
      <c r="N79" s="602">
        <v>0</v>
      </c>
      <c r="O79" s="60">
        <v>0</v>
      </c>
      <c r="P79" s="60">
        <v>0</v>
      </c>
      <c r="Q79" s="60">
        <v>0</v>
      </c>
      <c r="R79" s="60">
        <v>583.88</v>
      </c>
      <c r="S79" s="60">
        <v>0</v>
      </c>
      <c r="T79" s="60">
        <v>1949.0583333333334</v>
      </c>
      <c r="U79" s="602">
        <v>1.8701420545480638</v>
      </c>
      <c r="V79" s="65">
        <v>13554.640000000001</v>
      </c>
      <c r="W79" s="60">
        <v>1719.7766666666666</v>
      </c>
      <c r="X79" s="60">
        <v>0</v>
      </c>
      <c r="Y79" s="60">
        <v>0</v>
      </c>
      <c r="Z79" s="60">
        <v>27657.875</v>
      </c>
      <c r="AA79" s="140">
        <v>0</v>
      </c>
      <c r="AB79" s="60">
        <v>15274.416666666668</v>
      </c>
      <c r="AC79" s="60">
        <v>12383.458333333332</v>
      </c>
      <c r="AD79" s="227">
        <v>0.7</v>
      </c>
      <c r="AE79" s="60">
        <v>5073.543999999999</v>
      </c>
      <c r="AF79" s="60"/>
      <c r="AG79" s="60">
        <v>0</v>
      </c>
      <c r="AH79" s="497">
        <v>0.7</v>
      </c>
      <c r="AI79" s="594">
        <v>0</v>
      </c>
      <c r="AJ79" s="60">
        <v>0</v>
      </c>
      <c r="AK79" s="425">
        <v>0</v>
      </c>
      <c r="AL79" s="60">
        <v>0</v>
      </c>
      <c r="AM79" s="497">
        <v>0.7</v>
      </c>
      <c r="AN79" s="140"/>
    </row>
    <row r="80" spans="2:40" ht="15" customHeight="1" x14ac:dyDescent="0.25">
      <c r="B80" s="576">
        <v>66</v>
      </c>
      <c r="C80" s="558" t="s">
        <v>49</v>
      </c>
      <c r="D80" s="558" t="s">
        <v>49</v>
      </c>
      <c r="E80" s="119">
        <v>19</v>
      </c>
      <c r="F80" s="119">
        <v>133</v>
      </c>
      <c r="G80" s="119">
        <v>127</v>
      </c>
      <c r="H80" s="60">
        <v>14210.999999999998</v>
      </c>
      <c r="I80" s="60">
        <v>438.00000000000006</v>
      </c>
      <c r="J80" s="602">
        <v>0.31522764056012953</v>
      </c>
      <c r="K80" s="60">
        <v>4479.7</v>
      </c>
      <c r="L80" s="602">
        <v>1.1272957568081065E-2</v>
      </c>
      <c r="M80" s="60">
        <v>160.19999999999999</v>
      </c>
      <c r="N80" s="602">
        <v>0</v>
      </c>
      <c r="O80" s="60">
        <v>0</v>
      </c>
      <c r="P80" s="60">
        <v>0</v>
      </c>
      <c r="Q80" s="60">
        <v>155.80000000000001</v>
      </c>
      <c r="R80" s="60">
        <v>341.2</v>
      </c>
      <c r="S80" s="60">
        <v>29.7</v>
      </c>
      <c r="T80" s="60">
        <v>1651.3000000000002</v>
      </c>
      <c r="U80" s="602">
        <v>0</v>
      </c>
      <c r="V80" s="65">
        <v>0</v>
      </c>
      <c r="W80" s="60">
        <v>1588.5000000000002</v>
      </c>
      <c r="X80" s="60">
        <v>197.79999999999998</v>
      </c>
      <c r="Y80" s="60">
        <v>0</v>
      </c>
      <c r="Z80" s="60">
        <v>23253.199999999997</v>
      </c>
      <c r="AA80" s="140">
        <v>3028.9</v>
      </c>
      <c r="AB80" s="60">
        <v>4617.4000000000005</v>
      </c>
      <c r="AC80" s="60">
        <v>21664.699999999997</v>
      </c>
      <c r="AD80" s="227">
        <v>0.7</v>
      </c>
      <c r="AE80" s="60">
        <v>9947.6999999999989</v>
      </c>
      <c r="AF80" s="60"/>
      <c r="AG80" s="60">
        <v>5330.3</v>
      </c>
      <c r="AH80" s="497">
        <v>0.70000000000000018</v>
      </c>
      <c r="AI80" s="594">
        <v>5330.3</v>
      </c>
      <c r="AJ80" s="60">
        <v>63.653543307086615</v>
      </c>
      <c r="AK80" s="425">
        <v>0</v>
      </c>
      <c r="AL80" s="60">
        <v>0</v>
      </c>
      <c r="AM80" s="497">
        <v>0.70000000000000018</v>
      </c>
      <c r="AN80" s="140"/>
    </row>
    <row r="81" spans="2:40" ht="15" customHeight="1" x14ac:dyDescent="0.25">
      <c r="B81" s="576">
        <v>67</v>
      </c>
      <c r="C81" s="558" t="s">
        <v>87</v>
      </c>
      <c r="D81" s="558" t="s">
        <v>87</v>
      </c>
      <c r="E81" s="119">
        <v>12</v>
      </c>
      <c r="F81" s="119">
        <v>79</v>
      </c>
      <c r="G81" s="119">
        <v>71</v>
      </c>
      <c r="H81" s="60">
        <v>7938</v>
      </c>
      <c r="I81" s="60">
        <v>213.60000000000002</v>
      </c>
      <c r="J81" s="602">
        <v>0.26239606953892664</v>
      </c>
      <c r="K81" s="60">
        <v>2082.8999999999996</v>
      </c>
      <c r="L81" s="602">
        <v>2.362055933484505E-2</v>
      </c>
      <c r="M81" s="60">
        <v>187.5</v>
      </c>
      <c r="N81" s="602">
        <v>0</v>
      </c>
      <c r="O81" s="60">
        <v>0</v>
      </c>
      <c r="P81" s="60">
        <v>0</v>
      </c>
      <c r="Q81" s="60">
        <v>0</v>
      </c>
      <c r="R81" s="60">
        <v>228.4</v>
      </c>
      <c r="S81" s="60">
        <v>17</v>
      </c>
      <c r="T81" s="60">
        <v>1085.9000000000001</v>
      </c>
      <c r="U81" s="602">
        <v>0.28614260519022422</v>
      </c>
      <c r="V81" s="65">
        <v>2271.3999999999996</v>
      </c>
      <c r="W81" s="60">
        <v>0</v>
      </c>
      <c r="X81" s="60">
        <v>0</v>
      </c>
      <c r="Y81" s="60">
        <v>15.8</v>
      </c>
      <c r="Z81" s="60">
        <v>14040.499999999998</v>
      </c>
      <c r="AA81" s="140">
        <v>587.5</v>
      </c>
      <c r="AB81" s="60">
        <v>2858.8999999999996</v>
      </c>
      <c r="AC81" s="60">
        <v>11769.099999999999</v>
      </c>
      <c r="AD81" s="227">
        <v>0.7</v>
      </c>
      <c r="AE81" s="60">
        <v>5556.5999999999995</v>
      </c>
      <c r="AF81" s="60"/>
      <c r="AG81" s="60">
        <v>2697.7</v>
      </c>
      <c r="AH81" s="497">
        <v>0.7</v>
      </c>
      <c r="AI81" s="594">
        <v>2697.7</v>
      </c>
      <c r="AJ81" s="60">
        <v>108.73239436619718</v>
      </c>
      <c r="AK81" s="425">
        <v>0</v>
      </c>
      <c r="AL81" s="60">
        <v>0</v>
      </c>
      <c r="AM81" s="497">
        <v>0.7</v>
      </c>
      <c r="AN81" s="140"/>
    </row>
    <row r="82" spans="2:40" ht="15" customHeight="1" x14ac:dyDescent="0.25">
      <c r="B82" s="576">
        <v>68</v>
      </c>
      <c r="C82" s="558" t="s">
        <v>50</v>
      </c>
      <c r="D82" s="558" t="s">
        <v>50</v>
      </c>
      <c r="E82" s="119">
        <v>16</v>
      </c>
      <c r="F82" s="119">
        <v>129</v>
      </c>
      <c r="G82" s="119">
        <v>114</v>
      </c>
      <c r="H82" s="60">
        <v>12436.8</v>
      </c>
      <c r="I82" s="60">
        <v>321.66000000000003</v>
      </c>
      <c r="J82" s="602">
        <v>0.29845780265019944</v>
      </c>
      <c r="K82" s="60">
        <v>3711.9</v>
      </c>
      <c r="L82" s="602">
        <v>3.3497362665637465E-2</v>
      </c>
      <c r="M82" s="60">
        <v>416.6</v>
      </c>
      <c r="N82" s="602">
        <v>0</v>
      </c>
      <c r="O82" s="60">
        <v>0</v>
      </c>
      <c r="P82" s="60">
        <v>0</v>
      </c>
      <c r="Q82" s="60">
        <v>0</v>
      </c>
      <c r="R82" s="60">
        <v>417.94</v>
      </c>
      <c r="S82" s="60">
        <v>25.5</v>
      </c>
      <c r="T82" s="60">
        <v>1641.8</v>
      </c>
      <c r="U82" s="602">
        <v>0.19058278656889233</v>
      </c>
      <c r="V82" s="65">
        <v>2370.2399999999998</v>
      </c>
      <c r="W82" s="60">
        <v>0</v>
      </c>
      <c r="X82" s="60">
        <v>0</v>
      </c>
      <c r="Y82" s="60">
        <v>0</v>
      </c>
      <c r="Z82" s="60">
        <v>21342.439999999995</v>
      </c>
      <c r="AA82" s="140">
        <v>3339.2</v>
      </c>
      <c r="AB82" s="60">
        <v>5709.44</v>
      </c>
      <c r="AC82" s="60">
        <v>18972.199999999997</v>
      </c>
      <c r="AD82" s="227">
        <v>0.7</v>
      </c>
      <c r="AE82" s="60">
        <v>8705.7599999999984</v>
      </c>
      <c r="AF82" s="60"/>
      <c r="AG82" s="60">
        <v>1649.6</v>
      </c>
      <c r="AH82" s="497">
        <v>0.7</v>
      </c>
      <c r="AI82" s="594">
        <v>1649.6</v>
      </c>
      <c r="AJ82" s="60">
        <v>83.587719298245617</v>
      </c>
      <c r="AK82" s="425">
        <v>0</v>
      </c>
      <c r="AL82" s="60">
        <v>0</v>
      </c>
      <c r="AM82" s="497">
        <v>0.7</v>
      </c>
      <c r="AN82" s="140"/>
    </row>
    <row r="83" spans="2:40" ht="15" customHeight="1" x14ac:dyDescent="0.25">
      <c r="B83" s="576">
        <v>69</v>
      </c>
      <c r="C83" s="559" t="s">
        <v>88</v>
      </c>
      <c r="D83" s="559" t="s">
        <v>88</v>
      </c>
      <c r="E83" s="120">
        <v>16</v>
      </c>
      <c r="F83" s="120">
        <v>111</v>
      </c>
      <c r="G83" s="120">
        <v>98</v>
      </c>
      <c r="H83" s="60">
        <v>11627.3</v>
      </c>
      <c r="I83" s="60">
        <v>316.8</v>
      </c>
      <c r="J83" s="603">
        <v>0.32081394648800665</v>
      </c>
      <c r="K83" s="60">
        <v>3730.2</v>
      </c>
      <c r="L83" s="603">
        <v>1.8533967473102098E-2</v>
      </c>
      <c r="M83" s="60">
        <v>215.5</v>
      </c>
      <c r="N83" s="603">
        <v>0</v>
      </c>
      <c r="O83" s="60">
        <v>0</v>
      </c>
      <c r="P83" s="60">
        <v>0</v>
      </c>
      <c r="Q83" s="60">
        <v>0</v>
      </c>
      <c r="R83" s="60">
        <v>262.89999999999998</v>
      </c>
      <c r="S83" s="60">
        <v>27.7</v>
      </c>
      <c r="T83" s="60">
        <v>1518.8000000000002</v>
      </c>
      <c r="U83" s="603">
        <v>0.17603508983168922</v>
      </c>
      <c r="V83" s="65">
        <v>2046.8127999999999</v>
      </c>
      <c r="W83" s="60">
        <v>0</v>
      </c>
      <c r="X83" s="60">
        <v>0</v>
      </c>
      <c r="Y83" s="60">
        <v>0</v>
      </c>
      <c r="Z83" s="60">
        <v>19746.0128</v>
      </c>
      <c r="AA83" s="140">
        <v>1851</v>
      </c>
      <c r="AB83" s="60">
        <v>3897.8127999999997</v>
      </c>
      <c r="AC83" s="60">
        <v>17699.2</v>
      </c>
      <c r="AD83" s="227">
        <v>0.7</v>
      </c>
      <c r="AE83" s="60">
        <v>8139.1099999999988</v>
      </c>
      <c r="AF83" s="60"/>
      <c r="AG83" s="60">
        <v>4241.3</v>
      </c>
      <c r="AH83" s="497">
        <v>0.7000002408125704</v>
      </c>
      <c r="AI83" s="594">
        <v>4241.3</v>
      </c>
      <c r="AJ83" s="60">
        <v>52.112244897959187</v>
      </c>
      <c r="AK83" s="425">
        <v>0</v>
      </c>
      <c r="AL83" s="60">
        <v>0</v>
      </c>
      <c r="AM83" s="497">
        <v>0.7000002408125704</v>
      </c>
      <c r="AN83" s="140"/>
    </row>
    <row r="84" spans="2:40" ht="15" customHeight="1" x14ac:dyDescent="0.25">
      <c r="B84" s="576">
        <v>70</v>
      </c>
      <c r="C84" s="560" t="s">
        <v>89</v>
      </c>
      <c r="D84" s="560" t="s">
        <v>89</v>
      </c>
      <c r="E84" s="121">
        <v>18</v>
      </c>
      <c r="F84" s="121">
        <v>94</v>
      </c>
      <c r="G84" s="121">
        <v>90</v>
      </c>
      <c r="H84" s="60">
        <v>9868.7000000000007</v>
      </c>
      <c r="I84" s="60">
        <v>279.59999999999997</v>
      </c>
      <c r="J84" s="604">
        <v>0.30337329131496549</v>
      </c>
      <c r="K84" s="60">
        <v>2993.9</v>
      </c>
      <c r="L84" s="604">
        <v>1.7023518801868531E-2</v>
      </c>
      <c r="M84" s="60">
        <v>168</v>
      </c>
      <c r="N84" s="604">
        <v>0</v>
      </c>
      <c r="O84" s="60">
        <v>0</v>
      </c>
      <c r="P84" s="60">
        <v>0</v>
      </c>
      <c r="Q84" s="60">
        <v>0</v>
      </c>
      <c r="R84" s="60">
        <v>224.1</v>
      </c>
      <c r="S84" s="60">
        <v>28.1</v>
      </c>
      <c r="T84" s="60">
        <v>1250.3</v>
      </c>
      <c r="U84" s="604">
        <v>0.14598680677292855</v>
      </c>
      <c r="V84" s="65">
        <v>1440.7</v>
      </c>
      <c r="W84" s="60">
        <v>0</v>
      </c>
      <c r="X84" s="60">
        <v>0</v>
      </c>
      <c r="Y84" s="60">
        <v>0</v>
      </c>
      <c r="Z84" s="60">
        <v>16253.400000000001</v>
      </c>
      <c r="AA84" s="140">
        <v>1790.3</v>
      </c>
      <c r="AB84" s="60">
        <v>3231</v>
      </c>
      <c r="AC84" s="60">
        <v>14812.7</v>
      </c>
      <c r="AD84" s="227">
        <v>0.7</v>
      </c>
      <c r="AE84" s="60">
        <v>6908.09</v>
      </c>
      <c r="AF84" s="60"/>
      <c r="AG84" s="60">
        <v>3677.1</v>
      </c>
      <c r="AH84" s="497">
        <v>0.70000101330469056</v>
      </c>
      <c r="AI84" s="594">
        <v>3677.1</v>
      </c>
      <c r="AJ84" s="60">
        <v>53.466666666666669</v>
      </c>
      <c r="AK84" s="425">
        <v>0</v>
      </c>
      <c r="AL84" s="60">
        <v>0</v>
      </c>
      <c r="AM84" s="497">
        <v>0.70000101330469056</v>
      </c>
      <c r="AN84" s="140"/>
    </row>
    <row r="85" spans="2:40" ht="15" customHeight="1" x14ac:dyDescent="0.25">
      <c r="B85" s="576">
        <v>71</v>
      </c>
      <c r="C85" s="560" t="s">
        <v>90</v>
      </c>
      <c r="D85" s="560" t="s">
        <v>90</v>
      </c>
      <c r="E85" s="121">
        <v>1</v>
      </c>
      <c r="F85" s="121">
        <v>72</v>
      </c>
      <c r="G85" s="121">
        <v>45</v>
      </c>
      <c r="H85" s="60">
        <v>4357.24</v>
      </c>
      <c r="I85" s="60">
        <v>164.4</v>
      </c>
      <c r="J85" s="604">
        <v>0.3065702141722742</v>
      </c>
      <c r="K85" s="60">
        <v>1335.8</v>
      </c>
      <c r="L85" s="604">
        <v>4.7553038161772129E-2</v>
      </c>
      <c r="M85" s="60">
        <v>207.2</v>
      </c>
      <c r="N85" s="604">
        <v>0</v>
      </c>
      <c r="O85" s="60">
        <v>0</v>
      </c>
      <c r="P85" s="60">
        <v>0</v>
      </c>
      <c r="Q85" s="60">
        <v>0</v>
      </c>
      <c r="R85" s="60">
        <v>0</v>
      </c>
      <c r="S85" s="60">
        <v>12.7</v>
      </c>
      <c r="T85" s="60">
        <v>824.59999999999991</v>
      </c>
      <c r="U85" s="604">
        <v>0.87142319449927019</v>
      </c>
      <c r="V85" s="65">
        <v>3797</v>
      </c>
      <c r="W85" s="60">
        <v>775.8</v>
      </c>
      <c r="X85" s="60">
        <v>310.89999999999998</v>
      </c>
      <c r="Y85" s="60">
        <v>0</v>
      </c>
      <c r="Z85" s="60">
        <v>11785.639999999998</v>
      </c>
      <c r="AA85" s="140">
        <v>0</v>
      </c>
      <c r="AB85" s="60">
        <v>4572.8</v>
      </c>
      <c r="AC85" s="60">
        <v>7212.8399999999983</v>
      </c>
      <c r="AD85" s="227">
        <v>0.7</v>
      </c>
      <c r="AE85" s="60">
        <v>3050.0679999999998</v>
      </c>
      <c r="AF85" s="60"/>
      <c r="AG85" s="60">
        <v>0</v>
      </c>
      <c r="AH85" s="497">
        <v>0.7</v>
      </c>
      <c r="AI85" s="594">
        <v>0</v>
      </c>
      <c r="AJ85" s="60">
        <v>0</v>
      </c>
      <c r="AK85" s="425">
        <v>0</v>
      </c>
      <c r="AL85" s="60">
        <v>0</v>
      </c>
      <c r="AM85" s="497">
        <v>0.7</v>
      </c>
      <c r="AN85" s="140">
        <v>-1990</v>
      </c>
    </row>
    <row r="86" spans="2:40" ht="15" customHeight="1" x14ac:dyDescent="0.25">
      <c r="B86" s="576">
        <v>72</v>
      </c>
      <c r="C86" s="560" t="s">
        <v>91</v>
      </c>
      <c r="D86" s="560" t="s">
        <v>91</v>
      </c>
      <c r="E86" s="121">
        <v>23</v>
      </c>
      <c r="F86" s="121">
        <v>129</v>
      </c>
      <c r="G86" s="121">
        <v>128</v>
      </c>
      <c r="H86" s="60">
        <v>14466.600000000002</v>
      </c>
      <c r="I86" s="60">
        <v>354.40000000000003</v>
      </c>
      <c r="J86" s="604">
        <v>0.2757385978737229</v>
      </c>
      <c r="K86" s="60">
        <v>3989</v>
      </c>
      <c r="L86" s="604">
        <v>3.1050834335642093E-2</v>
      </c>
      <c r="M86" s="60">
        <v>449.2</v>
      </c>
      <c r="N86" s="604">
        <v>0</v>
      </c>
      <c r="O86" s="60">
        <v>0</v>
      </c>
      <c r="P86" s="60">
        <v>0</v>
      </c>
      <c r="Q86" s="60">
        <v>0</v>
      </c>
      <c r="R86" s="60">
        <v>331.7</v>
      </c>
      <c r="S86" s="60">
        <v>49</v>
      </c>
      <c r="T86" s="60">
        <v>1926.6</v>
      </c>
      <c r="U86" s="604">
        <v>0.24058866630721798</v>
      </c>
      <c r="V86" s="65">
        <v>3480.5</v>
      </c>
      <c r="W86" s="60">
        <v>0</v>
      </c>
      <c r="X86" s="60">
        <v>0</v>
      </c>
      <c r="Y86" s="60">
        <v>0</v>
      </c>
      <c r="Z86" s="60">
        <v>25047</v>
      </c>
      <c r="AA86" s="140">
        <v>1605.3</v>
      </c>
      <c r="AB86" s="60">
        <v>5085.8</v>
      </c>
      <c r="AC86" s="60">
        <v>21566.5</v>
      </c>
      <c r="AD86" s="227">
        <v>0.7</v>
      </c>
      <c r="AE86" s="60">
        <v>10126.620000000001</v>
      </c>
      <c r="AF86" s="60"/>
      <c r="AG86" s="60">
        <v>5789.9000000000005</v>
      </c>
      <c r="AH86" s="497">
        <v>0.69999861750514969</v>
      </c>
      <c r="AI86" s="594">
        <v>5040.8</v>
      </c>
      <c r="AJ86" s="60">
        <v>91.6484375</v>
      </c>
      <c r="AK86" s="425">
        <v>0</v>
      </c>
      <c r="AL86" s="60">
        <v>749.1</v>
      </c>
      <c r="AM86" s="497">
        <v>0.69999861750514969</v>
      </c>
      <c r="AN86" s="140"/>
    </row>
    <row r="87" spans="2:40" ht="15" customHeight="1" x14ac:dyDescent="0.25">
      <c r="B87" s="576">
        <v>73</v>
      </c>
      <c r="C87" s="560" t="s">
        <v>92</v>
      </c>
      <c r="D87" s="560" t="s">
        <v>92</v>
      </c>
      <c r="E87" s="121">
        <v>20</v>
      </c>
      <c r="F87" s="121">
        <v>124</v>
      </c>
      <c r="G87" s="121">
        <v>104.1</v>
      </c>
      <c r="H87" s="60">
        <v>11998</v>
      </c>
      <c r="I87" s="60">
        <v>314.60000000000002</v>
      </c>
      <c r="J87" s="604">
        <v>0.29793657044840233</v>
      </c>
      <c r="K87" s="60">
        <v>3574.7</v>
      </c>
      <c r="L87" s="604">
        <v>2.0727917619057033E-2</v>
      </c>
      <c r="M87" s="60">
        <v>248.7</v>
      </c>
      <c r="N87" s="604">
        <v>0</v>
      </c>
      <c r="O87" s="60">
        <v>0</v>
      </c>
      <c r="P87" s="60">
        <v>0</v>
      </c>
      <c r="Q87" s="60">
        <v>0</v>
      </c>
      <c r="R87" s="60">
        <v>451.15199999999999</v>
      </c>
      <c r="S87" s="60">
        <v>38.242800000000003</v>
      </c>
      <c r="T87" s="60">
        <v>1621.4</v>
      </c>
      <c r="U87" s="604">
        <v>0.23603135272545425</v>
      </c>
      <c r="V87" s="65">
        <v>2831.9041700000002</v>
      </c>
      <c r="W87" s="60">
        <v>0</v>
      </c>
      <c r="X87" s="60">
        <v>0</v>
      </c>
      <c r="Y87" s="60">
        <v>0</v>
      </c>
      <c r="Z87" s="60">
        <v>21078.698970000001</v>
      </c>
      <c r="AA87" s="140">
        <v>3045.9</v>
      </c>
      <c r="AB87" s="60">
        <v>5877.8041700000003</v>
      </c>
      <c r="AC87" s="60">
        <v>18246.7948</v>
      </c>
      <c r="AD87" s="227">
        <v>0.7</v>
      </c>
      <c r="AE87" s="60">
        <v>8398.6</v>
      </c>
      <c r="AF87" s="60"/>
      <c r="AG87" s="60">
        <v>2901.6</v>
      </c>
      <c r="AH87" s="497">
        <v>0.7</v>
      </c>
      <c r="AI87" s="594">
        <v>2901.6</v>
      </c>
      <c r="AJ87" s="60">
        <v>77.636887608069173</v>
      </c>
      <c r="AK87" s="425">
        <v>0</v>
      </c>
      <c r="AL87" s="60">
        <v>0</v>
      </c>
      <c r="AM87" s="497">
        <v>0.7</v>
      </c>
      <c r="AN87" s="140"/>
    </row>
    <row r="88" spans="2:40" ht="15" customHeight="1" x14ac:dyDescent="0.25">
      <c r="B88" s="576">
        <v>74</v>
      </c>
      <c r="C88" s="560" t="s">
        <v>93</v>
      </c>
      <c r="D88" s="560" t="s">
        <v>93</v>
      </c>
      <c r="E88" s="121">
        <v>46</v>
      </c>
      <c r="F88" s="121">
        <v>192</v>
      </c>
      <c r="G88" s="121">
        <v>182</v>
      </c>
      <c r="H88" s="60">
        <v>21751.300000000003</v>
      </c>
      <c r="I88" s="60">
        <v>348.00000000000006</v>
      </c>
      <c r="J88" s="604">
        <v>0.23120181322495667</v>
      </c>
      <c r="K88" s="60">
        <v>5028.8999999999996</v>
      </c>
      <c r="L88" s="604">
        <v>7.6731045960471318E-3</v>
      </c>
      <c r="M88" s="60">
        <v>166.9</v>
      </c>
      <c r="N88" s="604">
        <v>0</v>
      </c>
      <c r="O88" s="60">
        <v>0</v>
      </c>
      <c r="P88" s="60">
        <v>0</v>
      </c>
      <c r="Q88" s="60">
        <v>0</v>
      </c>
      <c r="R88" s="60">
        <v>514</v>
      </c>
      <c r="S88" s="60">
        <v>59.5</v>
      </c>
      <c r="T88" s="60">
        <v>2149.0000000000005</v>
      </c>
      <c r="U88" s="604">
        <v>0.31254821550895806</v>
      </c>
      <c r="V88" s="65">
        <v>6798.33</v>
      </c>
      <c r="W88" s="60">
        <v>0</v>
      </c>
      <c r="X88" s="60">
        <v>0</v>
      </c>
      <c r="Y88" s="60">
        <v>0</v>
      </c>
      <c r="Z88" s="60">
        <v>36815.930000000008</v>
      </c>
      <c r="AA88" s="140">
        <v>2835.1</v>
      </c>
      <c r="AB88" s="60">
        <v>9633.43</v>
      </c>
      <c r="AC88" s="60">
        <v>30017.600000000006</v>
      </c>
      <c r="AD88" s="227">
        <v>0.7</v>
      </c>
      <c r="AE88" s="60">
        <v>15225.910000000002</v>
      </c>
      <c r="AF88" s="60"/>
      <c r="AG88" s="60">
        <v>5592.5</v>
      </c>
      <c r="AH88" s="497">
        <v>0.7000009194852721</v>
      </c>
      <c r="AI88" s="594">
        <v>5592.5</v>
      </c>
      <c r="AJ88" s="60">
        <v>85.57692307692308</v>
      </c>
      <c r="AK88" s="425">
        <v>0</v>
      </c>
      <c r="AL88" s="60">
        <v>0</v>
      </c>
      <c r="AM88" s="497">
        <v>0.7000009194852721</v>
      </c>
      <c r="AN88" s="140"/>
    </row>
    <row r="89" spans="2:40" ht="15" customHeight="1" x14ac:dyDescent="0.25">
      <c r="B89" s="576">
        <v>75</v>
      </c>
      <c r="C89" s="560" t="s">
        <v>94</v>
      </c>
      <c r="D89" s="560" t="s">
        <v>94</v>
      </c>
      <c r="E89" s="121">
        <v>26</v>
      </c>
      <c r="F89" s="121">
        <v>126</v>
      </c>
      <c r="G89" s="121">
        <v>116</v>
      </c>
      <c r="H89" s="60">
        <v>13890.864</v>
      </c>
      <c r="I89" s="60">
        <v>355.2</v>
      </c>
      <c r="J89" s="604">
        <v>0.28435070705465115</v>
      </c>
      <c r="K89" s="60">
        <v>3949.9</v>
      </c>
      <c r="L89" s="604">
        <v>2.9849547155598094E-2</v>
      </c>
      <c r="M89" s="60">
        <v>414.63599999999997</v>
      </c>
      <c r="N89" s="604">
        <v>0</v>
      </c>
      <c r="O89" s="60">
        <v>0</v>
      </c>
      <c r="P89" s="60">
        <v>0</v>
      </c>
      <c r="Q89" s="60">
        <v>14.3</v>
      </c>
      <c r="R89" s="60">
        <v>316.56200000000001</v>
      </c>
      <c r="S89" s="60">
        <v>25.495000000000001</v>
      </c>
      <c r="T89" s="60">
        <v>1593.7569999999998</v>
      </c>
      <c r="U89" s="604">
        <v>0.10800000000000003</v>
      </c>
      <c r="V89" s="65">
        <v>1500.2133120000003</v>
      </c>
      <c r="W89" s="60">
        <v>1538.2250000000001</v>
      </c>
      <c r="X89" s="60">
        <v>0</v>
      </c>
      <c r="Y89" s="60">
        <v>0</v>
      </c>
      <c r="Z89" s="60">
        <v>23599.152311999998</v>
      </c>
      <c r="AA89" s="140">
        <v>2165.1999999999998</v>
      </c>
      <c r="AB89" s="60">
        <v>5203.638312000001</v>
      </c>
      <c r="AC89" s="60">
        <v>20560.714</v>
      </c>
      <c r="AD89" s="227">
        <v>0.7</v>
      </c>
      <c r="AE89" s="60">
        <v>9723.6047999999992</v>
      </c>
      <c r="AF89" s="60"/>
      <c r="AG89" s="60">
        <v>4520</v>
      </c>
      <c r="AH89" s="497">
        <v>0.70000241252092021</v>
      </c>
      <c r="AI89" s="594">
        <v>4520</v>
      </c>
      <c r="AJ89" s="60">
        <v>87.801724137931032</v>
      </c>
      <c r="AK89" s="425">
        <v>0</v>
      </c>
      <c r="AL89" s="60">
        <v>0</v>
      </c>
      <c r="AM89" s="497">
        <v>0.70000241252092021</v>
      </c>
      <c r="AN89" s="140"/>
    </row>
    <row r="90" spans="2:40" ht="15" customHeight="1" x14ac:dyDescent="0.25">
      <c r="B90" s="576">
        <v>76</v>
      </c>
      <c r="C90" s="560" t="s">
        <v>95</v>
      </c>
      <c r="D90" s="560" t="s">
        <v>95</v>
      </c>
      <c r="E90" s="121">
        <v>10</v>
      </c>
      <c r="F90" s="121">
        <v>76</v>
      </c>
      <c r="G90" s="121">
        <v>62</v>
      </c>
      <c r="H90" s="60">
        <v>7022.7999999999993</v>
      </c>
      <c r="I90" s="60">
        <v>204.09999999999997</v>
      </c>
      <c r="J90" s="604">
        <v>0.31201230278521386</v>
      </c>
      <c r="K90" s="60">
        <v>2191.1999999999998</v>
      </c>
      <c r="L90" s="604">
        <v>1.8696246511362993E-2</v>
      </c>
      <c r="M90" s="60">
        <v>131.30000000000001</v>
      </c>
      <c r="N90" s="604">
        <v>0</v>
      </c>
      <c r="O90" s="60">
        <v>0</v>
      </c>
      <c r="P90" s="60">
        <v>0</v>
      </c>
      <c r="Q90" s="60">
        <v>0</v>
      </c>
      <c r="R90" s="60">
        <v>184</v>
      </c>
      <c r="S90" s="60">
        <v>17</v>
      </c>
      <c r="T90" s="60">
        <v>984.3</v>
      </c>
      <c r="U90" s="604">
        <v>0.29338725294754231</v>
      </c>
      <c r="V90" s="65">
        <v>2060.4</v>
      </c>
      <c r="W90" s="60">
        <v>0</v>
      </c>
      <c r="X90" s="60">
        <v>0</v>
      </c>
      <c r="Y90" s="60">
        <v>0</v>
      </c>
      <c r="Z90" s="60">
        <v>12795.099999999997</v>
      </c>
      <c r="AA90" s="140">
        <v>601.5</v>
      </c>
      <c r="AB90" s="60">
        <v>2661.9</v>
      </c>
      <c r="AC90" s="60">
        <v>10734.699999999997</v>
      </c>
      <c r="AD90" s="227">
        <v>0.7</v>
      </c>
      <c r="AE90" s="60">
        <v>4915.9599999999991</v>
      </c>
      <c r="AF90" s="60"/>
      <c r="AG90" s="60">
        <v>2254.1</v>
      </c>
      <c r="AH90" s="497">
        <v>0.70000569573389537</v>
      </c>
      <c r="AI90" s="594">
        <v>2254.1</v>
      </c>
      <c r="AJ90" s="60">
        <v>66.661290322580641</v>
      </c>
      <c r="AK90" s="425">
        <v>0</v>
      </c>
      <c r="AL90" s="60">
        <v>0</v>
      </c>
      <c r="AM90" s="497">
        <v>0.70000569573389537</v>
      </c>
      <c r="AN90" s="140"/>
    </row>
    <row r="91" spans="2:40" ht="15" customHeight="1" x14ac:dyDescent="0.25">
      <c r="B91" s="576">
        <v>77</v>
      </c>
      <c r="C91" s="560" t="s">
        <v>96</v>
      </c>
      <c r="D91" s="560" t="s">
        <v>96</v>
      </c>
      <c r="E91" s="121">
        <v>7</v>
      </c>
      <c r="F91" s="121">
        <v>85</v>
      </c>
      <c r="G91" s="121">
        <v>73</v>
      </c>
      <c r="H91" s="60">
        <v>7584.9</v>
      </c>
      <c r="I91" s="60">
        <v>238.9</v>
      </c>
      <c r="J91" s="604">
        <v>0.33274004930849455</v>
      </c>
      <c r="K91" s="60">
        <v>2523.8000000000002</v>
      </c>
      <c r="L91" s="604">
        <v>3.3276641748737623E-2</v>
      </c>
      <c r="M91" s="60">
        <v>252.39999999999998</v>
      </c>
      <c r="N91" s="604">
        <v>0</v>
      </c>
      <c r="O91" s="60">
        <v>0</v>
      </c>
      <c r="P91" s="60">
        <v>0</v>
      </c>
      <c r="Q91" s="60">
        <v>0</v>
      </c>
      <c r="R91" s="60">
        <v>267.5</v>
      </c>
      <c r="S91" s="60">
        <v>25.7</v>
      </c>
      <c r="T91" s="60">
        <v>1037.9103333333335</v>
      </c>
      <c r="U91" s="604">
        <v>0.22025656238051916</v>
      </c>
      <c r="V91" s="65">
        <v>1670.6239999999998</v>
      </c>
      <c r="W91" s="60">
        <v>983.83866666666677</v>
      </c>
      <c r="X91" s="60">
        <v>0</v>
      </c>
      <c r="Y91" s="60">
        <v>0</v>
      </c>
      <c r="Z91" s="60">
        <v>14585.572999999999</v>
      </c>
      <c r="AA91" s="140">
        <v>251.2</v>
      </c>
      <c r="AB91" s="60">
        <v>2905.6626666666666</v>
      </c>
      <c r="AC91" s="60">
        <v>11931.110333333332</v>
      </c>
      <c r="AD91" s="227">
        <v>0.7</v>
      </c>
      <c r="AE91" s="60">
        <v>5309.4299999999994</v>
      </c>
      <c r="AF91" s="60"/>
      <c r="AG91" s="60">
        <v>2403.8000000000002</v>
      </c>
      <c r="AH91" s="497">
        <v>0.70000430680255066</v>
      </c>
      <c r="AI91" s="594">
        <v>2403.8000000000002</v>
      </c>
      <c r="AJ91" s="60">
        <v>81.602739726027394</v>
      </c>
      <c r="AK91" s="425">
        <v>0</v>
      </c>
      <c r="AL91" s="60">
        <v>0</v>
      </c>
      <c r="AM91" s="497">
        <v>0.70000430680255066</v>
      </c>
      <c r="AN91" s="140"/>
    </row>
    <row r="92" spans="2:40" ht="15" customHeight="1" x14ac:dyDescent="0.25">
      <c r="B92" s="576">
        <v>78</v>
      </c>
      <c r="C92" s="560" t="s">
        <v>97</v>
      </c>
      <c r="D92" s="560" t="s">
        <v>97</v>
      </c>
      <c r="E92" s="121">
        <v>15</v>
      </c>
      <c r="F92" s="121">
        <v>84</v>
      </c>
      <c r="G92" s="121">
        <v>73</v>
      </c>
      <c r="H92" s="60">
        <v>8352.2999999999993</v>
      </c>
      <c r="I92" s="60">
        <v>267.59999999999997</v>
      </c>
      <c r="J92" s="604">
        <v>0.35204674161608185</v>
      </c>
      <c r="K92" s="60">
        <v>2940.4</v>
      </c>
      <c r="L92" s="604">
        <v>2.054523903595417E-2</v>
      </c>
      <c r="M92" s="60">
        <v>171.6</v>
      </c>
      <c r="N92" s="604">
        <v>0</v>
      </c>
      <c r="O92" s="60">
        <v>0</v>
      </c>
      <c r="P92" s="60">
        <v>0</v>
      </c>
      <c r="Q92" s="60">
        <v>0</v>
      </c>
      <c r="R92" s="60">
        <v>151.6</v>
      </c>
      <c r="S92" s="60">
        <v>0</v>
      </c>
      <c r="T92" s="60">
        <v>1142.5999999999999</v>
      </c>
      <c r="U92" s="604">
        <v>0.22351927014115872</v>
      </c>
      <c r="V92" s="65">
        <v>1866.8999999999999</v>
      </c>
      <c r="W92" s="60">
        <v>0</v>
      </c>
      <c r="X92" s="60">
        <v>0</v>
      </c>
      <c r="Y92" s="60">
        <v>0</v>
      </c>
      <c r="Z92" s="60">
        <v>14893</v>
      </c>
      <c r="AA92" s="140">
        <v>1049.8</v>
      </c>
      <c r="AB92" s="60">
        <v>2916.7</v>
      </c>
      <c r="AC92" s="60">
        <v>13026.1</v>
      </c>
      <c r="AD92" s="227">
        <v>0.7</v>
      </c>
      <c r="AE92" s="60">
        <v>5846.6099999999988</v>
      </c>
      <c r="AF92" s="60"/>
      <c r="AG92" s="60">
        <v>2929.9</v>
      </c>
      <c r="AH92" s="497">
        <v>0.69999880272499804</v>
      </c>
      <c r="AI92" s="594">
        <v>2929.9</v>
      </c>
      <c r="AJ92" s="60">
        <v>62.643835616438359</v>
      </c>
      <c r="AK92" s="425">
        <v>0</v>
      </c>
      <c r="AL92" s="60">
        <v>0</v>
      </c>
      <c r="AM92" s="497">
        <v>0.69999880272499804</v>
      </c>
      <c r="AN92" s="140"/>
    </row>
    <row r="93" spans="2:40" ht="15" customHeight="1" x14ac:dyDescent="0.25">
      <c r="B93" s="576">
        <v>79</v>
      </c>
      <c r="C93" s="560" t="s">
        <v>98</v>
      </c>
      <c r="D93" s="560" t="s">
        <v>98</v>
      </c>
      <c r="E93" s="121">
        <v>13</v>
      </c>
      <c r="F93" s="121">
        <v>218</v>
      </c>
      <c r="G93" s="121">
        <v>191</v>
      </c>
      <c r="H93" s="60">
        <v>19980.8</v>
      </c>
      <c r="I93" s="60">
        <v>441.59999999999997</v>
      </c>
      <c r="J93" s="604">
        <v>0.27799187219730942</v>
      </c>
      <c r="K93" s="60">
        <v>5554.5</v>
      </c>
      <c r="L93" s="604">
        <v>1.8027306213965408E-2</v>
      </c>
      <c r="M93" s="60">
        <v>360.2</v>
      </c>
      <c r="N93" s="604">
        <v>0</v>
      </c>
      <c r="O93" s="60">
        <v>0</v>
      </c>
      <c r="P93" s="60">
        <v>0</v>
      </c>
      <c r="Q93" s="60">
        <v>0</v>
      </c>
      <c r="R93" s="60">
        <v>788.8</v>
      </c>
      <c r="S93" s="60">
        <v>1.8</v>
      </c>
      <c r="T93" s="60">
        <v>2495.0000000000005</v>
      </c>
      <c r="U93" s="604">
        <v>0.15001901825752725</v>
      </c>
      <c r="V93" s="65">
        <v>2997.5000000000005</v>
      </c>
      <c r="W93" s="60">
        <v>0</v>
      </c>
      <c r="X93" s="60">
        <v>110</v>
      </c>
      <c r="Y93" s="60">
        <v>0</v>
      </c>
      <c r="Z93" s="60">
        <v>32730.199999999997</v>
      </c>
      <c r="AA93" s="140">
        <v>5134.7</v>
      </c>
      <c r="AB93" s="60">
        <v>8132.2000000000007</v>
      </c>
      <c r="AC93" s="60">
        <v>29732.699999999997</v>
      </c>
      <c r="AD93" s="227">
        <v>0.7</v>
      </c>
      <c r="AE93" s="60">
        <v>13986.56</v>
      </c>
      <c r="AF93" s="60"/>
      <c r="AG93" s="60">
        <v>0</v>
      </c>
      <c r="AH93" s="497">
        <v>0.7</v>
      </c>
      <c r="AI93" s="594">
        <v>0</v>
      </c>
      <c r="AJ93" s="60">
        <v>51.460732984293195</v>
      </c>
      <c r="AK93" s="425">
        <v>0</v>
      </c>
      <c r="AL93" s="60">
        <v>0</v>
      </c>
      <c r="AM93" s="497">
        <v>0.7</v>
      </c>
      <c r="AN93" s="140"/>
    </row>
    <row r="94" spans="2:40" ht="15.75" customHeight="1" x14ac:dyDescent="0.25">
      <c r="B94" s="576">
        <v>80</v>
      </c>
      <c r="C94" s="560" t="s">
        <v>99</v>
      </c>
      <c r="D94" s="560" t="s">
        <v>99</v>
      </c>
      <c r="E94" s="121">
        <v>1</v>
      </c>
      <c r="F94" s="121">
        <v>84</v>
      </c>
      <c r="G94" s="121">
        <v>65</v>
      </c>
      <c r="H94" s="60">
        <v>6469.9</v>
      </c>
      <c r="I94" s="60">
        <v>194.40000000000003</v>
      </c>
      <c r="J94" s="604">
        <v>0.27495015378908488</v>
      </c>
      <c r="K94" s="60">
        <v>1778.9</v>
      </c>
      <c r="L94" s="604">
        <v>3.4544583378413887E-2</v>
      </c>
      <c r="M94" s="60">
        <v>223.5</v>
      </c>
      <c r="N94" s="604">
        <v>0</v>
      </c>
      <c r="O94" s="60">
        <v>0</v>
      </c>
      <c r="P94" s="60">
        <v>0</v>
      </c>
      <c r="Q94" s="60">
        <v>0</v>
      </c>
      <c r="R94" s="60">
        <v>317.5</v>
      </c>
      <c r="S94" s="60">
        <v>25.5</v>
      </c>
      <c r="T94" s="60">
        <v>1303.2</v>
      </c>
      <c r="U94" s="604">
        <v>1.0252554135303482</v>
      </c>
      <c r="V94" s="65">
        <v>6633.2999999999993</v>
      </c>
      <c r="W94" s="60">
        <v>1205.6000000000001</v>
      </c>
      <c r="X94" s="60">
        <v>0</v>
      </c>
      <c r="Y94" s="60">
        <v>0</v>
      </c>
      <c r="Z94" s="60">
        <v>18151.799999999996</v>
      </c>
      <c r="AA94" s="140">
        <v>0</v>
      </c>
      <c r="AB94" s="60">
        <v>7838.9</v>
      </c>
      <c r="AC94" s="60">
        <v>10312.9</v>
      </c>
      <c r="AD94" s="227">
        <v>0.7</v>
      </c>
      <c r="AE94" s="60">
        <v>4528.9299999999994</v>
      </c>
      <c r="AF94" s="60"/>
      <c r="AG94" s="60">
        <v>0</v>
      </c>
      <c r="AH94" s="497">
        <v>0.7</v>
      </c>
      <c r="AI94" s="594">
        <v>0</v>
      </c>
      <c r="AJ94" s="60">
        <v>3.6461538461538461</v>
      </c>
      <c r="AK94" s="425">
        <v>0</v>
      </c>
      <c r="AL94" s="60">
        <v>0</v>
      </c>
      <c r="AM94" s="497">
        <v>0.7</v>
      </c>
      <c r="AN94" s="140"/>
    </row>
    <row r="95" spans="2:40" ht="15" customHeight="1" x14ac:dyDescent="0.25">
      <c r="B95" s="576">
        <v>81</v>
      </c>
      <c r="C95" s="560" t="s">
        <v>100</v>
      </c>
      <c r="D95" s="560" t="s">
        <v>100</v>
      </c>
      <c r="E95" s="121">
        <v>19</v>
      </c>
      <c r="F95" s="121">
        <v>125</v>
      </c>
      <c r="G95" s="121">
        <v>115</v>
      </c>
      <c r="H95" s="60">
        <v>13689.3</v>
      </c>
      <c r="I95" s="60">
        <v>286.8</v>
      </c>
      <c r="J95" s="604">
        <v>0.24166319680334275</v>
      </c>
      <c r="K95" s="60">
        <v>3308.2</v>
      </c>
      <c r="L95" s="604">
        <v>1.9789178409414653E-2</v>
      </c>
      <c r="M95" s="60">
        <v>270.89999999999998</v>
      </c>
      <c r="N95" s="604">
        <v>0</v>
      </c>
      <c r="O95" s="60">
        <v>0</v>
      </c>
      <c r="P95" s="60">
        <v>0</v>
      </c>
      <c r="Q95" s="60">
        <v>290.2</v>
      </c>
      <c r="R95" s="60">
        <v>275.60000000000002</v>
      </c>
      <c r="S95" s="60">
        <v>58.3</v>
      </c>
      <c r="T95" s="60">
        <v>1669.6000000000001</v>
      </c>
      <c r="U95" s="604">
        <v>0.13652268560116296</v>
      </c>
      <c r="V95" s="65">
        <v>1868.8999999999999</v>
      </c>
      <c r="W95" s="60">
        <v>0</v>
      </c>
      <c r="X95" s="60">
        <v>0</v>
      </c>
      <c r="Y95" s="60">
        <v>0</v>
      </c>
      <c r="Z95" s="60">
        <v>21717.8</v>
      </c>
      <c r="AA95" s="140">
        <v>2601.3000000000002</v>
      </c>
      <c r="AB95" s="60">
        <v>4470.2</v>
      </c>
      <c r="AC95" s="60">
        <v>19848.899999999998</v>
      </c>
      <c r="AD95" s="227">
        <v>0.7</v>
      </c>
      <c r="AE95" s="60">
        <v>9582.5099999999984</v>
      </c>
      <c r="AF95" s="60"/>
      <c r="AG95" s="60">
        <v>5112.3</v>
      </c>
      <c r="AH95" s="497">
        <v>0.69999926950245817</v>
      </c>
      <c r="AI95" s="594">
        <v>5112.3</v>
      </c>
      <c r="AJ95" s="60">
        <v>51.321739130434786</v>
      </c>
      <c r="AK95" s="425">
        <v>0</v>
      </c>
      <c r="AL95" s="60">
        <v>0</v>
      </c>
      <c r="AM95" s="497">
        <v>0.69999926950245817</v>
      </c>
      <c r="AN95" s="140"/>
    </row>
    <row r="96" spans="2:40" ht="15" customHeight="1" x14ac:dyDescent="0.25">
      <c r="B96" s="576">
        <v>82</v>
      </c>
      <c r="C96" s="560" t="s">
        <v>101</v>
      </c>
      <c r="D96" s="560" t="s">
        <v>101</v>
      </c>
      <c r="E96" s="121">
        <v>15</v>
      </c>
      <c r="F96" s="121">
        <v>107</v>
      </c>
      <c r="G96" s="121">
        <v>103</v>
      </c>
      <c r="H96" s="60">
        <v>11825.1</v>
      </c>
      <c r="I96" s="60">
        <v>303.39999999999998</v>
      </c>
      <c r="J96" s="604">
        <v>0.28175794724173014</v>
      </c>
      <c r="K96" s="60">
        <v>3406.2</v>
      </c>
      <c r="L96" s="604">
        <v>1.3690018280930756E-2</v>
      </c>
      <c r="M96" s="60">
        <v>165.5</v>
      </c>
      <c r="N96" s="604">
        <v>0</v>
      </c>
      <c r="O96" s="60">
        <v>0</v>
      </c>
      <c r="P96" s="60">
        <v>0</v>
      </c>
      <c r="Q96" s="60">
        <v>0</v>
      </c>
      <c r="R96" s="60">
        <v>317.60000000000002</v>
      </c>
      <c r="S96" s="60">
        <v>59.300000000000004</v>
      </c>
      <c r="T96" s="60">
        <v>1632.8775000000001</v>
      </c>
      <c r="U96" s="604">
        <v>0.29745456698040612</v>
      </c>
      <c r="V96" s="65">
        <v>3517.4300000000003</v>
      </c>
      <c r="W96" s="60">
        <v>0</v>
      </c>
      <c r="X96" s="60">
        <v>264</v>
      </c>
      <c r="Y96" s="60">
        <v>0</v>
      </c>
      <c r="Z96" s="60">
        <v>21491.407500000001</v>
      </c>
      <c r="AA96" s="140">
        <v>791.5</v>
      </c>
      <c r="AB96" s="60">
        <v>4308.93</v>
      </c>
      <c r="AC96" s="60">
        <v>17973.977500000001</v>
      </c>
      <c r="AD96" s="227">
        <v>0.7</v>
      </c>
      <c r="AE96" s="60">
        <v>8277.57</v>
      </c>
      <c r="AF96" s="60"/>
      <c r="AG96" s="60">
        <v>3968.6</v>
      </c>
      <c r="AH96" s="497">
        <v>0.69999661736475804</v>
      </c>
      <c r="AI96" s="594">
        <v>3968.6</v>
      </c>
      <c r="AJ96" s="60">
        <v>59.475728155339809</v>
      </c>
      <c r="AK96" s="425">
        <v>0</v>
      </c>
      <c r="AL96" s="60">
        <v>0</v>
      </c>
      <c r="AM96" s="497">
        <v>0.69999661736475804</v>
      </c>
      <c r="AN96" s="140"/>
    </row>
    <row r="97" spans="2:40" ht="15" customHeight="1" x14ac:dyDescent="0.25">
      <c r="B97" s="576">
        <v>83</v>
      </c>
      <c r="C97" s="560" t="s">
        <v>51</v>
      </c>
      <c r="D97" s="560" t="s">
        <v>51</v>
      </c>
      <c r="E97" s="121">
        <v>15</v>
      </c>
      <c r="F97" s="121">
        <v>107</v>
      </c>
      <c r="G97" s="121">
        <v>92</v>
      </c>
      <c r="H97" s="60">
        <v>10089</v>
      </c>
      <c r="I97" s="60">
        <v>350.6</v>
      </c>
      <c r="J97" s="604">
        <v>0.30779066309842407</v>
      </c>
      <c r="K97" s="60">
        <v>3105.3</v>
      </c>
      <c r="L97" s="604">
        <v>3.693131132917038E-2</v>
      </c>
      <c r="M97" s="60">
        <v>372.59999999999997</v>
      </c>
      <c r="N97" s="604">
        <v>0</v>
      </c>
      <c r="O97" s="60">
        <v>0</v>
      </c>
      <c r="P97" s="60">
        <v>0</v>
      </c>
      <c r="Q97" s="60">
        <v>102.5</v>
      </c>
      <c r="R97" s="60">
        <v>302.7</v>
      </c>
      <c r="S97" s="60">
        <v>0</v>
      </c>
      <c r="T97" s="60">
        <v>1397.1000000000001</v>
      </c>
      <c r="U97" s="604">
        <v>0.24258102884329463</v>
      </c>
      <c r="V97" s="65">
        <v>2447.3999999999996</v>
      </c>
      <c r="W97" s="60">
        <v>0</v>
      </c>
      <c r="X97" s="60">
        <v>0</v>
      </c>
      <c r="Y97" s="60">
        <v>0</v>
      </c>
      <c r="Z97" s="60">
        <v>18167.200000000004</v>
      </c>
      <c r="AA97" s="140">
        <v>1065.2</v>
      </c>
      <c r="AB97" s="60">
        <v>3512.5999999999995</v>
      </c>
      <c r="AC97" s="60">
        <v>15719.800000000003</v>
      </c>
      <c r="AD97" s="227">
        <v>0.7</v>
      </c>
      <c r="AE97" s="60">
        <v>7062.2999999999993</v>
      </c>
      <c r="AF97" s="60"/>
      <c r="AG97" s="60">
        <v>3549.7</v>
      </c>
      <c r="AH97" s="497">
        <v>0.7</v>
      </c>
      <c r="AI97" s="594">
        <v>3549.7</v>
      </c>
      <c r="AJ97" s="60">
        <v>65.076086956521735</v>
      </c>
      <c r="AK97" s="425">
        <v>0</v>
      </c>
      <c r="AL97" s="60">
        <v>0</v>
      </c>
      <c r="AM97" s="497">
        <v>0.7</v>
      </c>
      <c r="AN97" s="140"/>
    </row>
    <row r="98" spans="2:40" ht="15" customHeight="1" x14ac:dyDescent="0.25">
      <c r="B98" s="576">
        <v>84</v>
      </c>
      <c r="C98" s="560" t="s">
        <v>102</v>
      </c>
      <c r="D98" s="560" t="s">
        <v>102</v>
      </c>
      <c r="E98" s="121">
        <v>14</v>
      </c>
      <c r="F98" s="121">
        <v>112</v>
      </c>
      <c r="G98" s="121">
        <v>98</v>
      </c>
      <c r="H98" s="60">
        <v>10947.8</v>
      </c>
      <c r="I98" s="60">
        <v>260.2</v>
      </c>
      <c r="J98" s="604">
        <v>0.30098284586857632</v>
      </c>
      <c r="K98" s="60">
        <v>3295.1</v>
      </c>
      <c r="L98" s="604">
        <v>1.2751420376696689E-2</v>
      </c>
      <c r="M98" s="60">
        <v>139.6</v>
      </c>
      <c r="N98" s="604">
        <v>0</v>
      </c>
      <c r="O98" s="60">
        <v>0</v>
      </c>
      <c r="P98" s="60">
        <v>0</v>
      </c>
      <c r="Q98" s="60">
        <v>0</v>
      </c>
      <c r="R98" s="60">
        <v>277.44</v>
      </c>
      <c r="S98" s="60">
        <v>25.2</v>
      </c>
      <c r="T98" s="60">
        <v>1481.4437386666666</v>
      </c>
      <c r="U98" s="604">
        <v>0.29914686055645884</v>
      </c>
      <c r="V98" s="65">
        <v>3275</v>
      </c>
      <c r="W98" s="60">
        <v>0</v>
      </c>
      <c r="X98" s="60">
        <v>0</v>
      </c>
      <c r="Y98" s="60">
        <v>0</v>
      </c>
      <c r="Z98" s="60">
        <v>19701.783738666669</v>
      </c>
      <c r="AA98" s="140">
        <v>765.8</v>
      </c>
      <c r="AB98" s="60">
        <v>4040.8</v>
      </c>
      <c r="AC98" s="60">
        <v>16426.783738666669</v>
      </c>
      <c r="AD98" s="227">
        <v>0.7</v>
      </c>
      <c r="AE98" s="60">
        <v>7663.4599999999991</v>
      </c>
      <c r="AF98" s="60"/>
      <c r="AG98" s="60">
        <v>3622.7</v>
      </c>
      <c r="AH98" s="497">
        <v>0.7000036537021137</v>
      </c>
      <c r="AI98" s="594">
        <v>3622.7</v>
      </c>
      <c r="AJ98" s="60">
        <v>69.908163265306129</v>
      </c>
      <c r="AK98" s="425">
        <v>0</v>
      </c>
      <c r="AL98" s="60">
        <v>0</v>
      </c>
      <c r="AM98" s="497">
        <v>0.7000036537021137</v>
      </c>
      <c r="AN98" s="140"/>
    </row>
    <row r="99" spans="2:40" ht="15" customHeight="1" x14ac:dyDescent="0.25">
      <c r="B99" s="576">
        <v>85</v>
      </c>
      <c r="C99" s="560" t="s">
        <v>103</v>
      </c>
      <c r="D99" s="560" t="s">
        <v>103</v>
      </c>
      <c r="E99" s="121">
        <v>97</v>
      </c>
      <c r="F99" s="121">
        <v>518</v>
      </c>
      <c r="G99" s="121">
        <v>362</v>
      </c>
      <c r="H99" s="60">
        <v>42117.48</v>
      </c>
      <c r="I99" s="60">
        <v>1047.6000000000001</v>
      </c>
      <c r="J99" s="604">
        <v>0.20143605172959067</v>
      </c>
      <c r="K99" s="60">
        <v>8483.9788800000006</v>
      </c>
      <c r="L99" s="604">
        <v>2.9499246393658876E-2</v>
      </c>
      <c r="M99" s="60">
        <v>1242.4339199999999</v>
      </c>
      <c r="N99" s="604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4552.33977787</v>
      </c>
      <c r="U99" s="604">
        <v>0.32986699999999997</v>
      </c>
      <c r="V99" s="65">
        <v>13893.16677516</v>
      </c>
      <c r="W99" s="60">
        <v>0</v>
      </c>
      <c r="X99" s="60">
        <v>0</v>
      </c>
      <c r="Y99" s="60">
        <v>0</v>
      </c>
      <c r="Z99" s="60">
        <v>71336.999353030013</v>
      </c>
      <c r="AA99" s="140">
        <v>4163.6000000000004</v>
      </c>
      <c r="AB99" s="60">
        <v>18056.766775160002</v>
      </c>
      <c r="AC99" s="60">
        <v>57443.832577870009</v>
      </c>
      <c r="AD99" s="227">
        <v>0.7</v>
      </c>
      <c r="AE99" s="60">
        <v>29482.236000000001</v>
      </c>
      <c r="AF99" s="60"/>
      <c r="AG99" s="60">
        <v>14373.7</v>
      </c>
      <c r="AH99" s="497">
        <v>0.70000073069803792</v>
      </c>
      <c r="AI99" s="594">
        <v>11425.5</v>
      </c>
      <c r="AJ99" s="60">
        <v>159.43785310734464</v>
      </c>
      <c r="AK99" s="425">
        <v>7.0000000000000007E-2</v>
      </c>
      <c r="AL99" s="60">
        <v>2948.2</v>
      </c>
      <c r="AM99" s="497">
        <v>0.77000073069803787</v>
      </c>
      <c r="AN99" s="140"/>
    </row>
    <row r="100" spans="2:40" x14ac:dyDescent="0.25">
      <c r="B100" s="576">
        <v>86</v>
      </c>
      <c r="C100" s="747" t="s">
        <v>104</v>
      </c>
      <c r="D100" s="748"/>
      <c r="E100" s="511">
        <v>144</v>
      </c>
      <c r="F100" s="511">
        <v>765</v>
      </c>
      <c r="G100" s="511">
        <v>651</v>
      </c>
      <c r="H100" s="512">
        <v>73886.278000000006</v>
      </c>
      <c r="I100" s="512">
        <v>1997.9128000000001</v>
      </c>
      <c r="J100" s="598">
        <v>0.26402573289725056</v>
      </c>
      <c r="K100" s="512">
        <v>19507.878700000001</v>
      </c>
      <c r="L100" s="598">
        <v>2.5268562046121741E-3</v>
      </c>
      <c r="M100" s="512">
        <v>186.7</v>
      </c>
      <c r="N100" s="598">
        <v>0</v>
      </c>
      <c r="O100" s="512">
        <v>0</v>
      </c>
      <c r="P100" s="512">
        <v>0</v>
      </c>
      <c r="Q100" s="512">
        <v>0</v>
      </c>
      <c r="R100" s="512">
        <v>1755.3220000000001</v>
      </c>
      <c r="S100" s="512">
        <v>256.7928</v>
      </c>
      <c r="T100" s="512">
        <v>10019.986829999998</v>
      </c>
      <c r="U100" s="598">
        <v>0.29386455520198218</v>
      </c>
      <c r="V100" s="513">
        <v>21712.558220000003</v>
      </c>
      <c r="W100" s="512">
        <v>6150.3083333333334</v>
      </c>
      <c r="X100" s="512">
        <v>413.78144000000003</v>
      </c>
      <c r="Y100" s="512">
        <v>0</v>
      </c>
      <c r="Z100" s="512">
        <v>135887.5191233333</v>
      </c>
      <c r="AA100" s="509">
        <v>1983.5</v>
      </c>
      <c r="AB100" s="509">
        <v>29846.366553333337</v>
      </c>
      <c r="AC100" s="509">
        <v>108024.65257000001</v>
      </c>
      <c r="AD100" s="599">
        <v>0.7</v>
      </c>
      <c r="AE100" s="509">
        <v>51720.3946</v>
      </c>
      <c r="AF100" s="509"/>
      <c r="AG100" s="509">
        <v>20131.8</v>
      </c>
      <c r="AH100" s="510"/>
      <c r="AI100" s="509">
        <v>20131.8</v>
      </c>
      <c r="AJ100" s="509"/>
      <c r="AK100" s="509"/>
      <c r="AL100" s="509">
        <v>0</v>
      </c>
      <c r="AM100" s="510"/>
      <c r="AN100" s="509">
        <v>0</v>
      </c>
    </row>
    <row r="101" spans="2:40" ht="16.5" customHeight="1" x14ac:dyDescent="0.25">
      <c r="B101" s="576">
        <v>87</v>
      </c>
      <c r="C101" s="560" t="s">
        <v>105</v>
      </c>
      <c r="D101" s="560" t="s">
        <v>105</v>
      </c>
      <c r="E101" s="121">
        <v>31</v>
      </c>
      <c r="F101" s="121">
        <v>153</v>
      </c>
      <c r="G101" s="121">
        <v>136</v>
      </c>
      <c r="H101" s="60">
        <v>14783.9</v>
      </c>
      <c r="I101" s="60">
        <v>352.79999999999995</v>
      </c>
      <c r="J101" s="604">
        <v>0.27003023559412603</v>
      </c>
      <c r="K101" s="60">
        <v>3992.0999999999995</v>
      </c>
      <c r="L101" s="604">
        <v>0</v>
      </c>
      <c r="M101" s="60">
        <v>0</v>
      </c>
      <c r="N101" s="604">
        <v>0</v>
      </c>
      <c r="O101" s="60">
        <v>0</v>
      </c>
      <c r="P101" s="60">
        <v>0</v>
      </c>
      <c r="Q101" s="60">
        <v>0</v>
      </c>
      <c r="R101" s="60">
        <v>609.6</v>
      </c>
      <c r="S101" s="60">
        <v>4.2</v>
      </c>
      <c r="T101" s="60">
        <v>1761.5583333333334</v>
      </c>
      <c r="U101" s="604">
        <v>0.11736415966017087</v>
      </c>
      <c r="V101" s="65">
        <v>1735.1000000000001</v>
      </c>
      <c r="W101" s="60">
        <v>1761.5583333333334</v>
      </c>
      <c r="X101" s="60">
        <v>0</v>
      </c>
      <c r="Y101" s="60">
        <v>0</v>
      </c>
      <c r="Z101" s="60">
        <v>25000.816666666666</v>
      </c>
      <c r="AA101" s="140">
        <v>0</v>
      </c>
      <c r="AB101" s="60">
        <v>3496.6583333333338</v>
      </c>
      <c r="AC101" s="60">
        <v>21504.158333333333</v>
      </c>
      <c r="AD101" s="227">
        <v>0.7</v>
      </c>
      <c r="AE101" s="60">
        <v>10348.73</v>
      </c>
      <c r="AF101" s="60"/>
      <c r="AG101" s="60">
        <v>5109.8999999999996</v>
      </c>
      <c r="AH101" s="497">
        <v>0.7</v>
      </c>
      <c r="AI101" s="594">
        <v>5109.8999999999996</v>
      </c>
      <c r="AJ101" s="60">
        <v>35.875</v>
      </c>
      <c r="AK101" s="425">
        <v>0</v>
      </c>
      <c r="AL101" s="60">
        <v>0</v>
      </c>
      <c r="AM101" s="497">
        <v>0.7</v>
      </c>
      <c r="AN101" s="140"/>
    </row>
    <row r="102" spans="2:40" ht="31.5" x14ac:dyDescent="0.25">
      <c r="B102" s="576">
        <v>88</v>
      </c>
      <c r="C102" s="560" t="s">
        <v>106</v>
      </c>
      <c r="D102" s="560" t="s">
        <v>106</v>
      </c>
      <c r="E102" s="121">
        <v>15</v>
      </c>
      <c r="F102" s="121">
        <v>88</v>
      </c>
      <c r="G102" s="121">
        <v>80</v>
      </c>
      <c r="H102" s="60">
        <v>8963.5600000000013</v>
      </c>
      <c r="I102" s="60">
        <v>259</v>
      </c>
      <c r="J102" s="604">
        <v>0.29722457371847788</v>
      </c>
      <c r="K102" s="60">
        <v>2664.1903000000002</v>
      </c>
      <c r="L102" s="604">
        <v>0</v>
      </c>
      <c r="M102" s="60">
        <v>0</v>
      </c>
      <c r="N102" s="604">
        <v>0</v>
      </c>
      <c r="O102" s="60">
        <v>0</v>
      </c>
      <c r="P102" s="60">
        <v>0</v>
      </c>
      <c r="Q102" s="60">
        <v>0</v>
      </c>
      <c r="R102" s="60">
        <v>351.1</v>
      </c>
      <c r="S102" s="60">
        <v>46.800000000000004</v>
      </c>
      <c r="T102" s="60">
        <v>1251.4295966666666</v>
      </c>
      <c r="U102" s="604">
        <v>0.3048459384441003</v>
      </c>
      <c r="V102" s="65">
        <v>2732.50486</v>
      </c>
      <c r="W102" s="60">
        <v>0</v>
      </c>
      <c r="X102" s="60">
        <v>0</v>
      </c>
      <c r="Y102" s="60">
        <v>0</v>
      </c>
      <c r="Z102" s="60">
        <v>16268.584756666667</v>
      </c>
      <c r="AA102" s="140">
        <v>373.9</v>
      </c>
      <c r="AB102" s="60">
        <v>3106.4048600000001</v>
      </c>
      <c r="AC102" s="60">
        <v>13536.079896666668</v>
      </c>
      <c r="AD102" s="227">
        <v>0.7</v>
      </c>
      <c r="AE102" s="60">
        <v>6274.4920000000002</v>
      </c>
      <c r="AF102" s="60"/>
      <c r="AG102" s="60">
        <v>3168.1</v>
      </c>
      <c r="AH102" s="497">
        <v>0.70000143469782083</v>
      </c>
      <c r="AI102" s="594">
        <v>3168.1</v>
      </c>
      <c r="AJ102" s="60">
        <v>52.35</v>
      </c>
      <c r="AK102" s="425">
        <v>0</v>
      </c>
      <c r="AL102" s="60">
        <v>0</v>
      </c>
      <c r="AM102" s="497">
        <v>0.70000143469782083</v>
      </c>
      <c r="AN102" s="140"/>
    </row>
    <row r="103" spans="2:40" s="601" customFormat="1" ht="13.5" customHeight="1" x14ac:dyDescent="0.25">
      <c r="B103" s="576">
        <v>89</v>
      </c>
      <c r="C103" s="560" t="s">
        <v>107</v>
      </c>
      <c r="D103" s="560" t="s">
        <v>107</v>
      </c>
      <c r="E103" s="121"/>
      <c r="F103" s="121"/>
      <c r="G103" s="121"/>
      <c r="H103" s="514"/>
      <c r="I103" s="514"/>
      <c r="J103" s="604"/>
      <c r="K103" s="514"/>
      <c r="L103" s="604"/>
      <c r="M103" s="514"/>
      <c r="N103" s="604"/>
      <c r="O103" s="514"/>
      <c r="P103" s="514"/>
      <c r="Q103" s="514"/>
      <c r="R103" s="514"/>
      <c r="S103" s="514"/>
      <c r="T103" s="514"/>
      <c r="U103" s="604" t="e">
        <v>#DIV/0!</v>
      </c>
      <c r="V103" s="514">
        <v>0</v>
      </c>
      <c r="W103" s="514"/>
      <c r="X103" s="514"/>
      <c r="Y103" s="514"/>
      <c r="Z103" s="514"/>
      <c r="AA103" s="515">
        <v>0</v>
      </c>
      <c r="AB103" s="514">
        <v>0</v>
      </c>
      <c r="AC103" s="514">
        <v>0</v>
      </c>
      <c r="AD103" s="605">
        <v>0.7</v>
      </c>
      <c r="AE103" s="514">
        <v>0</v>
      </c>
      <c r="AF103" s="514"/>
      <c r="AG103" s="514">
        <v>0</v>
      </c>
      <c r="AH103" s="497">
        <v>0.7</v>
      </c>
      <c r="AI103" s="516">
        <v>0</v>
      </c>
      <c r="AJ103" s="514"/>
      <c r="AK103" s="517">
        <v>0</v>
      </c>
      <c r="AL103" s="514">
        <v>0</v>
      </c>
      <c r="AM103" s="497">
        <v>0.7</v>
      </c>
      <c r="AN103" s="516"/>
    </row>
    <row r="104" spans="2:40" ht="15.75" customHeight="1" x14ac:dyDescent="0.25">
      <c r="B104" s="576">
        <v>90</v>
      </c>
      <c r="C104" s="560" t="s">
        <v>108</v>
      </c>
      <c r="D104" s="560" t="s">
        <v>108</v>
      </c>
      <c r="E104" s="121">
        <v>13</v>
      </c>
      <c r="F104" s="121">
        <v>109</v>
      </c>
      <c r="G104" s="121">
        <v>94</v>
      </c>
      <c r="H104" s="60">
        <v>9777</v>
      </c>
      <c r="I104" s="60">
        <v>234</v>
      </c>
      <c r="J104" s="604">
        <v>0.20777215914902325</v>
      </c>
      <c r="K104" s="60">
        <v>2031.3884000000003</v>
      </c>
      <c r="L104" s="604">
        <v>0</v>
      </c>
      <c r="M104" s="60">
        <v>0</v>
      </c>
      <c r="N104" s="604">
        <v>0</v>
      </c>
      <c r="O104" s="60">
        <v>0</v>
      </c>
      <c r="P104" s="60">
        <v>0</v>
      </c>
      <c r="Q104" s="60">
        <v>0</v>
      </c>
      <c r="R104" s="60">
        <v>83.469999999999985</v>
      </c>
      <c r="S104" s="60">
        <v>38.832000000000001</v>
      </c>
      <c r="T104" s="60">
        <v>1287.6688999999999</v>
      </c>
      <c r="U104" s="604">
        <v>0.336353114452286</v>
      </c>
      <c r="V104" s="65">
        <v>3288.5244000000002</v>
      </c>
      <c r="W104" s="60">
        <v>0</v>
      </c>
      <c r="X104" s="60">
        <v>0</v>
      </c>
      <c r="Y104" s="60">
        <v>0</v>
      </c>
      <c r="Z104" s="60">
        <v>16740.883699999998</v>
      </c>
      <c r="AA104" s="140">
        <v>401.5</v>
      </c>
      <c r="AB104" s="60">
        <v>3690.0244000000002</v>
      </c>
      <c r="AC104" s="60">
        <v>13452.3593</v>
      </c>
      <c r="AD104" s="227">
        <v>0.7</v>
      </c>
      <c r="AE104" s="60">
        <v>6843.9</v>
      </c>
      <c r="AF104" s="60"/>
      <c r="AG104" s="60">
        <v>3153.9</v>
      </c>
      <c r="AH104" s="497">
        <v>0.70000249565306327</v>
      </c>
      <c r="AI104" s="594">
        <v>3153.9</v>
      </c>
      <c r="AJ104" s="60">
        <v>32.329787234042556</v>
      </c>
      <c r="AK104" s="425">
        <v>0</v>
      </c>
      <c r="AL104" s="60">
        <v>0</v>
      </c>
      <c r="AM104" s="497">
        <v>0.70000249565306327</v>
      </c>
      <c r="AN104" s="140"/>
    </row>
    <row r="105" spans="2:40" s="601" customFormat="1" ht="13.5" customHeight="1" x14ac:dyDescent="0.25">
      <c r="B105" s="576">
        <v>91</v>
      </c>
      <c r="C105" s="560" t="s">
        <v>109</v>
      </c>
      <c r="D105" s="560" t="s">
        <v>109</v>
      </c>
      <c r="E105" s="121">
        <v>50</v>
      </c>
      <c r="F105" s="121">
        <v>222</v>
      </c>
      <c r="G105" s="121">
        <v>169</v>
      </c>
      <c r="H105" s="60">
        <v>19582.599999999999</v>
      </c>
      <c r="I105" s="60">
        <v>493.3</v>
      </c>
      <c r="J105" s="604">
        <v>0.28182672372412243</v>
      </c>
      <c r="K105" s="60">
        <v>5518.9</v>
      </c>
      <c r="L105" s="604">
        <v>9.5339740381767488E-3</v>
      </c>
      <c r="M105" s="60">
        <v>186.7</v>
      </c>
      <c r="N105" s="604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116.7</v>
      </c>
      <c r="T105" s="60">
        <v>2829.2</v>
      </c>
      <c r="U105" s="604">
        <v>0.41124774034091499</v>
      </c>
      <c r="V105" s="65">
        <v>8053.3000000000011</v>
      </c>
      <c r="W105" s="60">
        <v>2829.2</v>
      </c>
      <c r="X105" s="60">
        <v>390.20000000000005</v>
      </c>
      <c r="Y105" s="60">
        <v>0</v>
      </c>
      <c r="Z105" s="60">
        <v>40000.099999999991</v>
      </c>
      <c r="AA105" s="140">
        <v>0</v>
      </c>
      <c r="AB105" s="60">
        <v>10882.5</v>
      </c>
      <c r="AC105" s="60">
        <v>29117.599999999999</v>
      </c>
      <c r="AD105" s="227">
        <v>0.7</v>
      </c>
      <c r="AE105" s="60">
        <v>13707.819999999998</v>
      </c>
      <c r="AF105" s="60"/>
      <c r="AG105" s="60">
        <v>2825.3</v>
      </c>
      <c r="AH105" s="497">
        <v>0.69999897868515926</v>
      </c>
      <c r="AI105" s="594">
        <v>2825.3</v>
      </c>
      <c r="AJ105" s="60">
        <v>67.739644970414204</v>
      </c>
      <c r="AK105" s="425">
        <v>0</v>
      </c>
      <c r="AL105" s="60">
        <v>0</v>
      </c>
      <c r="AM105" s="497">
        <v>0.69999897868515926</v>
      </c>
      <c r="AN105" s="140"/>
    </row>
    <row r="106" spans="2:40" ht="31.5" x14ac:dyDescent="0.25">
      <c r="B106" s="576">
        <v>92</v>
      </c>
      <c r="C106" s="560" t="s">
        <v>110</v>
      </c>
      <c r="D106" s="560" t="s">
        <v>110</v>
      </c>
      <c r="E106" s="121">
        <v>19</v>
      </c>
      <c r="F106" s="121">
        <v>96</v>
      </c>
      <c r="G106" s="121">
        <v>95</v>
      </c>
      <c r="H106" s="60">
        <v>12375.27</v>
      </c>
      <c r="I106" s="60">
        <v>394.4</v>
      </c>
      <c r="J106" s="604">
        <v>0.23155777611316763</v>
      </c>
      <c r="K106" s="60">
        <v>2865.59</v>
      </c>
      <c r="L106" s="604">
        <v>0</v>
      </c>
      <c r="M106" s="60">
        <v>0</v>
      </c>
      <c r="N106" s="604">
        <v>0</v>
      </c>
      <c r="O106" s="60">
        <v>0</v>
      </c>
      <c r="P106" s="60">
        <v>0</v>
      </c>
      <c r="Q106" s="60">
        <v>0</v>
      </c>
      <c r="R106" s="60">
        <v>451.4</v>
      </c>
      <c r="S106" s="60">
        <v>0</v>
      </c>
      <c r="T106" s="60">
        <v>1559.4299999999998</v>
      </c>
      <c r="U106" s="604">
        <v>0.10816685211716592</v>
      </c>
      <c r="V106" s="65">
        <v>1338.5940000000001</v>
      </c>
      <c r="W106" s="60">
        <v>1559.5500000000002</v>
      </c>
      <c r="X106" s="60">
        <v>0</v>
      </c>
      <c r="Y106" s="60">
        <v>0</v>
      </c>
      <c r="Z106" s="60">
        <v>20544.234</v>
      </c>
      <c r="AA106" s="140">
        <v>1208.0999999999999</v>
      </c>
      <c r="AB106" s="60">
        <v>4106.2440000000006</v>
      </c>
      <c r="AC106" s="60">
        <v>17646.09</v>
      </c>
      <c r="AD106" s="227">
        <v>0.7</v>
      </c>
      <c r="AE106" s="60">
        <v>8662.6890000000003</v>
      </c>
      <c r="AF106" s="60"/>
      <c r="AG106" s="60">
        <v>4556.3999999999996</v>
      </c>
      <c r="AH106" s="497">
        <v>0.69999636371570073</v>
      </c>
      <c r="AI106" s="594">
        <v>4556.3999999999996</v>
      </c>
      <c r="AJ106" s="60">
        <v>26.936842105263157</v>
      </c>
      <c r="AK106" s="425">
        <v>0</v>
      </c>
      <c r="AL106" s="60">
        <v>0</v>
      </c>
      <c r="AM106" s="497">
        <v>0.69999636371570073</v>
      </c>
      <c r="AN106" s="140"/>
    </row>
    <row r="107" spans="2:40" ht="15" customHeight="1" x14ac:dyDescent="0.25">
      <c r="B107" s="576">
        <v>93</v>
      </c>
      <c r="C107" s="560" t="s">
        <v>111</v>
      </c>
      <c r="D107" s="560" t="s">
        <v>111</v>
      </c>
      <c r="E107" s="121">
        <v>16</v>
      </c>
      <c r="F107" s="121">
        <v>97</v>
      </c>
      <c r="G107" s="121">
        <v>77</v>
      </c>
      <c r="H107" s="60">
        <v>8403.9480000000003</v>
      </c>
      <c r="I107" s="60">
        <v>264.4128</v>
      </c>
      <c r="J107" s="604">
        <v>0.28982925643994939</v>
      </c>
      <c r="K107" s="60">
        <v>2435.71</v>
      </c>
      <c r="L107" s="604">
        <v>0</v>
      </c>
      <c r="M107" s="60">
        <v>0</v>
      </c>
      <c r="N107" s="604">
        <v>0</v>
      </c>
      <c r="O107" s="60">
        <v>0</v>
      </c>
      <c r="P107" s="60">
        <v>0</v>
      </c>
      <c r="Q107" s="60">
        <v>0</v>
      </c>
      <c r="R107" s="60">
        <v>259.75200000000001</v>
      </c>
      <c r="S107" s="60">
        <v>50.260800000000003</v>
      </c>
      <c r="T107" s="60">
        <v>1330.6999999999998</v>
      </c>
      <c r="U107" s="604">
        <v>0.54314174242867752</v>
      </c>
      <c r="V107" s="65">
        <v>4564.53496</v>
      </c>
      <c r="W107" s="60">
        <v>0</v>
      </c>
      <c r="X107" s="60">
        <v>23.581440000000001</v>
      </c>
      <c r="Y107" s="60">
        <v>0</v>
      </c>
      <c r="Z107" s="60">
        <v>17332.900000000005</v>
      </c>
      <c r="AA107" s="140">
        <v>0</v>
      </c>
      <c r="AB107" s="60">
        <v>4564.53496</v>
      </c>
      <c r="AC107" s="60">
        <v>12768.365040000002</v>
      </c>
      <c r="AD107" s="227">
        <v>0.7</v>
      </c>
      <c r="AE107" s="60">
        <v>5882.7636000000002</v>
      </c>
      <c r="AF107" s="60"/>
      <c r="AG107" s="60">
        <v>1318.2</v>
      </c>
      <c r="AH107" s="497">
        <v>0.69999659207791376</v>
      </c>
      <c r="AI107" s="594">
        <v>1318.2</v>
      </c>
      <c r="AJ107" s="60">
        <v>37.220779220779221</v>
      </c>
      <c r="AK107" s="425">
        <v>0</v>
      </c>
      <c r="AL107" s="60">
        <v>0</v>
      </c>
      <c r="AM107" s="497">
        <v>0.69999659207791376</v>
      </c>
      <c r="AN107" s="140"/>
    </row>
    <row r="108" spans="2:40" x14ac:dyDescent="0.25">
      <c r="B108" s="576">
        <v>94</v>
      </c>
      <c r="C108" s="747" t="s">
        <v>112</v>
      </c>
      <c r="D108" s="748"/>
      <c r="E108" s="511">
        <v>175</v>
      </c>
      <c r="F108" s="511">
        <v>1027</v>
      </c>
      <c r="G108" s="511">
        <v>862</v>
      </c>
      <c r="H108" s="512">
        <v>97031.016000000003</v>
      </c>
      <c r="I108" s="512">
        <v>2489.6799999999998</v>
      </c>
      <c r="J108" s="598">
        <v>0.2572915839611532</v>
      </c>
      <c r="K108" s="512">
        <v>24965.263800000001</v>
      </c>
      <c r="L108" s="598">
        <v>8.3328819312785511E-3</v>
      </c>
      <c r="M108" s="512">
        <v>808.548</v>
      </c>
      <c r="N108" s="598">
        <v>0</v>
      </c>
      <c r="O108" s="512">
        <v>0</v>
      </c>
      <c r="P108" s="512">
        <v>0</v>
      </c>
      <c r="Q108" s="512">
        <v>152.30000000000001</v>
      </c>
      <c r="R108" s="512">
        <v>2435.1351999999997</v>
      </c>
      <c r="S108" s="512">
        <v>274.51599999999996</v>
      </c>
      <c r="T108" s="512">
        <v>12458.545633333335</v>
      </c>
      <c r="U108" s="598">
        <v>0.22474588949991001</v>
      </c>
      <c r="V108" s="513">
        <v>21807.322</v>
      </c>
      <c r="W108" s="512">
        <v>1799</v>
      </c>
      <c r="X108" s="512">
        <v>0</v>
      </c>
      <c r="Y108" s="512">
        <v>0</v>
      </c>
      <c r="Z108" s="512">
        <v>164221.32663333334</v>
      </c>
      <c r="AA108" s="509">
        <v>11393.399999999998</v>
      </c>
      <c r="AB108" s="509">
        <v>34999.722000000002</v>
      </c>
      <c r="AC108" s="509">
        <v>140615.00463333333</v>
      </c>
      <c r="AD108" s="599">
        <v>0.7</v>
      </c>
      <c r="AE108" s="509">
        <v>67921.711200000005</v>
      </c>
      <c r="AF108" s="509"/>
      <c r="AG108" s="509">
        <v>33001.4</v>
      </c>
      <c r="AH108" s="510"/>
      <c r="AI108" s="509">
        <v>28106.799999999999</v>
      </c>
      <c r="AJ108" s="509"/>
      <c r="AK108" s="509"/>
      <c r="AL108" s="509">
        <v>4894.6000000000004</v>
      </c>
      <c r="AM108" s="510"/>
      <c r="AN108" s="509">
        <v>0</v>
      </c>
    </row>
    <row r="109" spans="2:40" ht="33.75" customHeight="1" x14ac:dyDescent="0.25">
      <c r="B109" s="576">
        <v>95</v>
      </c>
      <c r="C109" s="560" t="s">
        <v>113</v>
      </c>
      <c r="D109" s="560" t="s">
        <v>113</v>
      </c>
      <c r="E109" s="121">
        <v>8</v>
      </c>
      <c r="F109" s="121">
        <v>82</v>
      </c>
      <c r="G109" s="121">
        <v>51</v>
      </c>
      <c r="H109" s="60">
        <v>5652.3799999999992</v>
      </c>
      <c r="I109" s="60">
        <v>222.2</v>
      </c>
      <c r="J109" s="604">
        <v>0.35894614304063072</v>
      </c>
      <c r="K109" s="60">
        <v>2028.9</v>
      </c>
      <c r="L109" s="604">
        <v>0</v>
      </c>
      <c r="M109" s="60">
        <v>0</v>
      </c>
      <c r="N109" s="604">
        <v>0</v>
      </c>
      <c r="O109" s="60">
        <v>0</v>
      </c>
      <c r="P109" s="60">
        <v>0</v>
      </c>
      <c r="Q109" s="60">
        <v>0</v>
      </c>
      <c r="R109" s="60">
        <v>223.7</v>
      </c>
      <c r="S109" s="60">
        <v>17.100000000000001</v>
      </c>
      <c r="T109" s="60">
        <v>820.3</v>
      </c>
      <c r="U109" s="604">
        <v>0.37657057734971822</v>
      </c>
      <c r="V109" s="65">
        <v>2128.52</v>
      </c>
      <c r="W109" s="60">
        <v>0</v>
      </c>
      <c r="X109" s="60">
        <v>0</v>
      </c>
      <c r="Y109" s="60">
        <v>0</v>
      </c>
      <c r="Z109" s="60">
        <v>11093.1</v>
      </c>
      <c r="AA109" s="140">
        <v>0</v>
      </c>
      <c r="AB109" s="60">
        <v>2128.52</v>
      </c>
      <c r="AC109" s="60">
        <v>8964.58</v>
      </c>
      <c r="AD109" s="227">
        <v>0.7</v>
      </c>
      <c r="AE109" s="60">
        <v>3956.6659999999993</v>
      </c>
      <c r="AF109" s="60"/>
      <c r="AG109" s="60">
        <v>2223.7999999999997</v>
      </c>
      <c r="AH109" s="497">
        <v>0.69999186183519158</v>
      </c>
      <c r="AI109" s="594">
        <v>1828.1</v>
      </c>
      <c r="AJ109" s="60">
        <v>160.11764705882354</v>
      </c>
      <c r="AK109" s="425">
        <v>7.0000000000000007E-2</v>
      </c>
      <c r="AL109" s="60">
        <v>395.7</v>
      </c>
      <c r="AM109" s="497">
        <v>0.76999186183519153</v>
      </c>
      <c r="AN109" s="140"/>
    </row>
    <row r="110" spans="2:40" ht="18.75" customHeight="1" x14ac:dyDescent="0.25">
      <c r="B110" s="576">
        <v>96</v>
      </c>
      <c r="C110" s="560" t="s">
        <v>114</v>
      </c>
      <c r="D110" s="560" t="s">
        <v>114</v>
      </c>
      <c r="E110" s="121">
        <v>22</v>
      </c>
      <c r="F110" s="121">
        <v>164</v>
      </c>
      <c r="G110" s="121">
        <v>164</v>
      </c>
      <c r="H110" s="60">
        <v>17418.2</v>
      </c>
      <c r="I110" s="60">
        <v>484.80000000000007</v>
      </c>
      <c r="J110" s="604">
        <v>0.23662031668025399</v>
      </c>
      <c r="K110" s="60">
        <v>4121.5</v>
      </c>
      <c r="L110" s="604">
        <v>7.8538540147661644E-3</v>
      </c>
      <c r="M110" s="60">
        <v>136.80000000000001</v>
      </c>
      <c r="N110" s="604">
        <v>0</v>
      </c>
      <c r="O110" s="60">
        <v>0</v>
      </c>
      <c r="P110" s="60">
        <v>0</v>
      </c>
      <c r="Q110" s="60">
        <v>0</v>
      </c>
      <c r="R110" s="60">
        <v>443.9</v>
      </c>
      <c r="S110" s="60">
        <v>140.9</v>
      </c>
      <c r="T110" s="60">
        <v>2160.9</v>
      </c>
      <c r="U110" s="604">
        <v>0.18286045630432538</v>
      </c>
      <c r="V110" s="65">
        <v>3185.1000000000004</v>
      </c>
      <c r="W110" s="60">
        <v>0</v>
      </c>
      <c r="X110" s="60">
        <v>0</v>
      </c>
      <c r="Y110" s="60">
        <v>0</v>
      </c>
      <c r="Z110" s="60">
        <v>28092.100000000006</v>
      </c>
      <c r="AA110" s="140">
        <v>4192.5</v>
      </c>
      <c r="AB110" s="60">
        <v>7377.6</v>
      </c>
      <c r="AC110" s="60">
        <v>24907.000000000004</v>
      </c>
      <c r="AD110" s="227">
        <v>0.7</v>
      </c>
      <c r="AE110" s="60">
        <v>12192.74</v>
      </c>
      <c r="AF110" s="60"/>
      <c r="AG110" s="60">
        <v>1219.3</v>
      </c>
      <c r="AH110" s="497">
        <v>0.7</v>
      </c>
      <c r="AI110" s="594">
        <v>0</v>
      </c>
      <c r="AJ110" s="60">
        <v>145.89024390243901</v>
      </c>
      <c r="AK110" s="429">
        <v>7.0000000000000007E-2</v>
      </c>
      <c r="AL110" s="60">
        <v>1219.3</v>
      </c>
      <c r="AM110" s="497">
        <v>0.77</v>
      </c>
      <c r="AN110" s="140"/>
    </row>
    <row r="111" spans="2:40" s="601" customFormat="1" ht="19.5" customHeight="1" x14ac:dyDescent="0.25">
      <c r="B111" s="576">
        <v>97</v>
      </c>
      <c r="C111" s="560" t="s">
        <v>115</v>
      </c>
      <c r="D111" s="560" t="s">
        <v>115</v>
      </c>
      <c r="E111" s="121">
        <v>28</v>
      </c>
      <c r="F111" s="121">
        <v>132</v>
      </c>
      <c r="G111" s="121">
        <v>119</v>
      </c>
      <c r="H111" s="60">
        <v>13625.423999999999</v>
      </c>
      <c r="I111" s="60">
        <v>247.20000000000002</v>
      </c>
      <c r="J111" s="604">
        <v>0.2524266987948412</v>
      </c>
      <c r="K111" s="60">
        <v>3439.4208000000003</v>
      </c>
      <c r="L111" s="604">
        <v>4.9407636782532417E-3</v>
      </c>
      <c r="M111" s="60">
        <v>67.319999999999993</v>
      </c>
      <c r="N111" s="604">
        <v>0</v>
      </c>
      <c r="O111" s="60">
        <v>0</v>
      </c>
      <c r="P111" s="60">
        <v>0</v>
      </c>
      <c r="Q111" s="60">
        <v>0</v>
      </c>
      <c r="R111" s="60">
        <v>252.73920000000001</v>
      </c>
      <c r="S111" s="60">
        <v>34.368000000000002</v>
      </c>
      <c r="T111" s="60">
        <v>1818.0078000000001</v>
      </c>
      <c r="U111" s="604">
        <v>0.30462423774849134</v>
      </c>
      <c r="V111" s="65">
        <v>4150.6343999999999</v>
      </c>
      <c r="W111" s="60">
        <v>0</v>
      </c>
      <c r="X111" s="60">
        <v>0</v>
      </c>
      <c r="Y111" s="60">
        <v>0</v>
      </c>
      <c r="Z111" s="60">
        <v>23635.114199999996</v>
      </c>
      <c r="AA111" s="140">
        <v>780</v>
      </c>
      <c r="AB111" s="60">
        <v>4930.6343999999999</v>
      </c>
      <c r="AC111" s="60">
        <v>19484.479799999997</v>
      </c>
      <c r="AD111" s="227">
        <v>0.7</v>
      </c>
      <c r="AE111" s="60">
        <v>9537.7967999999983</v>
      </c>
      <c r="AF111" s="60"/>
      <c r="AG111" s="60">
        <v>5561</v>
      </c>
      <c r="AH111" s="497">
        <v>0.70000275954715252</v>
      </c>
      <c r="AI111" s="594">
        <v>4607.2</v>
      </c>
      <c r="AJ111" s="60">
        <v>128.92436974789916</v>
      </c>
      <c r="AK111" s="429">
        <v>7.0000000000000007E-2</v>
      </c>
      <c r="AL111" s="60">
        <v>953.8</v>
      </c>
      <c r="AM111" s="497">
        <v>0.77000275954715258</v>
      </c>
      <c r="AN111" s="140"/>
    </row>
    <row r="112" spans="2:40" s="601" customFormat="1" ht="13.5" customHeight="1" x14ac:dyDescent="0.25">
      <c r="B112" s="576">
        <v>98</v>
      </c>
      <c r="C112" s="560" t="s">
        <v>116</v>
      </c>
      <c r="D112" s="560" t="s">
        <v>116</v>
      </c>
      <c r="E112" s="121"/>
      <c r="F112" s="121"/>
      <c r="G112" s="121"/>
      <c r="H112" s="519"/>
      <c r="I112" s="519"/>
      <c r="J112" s="606"/>
      <c r="K112" s="519"/>
      <c r="L112" s="606"/>
      <c r="M112" s="519"/>
      <c r="N112" s="606"/>
      <c r="O112" s="519"/>
      <c r="P112" s="519"/>
      <c r="Q112" s="519"/>
      <c r="R112" s="519"/>
      <c r="S112" s="519"/>
      <c r="T112" s="519"/>
      <c r="U112" s="606" t="e">
        <v>#DIV/0!</v>
      </c>
      <c r="V112" s="514">
        <v>0</v>
      </c>
      <c r="W112" s="519"/>
      <c r="X112" s="519"/>
      <c r="Y112" s="519"/>
      <c r="Z112" s="519"/>
      <c r="AA112" s="515">
        <v>0</v>
      </c>
      <c r="AB112" s="519">
        <v>0</v>
      </c>
      <c r="AC112" s="519">
        <v>0</v>
      </c>
      <c r="AD112" s="607">
        <v>0.7</v>
      </c>
      <c r="AE112" s="519">
        <v>0</v>
      </c>
      <c r="AF112" s="519"/>
      <c r="AG112" s="519">
        <v>0</v>
      </c>
      <c r="AH112" s="497">
        <v>0.7</v>
      </c>
      <c r="AI112" s="516"/>
      <c r="AJ112" s="519"/>
      <c r="AK112" s="520">
        <v>0</v>
      </c>
      <c r="AL112" s="519">
        <v>0</v>
      </c>
      <c r="AM112" s="521"/>
      <c r="AN112" s="515"/>
    </row>
    <row r="113" spans="2:42" ht="18.75" customHeight="1" x14ac:dyDescent="0.25">
      <c r="B113" s="576">
        <v>99</v>
      </c>
      <c r="C113" s="560" t="s">
        <v>117</v>
      </c>
      <c r="D113" s="560" t="s">
        <v>117</v>
      </c>
      <c r="E113" s="121">
        <v>27</v>
      </c>
      <c r="F113" s="121">
        <v>140</v>
      </c>
      <c r="G113" s="121">
        <v>138</v>
      </c>
      <c r="H113" s="60">
        <v>16114</v>
      </c>
      <c r="I113" s="60">
        <v>332.49999999999994</v>
      </c>
      <c r="J113" s="604">
        <v>0.2111704108228869</v>
      </c>
      <c r="K113" s="60">
        <v>3402.7999999999997</v>
      </c>
      <c r="L113" s="604">
        <v>0</v>
      </c>
      <c r="M113" s="60">
        <v>0</v>
      </c>
      <c r="N113" s="604">
        <v>0</v>
      </c>
      <c r="O113" s="60">
        <v>0</v>
      </c>
      <c r="P113" s="60">
        <v>0</v>
      </c>
      <c r="Q113" s="60">
        <v>67.3</v>
      </c>
      <c r="R113" s="60">
        <v>464.4</v>
      </c>
      <c r="S113" s="60">
        <v>34.4</v>
      </c>
      <c r="T113" s="60">
        <v>1876.4</v>
      </c>
      <c r="U113" s="604">
        <v>0.13050142733027181</v>
      </c>
      <c r="V113" s="65">
        <v>2102.9</v>
      </c>
      <c r="W113" s="60">
        <v>1799</v>
      </c>
      <c r="X113" s="60">
        <v>0</v>
      </c>
      <c r="Y113" s="60">
        <v>0</v>
      </c>
      <c r="Z113" s="60">
        <v>26193.700000000004</v>
      </c>
      <c r="AA113" s="140">
        <v>1652.4</v>
      </c>
      <c r="AB113" s="60">
        <v>5554.3</v>
      </c>
      <c r="AC113" s="60">
        <v>22291.800000000003</v>
      </c>
      <c r="AD113" s="227">
        <v>0.7</v>
      </c>
      <c r="AE113" s="60">
        <v>11279.8</v>
      </c>
      <c r="AF113" s="60"/>
      <c r="AG113" s="60">
        <v>5725.5</v>
      </c>
      <c r="AH113" s="497">
        <v>0.7</v>
      </c>
      <c r="AI113" s="594">
        <v>5725.5</v>
      </c>
      <c r="AJ113" s="60">
        <v>92.405797101449281</v>
      </c>
      <c r="AK113" s="425">
        <v>0</v>
      </c>
      <c r="AL113" s="60">
        <v>0</v>
      </c>
      <c r="AM113" s="497">
        <v>0.7</v>
      </c>
      <c r="AN113" s="140"/>
    </row>
    <row r="114" spans="2:42" ht="35.25" customHeight="1" x14ac:dyDescent="0.25">
      <c r="B114" s="576">
        <v>100</v>
      </c>
      <c r="C114" s="560" t="s">
        <v>118</v>
      </c>
      <c r="D114" s="560" t="s">
        <v>118</v>
      </c>
      <c r="E114" s="121">
        <v>36</v>
      </c>
      <c r="F114" s="121">
        <v>181</v>
      </c>
      <c r="G114" s="121">
        <v>143</v>
      </c>
      <c r="H114" s="60">
        <v>16241.844000000001</v>
      </c>
      <c r="I114" s="60">
        <v>389.28</v>
      </c>
      <c r="J114" s="604">
        <v>0.23193936599809728</v>
      </c>
      <c r="K114" s="60">
        <v>3767.1230000000005</v>
      </c>
      <c r="L114" s="604">
        <v>2.9345682670021949E-2</v>
      </c>
      <c r="M114" s="60">
        <v>476.62799999999999</v>
      </c>
      <c r="N114" s="604">
        <v>0</v>
      </c>
      <c r="O114" s="60">
        <v>0</v>
      </c>
      <c r="P114" s="60">
        <v>0</v>
      </c>
      <c r="Q114" s="60">
        <v>85</v>
      </c>
      <c r="R114" s="60">
        <v>301.11599999999999</v>
      </c>
      <c r="S114" s="60">
        <v>12.747999999999999</v>
      </c>
      <c r="T114" s="60">
        <v>2021.317</v>
      </c>
      <c r="U114" s="604">
        <v>0.18846653126332205</v>
      </c>
      <c r="V114" s="65">
        <v>3061.0439999999999</v>
      </c>
      <c r="W114" s="60">
        <v>0</v>
      </c>
      <c r="X114" s="60">
        <v>0</v>
      </c>
      <c r="Y114" s="60">
        <v>0</v>
      </c>
      <c r="Z114" s="60">
        <v>26356.1</v>
      </c>
      <c r="AA114" s="140">
        <v>2340</v>
      </c>
      <c r="AB114" s="60">
        <v>5401.0439999999999</v>
      </c>
      <c r="AC114" s="60">
        <v>23295.056</v>
      </c>
      <c r="AD114" s="227">
        <v>0.7</v>
      </c>
      <c r="AE114" s="60">
        <v>11369.290800000001</v>
      </c>
      <c r="AF114" s="60"/>
      <c r="AG114" s="60">
        <v>5968.2</v>
      </c>
      <c r="AH114" s="497">
        <v>0.69999711855377988</v>
      </c>
      <c r="AI114" s="594">
        <v>5968.2</v>
      </c>
      <c r="AJ114" s="60">
        <v>126.37762237762237</v>
      </c>
      <c r="AK114" s="425">
        <v>0</v>
      </c>
      <c r="AL114" s="60">
        <v>0</v>
      </c>
      <c r="AM114" s="497">
        <v>0.69999711855377988</v>
      </c>
      <c r="AN114" s="140"/>
    </row>
    <row r="115" spans="2:42" ht="28.5" customHeight="1" x14ac:dyDescent="0.25">
      <c r="B115" s="576">
        <v>101</v>
      </c>
      <c r="C115" s="560" t="s">
        <v>119</v>
      </c>
      <c r="D115" s="560" t="s">
        <v>119</v>
      </c>
      <c r="E115" s="121">
        <v>19</v>
      </c>
      <c r="F115" s="121">
        <v>131</v>
      </c>
      <c r="G115" s="121">
        <v>97</v>
      </c>
      <c r="H115" s="60">
        <v>11215.7</v>
      </c>
      <c r="I115" s="60">
        <v>321.59999999999997</v>
      </c>
      <c r="J115" s="604">
        <v>0.25970024162557842</v>
      </c>
      <c r="K115" s="60">
        <v>2912.72</v>
      </c>
      <c r="L115" s="604">
        <v>1.1394741300141764E-2</v>
      </c>
      <c r="M115" s="60">
        <v>127.79999999999998</v>
      </c>
      <c r="N115" s="604">
        <v>0</v>
      </c>
      <c r="O115" s="60">
        <v>0</v>
      </c>
      <c r="P115" s="60">
        <v>0</v>
      </c>
      <c r="Q115" s="60">
        <v>0</v>
      </c>
      <c r="R115" s="60">
        <v>244</v>
      </c>
      <c r="S115" s="60">
        <v>0</v>
      </c>
      <c r="T115" s="60">
        <v>1554.0208333333333</v>
      </c>
      <c r="U115" s="604">
        <v>0.34116729227778919</v>
      </c>
      <c r="V115" s="65">
        <v>3826.4300000000003</v>
      </c>
      <c r="W115" s="60">
        <v>0</v>
      </c>
      <c r="X115" s="60">
        <v>0</v>
      </c>
      <c r="Y115" s="60">
        <v>0</v>
      </c>
      <c r="Z115" s="60">
        <v>20202.270833333336</v>
      </c>
      <c r="AA115" s="140">
        <v>309.8</v>
      </c>
      <c r="AB115" s="60">
        <v>4136.2300000000005</v>
      </c>
      <c r="AC115" s="60">
        <v>16375.840833333334</v>
      </c>
      <c r="AD115" s="227">
        <v>0.7</v>
      </c>
      <c r="AE115" s="60">
        <v>7850.99</v>
      </c>
      <c r="AF115" s="60"/>
      <c r="AG115" s="60">
        <v>5172.8</v>
      </c>
      <c r="AH115" s="497">
        <v>0.70000356642920192</v>
      </c>
      <c r="AI115" s="594">
        <v>3714.8</v>
      </c>
      <c r="AJ115" s="60">
        <v>376.84536082474227</v>
      </c>
      <c r="AK115" s="425">
        <v>0.13</v>
      </c>
      <c r="AL115" s="60">
        <v>1458</v>
      </c>
      <c r="AM115" s="497">
        <v>0.83000356642920192</v>
      </c>
      <c r="AN115" s="140"/>
    </row>
    <row r="116" spans="2:42" ht="35.25" customHeight="1" x14ac:dyDescent="0.25">
      <c r="B116" s="576">
        <v>102</v>
      </c>
      <c r="C116" s="560" t="s">
        <v>120</v>
      </c>
      <c r="D116" s="560" t="s">
        <v>120</v>
      </c>
      <c r="E116" s="121">
        <v>35</v>
      </c>
      <c r="F116" s="121">
        <v>197</v>
      </c>
      <c r="G116" s="121">
        <v>150</v>
      </c>
      <c r="H116" s="60">
        <v>16763.468000000001</v>
      </c>
      <c r="I116" s="60">
        <v>492.1</v>
      </c>
      <c r="J116" s="604">
        <v>0.31573419056247787</v>
      </c>
      <c r="K116" s="60">
        <v>5292.8</v>
      </c>
      <c r="L116" s="604">
        <v>0</v>
      </c>
      <c r="M116" s="60">
        <v>0</v>
      </c>
      <c r="N116" s="604">
        <v>0</v>
      </c>
      <c r="O116" s="60">
        <v>0</v>
      </c>
      <c r="P116" s="60">
        <v>0</v>
      </c>
      <c r="Q116" s="60">
        <v>0</v>
      </c>
      <c r="R116" s="60">
        <v>505.28</v>
      </c>
      <c r="S116" s="60">
        <v>35</v>
      </c>
      <c r="T116" s="60">
        <v>2207.6</v>
      </c>
      <c r="U116" s="604">
        <v>0.2</v>
      </c>
      <c r="V116" s="65">
        <v>3352.6936000000005</v>
      </c>
      <c r="W116" s="60">
        <v>0</v>
      </c>
      <c r="X116" s="60">
        <v>0</v>
      </c>
      <c r="Y116" s="60">
        <v>0</v>
      </c>
      <c r="Z116" s="60">
        <v>28648.941599999998</v>
      </c>
      <c r="AA116" s="140">
        <v>2118.6999999999998</v>
      </c>
      <c r="AB116" s="60">
        <v>5471.3936000000003</v>
      </c>
      <c r="AC116" s="60">
        <v>25296.247999999996</v>
      </c>
      <c r="AD116" s="227">
        <v>0.7</v>
      </c>
      <c r="AE116" s="60">
        <v>11734.427599999999</v>
      </c>
      <c r="AF116" s="60"/>
      <c r="AG116" s="60">
        <v>7130.8</v>
      </c>
      <c r="AH116" s="497">
        <v>0.69999797178006362</v>
      </c>
      <c r="AI116" s="594">
        <v>6263</v>
      </c>
      <c r="AJ116" s="60">
        <v>116.26666666666667</v>
      </c>
      <c r="AK116" s="425">
        <v>0</v>
      </c>
      <c r="AL116" s="60">
        <v>867.8</v>
      </c>
      <c r="AM116" s="497">
        <v>0.69999797178006362</v>
      </c>
      <c r="AN116" s="140"/>
    </row>
    <row r="117" spans="2:42" ht="46.5" customHeight="1" x14ac:dyDescent="0.25">
      <c r="B117" s="576">
        <v>103</v>
      </c>
      <c r="C117" s="741" t="s">
        <v>121</v>
      </c>
      <c r="D117" s="742"/>
      <c r="E117" s="511">
        <v>3096</v>
      </c>
      <c r="F117" s="511">
        <v>17842.2</v>
      </c>
      <c r="G117" s="511">
        <v>15517</v>
      </c>
      <c r="H117" s="512">
        <v>1460300.0397534985</v>
      </c>
      <c r="I117" s="512">
        <v>44958.861999999994</v>
      </c>
      <c r="J117" s="598">
        <v>0.2671825369845644</v>
      </c>
      <c r="K117" s="512">
        <v>390166.66937999998</v>
      </c>
      <c r="L117" s="598">
        <v>1.6894815673746473E-3</v>
      </c>
      <c r="M117" s="512">
        <v>2467.1500000000005</v>
      </c>
      <c r="N117" s="598">
        <v>0</v>
      </c>
      <c r="O117" s="512">
        <v>0</v>
      </c>
      <c r="P117" s="512">
        <v>0</v>
      </c>
      <c r="Q117" s="512">
        <v>1355.8200000000002</v>
      </c>
      <c r="R117" s="512">
        <v>41830.515759999995</v>
      </c>
      <c r="S117" s="512">
        <v>3258.1856000000002</v>
      </c>
      <c r="T117" s="512">
        <v>183037.42897093491</v>
      </c>
      <c r="U117" s="598">
        <v>0.24537195084471974</v>
      </c>
      <c r="V117" s="513">
        <v>358316.66957293771</v>
      </c>
      <c r="W117" s="512">
        <v>18792.898703250001</v>
      </c>
      <c r="X117" s="512">
        <v>2611.8440700000001</v>
      </c>
      <c r="Y117" s="512">
        <v>146.80000000000001</v>
      </c>
      <c r="Z117" s="512">
        <v>2598037.4696306214</v>
      </c>
      <c r="AA117" s="509">
        <v>159957.60000000003</v>
      </c>
      <c r="AB117" s="509">
        <v>549426.05694285443</v>
      </c>
      <c r="AC117" s="509">
        <v>2208569.0126877674</v>
      </c>
      <c r="AD117" s="599"/>
      <c r="AE117" s="509">
        <v>1057219.4918274493</v>
      </c>
      <c r="AF117" s="509"/>
      <c r="AG117" s="509">
        <v>484161.09999999992</v>
      </c>
      <c r="AH117" s="510"/>
      <c r="AI117" s="509">
        <v>424578.60000000003</v>
      </c>
      <c r="AJ117" s="509"/>
      <c r="AK117" s="509"/>
      <c r="AL117" s="509">
        <v>59582.5</v>
      </c>
      <c r="AM117" s="510"/>
      <c r="AN117" s="509">
        <v>-34467.1</v>
      </c>
    </row>
    <row r="118" spans="2:42" ht="54" customHeight="1" x14ac:dyDescent="0.25">
      <c r="B118" s="576">
        <v>104</v>
      </c>
      <c r="C118" s="741" t="s">
        <v>122</v>
      </c>
      <c r="D118" s="742"/>
      <c r="E118" s="522">
        <v>140</v>
      </c>
      <c r="F118" s="522">
        <v>763</v>
      </c>
      <c r="G118" s="522">
        <v>713</v>
      </c>
      <c r="H118" s="523">
        <v>65968</v>
      </c>
      <c r="I118" s="523">
        <v>2037.5999999999995</v>
      </c>
      <c r="J118" s="598">
        <v>0.26038837011884547</v>
      </c>
      <c r="K118" s="523">
        <v>17177.3</v>
      </c>
      <c r="L118" s="598">
        <v>2.5194033470773707E-3</v>
      </c>
      <c r="M118" s="523">
        <v>166.2</v>
      </c>
      <c r="N118" s="598">
        <v>0</v>
      </c>
      <c r="O118" s="523">
        <v>0</v>
      </c>
      <c r="P118" s="523">
        <v>0</v>
      </c>
      <c r="Q118" s="523">
        <v>0</v>
      </c>
      <c r="R118" s="523">
        <v>2020.8000000000002</v>
      </c>
      <c r="S118" s="523">
        <v>147.50000000000003</v>
      </c>
      <c r="T118" s="523">
        <v>8382.1</v>
      </c>
      <c r="U118" s="598">
        <v>0.19053632064031045</v>
      </c>
      <c r="V118" s="524">
        <v>12569.3</v>
      </c>
      <c r="W118" s="523">
        <v>0</v>
      </c>
      <c r="X118" s="523">
        <v>0</v>
      </c>
      <c r="Y118" s="523">
        <v>0</v>
      </c>
      <c r="Z118" s="523">
        <v>112031.40000000001</v>
      </c>
      <c r="AA118" s="525">
        <v>10466.699999999999</v>
      </c>
      <c r="AB118" s="525">
        <v>23205.999999999996</v>
      </c>
      <c r="AC118" s="525">
        <v>99292.1</v>
      </c>
      <c r="AD118" s="608"/>
      <c r="AE118" s="525">
        <v>47709.619999999995</v>
      </c>
      <c r="AF118" s="525"/>
      <c r="AG118" s="525">
        <v>24976.9</v>
      </c>
      <c r="AH118" s="526"/>
      <c r="AI118" s="525">
        <v>23667.1</v>
      </c>
      <c r="AJ118" s="525"/>
      <c r="AK118" s="525"/>
      <c r="AL118" s="525">
        <v>1309.8</v>
      </c>
      <c r="AM118" s="526"/>
      <c r="AN118" s="525">
        <v>0</v>
      </c>
    </row>
    <row r="119" spans="2:42" ht="33" customHeight="1" x14ac:dyDescent="0.25">
      <c r="B119" s="576">
        <v>105</v>
      </c>
      <c r="C119" s="561" t="s">
        <v>808</v>
      </c>
      <c r="D119" s="609"/>
      <c r="E119" s="564"/>
      <c r="F119" s="564">
        <v>21</v>
      </c>
      <c r="G119" s="564">
        <v>19</v>
      </c>
      <c r="H119" s="610">
        <v>2188.6</v>
      </c>
      <c r="I119" s="610">
        <v>110.4</v>
      </c>
      <c r="J119" s="611">
        <v>0.3743945901489536</v>
      </c>
      <c r="K119" s="612">
        <v>819.39999999999986</v>
      </c>
      <c r="L119" s="613">
        <v>0</v>
      </c>
      <c r="M119" s="612">
        <v>0</v>
      </c>
      <c r="N119" s="613">
        <v>0</v>
      </c>
      <c r="O119" s="610">
        <v>0</v>
      </c>
      <c r="P119" s="610">
        <v>0</v>
      </c>
      <c r="Q119" s="610">
        <v>0</v>
      </c>
      <c r="R119" s="610">
        <v>0</v>
      </c>
      <c r="S119" s="610">
        <v>0</v>
      </c>
      <c r="T119" s="610">
        <v>274.2</v>
      </c>
      <c r="U119" s="611">
        <v>7.7675226171982095E-2</v>
      </c>
      <c r="V119" s="614">
        <v>170</v>
      </c>
      <c r="W119" s="610">
        <v>0</v>
      </c>
      <c r="X119" s="610">
        <v>0</v>
      </c>
      <c r="Y119" s="610">
        <v>0</v>
      </c>
      <c r="Z119" s="309">
        <v>3562.5999999999995</v>
      </c>
      <c r="AA119" s="146">
        <v>525.5</v>
      </c>
      <c r="AB119" s="309">
        <v>695.5</v>
      </c>
      <c r="AC119" s="309">
        <v>3392.5999999999995</v>
      </c>
      <c r="AD119" s="310">
        <v>0.4</v>
      </c>
      <c r="AE119" s="309"/>
      <c r="AF119" s="309"/>
      <c r="AG119" s="309"/>
      <c r="AH119" s="532"/>
      <c r="AI119" s="594"/>
      <c r="AJ119" s="60"/>
      <c r="AK119" s="425"/>
      <c r="AL119" s="60"/>
      <c r="AM119" s="497"/>
      <c r="AN119" s="140"/>
    </row>
    <row r="120" spans="2:42" ht="27" customHeight="1" x14ac:dyDescent="0.25">
      <c r="B120" s="576">
        <v>106</v>
      </c>
      <c r="C120" s="494" t="s">
        <v>710</v>
      </c>
      <c r="D120" s="494"/>
      <c r="E120" s="530">
        <v>140</v>
      </c>
      <c r="F120" s="530">
        <v>763</v>
      </c>
      <c r="G120" s="530">
        <v>713</v>
      </c>
      <c r="H120" s="65">
        <v>65968</v>
      </c>
      <c r="I120" s="65">
        <v>2037.5999999999995</v>
      </c>
      <c r="J120" s="615">
        <v>0.26038837011884547</v>
      </c>
      <c r="K120" s="65">
        <v>17177.3</v>
      </c>
      <c r="L120" s="615">
        <v>2.5194033470773707E-3</v>
      </c>
      <c r="M120" s="65">
        <v>166.2</v>
      </c>
      <c r="N120" s="615">
        <v>0</v>
      </c>
      <c r="O120" s="65">
        <v>0</v>
      </c>
      <c r="P120" s="65">
        <v>0</v>
      </c>
      <c r="Q120" s="65">
        <v>0</v>
      </c>
      <c r="R120" s="65">
        <v>2020.8000000000002</v>
      </c>
      <c r="S120" s="65">
        <v>147.50000000000003</v>
      </c>
      <c r="T120" s="65">
        <v>8382.1</v>
      </c>
      <c r="U120" s="615">
        <v>0.19053632064031045</v>
      </c>
      <c r="V120" s="65">
        <v>12569.3</v>
      </c>
      <c r="W120" s="65">
        <v>0</v>
      </c>
      <c r="X120" s="65">
        <v>0</v>
      </c>
      <c r="Y120" s="65">
        <v>0</v>
      </c>
      <c r="Z120" s="65">
        <v>108468.8</v>
      </c>
      <c r="AA120" s="62">
        <v>9941.1999999999989</v>
      </c>
      <c r="AB120" s="62">
        <v>22510.499999999996</v>
      </c>
      <c r="AC120" s="62">
        <v>95899.5</v>
      </c>
      <c r="AD120" s="232">
        <v>0.7</v>
      </c>
      <c r="AE120" s="62">
        <v>46177.599999999999</v>
      </c>
      <c r="AF120" s="62"/>
      <c r="AG120" s="62">
        <v>24976.9</v>
      </c>
      <c r="AH120" s="498"/>
      <c r="AI120" s="62">
        <v>23667.1</v>
      </c>
      <c r="AJ120" s="62">
        <v>0</v>
      </c>
      <c r="AK120" s="62"/>
      <c r="AL120" s="62">
        <v>1309.8</v>
      </c>
      <c r="AM120" s="498"/>
      <c r="AN120" s="62">
        <v>0</v>
      </c>
    </row>
    <row r="121" spans="2:42" s="601" customFormat="1" ht="15.75" customHeight="1" x14ac:dyDescent="0.25">
      <c r="B121" s="576">
        <v>107</v>
      </c>
      <c r="C121" s="666" t="s">
        <v>123</v>
      </c>
      <c r="D121" s="494" t="s">
        <v>124</v>
      </c>
      <c r="E121" s="530">
        <v>9</v>
      </c>
      <c r="F121" s="530">
        <v>62</v>
      </c>
      <c r="G121" s="530">
        <v>56</v>
      </c>
      <c r="H121" s="65">
        <v>4952.0999999999995</v>
      </c>
      <c r="I121" s="65">
        <v>184.8</v>
      </c>
      <c r="J121" s="615">
        <v>0.31580541588417038</v>
      </c>
      <c r="K121" s="65">
        <v>1563.8999999999999</v>
      </c>
      <c r="L121" s="615">
        <v>0</v>
      </c>
      <c r="M121" s="65">
        <v>0</v>
      </c>
      <c r="N121" s="615">
        <v>0</v>
      </c>
      <c r="O121" s="65">
        <v>0</v>
      </c>
      <c r="P121" s="65">
        <v>0</v>
      </c>
      <c r="Q121" s="65">
        <v>0</v>
      </c>
      <c r="R121" s="65">
        <v>285.5</v>
      </c>
      <c r="S121" s="65">
        <v>16.899999999999999</v>
      </c>
      <c r="T121" s="65">
        <v>676.6</v>
      </c>
      <c r="U121" s="615">
        <v>0.1845681630015549</v>
      </c>
      <c r="V121" s="65">
        <v>914</v>
      </c>
      <c r="W121" s="65">
        <v>0</v>
      </c>
      <c r="X121" s="65">
        <v>0</v>
      </c>
      <c r="Y121" s="65">
        <v>0</v>
      </c>
      <c r="Z121" s="65">
        <v>8593.7999999999993</v>
      </c>
      <c r="AA121" s="140">
        <v>787.6</v>
      </c>
      <c r="AB121" s="140">
        <v>1701.6</v>
      </c>
      <c r="AC121" s="140">
        <v>7679.7999999999993</v>
      </c>
      <c r="AD121" s="232">
        <v>0.7</v>
      </c>
      <c r="AE121" s="140">
        <v>3466.4699999999993</v>
      </c>
      <c r="AF121" s="140"/>
      <c r="AG121" s="140">
        <v>1764.8</v>
      </c>
      <c r="AH121" s="497"/>
      <c r="AI121" s="140">
        <v>1764.8</v>
      </c>
      <c r="AJ121" s="65"/>
      <c r="AK121" s="429">
        <v>0</v>
      </c>
      <c r="AL121" s="65">
        <v>0</v>
      </c>
      <c r="AM121" s="498"/>
      <c r="AN121" s="62">
        <v>0</v>
      </c>
      <c r="AP121" s="576"/>
    </row>
    <row r="122" spans="2:42" s="601" customFormat="1" x14ac:dyDescent="0.25">
      <c r="B122" s="576">
        <v>108</v>
      </c>
      <c r="C122" s="666"/>
      <c r="D122" s="15" t="s">
        <v>851</v>
      </c>
      <c r="E122" s="565">
        <v>4</v>
      </c>
      <c r="F122" s="565">
        <v>28</v>
      </c>
      <c r="G122" s="565">
        <v>27</v>
      </c>
      <c r="H122" s="131">
        <v>2312.8999999999996</v>
      </c>
      <c r="I122" s="131">
        <v>75.599999999999994</v>
      </c>
      <c r="J122" s="616">
        <v>0.25638808422326953</v>
      </c>
      <c r="K122" s="131">
        <v>593</v>
      </c>
      <c r="L122" s="616">
        <v>0</v>
      </c>
      <c r="M122" s="131">
        <v>0</v>
      </c>
      <c r="N122" s="616">
        <v>0</v>
      </c>
      <c r="O122" s="131">
        <v>0</v>
      </c>
      <c r="P122" s="131">
        <v>0</v>
      </c>
      <c r="Q122" s="131">
        <v>0</v>
      </c>
      <c r="R122" s="131">
        <v>172</v>
      </c>
      <c r="S122" s="131">
        <v>8.5</v>
      </c>
      <c r="T122" s="131">
        <v>308.39999999999998</v>
      </c>
      <c r="U122" s="616">
        <v>0.1809849107181461</v>
      </c>
      <c r="V122" s="317">
        <v>418.6</v>
      </c>
      <c r="W122" s="131">
        <v>0</v>
      </c>
      <c r="X122" s="131">
        <v>0</v>
      </c>
      <c r="Y122" s="131">
        <v>0</v>
      </c>
      <c r="Z122" s="60">
        <v>3888.9999999999995</v>
      </c>
      <c r="AA122" s="147">
        <v>356.4</v>
      </c>
      <c r="AB122" s="131">
        <v>775</v>
      </c>
      <c r="AC122" s="131">
        <v>3470.3999999999996</v>
      </c>
      <c r="AD122" s="234">
        <v>0.7</v>
      </c>
      <c r="AE122" s="131">
        <v>1619.0299999999997</v>
      </c>
      <c r="AF122" s="131"/>
      <c r="AG122" s="131">
        <v>844</v>
      </c>
      <c r="AH122" s="502">
        <v>0.69998702927061274</v>
      </c>
      <c r="AI122" s="594">
        <v>844</v>
      </c>
      <c r="AJ122" s="131">
        <v>106</v>
      </c>
      <c r="AK122" s="429">
        <v>0</v>
      </c>
      <c r="AL122" s="131">
        <v>0</v>
      </c>
      <c r="AM122" s="497">
        <v>0.69998702927061274</v>
      </c>
      <c r="AN122" s="465"/>
      <c r="AP122" s="576"/>
    </row>
    <row r="123" spans="2:42" s="601" customFormat="1" ht="15.75" customHeight="1" x14ac:dyDescent="0.25">
      <c r="B123" s="576">
        <v>109</v>
      </c>
      <c r="C123" s="666"/>
      <c r="D123" s="15" t="s">
        <v>852</v>
      </c>
      <c r="E123" s="565">
        <v>3</v>
      </c>
      <c r="F123" s="565">
        <v>17</v>
      </c>
      <c r="G123" s="565">
        <v>14</v>
      </c>
      <c r="H123" s="131">
        <v>1366.6</v>
      </c>
      <c r="I123" s="131">
        <v>56.4</v>
      </c>
      <c r="J123" s="616">
        <v>0.3564320210741988</v>
      </c>
      <c r="K123" s="131">
        <v>487.1</v>
      </c>
      <c r="L123" s="616">
        <v>0</v>
      </c>
      <c r="M123" s="131">
        <v>0</v>
      </c>
      <c r="N123" s="616">
        <v>0</v>
      </c>
      <c r="O123" s="131">
        <v>0</v>
      </c>
      <c r="P123" s="131">
        <v>0</v>
      </c>
      <c r="Q123" s="131">
        <v>0</v>
      </c>
      <c r="R123" s="131">
        <v>37.799999999999997</v>
      </c>
      <c r="S123" s="131">
        <v>4.2</v>
      </c>
      <c r="T123" s="131">
        <v>184.5</v>
      </c>
      <c r="U123" s="616">
        <v>0.19113127469632671</v>
      </c>
      <c r="V123" s="317">
        <v>261.20000000000005</v>
      </c>
      <c r="W123" s="131">
        <v>0</v>
      </c>
      <c r="X123" s="131">
        <v>0</v>
      </c>
      <c r="Y123" s="131">
        <v>0</v>
      </c>
      <c r="Z123" s="60">
        <v>2397.8000000000002</v>
      </c>
      <c r="AA123" s="147">
        <v>219.8</v>
      </c>
      <c r="AB123" s="131">
        <v>481.00000000000006</v>
      </c>
      <c r="AC123" s="131">
        <v>2136.6</v>
      </c>
      <c r="AD123" s="234">
        <v>0.7</v>
      </c>
      <c r="AE123" s="131">
        <v>956.61999999999989</v>
      </c>
      <c r="AF123" s="131"/>
      <c r="AG123" s="131">
        <v>475.6</v>
      </c>
      <c r="AH123" s="502">
        <v>0.69998536513976306</v>
      </c>
      <c r="AI123" s="594">
        <v>475.6</v>
      </c>
      <c r="AJ123" s="131">
        <v>115</v>
      </c>
      <c r="AK123" s="429">
        <v>0</v>
      </c>
      <c r="AL123" s="131">
        <v>0</v>
      </c>
      <c r="AM123" s="497">
        <v>0.69998536513976306</v>
      </c>
      <c r="AN123" s="465"/>
      <c r="AP123" s="576"/>
    </row>
    <row r="124" spans="2:42" s="601" customFormat="1" x14ac:dyDescent="0.25">
      <c r="B124" s="576">
        <v>110</v>
      </c>
      <c r="C124" s="666"/>
      <c r="D124" s="15" t="s">
        <v>716</v>
      </c>
      <c r="E124" s="565">
        <v>2</v>
      </c>
      <c r="F124" s="565">
        <v>17</v>
      </c>
      <c r="G124" s="565">
        <v>15</v>
      </c>
      <c r="H124" s="131">
        <v>1272.5999999999999</v>
      </c>
      <c r="I124" s="131">
        <v>52.8</v>
      </c>
      <c r="J124" s="616">
        <v>0.38016658808738019</v>
      </c>
      <c r="K124" s="131">
        <v>483.8</v>
      </c>
      <c r="L124" s="616">
        <v>0</v>
      </c>
      <c r="M124" s="131">
        <v>0</v>
      </c>
      <c r="N124" s="616">
        <v>0</v>
      </c>
      <c r="O124" s="131">
        <v>0</v>
      </c>
      <c r="P124" s="131">
        <v>0</v>
      </c>
      <c r="Q124" s="131">
        <v>0</v>
      </c>
      <c r="R124" s="131">
        <v>75.699999999999989</v>
      </c>
      <c r="S124" s="131">
        <v>4.2</v>
      </c>
      <c r="T124" s="131">
        <v>183.70000000000002</v>
      </c>
      <c r="U124" s="616">
        <v>0.18403268898318403</v>
      </c>
      <c r="V124" s="317">
        <v>234.2</v>
      </c>
      <c r="W124" s="131">
        <v>0</v>
      </c>
      <c r="X124" s="131">
        <v>0</v>
      </c>
      <c r="Y124" s="131">
        <v>0</v>
      </c>
      <c r="Z124" s="60">
        <v>2306.9999999999995</v>
      </c>
      <c r="AA124" s="147">
        <v>211.4</v>
      </c>
      <c r="AB124" s="131">
        <v>445.6</v>
      </c>
      <c r="AC124" s="131">
        <v>2072.7999999999997</v>
      </c>
      <c r="AD124" s="234">
        <v>0.7</v>
      </c>
      <c r="AE124" s="131">
        <v>890.81999999999994</v>
      </c>
      <c r="AF124" s="131"/>
      <c r="AG124" s="131">
        <v>445.2</v>
      </c>
      <c r="AH124" s="502">
        <v>0.69998428414269998</v>
      </c>
      <c r="AI124" s="594">
        <v>445.2</v>
      </c>
      <c r="AJ124" s="131"/>
      <c r="AK124" s="429">
        <v>0</v>
      </c>
      <c r="AL124" s="131">
        <v>0</v>
      </c>
      <c r="AM124" s="497">
        <v>0.69998428414269998</v>
      </c>
      <c r="AN124" s="465"/>
      <c r="AP124" s="576"/>
    </row>
    <row r="125" spans="2:42" ht="15.75" customHeight="1" x14ac:dyDescent="0.25">
      <c r="B125" s="576">
        <v>111</v>
      </c>
      <c r="C125" s="666" t="s">
        <v>125</v>
      </c>
      <c r="D125" s="494" t="s">
        <v>124</v>
      </c>
      <c r="E125" s="566">
        <v>43</v>
      </c>
      <c r="F125" s="566">
        <v>205</v>
      </c>
      <c r="G125" s="566">
        <v>199</v>
      </c>
      <c r="H125" s="527">
        <v>18022.5</v>
      </c>
      <c r="I125" s="527">
        <v>442.79999999999995</v>
      </c>
      <c r="J125" s="615">
        <v>0.20246358718268828</v>
      </c>
      <c r="K125" s="527">
        <v>3648.8999999999996</v>
      </c>
      <c r="L125" s="615">
        <v>9.2218060757386592E-3</v>
      </c>
      <c r="M125" s="527">
        <v>166.2</v>
      </c>
      <c r="N125" s="617">
        <v>0</v>
      </c>
      <c r="O125" s="527">
        <v>0</v>
      </c>
      <c r="P125" s="527">
        <v>0</v>
      </c>
      <c r="Q125" s="527">
        <v>0</v>
      </c>
      <c r="R125" s="527">
        <v>381.5</v>
      </c>
      <c r="S125" s="527">
        <v>29.7</v>
      </c>
      <c r="T125" s="527">
        <v>2180.4</v>
      </c>
      <c r="U125" s="615">
        <v>0.19262588431127758</v>
      </c>
      <c r="V125" s="527">
        <v>3471.6000000000004</v>
      </c>
      <c r="W125" s="527">
        <v>0</v>
      </c>
      <c r="X125" s="527">
        <v>0</v>
      </c>
      <c r="Y125" s="527">
        <v>0</v>
      </c>
      <c r="Z125" s="527">
        <v>28343.600000000006</v>
      </c>
      <c r="AA125" s="528">
        <v>2597.6999999999998</v>
      </c>
      <c r="AB125" s="528">
        <v>6069.3</v>
      </c>
      <c r="AC125" s="528">
        <v>24872.000000000004</v>
      </c>
      <c r="AD125" s="618">
        <v>0.7</v>
      </c>
      <c r="AE125" s="528">
        <v>12615.749999999998</v>
      </c>
      <c r="AF125" s="528"/>
      <c r="AG125" s="528">
        <v>7602.1</v>
      </c>
      <c r="AH125" s="521"/>
      <c r="AI125" s="528">
        <v>6546.5</v>
      </c>
      <c r="AJ125" s="527"/>
      <c r="AK125" s="429">
        <v>0</v>
      </c>
      <c r="AL125" s="527">
        <v>1055.5999999999999</v>
      </c>
      <c r="AM125" s="518"/>
      <c r="AN125" s="529">
        <v>0</v>
      </c>
    </row>
    <row r="126" spans="2:42" ht="15.75" customHeight="1" x14ac:dyDescent="0.25">
      <c r="B126" s="576">
        <v>112</v>
      </c>
      <c r="C126" s="666"/>
      <c r="D126" s="15" t="s">
        <v>717</v>
      </c>
      <c r="E126" s="565">
        <v>36</v>
      </c>
      <c r="F126" s="565">
        <v>171</v>
      </c>
      <c r="G126" s="565">
        <v>166</v>
      </c>
      <c r="H126" s="131">
        <v>15079.7</v>
      </c>
      <c r="I126" s="131">
        <v>368.4</v>
      </c>
      <c r="J126" s="616">
        <v>0.20478524108569798</v>
      </c>
      <c r="K126" s="131">
        <v>3088.1</v>
      </c>
      <c r="L126" s="616">
        <v>1.1021439418556071E-2</v>
      </c>
      <c r="M126" s="131">
        <v>166.2</v>
      </c>
      <c r="N126" s="616">
        <v>0</v>
      </c>
      <c r="O126" s="131">
        <v>0</v>
      </c>
      <c r="P126" s="131">
        <v>0</v>
      </c>
      <c r="Q126" s="131">
        <v>0</v>
      </c>
      <c r="R126" s="131">
        <v>302.39999999999998</v>
      </c>
      <c r="S126" s="131">
        <v>25.5</v>
      </c>
      <c r="T126" s="131">
        <v>1828.2</v>
      </c>
      <c r="U126" s="616">
        <v>0.19283540123477258</v>
      </c>
      <c r="V126" s="317">
        <v>2907.9</v>
      </c>
      <c r="W126" s="131">
        <v>0</v>
      </c>
      <c r="X126" s="131">
        <v>0</v>
      </c>
      <c r="Y126" s="131">
        <v>0</v>
      </c>
      <c r="Z126" s="60">
        <v>23766.400000000005</v>
      </c>
      <c r="AA126" s="147">
        <v>2178.1999999999998</v>
      </c>
      <c r="AB126" s="131">
        <v>5086.1000000000004</v>
      </c>
      <c r="AC126" s="131">
        <v>20858.500000000004</v>
      </c>
      <c r="AD126" s="234">
        <v>0.7</v>
      </c>
      <c r="AE126" s="131">
        <v>10555.789999999999</v>
      </c>
      <c r="AF126" s="131"/>
      <c r="AG126" s="131">
        <v>6525.2999999999993</v>
      </c>
      <c r="AH126" s="502">
        <v>0.70000066314316589</v>
      </c>
      <c r="AI126" s="594">
        <v>5469.7</v>
      </c>
      <c r="AJ126" s="131">
        <v>188</v>
      </c>
      <c r="AK126" s="429">
        <v>7.0000000000000007E-2</v>
      </c>
      <c r="AL126" s="131">
        <v>1055.5999999999999</v>
      </c>
      <c r="AM126" s="497">
        <v>0.77000066314316595</v>
      </c>
      <c r="AN126" s="465"/>
    </row>
    <row r="127" spans="2:42" x14ac:dyDescent="0.25">
      <c r="B127" s="576">
        <v>113</v>
      </c>
      <c r="C127" s="666"/>
      <c r="D127" s="15" t="s">
        <v>797</v>
      </c>
      <c r="E127" s="565">
        <v>7</v>
      </c>
      <c r="F127" s="565">
        <v>34</v>
      </c>
      <c r="G127" s="565">
        <v>33</v>
      </c>
      <c r="H127" s="131">
        <v>2942.7999999999997</v>
      </c>
      <c r="I127" s="131">
        <v>74.400000000000006</v>
      </c>
      <c r="J127" s="616">
        <v>0.1905668071224684</v>
      </c>
      <c r="K127" s="131">
        <v>560.79999999999995</v>
      </c>
      <c r="L127" s="616">
        <v>0</v>
      </c>
      <c r="M127" s="131">
        <v>0</v>
      </c>
      <c r="N127" s="616">
        <v>0</v>
      </c>
      <c r="O127" s="131">
        <v>0</v>
      </c>
      <c r="P127" s="131">
        <v>0</v>
      </c>
      <c r="Q127" s="131">
        <v>0</v>
      </c>
      <c r="R127" s="131">
        <v>79.099999999999994</v>
      </c>
      <c r="S127" s="131">
        <v>4.2</v>
      </c>
      <c r="T127" s="131">
        <v>352.2</v>
      </c>
      <c r="U127" s="616">
        <v>0.19155226315074084</v>
      </c>
      <c r="V127" s="317">
        <v>563.70000000000005</v>
      </c>
      <c r="W127" s="131">
        <v>0</v>
      </c>
      <c r="X127" s="131">
        <v>0</v>
      </c>
      <c r="Y127" s="131">
        <v>0</v>
      </c>
      <c r="Z127" s="60">
        <v>4577.2</v>
      </c>
      <c r="AA127" s="147">
        <v>419.5</v>
      </c>
      <c r="AB127" s="131">
        <v>983.2</v>
      </c>
      <c r="AC127" s="131">
        <v>4013.4999999999995</v>
      </c>
      <c r="AD127" s="234">
        <v>0.7</v>
      </c>
      <c r="AE127" s="131">
        <v>2059.9599999999996</v>
      </c>
      <c r="AF127" s="131"/>
      <c r="AG127" s="131">
        <v>1076.8</v>
      </c>
      <c r="AH127" s="502">
        <v>0.70001359249694173</v>
      </c>
      <c r="AI127" s="594">
        <v>1076.8</v>
      </c>
      <c r="AJ127" s="131">
        <v>125</v>
      </c>
      <c r="AK127" s="429">
        <v>0</v>
      </c>
      <c r="AL127" s="131">
        <v>0</v>
      </c>
      <c r="AM127" s="497">
        <v>0.70001359249694173</v>
      </c>
      <c r="AN127" s="465"/>
    </row>
    <row r="128" spans="2:42" ht="15.75" customHeight="1" x14ac:dyDescent="0.25">
      <c r="B128" s="576">
        <v>114</v>
      </c>
      <c r="C128" s="666" t="s">
        <v>126</v>
      </c>
      <c r="D128" s="494" t="s">
        <v>124</v>
      </c>
      <c r="E128" s="566">
        <v>11</v>
      </c>
      <c r="F128" s="566">
        <v>57</v>
      </c>
      <c r="G128" s="566">
        <v>52</v>
      </c>
      <c r="H128" s="527">
        <v>5037.5999999999995</v>
      </c>
      <c r="I128" s="527">
        <v>156</v>
      </c>
      <c r="J128" s="615">
        <v>0.28271399078926479</v>
      </c>
      <c r="K128" s="527">
        <v>1424.2</v>
      </c>
      <c r="L128" s="615">
        <v>0</v>
      </c>
      <c r="M128" s="527">
        <v>0</v>
      </c>
      <c r="N128" s="617">
        <v>0</v>
      </c>
      <c r="O128" s="527">
        <v>0</v>
      </c>
      <c r="P128" s="527">
        <v>0</v>
      </c>
      <c r="Q128" s="527">
        <v>0</v>
      </c>
      <c r="R128" s="527">
        <v>151.19999999999999</v>
      </c>
      <c r="S128" s="527">
        <v>12.600000000000001</v>
      </c>
      <c r="T128" s="527">
        <v>645.20000000000005</v>
      </c>
      <c r="U128" s="615">
        <v>0.19062648880419247</v>
      </c>
      <c r="V128" s="527">
        <v>960.3</v>
      </c>
      <c r="W128" s="527">
        <v>0</v>
      </c>
      <c r="X128" s="527">
        <v>0</v>
      </c>
      <c r="Y128" s="527">
        <v>0</v>
      </c>
      <c r="Z128" s="527">
        <v>8387.0999999999985</v>
      </c>
      <c r="AA128" s="528">
        <v>768.7</v>
      </c>
      <c r="AB128" s="528">
        <v>1729</v>
      </c>
      <c r="AC128" s="528">
        <v>7426.7999999999993</v>
      </c>
      <c r="AD128" s="618">
        <v>0.7</v>
      </c>
      <c r="AE128" s="528">
        <v>3526.3199999999997</v>
      </c>
      <c r="AF128" s="528"/>
      <c r="AG128" s="528">
        <v>1950.2000000000003</v>
      </c>
      <c r="AH128" s="521"/>
      <c r="AI128" s="528">
        <v>1797.3000000000002</v>
      </c>
      <c r="AJ128" s="527"/>
      <c r="AK128" s="429">
        <v>0</v>
      </c>
      <c r="AL128" s="527">
        <v>152.9</v>
      </c>
      <c r="AM128" s="518"/>
      <c r="AN128" s="529">
        <v>0</v>
      </c>
    </row>
    <row r="129" spans="2:42" s="601" customFormat="1" x14ac:dyDescent="0.25">
      <c r="B129" s="576">
        <v>115</v>
      </c>
      <c r="C129" s="666"/>
      <c r="D129" s="15" t="s">
        <v>798</v>
      </c>
      <c r="E129" s="565">
        <v>5</v>
      </c>
      <c r="F129" s="565">
        <v>25</v>
      </c>
      <c r="G129" s="565">
        <v>24</v>
      </c>
      <c r="H129" s="131">
        <v>2184.1999999999998</v>
      </c>
      <c r="I129" s="131">
        <v>56.4</v>
      </c>
      <c r="J129" s="616">
        <v>0.23088545005036171</v>
      </c>
      <c r="K129" s="131">
        <v>504.3</v>
      </c>
      <c r="L129" s="616">
        <v>0</v>
      </c>
      <c r="M129" s="131">
        <v>0</v>
      </c>
      <c r="N129" s="616">
        <v>0</v>
      </c>
      <c r="O129" s="131">
        <v>0</v>
      </c>
      <c r="P129" s="131">
        <v>0</v>
      </c>
      <c r="Q129" s="131">
        <v>0</v>
      </c>
      <c r="R129" s="131">
        <v>75.599999999999994</v>
      </c>
      <c r="S129" s="131">
        <v>4.2</v>
      </c>
      <c r="T129" s="131">
        <v>270</v>
      </c>
      <c r="U129" s="616">
        <v>0.1895888654885084</v>
      </c>
      <c r="V129" s="317">
        <v>414.1</v>
      </c>
      <c r="W129" s="131">
        <v>0</v>
      </c>
      <c r="X129" s="131">
        <v>0</v>
      </c>
      <c r="Y129" s="131">
        <v>0</v>
      </c>
      <c r="Z129" s="60">
        <v>3508.7999999999997</v>
      </c>
      <c r="AA129" s="147">
        <v>321.60000000000002</v>
      </c>
      <c r="AB129" s="131">
        <v>735.7</v>
      </c>
      <c r="AC129" s="131">
        <v>3094.7</v>
      </c>
      <c r="AD129" s="234">
        <v>0.7</v>
      </c>
      <c r="AE129" s="131">
        <v>1528.9399999999998</v>
      </c>
      <c r="AF129" s="131"/>
      <c r="AG129" s="131">
        <v>946.1</v>
      </c>
      <c r="AH129" s="502">
        <v>0.69998168665873095</v>
      </c>
      <c r="AI129" s="594">
        <v>793.2</v>
      </c>
      <c r="AJ129" s="131">
        <v>140</v>
      </c>
      <c r="AK129" s="429">
        <v>7.0000000000000007E-2</v>
      </c>
      <c r="AL129" s="131">
        <v>152.9</v>
      </c>
      <c r="AM129" s="497">
        <v>0.76998168665873101</v>
      </c>
      <c r="AN129" s="465"/>
      <c r="AP129" s="576"/>
    </row>
    <row r="130" spans="2:42" ht="15.75" customHeight="1" x14ac:dyDescent="0.25">
      <c r="B130" s="576">
        <v>116</v>
      </c>
      <c r="C130" s="666"/>
      <c r="D130" s="15" t="s">
        <v>853</v>
      </c>
      <c r="E130" s="565">
        <v>3</v>
      </c>
      <c r="F130" s="565">
        <v>15</v>
      </c>
      <c r="G130" s="565">
        <v>12</v>
      </c>
      <c r="H130" s="131">
        <v>1253.8999999999999</v>
      </c>
      <c r="I130" s="131">
        <v>40.799999999999997</v>
      </c>
      <c r="J130" s="616">
        <v>0.31366137650530351</v>
      </c>
      <c r="K130" s="131">
        <v>393.3</v>
      </c>
      <c r="L130" s="616">
        <v>0</v>
      </c>
      <c r="M130" s="131">
        <v>0</v>
      </c>
      <c r="N130" s="616">
        <v>0</v>
      </c>
      <c r="O130" s="131">
        <v>0</v>
      </c>
      <c r="P130" s="131">
        <v>0</v>
      </c>
      <c r="Q130" s="131">
        <v>0</v>
      </c>
      <c r="R130" s="131">
        <v>37.799999999999997</v>
      </c>
      <c r="S130" s="131">
        <v>4.2</v>
      </c>
      <c r="T130" s="131">
        <v>164.1</v>
      </c>
      <c r="U130" s="616">
        <v>0.19060531142834358</v>
      </c>
      <c r="V130" s="317">
        <v>239</v>
      </c>
      <c r="W130" s="131">
        <v>0</v>
      </c>
      <c r="X130" s="131">
        <v>0</v>
      </c>
      <c r="Y130" s="131">
        <v>0</v>
      </c>
      <c r="Z130" s="60">
        <v>2133.0999999999995</v>
      </c>
      <c r="AA130" s="147">
        <v>195.5</v>
      </c>
      <c r="AB130" s="131">
        <v>434.5</v>
      </c>
      <c r="AC130" s="131">
        <v>1894.0999999999997</v>
      </c>
      <c r="AD130" s="234">
        <v>0.7</v>
      </c>
      <c r="AE130" s="131">
        <v>877.7299999999999</v>
      </c>
      <c r="AF130" s="131"/>
      <c r="AG130" s="131">
        <v>443.2</v>
      </c>
      <c r="AH130" s="502">
        <v>0.69997607464710121</v>
      </c>
      <c r="AI130" s="594">
        <v>443.2</v>
      </c>
      <c r="AJ130" s="131">
        <v>116</v>
      </c>
      <c r="AK130" s="429">
        <v>0</v>
      </c>
      <c r="AL130" s="131">
        <v>0</v>
      </c>
      <c r="AM130" s="497">
        <v>0.69997607464710121</v>
      </c>
      <c r="AN130" s="465"/>
    </row>
    <row r="131" spans="2:42" s="601" customFormat="1" x14ac:dyDescent="0.25">
      <c r="B131" s="576">
        <v>117</v>
      </c>
      <c r="C131" s="666"/>
      <c r="D131" s="15" t="s">
        <v>799</v>
      </c>
      <c r="E131" s="565">
        <v>3</v>
      </c>
      <c r="F131" s="565">
        <v>17</v>
      </c>
      <c r="G131" s="565">
        <v>16</v>
      </c>
      <c r="H131" s="131">
        <v>1599.4999999999998</v>
      </c>
      <c r="I131" s="131">
        <v>58.8</v>
      </c>
      <c r="J131" s="616">
        <v>0.32922788371366057</v>
      </c>
      <c r="K131" s="131">
        <v>526.6</v>
      </c>
      <c r="L131" s="616">
        <v>0</v>
      </c>
      <c r="M131" s="131">
        <v>0</v>
      </c>
      <c r="N131" s="616">
        <v>0</v>
      </c>
      <c r="O131" s="131">
        <v>0</v>
      </c>
      <c r="P131" s="131">
        <v>0</v>
      </c>
      <c r="Q131" s="131">
        <v>0</v>
      </c>
      <c r="R131" s="131">
        <v>37.799999999999997</v>
      </c>
      <c r="S131" s="131">
        <v>4.2</v>
      </c>
      <c r="T131" s="131">
        <v>211.1</v>
      </c>
      <c r="U131" s="616">
        <v>0.19206001875586123</v>
      </c>
      <c r="V131" s="317">
        <v>307.2</v>
      </c>
      <c r="W131" s="131">
        <v>0</v>
      </c>
      <c r="X131" s="131">
        <v>0</v>
      </c>
      <c r="Y131" s="131">
        <v>0</v>
      </c>
      <c r="Z131" s="60">
        <v>2745.1999999999994</v>
      </c>
      <c r="AA131" s="147">
        <v>251.6</v>
      </c>
      <c r="AB131" s="131">
        <v>558.79999999999995</v>
      </c>
      <c r="AC131" s="131">
        <v>2437.9999999999995</v>
      </c>
      <c r="AD131" s="234">
        <v>0.7</v>
      </c>
      <c r="AE131" s="131">
        <v>1119.6499999999999</v>
      </c>
      <c r="AF131" s="131"/>
      <c r="AG131" s="131">
        <v>560.9</v>
      </c>
      <c r="AH131" s="502">
        <v>0.70003125976867775</v>
      </c>
      <c r="AI131" s="594">
        <v>560.9</v>
      </c>
      <c r="AJ131" s="131"/>
      <c r="AK131" s="429">
        <v>0</v>
      </c>
      <c r="AL131" s="131">
        <v>0</v>
      </c>
      <c r="AM131" s="497">
        <v>0.70003125976867775</v>
      </c>
      <c r="AN131" s="465"/>
      <c r="AP131" s="576"/>
    </row>
    <row r="132" spans="2:42" s="601" customFormat="1" ht="15.75" customHeight="1" x14ac:dyDescent="0.25">
      <c r="B132" s="576">
        <v>118</v>
      </c>
      <c r="C132" s="666" t="s">
        <v>127</v>
      </c>
      <c r="D132" s="494" t="s">
        <v>124</v>
      </c>
      <c r="E132" s="530">
        <v>9</v>
      </c>
      <c r="F132" s="530">
        <v>55</v>
      </c>
      <c r="G132" s="530">
        <v>48</v>
      </c>
      <c r="H132" s="65">
        <v>4436.2</v>
      </c>
      <c r="I132" s="65">
        <v>114</v>
      </c>
      <c r="J132" s="615">
        <v>0.1991569361164961</v>
      </c>
      <c r="K132" s="65">
        <v>883.5</v>
      </c>
      <c r="L132" s="615">
        <v>0</v>
      </c>
      <c r="M132" s="65">
        <v>0</v>
      </c>
      <c r="N132" s="615">
        <v>0</v>
      </c>
      <c r="O132" s="65">
        <v>0</v>
      </c>
      <c r="P132" s="65">
        <v>0</v>
      </c>
      <c r="Q132" s="65">
        <v>0</v>
      </c>
      <c r="R132" s="65">
        <v>151.19999999999999</v>
      </c>
      <c r="S132" s="65">
        <v>12.7</v>
      </c>
      <c r="T132" s="65">
        <v>536.6</v>
      </c>
      <c r="U132" s="615">
        <v>0.18971191560344441</v>
      </c>
      <c r="V132" s="65">
        <v>841.6</v>
      </c>
      <c r="W132" s="65">
        <v>0</v>
      </c>
      <c r="X132" s="65">
        <v>0</v>
      </c>
      <c r="Y132" s="65">
        <v>0</v>
      </c>
      <c r="Z132" s="65">
        <v>6975.7999999999993</v>
      </c>
      <c r="AA132" s="140">
        <v>639.40000000000009</v>
      </c>
      <c r="AB132" s="140">
        <v>1481</v>
      </c>
      <c r="AC132" s="140">
        <v>6134.1999999999989</v>
      </c>
      <c r="AD132" s="232">
        <v>0.7</v>
      </c>
      <c r="AE132" s="140">
        <v>3105.3399999999992</v>
      </c>
      <c r="AF132" s="140"/>
      <c r="AG132" s="140">
        <v>1624.4</v>
      </c>
      <c r="AH132" s="497"/>
      <c r="AI132" s="140">
        <v>1624.4</v>
      </c>
      <c r="AJ132" s="65"/>
      <c r="AK132" s="429">
        <v>0</v>
      </c>
      <c r="AL132" s="65">
        <v>0</v>
      </c>
      <c r="AM132" s="498"/>
      <c r="AN132" s="62">
        <v>0</v>
      </c>
      <c r="AP132" s="576"/>
    </row>
    <row r="133" spans="2:42" s="601" customFormat="1" ht="15.75" customHeight="1" x14ac:dyDescent="0.25">
      <c r="B133" s="576">
        <v>119</v>
      </c>
      <c r="C133" s="666"/>
      <c r="D133" s="15" t="s">
        <v>718</v>
      </c>
      <c r="E133" s="565">
        <v>4</v>
      </c>
      <c r="F133" s="565">
        <v>21</v>
      </c>
      <c r="G133" s="565">
        <v>18</v>
      </c>
      <c r="H133" s="131">
        <v>1777.7</v>
      </c>
      <c r="I133" s="131">
        <v>34.799999999999997</v>
      </c>
      <c r="J133" s="616">
        <v>0.1429375035157788</v>
      </c>
      <c r="K133" s="131">
        <v>254.1</v>
      </c>
      <c r="L133" s="616">
        <v>0</v>
      </c>
      <c r="M133" s="131">
        <v>0</v>
      </c>
      <c r="N133" s="616">
        <v>0</v>
      </c>
      <c r="O133" s="131">
        <v>0</v>
      </c>
      <c r="P133" s="131">
        <v>0</v>
      </c>
      <c r="Q133" s="131">
        <v>0</v>
      </c>
      <c r="R133" s="131">
        <v>75.599999999999994</v>
      </c>
      <c r="S133" s="131">
        <v>4.2</v>
      </c>
      <c r="T133" s="131">
        <v>206.7</v>
      </c>
      <c r="U133" s="616">
        <v>0.18782696742982505</v>
      </c>
      <c r="V133" s="317">
        <v>333.9</v>
      </c>
      <c r="W133" s="131">
        <v>0</v>
      </c>
      <c r="X133" s="131">
        <v>0</v>
      </c>
      <c r="Y133" s="131">
        <v>0</v>
      </c>
      <c r="Z133" s="60">
        <v>2686.9999999999995</v>
      </c>
      <c r="AA133" s="147">
        <v>246.3</v>
      </c>
      <c r="AB133" s="131">
        <v>580.20000000000005</v>
      </c>
      <c r="AC133" s="131">
        <v>2353.0999999999995</v>
      </c>
      <c r="AD133" s="234">
        <v>0.7</v>
      </c>
      <c r="AE133" s="131">
        <v>1244.3899999999999</v>
      </c>
      <c r="AF133" s="131"/>
      <c r="AG133" s="131">
        <v>664.2</v>
      </c>
      <c r="AH133" s="502">
        <v>0.70000562524610455</v>
      </c>
      <c r="AI133" s="594">
        <v>664.2</v>
      </c>
      <c r="AJ133" s="131">
        <v>106</v>
      </c>
      <c r="AK133" s="429">
        <v>0</v>
      </c>
      <c r="AL133" s="131">
        <v>0</v>
      </c>
      <c r="AM133" s="497">
        <v>0.70000562524610455</v>
      </c>
      <c r="AN133" s="465"/>
      <c r="AP133" s="576"/>
    </row>
    <row r="134" spans="2:42" s="601" customFormat="1" x14ac:dyDescent="0.25">
      <c r="B134" s="576">
        <v>120</v>
      </c>
      <c r="C134" s="666"/>
      <c r="D134" s="15" t="s">
        <v>719</v>
      </c>
      <c r="E134" s="565">
        <v>5</v>
      </c>
      <c r="F134" s="565">
        <v>34</v>
      </c>
      <c r="G134" s="565">
        <v>30</v>
      </c>
      <c r="H134" s="131">
        <v>2658.4999999999995</v>
      </c>
      <c r="I134" s="131">
        <v>79.2</v>
      </c>
      <c r="J134" s="616">
        <v>0.23675004701899571</v>
      </c>
      <c r="K134" s="131">
        <v>629.4</v>
      </c>
      <c r="L134" s="616">
        <v>0</v>
      </c>
      <c r="M134" s="131">
        <v>0</v>
      </c>
      <c r="N134" s="616">
        <v>0</v>
      </c>
      <c r="O134" s="131">
        <v>0</v>
      </c>
      <c r="P134" s="131">
        <v>0</v>
      </c>
      <c r="Q134" s="131">
        <v>0</v>
      </c>
      <c r="R134" s="131">
        <v>75.599999999999994</v>
      </c>
      <c r="S134" s="131">
        <v>8.5</v>
      </c>
      <c r="T134" s="131">
        <v>329.90000000000003</v>
      </c>
      <c r="U134" s="616">
        <v>0.19097235283054359</v>
      </c>
      <c r="V134" s="317">
        <v>507.70000000000005</v>
      </c>
      <c r="W134" s="131">
        <v>0</v>
      </c>
      <c r="X134" s="131">
        <v>0</v>
      </c>
      <c r="Y134" s="131">
        <v>0</v>
      </c>
      <c r="Z134" s="60">
        <v>4288.7999999999993</v>
      </c>
      <c r="AA134" s="147">
        <v>393.1</v>
      </c>
      <c r="AB134" s="131">
        <v>900.80000000000007</v>
      </c>
      <c r="AC134" s="131">
        <v>3781.0999999999995</v>
      </c>
      <c r="AD134" s="234">
        <v>0.7</v>
      </c>
      <c r="AE134" s="131">
        <v>1860.9499999999996</v>
      </c>
      <c r="AF134" s="131"/>
      <c r="AG134" s="131">
        <v>960.2</v>
      </c>
      <c r="AH134" s="502">
        <v>0.70001880759826984</v>
      </c>
      <c r="AI134" s="594">
        <v>960.2</v>
      </c>
      <c r="AJ134" s="131"/>
      <c r="AK134" s="429">
        <v>0</v>
      </c>
      <c r="AL134" s="131">
        <v>0</v>
      </c>
      <c r="AM134" s="497">
        <v>0.70001880759826984</v>
      </c>
      <c r="AN134" s="465"/>
      <c r="AP134" s="576"/>
    </row>
    <row r="135" spans="2:42" ht="15.75" customHeight="1" x14ac:dyDescent="0.25">
      <c r="B135" s="576">
        <v>121</v>
      </c>
      <c r="C135" s="666" t="s">
        <v>128</v>
      </c>
      <c r="D135" s="494" t="s">
        <v>124</v>
      </c>
      <c r="E135" s="566">
        <v>13</v>
      </c>
      <c r="F135" s="566">
        <v>67</v>
      </c>
      <c r="G135" s="566">
        <v>63</v>
      </c>
      <c r="H135" s="527">
        <v>6086.7</v>
      </c>
      <c r="I135" s="527">
        <v>201.60000000000002</v>
      </c>
      <c r="J135" s="615">
        <v>0.27063926265464044</v>
      </c>
      <c r="K135" s="527">
        <v>1647.3</v>
      </c>
      <c r="L135" s="615">
        <v>0</v>
      </c>
      <c r="M135" s="527">
        <v>0</v>
      </c>
      <c r="N135" s="617">
        <v>0</v>
      </c>
      <c r="O135" s="527">
        <v>0</v>
      </c>
      <c r="P135" s="527">
        <v>0</v>
      </c>
      <c r="Q135" s="527">
        <v>0</v>
      </c>
      <c r="R135" s="527">
        <v>116.3</v>
      </c>
      <c r="S135" s="527">
        <v>12.600000000000001</v>
      </c>
      <c r="T135" s="527">
        <v>770.2</v>
      </c>
      <c r="U135" s="615">
        <v>0.19314242528792283</v>
      </c>
      <c r="V135" s="527">
        <v>1175.5999999999999</v>
      </c>
      <c r="W135" s="527">
        <v>0</v>
      </c>
      <c r="X135" s="527">
        <v>0</v>
      </c>
      <c r="Y135" s="527">
        <v>0</v>
      </c>
      <c r="Z135" s="527">
        <v>10010.299999999999</v>
      </c>
      <c r="AA135" s="528">
        <v>917.40000000000009</v>
      </c>
      <c r="AB135" s="528">
        <v>2093</v>
      </c>
      <c r="AC135" s="528">
        <v>8834.6999999999989</v>
      </c>
      <c r="AD135" s="618">
        <v>0.7</v>
      </c>
      <c r="AE135" s="528">
        <v>4260.6899999999996</v>
      </c>
      <c r="AF135" s="528"/>
      <c r="AG135" s="528">
        <v>2269</v>
      </c>
      <c r="AH135" s="521"/>
      <c r="AI135" s="528">
        <v>2167.6999999999998</v>
      </c>
      <c r="AJ135" s="527"/>
      <c r="AK135" s="429">
        <v>0</v>
      </c>
      <c r="AL135" s="527">
        <v>101.3</v>
      </c>
      <c r="AM135" s="518"/>
      <c r="AN135" s="529">
        <v>0</v>
      </c>
    </row>
    <row r="136" spans="2:42" s="601" customFormat="1" x14ac:dyDescent="0.25">
      <c r="B136" s="576">
        <v>122</v>
      </c>
      <c r="C136" s="666"/>
      <c r="D136" s="15" t="s">
        <v>720</v>
      </c>
      <c r="E136" s="565">
        <v>3</v>
      </c>
      <c r="F136" s="565">
        <v>18</v>
      </c>
      <c r="G136" s="565">
        <v>18</v>
      </c>
      <c r="H136" s="131">
        <v>1729.6000000000001</v>
      </c>
      <c r="I136" s="131">
        <v>55.2</v>
      </c>
      <c r="J136" s="616">
        <v>0.22785615171137835</v>
      </c>
      <c r="K136" s="131">
        <v>394.1</v>
      </c>
      <c r="L136" s="616">
        <v>0</v>
      </c>
      <c r="M136" s="131">
        <v>0</v>
      </c>
      <c r="N136" s="616">
        <v>0</v>
      </c>
      <c r="O136" s="131">
        <v>0</v>
      </c>
      <c r="P136" s="131">
        <v>0</v>
      </c>
      <c r="Q136" s="131">
        <v>0</v>
      </c>
      <c r="R136" s="131">
        <v>40.699999999999996</v>
      </c>
      <c r="S136" s="131">
        <v>4.2</v>
      </c>
      <c r="T136" s="131">
        <v>213.1</v>
      </c>
      <c r="U136" s="616">
        <v>0.19241443108233117</v>
      </c>
      <c r="V136" s="317">
        <v>332.8</v>
      </c>
      <c r="W136" s="131">
        <v>0</v>
      </c>
      <c r="X136" s="131">
        <v>0</v>
      </c>
      <c r="Y136" s="131">
        <v>0</v>
      </c>
      <c r="Z136" s="60">
        <v>2769.7</v>
      </c>
      <c r="AA136" s="147">
        <v>253.8</v>
      </c>
      <c r="AB136" s="131">
        <v>586.6</v>
      </c>
      <c r="AC136" s="131">
        <v>2436.8999999999996</v>
      </c>
      <c r="AD136" s="234">
        <v>0.7</v>
      </c>
      <c r="AE136" s="131">
        <v>1210.72</v>
      </c>
      <c r="AF136" s="131"/>
      <c r="AG136" s="131">
        <v>624.1</v>
      </c>
      <c r="AH136" s="502">
        <v>0.69998843663274746</v>
      </c>
      <c r="AI136" s="594">
        <v>624.1</v>
      </c>
      <c r="AJ136" s="131"/>
      <c r="AK136" s="429">
        <v>0</v>
      </c>
      <c r="AL136" s="131">
        <v>0</v>
      </c>
      <c r="AM136" s="497">
        <v>0.69998843663274746</v>
      </c>
      <c r="AN136" s="465"/>
      <c r="AP136" s="576"/>
    </row>
    <row r="137" spans="2:42" x14ac:dyDescent="0.25">
      <c r="B137" s="576">
        <v>123</v>
      </c>
      <c r="C137" s="666"/>
      <c r="D137" s="15" t="s">
        <v>721</v>
      </c>
      <c r="E137" s="565">
        <v>4</v>
      </c>
      <c r="F137" s="565">
        <v>17</v>
      </c>
      <c r="G137" s="565">
        <v>15</v>
      </c>
      <c r="H137" s="131">
        <v>1447.3999999999999</v>
      </c>
      <c r="I137" s="131">
        <v>55.2</v>
      </c>
      <c r="J137" s="616">
        <v>0.30793146331352772</v>
      </c>
      <c r="K137" s="131">
        <v>445.7</v>
      </c>
      <c r="L137" s="616">
        <v>0</v>
      </c>
      <c r="M137" s="131">
        <v>0</v>
      </c>
      <c r="N137" s="616">
        <v>0</v>
      </c>
      <c r="O137" s="131">
        <v>0</v>
      </c>
      <c r="P137" s="131">
        <v>0</v>
      </c>
      <c r="Q137" s="131">
        <v>0</v>
      </c>
      <c r="R137" s="131">
        <v>37.799999999999997</v>
      </c>
      <c r="S137" s="131">
        <v>4.2</v>
      </c>
      <c r="T137" s="131">
        <v>189.1</v>
      </c>
      <c r="U137" s="616">
        <v>0.19151582147298604</v>
      </c>
      <c r="V137" s="317">
        <v>277.2</v>
      </c>
      <c r="W137" s="131">
        <v>0</v>
      </c>
      <c r="X137" s="131">
        <v>0</v>
      </c>
      <c r="Y137" s="131">
        <v>0</v>
      </c>
      <c r="Z137" s="60">
        <v>2456.6</v>
      </c>
      <c r="AA137" s="147">
        <v>225.1</v>
      </c>
      <c r="AB137" s="131">
        <v>502.29999999999995</v>
      </c>
      <c r="AC137" s="131">
        <v>2179.4</v>
      </c>
      <c r="AD137" s="234">
        <v>0.7</v>
      </c>
      <c r="AE137" s="131">
        <v>1013.1799999999998</v>
      </c>
      <c r="AF137" s="131"/>
      <c r="AG137" s="131">
        <v>612.19999999999993</v>
      </c>
      <c r="AH137" s="502">
        <v>0.70001381788033723</v>
      </c>
      <c r="AI137" s="594">
        <v>510.9</v>
      </c>
      <c r="AJ137" s="131">
        <v>127</v>
      </c>
      <c r="AK137" s="429">
        <v>7.0000000000000007E-2</v>
      </c>
      <c r="AL137" s="131">
        <v>101.3</v>
      </c>
      <c r="AM137" s="497">
        <v>0.77001381788033729</v>
      </c>
      <c r="AN137" s="465"/>
    </row>
    <row r="138" spans="2:42" s="601" customFormat="1" ht="15.75" customHeight="1" x14ac:dyDescent="0.25">
      <c r="B138" s="576">
        <v>124</v>
      </c>
      <c r="C138" s="666"/>
      <c r="D138" s="15" t="s">
        <v>722</v>
      </c>
      <c r="E138" s="565">
        <v>2</v>
      </c>
      <c r="F138" s="565">
        <v>15</v>
      </c>
      <c r="G138" s="565">
        <v>13</v>
      </c>
      <c r="H138" s="131">
        <v>1222.7</v>
      </c>
      <c r="I138" s="131">
        <v>37.200000000000003</v>
      </c>
      <c r="J138" s="616">
        <v>0.25451868814917805</v>
      </c>
      <c r="K138" s="131">
        <v>311.2</v>
      </c>
      <c r="L138" s="616">
        <v>0</v>
      </c>
      <c r="M138" s="131">
        <v>0</v>
      </c>
      <c r="N138" s="616">
        <v>0</v>
      </c>
      <c r="O138" s="131">
        <v>0</v>
      </c>
      <c r="P138" s="131">
        <v>0</v>
      </c>
      <c r="Q138" s="131">
        <v>0</v>
      </c>
      <c r="R138" s="131">
        <v>37.799999999999997</v>
      </c>
      <c r="S138" s="131">
        <v>4.2</v>
      </c>
      <c r="T138" s="131">
        <v>153.9</v>
      </c>
      <c r="U138" s="616">
        <v>0.19039829884681442</v>
      </c>
      <c r="V138" s="317">
        <v>232.8</v>
      </c>
      <c r="W138" s="131">
        <v>0</v>
      </c>
      <c r="X138" s="131">
        <v>0</v>
      </c>
      <c r="Y138" s="131">
        <v>0</v>
      </c>
      <c r="Z138" s="60">
        <v>1999.8000000000002</v>
      </c>
      <c r="AA138" s="147">
        <v>183.3</v>
      </c>
      <c r="AB138" s="131">
        <v>416.1</v>
      </c>
      <c r="AC138" s="131">
        <v>1767.0000000000002</v>
      </c>
      <c r="AD138" s="234">
        <v>0.7</v>
      </c>
      <c r="AE138" s="131">
        <v>855.89</v>
      </c>
      <c r="AF138" s="131"/>
      <c r="AG138" s="131">
        <v>439.8</v>
      </c>
      <c r="AH138" s="502">
        <v>0.70000817862108455</v>
      </c>
      <c r="AI138" s="594">
        <v>439.8</v>
      </c>
      <c r="AJ138" s="131"/>
      <c r="AK138" s="429">
        <v>0</v>
      </c>
      <c r="AL138" s="131">
        <v>0</v>
      </c>
      <c r="AM138" s="497">
        <v>0.70000817862108455</v>
      </c>
      <c r="AN138" s="465"/>
      <c r="AP138" s="576"/>
    </row>
    <row r="139" spans="2:42" x14ac:dyDescent="0.25">
      <c r="B139" s="576">
        <v>125</v>
      </c>
      <c r="C139" s="666"/>
      <c r="D139" s="15" t="s">
        <v>723</v>
      </c>
      <c r="E139" s="565">
        <v>4</v>
      </c>
      <c r="F139" s="565">
        <v>17</v>
      </c>
      <c r="G139" s="565">
        <v>17</v>
      </c>
      <c r="H139" s="131">
        <v>1687.0000000000002</v>
      </c>
      <c r="I139" s="131">
        <v>54</v>
      </c>
      <c r="J139" s="616">
        <v>0.29419087136929456</v>
      </c>
      <c r="K139" s="131">
        <v>496.29999999999995</v>
      </c>
      <c r="L139" s="616">
        <v>0</v>
      </c>
      <c r="M139" s="131">
        <v>0</v>
      </c>
      <c r="N139" s="616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214.1</v>
      </c>
      <c r="U139" s="616">
        <v>0.1972732661529342</v>
      </c>
      <c r="V139" s="317">
        <v>332.8</v>
      </c>
      <c r="W139" s="131">
        <v>0</v>
      </c>
      <c r="X139" s="131">
        <v>0</v>
      </c>
      <c r="Y139" s="131">
        <v>0</v>
      </c>
      <c r="Z139" s="60">
        <v>2784.2000000000003</v>
      </c>
      <c r="AA139" s="147">
        <v>255.2</v>
      </c>
      <c r="AB139" s="131">
        <v>588</v>
      </c>
      <c r="AC139" s="131">
        <v>2451.4</v>
      </c>
      <c r="AD139" s="234">
        <v>0.7</v>
      </c>
      <c r="AE139" s="131">
        <v>1180.9000000000001</v>
      </c>
      <c r="AF139" s="131"/>
      <c r="AG139" s="131">
        <v>592.9</v>
      </c>
      <c r="AH139" s="502">
        <v>0.7</v>
      </c>
      <c r="AI139" s="594">
        <v>592.9</v>
      </c>
      <c r="AJ139" s="131"/>
      <c r="AK139" s="429">
        <v>0</v>
      </c>
      <c r="AL139" s="131">
        <v>0</v>
      </c>
      <c r="AM139" s="497">
        <v>0.7</v>
      </c>
      <c r="AN139" s="465"/>
    </row>
    <row r="140" spans="2:42" s="601" customFormat="1" ht="15.75" customHeight="1" x14ac:dyDescent="0.25">
      <c r="B140" s="576">
        <v>126</v>
      </c>
      <c r="C140" s="666" t="s">
        <v>129</v>
      </c>
      <c r="D140" s="494" t="s">
        <v>124</v>
      </c>
      <c r="E140" s="566">
        <v>6</v>
      </c>
      <c r="F140" s="566">
        <v>59</v>
      </c>
      <c r="G140" s="566">
        <v>55</v>
      </c>
      <c r="H140" s="527">
        <v>5080.8999999999996</v>
      </c>
      <c r="I140" s="527">
        <v>159.60000000000002</v>
      </c>
      <c r="J140" s="615">
        <v>0.28660276722627887</v>
      </c>
      <c r="K140" s="527">
        <v>1456.2</v>
      </c>
      <c r="L140" s="615">
        <v>0</v>
      </c>
      <c r="M140" s="527">
        <v>0</v>
      </c>
      <c r="N140" s="617">
        <v>0</v>
      </c>
      <c r="O140" s="527">
        <v>0</v>
      </c>
      <c r="P140" s="527">
        <v>0</v>
      </c>
      <c r="Q140" s="527">
        <v>0</v>
      </c>
      <c r="R140" s="527">
        <v>156.6</v>
      </c>
      <c r="S140" s="527">
        <v>8.4</v>
      </c>
      <c r="T140" s="527">
        <v>652.6</v>
      </c>
      <c r="U140" s="615">
        <v>0.19065519888208785</v>
      </c>
      <c r="V140" s="527">
        <v>968.7</v>
      </c>
      <c r="W140" s="527">
        <v>0</v>
      </c>
      <c r="X140" s="527">
        <v>0</v>
      </c>
      <c r="Y140" s="527">
        <v>0</v>
      </c>
      <c r="Z140" s="527">
        <v>8483</v>
      </c>
      <c r="AA140" s="528">
        <v>777.5</v>
      </c>
      <c r="AB140" s="528">
        <v>1746.2</v>
      </c>
      <c r="AC140" s="528">
        <v>7514.2999999999993</v>
      </c>
      <c r="AD140" s="618">
        <v>0.7</v>
      </c>
      <c r="AE140" s="528">
        <v>3556.63</v>
      </c>
      <c r="AF140" s="528"/>
      <c r="AG140" s="528">
        <v>1810.4</v>
      </c>
      <c r="AH140" s="521"/>
      <c r="AI140" s="528">
        <v>1810.4</v>
      </c>
      <c r="AJ140" s="527"/>
      <c r="AK140" s="429">
        <v>0</v>
      </c>
      <c r="AL140" s="527">
        <v>0</v>
      </c>
      <c r="AM140" s="518"/>
      <c r="AN140" s="529">
        <v>0</v>
      </c>
      <c r="AP140" s="576"/>
    </row>
    <row r="141" spans="2:42" s="601" customFormat="1" ht="15.75" customHeight="1" x14ac:dyDescent="0.25">
      <c r="B141" s="576">
        <v>127</v>
      </c>
      <c r="C141" s="666"/>
      <c r="D141" s="15" t="s">
        <v>724</v>
      </c>
      <c r="E141" s="565">
        <v>4</v>
      </c>
      <c r="F141" s="565">
        <v>25</v>
      </c>
      <c r="G141" s="565">
        <v>25</v>
      </c>
      <c r="H141" s="131">
        <v>2357.9</v>
      </c>
      <c r="I141" s="131">
        <v>81.600000000000009</v>
      </c>
      <c r="J141" s="616">
        <v>0.29093685058738705</v>
      </c>
      <c r="K141" s="131">
        <v>686</v>
      </c>
      <c r="L141" s="616">
        <v>0</v>
      </c>
      <c r="M141" s="131">
        <v>0</v>
      </c>
      <c r="N141" s="616">
        <v>0</v>
      </c>
      <c r="O141" s="131">
        <v>0</v>
      </c>
      <c r="P141" s="131">
        <v>0</v>
      </c>
      <c r="Q141" s="131">
        <v>0</v>
      </c>
      <c r="R141" s="131">
        <v>43.199999999999996</v>
      </c>
      <c r="S141" s="131">
        <v>4.2</v>
      </c>
      <c r="T141" s="131">
        <v>302.5</v>
      </c>
      <c r="U141" s="616">
        <v>0.19368929980067009</v>
      </c>
      <c r="V141" s="317">
        <v>456.70000000000005</v>
      </c>
      <c r="W141" s="131">
        <v>0</v>
      </c>
      <c r="X141" s="131">
        <v>0</v>
      </c>
      <c r="Y141" s="131">
        <v>0</v>
      </c>
      <c r="Z141" s="60">
        <v>3932.0999999999995</v>
      </c>
      <c r="AA141" s="147">
        <v>360.4</v>
      </c>
      <c r="AB141" s="131">
        <v>817.1</v>
      </c>
      <c r="AC141" s="131">
        <v>3475.3999999999996</v>
      </c>
      <c r="AD141" s="234">
        <v>0.7</v>
      </c>
      <c r="AE141" s="131">
        <v>1650.53</v>
      </c>
      <c r="AF141" s="131"/>
      <c r="AG141" s="131">
        <v>833.4</v>
      </c>
      <c r="AH141" s="502">
        <v>0.69998727681411421</v>
      </c>
      <c r="AI141" s="594">
        <v>833.4</v>
      </c>
      <c r="AJ141" s="131">
        <v>122</v>
      </c>
      <c r="AK141" s="429">
        <v>0</v>
      </c>
      <c r="AL141" s="131">
        <v>0</v>
      </c>
      <c r="AM141" s="497">
        <v>0.69998727681411421</v>
      </c>
      <c r="AN141" s="465"/>
      <c r="AP141" s="576"/>
    </row>
    <row r="142" spans="2:42" s="601" customFormat="1" x14ac:dyDescent="0.25">
      <c r="B142" s="576">
        <v>128</v>
      </c>
      <c r="C142" s="666"/>
      <c r="D142" s="15" t="s">
        <v>725</v>
      </c>
      <c r="E142" s="565">
        <v>2</v>
      </c>
      <c r="F142" s="565">
        <v>34</v>
      </c>
      <c r="G142" s="565">
        <v>30</v>
      </c>
      <c r="H142" s="131">
        <v>2723</v>
      </c>
      <c r="I142" s="131">
        <v>78</v>
      </c>
      <c r="J142" s="616">
        <v>0.28284979801689314</v>
      </c>
      <c r="K142" s="131">
        <v>770.2</v>
      </c>
      <c r="L142" s="616">
        <v>0</v>
      </c>
      <c r="M142" s="131">
        <v>0</v>
      </c>
      <c r="N142" s="616">
        <v>0</v>
      </c>
      <c r="O142" s="131">
        <v>0</v>
      </c>
      <c r="P142" s="131">
        <v>0</v>
      </c>
      <c r="Q142" s="131">
        <v>0</v>
      </c>
      <c r="R142" s="131">
        <v>113.4</v>
      </c>
      <c r="S142" s="131">
        <v>4.2</v>
      </c>
      <c r="T142" s="131">
        <v>350.1</v>
      </c>
      <c r="U142" s="616">
        <v>0.18802791039294894</v>
      </c>
      <c r="V142" s="317">
        <v>512</v>
      </c>
      <c r="W142" s="131">
        <v>0</v>
      </c>
      <c r="X142" s="131">
        <v>0</v>
      </c>
      <c r="Y142" s="131">
        <v>0</v>
      </c>
      <c r="Z142" s="60">
        <v>4550.8999999999996</v>
      </c>
      <c r="AA142" s="147">
        <v>417.1</v>
      </c>
      <c r="AB142" s="131">
        <v>929.1</v>
      </c>
      <c r="AC142" s="131">
        <v>4038.8999999999996</v>
      </c>
      <c r="AD142" s="234">
        <v>0.7</v>
      </c>
      <c r="AE142" s="131">
        <v>1906.1</v>
      </c>
      <c r="AF142" s="131"/>
      <c r="AG142" s="131">
        <v>977</v>
      </c>
      <c r="AH142" s="502">
        <v>0.7</v>
      </c>
      <c r="AI142" s="594">
        <v>977</v>
      </c>
      <c r="AJ142" s="131">
        <v>114</v>
      </c>
      <c r="AK142" s="429">
        <v>0</v>
      </c>
      <c r="AL142" s="131">
        <v>0</v>
      </c>
      <c r="AM142" s="497">
        <v>0.7</v>
      </c>
      <c r="AN142" s="465"/>
      <c r="AP142" s="576"/>
    </row>
    <row r="143" spans="2:42" s="601" customFormat="1" ht="15.75" customHeight="1" x14ac:dyDescent="0.25">
      <c r="B143" s="576">
        <v>129</v>
      </c>
      <c r="C143" s="666" t="s">
        <v>130</v>
      </c>
      <c r="D143" s="494" t="s">
        <v>124</v>
      </c>
      <c r="E143" s="530">
        <v>7</v>
      </c>
      <c r="F143" s="530">
        <v>36</v>
      </c>
      <c r="G143" s="530">
        <v>34</v>
      </c>
      <c r="H143" s="65">
        <v>2980.3999999999996</v>
      </c>
      <c r="I143" s="65">
        <v>117.6</v>
      </c>
      <c r="J143" s="615">
        <v>0.32707019192054759</v>
      </c>
      <c r="K143" s="65">
        <v>974.8</v>
      </c>
      <c r="L143" s="615">
        <v>0</v>
      </c>
      <c r="M143" s="65">
        <v>0</v>
      </c>
      <c r="N143" s="615">
        <v>0</v>
      </c>
      <c r="O143" s="65">
        <v>0</v>
      </c>
      <c r="P143" s="65">
        <v>0</v>
      </c>
      <c r="Q143" s="65">
        <v>0</v>
      </c>
      <c r="R143" s="65">
        <v>151.39999999999998</v>
      </c>
      <c r="S143" s="65">
        <v>8.4</v>
      </c>
      <c r="T143" s="65">
        <v>412.4</v>
      </c>
      <c r="U143" s="615">
        <v>0.18601529995973701</v>
      </c>
      <c r="V143" s="65">
        <v>554.40000000000009</v>
      </c>
      <c r="W143" s="65">
        <v>0</v>
      </c>
      <c r="X143" s="65">
        <v>0</v>
      </c>
      <c r="Y143" s="65">
        <v>0</v>
      </c>
      <c r="Z143" s="65">
        <v>5199.3999999999987</v>
      </c>
      <c r="AA143" s="140">
        <v>476.5</v>
      </c>
      <c r="AB143" s="140">
        <v>1030.9000000000001</v>
      </c>
      <c r="AC143" s="140">
        <v>4644.9999999999982</v>
      </c>
      <c r="AD143" s="232">
        <v>0.7</v>
      </c>
      <c r="AE143" s="140">
        <v>2086.2799999999997</v>
      </c>
      <c r="AF143" s="140"/>
      <c r="AG143" s="140">
        <v>1055.3000000000002</v>
      </c>
      <c r="AH143" s="497"/>
      <c r="AI143" s="140">
        <v>1055.3000000000002</v>
      </c>
      <c r="AJ143" s="65"/>
      <c r="AK143" s="429">
        <v>0</v>
      </c>
      <c r="AL143" s="65">
        <v>0</v>
      </c>
      <c r="AM143" s="498"/>
      <c r="AN143" s="62">
        <v>0</v>
      </c>
      <c r="AP143" s="576"/>
    </row>
    <row r="144" spans="2:42" s="601" customFormat="1" ht="15.75" customHeight="1" x14ac:dyDescent="0.25">
      <c r="B144" s="576">
        <v>130</v>
      </c>
      <c r="C144" s="666"/>
      <c r="D144" s="15" t="s">
        <v>854</v>
      </c>
      <c r="E144" s="565">
        <v>4</v>
      </c>
      <c r="F144" s="565">
        <v>19</v>
      </c>
      <c r="G144" s="565">
        <v>17</v>
      </c>
      <c r="H144" s="131">
        <v>1490.1999999999998</v>
      </c>
      <c r="I144" s="131">
        <v>58.8</v>
      </c>
      <c r="J144" s="616">
        <v>0.33008992081599786</v>
      </c>
      <c r="K144" s="131">
        <v>491.9</v>
      </c>
      <c r="L144" s="616">
        <v>0</v>
      </c>
      <c r="M144" s="131">
        <v>0</v>
      </c>
      <c r="N144" s="616">
        <v>0</v>
      </c>
      <c r="O144" s="131">
        <v>0</v>
      </c>
      <c r="P144" s="131">
        <v>0</v>
      </c>
      <c r="Q144" s="131">
        <v>0</v>
      </c>
      <c r="R144" s="131">
        <v>75.7</v>
      </c>
      <c r="S144" s="131">
        <v>4.2</v>
      </c>
      <c r="T144" s="131">
        <v>206.6</v>
      </c>
      <c r="U144" s="616">
        <v>0.18601529995973701</v>
      </c>
      <c r="V144" s="317">
        <v>277.20000000000005</v>
      </c>
      <c r="W144" s="131">
        <v>0</v>
      </c>
      <c r="X144" s="131">
        <v>0</v>
      </c>
      <c r="Y144" s="131">
        <v>0</v>
      </c>
      <c r="Z144" s="60">
        <v>2604.5999999999995</v>
      </c>
      <c r="AA144" s="147">
        <v>238.7</v>
      </c>
      <c r="AB144" s="131">
        <v>515.90000000000009</v>
      </c>
      <c r="AC144" s="131">
        <v>2327.3999999999992</v>
      </c>
      <c r="AD144" s="234">
        <v>0.7</v>
      </c>
      <c r="AE144" s="131">
        <v>1043.1399999999999</v>
      </c>
      <c r="AF144" s="131"/>
      <c r="AG144" s="131">
        <v>527.20000000000005</v>
      </c>
      <c r="AH144" s="502">
        <v>0.69997315796537396</v>
      </c>
      <c r="AI144" s="594">
        <v>527.20000000000005</v>
      </c>
      <c r="AJ144" s="131"/>
      <c r="AK144" s="429">
        <v>0</v>
      </c>
      <c r="AL144" s="131">
        <v>0</v>
      </c>
      <c r="AM144" s="497">
        <v>0.69997315796537396</v>
      </c>
      <c r="AN144" s="465"/>
      <c r="AP144" s="576"/>
    </row>
    <row r="145" spans="2:42" s="601" customFormat="1" x14ac:dyDescent="0.25">
      <c r="B145" s="576">
        <v>131</v>
      </c>
      <c r="C145" s="666"/>
      <c r="D145" s="15" t="s">
        <v>855</v>
      </c>
      <c r="E145" s="565">
        <v>3</v>
      </c>
      <c r="F145" s="565">
        <v>17</v>
      </c>
      <c r="G145" s="565">
        <v>17</v>
      </c>
      <c r="H145" s="131">
        <v>1490.1999999999998</v>
      </c>
      <c r="I145" s="131">
        <v>58.800000000000004</v>
      </c>
      <c r="J145" s="616">
        <v>0.32405046302509727</v>
      </c>
      <c r="K145" s="131">
        <v>482.89999999999992</v>
      </c>
      <c r="L145" s="616">
        <v>0</v>
      </c>
      <c r="M145" s="131">
        <v>0</v>
      </c>
      <c r="N145" s="616">
        <v>0</v>
      </c>
      <c r="O145" s="131">
        <v>0</v>
      </c>
      <c r="P145" s="131">
        <v>0</v>
      </c>
      <c r="Q145" s="131">
        <v>0</v>
      </c>
      <c r="R145" s="131">
        <v>75.699999999999989</v>
      </c>
      <c r="S145" s="131">
        <v>4.2</v>
      </c>
      <c r="T145" s="131">
        <v>205.79999999999998</v>
      </c>
      <c r="U145" s="616">
        <v>0.18601529995973701</v>
      </c>
      <c r="V145" s="317">
        <v>277.20000000000005</v>
      </c>
      <c r="W145" s="131">
        <v>0</v>
      </c>
      <c r="X145" s="131">
        <v>0</v>
      </c>
      <c r="Y145" s="131">
        <v>0</v>
      </c>
      <c r="Z145" s="60">
        <v>2594.7999999999993</v>
      </c>
      <c r="AA145" s="147">
        <v>237.8</v>
      </c>
      <c r="AB145" s="131">
        <v>515</v>
      </c>
      <c r="AC145" s="131">
        <v>2317.5999999999995</v>
      </c>
      <c r="AD145" s="234">
        <v>0.7</v>
      </c>
      <c r="AE145" s="131">
        <v>1043.1399999999999</v>
      </c>
      <c r="AF145" s="131"/>
      <c r="AG145" s="131">
        <v>528.1</v>
      </c>
      <c r="AH145" s="502">
        <v>0.69997315796537385</v>
      </c>
      <c r="AI145" s="594">
        <v>528.1</v>
      </c>
      <c r="AJ145" s="131"/>
      <c r="AK145" s="429">
        <v>0</v>
      </c>
      <c r="AL145" s="131">
        <v>0</v>
      </c>
      <c r="AM145" s="497">
        <v>0.69997315796537385</v>
      </c>
      <c r="AN145" s="465"/>
      <c r="AP145" s="576"/>
    </row>
    <row r="146" spans="2:42" ht="15.75" customHeight="1" x14ac:dyDescent="0.25">
      <c r="B146" s="576">
        <v>132</v>
      </c>
      <c r="C146" s="666" t="s">
        <v>131</v>
      </c>
      <c r="D146" s="494" t="s">
        <v>124</v>
      </c>
      <c r="E146" s="566">
        <v>11</v>
      </c>
      <c r="F146" s="566">
        <v>57</v>
      </c>
      <c r="G146" s="566">
        <v>50</v>
      </c>
      <c r="H146" s="527">
        <v>4671.3</v>
      </c>
      <c r="I146" s="527">
        <v>163.20000000000002</v>
      </c>
      <c r="J146" s="615">
        <v>0.2752766895724959</v>
      </c>
      <c r="K146" s="527">
        <v>1285.9000000000001</v>
      </c>
      <c r="L146" s="615">
        <v>0</v>
      </c>
      <c r="M146" s="527">
        <v>0</v>
      </c>
      <c r="N146" s="617">
        <v>0</v>
      </c>
      <c r="O146" s="527">
        <v>0</v>
      </c>
      <c r="P146" s="527">
        <v>0</v>
      </c>
      <c r="Q146" s="527">
        <v>0</v>
      </c>
      <c r="R146" s="527">
        <v>170.2</v>
      </c>
      <c r="S146" s="527">
        <v>12.600000000000001</v>
      </c>
      <c r="T146" s="527">
        <v>602.29999999999995</v>
      </c>
      <c r="U146" s="615">
        <v>0.18917646051420375</v>
      </c>
      <c r="V146" s="527">
        <v>883.7</v>
      </c>
      <c r="W146" s="527">
        <v>0</v>
      </c>
      <c r="X146" s="527">
        <v>0</v>
      </c>
      <c r="Y146" s="527">
        <v>0</v>
      </c>
      <c r="Z146" s="527">
        <v>7789.1999999999989</v>
      </c>
      <c r="AA146" s="528">
        <v>713.90000000000009</v>
      </c>
      <c r="AB146" s="528">
        <v>1597.6</v>
      </c>
      <c r="AC146" s="528">
        <v>6905.5</v>
      </c>
      <c r="AD146" s="618">
        <v>0.7</v>
      </c>
      <c r="AE146" s="528">
        <v>3269.91</v>
      </c>
      <c r="AF146" s="528"/>
      <c r="AG146" s="528">
        <v>1672.3</v>
      </c>
      <c r="AH146" s="521"/>
      <c r="AI146" s="528">
        <v>1672.3</v>
      </c>
      <c r="AJ146" s="527"/>
      <c r="AK146" s="429">
        <v>0</v>
      </c>
      <c r="AL146" s="527">
        <v>0</v>
      </c>
      <c r="AM146" s="518"/>
      <c r="AN146" s="529">
        <v>0</v>
      </c>
    </row>
    <row r="147" spans="2:42" x14ac:dyDescent="0.25">
      <c r="B147" s="576">
        <v>133</v>
      </c>
      <c r="C147" s="666"/>
      <c r="D147" s="15" t="s">
        <v>856</v>
      </c>
      <c r="E147" s="565">
        <v>6</v>
      </c>
      <c r="F147" s="565">
        <v>26</v>
      </c>
      <c r="G147" s="565">
        <v>25</v>
      </c>
      <c r="H147" s="131">
        <v>2335.5</v>
      </c>
      <c r="I147" s="131">
        <v>87.600000000000009</v>
      </c>
      <c r="J147" s="616">
        <v>0.3164632840933419</v>
      </c>
      <c r="K147" s="131">
        <v>739.1</v>
      </c>
      <c r="L147" s="616">
        <v>0</v>
      </c>
      <c r="M147" s="131">
        <v>0</v>
      </c>
      <c r="N147" s="616">
        <v>0</v>
      </c>
      <c r="O147" s="131">
        <v>0</v>
      </c>
      <c r="P147" s="131">
        <v>0</v>
      </c>
      <c r="Q147" s="131">
        <v>0</v>
      </c>
      <c r="R147" s="131">
        <v>75.599999999999994</v>
      </c>
      <c r="S147" s="131">
        <v>4.2</v>
      </c>
      <c r="T147" s="131">
        <v>307.09999999999997</v>
      </c>
      <c r="U147" s="616">
        <v>0.19006636694497966</v>
      </c>
      <c r="V147" s="317">
        <v>443.9</v>
      </c>
      <c r="W147" s="131">
        <v>0</v>
      </c>
      <c r="X147" s="131">
        <v>0</v>
      </c>
      <c r="Y147" s="131">
        <v>0</v>
      </c>
      <c r="Z147" s="60">
        <v>3992.9999999999995</v>
      </c>
      <c r="AA147" s="147">
        <v>366</v>
      </c>
      <c r="AB147" s="131">
        <v>809.9</v>
      </c>
      <c r="AC147" s="131">
        <v>3549.0999999999995</v>
      </c>
      <c r="AD147" s="234">
        <v>0.7</v>
      </c>
      <c r="AE147" s="131">
        <v>1634.85</v>
      </c>
      <c r="AF147" s="131"/>
      <c r="AG147" s="131">
        <v>824.9</v>
      </c>
      <c r="AH147" s="502">
        <v>0.69997859130807105</v>
      </c>
      <c r="AI147" s="594">
        <v>824.9</v>
      </c>
      <c r="AJ147" s="131">
        <v>120</v>
      </c>
      <c r="AK147" s="429">
        <v>0</v>
      </c>
      <c r="AL147" s="131">
        <v>0</v>
      </c>
      <c r="AM147" s="497">
        <v>0.69997859130807105</v>
      </c>
      <c r="AN147" s="465"/>
    </row>
    <row r="148" spans="2:42" s="601" customFormat="1" ht="15.75" customHeight="1" x14ac:dyDescent="0.25">
      <c r="B148" s="576">
        <v>134</v>
      </c>
      <c r="C148" s="666"/>
      <c r="D148" s="15" t="s">
        <v>857</v>
      </c>
      <c r="E148" s="565">
        <v>2</v>
      </c>
      <c r="F148" s="565">
        <v>15</v>
      </c>
      <c r="G148" s="565">
        <v>12</v>
      </c>
      <c r="H148" s="131">
        <v>1165.3</v>
      </c>
      <c r="I148" s="131">
        <v>42</v>
      </c>
      <c r="J148" s="616">
        <v>0.26396636059383854</v>
      </c>
      <c r="K148" s="131">
        <v>307.60000000000002</v>
      </c>
      <c r="L148" s="616">
        <v>0</v>
      </c>
      <c r="M148" s="131">
        <v>0</v>
      </c>
      <c r="N148" s="616">
        <v>0</v>
      </c>
      <c r="O148" s="131">
        <v>0</v>
      </c>
      <c r="P148" s="131">
        <v>0</v>
      </c>
      <c r="Q148" s="131">
        <v>0</v>
      </c>
      <c r="R148" s="131">
        <v>37.799999999999997</v>
      </c>
      <c r="S148" s="131">
        <v>4.2</v>
      </c>
      <c r="T148" s="131">
        <v>148.20000000000002</v>
      </c>
      <c r="U148" s="616">
        <v>0.19007980777482195</v>
      </c>
      <c r="V148" s="317">
        <v>221.5</v>
      </c>
      <c r="W148" s="131">
        <v>0</v>
      </c>
      <c r="X148" s="131">
        <v>0</v>
      </c>
      <c r="Y148" s="131">
        <v>0</v>
      </c>
      <c r="Z148" s="60">
        <v>1926.6000000000001</v>
      </c>
      <c r="AA148" s="147">
        <v>176.6</v>
      </c>
      <c r="AB148" s="131">
        <v>398.1</v>
      </c>
      <c r="AC148" s="131">
        <v>1705.1000000000001</v>
      </c>
      <c r="AD148" s="234">
        <v>0.7</v>
      </c>
      <c r="AE148" s="131">
        <v>815.70999999999992</v>
      </c>
      <c r="AF148" s="131"/>
      <c r="AG148" s="131">
        <v>417.6</v>
      </c>
      <c r="AH148" s="502">
        <v>0.69999141851883639</v>
      </c>
      <c r="AI148" s="594">
        <v>417.6</v>
      </c>
      <c r="AJ148" s="131"/>
      <c r="AK148" s="429">
        <v>0</v>
      </c>
      <c r="AL148" s="131">
        <v>0</v>
      </c>
      <c r="AM148" s="497">
        <v>0.69999141851883639</v>
      </c>
      <c r="AN148" s="465"/>
      <c r="AP148" s="576"/>
    </row>
    <row r="149" spans="2:42" s="601" customFormat="1" x14ac:dyDescent="0.25">
      <c r="B149" s="576">
        <v>135</v>
      </c>
      <c r="C149" s="666"/>
      <c r="D149" s="15" t="s">
        <v>858</v>
      </c>
      <c r="E149" s="565">
        <v>3</v>
      </c>
      <c r="F149" s="565">
        <v>16</v>
      </c>
      <c r="G149" s="565">
        <v>13</v>
      </c>
      <c r="H149" s="131">
        <v>1170.5</v>
      </c>
      <c r="I149" s="131">
        <v>33.6</v>
      </c>
      <c r="J149" s="616">
        <v>0.20435711234515164</v>
      </c>
      <c r="K149" s="131">
        <v>239.2</v>
      </c>
      <c r="L149" s="616">
        <v>0</v>
      </c>
      <c r="M149" s="131">
        <v>0</v>
      </c>
      <c r="N149" s="616">
        <v>0</v>
      </c>
      <c r="O149" s="131">
        <v>0</v>
      </c>
      <c r="P149" s="131">
        <v>0</v>
      </c>
      <c r="Q149" s="131">
        <v>0</v>
      </c>
      <c r="R149" s="131">
        <v>56.8</v>
      </c>
      <c r="S149" s="131">
        <v>4.2</v>
      </c>
      <c r="T149" s="131">
        <v>147</v>
      </c>
      <c r="U149" s="616">
        <v>0.18650149508756941</v>
      </c>
      <c r="V149" s="317">
        <v>218.3</v>
      </c>
      <c r="W149" s="131">
        <v>0</v>
      </c>
      <c r="X149" s="131">
        <v>0</v>
      </c>
      <c r="Y149" s="131">
        <v>0</v>
      </c>
      <c r="Z149" s="60">
        <v>1869.6</v>
      </c>
      <c r="AA149" s="147">
        <v>171.3</v>
      </c>
      <c r="AB149" s="131">
        <v>389.6</v>
      </c>
      <c r="AC149" s="131">
        <v>1651.3</v>
      </c>
      <c r="AD149" s="234">
        <v>0.7</v>
      </c>
      <c r="AE149" s="131">
        <v>819.34999999999991</v>
      </c>
      <c r="AF149" s="131"/>
      <c r="AG149" s="131">
        <v>429.8</v>
      </c>
      <c r="AH149" s="502">
        <v>0.70004271678769769</v>
      </c>
      <c r="AI149" s="594">
        <v>429.8</v>
      </c>
      <c r="AJ149" s="131"/>
      <c r="AK149" s="429">
        <v>0</v>
      </c>
      <c r="AL149" s="131">
        <v>0</v>
      </c>
      <c r="AM149" s="497">
        <v>0.70004271678769769</v>
      </c>
      <c r="AN149" s="465"/>
      <c r="AP149" s="576"/>
    </row>
    <row r="150" spans="2:42" ht="15.75" customHeight="1" x14ac:dyDescent="0.25">
      <c r="B150" s="576">
        <v>136</v>
      </c>
      <c r="C150" s="666" t="s">
        <v>132</v>
      </c>
      <c r="D150" s="494" t="s">
        <v>124</v>
      </c>
      <c r="E150" s="530">
        <v>8</v>
      </c>
      <c r="F150" s="530">
        <v>46</v>
      </c>
      <c r="G150" s="530">
        <v>46</v>
      </c>
      <c r="H150" s="60">
        <v>4433.1000000000004</v>
      </c>
      <c r="I150" s="60">
        <v>141.6</v>
      </c>
      <c r="J150" s="615">
        <v>0.29690284451061333</v>
      </c>
      <c r="K150" s="60">
        <v>1316.2</v>
      </c>
      <c r="L150" s="615">
        <v>0</v>
      </c>
      <c r="M150" s="60">
        <v>0</v>
      </c>
      <c r="N150" s="615">
        <v>0</v>
      </c>
      <c r="O150" s="60">
        <v>0</v>
      </c>
      <c r="P150" s="60">
        <v>0</v>
      </c>
      <c r="Q150" s="60">
        <v>0</v>
      </c>
      <c r="R150" s="60">
        <v>113.39999999999999</v>
      </c>
      <c r="S150" s="60">
        <v>8.4</v>
      </c>
      <c r="T150" s="60">
        <v>572.1</v>
      </c>
      <c r="U150" s="615">
        <v>0.19158151180889216</v>
      </c>
      <c r="V150" s="65">
        <v>849.3</v>
      </c>
      <c r="W150" s="60">
        <v>0</v>
      </c>
      <c r="X150" s="60">
        <v>0</v>
      </c>
      <c r="Y150" s="60">
        <v>0</v>
      </c>
      <c r="Z150" s="60">
        <v>7434.1</v>
      </c>
      <c r="AA150" s="140">
        <v>681.3</v>
      </c>
      <c r="AB150" s="140">
        <v>1530.6</v>
      </c>
      <c r="AC150" s="140">
        <v>6584.7999999999993</v>
      </c>
      <c r="AD150" s="227">
        <v>0.7</v>
      </c>
      <c r="AE150" s="140">
        <v>3103.17</v>
      </c>
      <c r="AF150" s="140"/>
      <c r="AG150" s="140">
        <v>1572.6</v>
      </c>
      <c r="AH150" s="497"/>
      <c r="AI150" s="140">
        <v>1572.6</v>
      </c>
      <c r="AJ150" s="60"/>
      <c r="AK150" s="429">
        <v>0</v>
      </c>
      <c r="AL150" s="60">
        <v>0</v>
      </c>
      <c r="AM150" s="497"/>
      <c r="AN150" s="140">
        <v>0</v>
      </c>
    </row>
    <row r="151" spans="2:42" s="601" customFormat="1" ht="15.75" customHeight="1" x14ac:dyDescent="0.25">
      <c r="B151" s="576">
        <v>137</v>
      </c>
      <c r="C151" s="666"/>
      <c r="D151" s="15" t="s">
        <v>800</v>
      </c>
      <c r="E151" s="565">
        <v>4</v>
      </c>
      <c r="F151" s="565">
        <v>25</v>
      </c>
      <c r="G151" s="565">
        <v>25</v>
      </c>
      <c r="H151" s="131">
        <v>2444.4999999999995</v>
      </c>
      <c r="I151" s="131">
        <v>69.599999999999994</v>
      </c>
      <c r="J151" s="616">
        <v>0.27347105747596656</v>
      </c>
      <c r="K151" s="131">
        <v>668.50000000000011</v>
      </c>
      <c r="L151" s="616">
        <v>0</v>
      </c>
      <c r="M151" s="131">
        <v>0</v>
      </c>
      <c r="N151" s="616">
        <v>0</v>
      </c>
      <c r="O151" s="131">
        <v>0</v>
      </c>
      <c r="P151" s="131">
        <v>0</v>
      </c>
      <c r="Q151" s="131">
        <v>0</v>
      </c>
      <c r="R151" s="131">
        <v>37.799999999999997</v>
      </c>
      <c r="S151" s="131">
        <v>4.2</v>
      </c>
      <c r="T151" s="131">
        <v>308.3</v>
      </c>
      <c r="U151" s="616">
        <v>0.19382286766209864</v>
      </c>
      <c r="V151" s="317">
        <v>473.8</v>
      </c>
      <c r="W151" s="131">
        <v>0</v>
      </c>
      <c r="X151" s="131">
        <v>0</v>
      </c>
      <c r="Y151" s="131">
        <v>0</v>
      </c>
      <c r="Z151" s="60">
        <v>4006.7</v>
      </c>
      <c r="AA151" s="147">
        <v>367.2</v>
      </c>
      <c r="AB151" s="131">
        <v>841</v>
      </c>
      <c r="AC151" s="131">
        <v>3532.8999999999996</v>
      </c>
      <c r="AD151" s="234">
        <v>0.7</v>
      </c>
      <c r="AE151" s="131">
        <v>1711.1499999999996</v>
      </c>
      <c r="AF151" s="131"/>
      <c r="AG151" s="131">
        <v>870.2</v>
      </c>
      <c r="AH151" s="502">
        <v>0.70002045408058922</v>
      </c>
      <c r="AI151" s="594">
        <v>870.2</v>
      </c>
      <c r="AJ151" s="131">
        <v>111</v>
      </c>
      <c r="AK151" s="429">
        <v>0</v>
      </c>
      <c r="AL151" s="131">
        <v>0</v>
      </c>
      <c r="AM151" s="497">
        <v>0.70002045408058922</v>
      </c>
      <c r="AN151" s="465"/>
      <c r="AP151" s="576"/>
    </row>
    <row r="152" spans="2:42" x14ac:dyDescent="0.25">
      <c r="B152" s="576">
        <v>138</v>
      </c>
      <c r="C152" s="666"/>
      <c r="D152" s="15" t="s">
        <v>726</v>
      </c>
      <c r="E152" s="565">
        <v>4</v>
      </c>
      <c r="F152" s="565">
        <v>21</v>
      </c>
      <c r="G152" s="565">
        <v>21</v>
      </c>
      <c r="H152" s="131">
        <v>1988.6000000000004</v>
      </c>
      <c r="I152" s="131">
        <v>72</v>
      </c>
      <c r="J152" s="616">
        <v>0.32570652720506882</v>
      </c>
      <c r="K152" s="131">
        <v>647.69999999999993</v>
      </c>
      <c r="L152" s="616">
        <v>0</v>
      </c>
      <c r="M152" s="131">
        <v>0</v>
      </c>
      <c r="N152" s="616">
        <v>0</v>
      </c>
      <c r="O152" s="131">
        <v>0</v>
      </c>
      <c r="P152" s="131">
        <v>0</v>
      </c>
      <c r="Q152" s="131">
        <v>0</v>
      </c>
      <c r="R152" s="131">
        <v>75.599999999999994</v>
      </c>
      <c r="S152" s="131">
        <v>4.2</v>
      </c>
      <c r="T152" s="131">
        <v>263.8</v>
      </c>
      <c r="U152" s="616">
        <v>0.1888263099668108</v>
      </c>
      <c r="V152" s="317">
        <v>375.5</v>
      </c>
      <c r="W152" s="131">
        <v>0</v>
      </c>
      <c r="X152" s="131">
        <v>0</v>
      </c>
      <c r="Y152" s="131">
        <v>0</v>
      </c>
      <c r="Z152" s="60">
        <v>3427.4</v>
      </c>
      <c r="AA152" s="147">
        <v>314.10000000000002</v>
      </c>
      <c r="AB152" s="131">
        <v>689.6</v>
      </c>
      <c r="AC152" s="131">
        <v>3051.9</v>
      </c>
      <c r="AD152" s="234">
        <v>0.7</v>
      </c>
      <c r="AE152" s="131">
        <v>1392.0200000000002</v>
      </c>
      <c r="AF152" s="131"/>
      <c r="AG152" s="131">
        <v>702.4</v>
      </c>
      <c r="AH152" s="502">
        <v>0.69998994267323733</v>
      </c>
      <c r="AI152" s="594">
        <v>702.4</v>
      </c>
      <c r="AJ152" s="131">
        <v>113</v>
      </c>
      <c r="AK152" s="429">
        <v>0</v>
      </c>
      <c r="AL152" s="131">
        <v>0</v>
      </c>
      <c r="AM152" s="497">
        <v>0.69998994267323733</v>
      </c>
      <c r="AN152" s="465"/>
    </row>
    <row r="153" spans="2:42" s="601" customFormat="1" ht="15.75" customHeight="1" x14ac:dyDescent="0.25">
      <c r="B153" s="576">
        <v>139</v>
      </c>
      <c r="C153" s="666" t="s">
        <v>133</v>
      </c>
      <c r="D153" s="494" t="s">
        <v>124</v>
      </c>
      <c r="E153" s="530">
        <v>9</v>
      </c>
      <c r="F153" s="530">
        <v>47</v>
      </c>
      <c r="G153" s="530">
        <v>45</v>
      </c>
      <c r="H153" s="65">
        <v>4105.5999999999995</v>
      </c>
      <c r="I153" s="65">
        <v>159.6</v>
      </c>
      <c r="J153" s="615">
        <v>0.30962587685113013</v>
      </c>
      <c r="K153" s="65">
        <v>1271.1999999999998</v>
      </c>
      <c r="L153" s="615">
        <v>0</v>
      </c>
      <c r="M153" s="65">
        <v>0</v>
      </c>
      <c r="N153" s="615">
        <v>0</v>
      </c>
      <c r="O153" s="65">
        <v>0</v>
      </c>
      <c r="P153" s="65">
        <v>0</v>
      </c>
      <c r="Q153" s="65">
        <v>0</v>
      </c>
      <c r="R153" s="65">
        <v>113.39999999999999</v>
      </c>
      <c r="S153" s="65">
        <v>8.4</v>
      </c>
      <c r="T153" s="65">
        <v>537.1</v>
      </c>
      <c r="U153" s="615">
        <v>0.19115354637568205</v>
      </c>
      <c r="V153" s="65">
        <v>784.80000000000007</v>
      </c>
      <c r="W153" s="65">
        <v>0</v>
      </c>
      <c r="X153" s="65">
        <v>0</v>
      </c>
      <c r="Y153" s="65">
        <v>0</v>
      </c>
      <c r="Z153" s="65">
        <v>6980.0999999999985</v>
      </c>
      <c r="AA153" s="140">
        <v>639.70000000000005</v>
      </c>
      <c r="AB153" s="140">
        <v>1424.5</v>
      </c>
      <c r="AC153" s="140">
        <v>6195.2999999999993</v>
      </c>
      <c r="AD153" s="232">
        <v>0.7</v>
      </c>
      <c r="AE153" s="140">
        <v>2873.9199999999992</v>
      </c>
      <c r="AF153" s="140"/>
      <c r="AG153" s="140">
        <v>1449.4</v>
      </c>
      <c r="AH153" s="497"/>
      <c r="AI153" s="140">
        <v>1449.4</v>
      </c>
      <c r="AJ153" s="65"/>
      <c r="AK153" s="429">
        <v>0</v>
      </c>
      <c r="AL153" s="65">
        <v>0</v>
      </c>
      <c r="AM153" s="498"/>
      <c r="AN153" s="62">
        <v>0</v>
      </c>
      <c r="AP153" s="576"/>
    </row>
    <row r="154" spans="2:42" s="601" customFormat="1" ht="15.75" customHeight="1" x14ac:dyDescent="0.25">
      <c r="B154" s="576">
        <v>140</v>
      </c>
      <c r="C154" s="666"/>
      <c r="D154" s="15" t="s">
        <v>859</v>
      </c>
      <c r="E154" s="565">
        <v>3</v>
      </c>
      <c r="F154" s="565">
        <v>17</v>
      </c>
      <c r="G154" s="565">
        <v>17</v>
      </c>
      <c r="H154" s="131">
        <v>1576.6</v>
      </c>
      <c r="I154" s="131">
        <v>64.8</v>
      </c>
      <c r="J154" s="616">
        <v>0.30857541545097045</v>
      </c>
      <c r="K154" s="131">
        <v>486.5</v>
      </c>
      <c r="L154" s="616">
        <v>0</v>
      </c>
      <c r="M154" s="131">
        <v>0</v>
      </c>
      <c r="N154" s="616">
        <v>0</v>
      </c>
      <c r="O154" s="131">
        <v>0</v>
      </c>
      <c r="P154" s="131">
        <v>0</v>
      </c>
      <c r="Q154" s="131">
        <v>0</v>
      </c>
      <c r="R154" s="131">
        <v>37.799999999999997</v>
      </c>
      <c r="S154" s="131">
        <v>4.2</v>
      </c>
      <c r="T154" s="131">
        <v>206.1</v>
      </c>
      <c r="U154" s="616">
        <v>0.19193200558163137</v>
      </c>
      <c r="V154" s="317">
        <v>302.60000000000002</v>
      </c>
      <c r="W154" s="131">
        <v>0</v>
      </c>
      <c r="X154" s="131">
        <v>0</v>
      </c>
      <c r="Y154" s="131">
        <v>0</v>
      </c>
      <c r="Z154" s="60">
        <v>2678.5999999999995</v>
      </c>
      <c r="AA154" s="147">
        <v>245.5</v>
      </c>
      <c r="AB154" s="131">
        <v>548.1</v>
      </c>
      <c r="AC154" s="131">
        <v>2375.9999999999995</v>
      </c>
      <c r="AD154" s="234">
        <v>0.7</v>
      </c>
      <c r="AE154" s="131">
        <v>1103.6199999999999</v>
      </c>
      <c r="AF154" s="131"/>
      <c r="AG154" s="131">
        <v>555.5</v>
      </c>
      <c r="AH154" s="502">
        <v>0.69998731447418494</v>
      </c>
      <c r="AI154" s="594">
        <v>555.5</v>
      </c>
      <c r="AJ154" s="131"/>
      <c r="AK154" s="429">
        <v>0</v>
      </c>
      <c r="AL154" s="131">
        <v>0</v>
      </c>
      <c r="AM154" s="497">
        <v>0.69998731447418494</v>
      </c>
      <c r="AN154" s="465"/>
      <c r="AP154" s="576"/>
    </row>
    <row r="155" spans="2:42" s="601" customFormat="1" x14ac:dyDescent="0.25">
      <c r="B155" s="576">
        <v>141</v>
      </c>
      <c r="C155" s="666"/>
      <c r="D155" s="15" t="s">
        <v>860</v>
      </c>
      <c r="E155" s="565">
        <v>6</v>
      </c>
      <c r="F155" s="565">
        <v>30</v>
      </c>
      <c r="G155" s="565">
        <v>28</v>
      </c>
      <c r="H155" s="131">
        <v>2528.9999999999995</v>
      </c>
      <c r="I155" s="131">
        <v>94.8</v>
      </c>
      <c r="J155" s="616">
        <v>0.31028074337682882</v>
      </c>
      <c r="K155" s="131">
        <v>784.69999999999993</v>
      </c>
      <c r="L155" s="616">
        <v>0</v>
      </c>
      <c r="M155" s="131">
        <v>0</v>
      </c>
      <c r="N155" s="616">
        <v>0</v>
      </c>
      <c r="O155" s="131">
        <v>0</v>
      </c>
      <c r="P155" s="131">
        <v>0</v>
      </c>
      <c r="Q155" s="131">
        <v>0</v>
      </c>
      <c r="R155" s="131">
        <v>75.599999999999994</v>
      </c>
      <c r="S155" s="131">
        <v>4.2</v>
      </c>
      <c r="T155" s="131">
        <v>331</v>
      </c>
      <c r="U155" s="616">
        <v>0.19066824831949392</v>
      </c>
      <c r="V155" s="317">
        <v>482.20000000000005</v>
      </c>
      <c r="W155" s="131">
        <v>0</v>
      </c>
      <c r="X155" s="131">
        <v>0</v>
      </c>
      <c r="Y155" s="131">
        <v>0</v>
      </c>
      <c r="Z155" s="60">
        <v>4301.4999999999991</v>
      </c>
      <c r="AA155" s="147">
        <v>394.2</v>
      </c>
      <c r="AB155" s="131">
        <v>876.40000000000009</v>
      </c>
      <c r="AC155" s="131">
        <v>3819.2999999999993</v>
      </c>
      <c r="AD155" s="234">
        <v>0.7</v>
      </c>
      <c r="AE155" s="131">
        <v>1770.2999999999995</v>
      </c>
      <c r="AF155" s="131"/>
      <c r="AG155" s="131">
        <v>893.9</v>
      </c>
      <c r="AH155" s="502">
        <v>0.70000000000000018</v>
      </c>
      <c r="AI155" s="594">
        <v>893.9</v>
      </c>
      <c r="AJ155" s="131">
        <v>108</v>
      </c>
      <c r="AK155" s="429">
        <v>0</v>
      </c>
      <c r="AL155" s="131">
        <v>0</v>
      </c>
      <c r="AM155" s="497">
        <v>0.70000000000000018</v>
      </c>
      <c r="AN155" s="465"/>
      <c r="AP155" s="576"/>
    </row>
    <row r="156" spans="2:42" ht="15.75" customHeight="1" x14ac:dyDescent="0.25">
      <c r="B156" s="576">
        <v>142</v>
      </c>
      <c r="C156" s="666" t="s">
        <v>134</v>
      </c>
      <c r="D156" s="494" t="s">
        <v>124</v>
      </c>
      <c r="E156" s="566">
        <v>8</v>
      </c>
      <c r="F156" s="566">
        <v>36</v>
      </c>
      <c r="G156" s="566">
        <v>31</v>
      </c>
      <c r="H156" s="527">
        <v>2919.7999999999997</v>
      </c>
      <c r="I156" s="527">
        <v>97.199999999999989</v>
      </c>
      <c r="J156" s="615">
        <v>0.28604698951983015</v>
      </c>
      <c r="K156" s="527">
        <v>835.19999999999993</v>
      </c>
      <c r="L156" s="615">
        <v>0</v>
      </c>
      <c r="M156" s="527">
        <v>0</v>
      </c>
      <c r="N156" s="617">
        <v>0</v>
      </c>
      <c r="O156" s="527">
        <v>0</v>
      </c>
      <c r="P156" s="527">
        <v>0</v>
      </c>
      <c r="Q156" s="527">
        <v>0</v>
      </c>
      <c r="R156" s="527">
        <v>113.39999999999999</v>
      </c>
      <c r="S156" s="527">
        <v>8.4</v>
      </c>
      <c r="T156" s="527">
        <v>377.20000000000005</v>
      </c>
      <c r="U156" s="615">
        <v>0.18867730666484006</v>
      </c>
      <c r="V156" s="527">
        <v>550.9</v>
      </c>
      <c r="W156" s="527">
        <v>0</v>
      </c>
      <c r="X156" s="527">
        <v>0</v>
      </c>
      <c r="Y156" s="527">
        <v>0</v>
      </c>
      <c r="Z156" s="527">
        <v>4902.0999999999995</v>
      </c>
      <c r="AA156" s="528">
        <v>449.29999999999995</v>
      </c>
      <c r="AB156" s="528">
        <v>1000.1999999999999</v>
      </c>
      <c r="AC156" s="528">
        <v>4351.1999999999989</v>
      </c>
      <c r="AD156" s="618">
        <v>0.7</v>
      </c>
      <c r="AE156" s="528">
        <v>2043.8599999999997</v>
      </c>
      <c r="AF156" s="528"/>
      <c r="AG156" s="528">
        <v>1043.7</v>
      </c>
      <c r="AH156" s="521"/>
      <c r="AI156" s="528">
        <v>1043.7</v>
      </c>
      <c r="AJ156" s="527"/>
      <c r="AK156" s="429">
        <v>0</v>
      </c>
      <c r="AL156" s="527">
        <v>0</v>
      </c>
      <c r="AM156" s="518"/>
      <c r="AN156" s="529">
        <v>0</v>
      </c>
    </row>
    <row r="157" spans="2:42" ht="15.75" customHeight="1" x14ac:dyDescent="0.25">
      <c r="B157" s="576">
        <v>143</v>
      </c>
      <c r="C157" s="666"/>
      <c r="D157" s="15" t="s">
        <v>861</v>
      </c>
      <c r="E157" s="565">
        <v>4</v>
      </c>
      <c r="F157" s="565">
        <v>18</v>
      </c>
      <c r="G157" s="565">
        <v>17</v>
      </c>
      <c r="H157" s="131">
        <v>1536.8</v>
      </c>
      <c r="I157" s="131">
        <v>54</v>
      </c>
      <c r="J157" s="616">
        <v>0.28103852160333159</v>
      </c>
      <c r="K157" s="131">
        <v>431.9</v>
      </c>
      <c r="L157" s="616">
        <v>0</v>
      </c>
      <c r="M157" s="131">
        <v>0</v>
      </c>
      <c r="N157" s="616">
        <v>0</v>
      </c>
      <c r="O157" s="131">
        <v>0</v>
      </c>
      <c r="P157" s="131">
        <v>0</v>
      </c>
      <c r="Q157" s="131">
        <v>0</v>
      </c>
      <c r="R157" s="131">
        <v>75.599999999999994</v>
      </c>
      <c r="S157" s="131">
        <v>4.2</v>
      </c>
      <c r="T157" s="131">
        <v>199.10000000000002</v>
      </c>
      <c r="U157" s="616">
        <v>0.18636127017178553</v>
      </c>
      <c r="V157" s="317">
        <v>286.39999999999998</v>
      </c>
      <c r="W157" s="131">
        <v>0</v>
      </c>
      <c r="X157" s="131">
        <v>0</v>
      </c>
      <c r="Y157" s="131">
        <v>0</v>
      </c>
      <c r="Z157" s="60">
        <v>2587.9999999999995</v>
      </c>
      <c r="AA157" s="147">
        <v>237.2</v>
      </c>
      <c r="AB157" s="131">
        <v>523.59999999999991</v>
      </c>
      <c r="AC157" s="131">
        <v>2301.5999999999995</v>
      </c>
      <c r="AD157" s="234">
        <v>0.7</v>
      </c>
      <c r="AE157" s="131">
        <v>1075.76</v>
      </c>
      <c r="AF157" s="131"/>
      <c r="AG157" s="131">
        <v>552.20000000000005</v>
      </c>
      <c r="AH157" s="502">
        <v>0.70002602811035919</v>
      </c>
      <c r="AI157" s="594">
        <v>552.20000000000005</v>
      </c>
      <c r="AJ157" s="131">
        <v>124</v>
      </c>
      <c r="AK157" s="429">
        <v>0</v>
      </c>
      <c r="AL157" s="131">
        <v>0</v>
      </c>
      <c r="AM157" s="497">
        <v>0.70002602811035919</v>
      </c>
      <c r="AN157" s="465"/>
    </row>
    <row r="158" spans="2:42" s="601" customFormat="1" x14ac:dyDescent="0.25">
      <c r="B158" s="576">
        <v>144</v>
      </c>
      <c r="C158" s="666"/>
      <c r="D158" s="15" t="s">
        <v>862</v>
      </c>
      <c r="E158" s="565">
        <v>4</v>
      </c>
      <c r="F158" s="565">
        <v>18</v>
      </c>
      <c r="G158" s="565">
        <v>14</v>
      </c>
      <c r="H158" s="131">
        <v>1382.9999999999998</v>
      </c>
      <c r="I158" s="131">
        <v>43.199999999999996</v>
      </c>
      <c r="J158" s="616">
        <v>0.29161243673174259</v>
      </c>
      <c r="K158" s="131">
        <v>403.29999999999995</v>
      </c>
      <c r="L158" s="616">
        <v>0</v>
      </c>
      <c r="M158" s="131">
        <v>0</v>
      </c>
      <c r="N158" s="616">
        <v>0</v>
      </c>
      <c r="O158" s="131">
        <v>0</v>
      </c>
      <c r="P158" s="131">
        <v>0</v>
      </c>
      <c r="Q158" s="131">
        <v>0</v>
      </c>
      <c r="R158" s="131">
        <v>37.799999999999997</v>
      </c>
      <c r="S158" s="131">
        <v>4.2</v>
      </c>
      <c r="T158" s="131">
        <v>178.1</v>
      </c>
      <c r="U158" s="616">
        <v>0.19125090383224877</v>
      </c>
      <c r="V158" s="317">
        <v>264.5</v>
      </c>
      <c r="W158" s="131">
        <v>0</v>
      </c>
      <c r="X158" s="131">
        <v>0</v>
      </c>
      <c r="Y158" s="131">
        <v>0</v>
      </c>
      <c r="Z158" s="60">
        <v>2314.1</v>
      </c>
      <c r="AA158" s="147">
        <v>212.1</v>
      </c>
      <c r="AB158" s="131">
        <v>476.6</v>
      </c>
      <c r="AC158" s="131">
        <v>2049.6</v>
      </c>
      <c r="AD158" s="234">
        <v>0.7</v>
      </c>
      <c r="AE158" s="131">
        <v>968.0999999999998</v>
      </c>
      <c r="AF158" s="131"/>
      <c r="AG158" s="131">
        <v>491.5</v>
      </c>
      <c r="AH158" s="502">
        <v>0.70000000000000018</v>
      </c>
      <c r="AI158" s="594">
        <v>491.5</v>
      </c>
      <c r="AJ158" s="131"/>
      <c r="AK158" s="429">
        <v>0</v>
      </c>
      <c r="AL158" s="131">
        <v>0</v>
      </c>
      <c r="AM158" s="497">
        <v>0.70000000000000018</v>
      </c>
      <c r="AN158" s="465"/>
      <c r="AP158" s="576"/>
    </row>
    <row r="159" spans="2:42" s="601" customFormat="1" ht="15.75" customHeight="1" x14ac:dyDescent="0.25">
      <c r="B159" s="576">
        <v>145</v>
      </c>
      <c r="C159" s="666" t="s">
        <v>135</v>
      </c>
      <c r="D159" s="494" t="s">
        <v>124</v>
      </c>
      <c r="E159" s="530">
        <v>6</v>
      </c>
      <c r="F159" s="530">
        <v>36</v>
      </c>
      <c r="G159" s="530">
        <v>34</v>
      </c>
      <c r="H159" s="65">
        <v>3241.7999999999993</v>
      </c>
      <c r="I159" s="65">
        <v>99.6</v>
      </c>
      <c r="J159" s="615">
        <v>0.2683694243938553</v>
      </c>
      <c r="K159" s="65">
        <v>870</v>
      </c>
      <c r="L159" s="615">
        <v>0</v>
      </c>
      <c r="M159" s="65">
        <v>0</v>
      </c>
      <c r="N159" s="615">
        <v>0</v>
      </c>
      <c r="O159" s="65">
        <v>0</v>
      </c>
      <c r="P159" s="65">
        <v>0</v>
      </c>
      <c r="Q159" s="65">
        <v>0</v>
      </c>
      <c r="R159" s="65">
        <v>116.69999999999999</v>
      </c>
      <c r="S159" s="65">
        <v>8.4</v>
      </c>
      <c r="T159" s="65">
        <v>419.4</v>
      </c>
      <c r="U159" s="615">
        <v>0.18952433833055718</v>
      </c>
      <c r="V159" s="65">
        <v>614.40000000000009</v>
      </c>
      <c r="W159" s="65">
        <v>0</v>
      </c>
      <c r="X159" s="65">
        <v>0</v>
      </c>
      <c r="Y159" s="65">
        <v>0</v>
      </c>
      <c r="Z159" s="65">
        <v>5370.2999999999993</v>
      </c>
      <c r="AA159" s="140">
        <v>492.2</v>
      </c>
      <c r="AB159" s="140">
        <v>1106.5999999999999</v>
      </c>
      <c r="AC159" s="140">
        <v>4755.8999999999996</v>
      </c>
      <c r="AD159" s="232">
        <v>0.7</v>
      </c>
      <c r="AE159" s="140">
        <v>2269.2599999999993</v>
      </c>
      <c r="AF159" s="140"/>
      <c r="AG159" s="140">
        <v>1162.7</v>
      </c>
      <c r="AH159" s="497"/>
      <c r="AI159" s="140">
        <v>1162.7</v>
      </c>
      <c r="AJ159" s="65"/>
      <c r="AK159" s="429">
        <v>0</v>
      </c>
      <c r="AL159" s="65">
        <v>0</v>
      </c>
      <c r="AM159" s="498"/>
      <c r="AN159" s="62">
        <v>0</v>
      </c>
      <c r="AP159" s="576"/>
    </row>
    <row r="160" spans="2:42" s="601" customFormat="1" ht="18.75" customHeight="1" x14ac:dyDescent="0.25">
      <c r="B160" s="576">
        <v>146</v>
      </c>
      <c r="C160" s="666"/>
      <c r="D160" s="15" t="s">
        <v>863</v>
      </c>
      <c r="E160" s="565">
        <v>2</v>
      </c>
      <c r="F160" s="565">
        <v>17</v>
      </c>
      <c r="G160" s="565">
        <v>16</v>
      </c>
      <c r="H160" s="131">
        <v>1599.7999999999997</v>
      </c>
      <c r="I160" s="131">
        <v>50.4</v>
      </c>
      <c r="J160" s="616">
        <v>0.2488436054506814</v>
      </c>
      <c r="K160" s="131">
        <v>398.1</v>
      </c>
      <c r="L160" s="616">
        <v>0</v>
      </c>
      <c r="M160" s="131">
        <v>0</v>
      </c>
      <c r="N160" s="616">
        <v>0</v>
      </c>
      <c r="O160" s="131">
        <v>0</v>
      </c>
      <c r="P160" s="131">
        <v>0</v>
      </c>
      <c r="Q160" s="131">
        <v>0</v>
      </c>
      <c r="R160" s="131">
        <v>38.1</v>
      </c>
      <c r="S160" s="131">
        <v>4.2</v>
      </c>
      <c r="T160" s="131">
        <v>199.9</v>
      </c>
      <c r="U160" s="616">
        <v>0.19202400300037512</v>
      </c>
      <c r="V160" s="317">
        <v>307.20000000000005</v>
      </c>
      <c r="W160" s="131">
        <v>0</v>
      </c>
      <c r="X160" s="131">
        <v>0</v>
      </c>
      <c r="Y160" s="131">
        <v>0</v>
      </c>
      <c r="Z160" s="60">
        <v>2597.6999999999998</v>
      </c>
      <c r="AA160" s="147">
        <v>238.1</v>
      </c>
      <c r="AB160" s="131">
        <v>545.30000000000007</v>
      </c>
      <c r="AC160" s="131">
        <v>2290.4999999999995</v>
      </c>
      <c r="AD160" s="234">
        <v>0.7</v>
      </c>
      <c r="AE160" s="131">
        <v>1119.8599999999997</v>
      </c>
      <c r="AF160" s="131"/>
      <c r="AG160" s="131">
        <v>574.6</v>
      </c>
      <c r="AH160" s="502">
        <v>0.70002500312539084</v>
      </c>
      <c r="AI160" s="594">
        <v>574.6</v>
      </c>
      <c r="AJ160" s="131"/>
      <c r="AK160" s="429">
        <v>0</v>
      </c>
      <c r="AL160" s="131">
        <v>0</v>
      </c>
      <c r="AM160" s="497">
        <v>0.70002500312539084</v>
      </c>
      <c r="AN160" s="465"/>
      <c r="AP160" s="576"/>
    </row>
    <row r="161" spans="2:42" s="601" customFormat="1" x14ac:dyDescent="0.25">
      <c r="B161" s="576">
        <v>147</v>
      </c>
      <c r="C161" s="666"/>
      <c r="D161" s="15" t="s">
        <v>727</v>
      </c>
      <c r="E161" s="565">
        <v>4</v>
      </c>
      <c r="F161" s="565">
        <v>19</v>
      </c>
      <c r="G161" s="565">
        <v>18</v>
      </c>
      <c r="H161" s="131">
        <v>1641.9999999999998</v>
      </c>
      <c r="I161" s="131">
        <v>49.2</v>
      </c>
      <c r="J161" s="616">
        <v>0.28739342265529844</v>
      </c>
      <c r="K161" s="131">
        <v>471.9</v>
      </c>
      <c r="L161" s="616">
        <v>0</v>
      </c>
      <c r="M161" s="131">
        <v>0</v>
      </c>
      <c r="N161" s="616">
        <v>0</v>
      </c>
      <c r="O161" s="131">
        <v>0</v>
      </c>
      <c r="P161" s="131">
        <v>0</v>
      </c>
      <c r="Q161" s="131">
        <v>0</v>
      </c>
      <c r="R161" s="131">
        <v>78.599999999999994</v>
      </c>
      <c r="S161" s="131">
        <v>4.2</v>
      </c>
      <c r="T161" s="131">
        <v>219.5</v>
      </c>
      <c r="U161" s="616">
        <v>0.18708891595615104</v>
      </c>
      <c r="V161" s="317">
        <v>307.2</v>
      </c>
      <c r="W161" s="131">
        <v>0</v>
      </c>
      <c r="X161" s="131">
        <v>0</v>
      </c>
      <c r="Y161" s="131">
        <v>0</v>
      </c>
      <c r="Z161" s="60">
        <v>2772.5999999999995</v>
      </c>
      <c r="AA161" s="147">
        <v>254.1</v>
      </c>
      <c r="AB161" s="131">
        <v>561.29999999999995</v>
      </c>
      <c r="AC161" s="131">
        <v>2465.3999999999996</v>
      </c>
      <c r="AD161" s="234">
        <v>0.7</v>
      </c>
      <c r="AE161" s="131">
        <v>1149.3999999999999</v>
      </c>
      <c r="AF161" s="131"/>
      <c r="AG161" s="131">
        <v>588.1</v>
      </c>
      <c r="AH161" s="502">
        <v>0.70000000000000018</v>
      </c>
      <c r="AI161" s="594">
        <v>588.1</v>
      </c>
      <c r="AJ161" s="131"/>
      <c r="AK161" s="429">
        <v>0</v>
      </c>
      <c r="AL161" s="131">
        <v>0</v>
      </c>
      <c r="AM161" s="497">
        <v>0.70000000000000018</v>
      </c>
      <c r="AN161" s="465"/>
      <c r="AP161" s="576"/>
    </row>
    <row r="162" spans="2:42" ht="36.75" customHeight="1" x14ac:dyDescent="0.25">
      <c r="B162" s="576">
        <v>148</v>
      </c>
      <c r="C162" s="741" t="s">
        <v>136</v>
      </c>
      <c r="D162" s="742"/>
      <c r="E162" s="511">
        <v>94</v>
      </c>
      <c r="F162" s="511">
        <v>452</v>
      </c>
      <c r="G162" s="511">
        <v>431</v>
      </c>
      <c r="H162" s="512">
        <v>40007.333999999995</v>
      </c>
      <c r="I162" s="512">
        <v>926.4</v>
      </c>
      <c r="J162" s="598">
        <v>0.26085133690737811</v>
      </c>
      <c r="K162" s="512">
        <v>10435.966560000001</v>
      </c>
      <c r="L162" s="598">
        <v>0</v>
      </c>
      <c r="M162" s="512">
        <v>0</v>
      </c>
      <c r="N162" s="598">
        <v>0</v>
      </c>
      <c r="O162" s="512">
        <v>0</v>
      </c>
      <c r="P162" s="512">
        <v>0</v>
      </c>
      <c r="Q162" s="512">
        <v>0</v>
      </c>
      <c r="R162" s="512">
        <v>0</v>
      </c>
      <c r="S162" s="512">
        <v>0</v>
      </c>
      <c r="T162" s="512">
        <v>4877.6293333333333</v>
      </c>
      <c r="U162" s="598">
        <v>0.17838029697255006</v>
      </c>
      <c r="V162" s="513">
        <v>7136.5201199999983</v>
      </c>
      <c r="W162" s="512">
        <v>4613.6500000000005</v>
      </c>
      <c r="X162" s="512">
        <v>1203</v>
      </c>
      <c r="Y162" s="512">
        <v>0</v>
      </c>
      <c r="Z162" s="512">
        <v>71934.878013333335</v>
      </c>
      <c r="AA162" s="509">
        <v>4289.0000000000009</v>
      </c>
      <c r="AB162" s="509">
        <v>16336.554119999997</v>
      </c>
      <c r="AC162" s="509">
        <v>59887.323893333327</v>
      </c>
      <c r="AD162" s="599"/>
      <c r="AE162" s="509">
        <v>28966.009799999996</v>
      </c>
      <c r="AF162" s="509"/>
      <c r="AG162" s="525">
        <v>13492.699999999999</v>
      </c>
      <c r="AH162" s="526"/>
      <c r="AI162" s="525">
        <v>12222.800000000001</v>
      </c>
      <c r="AJ162" s="525"/>
      <c r="AK162" s="525"/>
      <c r="AL162" s="525">
        <v>1269.8999999999999</v>
      </c>
      <c r="AM162" s="497"/>
      <c r="AN162" s="525">
        <v>0</v>
      </c>
    </row>
    <row r="163" spans="2:42" ht="38.25" customHeight="1" x14ac:dyDescent="0.25">
      <c r="B163" s="576">
        <v>149</v>
      </c>
      <c r="C163" s="561" t="s">
        <v>809</v>
      </c>
      <c r="D163" s="609"/>
      <c r="E163" s="564"/>
      <c r="F163" s="564">
        <v>15</v>
      </c>
      <c r="G163" s="564">
        <v>12</v>
      </c>
      <c r="H163" s="309">
        <v>1372.68</v>
      </c>
      <c r="I163" s="309">
        <v>69.599999999999994</v>
      </c>
      <c r="J163" s="611">
        <v>0.51739225456770688</v>
      </c>
      <c r="K163" s="134">
        <v>710.21399999999994</v>
      </c>
      <c r="L163" s="611">
        <v>0</v>
      </c>
      <c r="M163" s="134">
        <v>0</v>
      </c>
      <c r="N163" s="611">
        <v>0</v>
      </c>
      <c r="O163" s="309">
        <v>0</v>
      </c>
      <c r="P163" s="309">
        <v>0</v>
      </c>
      <c r="Q163" s="309">
        <v>73</v>
      </c>
      <c r="R163" s="309">
        <v>0</v>
      </c>
      <c r="S163" s="309">
        <v>0</v>
      </c>
      <c r="T163" s="309">
        <v>211.5</v>
      </c>
      <c r="U163" s="611">
        <v>0.12215811405425883</v>
      </c>
      <c r="V163" s="156">
        <v>167.68400000000003</v>
      </c>
      <c r="W163" s="309">
        <v>0</v>
      </c>
      <c r="X163" s="309">
        <v>0</v>
      </c>
      <c r="Y163" s="309">
        <v>0</v>
      </c>
      <c r="Z163" s="309">
        <v>2734.3779999999997</v>
      </c>
      <c r="AA163" s="146">
        <v>256.89999999999998</v>
      </c>
      <c r="AB163" s="309">
        <v>554.28399999999999</v>
      </c>
      <c r="AC163" s="309">
        <v>2436.9939999999997</v>
      </c>
      <c r="AD163" s="310">
        <v>0.4</v>
      </c>
      <c r="AE163" s="309"/>
      <c r="AF163" s="309"/>
      <c r="AG163" s="309"/>
      <c r="AH163" s="532"/>
      <c r="AI163" s="594"/>
      <c r="AJ163" s="309"/>
      <c r="AK163" s="531"/>
      <c r="AL163" s="309"/>
      <c r="AM163" s="497"/>
      <c r="AN163" s="146"/>
    </row>
    <row r="164" spans="2:42" x14ac:dyDescent="0.25">
      <c r="B164" s="576">
        <v>150</v>
      </c>
      <c r="C164" s="494" t="s">
        <v>710</v>
      </c>
      <c r="D164" s="28"/>
      <c r="E164" s="530">
        <v>94</v>
      </c>
      <c r="F164" s="530">
        <v>452</v>
      </c>
      <c r="G164" s="530">
        <v>431</v>
      </c>
      <c r="H164" s="65">
        <v>40007.333999999995</v>
      </c>
      <c r="I164" s="65">
        <v>926.4</v>
      </c>
      <c r="J164" s="615">
        <v>0.26085133690737811</v>
      </c>
      <c r="K164" s="65">
        <v>10435.966560000001</v>
      </c>
      <c r="L164" s="615">
        <v>0</v>
      </c>
      <c r="M164" s="65">
        <v>0</v>
      </c>
      <c r="N164" s="61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4877.6293333333333</v>
      </c>
      <c r="U164" s="615">
        <v>0.17838029697255006</v>
      </c>
      <c r="V164" s="65">
        <v>7136.5201199999983</v>
      </c>
      <c r="W164" s="65">
        <v>4613.6500000000005</v>
      </c>
      <c r="X164" s="65">
        <v>1203</v>
      </c>
      <c r="Y164" s="65">
        <v>0</v>
      </c>
      <c r="Z164" s="65">
        <v>69200.500013333338</v>
      </c>
      <c r="AA164" s="62">
        <v>4032.1000000000008</v>
      </c>
      <c r="AB164" s="62">
        <v>15782.270119999997</v>
      </c>
      <c r="AC164" s="62">
        <v>57450.329893333328</v>
      </c>
      <c r="AD164" s="232">
        <v>0.7</v>
      </c>
      <c r="AE164" s="62">
        <v>28005.133799999996</v>
      </c>
      <c r="AF164" s="62"/>
      <c r="AG164" s="62">
        <v>13492.699999999999</v>
      </c>
      <c r="AH164" s="498"/>
      <c r="AI164" s="62">
        <v>12222.800000000001</v>
      </c>
      <c r="AJ164" s="62">
        <v>185</v>
      </c>
      <c r="AK164" s="62"/>
      <c r="AL164" s="62">
        <v>1269.8999999999999</v>
      </c>
      <c r="AM164" s="498"/>
      <c r="AN164" s="62">
        <v>0</v>
      </c>
    </row>
    <row r="165" spans="2:42" s="601" customFormat="1" ht="15.75" customHeight="1" x14ac:dyDescent="0.25">
      <c r="B165" s="576">
        <v>151</v>
      </c>
      <c r="C165" s="667" t="s">
        <v>137</v>
      </c>
      <c r="D165" s="494" t="s">
        <v>124</v>
      </c>
      <c r="E165" s="530">
        <v>11</v>
      </c>
      <c r="F165" s="530">
        <v>48</v>
      </c>
      <c r="G165" s="530">
        <v>41.5</v>
      </c>
      <c r="H165" s="65">
        <v>3804.0659999999998</v>
      </c>
      <c r="I165" s="65">
        <v>96</v>
      </c>
      <c r="J165" s="615">
        <v>0.2723369783805013</v>
      </c>
      <c r="K165" s="65">
        <v>1035.98784</v>
      </c>
      <c r="L165" s="615">
        <v>0</v>
      </c>
      <c r="M165" s="65">
        <v>0</v>
      </c>
      <c r="N165" s="61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468.20833333333337</v>
      </c>
      <c r="U165" s="615">
        <v>0.18</v>
      </c>
      <c r="V165" s="65">
        <v>684.73187999999993</v>
      </c>
      <c r="W165" s="65">
        <v>451.05833333333339</v>
      </c>
      <c r="X165" s="65">
        <v>110</v>
      </c>
      <c r="Y165" s="65">
        <v>0</v>
      </c>
      <c r="Z165" s="65">
        <v>6650.0523866666681</v>
      </c>
      <c r="AA165" s="140">
        <v>389.5</v>
      </c>
      <c r="AB165" s="140">
        <v>1525.2902133333332</v>
      </c>
      <c r="AC165" s="140">
        <v>5514.2621733333335</v>
      </c>
      <c r="AD165" s="232">
        <v>0.7</v>
      </c>
      <c r="AE165" s="140">
        <v>2662.8462</v>
      </c>
      <c r="AF165" s="140"/>
      <c r="AG165" s="140">
        <v>1317.6</v>
      </c>
      <c r="AH165" s="497"/>
      <c r="AI165" s="140">
        <v>1137.5999999999999</v>
      </c>
      <c r="AJ165" s="65"/>
      <c r="AK165" s="429"/>
      <c r="AL165" s="65">
        <v>180</v>
      </c>
      <c r="AM165" s="498"/>
      <c r="AN165" s="62">
        <v>0</v>
      </c>
      <c r="AP165" s="576"/>
    </row>
    <row r="166" spans="2:42" s="601" customFormat="1" ht="15.75" customHeight="1" x14ac:dyDescent="0.25">
      <c r="B166" s="576">
        <v>152</v>
      </c>
      <c r="C166" s="667"/>
      <c r="D166" s="15" t="s">
        <v>138</v>
      </c>
      <c r="E166" s="565">
        <v>7</v>
      </c>
      <c r="F166" s="565">
        <v>30</v>
      </c>
      <c r="G166" s="565">
        <v>28.5</v>
      </c>
      <c r="H166" s="131">
        <v>2571.9900000000002</v>
      </c>
      <c r="I166" s="131">
        <v>57.599999999999994</v>
      </c>
      <c r="J166" s="616">
        <v>0.26460308166050406</v>
      </c>
      <c r="K166" s="131">
        <v>680.55647999999997</v>
      </c>
      <c r="L166" s="616">
        <v>0</v>
      </c>
      <c r="M166" s="131">
        <v>0</v>
      </c>
      <c r="N166" s="616">
        <v>0</v>
      </c>
      <c r="O166" s="131">
        <v>0</v>
      </c>
      <c r="P166" s="131">
        <v>0</v>
      </c>
      <c r="Q166" s="131">
        <v>0</v>
      </c>
      <c r="R166" s="131">
        <v>0</v>
      </c>
      <c r="S166" s="131">
        <v>0</v>
      </c>
      <c r="T166" s="131">
        <v>314.42500000000001</v>
      </c>
      <c r="U166" s="616">
        <v>0.17999999999999997</v>
      </c>
      <c r="V166" s="317">
        <v>462.95819999999998</v>
      </c>
      <c r="W166" s="131">
        <v>303.97500000000002</v>
      </c>
      <c r="X166" s="131">
        <v>80</v>
      </c>
      <c r="Y166" s="131">
        <v>0</v>
      </c>
      <c r="Z166" s="60">
        <v>4471.5046800000009</v>
      </c>
      <c r="AA166" s="147">
        <v>261.89999999999998</v>
      </c>
      <c r="AB166" s="131">
        <v>1028.8332</v>
      </c>
      <c r="AC166" s="131">
        <v>3704.5714800000005</v>
      </c>
      <c r="AD166" s="234">
        <v>0.7</v>
      </c>
      <c r="AE166" s="131">
        <v>1800.393</v>
      </c>
      <c r="AF166" s="131"/>
      <c r="AG166" s="131">
        <v>951.6</v>
      </c>
      <c r="AH166" s="502">
        <v>0.70001562992080058</v>
      </c>
      <c r="AI166" s="594">
        <v>771.6</v>
      </c>
      <c r="AJ166" s="131">
        <v>152</v>
      </c>
      <c r="AK166" s="435">
        <v>7.0000000000000007E-2</v>
      </c>
      <c r="AL166" s="131">
        <v>180</v>
      </c>
      <c r="AM166" s="497">
        <v>0.77001562992080053</v>
      </c>
      <c r="AN166" s="465"/>
      <c r="AP166" s="576"/>
    </row>
    <row r="167" spans="2:42" s="601" customFormat="1" x14ac:dyDescent="0.25">
      <c r="B167" s="576">
        <v>153</v>
      </c>
      <c r="C167" s="667"/>
      <c r="D167" s="15" t="s">
        <v>139</v>
      </c>
      <c r="E167" s="565">
        <v>4</v>
      </c>
      <c r="F167" s="565">
        <v>18</v>
      </c>
      <c r="G167" s="565">
        <v>13</v>
      </c>
      <c r="H167" s="131">
        <v>1232.0759999999998</v>
      </c>
      <c r="I167" s="131">
        <v>38.4</v>
      </c>
      <c r="J167" s="616">
        <v>0.28848168457140633</v>
      </c>
      <c r="K167" s="131">
        <v>355.43135999999998</v>
      </c>
      <c r="L167" s="616">
        <v>0</v>
      </c>
      <c r="M167" s="131">
        <v>0</v>
      </c>
      <c r="N167" s="616">
        <v>0</v>
      </c>
      <c r="O167" s="131">
        <v>0</v>
      </c>
      <c r="P167" s="131">
        <v>0</v>
      </c>
      <c r="Q167" s="131">
        <v>0</v>
      </c>
      <c r="R167" s="131">
        <v>0</v>
      </c>
      <c r="S167" s="131">
        <v>0</v>
      </c>
      <c r="T167" s="131">
        <v>153.78333333333333</v>
      </c>
      <c r="U167" s="616">
        <v>0.18000000000000002</v>
      </c>
      <c r="V167" s="317">
        <v>221.77367999999998</v>
      </c>
      <c r="W167" s="131">
        <v>147.08333333333334</v>
      </c>
      <c r="X167" s="131">
        <v>30</v>
      </c>
      <c r="Y167" s="131">
        <v>0</v>
      </c>
      <c r="Z167" s="60">
        <v>2178.5477066666667</v>
      </c>
      <c r="AA167" s="147">
        <v>127.6</v>
      </c>
      <c r="AB167" s="131">
        <v>496.45701333333329</v>
      </c>
      <c r="AC167" s="131">
        <v>1809.6906933333332</v>
      </c>
      <c r="AD167" s="234">
        <v>0.7</v>
      </c>
      <c r="AE167" s="131">
        <v>862.45319999999981</v>
      </c>
      <c r="AF167" s="131"/>
      <c r="AG167" s="131">
        <v>366</v>
      </c>
      <c r="AH167" s="502">
        <v>0.70000309504716707</v>
      </c>
      <c r="AI167" s="594">
        <v>366</v>
      </c>
      <c r="AJ167" s="131"/>
      <c r="AK167" s="435">
        <v>0</v>
      </c>
      <c r="AL167" s="131">
        <v>0</v>
      </c>
      <c r="AM167" s="497">
        <v>0.70000309504716707</v>
      </c>
      <c r="AN167" s="465"/>
      <c r="AP167" s="576"/>
    </row>
    <row r="168" spans="2:42" s="601" customFormat="1" ht="15.75" customHeight="1" x14ac:dyDescent="0.25">
      <c r="B168" s="576">
        <v>154</v>
      </c>
      <c r="C168" s="683" t="s">
        <v>140</v>
      </c>
      <c r="D168" s="494" t="s">
        <v>124</v>
      </c>
      <c r="E168" s="530">
        <v>6</v>
      </c>
      <c r="F168" s="530">
        <v>37</v>
      </c>
      <c r="G168" s="530">
        <v>37</v>
      </c>
      <c r="H168" s="65">
        <v>3558.404</v>
      </c>
      <c r="I168" s="65">
        <v>90.6</v>
      </c>
      <c r="J168" s="615">
        <v>0.27903044173736319</v>
      </c>
      <c r="K168" s="65">
        <v>992.90304000000003</v>
      </c>
      <c r="L168" s="615">
        <v>0</v>
      </c>
      <c r="M168" s="65">
        <v>0</v>
      </c>
      <c r="N168" s="61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491.74166666666667</v>
      </c>
      <c r="U168" s="615">
        <v>0.17595324195903553</v>
      </c>
      <c r="V168" s="65">
        <v>626.11271999999985</v>
      </c>
      <c r="W168" s="65">
        <v>474.20833333333331</v>
      </c>
      <c r="X168" s="65">
        <v>92</v>
      </c>
      <c r="Y168" s="65">
        <v>0</v>
      </c>
      <c r="Z168" s="65">
        <v>6325.96976</v>
      </c>
      <c r="AA168" s="140">
        <v>365.8</v>
      </c>
      <c r="AB168" s="140">
        <v>1466.1210533333333</v>
      </c>
      <c r="AC168" s="140">
        <v>5225.6487066666668</v>
      </c>
      <c r="AD168" s="232">
        <v>0.7</v>
      </c>
      <c r="AE168" s="140">
        <v>2490.8827999999999</v>
      </c>
      <c r="AF168" s="140"/>
      <c r="AG168" s="140">
        <v>1024.7</v>
      </c>
      <c r="AH168" s="497"/>
      <c r="AI168" s="140">
        <v>1024.7</v>
      </c>
      <c r="AJ168" s="65"/>
      <c r="AK168" s="429"/>
      <c r="AL168" s="65">
        <v>0</v>
      </c>
      <c r="AM168" s="498"/>
      <c r="AN168" s="62">
        <v>0</v>
      </c>
      <c r="AP168" s="576"/>
    </row>
    <row r="169" spans="2:42" s="601" customFormat="1" ht="15.75" customHeight="1" x14ac:dyDescent="0.25">
      <c r="B169" s="576">
        <v>155</v>
      </c>
      <c r="C169" s="683"/>
      <c r="D169" s="15" t="s">
        <v>141</v>
      </c>
      <c r="E169" s="565">
        <v>3</v>
      </c>
      <c r="F169" s="565">
        <v>22</v>
      </c>
      <c r="G169" s="565">
        <v>22</v>
      </c>
      <c r="H169" s="131">
        <v>2131.8200000000002</v>
      </c>
      <c r="I169" s="131">
        <v>52.2</v>
      </c>
      <c r="J169" s="616">
        <v>0.269754857351934</v>
      </c>
      <c r="K169" s="131">
        <v>575.06880000000001</v>
      </c>
      <c r="L169" s="616">
        <v>0</v>
      </c>
      <c r="M169" s="131">
        <v>0</v>
      </c>
      <c r="N169" s="616">
        <v>0</v>
      </c>
      <c r="O169" s="131">
        <v>0</v>
      </c>
      <c r="P169" s="131">
        <v>0</v>
      </c>
      <c r="Q169" s="131">
        <v>0</v>
      </c>
      <c r="R169" s="131">
        <v>0</v>
      </c>
      <c r="S169" s="131">
        <v>0</v>
      </c>
      <c r="T169" s="131">
        <v>296.59166666666664</v>
      </c>
      <c r="U169" s="616">
        <v>0.17324520831965173</v>
      </c>
      <c r="V169" s="317">
        <v>369.32759999999996</v>
      </c>
      <c r="W169" s="131">
        <v>292.41666666666663</v>
      </c>
      <c r="X169" s="131">
        <v>32</v>
      </c>
      <c r="Y169" s="131">
        <v>0</v>
      </c>
      <c r="Z169" s="60">
        <v>3749.4247333333333</v>
      </c>
      <c r="AA169" s="147">
        <v>214.9</v>
      </c>
      <c r="AB169" s="131">
        <v>876.64426666666657</v>
      </c>
      <c r="AC169" s="131">
        <v>3087.6804666666667</v>
      </c>
      <c r="AD169" s="234">
        <v>0.7</v>
      </c>
      <c r="AE169" s="131">
        <v>1492.2740000000001</v>
      </c>
      <c r="AF169" s="131"/>
      <c r="AG169" s="131">
        <v>615.6</v>
      </c>
      <c r="AH169" s="502">
        <v>0.69998605260606739</v>
      </c>
      <c r="AI169" s="594">
        <v>615.6</v>
      </c>
      <c r="AJ169" s="131"/>
      <c r="AK169" s="435">
        <v>0</v>
      </c>
      <c r="AL169" s="131">
        <v>0</v>
      </c>
      <c r="AM169" s="497">
        <v>0.69998605260606739</v>
      </c>
      <c r="AN169" s="465"/>
      <c r="AP169" s="576"/>
    </row>
    <row r="170" spans="2:42" s="601" customFormat="1" x14ac:dyDescent="0.25">
      <c r="B170" s="576">
        <v>156</v>
      </c>
      <c r="C170" s="683"/>
      <c r="D170" s="15" t="s">
        <v>142</v>
      </c>
      <c r="E170" s="565">
        <v>3</v>
      </c>
      <c r="F170" s="565">
        <v>15</v>
      </c>
      <c r="G170" s="565">
        <v>15</v>
      </c>
      <c r="H170" s="131">
        <v>1426.5839999999998</v>
      </c>
      <c r="I170" s="131">
        <v>38.4</v>
      </c>
      <c r="J170" s="616">
        <v>0.29289143856933769</v>
      </c>
      <c r="K170" s="131">
        <v>417.83424000000002</v>
      </c>
      <c r="L170" s="616">
        <v>0</v>
      </c>
      <c r="M170" s="131">
        <v>0</v>
      </c>
      <c r="N170" s="616">
        <v>0</v>
      </c>
      <c r="O170" s="131">
        <v>0</v>
      </c>
      <c r="P170" s="131">
        <v>0</v>
      </c>
      <c r="Q170" s="131">
        <v>0</v>
      </c>
      <c r="R170" s="131">
        <v>0</v>
      </c>
      <c r="S170" s="131">
        <v>0</v>
      </c>
      <c r="T170" s="131">
        <v>195.15000000000003</v>
      </c>
      <c r="U170" s="616">
        <v>0.18</v>
      </c>
      <c r="V170" s="317">
        <v>256.78511999999995</v>
      </c>
      <c r="W170" s="131">
        <v>181.79166666666669</v>
      </c>
      <c r="X170" s="131">
        <v>60</v>
      </c>
      <c r="Y170" s="131">
        <v>0</v>
      </c>
      <c r="Z170" s="60">
        <v>2576.5450266666667</v>
      </c>
      <c r="AA170" s="147">
        <v>150.9</v>
      </c>
      <c r="AB170" s="131">
        <v>589.47678666666661</v>
      </c>
      <c r="AC170" s="131">
        <v>2137.9682400000002</v>
      </c>
      <c r="AD170" s="234">
        <v>0.7</v>
      </c>
      <c r="AE170" s="131">
        <v>998.60879999999986</v>
      </c>
      <c r="AF170" s="131"/>
      <c r="AG170" s="131">
        <v>409.1</v>
      </c>
      <c r="AH170" s="502">
        <v>0.69997755944736995</v>
      </c>
      <c r="AI170" s="594">
        <v>409.1</v>
      </c>
      <c r="AJ170" s="131"/>
      <c r="AK170" s="435">
        <v>0</v>
      </c>
      <c r="AL170" s="131">
        <v>0</v>
      </c>
      <c r="AM170" s="497">
        <v>0.69997755944736995</v>
      </c>
      <c r="AN170" s="465"/>
      <c r="AP170" s="576"/>
    </row>
    <row r="171" spans="2:42" s="601" customFormat="1" ht="15.75" customHeight="1" x14ac:dyDescent="0.25">
      <c r="B171" s="576">
        <v>157</v>
      </c>
      <c r="C171" s="683" t="s">
        <v>143</v>
      </c>
      <c r="D171" s="494" t="s">
        <v>124</v>
      </c>
      <c r="E171" s="530">
        <v>7</v>
      </c>
      <c r="F171" s="530">
        <v>42</v>
      </c>
      <c r="G171" s="530">
        <v>37</v>
      </c>
      <c r="H171" s="65">
        <v>3326.4959999999992</v>
      </c>
      <c r="I171" s="65">
        <v>87</v>
      </c>
      <c r="J171" s="615">
        <v>0.27543303223572196</v>
      </c>
      <c r="K171" s="65">
        <v>916.22687999999994</v>
      </c>
      <c r="L171" s="615">
        <v>0</v>
      </c>
      <c r="M171" s="65">
        <v>0</v>
      </c>
      <c r="N171" s="61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405.14166666666665</v>
      </c>
      <c r="U171" s="615">
        <v>0.18</v>
      </c>
      <c r="V171" s="65">
        <v>598.76927999999987</v>
      </c>
      <c r="W171" s="65">
        <v>378.47500000000002</v>
      </c>
      <c r="X171" s="65">
        <v>120</v>
      </c>
      <c r="Y171" s="65">
        <v>0</v>
      </c>
      <c r="Z171" s="65">
        <v>5832.1088266666648</v>
      </c>
      <c r="AA171" s="140">
        <v>341.6</v>
      </c>
      <c r="AB171" s="140">
        <v>1318.8442799999998</v>
      </c>
      <c r="AC171" s="140">
        <v>4854.8645466666658</v>
      </c>
      <c r="AD171" s="232">
        <v>0.7</v>
      </c>
      <c r="AE171" s="140">
        <v>2328.5471999999991</v>
      </c>
      <c r="AF171" s="140"/>
      <c r="AG171" s="140">
        <v>1009.6999999999999</v>
      </c>
      <c r="AH171" s="497"/>
      <c r="AI171" s="140">
        <v>1009.6999999999999</v>
      </c>
      <c r="AJ171" s="65"/>
      <c r="AK171" s="429"/>
      <c r="AL171" s="65">
        <v>0</v>
      </c>
      <c r="AM171" s="498"/>
      <c r="AN171" s="62">
        <v>0</v>
      </c>
      <c r="AP171" s="576"/>
    </row>
    <row r="172" spans="2:42" s="601" customFormat="1" ht="15.75" customHeight="1" x14ac:dyDescent="0.25">
      <c r="B172" s="576">
        <v>158</v>
      </c>
      <c r="C172" s="683"/>
      <c r="D172" s="15" t="s">
        <v>144</v>
      </c>
      <c r="E172" s="565">
        <v>3</v>
      </c>
      <c r="F172" s="565">
        <v>23</v>
      </c>
      <c r="G172" s="565">
        <v>20</v>
      </c>
      <c r="H172" s="131">
        <v>1659.9719999999998</v>
      </c>
      <c r="I172" s="131">
        <v>45.599999999999994</v>
      </c>
      <c r="J172" s="616">
        <v>0.28527286002414498</v>
      </c>
      <c r="K172" s="131">
        <v>473.54495999999995</v>
      </c>
      <c r="L172" s="616">
        <v>0</v>
      </c>
      <c r="M172" s="131">
        <v>0</v>
      </c>
      <c r="N172" s="616">
        <v>0</v>
      </c>
      <c r="O172" s="131">
        <v>0</v>
      </c>
      <c r="P172" s="131">
        <v>0</v>
      </c>
      <c r="Q172" s="131">
        <v>0</v>
      </c>
      <c r="R172" s="131">
        <v>0</v>
      </c>
      <c r="S172" s="131">
        <v>0</v>
      </c>
      <c r="T172" s="131">
        <v>212.64166666666665</v>
      </c>
      <c r="U172" s="616">
        <v>0.18</v>
      </c>
      <c r="V172" s="317">
        <v>298.79495999999995</v>
      </c>
      <c r="W172" s="131">
        <v>192.64166666666665</v>
      </c>
      <c r="X172" s="131">
        <v>90</v>
      </c>
      <c r="Y172" s="131">
        <v>0</v>
      </c>
      <c r="Z172" s="60">
        <v>2973.1952533333324</v>
      </c>
      <c r="AA172" s="147">
        <v>174.1</v>
      </c>
      <c r="AB172" s="131">
        <v>665.53662666666662</v>
      </c>
      <c r="AC172" s="131">
        <v>2481.7586266666658</v>
      </c>
      <c r="AD172" s="234">
        <v>0.7</v>
      </c>
      <c r="AE172" s="131">
        <v>1161.9803999999997</v>
      </c>
      <c r="AF172" s="131"/>
      <c r="AG172" s="131">
        <v>496.4</v>
      </c>
      <c r="AH172" s="502">
        <v>0.69997363007729452</v>
      </c>
      <c r="AI172" s="594">
        <v>496.4</v>
      </c>
      <c r="AJ172" s="131">
        <v>101</v>
      </c>
      <c r="AK172" s="435">
        <v>0</v>
      </c>
      <c r="AL172" s="131">
        <v>0</v>
      </c>
      <c r="AM172" s="497">
        <v>0.69997363007729452</v>
      </c>
      <c r="AN172" s="465"/>
      <c r="AP172" s="576"/>
    </row>
    <row r="173" spans="2:42" s="601" customFormat="1" x14ac:dyDescent="0.25">
      <c r="B173" s="576">
        <v>159</v>
      </c>
      <c r="C173" s="683"/>
      <c r="D173" s="15" t="s">
        <v>145</v>
      </c>
      <c r="E173" s="565">
        <v>4</v>
      </c>
      <c r="F173" s="565">
        <v>19</v>
      </c>
      <c r="G173" s="565">
        <v>17</v>
      </c>
      <c r="H173" s="131">
        <v>1666.5239999999997</v>
      </c>
      <c r="I173" s="131">
        <v>41.4</v>
      </c>
      <c r="J173" s="616">
        <v>0.26563189008979171</v>
      </c>
      <c r="K173" s="131">
        <v>442.68191999999993</v>
      </c>
      <c r="L173" s="616">
        <v>0</v>
      </c>
      <c r="M173" s="131">
        <v>0</v>
      </c>
      <c r="N173" s="616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192.5</v>
      </c>
      <c r="U173" s="616">
        <v>0.18</v>
      </c>
      <c r="V173" s="317">
        <v>299.97431999999992</v>
      </c>
      <c r="W173" s="131">
        <v>185.83333333333334</v>
      </c>
      <c r="X173" s="131">
        <v>30</v>
      </c>
      <c r="Y173" s="131">
        <v>0</v>
      </c>
      <c r="Z173" s="60">
        <v>2858.9135733333328</v>
      </c>
      <c r="AA173" s="147">
        <v>167.5</v>
      </c>
      <c r="AB173" s="131">
        <v>653.30765333333329</v>
      </c>
      <c r="AC173" s="131">
        <v>2373.1059199999995</v>
      </c>
      <c r="AD173" s="234">
        <v>0.7</v>
      </c>
      <c r="AE173" s="131">
        <v>1166.5667999999996</v>
      </c>
      <c r="AF173" s="131"/>
      <c r="AG173" s="131">
        <v>513.29999999999995</v>
      </c>
      <c r="AH173" s="502">
        <v>0.70002451409840694</v>
      </c>
      <c r="AI173" s="594">
        <v>513.29999999999995</v>
      </c>
      <c r="AJ173" s="131"/>
      <c r="AK173" s="435">
        <v>0</v>
      </c>
      <c r="AL173" s="131">
        <v>0</v>
      </c>
      <c r="AM173" s="497">
        <v>0.70002451409840694</v>
      </c>
      <c r="AN173" s="465"/>
      <c r="AP173" s="576"/>
    </row>
    <row r="174" spans="2:42" ht="15.75" customHeight="1" x14ac:dyDescent="0.25">
      <c r="B174" s="576">
        <v>160</v>
      </c>
      <c r="C174" s="683" t="s">
        <v>146</v>
      </c>
      <c r="D174" s="494" t="s">
        <v>124</v>
      </c>
      <c r="E174" s="530">
        <v>9</v>
      </c>
      <c r="F174" s="530">
        <v>43.5</v>
      </c>
      <c r="G174" s="530">
        <v>44</v>
      </c>
      <c r="H174" s="65">
        <v>4091.5159999999996</v>
      </c>
      <c r="I174" s="65">
        <v>84</v>
      </c>
      <c r="J174" s="615">
        <v>0.2601621501663442</v>
      </c>
      <c r="K174" s="65">
        <v>1064.4576</v>
      </c>
      <c r="L174" s="615">
        <v>0</v>
      </c>
      <c r="M174" s="65">
        <v>0</v>
      </c>
      <c r="N174" s="61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506.33333333333331</v>
      </c>
      <c r="U174" s="615">
        <v>0.17648052213409407</v>
      </c>
      <c r="V174" s="65">
        <v>722.07287999999994</v>
      </c>
      <c r="W174" s="65">
        <v>473</v>
      </c>
      <c r="X174" s="65">
        <v>150</v>
      </c>
      <c r="Y174" s="65">
        <v>0</v>
      </c>
      <c r="Z174" s="65">
        <v>7091.379813333333</v>
      </c>
      <c r="AA174" s="140">
        <v>410.7</v>
      </c>
      <c r="AB174" s="140">
        <v>1605.77288</v>
      </c>
      <c r="AC174" s="140">
        <v>5896.3069333333333</v>
      </c>
      <c r="AD174" s="232">
        <v>0.7</v>
      </c>
      <c r="AE174" s="140">
        <v>2864.0611999999996</v>
      </c>
      <c r="AF174" s="140"/>
      <c r="AG174" s="140">
        <v>1258.2</v>
      </c>
      <c r="AH174" s="497"/>
      <c r="AI174" s="140">
        <v>1258.2</v>
      </c>
      <c r="AJ174" s="65"/>
      <c r="AK174" s="429"/>
      <c r="AL174" s="65">
        <v>0</v>
      </c>
      <c r="AM174" s="498"/>
      <c r="AN174" s="62">
        <v>0</v>
      </c>
    </row>
    <row r="175" spans="2:42" ht="15.75" customHeight="1" x14ac:dyDescent="0.25">
      <c r="B175" s="576">
        <v>161</v>
      </c>
      <c r="C175" s="683"/>
      <c r="D175" s="15" t="s">
        <v>147</v>
      </c>
      <c r="E175" s="565">
        <v>5</v>
      </c>
      <c r="F175" s="565">
        <v>25</v>
      </c>
      <c r="G175" s="565">
        <v>25</v>
      </c>
      <c r="H175" s="131">
        <v>2315.8759999999997</v>
      </c>
      <c r="I175" s="131">
        <v>43.2</v>
      </c>
      <c r="J175" s="616">
        <v>0.24757304795248108</v>
      </c>
      <c r="K175" s="131">
        <v>573.34848</v>
      </c>
      <c r="L175" s="616">
        <v>0</v>
      </c>
      <c r="M175" s="131">
        <v>0</v>
      </c>
      <c r="N175" s="616">
        <v>0</v>
      </c>
      <c r="O175" s="131">
        <v>0</v>
      </c>
      <c r="P175" s="131">
        <v>0</v>
      </c>
      <c r="Q175" s="131">
        <v>0</v>
      </c>
      <c r="R175" s="131">
        <v>0</v>
      </c>
      <c r="S175" s="131">
        <v>0</v>
      </c>
      <c r="T175" s="131">
        <v>294.20833333333331</v>
      </c>
      <c r="U175" s="616">
        <v>0.17378205050702195</v>
      </c>
      <c r="V175" s="317">
        <v>402.45767999999993</v>
      </c>
      <c r="W175" s="131">
        <v>274.20833333333331</v>
      </c>
      <c r="X175" s="131">
        <v>90</v>
      </c>
      <c r="Y175" s="131">
        <v>0</v>
      </c>
      <c r="Z175" s="60">
        <v>3993.2988266666666</v>
      </c>
      <c r="AA175" s="147">
        <v>229.2</v>
      </c>
      <c r="AB175" s="131">
        <v>905.86601333333329</v>
      </c>
      <c r="AC175" s="131">
        <v>3316.6328133333332</v>
      </c>
      <c r="AD175" s="234">
        <v>0.7</v>
      </c>
      <c r="AE175" s="131">
        <v>1621.1131999999998</v>
      </c>
      <c r="AF175" s="131"/>
      <c r="AG175" s="131">
        <v>715.2</v>
      </c>
      <c r="AH175" s="502">
        <v>0.69997962470068931</v>
      </c>
      <c r="AI175" s="594">
        <v>715.2</v>
      </c>
      <c r="AJ175" s="131">
        <v>124</v>
      </c>
      <c r="AK175" s="435">
        <v>0</v>
      </c>
      <c r="AL175" s="131">
        <v>0</v>
      </c>
      <c r="AM175" s="497">
        <v>0.69997962470068931</v>
      </c>
      <c r="AN175" s="465"/>
    </row>
    <row r="176" spans="2:42" s="601" customFormat="1" x14ac:dyDescent="0.25">
      <c r="B176" s="576">
        <v>162</v>
      </c>
      <c r="C176" s="683"/>
      <c r="D176" s="15" t="s">
        <v>148</v>
      </c>
      <c r="E176" s="565">
        <v>4</v>
      </c>
      <c r="F176" s="565">
        <v>18.5</v>
      </c>
      <c r="G176" s="565">
        <v>19</v>
      </c>
      <c r="H176" s="131">
        <v>1775.6399999999999</v>
      </c>
      <c r="I176" s="131">
        <v>40.799999999999997</v>
      </c>
      <c r="J176" s="616">
        <v>0.2765814692167331</v>
      </c>
      <c r="K176" s="131">
        <v>491.10911999999996</v>
      </c>
      <c r="L176" s="616">
        <v>0</v>
      </c>
      <c r="M176" s="131">
        <v>0</v>
      </c>
      <c r="N176" s="616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212.125</v>
      </c>
      <c r="U176" s="616">
        <v>0.18</v>
      </c>
      <c r="V176" s="317">
        <v>319.61519999999996</v>
      </c>
      <c r="W176" s="131">
        <v>198.79166666666666</v>
      </c>
      <c r="X176" s="131">
        <v>60</v>
      </c>
      <c r="Y176" s="131">
        <v>0</v>
      </c>
      <c r="Z176" s="60">
        <v>3098.0809866666664</v>
      </c>
      <c r="AA176" s="147">
        <v>181.5</v>
      </c>
      <c r="AB176" s="131">
        <v>699.90686666666659</v>
      </c>
      <c r="AC176" s="131">
        <v>2579.6741199999997</v>
      </c>
      <c r="AD176" s="234">
        <v>0.7</v>
      </c>
      <c r="AE176" s="131">
        <v>1242.9479999999999</v>
      </c>
      <c r="AF176" s="131"/>
      <c r="AG176" s="131">
        <v>543</v>
      </c>
      <c r="AH176" s="502">
        <v>0.69997683464365912</v>
      </c>
      <c r="AI176" s="594">
        <v>543</v>
      </c>
      <c r="AJ176" s="131"/>
      <c r="AK176" s="435">
        <v>0</v>
      </c>
      <c r="AL176" s="131">
        <v>0</v>
      </c>
      <c r="AM176" s="497">
        <v>0.69997683464365912</v>
      </c>
      <c r="AN176" s="465"/>
      <c r="AP176" s="576"/>
    </row>
    <row r="177" spans="2:42" s="601" customFormat="1" ht="15.75" customHeight="1" x14ac:dyDescent="0.25">
      <c r="B177" s="576">
        <v>163</v>
      </c>
      <c r="C177" s="683" t="s">
        <v>149</v>
      </c>
      <c r="D177" s="494" t="s">
        <v>124</v>
      </c>
      <c r="E177" s="530">
        <v>13</v>
      </c>
      <c r="F177" s="530">
        <v>69</v>
      </c>
      <c r="G177" s="530">
        <v>66</v>
      </c>
      <c r="H177" s="65">
        <v>5963.9519999999993</v>
      </c>
      <c r="I177" s="65">
        <v>131.4</v>
      </c>
      <c r="J177" s="615">
        <v>0.25498796771000171</v>
      </c>
      <c r="K177" s="65">
        <v>1520.7359999999999</v>
      </c>
      <c r="L177" s="615">
        <v>0</v>
      </c>
      <c r="M177" s="65">
        <v>0</v>
      </c>
      <c r="N177" s="61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679.61666666666667</v>
      </c>
      <c r="U177" s="615">
        <v>0.17999999999999997</v>
      </c>
      <c r="V177" s="65">
        <v>1073.5113599999997</v>
      </c>
      <c r="W177" s="65">
        <v>626.16666666666674</v>
      </c>
      <c r="X177" s="65">
        <v>240</v>
      </c>
      <c r="Y177" s="65">
        <v>0</v>
      </c>
      <c r="Z177" s="65">
        <v>10235.382693333331</v>
      </c>
      <c r="AA177" s="140">
        <v>599.5</v>
      </c>
      <c r="AB177" s="140">
        <v>2299.1780266666665</v>
      </c>
      <c r="AC177" s="140">
        <v>8535.7046666666647</v>
      </c>
      <c r="AD177" s="232">
        <v>0.7</v>
      </c>
      <c r="AE177" s="140">
        <v>4174.7663999999995</v>
      </c>
      <c r="AF177" s="140"/>
      <c r="AG177" s="140">
        <v>2196.1000000000004</v>
      </c>
      <c r="AH177" s="497"/>
      <c r="AI177" s="140">
        <v>1875.6000000000001</v>
      </c>
      <c r="AJ177" s="65"/>
      <c r="AK177" s="429"/>
      <c r="AL177" s="65">
        <v>320.5</v>
      </c>
      <c r="AM177" s="498"/>
      <c r="AN177" s="62">
        <v>0</v>
      </c>
      <c r="AP177" s="576"/>
    </row>
    <row r="178" spans="2:42" s="601" customFormat="1" x14ac:dyDescent="0.25">
      <c r="B178" s="576">
        <v>164</v>
      </c>
      <c r="C178" s="683"/>
      <c r="D178" s="15" t="s">
        <v>150</v>
      </c>
      <c r="E178" s="565">
        <v>9</v>
      </c>
      <c r="F178" s="565">
        <v>53</v>
      </c>
      <c r="G178" s="565">
        <v>52</v>
      </c>
      <c r="H178" s="131">
        <v>4578.8999999999996</v>
      </c>
      <c r="I178" s="131">
        <v>95.4</v>
      </c>
      <c r="J178" s="616">
        <v>0.2422445914957741</v>
      </c>
      <c r="K178" s="131">
        <v>1109.2137599999999</v>
      </c>
      <c r="L178" s="616">
        <v>0</v>
      </c>
      <c r="M178" s="131">
        <v>0</v>
      </c>
      <c r="N178" s="616">
        <v>0</v>
      </c>
      <c r="O178" s="131">
        <v>0</v>
      </c>
      <c r="P178" s="131">
        <v>0</v>
      </c>
      <c r="Q178" s="131">
        <v>0</v>
      </c>
      <c r="R178" s="131">
        <v>0</v>
      </c>
      <c r="S178" s="131">
        <v>0</v>
      </c>
      <c r="T178" s="131">
        <v>504.70833333333337</v>
      </c>
      <c r="U178" s="616">
        <v>0.17999999999999997</v>
      </c>
      <c r="V178" s="317">
        <v>824.20199999999977</v>
      </c>
      <c r="W178" s="131">
        <v>457.95833333333337</v>
      </c>
      <c r="X178" s="131">
        <v>210</v>
      </c>
      <c r="Y178" s="131">
        <v>0</v>
      </c>
      <c r="Z178" s="60">
        <v>7780.3824266666643</v>
      </c>
      <c r="AA178" s="147">
        <v>455.7</v>
      </c>
      <c r="AB178" s="131">
        <v>1737.8603333333331</v>
      </c>
      <c r="AC178" s="131">
        <v>6498.2220933333319</v>
      </c>
      <c r="AD178" s="234">
        <v>0.7</v>
      </c>
      <c r="AE178" s="131">
        <v>3205.2299999999996</v>
      </c>
      <c r="AF178" s="131"/>
      <c r="AG178" s="131">
        <v>1787.9</v>
      </c>
      <c r="AH178" s="502">
        <v>0.70000662458960317</v>
      </c>
      <c r="AI178" s="594">
        <v>1467.4</v>
      </c>
      <c r="AJ178" s="131">
        <v>131</v>
      </c>
      <c r="AK178" s="435">
        <v>7.0000000000000007E-2</v>
      </c>
      <c r="AL178" s="131">
        <v>320.5</v>
      </c>
      <c r="AM178" s="497">
        <v>0.77000662458960312</v>
      </c>
      <c r="AN178" s="465"/>
      <c r="AP178" s="576"/>
    </row>
    <row r="179" spans="2:42" s="601" customFormat="1" ht="15.75" customHeight="1" x14ac:dyDescent="0.25">
      <c r="B179" s="576">
        <v>165</v>
      </c>
      <c r="C179" s="683"/>
      <c r="D179" s="15" t="s">
        <v>151</v>
      </c>
      <c r="E179" s="565">
        <v>4</v>
      </c>
      <c r="F179" s="565">
        <v>16</v>
      </c>
      <c r="G179" s="565">
        <v>14</v>
      </c>
      <c r="H179" s="131">
        <v>1385.0519999999999</v>
      </c>
      <c r="I179" s="131">
        <v>36</v>
      </c>
      <c r="J179" s="616">
        <v>0.2971168158307414</v>
      </c>
      <c r="K179" s="131">
        <v>411.52224000000001</v>
      </c>
      <c r="L179" s="616">
        <v>0</v>
      </c>
      <c r="M179" s="131">
        <v>0</v>
      </c>
      <c r="N179" s="616">
        <v>0</v>
      </c>
      <c r="O179" s="131">
        <v>0</v>
      </c>
      <c r="P179" s="131">
        <v>0</v>
      </c>
      <c r="Q179" s="131">
        <v>0</v>
      </c>
      <c r="R179" s="131">
        <v>0</v>
      </c>
      <c r="S179" s="131">
        <v>0</v>
      </c>
      <c r="T179" s="131">
        <v>174.90833333333333</v>
      </c>
      <c r="U179" s="616">
        <v>0.18000000000000002</v>
      </c>
      <c r="V179" s="317">
        <v>249.30936</v>
      </c>
      <c r="W179" s="131">
        <v>168.20833333333334</v>
      </c>
      <c r="X179" s="131">
        <v>30</v>
      </c>
      <c r="Y179" s="131">
        <v>0</v>
      </c>
      <c r="Z179" s="60">
        <v>2455.0002666666669</v>
      </c>
      <c r="AA179" s="147">
        <v>143.80000000000001</v>
      </c>
      <c r="AB179" s="131">
        <v>561.3176933333333</v>
      </c>
      <c r="AC179" s="131">
        <v>2037.4825733333332</v>
      </c>
      <c r="AD179" s="234">
        <v>0.7</v>
      </c>
      <c r="AE179" s="131">
        <v>969.53639999999984</v>
      </c>
      <c r="AF179" s="131"/>
      <c r="AG179" s="131">
        <v>408.2</v>
      </c>
      <c r="AH179" s="502">
        <v>0.69998649388855694</v>
      </c>
      <c r="AI179" s="594">
        <v>408.2</v>
      </c>
      <c r="AJ179" s="131"/>
      <c r="AK179" s="435">
        <v>0</v>
      </c>
      <c r="AL179" s="131">
        <v>0</v>
      </c>
      <c r="AM179" s="497">
        <v>0.69998649388855694</v>
      </c>
      <c r="AN179" s="465"/>
      <c r="AP179" s="576"/>
    </row>
    <row r="180" spans="2:42" x14ac:dyDescent="0.25">
      <c r="B180" s="576">
        <v>166</v>
      </c>
      <c r="C180" s="654" t="s">
        <v>152</v>
      </c>
      <c r="D180" s="654" t="s">
        <v>864</v>
      </c>
      <c r="E180" s="530">
        <v>26</v>
      </c>
      <c r="F180" s="530">
        <v>96</v>
      </c>
      <c r="G180" s="530">
        <v>93</v>
      </c>
      <c r="H180" s="65">
        <v>8775.4279999999999</v>
      </c>
      <c r="I180" s="65">
        <v>195</v>
      </c>
      <c r="J180" s="615">
        <v>0.23644078898487914</v>
      </c>
      <c r="K180" s="65">
        <v>2074.8691199999998</v>
      </c>
      <c r="L180" s="615">
        <v>0</v>
      </c>
      <c r="M180" s="65">
        <v>0</v>
      </c>
      <c r="N180" s="615">
        <v>0</v>
      </c>
      <c r="O180" s="65">
        <v>0</v>
      </c>
      <c r="P180" s="65">
        <v>0</v>
      </c>
      <c r="Q180" s="65">
        <v>0</v>
      </c>
      <c r="R180" s="65">
        <v>0</v>
      </c>
      <c r="S180" s="60">
        <v>0</v>
      </c>
      <c r="T180" s="60">
        <v>1044.4166666666665</v>
      </c>
      <c r="U180" s="619">
        <v>0.17835905439597929</v>
      </c>
      <c r="V180" s="65">
        <v>1565.1770399999998</v>
      </c>
      <c r="W180" s="60">
        <v>997.66666666666663</v>
      </c>
      <c r="X180" s="60">
        <v>210</v>
      </c>
      <c r="Y180" s="60">
        <v>0</v>
      </c>
      <c r="Z180" s="60">
        <v>14862.557493333332</v>
      </c>
      <c r="AA180" s="140">
        <v>865.8</v>
      </c>
      <c r="AB180" s="60">
        <v>3428.6437066666667</v>
      </c>
      <c r="AC180" s="60">
        <v>12299.713786666665</v>
      </c>
      <c r="AD180" s="227">
        <v>0.7</v>
      </c>
      <c r="AE180" s="60">
        <v>6142.7995999999994</v>
      </c>
      <c r="AF180" s="60"/>
      <c r="AG180" s="60">
        <v>3328.5</v>
      </c>
      <c r="AH180" s="497">
        <v>0.70000502615560933</v>
      </c>
      <c r="AI180" s="516">
        <v>2714.2</v>
      </c>
      <c r="AJ180" s="60">
        <v>185</v>
      </c>
      <c r="AK180" s="425">
        <v>7.0000000000000007E-2</v>
      </c>
      <c r="AL180" s="60">
        <v>614.29999999999995</v>
      </c>
      <c r="AM180" s="497">
        <v>0.77000502615560928</v>
      </c>
      <c r="AN180" s="140"/>
    </row>
    <row r="181" spans="2:42" s="601" customFormat="1" ht="15.75" customHeight="1" x14ac:dyDescent="0.25">
      <c r="B181" s="576">
        <v>167</v>
      </c>
      <c r="C181" s="683" t="s">
        <v>153</v>
      </c>
      <c r="D181" s="494" t="s">
        <v>124</v>
      </c>
      <c r="E181" s="530">
        <v>7</v>
      </c>
      <c r="F181" s="530">
        <v>33.5</v>
      </c>
      <c r="G181" s="530">
        <v>34.5</v>
      </c>
      <c r="H181" s="65">
        <v>3307.37</v>
      </c>
      <c r="I181" s="65">
        <v>79.8</v>
      </c>
      <c r="J181" s="615">
        <v>0.27205930996531991</v>
      </c>
      <c r="K181" s="65">
        <v>899.80079999999998</v>
      </c>
      <c r="L181" s="615">
        <v>0</v>
      </c>
      <c r="M181" s="65">
        <v>0</v>
      </c>
      <c r="N181" s="61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399.26266666666663</v>
      </c>
      <c r="U181" s="615">
        <v>0.17564608737456042</v>
      </c>
      <c r="V181" s="65">
        <v>580.92659999999989</v>
      </c>
      <c r="W181" s="65">
        <v>388.375</v>
      </c>
      <c r="X181" s="65">
        <v>30</v>
      </c>
      <c r="Y181" s="65">
        <v>0</v>
      </c>
      <c r="Z181" s="65">
        <v>5685.5350666666673</v>
      </c>
      <c r="AA181" s="140">
        <v>328.4</v>
      </c>
      <c r="AB181" s="140">
        <v>1297.7015999999999</v>
      </c>
      <c r="AC181" s="140">
        <v>4716.2334666666666</v>
      </c>
      <c r="AD181" s="232">
        <v>0.7</v>
      </c>
      <c r="AE181" s="140">
        <v>2315.1590000000001</v>
      </c>
      <c r="AF181" s="140"/>
      <c r="AG181" s="140">
        <v>1017.4000000000001</v>
      </c>
      <c r="AH181" s="497"/>
      <c r="AI181" s="140">
        <v>1017.4000000000001</v>
      </c>
      <c r="AJ181" s="65"/>
      <c r="AK181" s="429"/>
      <c r="AL181" s="65">
        <v>0</v>
      </c>
      <c r="AM181" s="498"/>
      <c r="AN181" s="62">
        <v>0</v>
      </c>
      <c r="AP181" s="576"/>
    </row>
    <row r="182" spans="2:42" s="601" customFormat="1" ht="15.75" customHeight="1" x14ac:dyDescent="0.25">
      <c r="B182" s="576">
        <v>168</v>
      </c>
      <c r="C182" s="683"/>
      <c r="D182" s="15" t="s">
        <v>154</v>
      </c>
      <c r="E182" s="565">
        <v>4</v>
      </c>
      <c r="F182" s="565">
        <v>20.5</v>
      </c>
      <c r="G182" s="565">
        <v>20.5</v>
      </c>
      <c r="H182" s="131">
        <v>1896.5640000000001</v>
      </c>
      <c r="I182" s="131">
        <v>43.8</v>
      </c>
      <c r="J182" s="616">
        <v>0.2795760754712206</v>
      </c>
      <c r="K182" s="131">
        <v>530.23392000000001</v>
      </c>
      <c r="L182" s="616">
        <v>0</v>
      </c>
      <c r="M182" s="131">
        <v>0</v>
      </c>
      <c r="N182" s="616">
        <v>0</v>
      </c>
      <c r="O182" s="131">
        <v>0</v>
      </c>
      <c r="P182" s="131">
        <v>0</v>
      </c>
      <c r="Q182" s="131">
        <v>0</v>
      </c>
      <c r="R182" s="131">
        <v>0</v>
      </c>
      <c r="S182" s="131">
        <v>0</v>
      </c>
      <c r="T182" s="131">
        <v>235.54166666666666</v>
      </c>
      <c r="U182" s="616">
        <v>0.17999999999999994</v>
      </c>
      <c r="V182" s="317">
        <v>341.38151999999991</v>
      </c>
      <c r="W182" s="131">
        <v>228.875</v>
      </c>
      <c r="X182" s="131">
        <v>30</v>
      </c>
      <c r="Y182" s="131">
        <v>0</v>
      </c>
      <c r="Z182" s="60">
        <v>3306.3961066666666</v>
      </c>
      <c r="AA182" s="147">
        <v>193.7</v>
      </c>
      <c r="AB182" s="131">
        <v>763.95651999999995</v>
      </c>
      <c r="AC182" s="131">
        <v>2736.1395866666667</v>
      </c>
      <c r="AD182" s="234">
        <v>0.7</v>
      </c>
      <c r="AE182" s="131">
        <v>1327.5948000000001</v>
      </c>
      <c r="AF182" s="131"/>
      <c r="AG182" s="131">
        <v>563.6</v>
      </c>
      <c r="AH182" s="502">
        <v>0.69997981613064475</v>
      </c>
      <c r="AI182" s="594">
        <v>563.6</v>
      </c>
      <c r="AJ182" s="131">
        <v>105</v>
      </c>
      <c r="AK182" s="435">
        <v>0</v>
      </c>
      <c r="AL182" s="131">
        <v>0</v>
      </c>
      <c r="AM182" s="497">
        <v>0.69997981613064475</v>
      </c>
      <c r="AN182" s="465"/>
      <c r="AP182" s="576"/>
    </row>
    <row r="183" spans="2:42" s="601" customFormat="1" x14ac:dyDescent="0.25">
      <c r="B183" s="576">
        <v>169</v>
      </c>
      <c r="C183" s="683"/>
      <c r="D183" s="15" t="s">
        <v>155</v>
      </c>
      <c r="E183" s="565">
        <v>3</v>
      </c>
      <c r="F183" s="565">
        <v>13</v>
      </c>
      <c r="G183" s="565">
        <v>14</v>
      </c>
      <c r="H183" s="131">
        <v>1410.806</v>
      </c>
      <c r="I183" s="131">
        <v>36</v>
      </c>
      <c r="J183" s="616">
        <v>0.26195442888674986</v>
      </c>
      <c r="K183" s="131">
        <v>369.56688000000003</v>
      </c>
      <c r="L183" s="616">
        <v>0</v>
      </c>
      <c r="M183" s="131">
        <v>0</v>
      </c>
      <c r="N183" s="616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0</v>
      </c>
      <c r="T183" s="131">
        <v>163.721</v>
      </c>
      <c r="U183" s="616">
        <v>0.16979306864303098</v>
      </c>
      <c r="V183" s="317">
        <v>239.54507999999998</v>
      </c>
      <c r="W183" s="131">
        <v>159.5</v>
      </c>
      <c r="X183" s="131">
        <v>0</v>
      </c>
      <c r="Y183" s="131">
        <v>0</v>
      </c>
      <c r="Z183" s="60">
        <v>2379.1389600000002</v>
      </c>
      <c r="AA183" s="147">
        <v>134.69999999999999</v>
      </c>
      <c r="AB183" s="131">
        <v>533.74507999999992</v>
      </c>
      <c r="AC183" s="131">
        <v>1980.0938800000001</v>
      </c>
      <c r="AD183" s="234">
        <v>0.7</v>
      </c>
      <c r="AE183" s="131">
        <v>987.56419999999991</v>
      </c>
      <c r="AF183" s="131"/>
      <c r="AG183" s="131">
        <v>453.8</v>
      </c>
      <c r="AH183" s="502">
        <v>0.6999864474633648</v>
      </c>
      <c r="AI183" s="594">
        <v>453.8</v>
      </c>
      <c r="AJ183" s="131"/>
      <c r="AK183" s="435">
        <v>0</v>
      </c>
      <c r="AL183" s="131">
        <v>0</v>
      </c>
      <c r="AM183" s="497">
        <v>0.6999864474633648</v>
      </c>
      <c r="AN183" s="465"/>
      <c r="AP183" s="576"/>
    </row>
    <row r="184" spans="2:42" s="601" customFormat="1" ht="15.75" customHeight="1" x14ac:dyDescent="0.25">
      <c r="B184" s="576">
        <v>170</v>
      </c>
      <c r="C184" s="683" t="s">
        <v>156</v>
      </c>
      <c r="D184" s="494" t="s">
        <v>124</v>
      </c>
      <c r="E184" s="530">
        <v>7</v>
      </c>
      <c r="F184" s="530">
        <v>38</v>
      </c>
      <c r="G184" s="530">
        <v>38</v>
      </c>
      <c r="H184" s="65">
        <v>3393.2080000000001</v>
      </c>
      <c r="I184" s="65">
        <v>79.199999999999989</v>
      </c>
      <c r="J184" s="615">
        <v>0.27176151889303568</v>
      </c>
      <c r="K184" s="65">
        <v>922.14335999999992</v>
      </c>
      <c r="L184" s="615">
        <v>0</v>
      </c>
      <c r="M184" s="65">
        <v>0</v>
      </c>
      <c r="N184" s="61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448.61666666666667</v>
      </c>
      <c r="U184" s="615">
        <v>0.17787811416217333</v>
      </c>
      <c r="V184" s="65">
        <v>603.57743999999991</v>
      </c>
      <c r="W184" s="65">
        <v>407.58333333333331</v>
      </c>
      <c r="X184" s="65">
        <v>177</v>
      </c>
      <c r="Y184" s="65">
        <v>0</v>
      </c>
      <c r="Z184" s="65">
        <v>6031.3288000000002</v>
      </c>
      <c r="AA184" s="140">
        <v>350.9</v>
      </c>
      <c r="AB184" s="140">
        <v>1362.0607733333331</v>
      </c>
      <c r="AC184" s="140">
        <v>5020.1680266666663</v>
      </c>
      <c r="AD184" s="232">
        <v>0.7</v>
      </c>
      <c r="AE184" s="140">
        <v>2375.2456000000002</v>
      </c>
      <c r="AF184" s="140"/>
      <c r="AG184" s="140">
        <v>1013.2</v>
      </c>
      <c r="AH184" s="497"/>
      <c r="AI184" s="140">
        <v>1013.2</v>
      </c>
      <c r="AJ184" s="65"/>
      <c r="AK184" s="429"/>
      <c r="AL184" s="65">
        <v>0</v>
      </c>
      <c r="AM184" s="498"/>
      <c r="AN184" s="62">
        <v>0</v>
      </c>
      <c r="AP184" s="576"/>
    </row>
    <row r="185" spans="2:42" s="601" customFormat="1" ht="15.75" customHeight="1" x14ac:dyDescent="0.25">
      <c r="B185" s="576">
        <v>171</v>
      </c>
      <c r="C185" s="683"/>
      <c r="D185" s="15" t="s">
        <v>157</v>
      </c>
      <c r="E185" s="565">
        <v>3</v>
      </c>
      <c r="F185" s="565">
        <v>18</v>
      </c>
      <c r="G185" s="565">
        <v>19</v>
      </c>
      <c r="H185" s="131">
        <v>1638.5320000000002</v>
      </c>
      <c r="I185" s="131">
        <v>43.8</v>
      </c>
      <c r="J185" s="616">
        <v>0.27870742835660206</v>
      </c>
      <c r="K185" s="131">
        <v>456.67103999999995</v>
      </c>
      <c r="L185" s="616">
        <v>0</v>
      </c>
      <c r="M185" s="131">
        <v>0</v>
      </c>
      <c r="N185" s="616">
        <v>0</v>
      </c>
      <c r="O185" s="131">
        <v>0</v>
      </c>
      <c r="P185" s="131">
        <v>0</v>
      </c>
      <c r="Q185" s="131">
        <v>0</v>
      </c>
      <c r="R185" s="131">
        <v>0</v>
      </c>
      <c r="S185" s="131">
        <v>0</v>
      </c>
      <c r="T185" s="131">
        <v>223.40833333333333</v>
      </c>
      <c r="U185" s="616">
        <v>0.17560582277306758</v>
      </c>
      <c r="V185" s="317">
        <v>287.73575999999997</v>
      </c>
      <c r="W185" s="131">
        <v>202.375</v>
      </c>
      <c r="X185" s="131">
        <v>87</v>
      </c>
      <c r="Y185" s="131">
        <v>0</v>
      </c>
      <c r="Z185" s="60">
        <v>2939.5221333333334</v>
      </c>
      <c r="AA185" s="147">
        <v>169.8</v>
      </c>
      <c r="AB185" s="131">
        <v>659.91075999999998</v>
      </c>
      <c r="AC185" s="131">
        <v>2449.4113733333334</v>
      </c>
      <c r="AD185" s="234">
        <v>0.7</v>
      </c>
      <c r="AE185" s="131">
        <v>1146.9724000000001</v>
      </c>
      <c r="AF185" s="131"/>
      <c r="AG185" s="131">
        <v>487.1</v>
      </c>
      <c r="AH185" s="502">
        <v>0.70002341119978129</v>
      </c>
      <c r="AI185" s="594">
        <v>487.1</v>
      </c>
      <c r="AJ185" s="131"/>
      <c r="AK185" s="435">
        <v>0</v>
      </c>
      <c r="AL185" s="131">
        <v>0</v>
      </c>
      <c r="AM185" s="497">
        <v>0.70002341119978129</v>
      </c>
      <c r="AN185" s="465"/>
      <c r="AP185" s="576"/>
    </row>
    <row r="186" spans="2:42" s="601" customFormat="1" x14ac:dyDescent="0.25">
      <c r="B186" s="576">
        <v>172</v>
      </c>
      <c r="C186" s="683"/>
      <c r="D186" s="15" t="s">
        <v>158</v>
      </c>
      <c r="E186" s="565">
        <v>4</v>
      </c>
      <c r="F186" s="565">
        <v>20</v>
      </c>
      <c r="G186" s="565">
        <v>19</v>
      </c>
      <c r="H186" s="131">
        <v>1754.6759999999999</v>
      </c>
      <c r="I186" s="131">
        <v>35.4</v>
      </c>
      <c r="J186" s="616">
        <v>0.26527536707631494</v>
      </c>
      <c r="K186" s="131">
        <v>465.47231999999997</v>
      </c>
      <c r="L186" s="616">
        <v>0</v>
      </c>
      <c r="M186" s="131">
        <v>0</v>
      </c>
      <c r="N186" s="616">
        <v>0</v>
      </c>
      <c r="O186" s="131">
        <v>0</v>
      </c>
      <c r="P186" s="131">
        <v>0</v>
      </c>
      <c r="Q186" s="131">
        <v>0</v>
      </c>
      <c r="R186" s="131">
        <v>0</v>
      </c>
      <c r="S186" s="131">
        <v>0</v>
      </c>
      <c r="T186" s="131">
        <v>225.20833333333331</v>
      </c>
      <c r="U186" s="616">
        <v>0.17999999999999997</v>
      </c>
      <c r="V186" s="317">
        <v>315.84167999999994</v>
      </c>
      <c r="W186" s="131">
        <v>205.20833333333331</v>
      </c>
      <c r="X186" s="131">
        <v>90</v>
      </c>
      <c r="Y186" s="131">
        <v>0</v>
      </c>
      <c r="Z186" s="60">
        <v>3091.8066666666668</v>
      </c>
      <c r="AA186" s="147">
        <v>181.1</v>
      </c>
      <c r="AB186" s="131">
        <v>702.15001333333316</v>
      </c>
      <c r="AC186" s="131">
        <v>2570.7566533333334</v>
      </c>
      <c r="AD186" s="234">
        <v>0.7</v>
      </c>
      <c r="AE186" s="131">
        <v>1228.2731999999999</v>
      </c>
      <c r="AF186" s="131"/>
      <c r="AG186" s="131">
        <v>526.1</v>
      </c>
      <c r="AH186" s="502">
        <v>0.69998678578457407</v>
      </c>
      <c r="AI186" s="594">
        <v>526.1</v>
      </c>
      <c r="AJ186" s="131"/>
      <c r="AK186" s="435">
        <v>0</v>
      </c>
      <c r="AL186" s="131">
        <v>0</v>
      </c>
      <c r="AM186" s="497">
        <v>0.69998678578457407</v>
      </c>
      <c r="AN186" s="465"/>
      <c r="AP186" s="576"/>
    </row>
    <row r="187" spans="2:42" s="601" customFormat="1" ht="15.75" customHeight="1" x14ac:dyDescent="0.25">
      <c r="B187" s="576">
        <v>173</v>
      </c>
      <c r="C187" s="683" t="s">
        <v>159</v>
      </c>
      <c r="D187" s="494" t="s">
        <v>124</v>
      </c>
      <c r="E187" s="530">
        <v>8</v>
      </c>
      <c r="F187" s="530">
        <v>45</v>
      </c>
      <c r="G187" s="530">
        <v>40</v>
      </c>
      <c r="H187" s="65">
        <v>3786.8939999999993</v>
      </c>
      <c r="I187" s="65">
        <v>83.4</v>
      </c>
      <c r="J187" s="615">
        <v>0.26640352753470259</v>
      </c>
      <c r="K187" s="65">
        <v>1008.8419199999998</v>
      </c>
      <c r="L187" s="615">
        <v>0</v>
      </c>
      <c r="M187" s="65">
        <v>0</v>
      </c>
      <c r="N187" s="61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434.29166666666663</v>
      </c>
      <c r="U187" s="615">
        <v>0.18</v>
      </c>
      <c r="V187" s="65">
        <v>681.64091999999982</v>
      </c>
      <c r="W187" s="65">
        <v>417.11666666666667</v>
      </c>
      <c r="X187" s="65">
        <v>74</v>
      </c>
      <c r="Y187" s="65">
        <v>0</v>
      </c>
      <c r="Z187" s="65">
        <v>6486.1851733333324</v>
      </c>
      <c r="AA187" s="140">
        <v>379.9</v>
      </c>
      <c r="AB187" s="140">
        <v>1478.6575866666667</v>
      </c>
      <c r="AC187" s="140">
        <v>5387.4275866666658</v>
      </c>
      <c r="AD187" s="232">
        <v>0.7</v>
      </c>
      <c r="AE187" s="140">
        <v>2650.8257999999996</v>
      </c>
      <c r="AF187" s="140"/>
      <c r="AG187" s="140">
        <v>1327.3</v>
      </c>
      <c r="AH187" s="497"/>
      <c r="AI187" s="140">
        <v>1172.2</v>
      </c>
      <c r="AJ187" s="65"/>
      <c r="AK187" s="429"/>
      <c r="AL187" s="65">
        <v>155.1</v>
      </c>
      <c r="AM187" s="498"/>
      <c r="AN187" s="62">
        <v>0</v>
      </c>
      <c r="AP187" s="576"/>
    </row>
    <row r="188" spans="2:42" s="601" customFormat="1" ht="18.75" customHeight="1" x14ac:dyDescent="0.25">
      <c r="B188" s="576">
        <v>174</v>
      </c>
      <c r="C188" s="683"/>
      <c r="D188" s="15" t="s">
        <v>160</v>
      </c>
      <c r="E188" s="565">
        <v>4</v>
      </c>
      <c r="F188" s="565">
        <v>18.5</v>
      </c>
      <c r="G188" s="565">
        <v>15.5</v>
      </c>
      <c r="H188" s="131">
        <v>1570.6919999999998</v>
      </c>
      <c r="I188" s="131">
        <v>35.4</v>
      </c>
      <c r="J188" s="616">
        <v>0.28374265610316984</v>
      </c>
      <c r="K188" s="131">
        <v>445.67231999999996</v>
      </c>
      <c r="L188" s="616">
        <v>0</v>
      </c>
      <c r="M188" s="131">
        <v>0</v>
      </c>
      <c r="N188" s="616">
        <v>0</v>
      </c>
      <c r="O188" s="131">
        <v>0</v>
      </c>
      <c r="P188" s="131">
        <v>0</v>
      </c>
      <c r="Q188" s="131">
        <v>0</v>
      </c>
      <c r="R188" s="131">
        <v>0</v>
      </c>
      <c r="S188" s="131">
        <v>0</v>
      </c>
      <c r="T188" s="131">
        <v>167.625</v>
      </c>
      <c r="U188" s="616">
        <v>0.18</v>
      </c>
      <c r="V188" s="317">
        <v>282.72455999999994</v>
      </c>
      <c r="W188" s="131">
        <v>161.28333333333333</v>
      </c>
      <c r="X188" s="131">
        <v>30</v>
      </c>
      <c r="Y188" s="131">
        <v>0</v>
      </c>
      <c r="Z188" s="60">
        <v>2693.3972133333332</v>
      </c>
      <c r="AA188" s="147">
        <v>157.80000000000001</v>
      </c>
      <c r="AB188" s="131">
        <v>601.80789333333337</v>
      </c>
      <c r="AC188" s="131">
        <v>2249.3893199999998</v>
      </c>
      <c r="AD188" s="234">
        <v>0.7</v>
      </c>
      <c r="AE188" s="131">
        <v>1099.4843999999998</v>
      </c>
      <c r="AF188" s="131"/>
      <c r="AG188" s="131">
        <v>497.7</v>
      </c>
      <c r="AH188" s="502">
        <v>0.70001495731393137</v>
      </c>
      <c r="AI188" s="594">
        <v>497.7</v>
      </c>
      <c r="AJ188" s="131"/>
      <c r="AK188" s="435">
        <v>0</v>
      </c>
      <c r="AL188" s="131">
        <v>0</v>
      </c>
      <c r="AM188" s="497">
        <v>0.70001495731393137</v>
      </c>
      <c r="AN188" s="465"/>
      <c r="AP188" s="576"/>
    </row>
    <row r="189" spans="2:42" s="601" customFormat="1" x14ac:dyDescent="0.25">
      <c r="B189" s="576">
        <v>175</v>
      </c>
      <c r="C189" s="683"/>
      <c r="D189" s="15" t="s">
        <v>161</v>
      </c>
      <c r="E189" s="565">
        <v>4</v>
      </c>
      <c r="F189" s="565">
        <v>26.5</v>
      </c>
      <c r="G189" s="565">
        <v>24.5</v>
      </c>
      <c r="H189" s="131">
        <v>2216.2019999999998</v>
      </c>
      <c r="I189" s="131">
        <v>48</v>
      </c>
      <c r="J189" s="616">
        <v>0.25411474224822467</v>
      </c>
      <c r="K189" s="131">
        <v>563.16959999999995</v>
      </c>
      <c r="L189" s="616">
        <v>0</v>
      </c>
      <c r="M189" s="131">
        <v>0</v>
      </c>
      <c r="N189" s="616">
        <v>0</v>
      </c>
      <c r="O189" s="131">
        <v>0</v>
      </c>
      <c r="P189" s="131">
        <v>0</v>
      </c>
      <c r="Q189" s="131">
        <v>0</v>
      </c>
      <c r="R189" s="131">
        <v>0</v>
      </c>
      <c r="S189" s="131">
        <v>0</v>
      </c>
      <c r="T189" s="131">
        <v>266.66666666666663</v>
      </c>
      <c r="U189" s="616">
        <v>0.18</v>
      </c>
      <c r="V189" s="317">
        <v>398.91635999999994</v>
      </c>
      <c r="W189" s="131">
        <v>255.83333333333331</v>
      </c>
      <c r="X189" s="131">
        <v>44</v>
      </c>
      <c r="Y189" s="131">
        <v>0</v>
      </c>
      <c r="Z189" s="60">
        <v>3792.7879599999992</v>
      </c>
      <c r="AA189" s="147">
        <v>222.1</v>
      </c>
      <c r="AB189" s="131">
        <v>876.84969333333322</v>
      </c>
      <c r="AC189" s="131">
        <v>3138.038266666666</v>
      </c>
      <c r="AD189" s="234">
        <v>0.7</v>
      </c>
      <c r="AE189" s="131">
        <v>1551.3413999999998</v>
      </c>
      <c r="AF189" s="131"/>
      <c r="AG189" s="131">
        <v>829.6</v>
      </c>
      <c r="AH189" s="502">
        <v>0.70000374213782557</v>
      </c>
      <c r="AI189" s="594">
        <v>674.5</v>
      </c>
      <c r="AJ189" s="131">
        <v>139</v>
      </c>
      <c r="AK189" s="435">
        <v>7.0000000000000007E-2</v>
      </c>
      <c r="AL189" s="131">
        <v>155.1</v>
      </c>
      <c r="AM189" s="497">
        <v>0.77000374213782563</v>
      </c>
      <c r="AN189" s="465"/>
      <c r="AP189" s="576"/>
    </row>
    <row r="190" spans="2:42" ht="47.25" customHeight="1" x14ac:dyDescent="0.25">
      <c r="B190" s="576">
        <v>176</v>
      </c>
      <c r="C190" s="741" t="s">
        <v>162</v>
      </c>
      <c r="D190" s="742"/>
      <c r="E190" s="511">
        <v>319</v>
      </c>
      <c r="F190" s="511">
        <v>1521</v>
      </c>
      <c r="G190" s="511">
        <v>1329</v>
      </c>
      <c r="H190" s="512">
        <v>130103.64</v>
      </c>
      <c r="I190" s="512">
        <v>3209.3</v>
      </c>
      <c r="J190" s="598">
        <v>0.22607607289081227</v>
      </c>
      <c r="K190" s="512">
        <v>29413.32</v>
      </c>
      <c r="L190" s="598">
        <v>3.2512541539959986E-4</v>
      </c>
      <c r="M190" s="512">
        <v>42.3</v>
      </c>
      <c r="N190" s="598">
        <v>0</v>
      </c>
      <c r="O190" s="512">
        <v>0</v>
      </c>
      <c r="P190" s="512">
        <v>0</v>
      </c>
      <c r="Q190" s="512">
        <v>0</v>
      </c>
      <c r="R190" s="512">
        <v>4730.0999999999995</v>
      </c>
      <c r="S190" s="512">
        <v>194.45</v>
      </c>
      <c r="T190" s="512">
        <v>13618.500000000002</v>
      </c>
      <c r="U190" s="598">
        <v>0.23287764976997316</v>
      </c>
      <c r="V190" s="513">
        <v>30298.22990971867</v>
      </c>
      <c r="W190" s="512">
        <v>0</v>
      </c>
      <c r="X190" s="512">
        <v>0</v>
      </c>
      <c r="Y190" s="512">
        <v>0</v>
      </c>
      <c r="Z190" s="512">
        <v>217702.93990971864</v>
      </c>
      <c r="AA190" s="509">
        <v>16916.099999999999</v>
      </c>
      <c r="AB190" s="509">
        <v>47876.029909718673</v>
      </c>
      <c r="AC190" s="509">
        <v>186743.01</v>
      </c>
      <c r="AD190" s="599"/>
      <c r="AE190" s="509">
        <v>93313.247999999992</v>
      </c>
      <c r="AF190" s="509"/>
      <c r="AG190" s="525">
        <v>52506.8</v>
      </c>
      <c r="AH190" s="526"/>
      <c r="AI190" s="525">
        <v>44215.3</v>
      </c>
      <c r="AJ190" s="525"/>
      <c r="AK190" s="525"/>
      <c r="AL190" s="525">
        <v>8291.5</v>
      </c>
      <c r="AM190" s="497"/>
      <c r="AN190" s="525">
        <v>0</v>
      </c>
    </row>
    <row r="191" spans="2:42" ht="18.75" customHeight="1" x14ac:dyDescent="0.25">
      <c r="B191" s="576">
        <v>177</v>
      </c>
      <c r="C191" s="561" t="s">
        <v>810</v>
      </c>
      <c r="D191" s="609"/>
      <c r="E191" s="564"/>
      <c r="F191" s="564">
        <v>31</v>
      </c>
      <c r="G191" s="564">
        <v>31</v>
      </c>
      <c r="H191" s="309">
        <v>3201</v>
      </c>
      <c r="I191" s="309">
        <v>184.8</v>
      </c>
      <c r="J191" s="611">
        <v>0.44914089347079039</v>
      </c>
      <c r="K191" s="134">
        <v>1437.7</v>
      </c>
      <c r="L191" s="611">
        <v>0</v>
      </c>
      <c r="M191" s="134">
        <v>0</v>
      </c>
      <c r="N191" s="611">
        <v>0</v>
      </c>
      <c r="O191" s="309">
        <v>0</v>
      </c>
      <c r="P191" s="309">
        <v>0</v>
      </c>
      <c r="Q191" s="309">
        <v>0</v>
      </c>
      <c r="R191" s="309">
        <v>0</v>
      </c>
      <c r="S191" s="309">
        <v>0</v>
      </c>
      <c r="T191" s="309">
        <v>607.9</v>
      </c>
      <c r="U191" s="611">
        <v>0.20671665104654796</v>
      </c>
      <c r="V191" s="156">
        <v>661.7</v>
      </c>
      <c r="W191" s="309">
        <v>0</v>
      </c>
      <c r="X191" s="309">
        <v>0</v>
      </c>
      <c r="Y191" s="309">
        <v>0</v>
      </c>
      <c r="Z191" s="309">
        <v>6093.0999999999995</v>
      </c>
      <c r="AA191" s="146">
        <v>357.3</v>
      </c>
      <c r="AB191" s="309">
        <v>1019</v>
      </c>
      <c r="AC191" s="309">
        <v>5431.4</v>
      </c>
      <c r="AD191" s="310">
        <v>0.4</v>
      </c>
      <c r="AE191" s="309"/>
      <c r="AF191" s="309"/>
      <c r="AG191" s="309"/>
      <c r="AH191" s="532"/>
      <c r="AI191" s="594"/>
      <c r="AJ191" s="309"/>
      <c r="AK191" s="531"/>
      <c r="AL191" s="309"/>
      <c r="AM191" s="497"/>
      <c r="AN191" s="146"/>
    </row>
    <row r="192" spans="2:42" x14ac:dyDescent="0.25">
      <c r="B192" s="576">
        <v>178</v>
      </c>
      <c r="C192" s="494" t="s">
        <v>710</v>
      </c>
      <c r="D192" s="28"/>
      <c r="E192" s="530">
        <v>319</v>
      </c>
      <c r="F192" s="530">
        <v>1521</v>
      </c>
      <c r="G192" s="530">
        <v>1329</v>
      </c>
      <c r="H192" s="65">
        <v>130103.64</v>
      </c>
      <c r="I192" s="65">
        <v>3209.3</v>
      </c>
      <c r="J192" s="615">
        <v>0.22607607289081227</v>
      </c>
      <c r="K192" s="65">
        <v>29413.32</v>
      </c>
      <c r="L192" s="615">
        <v>3.2512541539959986E-4</v>
      </c>
      <c r="M192" s="65">
        <v>42.3</v>
      </c>
      <c r="N192" s="615">
        <v>0</v>
      </c>
      <c r="O192" s="65">
        <v>0</v>
      </c>
      <c r="P192" s="65">
        <v>0</v>
      </c>
      <c r="Q192" s="65">
        <v>0</v>
      </c>
      <c r="R192" s="65">
        <v>4730.0999999999995</v>
      </c>
      <c r="S192" s="65">
        <v>194.45</v>
      </c>
      <c r="T192" s="65">
        <v>13618.500000000002</v>
      </c>
      <c r="U192" s="615">
        <v>0.23287764976997316</v>
      </c>
      <c r="V192" s="65">
        <v>30298.22990971867</v>
      </c>
      <c r="W192" s="65">
        <v>0</v>
      </c>
      <c r="X192" s="65">
        <v>0</v>
      </c>
      <c r="Y192" s="65">
        <v>0</v>
      </c>
      <c r="Z192" s="65">
        <v>211609.83990971863</v>
      </c>
      <c r="AA192" s="62">
        <v>16558.8</v>
      </c>
      <c r="AB192" s="62">
        <v>46857.029909718673</v>
      </c>
      <c r="AC192" s="62">
        <v>181311.61000000002</v>
      </c>
      <c r="AD192" s="232">
        <v>0.7</v>
      </c>
      <c r="AE192" s="62">
        <v>91072.547999999995</v>
      </c>
      <c r="AF192" s="62"/>
      <c r="AG192" s="62">
        <v>52506.8</v>
      </c>
      <c r="AH192" s="498"/>
      <c r="AI192" s="62">
        <v>44215.3</v>
      </c>
      <c r="AJ192" s="62">
        <v>438</v>
      </c>
      <c r="AK192" s="62"/>
      <c r="AL192" s="62">
        <v>8291.5</v>
      </c>
      <c r="AM192" s="498"/>
      <c r="AN192" s="62">
        <v>0</v>
      </c>
    </row>
    <row r="193" spans="2:42" s="601" customFormat="1" ht="15.75" customHeight="1" x14ac:dyDescent="0.25">
      <c r="B193" s="576">
        <v>179</v>
      </c>
      <c r="C193" s="665" t="s">
        <v>163</v>
      </c>
      <c r="D193" s="494" t="s">
        <v>124</v>
      </c>
      <c r="E193" s="530">
        <v>7</v>
      </c>
      <c r="F193" s="530">
        <v>38</v>
      </c>
      <c r="G193" s="530">
        <v>34</v>
      </c>
      <c r="H193" s="65">
        <v>3273.7</v>
      </c>
      <c r="I193" s="65">
        <v>112.8</v>
      </c>
      <c r="J193" s="615">
        <v>0.2727189418700553</v>
      </c>
      <c r="K193" s="65">
        <v>892.8</v>
      </c>
      <c r="L193" s="615">
        <v>0</v>
      </c>
      <c r="M193" s="65">
        <v>0</v>
      </c>
      <c r="N193" s="615">
        <v>0</v>
      </c>
      <c r="O193" s="65">
        <v>0</v>
      </c>
      <c r="P193" s="65">
        <v>0</v>
      </c>
      <c r="Q193" s="65">
        <v>0</v>
      </c>
      <c r="R193" s="65">
        <v>93.1</v>
      </c>
      <c r="S193" s="65">
        <v>4.3</v>
      </c>
      <c r="T193" s="65">
        <v>364.9</v>
      </c>
      <c r="U193" s="615">
        <v>0.23757193676910074</v>
      </c>
      <c r="V193" s="65">
        <v>777.73924940100505</v>
      </c>
      <c r="W193" s="65">
        <v>0</v>
      </c>
      <c r="X193" s="65">
        <v>0</v>
      </c>
      <c r="Y193" s="65">
        <v>0</v>
      </c>
      <c r="Z193" s="65">
        <v>5519.339249401005</v>
      </c>
      <c r="AA193" s="140">
        <v>718.3</v>
      </c>
      <c r="AB193" s="140">
        <v>1496.039249401005</v>
      </c>
      <c r="AC193" s="140">
        <v>4741.6000000000004</v>
      </c>
      <c r="AD193" s="232">
        <v>0.7</v>
      </c>
      <c r="AE193" s="140">
        <v>2291.5899999999997</v>
      </c>
      <c r="AF193" s="140"/>
      <c r="AG193" s="140">
        <v>1062.5999999999999</v>
      </c>
      <c r="AH193" s="497"/>
      <c r="AI193" s="140">
        <v>795.5</v>
      </c>
      <c r="AJ193" s="65"/>
      <c r="AK193" s="429"/>
      <c r="AL193" s="65">
        <v>267.10000000000002</v>
      </c>
      <c r="AM193" s="498"/>
      <c r="AN193" s="62">
        <v>0</v>
      </c>
      <c r="AP193" s="576"/>
    </row>
    <row r="194" spans="2:42" s="601" customFormat="1" ht="14.25" customHeight="1" x14ac:dyDescent="0.25">
      <c r="B194" s="576">
        <v>180</v>
      </c>
      <c r="C194" s="665"/>
      <c r="D194" s="15" t="s">
        <v>865</v>
      </c>
      <c r="E194" s="112">
        <v>2</v>
      </c>
      <c r="F194" s="112">
        <v>16</v>
      </c>
      <c r="G194" s="112">
        <v>15</v>
      </c>
      <c r="H194" s="69">
        <v>1377.5</v>
      </c>
      <c r="I194" s="69">
        <v>55.2</v>
      </c>
      <c r="J194" s="620">
        <v>0.28457350272232307</v>
      </c>
      <c r="K194" s="69">
        <v>392</v>
      </c>
      <c r="L194" s="620">
        <v>0</v>
      </c>
      <c r="M194" s="69">
        <v>0</v>
      </c>
      <c r="N194" s="620">
        <v>0</v>
      </c>
      <c r="O194" s="69">
        <v>0</v>
      </c>
      <c r="P194" s="69">
        <v>0</v>
      </c>
      <c r="Q194" s="69">
        <v>0</v>
      </c>
      <c r="R194" s="69">
        <v>38.6</v>
      </c>
      <c r="S194" s="69">
        <v>0</v>
      </c>
      <c r="T194" s="69">
        <v>155.29999999999998</v>
      </c>
      <c r="U194" s="620">
        <v>0.23565425509581414</v>
      </c>
      <c r="V194" s="69">
        <v>324.61373639448396</v>
      </c>
      <c r="W194" s="69">
        <v>0</v>
      </c>
      <c r="X194" s="69">
        <v>0</v>
      </c>
      <c r="Y194" s="69">
        <v>0</v>
      </c>
      <c r="Z194" s="60">
        <v>2343.2137363944839</v>
      </c>
      <c r="AA194" s="143">
        <v>153.4</v>
      </c>
      <c r="AB194" s="69">
        <v>478.013736394484</v>
      </c>
      <c r="AC194" s="69">
        <v>2018.6</v>
      </c>
      <c r="AD194" s="238">
        <v>0.7</v>
      </c>
      <c r="AE194" s="69">
        <v>964.24999999999989</v>
      </c>
      <c r="AF194" s="69"/>
      <c r="AG194" s="69">
        <v>582.6</v>
      </c>
      <c r="AH194" s="503">
        <v>0.69997367433356361</v>
      </c>
      <c r="AI194" s="594">
        <v>486.2</v>
      </c>
      <c r="AJ194" s="69">
        <v>139</v>
      </c>
      <c r="AK194" s="429">
        <v>7.0000000000000007E-2</v>
      </c>
      <c r="AL194" s="69">
        <v>96.4</v>
      </c>
      <c r="AM194" s="497">
        <v>0.76997367433356367</v>
      </c>
      <c r="AN194" s="461"/>
      <c r="AP194" s="576"/>
    </row>
    <row r="195" spans="2:42" s="601" customFormat="1" x14ac:dyDescent="0.25">
      <c r="B195" s="576">
        <v>181</v>
      </c>
      <c r="C195" s="665"/>
      <c r="D195" s="15" t="s">
        <v>866</v>
      </c>
      <c r="E195" s="112">
        <v>5</v>
      </c>
      <c r="F195" s="112">
        <v>22</v>
      </c>
      <c r="G195" s="112">
        <v>19</v>
      </c>
      <c r="H195" s="69">
        <v>1896.2</v>
      </c>
      <c r="I195" s="69">
        <v>57.599999999999994</v>
      </c>
      <c r="J195" s="620">
        <v>0.26410716169180465</v>
      </c>
      <c r="K195" s="69">
        <v>500.79999999999995</v>
      </c>
      <c r="L195" s="620">
        <v>0</v>
      </c>
      <c r="M195" s="69">
        <v>0</v>
      </c>
      <c r="N195" s="620">
        <v>0</v>
      </c>
      <c r="O195" s="69">
        <v>0</v>
      </c>
      <c r="P195" s="69">
        <v>0</v>
      </c>
      <c r="Q195" s="69">
        <v>0</v>
      </c>
      <c r="R195" s="69">
        <v>54.5</v>
      </c>
      <c r="S195" s="69">
        <v>4.3</v>
      </c>
      <c r="T195" s="69">
        <v>209.6</v>
      </c>
      <c r="U195" s="620">
        <v>0.23896504219308143</v>
      </c>
      <c r="V195" s="69">
        <v>453.12551300652103</v>
      </c>
      <c r="W195" s="69">
        <v>0</v>
      </c>
      <c r="X195" s="69">
        <v>0</v>
      </c>
      <c r="Y195" s="69">
        <v>0</v>
      </c>
      <c r="Z195" s="60">
        <v>3176.125513006521</v>
      </c>
      <c r="AA195" s="143">
        <v>564.9</v>
      </c>
      <c r="AB195" s="69">
        <v>1018.025513006521</v>
      </c>
      <c r="AC195" s="69">
        <v>2723</v>
      </c>
      <c r="AD195" s="238">
        <v>0.7</v>
      </c>
      <c r="AE195" s="69">
        <v>1327.34</v>
      </c>
      <c r="AF195" s="69"/>
      <c r="AG195" s="69">
        <v>480</v>
      </c>
      <c r="AH195" s="503">
        <v>0.69999235998656317</v>
      </c>
      <c r="AI195" s="594">
        <v>309.3</v>
      </c>
      <c r="AJ195" s="69">
        <v>195</v>
      </c>
      <c r="AK195" s="429">
        <v>0.09</v>
      </c>
      <c r="AL195" s="69">
        <v>170.7</v>
      </c>
      <c r="AM195" s="497">
        <v>0.78999235998656314</v>
      </c>
      <c r="AN195" s="461"/>
      <c r="AP195" s="576"/>
    </row>
    <row r="196" spans="2:42" ht="15.75" customHeight="1" x14ac:dyDescent="0.25">
      <c r="B196" s="576">
        <v>182</v>
      </c>
      <c r="C196" s="665" t="s">
        <v>164</v>
      </c>
      <c r="D196" s="494" t="s">
        <v>124</v>
      </c>
      <c r="E196" s="530">
        <v>9</v>
      </c>
      <c r="F196" s="530">
        <v>54</v>
      </c>
      <c r="G196" s="530">
        <v>46</v>
      </c>
      <c r="H196" s="65">
        <v>4646.4000000000005</v>
      </c>
      <c r="I196" s="65">
        <v>129.6</v>
      </c>
      <c r="J196" s="615">
        <v>0.30412792699724511</v>
      </c>
      <c r="K196" s="65">
        <v>1413.1</v>
      </c>
      <c r="L196" s="615">
        <v>0</v>
      </c>
      <c r="M196" s="65">
        <v>0</v>
      </c>
      <c r="N196" s="615">
        <v>0</v>
      </c>
      <c r="O196" s="65">
        <v>0</v>
      </c>
      <c r="P196" s="65">
        <v>0</v>
      </c>
      <c r="Q196" s="65">
        <v>0</v>
      </c>
      <c r="R196" s="65">
        <v>156.4</v>
      </c>
      <c r="S196" s="65">
        <v>12.899999999999999</v>
      </c>
      <c r="T196" s="65">
        <v>530</v>
      </c>
      <c r="U196" s="615">
        <v>0.23699288699919097</v>
      </c>
      <c r="V196" s="65">
        <v>1101.1637501530411</v>
      </c>
      <c r="W196" s="65">
        <v>0</v>
      </c>
      <c r="X196" s="65">
        <v>0</v>
      </c>
      <c r="Y196" s="65">
        <v>0</v>
      </c>
      <c r="Z196" s="65">
        <v>7989.5637501530418</v>
      </c>
      <c r="AA196" s="140">
        <v>523.20000000000005</v>
      </c>
      <c r="AB196" s="140">
        <v>1624.3637501530411</v>
      </c>
      <c r="AC196" s="140">
        <v>6888.4000000000005</v>
      </c>
      <c r="AD196" s="232">
        <v>0.7</v>
      </c>
      <c r="AE196" s="140">
        <v>3252.48</v>
      </c>
      <c r="AF196" s="140"/>
      <c r="AG196" s="140">
        <v>1874.1</v>
      </c>
      <c r="AH196" s="497"/>
      <c r="AI196" s="140">
        <v>1628.1</v>
      </c>
      <c r="AJ196" s="65"/>
      <c r="AK196" s="429"/>
      <c r="AL196" s="65">
        <v>246</v>
      </c>
      <c r="AM196" s="498"/>
      <c r="AN196" s="62">
        <v>0</v>
      </c>
    </row>
    <row r="197" spans="2:42" s="601" customFormat="1" x14ac:dyDescent="0.25">
      <c r="B197" s="576">
        <v>183</v>
      </c>
      <c r="C197" s="665"/>
      <c r="D197" s="15" t="s">
        <v>867</v>
      </c>
      <c r="E197" s="112">
        <v>3</v>
      </c>
      <c r="F197" s="112">
        <v>17</v>
      </c>
      <c r="G197" s="112">
        <v>15</v>
      </c>
      <c r="H197" s="69">
        <v>1534.2000000000003</v>
      </c>
      <c r="I197" s="69">
        <v>38.4</v>
      </c>
      <c r="J197" s="620">
        <v>0.3029591969756224</v>
      </c>
      <c r="K197" s="69">
        <v>464.8</v>
      </c>
      <c r="L197" s="620">
        <v>0</v>
      </c>
      <c r="M197" s="69">
        <v>0</v>
      </c>
      <c r="N197" s="620">
        <v>0</v>
      </c>
      <c r="O197" s="69">
        <v>0</v>
      </c>
      <c r="P197" s="69">
        <v>0</v>
      </c>
      <c r="Q197" s="69">
        <v>0</v>
      </c>
      <c r="R197" s="69">
        <v>37.9</v>
      </c>
      <c r="S197" s="69">
        <v>4.3</v>
      </c>
      <c r="T197" s="69">
        <v>173.3</v>
      </c>
      <c r="U197" s="620">
        <v>0.23689044777206422</v>
      </c>
      <c r="V197" s="69">
        <v>363.43732497190098</v>
      </c>
      <c r="W197" s="69">
        <v>0</v>
      </c>
      <c r="X197" s="69">
        <v>0</v>
      </c>
      <c r="Y197" s="69">
        <v>0</v>
      </c>
      <c r="Z197" s="60">
        <v>2616.3373249719016</v>
      </c>
      <c r="AA197" s="143">
        <v>171.3</v>
      </c>
      <c r="AB197" s="69">
        <v>534.73732497190099</v>
      </c>
      <c r="AC197" s="69">
        <v>2252.9000000000005</v>
      </c>
      <c r="AD197" s="238">
        <v>0.7</v>
      </c>
      <c r="AE197" s="69">
        <v>1073.94</v>
      </c>
      <c r="AF197" s="69"/>
      <c r="AG197" s="69">
        <v>539.20000000000005</v>
      </c>
      <c r="AH197" s="503">
        <v>0.699998256401969</v>
      </c>
      <c r="AI197" s="594">
        <v>539.20000000000005</v>
      </c>
      <c r="AJ197" s="69"/>
      <c r="AK197" s="429">
        <v>0</v>
      </c>
      <c r="AL197" s="69">
        <v>0</v>
      </c>
      <c r="AM197" s="497">
        <v>0.699998256401969</v>
      </c>
      <c r="AN197" s="461"/>
      <c r="AP197" s="576"/>
    </row>
    <row r="198" spans="2:42" ht="15.75" customHeight="1" x14ac:dyDescent="0.25">
      <c r="B198" s="576">
        <v>184</v>
      </c>
      <c r="C198" s="665"/>
      <c r="D198" s="15" t="s">
        <v>868</v>
      </c>
      <c r="E198" s="112">
        <v>3</v>
      </c>
      <c r="F198" s="112">
        <v>22</v>
      </c>
      <c r="G198" s="112">
        <v>18</v>
      </c>
      <c r="H198" s="69">
        <v>1705.6000000000001</v>
      </c>
      <c r="I198" s="69">
        <v>48</v>
      </c>
      <c r="J198" s="620">
        <v>0.29883911819887427</v>
      </c>
      <c r="K198" s="69">
        <v>509.7</v>
      </c>
      <c r="L198" s="620">
        <v>0</v>
      </c>
      <c r="M198" s="69">
        <v>0</v>
      </c>
      <c r="N198" s="620">
        <v>0</v>
      </c>
      <c r="O198" s="69">
        <v>0</v>
      </c>
      <c r="P198" s="69">
        <v>0</v>
      </c>
      <c r="Q198" s="69">
        <v>0</v>
      </c>
      <c r="R198" s="69">
        <v>79</v>
      </c>
      <c r="S198" s="69">
        <v>4.3</v>
      </c>
      <c r="T198" s="69">
        <v>195.6</v>
      </c>
      <c r="U198" s="620">
        <v>0.23798249748142294</v>
      </c>
      <c r="V198" s="69">
        <v>405.90294770431501</v>
      </c>
      <c r="W198" s="69">
        <v>0</v>
      </c>
      <c r="X198" s="69">
        <v>0</v>
      </c>
      <c r="Y198" s="69">
        <v>0</v>
      </c>
      <c r="Z198" s="60">
        <v>2948.1029477043153</v>
      </c>
      <c r="AA198" s="143">
        <v>193.1</v>
      </c>
      <c r="AB198" s="69">
        <v>599.00294770431503</v>
      </c>
      <c r="AC198" s="69">
        <v>2542.2000000000003</v>
      </c>
      <c r="AD198" s="238">
        <v>0.7</v>
      </c>
      <c r="AE198" s="69">
        <v>1193.92</v>
      </c>
      <c r="AF198" s="69"/>
      <c r="AG198" s="69">
        <v>714.3</v>
      </c>
      <c r="AH198" s="503">
        <v>0.69999000217185448</v>
      </c>
      <c r="AI198" s="594">
        <v>594.9</v>
      </c>
      <c r="AJ198" s="69">
        <v>129</v>
      </c>
      <c r="AK198" s="429">
        <v>7.0000000000000007E-2</v>
      </c>
      <c r="AL198" s="69">
        <v>119.4</v>
      </c>
      <c r="AM198" s="497">
        <v>0.76999000217185443</v>
      </c>
      <c r="AN198" s="461"/>
    </row>
    <row r="199" spans="2:42" s="601" customFormat="1" x14ac:dyDescent="0.25">
      <c r="B199" s="576">
        <v>185</v>
      </c>
      <c r="C199" s="665"/>
      <c r="D199" s="15" t="s">
        <v>869</v>
      </c>
      <c r="E199" s="112">
        <v>3</v>
      </c>
      <c r="F199" s="112">
        <v>15</v>
      </c>
      <c r="G199" s="112">
        <v>13</v>
      </c>
      <c r="H199" s="69">
        <v>1406.6000000000001</v>
      </c>
      <c r="I199" s="69">
        <v>43.199999999999996</v>
      </c>
      <c r="J199" s="620">
        <v>0.31181572586378498</v>
      </c>
      <c r="K199" s="69">
        <v>438.59999999999997</v>
      </c>
      <c r="L199" s="620">
        <v>0</v>
      </c>
      <c r="M199" s="69">
        <v>0</v>
      </c>
      <c r="N199" s="620">
        <v>0</v>
      </c>
      <c r="O199" s="69">
        <v>0</v>
      </c>
      <c r="P199" s="69">
        <v>0</v>
      </c>
      <c r="Q199" s="69">
        <v>0</v>
      </c>
      <c r="R199" s="69">
        <v>39.5</v>
      </c>
      <c r="S199" s="69">
        <v>4.3</v>
      </c>
      <c r="T199" s="69">
        <v>161.09999999999997</v>
      </c>
      <c r="U199" s="620">
        <v>0.23590464771564409</v>
      </c>
      <c r="V199" s="69">
        <v>331.82347747682502</v>
      </c>
      <c r="W199" s="69">
        <v>0</v>
      </c>
      <c r="X199" s="69">
        <v>0</v>
      </c>
      <c r="Y199" s="69">
        <v>0</v>
      </c>
      <c r="Z199" s="60">
        <v>2425.1234774768254</v>
      </c>
      <c r="AA199" s="143">
        <v>158.80000000000001</v>
      </c>
      <c r="AB199" s="69">
        <v>490.62347747682503</v>
      </c>
      <c r="AC199" s="69">
        <v>2093.3000000000002</v>
      </c>
      <c r="AD199" s="238">
        <v>0.7</v>
      </c>
      <c r="AE199" s="69">
        <v>984.62</v>
      </c>
      <c r="AF199" s="69"/>
      <c r="AG199" s="69">
        <v>620.6</v>
      </c>
      <c r="AH199" s="503">
        <v>0.70000247225709145</v>
      </c>
      <c r="AI199" s="594">
        <v>494</v>
      </c>
      <c r="AJ199" s="69">
        <v>195</v>
      </c>
      <c r="AK199" s="429">
        <v>0.09</v>
      </c>
      <c r="AL199" s="69">
        <v>126.6</v>
      </c>
      <c r="AM199" s="497">
        <v>0.79000247225709141</v>
      </c>
      <c r="AN199" s="461"/>
      <c r="AP199" s="576"/>
    </row>
    <row r="200" spans="2:42" ht="15.75" customHeight="1" x14ac:dyDescent="0.25">
      <c r="B200" s="576">
        <v>186</v>
      </c>
      <c r="C200" s="665" t="s">
        <v>165</v>
      </c>
      <c r="D200" s="494" t="s">
        <v>124</v>
      </c>
      <c r="E200" s="530">
        <v>21</v>
      </c>
      <c r="F200" s="530">
        <v>121</v>
      </c>
      <c r="G200" s="530">
        <v>110</v>
      </c>
      <c r="H200" s="65">
        <v>15243</v>
      </c>
      <c r="I200" s="65">
        <v>321.60000000000002</v>
      </c>
      <c r="J200" s="615">
        <v>0.19246867414550942</v>
      </c>
      <c r="K200" s="65">
        <v>2933.8</v>
      </c>
      <c r="L200" s="615">
        <v>0</v>
      </c>
      <c r="M200" s="65">
        <v>0</v>
      </c>
      <c r="N200" s="615">
        <v>0</v>
      </c>
      <c r="O200" s="65">
        <v>0</v>
      </c>
      <c r="P200" s="65">
        <v>0</v>
      </c>
      <c r="Q200" s="65">
        <v>0</v>
      </c>
      <c r="R200" s="65">
        <v>373.8</v>
      </c>
      <c r="S200" s="65">
        <v>12.899999999999999</v>
      </c>
      <c r="T200" s="65">
        <v>1189.2</v>
      </c>
      <c r="U200" s="615">
        <v>0.16828961898645711</v>
      </c>
      <c r="V200" s="65">
        <v>2565.238662210566</v>
      </c>
      <c r="W200" s="65">
        <v>0</v>
      </c>
      <c r="X200" s="65">
        <v>0</v>
      </c>
      <c r="Y200" s="65">
        <v>0</v>
      </c>
      <c r="Z200" s="65">
        <v>22639.538662210565</v>
      </c>
      <c r="AA200" s="140">
        <v>3826.7999999999997</v>
      </c>
      <c r="AB200" s="140">
        <v>6392.0386622105661</v>
      </c>
      <c r="AC200" s="140">
        <v>20074.3</v>
      </c>
      <c r="AD200" s="232">
        <v>0.7</v>
      </c>
      <c r="AE200" s="140">
        <v>10670.1</v>
      </c>
      <c r="AF200" s="140"/>
      <c r="AG200" s="140">
        <v>4278.0999999999995</v>
      </c>
      <c r="AH200" s="497"/>
      <c r="AI200" s="140">
        <v>4278.0999999999995</v>
      </c>
      <c r="AJ200" s="65"/>
      <c r="AK200" s="429">
        <v>0</v>
      </c>
      <c r="AL200" s="65">
        <v>0</v>
      </c>
      <c r="AM200" s="498"/>
      <c r="AN200" s="62">
        <v>0</v>
      </c>
    </row>
    <row r="201" spans="2:42" s="601" customFormat="1" x14ac:dyDescent="0.25">
      <c r="B201" s="576">
        <v>187</v>
      </c>
      <c r="C201" s="665"/>
      <c r="D201" s="15" t="s">
        <v>870</v>
      </c>
      <c r="E201" s="112">
        <v>4</v>
      </c>
      <c r="F201" s="112">
        <v>24</v>
      </c>
      <c r="G201" s="112">
        <v>22</v>
      </c>
      <c r="H201" s="69">
        <v>3423.4</v>
      </c>
      <c r="I201" s="69">
        <v>54</v>
      </c>
      <c r="J201" s="620">
        <v>0.25223953261927945</v>
      </c>
      <c r="K201" s="69">
        <v>518.1</v>
      </c>
      <c r="L201" s="620">
        <v>0</v>
      </c>
      <c r="M201" s="69">
        <v>0</v>
      </c>
      <c r="N201" s="620">
        <v>0</v>
      </c>
      <c r="O201" s="69">
        <v>0</v>
      </c>
      <c r="P201" s="69">
        <v>0</v>
      </c>
      <c r="Q201" s="69">
        <v>0</v>
      </c>
      <c r="R201" s="69">
        <v>92.6</v>
      </c>
      <c r="S201" s="69">
        <v>4.3</v>
      </c>
      <c r="T201" s="69">
        <v>227</v>
      </c>
      <c r="U201" s="620">
        <v>0.14378151391949492</v>
      </c>
      <c r="V201" s="69">
        <v>492.22163475199898</v>
      </c>
      <c r="W201" s="69">
        <v>0</v>
      </c>
      <c r="X201" s="69">
        <v>0</v>
      </c>
      <c r="Y201" s="69">
        <v>0</v>
      </c>
      <c r="Z201" s="60">
        <v>4811.6216347519985</v>
      </c>
      <c r="AA201" s="143">
        <v>1009.6</v>
      </c>
      <c r="AB201" s="69">
        <v>1501.821634751999</v>
      </c>
      <c r="AC201" s="69">
        <v>4319.3999999999996</v>
      </c>
      <c r="AD201" s="238">
        <v>0.7</v>
      </c>
      <c r="AE201" s="69">
        <v>2396.38</v>
      </c>
      <c r="AF201" s="69"/>
      <c r="AG201" s="69">
        <v>894.6</v>
      </c>
      <c r="AH201" s="503">
        <v>0.70001216181340165</v>
      </c>
      <c r="AI201" s="594">
        <v>894.6</v>
      </c>
      <c r="AJ201" s="69"/>
      <c r="AK201" s="429">
        <v>0</v>
      </c>
      <c r="AL201" s="69">
        <v>0</v>
      </c>
      <c r="AM201" s="497">
        <v>0.70001216181340165</v>
      </c>
      <c r="AN201" s="461"/>
      <c r="AP201" s="576"/>
    </row>
    <row r="202" spans="2:42" x14ac:dyDescent="0.25">
      <c r="B202" s="576">
        <v>188</v>
      </c>
      <c r="C202" s="665"/>
      <c r="D202" s="15" t="s">
        <v>871</v>
      </c>
      <c r="E202" s="112">
        <v>8</v>
      </c>
      <c r="F202" s="112">
        <v>58</v>
      </c>
      <c r="G202" s="112">
        <v>51</v>
      </c>
      <c r="H202" s="69">
        <v>8127</v>
      </c>
      <c r="I202" s="69">
        <v>147.6</v>
      </c>
      <c r="J202" s="620">
        <v>0.25252235255516359</v>
      </c>
      <c r="K202" s="69">
        <v>1231.3999999999999</v>
      </c>
      <c r="L202" s="620">
        <v>0</v>
      </c>
      <c r="M202" s="69">
        <v>0</v>
      </c>
      <c r="N202" s="620">
        <v>0</v>
      </c>
      <c r="O202" s="69">
        <v>0</v>
      </c>
      <c r="P202" s="69">
        <v>0</v>
      </c>
      <c r="Q202" s="69">
        <v>0</v>
      </c>
      <c r="R202" s="69">
        <v>190</v>
      </c>
      <c r="S202" s="69">
        <v>4.3</v>
      </c>
      <c r="T202" s="69">
        <v>537.9</v>
      </c>
      <c r="U202" s="620">
        <v>0.14660910452952169</v>
      </c>
      <c r="V202" s="69">
        <v>1191.4921925114229</v>
      </c>
      <c r="W202" s="69">
        <v>0</v>
      </c>
      <c r="X202" s="69">
        <v>0</v>
      </c>
      <c r="Y202" s="69">
        <v>0</v>
      </c>
      <c r="Z202" s="60">
        <v>11429.692192511422</v>
      </c>
      <c r="AA202" s="143">
        <v>2398.1999999999998</v>
      </c>
      <c r="AB202" s="69">
        <v>3589.6921925114229</v>
      </c>
      <c r="AC202" s="69">
        <v>10238.199999999999</v>
      </c>
      <c r="AD202" s="238">
        <v>0.7</v>
      </c>
      <c r="AE202" s="69">
        <v>5688.9</v>
      </c>
      <c r="AF202" s="69"/>
      <c r="AG202" s="69">
        <v>2099.1999999999998</v>
      </c>
      <c r="AH202" s="503">
        <v>0.69999903931480534</v>
      </c>
      <c r="AI202" s="594">
        <v>2099.1999999999998</v>
      </c>
      <c r="AJ202" s="69">
        <v>104</v>
      </c>
      <c r="AK202" s="429">
        <v>0</v>
      </c>
      <c r="AL202" s="69">
        <v>0</v>
      </c>
      <c r="AM202" s="497">
        <v>0.69999903931480534</v>
      </c>
      <c r="AN202" s="461"/>
    </row>
    <row r="203" spans="2:42" s="601" customFormat="1" x14ac:dyDescent="0.25">
      <c r="B203" s="576">
        <v>189</v>
      </c>
      <c r="C203" s="665"/>
      <c r="D203" s="15" t="s">
        <v>872</v>
      </c>
      <c r="E203" s="112">
        <v>5</v>
      </c>
      <c r="F203" s="112">
        <v>22</v>
      </c>
      <c r="G203" s="112">
        <v>20</v>
      </c>
      <c r="H203" s="69">
        <v>2011.5000000000002</v>
      </c>
      <c r="I203" s="69">
        <v>63.6</v>
      </c>
      <c r="J203" s="620">
        <v>0.3315436241610738</v>
      </c>
      <c r="K203" s="69">
        <v>666.9</v>
      </c>
      <c r="L203" s="620">
        <v>0</v>
      </c>
      <c r="M203" s="69">
        <v>0</v>
      </c>
      <c r="N203" s="620">
        <v>0</v>
      </c>
      <c r="O203" s="69">
        <v>0</v>
      </c>
      <c r="P203" s="69">
        <v>0</v>
      </c>
      <c r="Q203" s="69">
        <v>0</v>
      </c>
      <c r="R203" s="69">
        <v>37.9</v>
      </c>
      <c r="S203" s="69">
        <v>0</v>
      </c>
      <c r="T203" s="69">
        <v>231.60000000000002</v>
      </c>
      <c r="U203" s="620">
        <v>0.23946902518907479</v>
      </c>
      <c r="V203" s="69">
        <v>481.69194416782398</v>
      </c>
      <c r="W203" s="69">
        <v>0</v>
      </c>
      <c r="X203" s="69">
        <v>0</v>
      </c>
      <c r="Y203" s="69">
        <v>0</v>
      </c>
      <c r="Z203" s="60">
        <v>3493.1919441678247</v>
      </c>
      <c r="AA203" s="143">
        <v>228.8</v>
      </c>
      <c r="AB203" s="69">
        <v>710.49194416782393</v>
      </c>
      <c r="AC203" s="69">
        <v>3011.5000000000005</v>
      </c>
      <c r="AD203" s="238">
        <v>0.7</v>
      </c>
      <c r="AE203" s="69">
        <v>1408.0500000000002</v>
      </c>
      <c r="AF203" s="69"/>
      <c r="AG203" s="69">
        <v>697.6</v>
      </c>
      <c r="AH203" s="503">
        <v>0.70002085218385468</v>
      </c>
      <c r="AI203" s="594">
        <v>697.6</v>
      </c>
      <c r="AJ203" s="69">
        <v>114</v>
      </c>
      <c r="AK203" s="429">
        <v>0</v>
      </c>
      <c r="AL203" s="69">
        <v>0</v>
      </c>
      <c r="AM203" s="497">
        <v>0.70002085218385468</v>
      </c>
      <c r="AN203" s="461"/>
      <c r="AP203" s="576"/>
    </row>
    <row r="204" spans="2:42" s="601" customFormat="1" ht="15.75" customHeight="1" x14ac:dyDescent="0.25">
      <c r="B204" s="576">
        <v>190</v>
      </c>
      <c r="C204" s="665"/>
      <c r="D204" s="15" t="s">
        <v>873</v>
      </c>
      <c r="E204" s="112">
        <v>4</v>
      </c>
      <c r="F204" s="112">
        <v>17</v>
      </c>
      <c r="G204" s="112">
        <v>17</v>
      </c>
      <c r="H204" s="69">
        <v>1681.1</v>
      </c>
      <c r="I204" s="69">
        <v>56.400000000000006</v>
      </c>
      <c r="J204" s="620">
        <v>0.30777467134614239</v>
      </c>
      <c r="K204" s="69">
        <v>517.4</v>
      </c>
      <c r="L204" s="620">
        <v>0</v>
      </c>
      <c r="M204" s="69">
        <v>0</v>
      </c>
      <c r="N204" s="620">
        <v>0</v>
      </c>
      <c r="O204" s="69">
        <v>0</v>
      </c>
      <c r="P204" s="69">
        <v>0</v>
      </c>
      <c r="Q204" s="69">
        <v>0</v>
      </c>
      <c r="R204" s="69">
        <v>53.3</v>
      </c>
      <c r="S204" s="69">
        <v>4.3</v>
      </c>
      <c r="T204" s="69">
        <v>192.7</v>
      </c>
      <c r="U204" s="620">
        <v>0.23784003972358581</v>
      </c>
      <c r="V204" s="69">
        <v>399.83289077932005</v>
      </c>
      <c r="W204" s="69">
        <v>0</v>
      </c>
      <c r="X204" s="69">
        <v>0</v>
      </c>
      <c r="Y204" s="69">
        <v>0</v>
      </c>
      <c r="Z204" s="60">
        <v>2905.0328907793205</v>
      </c>
      <c r="AA204" s="143">
        <v>190.2</v>
      </c>
      <c r="AB204" s="69">
        <v>590.03289077932004</v>
      </c>
      <c r="AC204" s="69">
        <v>2505.2000000000003</v>
      </c>
      <c r="AD204" s="238">
        <v>0.7</v>
      </c>
      <c r="AE204" s="69">
        <v>1176.7699999999998</v>
      </c>
      <c r="AF204" s="69"/>
      <c r="AG204" s="69">
        <v>586.70000000000005</v>
      </c>
      <c r="AH204" s="503">
        <v>0.6999779256316222</v>
      </c>
      <c r="AI204" s="594">
        <v>586.70000000000005</v>
      </c>
      <c r="AJ204" s="69"/>
      <c r="AK204" s="429">
        <v>0</v>
      </c>
      <c r="AL204" s="69">
        <v>0</v>
      </c>
      <c r="AM204" s="497">
        <v>0.6999779256316222</v>
      </c>
      <c r="AN204" s="461"/>
      <c r="AP204" s="576"/>
    </row>
    <row r="205" spans="2:42" s="601" customFormat="1" x14ac:dyDescent="0.25">
      <c r="B205" s="576">
        <v>191</v>
      </c>
      <c r="C205" s="656" t="s">
        <v>166</v>
      </c>
      <c r="D205" s="533" t="s">
        <v>874</v>
      </c>
      <c r="E205" s="567">
        <v>14</v>
      </c>
      <c r="F205" s="567">
        <v>50</v>
      </c>
      <c r="G205" s="567">
        <v>44</v>
      </c>
      <c r="H205" s="534">
        <v>4216.7</v>
      </c>
      <c r="I205" s="534">
        <v>94.8</v>
      </c>
      <c r="J205" s="621">
        <v>0.21666231887494961</v>
      </c>
      <c r="K205" s="534">
        <v>913.59999999999991</v>
      </c>
      <c r="L205" s="621">
        <v>0</v>
      </c>
      <c r="M205" s="534">
        <v>0</v>
      </c>
      <c r="N205" s="621">
        <v>0</v>
      </c>
      <c r="O205" s="534">
        <v>0</v>
      </c>
      <c r="P205" s="534">
        <v>0</v>
      </c>
      <c r="Q205" s="534">
        <v>0</v>
      </c>
      <c r="R205" s="534">
        <v>184.89999999999998</v>
      </c>
      <c r="S205" s="535">
        <v>8.5</v>
      </c>
      <c r="T205" s="535">
        <v>451.59999999999997</v>
      </c>
      <c r="U205" s="622">
        <v>0.24380359496821591</v>
      </c>
      <c r="V205" s="535">
        <v>1028.046618902476</v>
      </c>
      <c r="W205" s="535">
        <v>0</v>
      </c>
      <c r="X205" s="535">
        <v>0</v>
      </c>
      <c r="Y205" s="535">
        <v>0</v>
      </c>
      <c r="Z205" s="535">
        <v>6898.1466189024759</v>
      </c>
      <c r="AA205" s="536">
        <v>451.7</v>
      </c>
      <c r="AB205" s="535">
        <v>1479.746618902476</v>
      </c>
      <c r="AC205" s="535">
        <v>5870.1</v>
      </c>
      <c r="AD205" s="623">
        <v>0.7</v>
      </c>
      <c r="AE205" s="535">
        <v>2951.6899999999996</v>
      </c>
      <c r="AF205" s="535"/>
      <c r="AG205" s="535">
        <v>2020.1000000000001</v>
      </c>
      <c r="AH205" s="537">
        <v>0.69998971207400951</v>
      </c>
      <c r="AI205" s="516">
        <v>1471.9</v>
      </c>
      <c r="AJ205" s="535">
        <v>328</v>
      </c>
      <c r="AK205" s="429">
        <v>0.13</v>
      </c>
      <c r="AL205" s="535">
        <v>548.20000000000005</v>
      </c>
      <c r="AM205" s="497">
        <v>0.82998971207400951</v>
      </c>
      <c r="AN205" s="536"/>
      <c r="AP205" s="576"/>
    </row>
    <row r="206" spans="2:42" ht="15.75" customHeight="1" x14ac:dyDescent="0.25">
      <c r="B206" s="576">
        <v>192</v>
      </c>
      <c r="C206" s="665" t="s">
        <v>167</v>
      </c>
      <c r="D206" s="494" t="s">
        <v>124</v>
      </c>
      <c r="E206" s="530">
        <v>18</v>
      </c>
      <c r="F206" s="530">
        <v>114.5</v>
      </c>
      <c r="G206" s="530">
        <v>94.5</v>
      </c>
      <c r="H206" s="65">
        <v>8713.0999999999985</v>
      </c>
      <c r="I206" s="65">
        <v>195.60000000000002</v>
      </c>
      <c r="J206" s="615">
        <v>0.22121862482928006</v>
      </c>
      <c r="K206" s="65">
        <v>1927.4999999999998</v>
      </c>
      <c r="L206" s="615">
        <v>0</v>
      </c>
      <c r="M206" s="65">
        <v>0</v>
      </c>
      <c r="N206" s="615">
        <v>0</v>
      </c>
      <c r="O206" s="65">
        <v>0</v>
      </c>
      <c r="P206" s="65">
        <v>0</v>
      </c>
      <c r="Q206" s="65">
        <v>0</v>
      </c>
      <c r="R206" s="65">
        <v>349.09999999999997</v>
      </c>
      <c r="S206" s="65">
        <v>10.7</v>
      </c>
      <c r="T206" s="65">
        <v>958.2</v>
      </c>
      <c r="U206" s="615">
        <v>0.24201706309746912</v>
      </c>
      <c r="V206" s="65">
        <v>2108.7188724745579</v>
      </c>
      <c r="W206" s="65">
        <v>0</v>
      </c>
      <c r="X206" s="65">
        <v>0</v>
      </c>
      <c r="Y206" s="65">
        <v>0</v>
      </c>
      <c r="Z206" s="65">
        <v>14262.918872474558</v>
      </c>
      <c r="AA206" s="140">
        <v>934</v>
      </c>
      <c r="AB206" s="140">
        <v>3042.7188724745583</v>
      </c>
      <c r="AC206" s="140">
        <v>12154.2</v>
      </c>
      <c r="AD206" s="232">
        <v>0.7</v>
      </c>
      <c r="AE206" s="140">
        <v>6099.1699999999992</v>
      </c>
      <c r="AF206" s="140"/>
      <c r="AG206" s="140">
        <v>3840.6000000000004</v>
      </c>
      <c r="AH206" s="497"/>
      <c r="AI206" s="140">
        <v>3056.4</v>
      </c>
      <c r="AJ206" s="65"/>
      <c r="AK206" s="429"/>
      <c r="AL206" s="65">
        <v>784.2</v>
      </c>
      <c r="AM206" s="498"/>
      <c r="AN206" s="62">
        <v>0</v>
      </c>
    </row>
    <row r="207" spans="2:42" s="601" customFormat="1" x14ac:dyDescent="0.25">
      <c r="B207" s="576">
        <v>193</v>
      </c>
      <c r="C207" s="665"/>
      <c r="D207" s="15" t="s">
        <v>168</v>
      </c>
      <c r="E207" s="112">
        <v>5</v>
      </c>
      <c r="F207" s="112">
        <v>35.5</v>
      </c>
      <c r="G207" s="112">
        <v>26.5</v>
      </c>
      <c r="H207" s="69">
        <v>2397.2999999999997</v>
      </c>
      <c r="I207" s="69">
        <v>62.4</v>
      </c>
      <c r="J207" s="620">
        <v>0.22433571100821759</v>
      </c>
      <c r="K207" s="69">
        <v>537.79999999999995</v>
      </c>
      <c r="L207" s="620">
        <v>0</v>
      </c>
      <c r="M207" s="69">
        <v>0</v>
      </c>
      <c r="N207" s="620">
        <v>0</v>
      </c>
      <c r="O207" s="69">
        <v>0</v>
      </c>
      <c r="P207" s="69">
        <v>0</v>
      </c>
      <c r="Q207" s="69">
        <v>0</v>
      </c>
      <c r="R207" s="69">
        <v>75</v>
      </c>
      <c r="S207" s="69">
        <v>0</v>
      </c>
      <c r="T207" s="69">
        <v>261.09999999999997</v>
      </c>
      <c r="U207" s="620">
        <v>0.24080288613422687</v>
      </c>
      <c r="V207" s="69">
        <v>577.276758929582</v>
      </c>
      <c r="W207" s="69">
        <v>0</v>
      </c>
      <c r="X207" s="69">
        <v>0</v>
      </c>
      <c r="Y207" s="69">
        <v>0</v>
      </c>
      <c r="Z207" s="60">
        <v>3910.8767589295821</v>
      </c>
      <c r="AA207" s="143">
        <v>256.10000000000002</v>
      </c>
      <c r="AB207" s="69">
        <v>833.37675892958202</v>
      </c>
      <c r="AC207" s="69">
        <v>3333.6</v>
      </c>
      <c r="AD207" s="238">
        <v>0.7</v>
      </c>
      <c r="AE207" s="69">
        <v>1678.1099999999997</v>
      </c>
      <c r="AF207" s="69"/>
      <c r="AG207" s="69">
        <v>1060.5</v>
      </c>
      <c r="AH207" s="503">
        <v>0.69998613395469156</v>
      </c>
      <c r="AI207" s="594">
        <v>844.7</v>
      </c>
      <c r="AJ207" s="69">
        <v>237</v>
      </c>
      <c r="AK207" s="429">
        <v>0.09</v>
      </c>
      <c r="AL207" s="69">
        <v>215.8</v>
      </c>
      <c r="AM207" s="497">
        <v>0.78998613395469153</v>
      </c>
      <c r="AN207" s="461"/>
      <c r="AP207" s="576"/>
    </row>
    <row r="208" spans="2:42" s="601" customFormat="1" ht="31.5" customHeight="1" x14ac:dyDescent="0.25">
      <c r="B208" s="576">
        <v>194</v>
      </c>
      <c r="C208" s="665"/>
      <c r="D208" s="15" t="s">
        <v>169</v>
      </c>
      <c r="E208" s="112">
        <v>5</v>
      </c>
      <c r="F208" s="112">
        <v>37.5</v>
      </c>
      <c r="G208" s="112">
        <v>29.5</v>
      </c>
      <c r="H208" s="69">
        <v>2766.8999999999996</v>
      </c>
      <c r="I208" s="69">
        <v>80.400000000000006</v>
      </c>
      <c r="J208" s="620">
        <v>0.26560410567783443</v>
      </c>
      <c r="K208" s="69">
        <v>734.9</v>
      </c>
      <c r="L208" s="620">
        <v>0</v>
      </c>
      <c r="M208" s="69">
        <v>0</v>
      </c>
      <c r="N208" s="620">
        <v>0</v>
      </c>
      <c r="O208" s="69">
        <v>0</v>
      </c>
      <c r="P208" s="69">
        <v>0</v>
      </c>
      <c r="Q208" s="69">
        <v>0</v>
      </c>
      <c r="R208" s="69">
        <v>141.39999999999998</v>
      </c>
      <c r="S208" s="69">
        <v>6.4</v>
      </c>
      <c r="T208" s="69">
        <v>310.8</v>
      </c>
      <c r="U208" s="620">
        <v>0.2417318672153233</v>
      </c>
      <c r="V208" s="69">
        <v>668.84790339807796</v>
      </c>
      <c r="W208" s="69">
        <v>0</v>
      </c>
      <c r="X208" s="69">
        <v>0</v>
      </c>
      <c r="Y208" s="69">
        <v>0</v>
      </c>
      <c r="Z208" s="60">
        <v>4709.6479033980777</v>
      </c>
      <c r="AA208" s="143">
        <v>308.39999999999998</v>
      </c>
      <c r="AB208" s="69">
        <v>977.24790339807794</v>
      </c>
      <c r="AC208" s="69">
        <v>4040.8</v>
      </c>
      <c r="AD208" s="238">
        <v>0.7</v>
      </c>
      <c r="AE208" s="69">
        <v>1936.8299999999997</v>
      </c>
      <c r="AF208" s="69"/>
      <c r="AG208" s="69">
        <v>1208.5999999999999</v>
      </c>
      <c r="AH208" s="503">
        <v>0.70000647056202903</v>
      </c>
      <c r="AI208" s="594">
        <v>959.6</v>
      </c>
      <c r="AJ208" s="69">
        <v>195</v>
      </c>
      <c r="AK208" s="429">
        <v>0.09</v>
      </c>
      <c r="AL208" s="69">
        <v>249</v>
      </c>
      <c r="AM208" s="497">
        <v>0.790006470562029</v>
      </c>
      <c r="AN208" s="461"/>
      <c r="AP208" s="576"/>
    </row>
    <row r="209" spans="2:42" ht="17.25" customHeight="1" x14ac:dyDescent="0.25">
      <c r="B209" s="576">
        <v>195</v>
      </c>
      <c r="C209" s="665"/>
      <c r="D209" s="15" t="s">
        <v>170</v>
      </c>
      <c r="E209" s="112">
        <v>8</v>
      </c>
      <c r="F209" s="112">
        <v>41.5</v>
      </c>
      <c r="G209" s="112">
        <v>38.5</v>
      </c>
      <c r="H209" s="69">
        <v>3548.8999999999996</v>
      </c>
      <c r="I209" s="69">
        <v>52.8</v>
      </c>
      <c r="J209" s="620">
        <v>0.1845078756797881</v>
      </c>
      <c r="K209" s="69">
        <v>654.79999999999995</v>
      </c>
      <c r="L209" s="620">
        <v>0</v>
      </c>
      <c r="M209" s="69">
        <v>0</v>
      </c>
      <c r="N209" s="620">
        <v>0</v>
      </c>
      <c r="O209" s="69">
        <v>0</v>
      </c>
      <c r="P209" s="69">
        <v>0</v>
      </c>
      <c r="Q209" s="69">
        <v>0</v>
      </c>
      <c r="R209" s="69">
        <v>132.69999999999999</v>
      </c>
      <c r="S209" s="69">
        <v>4.3</v>
      </c>
      <c r="T209" s="69">
        <v>386.3</v>
      </c>
      <c r="U209" s="620">
        <v>0.2430595987903007</v>
      </c>
      <c r="V209" s="69">
        <v>862.59421014689804</v>
      </c>
      <c r="W209" s="69">
        <v>0</v>
      </c>
      <c r="X209" s="69">
        <v>0</v>
      </c>
      <c r="Y209" s="69">
        <v>0</v>
      </c>
      <c r="Z209" s="60">
        <v>5642.3942101468983</v>
      </c>
      <c r="AA209" s="143">
        <v>369.5</v>
      </c>
      <c r="AB209" s="69">
        <v>1232.0942101468981</v>
      </c>
      <c r="AC209" s="69">
        <v>4779.8</v>
      </c>
      <c r="AD209" s="238">
        <v>0.7</v>
      </c>
      <c r="AE209" s="69">
        <v>2484.2299999999996</v>
      </c>
      <c r="AF209" s="69"/>
      <c r="AG209" s="69">
        <v>1571.5</v>
      </c>
      <c r="AH209" s="503">
        <v>0.69998991522637954</v>
      </c>
      <c r="AI209" s="594">
        <v>1252.0999999999999</v>
      </c>
      <c r="AJ209" s="69">
        <v>200</v>
      </c>
      <c r="AK209" s="429">
        <v>0.09</v>
      </c>
      <c r="AL209" s="69">
        <v>319.39999999999998</v>
      </c>
      <c r="AM209" s="497">
        <v>0.78998991522637951</v>
      </c>
      <c r="AN209" s="461"/>
    </row>
    <row r="210" spans="2:42" ht="15.75" customHeight="1" x14ac:dyDescent="0.25">
      <c r="B210" s="576">
        <v>196</v>
      </c>
      <c r="C210" s="665" t="s">
        <v>171</v>
      </c>
      <c r="D210" s="494" t="s">
        <v>124</v>
      </c>
      <c r="E210" s="530">
        <v>28</v>
      </c>
      <c r="F210" s="530">
        <v>109.5</v>
      </c>
      <c r="G210" s="530">
        <v>92.5</v>
      </c>
      <c r="H210" s="65">
        <v>8717.1999999999989</v>
      </c>
      <c r="I210" s="65">
        <v>220.1</v>
      </c>
      <c r="J210" s="615">
        <v>0.23317120176203371</v>
      </c>
      <c r="K210" s="65">
        <v>2032.6</v>
      </c>
      <c r="L210" s="615">
        <v>0</v>
      </c>
      <c r="M210" s="65">
        <v>0</v>
      </c>
      <c r="N210" s="615">
        <v>0</v>
      </c>
      <c r="O210" s="65">
        <v>0</v>
      </c>
      <c r="P210" s="65">
        <v>0</v>
      </c>
      <c r="Q210" s="65">
        <v>0</v>
      </c>
      <c r="R210" s="65">
        <v>230.9</v>
      </c>
      <c r="S210" s="65">
        <v>19.200000000000003</v>
      </c>
      <c r="T210" s="65">
        <v>935</v>
      </c>
      <c r="U210" s="615">
        <v>0.24201976298801789</v>
      </c>
      <c r="V210" s="65">
        <v>2109.7346779191494</v>
      </c>
      <c r="W210" s="65">
        <v>0</v>
      </c>
      <c r="X210" s="65">
        <v>0</v>
      </c>
      <c r="Y210" s="65">
        <v>0</v>
      </c>
      <c r="Z210" s="65">
        <v>14264.73467791915</v>
      </c>
      <c r="AA210" s="140">
        <v>934</v>
      </c>
      <c r="AB210" s="140">
        <v>3043.7346779191489</v>
      </c>
      <c r="AC210" s="140">
        <v>12155</v>
      </c>
      <c r="AD210" s="232">
        <v>0.7</v>
      </c>
      <c r="AE210" s="140">
        <v>6102.0399999999991</v>
      </c>
      <c r="AF210" s="140"/>
      <c r="AG210" s="140">
        <v>4161</v>
      </c>
      <c r="AH210" s="497"/>
      <c r="AI210" s="140">
        <v>3058.3</v>
      </c>
      <c r="AJ210" s="65"/>
      <c r="AK210" s="429"/>
      <c r="AL210" s="65">
        <v>1102.7</v>
      </c>
      <c r="AM210" s="498"/>
      <c r="AN210" s="62">
        <v>0</v>
      </c>
    </row>
    <row r="211" spans="2:42" x14ac:dyDescent="0.25">
      <c r="B211" s="576">
        <v>197</v>
      </c>
      <c r="C211" s="665"/>
      <c r="D211" s="15" t="s">
        <v>875</v>
      </c>
      <c r="E211" s="112">
        <v>22</v>
      </c>
      <c r="F211" s="112">
        <v>73.5</v>
      </c>
      <c r="G211" s="112">
        <v>64.5</v>
      </c>
      <c r="H211" s="69">
        <v>5920.2</v>
      </c>
      <c r="I211" s="69">
        <v>135.6</v>
      </c>
      <c r="J211" s="620">
        <v>0.20622614100874972</v>
      </c>
      <c r="K211" s="69">
        <v>1220.9000000000001</v>
      </c>
      <c r="L211" s="620">
        <v>0</v>
      </c>
      <c r="M211" s="69">
        <v>0</v>
      </c>
      <c r="N211" s="620">
        <v>0</v>
      </c>
      <c r="O211" s="69">
        <v>0</v>
      </c>
      <c r="P211" s="69">
        <v>0</v>
      </c>
      <c r="Q211" s="69">
        <v>0</v>
      </c>
      <c r="R211" s="69">
        <v>144.9</v>
      </c>
      <c r="S211" s="69">
        <v>12.8</v>
      </c>
      <c r="T211" s="69">
        <v>619.5</v>
      </c>
      <c r="U211" s="620">
        <v>0.24494128462868842</v>
      </c>
      <c r="V211" s="69">
        <v>1450.1013932587612</v>
      </c>
      <c r="W211" s="69">
        <v>0</v>
      </c>
      <c r="X211" s="69">
        <v>0</v>
      </c>
      <c r="Y211" s="69">
        <v>0</v>
      </c>
      <c r="Z211" s="60">
        <v>9504.0013932587608</v>
      </c>
      <c r="AA211" s="143">
        <v>622.20000000000005</v>
      </c>
      <c r="AB211" s="69">
        <v>2072.301393258761</v>
      </c>
      <c r="AC211" s="69">
        <v>8053.9000000000005</v>
      </c>
      <c r="AD211" s="238">
        <v>0.7</v>
      </c>
      <c r="AE211" s="69">
        <v>4144.1399999999994</v>
      </c>
      <c r="AF211" s="69"/>
      <c r="AG211" s="69">
        <v>3078.2000000000003</v>
      </c>
      <c r="AH211" s="503">
        <v>0.69999347881131735</v>
      </c>
      <c r="AI211" s="594">
        <v>2071.8000000000002</v>
      </c>
      <c r="AJ211" s="69">
        <v>691</v>
      </c>
      <c r="AK211" s="429">
        <v>0.17</v>
      </c>
      <c r="AL211" s="69">
        <v>1006.4</v>
      </c>
      <c r="AM211" s="497">
        <v>0.86999347881131739</v>
      </c>
      <c r="AN211" s="461"/>
    </row>
    <row r="212" spans="2:42" s="601" customFormat="1" ht="15.75" customHeight="1" x14ac:dyDescent="0.25">
      <c r="B212" s="576">
        <v>198</v>
      </c>
      <c r="C212" s="665"/>
      <c r="D212" s="15" t="s">
        <v>876</v>
      </c>
      <c r="E212" s="112">
        <v>3</v>
      </c>
      <c r="F212" s="112">
        <v>19</v>
      </c>
      <c r="G212" s="112">
        <v>15</v>
      </c>
      <c r="H212" s="69">
        <v>1375.6</v>
      </c>
      <c r="I212" s="69">
        <v>38.9</v>
      </c>
      <c r="J212" s="620">
        <v>0.29187263739459141</v>
      </c>
      <c r="K212" s="69">
        <v>401.49999999999994</v>
      </c>
      <c r="L212" s="620">
        <v>0</v>
      </c>
      <c r="M212" s="69">
        <v>0</v>
      </c>
      <c r="N212" s="620">
        <v>0</v>
      </c>
      <c r="O212" s="69">
        <v>0</v>
      </c>
      <c r="P212" s="69">
        <v>0</v>
      </c>
      <c r="Q212" s="69">
        <v>0</v>
      </c>
      <c r="R212" s="69">
        <v>48.099999999999994</v>
      </c>
      <c r="S212" s="69">
        <v>4.3</v>
      </c>
      <c r="T212" s="69">
        <v>155.69999999999999</v>
      </c>
      <c r="U212" s="620">
        <v>0.23563753800960671</v>
      </c>
      <c r="V212" s="69">
        <v>324.14299728601497</v>
      </c>
      <c r="W212" s="69">
        <v>0</v>
      </c>
      <c r="X212" s="69">
        <v>0</v>
      </c>
      <c r="Y212" s="69">
        <v>0</v>
      </c>
      <c r="Z212" s="60">
        <v>2348.242997286015</v>
      </c>
      <c r="AA212" s="143">
        <v>153.80000000000001</v>
      </c>
      <c r="AB212" s="69">
        <v>477.94299728601499</v>
      </c>
      <c r="AC212" s="69">
        <v>2024.1</v>
      </c>
      <c r="AD212" s="238">
        <v>0.7</v>
      </c>
      <c r="AE212" s="69">
        <v>962.91999999999985</v>
      </c>
      <c r="AF212" s="69"/>
      <c r="AG212" s="69">
        <v>485</v>
      </c>
      <c r="AH212" s="503">
        <v>0.70001671800379117</v>
      </c>
      <c r="AI212" s="594">
        <v>485</v>
      </c>
      <c r="AJ212" s="69">
        <v>185</v>
      </c>
      <c r="AK212" s="429"/>
      <c r="AL212" s="69"/>
      <c r="AM212" s="497">
        <v>0.70001671800379117</v>
      </c>
      <c r="AN212" s="461"/>
      <c r="AP212" s="576"/>
    </row>
    <row r="213" spans="2:42" s="601" customFormat="1" ht="20.25" customHeight="1" x14ac:dyDescent="0.25">
      <c r="B213" s="576">
        <v>199</v>
      </c>
      <c r="C213" s="665"/>
      <c r="D213" s="15" t="s">
        <v>1005</v>
      </c>
      <c r="E213" s="112">
        <v>3</v>
      </c>
      <c r="F213" s="112">
        <v>17</v>
      </c>
      <c r="G213" s="112">
        <v>13</v>
      </c>
      <c r="H213" s="69">
        <v>1421.4</v>
      </c>
      <c r="I213" s="69">
        <v>45.6</v>
      </c>
      <c r="J213" s="620">
        <v>0.28858871535106229</v>
      </c>
      <c r="K213" s="69">
        <v>410.19999999999993</v>
      </c>
      <c r="L213" s="620">
        <v>0</v>
      </c>
      <c r="M213" s="69">
        <v>0</v>
      </c>
      <c r="N213" s="620">
        <v>0</v>
      </c>
      <c r="O213" s="69">
        <v>0</v>
      </c>
      <c r="P213" s="69">
        <v>0</v>
      </c>
      <c r="Q213" s="69">
        <v>0</v>
      </c>
      <c r="R213" s="69">
        <v>37.9</v>
      </c>
      <c r="S213" s="69">
        <v>2.1</v>
      </c>
      <c r="T213" s="69">
        <v>159.80000000000001</v>
      </c>
      <c r="U213" s="620">
        <v>0.2360280620334691</v>
      </c>
      <c r="V213" s="69">
        <v>335.490287374373</v>
      </c>
      <c r="W213" s="69">
        <v>0</v>
      </c>
      <c r="X213" s="69">
        <v>0</v>
      </c>
      <c r="Y213" s="69">
        <v>0</v>
      </c>
      <c r="Z213" s="60">
        <v>2412.4902873743731</v>
      </c>
      <c r="AA213" s="143">
        <v>158</v>
      </c>
      <c r="AB213" s="69">
        <v>493.490287374373</v>
      </c>
      <c r="AC213" s="69">
        <v>2077</v>
      </c>
      <c r="AD213" s="238">
        <v>0.7</v>
      </c>
      <c r="AE213" s="69">
        <v>994.98</v>
      </c>
      <c r="AF213" s="69"/>
      <c r="AG213" s="69">
        <v>501.5</v>
      </c>
      <c r="AH213" s="503">
        <v>0.7000072374942824</v>
      </c>
      <c r="AI213" s="594">
        <v>501.5</v>
      </c>
      <c r="AJ213" s="69"/>
      <c r="AK213" s="429">
        <v>0</v>
      </c>
      <c r="AL213" s="69">
        <v>0</v>
      </c>
      <c r="AM213" s="497">
        <v>0.7000072374942824</v>
      </c>
      <c r="AN213" s="461"/>
      <c r="AP213" s="576"/>
    </row>
    <row r="214" spans="2:42" ht="15.75" customHeight="1" x14ac:dyDescent="0.25">
      <c r="B214" s="576">
        <v>200</v>
      </c>
      <c r="C214" s="665" t="s">
        <v>172</v>
      </c>
      <c r="D214" s="494" t="s">
        <v>124</v>
      </c>
      <c r="E214" s="530">
        <v>12</v>
      </c>
      <c r="F214" s="530">
        <v>51</v>
      </c>
      <c r="G214" s="530">
        <v>47</v>
      </c>
      <c r="H214" s="65">
        <v>4432.1000000000004</v>
      </c>
      <c r="I214" s="65">
        <v>169.4</v>
      </c>
      <c r="J214" s="615">
        <v>0.33622887570226301</v>
      </c>
      <c r="K214" s="65">
        <v>1490.2</v>
      </c>
      <c r="L214" s="615">
        <v>0</v>
      </c>
      <c r="M214" s="65">
        <v>0</v>
      </c>
      <c r="N214" s="615">
        <v>0</v>
      </c>
      <c r="O214" s="65">
        <v>0</v>
      </c>
      <c r="P214" s="65">
        <v>0</v>
      </c>
      <c r="Q214" s="65">
        <v>0</v>
      </c>
      <c r="R214" s="65">
        <v>167.29999999999998</v>
      </c>
      <c r="S214" s="65">
        <v>10.7</v>
      </c>
      <c r="T214" s="65">
        <v>522.5</v>
      </c>
      <c r="U214" s="615">
        <v>0.23647240221706364</v>
      </c>
      <c r="V214" s="65">
        <v>1048.0693338662479</v>
      </c>
      <c r="W214" s="65">
        <v>0</v>
      </c>
      <c r="X214" s="65">
        <v>0</v>
      </c>
      <c r="Y214" s="65">
        <v>0</v>
      </c>
      <c r="Z214" s="65">
        <v>7840.2693338662493</v>
      </c>
      <c r="AA214" s="140">
        <v>513.79999999999995</v>
      </c>
      <c r="AB214" s="140">
        <v>1561.8693338662479</v>
      </c>
      <c r="AC214" s="140">
        <v>6792.2000000000007</v>
      </c>
      <c r="AD214" s="232">
        <v>0.7</v>
      </c>
      <c r="AE214" s="140">
        <v>3102.4700000000003</v>
      </c>
      <c r="AF214" s="140"/>
      <c r="AG214" s="140">
        <v>1540.5</v>
      </c>
      <c r="AH214" s="497"/>
      <c r="AI214" s="140">
        <v>1540.5</v>
      </c>
      <c r="AJ214" s="65"/>
      <c r="AK214" s="429">
        <v>0</v>
      </c>
      <c r="AL214" s="65">
        <v>0</v>
      </c>
      <c r="AM214" s="498"/>
      <c r="AN214" s="62">
        <v>0</v>
      </c>
    </row>
    <row r="215" spans="2:42" s="601" customFormat="1" x14ac:dyDescent="0.25">
      <c r="B215" s="576">
        <v>201</v>
      </c>
      <c r="C215" s="665"/>
      <c r="D215" s="15" t="s">
        <v>877</v>
      </c>
      <c r="E215" s="112">
        <v>4</v>
      </c>
      <c r="F215" s="112">
        <v>16</v>
      </c>
      <c r="G215" s="112">
        <v>13</v>
      </c>
      <c r="H215" s="69">
        <v>1299.8999999999999</v>
      </c>
      <c r="I215" s="69">
        <v>47</v>
      </c>
      <c r="J215" s="620">
        <v>0.31017770597738292</v>
      </c>
      <c r="K215" s="69">
        <v>403.2</v>
      </c>
      <c r="L215" s="620">
        <v>0</v>
      </c>
      <c r="M215" s="69">
        <v>0</v>
      </c>
      <c r="N215" s="620">
        <v>0</v>
      </c>
      <c r="O215" s="69">
        <v>0</v>
      </c>
      <c r="P215" s="69">
        <v>0</v>
      </c>
      <c r="Q215" s="69">
        <v>0</v>
      </c>
      <c r="R215" s="69">
        <v>37.9</v>
      </c>
      <c r="S215" s="69">
        <v>4.3</v>
      </c>
      <c r="T215" s="69">
        <v>149.4</v>
      </c>
      <c r="U215" s="620">
        <v>0.23493173334480194</v>
      </c>
      <c r="V215" s="69">
        <v>305.38776017490801</v>
      </c>
      <c r="W215" s="69">
        <v>0</v>
      </c>
      <c r="X215" s="69">
        <v>0</v>
      </c>
      <c r="Y215" s="69">
        <v>0</v>
      </c>
      <c r="Z215" s="60">
        <v>2247.087760174908</v>
      </c>
      <c r="AA215" s="143">
        <v>147.19999999999999</v>
      </c>
      <c r="AB215" s="69">
        <v>452.587760174908</v>
      </c>
      <c r="AC215" s="69">
        <v>1941.7</v>
      </c>
      <c r="AD215" s="238">
        <v>0.7</v>
      </c>
      <c r="AE215" s="69">
        <v>909.92999999999984</v>
      </c>
      <c r="AF215" s="69"/>
      <c r="AG215" s="69">
        <v>457.3</v>
      </c>
      <c r="AH215" s="503">
        <v>0.69996750532726215</v>
      </c>
      <c r="AI215" s="594">
        <v>457.3</v>
      </c>
      <c r="AJ215" s="69">
        <v>122</v>
      </c>
      <c r="AK215" s="429">
        <v>0</v>
      </c>
      <c r="AL215" s="69">
        <v>0</v>
      </c>
      <c r="AM215" s="497">
        <v>0.69996750532726215</v>
      </c>
      <c r="AN215" s="461"/>
      <c r="AP215" s="576"/>
    </row>
    <row r="216" spans="2:42" s="601" customFormat="1" ht="15.75" customHeight="1" x14ac:dyDescent="0.25">
      <c r="B216" s="576">
        <v>202</v>
      </c>
      <c r="C216" s="665"/>
      <c r="D216" s="15" t="s">
        <v>878</v>
      </c>
      <c r="E216" s="112">
        <v>4</v>
      </c>
      <c r="F216" s="112">
        <v>19</v>
      </c>
      <c r="G216" s="112">
        <v>19</v>
      </c>
      <c r="H216" s="69">
        <v>1771.3000000000002</v>
      </c>
      <c r="I216" s="69">
        <v>56.4</v>
      </c>
      <c r="J216" s="620">
        <v>0.31372438322136281</v>
      </c>
      <c r="K216" s="69">
        <v>555.70000000000005</v>
      </c>
      <c r="L216" s="620">
        <v>0</v>
      </c>
      <c r="M216" s="69">
        <v>0</v>
      </c>
      <c r="N216" s="620">
        <v>0</v>
      </c>
      <c r="O216" s="69">
        <v>0</v>
      </c>
      <c r="P216" s="69">
        <v>0</v>
      </c>
      <c r="Q216" s="69">
        <v>0</v>
      </c>
      <c r="R216" s="69">
        <v>76.8</v>
      </c>
      <c r="S216" s="69">
        <v>4.3</v>
      </c>
      <c r="T216" s="69">
        <v>205.4</v>
      </c>
      <c r="U216" s="620">
        <v>0.23834506326445096</v>
      </c>
      <c r="V216" s="69">
        <v>422.18061056032201</v>
      </c>
      <c r="W216" s="69">
        <v>0</v>
      </c>
      <c r="X216" s="69">
        <v>0</v>
      </c>
      <c r="Y216" s="69">
        <v>0</v>
      </c>
      <c r="Z216" s="60">
        <v>3092.0806105603228</v>
      </c>
      <c r="AA216" s="143">
        <v>202.8</v>
      </c>
      <c r="AB216" s="69">
        <v>624.98061056032202</v>
      </c>
      <c r="AC216" s="69">
        <v>2669.900000000001</v>
      </c>
      <c r="AD216" s="238">
        <v>0.7</v>
      </c>
      <c r="AE216" s="69">
        <v>1239.9100000000001</v>
      </c>
      <c r="AF216" s="69"/>
      <c r="AG216" s="69">
        <v>614.9</v>
      </c>
      <c r="AH216" s="503">
        <v>0.69998340798301928</v>
      </c>
      <c r="AI216" s="594">
        <v>614.9</v>
      </c>
      <c r="AJ216" s="69">
        <v>106</v>
      </c>
      <c r="AK216" s="429">
        <v>0</v>
      </c>
      <c r="AL216" s="69">
        <v>0</v>
      </c>
      <c r="AM216" s="497">
        <v>0.69998340798301928</v>
      </c>
      <c r="AN216" s="461"/>
      <c r="AP216" s="576"/>
    </row>
    <row r="217" spans="2:42" x14ac:dyDescent="0.25">
      <c r="B217" s="576">
        <v>203</v>
      </c>
      <c r="C217" s="665"/>
      <c r="D217" s="15" t="s">
        <v>879</v>
      </c>
      <c r="E217" s="112">
        <v>4</v>
      </c>
      <c r="F217" s="112">
        <v>16</v>
      </c>
      <c r="G217" s="112">
        <v>15</v>
      </c>
      <c r="H217" s="69">
        <v>1360.9</v>
      </c>
      <c r="I217" s="69">
        <v>66</v>
      </c>
      <c r="J217" s="620">
        <v>0.39040340950841351</v>
      </c>
      <c r="K217" s="69">
        <v>531.29999999999995</v>
      </c>
      <c r="L217" s="620">
        <v>0</v>
      </c>
      <c r="M217" s="69">
        <v>0</v>
      </c>
      <c r="N217" s="620">
        <v>0</v>
      </c>
      <c r="O217" s="69">
        <v>0</v>
      </c>
      <c r="P217" s="69">
        <v>0</v>
      </c>
      <c r="Q217" s="69">
        <v>0</v>
      </c>
      <c r="R217" s="69">
        <v>52.599999999999994</v>
      </c>
      <c r="S217" s="69">
        <v>2.1</v>
      </c>
      <c r="T217" s="69">
        <v>167.70000000000002</v>
      </c>
      <c r="U217" s="620">
        <v>0.23550662291940475</v>
      </c>
      <c r="V217" s="69">
        <v>320.50096313101795</v>
      </c>
      <c r="W217" s="69">
        <v>0</v>
      </c>
      <c r="X217" s="69">
        <v>0</v>
      </c>
      <c r="Y217" s="69">
        <v>0</v>
      </c>
      <c r="Z217" s="60">
        <v>2501.100963131018</v>
      </c>
      <c r="AA217" s="143">
        <v>163.80000000000001</v>
      </c>
      <c r="AB217" s="69">
        <v>484.30096313101797</v>
      </c>
      <c r="AC217" s="69">
        <v>2180.6</v>
      </c>
      <c r="AD217" s="238">
        <v>0.7</v>
      </c>
      <c r="AE217" s="69">
        <v>952.63</v>
      </c>
      <c r="AF217" s="69"/>
      <c r="AG217" s="69">
        <v>468.3</v>
      </c>
      <c r="AH217" s="503">
        <v>0.69997866348079796</v>
      </c>
      <c r="AI217" s="594">
        <v>468.3</v>
      </c>
      <c r="AJ217" s="69"/>
      <c r="AK217" s="429">
        <v>0</v>
      </c>
      <c r="AL217" s="69">
        <v>0</v>
      </c>
      <c r="AM217" s="497">
        <v>0.69997866348079796</v>
      </c>
      <c r="AN217" s="461"/>
    </row>
    <row r="218" spans="2:42" s="601" customFormat="1" ht="15.75" customHeight="1" x14ac:dyDescent="0.25">
      <c r="B218" s="576">
        <v>204</v>
      </c>
      <c r="C218" s="665" t="s">
        <v>173</v>
      </c>
      <c r="D218" s="494" t="s">
        <v>124</v>
      </c>
      <c r="E218" s="530">
        <v>11</v>
      </c>
      <c r="F218" s="530">
        <v>56.5</v>
      </c>
      <c r="G218" s="530">
        <v>54.5</v>
      </c>
      <c r="H218" s="65">
        <v>5119.2000000000007</v>
      </c>
      <c r="I218" s="65">
        <v>190.8</v>
      </c>
      <c r="J218" s="615">
        <v>0.3317901234567901</v>
      </c>
      <c r="K218" s="65">
        <v>1698.5</v>
      </c>
      <c r="L218" s="615">
        <v>0</v>
      </c>
      <c r="M218" s="65">
        <v>0</v>
      </c>
      <c r="N218" s="615">
        <v>0</v>
      </c>
      <c r="O218" s="65">
        <v>0</v>
      </c>
      <c r="P218" s="65">
        <v>0</v>
      </c>
      <c r="Q218" s="65">
        <v>0</v>
      </c>
      <c r="R218" s="65">
        <v>149.4</v>
      </c>
      <c r="S218" s="65">
        <v>4.25</v>
      </c>
      <c r="T218" s="65">
        <v>597</v>
      </c>
      <c r="U218" s="615">
        <v>0.2379870801949853</v>
      </c>
      <c r="V218" s="65">
        <v>1218.3034609341689</v>
      </c>
      <c r="W218" s="65">
        <v>0</v>
      </c>
      <c r="X218" s="65">
        <v>0</v>
      </c>
      <c r="Y218" s="65">
        <v>0</v>
      </c>
      <c r="Z218" s="65">
        <v>8977.4534609341699</v>
      </c>
      <c r="AA218" s="140">
        <v>587.90000000000009</v>
      </c>
      <c r="AB218" s="140">
        <v>1806.203460934169</v>
      </c>
      <c r="AC218" s="140">
        <v>7759.1500000000015</v>
      </c>
      <c r="AD218" s="232">
        <v>0.7</v>
      </c>
      <c r="AE218" s="140">
        <v>3583.4400000000005</v>
      </c>
      <c r="AF218" s="140"/>
      <c r="AG218" s="140">
        <v>1777.1999999999998</v>
      </c>
      <c r="AH218" s="497"/>
      <c r="AI218" s="140">
        <v>1777.1999999999998</v>
      </c>
      <c r="AJ218" s="65"/>
      <c r="AK218" s="429">
        <v>0</v>
      </c>
      <c r="AL218" s="65">
        <v>0</v>
      </c>
      <c r="AM218" s="498"/>
      <c r="AN218" s="62">
        <v>0</v>
      </c>
      <c r="AP218" s="576"/>
    </row>
    <row r="219" spans="2:42" s="601" customFormat="1" x14ac:dyDescent="0.25">
      <c r="B219" s="576">
        <v>205</v>
      </c>
      <c r="C219" s="665"/>
      <c r="D219" s="15" t="s">
        <v>880</v>
      </c>
      <c r="E219" s="112">
        <v>3</v>
      </c>
      <c r="F219" s="112">
        <v>19</v>
      </c>
      <c r="G219" s="112">
        <v>18</v>
      </c>
      <c r="H219" s="69">
        <v>1641.2000000000003</v>
      </c>
      <c r="I219" s="69">
        <v>73.2</v>
      </c>
      <c r="J219" s="620">
        <v>0.38794784304167679</v>
      </c>
      <c r="K219" s="69">
        <v>636.70000000000005</v>
      </c>
      <c r="L219" s="620">
        <v>0</v>
      </c>
      <c r="M219" s="69">
        <v>0</v>
      </c>
      <c r="N219" s="620">
        <v>0</v>
      </c>
      <c r="O219" s="69">
        <v>0</v>
      </c>
      <c r="P219" s="69">
        <v>0</v>
      </c>
      <c r="Q219" s="69">
        <v>0</v>
      </c>
      <c r="R219" s="69">
        <v>45.2</v>
      </c>
      <c r="S219" s="69">
        <v>4.25</v>
      </c>
      <c r="T219" s="69">
        <v>200.1</v>
      </c>
      <c r="U219" s="620">
        <v>0.23759893340328472</v>
      </c>
      <c r="V219" s="69">
        <v>389.94736950147097</v>
      </c>
      <c r="W219" s="69">
        <v>0</v>
      </c>
      <c r="X219" s="69">
        <v>0</v>
      </c>
      <c r="Y219" s="69">
        <v>0</v>
      </c>
      <c r="Z219" s="60">
        <v>2990.5973695014709</v>
      </c>
      <c r="AA219" s="143">
        <v>195.8</v>
      </c>
      <c r="AB219" s="69">
        <v>585.74736950147098</v>
      </c>
      <c r="AC219" s="69">
        <v>2600.65</v>
      </c>
      <c r="AD219" s="238">
        <v>0.7</v>
      </c>
      <c r="AE219" s="69">
        <v>1148.8400000000001</v>
      </c>
      <c r="AF219" s="69"/>
      <c r="AG219" s="69">
        <v>563.1</v>
      </c>
      <c r="AH219" s="503">
        <v>0.70000449031286294</v>
      </c>
      <c r="AI219" s="594">
        <v>563.1</v>
      </c>
      <c r="AJ219" s="69"/>
      <c r="AK219" s="429">
        <v>0</v>
      </c>
      <c r="AL219" s="69">
        <v>0</v>
      </c>
      <c r="AM219" s="497">
        <v>0.70000449031286294</v>
      </c>
      <c r="AN219" s="461"/>
      <c r="AP219" s="576"/>
    </row>
    <row r="220" spans="2:42" s="601" customFormat="1" ht="15.75" customHeight="1" x14ac:dyDescent="0.25">
      <c r="B220" s="576">
        <v>206</v>
      </c>
      <c r="C220" s="665"/>
      <c r="D220" s="15" t="s">
        <v>881</v>
      </c>
      <c r="E220" s="112">
        <v>4</v>
      </c>
      <c r="F220" s="112">
        <v>18</v>
      </c>
      <c r="G220" s="112">
        <v>18</v>
      </c>
      <c r="H220" s="69">
        <v>1727.5000000000002</v>
      </c>
      <c r="I220" s="69">
        <v>61.2</v>
      </c>
      <c r="J220" s="620">
        <v>0.33736613603473226</v>
      </c>
      <c r="K220" s="69">
        <v>582.80000000000007</v>
      </c>
      <c r="L220" s="620">
        <v>0</v>
      </c>
      <c r="M220" s="69">
        <v>0</v>
      </c>
      <c r="N220" s="620">
        <v>0</v>
      </c>
      <c r="O220" s="69">
        <v>0</v>
      </c>
      <c r="P220" s="69">
        <v>0</v>
      </c>
      <c r="Q220" s="69">
        <v>0</v>
      </c>
      <c r="R220" s="69">
        <v>45</v>
      </c>
      <c r="S220" s="69">
        <v>0</v>
      </c>
      <c r="T220" s="69">
        <v>201.29999999999998</v>
      </c>
      <c r="U220" s="620">
        <v>0.23810641697423093</v>
      </c>
      <c r="V220" s="69">
        <v>411.32883532298399</v>
      </c>
      <c r="W220" s="69">
        <v>0</v>
      </c>
      <c r="X220" s="69">
        <v>0</v>
      </c>
      <c r="Y220" s="69">
        <v>0</v>
      </c>
      <c r="Z220" s="60">
        <v>3029.1288353229847</v>
      </c>
      <c r="AA220" s="143">
        <v>198.4</v>
      </c>
      <c r="AB220" s="69">
        <v>609.72883532298397</v>
      </c>
      <c r="AC220" s="69">
        <v>2617.8000000000006</v>
      </c>
      <c r="AD220" s="238">
        <v>0.7</v>
      </c>
      <c r="AE220" s="69">
        <v>1209.25</v>
      </c>
      <c r="AF220" s="69"/>
      <c r="AG220" s="69">
        <v>599.5</v>
      </c>
      <c r="AH220" s="503">
        <v>0.69998774837799349</v>
      </c>
      <c r="AI220" s="594">
        <v>599.5</v>
      </c>
      <c r="AJ220" s="69"/>
      <c r="AK220" s="429">
        <v>0</v>
      </c>
      <c r="AL220" s="69">
        <v>0</v>
      </c>
      <c r="AM220" s="497">
        <v>0.69998774837799349</v>
      </c>
      <c r="AN220" s="461"/>
      <c r="AP220" s="576"/>
    </row>
    <row r="221" spans="2:42" s="601" customFormat="1" x14ac:dyDescent="0.25">
      <c r="B221" s="576">
        <v>207</v>
      </c>
      <c r="C221" s="665"/>
      <c r="D221" s="15" t="s">
        <v>882</v>
      </c>
      <c r="E221" s="112">
        <v>4</v>
      </c>
      <c r="F221" s="112">
        <v>19.5</v>
      </c>
      <c r="G221" s="112">
        <v>18.5</v>
      </c>
      <c r="H221" s="69">
        <v>1750.5000000000002</v>
      </c>
      <c r="I221" s="69">
        <v>56.400000000000006</v>
      </c>
      <c r="J221" s="620">
        <v>0.27363610397029414</v>
      </c>
      <c r="K221" s="69">
        <v>479</v>
      </c>
      <c r="L221" s="620">
        <v>0</v>
      </c>
      <c r="M221" s="69">
        <v>0</v>
      </c>
      <c r="N221" s="620">
        <v>0</v>
      </c>
      <c r="O221" s="69">
        <v>0</v>
      </c>
      <c r="P221" s="69">
        <v>0</v>
      </c>
      <c r="Q221" s="69">
        <v>0</v>
      </c>
      <c r="R221" s="69">
        <v>59.199999999999996</v>
      </c>
      <c r="S221" s="69">
        <v>0</v>
      </c>
      <c r="T221" s="69">
        <v>195.6</v>
      </c>
      <c r="U221" s="620">
        <v>0.23823322257053064</v>
      </c>
      <c r="V221" s="69">
        <v>417.02725610971396</v>
      </c>
      <c r="W221" s="69">
        <v>0</v>
      </c>
      <c r="X221" s="69">
        <v>0</v>
      </c>
      <c r="Y221" s="69">
        <v>0</v>
      </c>
      <c r="Z221" s="60">
        <v>2957.7272561097143</v>
      </c>
      <c r="AA221" s="143">
        <v>193.7</v>
      </c>
      <c r="AB221" s="69">
        <v>610.72725610971395</v>
      </c>
      <c r="AC221" s="69">
        <v>2540.7000000000003</v>
      </c>
      <c r="AD221" s="238">
        <v>0.7</v>
      </c>
      <c r="AE221" s="69">
        <v>1225.3500000000001</v>
      </c>
      <c r="AF221" s="69"/>
      <c r="AG221" s="69">
        <v>614.6</v>
      </c>
      <c r="AH221" s="503">
        <v>0.69998700720349261</v>
      </c>
      <c r="AI221" s="594">
        <v>614.6</v>
      </c>
      <c r="AJ221" s="69"/>
      <c r="AK221" s="429">
        <v>0</v>
      </c>
      <c r="AL221" s="69">
        <v>0</v>
      </c>
      <c r="AM221" s="497">
        <v>0.69998700720349261</v>
      </c>
      <c r="AN221" s="461"/>
      <c r="AP221" s="576"/>
    </row>
    <row r="222" spans="2:42" s="601" customFormat="1" ht="15.75" customHeight="1" x14ac:dyDescent="0.25">
      <c r="B222" s="576">
        <v>208</v>
      </c>
      <c r="C222" s="665" t="s">
        <v>174</v>
      </c>
      <c r="D222" s="494" t="s">
        <v>124</v>
      </c>
      <c r="E222" s="530">
        <v>7</v>
      </c>
      <c r="F222" s="530">
        <v>52</v>
      </c>
      <c r="G222" s="530">
        <v>47</v>
      </c>
      <c r="H222" s="65">
        <v>4183.3</v>
      </c>
      <c r="I222" s="65">
        <v>123.60000000000001</v>
      </c>
      <c r="J222" s="615">
        <v>0.26304592068462695</v>
      </c>
      <c r="K222" s="65">
        <v>1100.4000000000001</v>
      </c>
      <c r="L222" s="615">
        <v>0</v>
      </c>
      <c r="M222" s="65">
        <v>0</v>
      </c>
      <c r="N222" s="615">
        <v>0</v>
      </c>
      <c r="O222" s="65">
        <v>0</v>
      </c>
      <c r="P222" s="65">
        <v>0</v>
      </c>
      <c r="Q222" s="65">
        <v>0</v>
      </c>
      <c r="R222" s="65">
        <v>287.3</v>
      </c>
      <c r="S222" s="65">
        <v>17.100000000000001</v>
      </c>
      <c r="T222" s="65">
        <v>476.1</v>
      </c>
      <c r="U222" s="615">
        <v>0.23978662865319267</v>
      </c>
      <c r="V222" s="65">
        <v>1003.0994036449009</v>
      </c>
      <c r="W222" s="65">
        <v>0</v>
      </c>
      <c r="X222" s="65">
        <v>0</v>
      </c>
      <c r="Y222" s="65">
        <v>0</v>
      </c>
      <c r="Z222" s="65">
        <v>7190.8994036449012</v>
      </c>
      <c r="AA222" s="140">
        <v>470.8</v>
      </c>
      <c r="AB222" s="140">
        <v>1473.899403644901</v>
      </c>
      <c r="AC222" s="140">
        <v>6187.8</v>
      </c>
      <c r="AD222" s="232">
        <v>0.7</v>
      </c>
      <c r="AE222" s="140">
        <v>2928.31</v>
      </c>
      <c r="AF222" s="140"/>
      <c r="AG222" s="140">
        <v>1454.4</v>
      </c>
      <c r="AH222" s="497"/>
      <c r="AI222" s="140">
        <v>1454.4</v>
      </c>
      <c r="AJ222" s="65"/>
      <c r="AK222" s="429">
        <v>0</v>
      </c>
      <c r="AL222" s="65">
        <v>0</v>
      </c>
      <c r="AM222" s="498"/>
      <c r="AN222" s="62">
        <v>0</v>
      </c>
      <c r="AP222" s="576"/>
    </row>
    <row r="223" spans="2:42" s="601" customFormat="1" x14ac:dyDescent="0.25">
      <c r="B223" s="576">
        <v>209</v>
      </c>
      <c r="C223" s="665"/>
      <c r="D223" s="15" t="s">
        <v>883</v>
      </c>
      <c r="E223" s="112">
        <v>5</v>
      </c>
      <c r="F223" s="112">
        <v>31</v>
      </c>
      <c r="G223" s="112">
        <v>29</v>
      </c>
      <c r="H223" s="69">
        <v>2462.3000000000002</v>
      </c>
      <c r="I223" s="69">
        <v>67.2</v>
      </c>
      <c r="J223" s="620">
        <v>0.25098485156154815</v>
      </c>
      <c r="K223" s="69">
        <v>618</v>
      </c>
      <c r="L223" s="620">
        <v>0</v>
      </c>
      <c r="M223" s="69">
        <v>0</v>
      </c>
      <c r="N223" s="620">
        <v>0</v>
      </c>
      <c r="O223" s="69">
        <v>0</v>
      </c>
      <c r="P223" s="69">
        <v>0</v>
      </c>
      <c r="Q223" s="69">
        <v>0</v>
      </c>
      <c r="R223" s="69">
        <v>194.9</v>
      </c>
      <c r="S223" s="69">
        <v>12.8</v>
      </c>
      <c r="T223" s="69">
        <v>279.60000000000002</v>
      </c>
      <c r="U223" s="620">
        <v>0.2409864726425423</v>
      </c>
      <c r="V223" s="69">
        <v>593.38099158773196</v>
      </c>
      <c r="W223" s="69">
        <v>0</v>
      </c>
      <c r="X223" s="69">
        <v>0</v>
      </c>
      <c r="Y223" s="69">
        <v>0</v>
      </c>
      <c r="Z223" s="60">
        <v>4228.180991587732</v>
      </c>
      <c r="AA223" s="143">
        <v>276.8</v>
      </c>
      <c r="AB223" s="69">
        <v>870.18099158773202</v>
      </c>
      <c r="AC223" s="69">
        <v>3634.8</v>
      </c>
      <c r="AD223" s="238">
        <v>0.7</v>
      </c>
      <c r="AE223" s="69">
        <v>1723.6100000000001</v>
      </c>
      <c r="AF223" s="69"/>
      <c r="AG223" s="69">
        <v>853.4</v>
      </c>
      <c r="AH223" s="503">
        <v>0.69998821897727004</v>
      </c>
      <c r="AI223" s="594">
        <v>853.4</v>
      </c>
      <c r="AJ223" s="69"/>
      <c r="AK223" s="429">
        <v>0</v>
      </c>
      <c r="AL223" s="69">
        <v>0</v>
      </c>
      <c r="AM223" s="497">
        <v>0.69998821897727004</v>
      </c>
      <c r="AN223" s="461"/>
      <c r="AP223" s="576"/>
    </row>
    <row r="224" spans="2:42" s="601" customFormat="1" ht="15.75" customHeight="1" x14ac:dyDescent="0.25">
      <c r="B224" s="576">
        <v>210</v>
      </c>
      <c r="C224" s="665"/>
      <c r="D224" s="15" t="s">
        <v>884</v>
      </c>
      <c r="E224" s="112">
        <v>2</v>
      </c>
      <c r="F224" s="112">
        <v>21</v>
      </c>
      <c r="G224" s="112">
        <v>18</v>
      </c>
      <c r="H224" s="69">
        <v>1720.9999999999998</v>
      </c>
      <c r="I224" s="69">
        <v>56.400000000000006</v>
      </c>
      <c r="J224" s="620">
        <v>0.28030214991284141</v>
      </c>
      <c r="K224" s="69">
        <v>482.4</v>
      </c>
      <c r="L224" s="620">
        <v>0</v>
      </c>
      <c r="M224" s="69">
        <v>0</v>
      </c>
      <c r="N224" s="620">
        <v>0</v>
      </c>
      <c r="O224" s="69">
        <v>0</v>
      </c>
      <c r="P224" s="69">
        <v>0</v>
      </c>
      <c r="Q224" s="69">
        <v>0</v>
      </c>
      <c r="R224" s="69">
        <v>92.4</v>
      </c>
      <c r="S224" s="69">
        <v>4.3</v>
      </c>
      <c r="T224" s="69">
        <v>196.5</v>
      </c>
      <c r="U224" s="620">
        <v>0.23806996633188204</v>
      </c>
      <c r="V224" s="69">
        <v>409.71841205716896</v>
      </c>
      <c r="W224" s="69">
        <v>0</v>
      </c>
      <c r="X224" s="69">
        <v>0</v>
      </c>
      <c r="Y224" s="69">
        <v>0</v>
      </c>
      <c r="Z224" s="60">
        <v>2962.7184120571692</v>
      </c>
      <c r="AA224" s="143">
        <v>194</v>
      </c>
      <c r="AB224" s="69">
        <v>603.71841205716896</v>
      </c>
      <c r="AC224" s="69">
        <v>2553</v>
      </c>
      <c r="AD224" s="238">
        <v>0.7</v>
      </c>
      <c r="AE224" s="69">
        <v>1204.6999999999998</v>
      </c>
      <c r="AF224" s="69"/>
      <c r="AG224" s="69">
        <v>601</v>
      </c>
      <c r="AH224" s="503">
        <v>0.70001069846436326</v>
      </c>
      <c r="AI224" s="594">
        <v>601</v>
      </c>
      <c r="AJ224" s="69">
        <v>121</v>
      </c>
      <c r="AK224" s="429">
        <v>0</v>
      </c>
      <c r="AL224" s="69">
        <v>0</v>
      </c>
      <c r="AM224" s="497">
        <v>0.70001069846436326</v>
      </c>
      <c r="AN224" s="461"/>
      <c r="AP224" s="576"/>
    </row>
    <row r="225" spans="2:42" x14ac:dyDescent="0.25">
      <c r="B225" s="576">
        <v>211</v>
      </c>
      <c r="C225" s="654" t="s">
        <v>175</v>
      </c>
      <c r="D225" s="494" t="s">
        <v>801</v>
      </c>
      <c r="E225" s="568">
        <v>8</v>
      </c>
      <c r="F225" s="568">
        <v>40.5</v>
      </c>
      <c r="G225" s="568">
        <v>38.5</v>
      </c>
      <c r="H225" s="47">
        <v>3384.5999999999995</v>
      </c>
      <c r="I225" s="47">
        <v>100.80000000000001</v>
      </c>
      <c r="J225" s="624">
        <v>0.2909649589316316</v>
      </c>
      <c r="K225" s="47">
        <v>984.80000000000007</v>
      </c>
      <c r="L225" s="624">
        <v>0</v>
      </c>
      <c r="M225" s="47">
        <v>0</v>
      </c>
      <c r="N225" s="624">
        <v>0</v>
      </c>
      <c r="O225" s="47">
        <v>0</v>
      </c>
      <c r="P225" s="47">
        <v>0</v>
      </c>
      <c r="Q225" s="47">
        <v>0</v>
      </c>
      <c r="R225" s="47">
        <v>173.9</v>
      </c>
      <c r="S225" s="75">
        <v>8.5</v>
      </c>
      <c r="T225" s="75">
        <v>387.70000000000005</v>
      </c>
      <c r="U225" s="625">
        <v>0.24283155029711198</v>
      </c>
      <c r="V225" s="75">
        <v>821.88766513560506</v>
      </c>
      <c r="W225" s="75">
        <v>0</v>
      </c>
      <c r="X225" s="75">
        <v>0</v>
      </c>
      <c r="Y225" s="75">
        <v>0</v>
      </c>
      <c r="Z225" s="75">
        <v>5862.1876651356042</v>
      </c>
      <c r="AA225" s="144">
        <v>383.9</v>
      </c>
      <c r="AB225" s="75">
        <v>1205.787665135605</v>
      </c>
      <c r="AC225" s="75">
        <v>5040.2999999999993</v>
      </c>
      <c r="AD225" s="250">
        <v>0.7</v>
      </c>
      <c r="AE225" s="75">
        <v>2369.2199999999993</v>
      </c>
      <c r="AF225" s="75"/>
      <c r="AG225" s="75">
        <v>1163.4000000000001</v>
      </c>
      <c r="AH225" s="508">
        <v>0.69999044647391284</v>
      </c>
      <c r="AI225" s="516">
        <v>1163.4000000000001</v>
      </c>
      <c r="AJ225" s="75">
        <v>110</v>
      </c>
      <c r="AK225" s="429">
        <v>0</v>
      </c>
      <c r="AL225" s="75">
        <v>0</v>
      </c>
      <c r="AM225" s="497">
        <v>0.69999044647391284</v>
      </c>
      <c r="AN225" s="144"/>
    </row>
    <row r="226" spans="2:42" s="601" customFormat="1" ht="15.75" customHeight="1" x14ac:dyDescent="0.25">
      <c r="B226" s="576">
        <v>212</v>
      </c>
      <c r="C226" s="689" t="s">
        <v>176</v>
      </c>
      <c r="D226" s="494" t="s">
        <v>124</v>
      </c>
      <c r="E226" s="530">
        <v>24</v>
      </c>
      <c r="F226" s="530">
        <v>83.5</v>
      </c>
      <c r="G226" s="530">
        <v>75.5</v>
      </c>
      <c r="H226" s="65">
        <v>7529.2999999999993</v>
      </c>
      <c r="I226" s="65">
        <v>140.4</v>
      </c>
      <c r="J226" s="615">
        <v>0.18105268750083009</v>
      </c>
      <c r="K226" s="65">
        <v>1363.1999999999998</v>
      </c>
      <c r="L226" s="615">
        <v>0</v>
      </c>
      <c r="M226" s="65">
        <v>0</v>
      </c>
      <c r="N226" s="615">
        <v>0</v>
      </c>
      <c r="O226" s="65">
        <v>0</v>
      </c>
      <c r="P226" s="65">
        <v>0</v>
      </c>
      <c r="Q226" s="65">
        <v>0</v>
      </c>
      <c r="R226" s="65">
        <v>240</v>
      </c>
      <c r="S226" s="65">
        <v>4.3</v>
      </c>
      <c r="T226" s="65">
        <v>773</v>
      </c>
      <c r="U226" s="615">
        <v>0.24332882862966826</v>
      </c>
      <c r="V226" s="65">
        <v>1832.095749401361</v>
      </c>
      <c r="W226" s="65">
        <v>0</v>
      </c>
      <c r="X226" s="65">
        <v>0</v>
      </c>
      <c r="Y226" s="65">
        <v>0</v>
      </c>
      <c r="Z226" s="65">
        <v>11882.295749401361</v>
      </c>
      <c r="AA226" s="140">
        <v>778.2</v>
      </c>
      <c r="AB226" s="140">
        <v>2610.2957494013608</v>
      </c>
      <c r="AC226" s="140">
        <v>10050.200000000001</v>
      </c>
      <c r="AD226" s="232">
        <v>0.7</v>
      </c>
      <c r="AE226" s="140">
        <v>5270.5099999999993</v>
      </c>
      <c r="AF226" s="140"/>
      <c r="AG226" s="140">
        <v>3271.7000000000003</v>
      </c>
      <c r="AH226" s="497"/>
      <c r="AI226" s="140">
        <v>2660.3</v>
      </c>
      <c r="AJ226" s="65"/>
      <c r="AK226" s="429"/>
      <c r="AL226" s="65">
        <v>611.40000000000009</v>
      </c>
      <c r="AM226" s="498"/>
      <c r="AN226" s="62">
        <v>0</v>
      </c>
      <c r="AP226" s="576"/>
    </row>
    <row r="227" spans="2:42" s="601" customFormat="1" ht="31.5" customHeight="1" x14ac:dyDescent="0.25">
      <c r="B227" s="576">
        <v>213</v>
      </c>
      <c r="C227" s="689"/>
      <c r="D227" s="15" t="s">
        <v>177</v>
      </c>
      <c r="E227" s="112">
        <v>14</v>
      </c>
      <c r="F227" s="112">
        <v>48.5</v>
      </c>
      <c r="G227" s="112">
        <v>42.5</v>
      </c>
      <c r="H227" s="69">
        <v>4217.3999999999996</v>
      </c>
      <c r="I227" s="69">
        <v>60</v>
      </c>
      <c r="J227" s="620">
        <v>0.18798311756058236</v>
      </c>
      <c r="K227" s="69">
        <v>792.8</v>
      </c>
      <c r="L227" s="620">
        <v>0</v>
      </c>
      <c r="M227" s="69">
        <v>0</v>
      </c>
      <c r="N227" s="620">
        <v>0</v>
      </c>
      <c r="O227" s="69">
        <v>0</v>
      </c>
      <c r="P227" s="69">
        <v>0</v>
      </c>
      <c r="Q227" s="69">
        <v>0</v>
      </c>
      <c r="R227" s="69">
        <v>202.1</v>
      </c>
      <c r="S227" s="69">
        <v>0</v>
      </c>
      <c r="T227" s="69">
        <v>439.3</v>
      </c>
      <c r="U227" s="620">
        <v>0.24380425122121047</v>
      </c>
      <c r="V227" s="69">
        <v>1028.220049100333</v>
      </c>
      <c r="W227" s="69">
        <v>0</v>
      </c>
      <c r="X227" s="69">
        <v>0</v>
      </c>
      <c r="Y227" s="69">
        <v>0</v>
      </c>
      <c r="Z227" s="60">
        <v>6739.8200491003336</v>
      </c>
      <c r="AA227" s="143">
        <v>441.4</v>
      </c>
      <c r="AB227" s="69">
        <v>1469.6200491003328</v>
      </c>
      <c r="AC227" s="69">
        <v>5711.6</v>
      </c>
      <c r="AD227" s="238">
        <v>0.7</v>
      </c>
      <c r="AE227" s="69">
        <v>2952.1799999999994</v>
      </c>
      <c r="AF227" s="69"/>
      <c r="AG227" s="69">
        <v>1862.1999999999998</v>
      </c>
      <c r="AH227" s="503">
        <v>0.70000949615884978</v>
      </c>
      <c r="AI227" s="594">
        <v>1482.6</v>
      </c>
      <c r="AJ227" s="69">
        <v>197</v>
      </c>
      <c r="AK227" s="429">
        <v>0.09</v>
      </c>
      <c r="AL227" s="69">
        <v>379.6</v>
      </c>
      <c r="AM227" s="497">
        <v>0.79000949615884974</v>
      </c>
      <c r="AN227" s="461"/>
      <c r="AP227" s="576"/>
    </row>
    <row r="228" spans="2:42" s="601" customFormat="1" x14ac:dyDescent="0.25">
      <c r="B228" s="576">
        <v>214</v>
      </c>
      <c r="C228" s="689"/>
      <c r="D228" s="15" t="s">
        <v>885</v>
      </c>
      <c r="E228" s="112">
        <v>10</v>
      </c>
      <c r="F228" s="112">
        <v>35</v>
      </c>
      <c r="G228" s="112">
        <v>33</v>
      </c>
      <c r="H228" s="69">
        <v>3311.9</v>
      </c>
      <c r="I228" s="69">
        <v>80.400000000000006</v>
      </c>
      <c r="J228" s="620">
        <v>0.1722274223255533</v>
      </c>
      <c r="K228" s="69">
        <v>570.4</v>
      </c>
      <c r="L228" s="620">
        <v>0</v>
      </c>
      <c r="M228" s="69">
        <v>0</v>
      </c>
      <c r="N228" s="620">
        <v>0</v>
      </c>
      <c r="O228" s="69">
        <v>0</v>
      </c>
      <c r="P228" s="69">
        <v>0</v>
      </c>
      <c r="Q228" s="69">
        <v>0</v>
      </c>
      <c r="R228" s="69">
        <v>37.9</v>
      </c>
      <c r="S228" s="69">
        <v>4.3</v>
      </c>
      <c r="T228" s="69">
        <v>333.7</v>
      </c>
      <c r="U228" s="620">
        <v>0.24272342169178659</v>
      </c>
      <c r="V228" s="69">
        <v>803.87570030102802</v>
      </c>
      <c r="W228" s="69">
        <v>0</v>
      </c>
      <c r="X228" s="69">
        <v>0</v>
      </c>
      <c r="Y228" s="69">
        <v>0</v>
      </c>
      <c r="Z228" s="60">
        <v>5142.4757003010282</v>
      </c>
      <c r="AA228" s="143">
        <v>336.8</v>
      </c>
      <c r="AB228" s="69">
        <v>1140.675700301028</v>
      </c>
      <c r="AC228" s="69">
        <v>4338.6000000000004</v>
      </c>
      <c r="AD228" s="238">
        <v>0.7</v>
      </c>
      <c r="AE228" s="69">
        <v>2318.33</v>
      </c>
      <c r="AF228" s="69"/>
      <c r="AG228" s="69">
        <v>1409.5</v>
      </c>
      <c r="AH228" s="503">
        <v>0.70001379881669967</v>
      </c>
      <c r="AI228" s="594">
        <v>1177.7</v>
      </c>
      <c r="AJ228" s="69">
        <v>183</v>
      </c>
      <c r="AK228" s="429">
        <v>7.0000000000000007E-2</v>
      </c>
      <c r="AL228" s="69">
        <v>231.8</v>
      </c>
      <c r="AM228" s="497">
        <v>0.77001379881669973</v>
      </c>
      <c r="AN228" s="461"/>
      <c r="AP228" s="576"/>
    </row>
    <row r="229" spans="2:42" s="601" customFormat="1" ht="15.75" customHeight="1" x14ac:dyDescent="0.25">
      <c r="B229" s="576">
        <v>215</v>
      </c>
      <c r="C229" s="665" t="s">
        <v>178</v>
      </c>
      <c r="D229" s="494" t="s">
        <v>124</v>
      </c>
      <c r="E229" s="530">
        <v>14</v>
      </c>
      <c r="F229" s="530">
        <v>96</v>
      </c>
      <c r="G229" s="530">
        <v>83</v>
      </c>
      <c r="H229" s="65">
        <v>7885.1</v>
      </c>
      <c r="I229" s="65">
        <v>164.4</v>
      </c>
      <c r="J229" s="615">
        <v>0.18930894979137866</v>
      </c>
      <c r="K229" s="65">
        <v>1492.72</v>
      </c>
      <c r="L229" s="615">
        <v>0</v>
      </c>
      <c r="M229" s="65">
        <v>0</v>
      </c>
      <c r="N229" s="615">
        <v>0</v>
      </c>
      <c r="O229" s="65">
        <v>0</v>
      </c>
      <c r="P229" s="65">
        <v>0</v>
      </c>
      <c r="Q229" s="65">
        <v>0</v>
      </c>
      <c r="R229" s="65">
        <v>289.10000000000002</v>
      </c>
      <c r="S229" s="65">
        <v>8.5</v>
      </c>
      <c r="T229" s="65">
        <v>822.40000000000009</v>
      </c>
      <c r="U229" s="615">
        <v>0.24249902716022864</v>
      </c>
      <c r="V229" s="65">
        <v>1912.129079061119</v>
      </c>
      <c r="W229" s="65">
        <v>0</v>
      </c>
      <c r="X229" s="65">
        <v>0</v>
      </c>
      <c r="Y229" s="65">
        <v>0</v>
      </c>
      <c r="Z229" s="65">
        <v>12574.349079061119</v>
      </c>
      <c r="AA229" s="140">
        <v>823.5</v>
      </c>
      <c r="AB229" s="140">
        <v>2735.6290790611192</v>
      </c>
      <c r="AC229" s="140">
        <v>10662.220000000001</v>
      </c>
      <c r="AD229" s="232">
        <v>0.7</v>
      </c>
      <c r="AE229" s="140">
        <v>5519.57</v>
      </c>
      <c r="AF229" s="140"/>
      <c r="AG229" s="140">
        <v>3700.6</v>
      </c>
      <c r="AH229" s="497"/>
      <c r="AI229" s="140">
        <v>2784</v>
      </c>
      <c r="AJ229" s="65"/>
      <c r="AK229" s="429"/>
      <c r="AL229" s="65">
        <v>916.59999999999991</v>
      </c>
      <c r="AM229" s="498"/>
      <c r="AN229" s="62">
        <v>0</v>
      </c>
      <c r="AP229" s="576"/>
    </row>
    <row r="230" spans="2:42" s="601" customFormat="1" ht="31.5" customHeight="1" x14ac:dyDescent="0.25">
      <c r="B230" s="576">
        <v>216</v>
      </c>
      <c r="C230" s="665"/>
      <c r="D230" s="15" t="s">
        <v>179</v>
      </c>
      <c r="E230" s="112">
        <v>4</v>
      </c>
      <c r="F230" s="112">
        <v>54.5</v>
      </c>
      <c r="G230" s="112">
        <v>48</v>
      </c>
      <c r="H230" s="69">
        <v>4558.7999999999993</v>
      </c>
      <c r="I230" s="69">
        <v>86.4</v>
      </c>
      <c r="J230" s="620">
        <v>0.16216986926384139</v>
      </c>
      <c r="K230" s="69">
        <v>739.3</v>
      </c>
      <c r="L230" s="620">
        <v>0</v>
      </c>
      <c r="M230" s="69">
        <v>0</v>
      </c>
      <c r="N230" s="620">
        <v>0</v>
      </c>
      <c r="O230" s="69">
        <v>0</v>
      </c>
      <c r="P230" s="69">
        <v>0</v>
      </c>
      <c r="Q230" s="69">
        <v>0</v>
      </c>
      <c r="R230" s="69">
        <v>182.9</v>
      </c>
      <c r="S230" s="69">
        <v>0</v>
      </c>
      <c r="T230" s="69">
        <v>466.3</v>
      </c>
      <c r="U230" s="620">
        <v>0.24231939805052802</v>
      </c>
      <c r="V230" s="69">
        <v>1104.6856718327469</v>
      </c>
      <c r="W230" s="69">
        <v>0</v>
      </c>
      <c r="X230" s="69">
        <v>0</v>
      </c>
      <c r="Y230" s="69">
        <v>0</v>
      </c>
      <c r="Z230" s="60">
        <v>7138.3856718327461</v>
      </c>
      <c r="AA230" s="143">
        <v>467.5</v>
      </c>
      <c r="AB230" s="69">
        <v>1572.1856718327469</v>
      </c>
      <c r="AC230" s="69">
        <v>6033.6999999999989</v>
      </c>
      <c r="AD230" s="238">
        <v>0.7</v>
      </c>
      <c r="AE230" s="69">
        <v>3191.1599999999994</v>
      </c>
      <c r="AF230" s="69"/>
      <c r="AG230" s="69">
        <v>2302.8000000000002</v>
      </c>
      <c r="AH230" s="503">
        <v>0.70000563126979631</v>
      </c>
      <c r="AI230" s="594">
        <v>1619</v>
      </c>
      <c r="AJ230" s="69">
        <v>414</v>
      </c>
      <c r="AK230" s="429">
        <v>0.15</v>
      </c>
      <c r="AL230" s="69">
        <v>683.8</v>
      </c>
      <c r="AM230" s="497">
        <v>0.85000563126979634</v>
      </c>
      <c r="AN230" s="461"/>
      <c r="AP230" s="576"/>
    </row>
    <row r="231" spans="2:42" s="601" customFormat="1" x14ac:dyDescent="0.25">
      <c r="B231" s="576">
        <v>217</v>
      </c>
      <c r="C231" s="665"/>
      <c r="D231" s="15" t="s">
        <v>180</v>
      </c>
      <c r="E231" s="112">
        <v>10</v>
      </c>
      <c r="F231" s="112">
        <v>41.5</v>
      </c>
      <c r="G231" s="112">
        <v>35</v>
      </c>
      <c r="H231" s="69">
        <v>3326.3000000000006</v>
      </c>
      <c r="I231" s="69">
        <v>78</v>
      </c>
      <c r="J231" s="620">
        <v>0.2265039232781168</v>
      </c>
      <c r="K231" s="69">
        <v>753.42000000000007</v>
      </c>
      <c r="L231" s="620">
        <v>0</v>
      </c>
      <c r="M231" s="69">
        <v>0</v>
      </c>
      <c r="N231" s="620">
        <v>0</v>
      </c>
      <c r="O231" s="69">
        <v>0</v>
      </c>
      <c r="P231" s="69">
        <v>0</v>
      </c>
      <c r="Q231" s="69">
        <v>0</v>
      </c>
      <c r="R231" s="69">
        <v>106.2</v>
      </c>
      <c r="S231" s="69">
        <v>8.5</v>
      </c>
      <c r="T231" s="69">
        <v>356.1</v>
      </c>
      <c r="U231" s="620">
        <v>0.24274521457125692</v>
      </c>
      <c r="V231" s="69">
        <v>807.44340722837205</v>
      </c>
      <c r="W231" s="69">
        <v>0</v>
      </c>
      <c r="X231" s="69">
        <v>0</v>
      </c>
      <c r="Y231" s="69">
        <v>0</v>
      </c>
      <c r="Z231" s="60">
        <v>5435.9634072283734</v>
      </c>
      <c r="AA231" s="143">
        <v>356</v>
      </c>
      <c r="AB231" s="69">
        <v>1163.4434072283721</v>
      </c>
      <c r="AC231" s="69">
        <v>4628.5200000000013</v>
      </c>
      <c r="AD231" s="238">
        <v>0.7</v>
      </c>
      <c r="AE231" s="69">
        <v>2328.4100000000003</v>
      </c>
      <c r="AF231" s="69"/>
      <c r="AG231" s="69">
        <v>1397.8</v>
      </c>
      <c r="AH231" s="503">
        <v>0.70001004336000106</v>
      </c>
      <c r="AI231" s="594">
        <v>1165</v>
      </c>
      <c r="AJ231" s="69">
        <v>135</v>
      </c>
      <c r="AK231" s="429">
        <v>7.0000000000000007E-2</v>
      </c>
      <c r="AL231" s="69">
        <v>232.8</v>
      </c>
      <c r="AM231" s="497">
        <v>0.77001004336000101</v>
      </c>
      <c r="AN231" s="461"/>
      <c r="AP231" s="576"/>
    </row>
    <row r="232" spans="2:42" ht="15.75" customHeight="1" x14ac:dyDescent="0.25">
      <c r="B232" s="576">
        <v>218</v>
      </c>
      <c r="C232" s="665" t="s">
        <v>181</v>
      </c>
      <c r="D232" s="494" t="s">
        <v>124</v>
      </c>
      <c r="E232" s="530">
        <v>22</v>
      </c>
      <c r="F232" s="530">
        <v>75</v>
      </c>
      <c r="G232" s="530">
        <v>59</v>
      </c>
      <c r="H232" s="65">
        <v>5819.5999999999995</v>
      </c>
      <c r="I232" s="65">
        <v>140</v>
      </c>
      <c r="J232" s="615">
        <v>0.19399958760052238</v>
      </c>
      <c r="K232" s="65">
        <v>1129</v>
      </c>
      <c r="L232" s="615">
        <v>0</v>
      </c>
      <c r="M232" s="65">
        <v>0</v>
      </c>
      <c r="N232" s="615">
        <v>0</v>
      </c>
      <c r="O232" s="65">
        <v>0</v>
      </c>
      <c r="P232" s="65">
        <v>0</v>
      </c>
      <c r="Q232" s="65">
        <v>0</v>
      </c>
      <c r="R232" s="65">
        <v>201.5</v>
      </c>
      <c r="S232" s="65">
        <v>4.3</v>
      </c>
      <c r="T232" s="65">
        <v>607.90000000000009</v>
      </c>
      <c r="U232" s="615">
        <v>0.24063270957973301</v>
      </c>
      <c r="V232" s="65">
        <v>1400.3861166702141</v>
      </c>
      <c r="W232" s="65">
        <v>0</v>
      </c>
      <c r="X232" s="65">
        <v>0</v>
      </c>
      <c r="Y232" s="65">
        <v>0</v>
      </c>
      <c r="Z232" s="65">
        <v>9302.6861166702129</v>
      </c>
      <c r="AA232" s="140">
        <v>609.20000000000005</v>
      </c>
      <c r="AB232" s="140">
        <v>2009.5861166702139</v>
      </c>
      <c r="AC232" s="140">
        <v>7902.2999999999984</v>
      </c>
      <c r="AD232" s="232">
        <v>0.7</v>
      </c>
      <c r="AE232" s="140">
        <v>4073.7199999999993</v>
      </c>
      <c r="AF232" s="140"/>
      <c r="AG232" s="140">
        <v>2542.7999999999997</v>
      </c>
      <c r="AH232" s="497"/>
      <c r="AI232" s="140">
        <v>2064.1</v>
      </c>
      <c r="AJ232" s="65"/>
      <c r="AK232" s="429"/>
      <c r="AL232" s="65">
        <v>478.7</v>
      </c>
      <c r="AM232" s="498"/>
      <c r="AN232" s="62">
        <v>0</v>
      </c>
    </row>
    <row r="233" spans="2:42" ht="31.5" customHeight="1" x14ac:dyDescent="0.25">
      <c r="B233" s="576">
        <v>219</v>
      </c>
      <c r="C233" s="665"/>
      <c r="D233" s="15" t="s">
        <v>182</v>
      </c>
      <c r="E233" s="112">
        <v>17</v>
      </c>
      <c r="F233" s="112">
        <v>54</v>
      </c>
      <c r="G233" s="112">
        <v>42</v>
      </c>
      <c r="H233" s="69">
        <v>4351.8999999999996</v>
      </c>
      <c r="I233" s="69">
        <v>69.199999999999989</v>
      </c>
      <c r="J233" s="620">
        <v>0.17059215515062387</v>
      </c>
      <c r="K233" s="69">
        <v>742.4</v>
      </c>
      <c r="L233" s="620">
        <v>0</v>
      </c>
      <c r="M233" s="69">
        <v>0</v>
      </c>
      <c r="N233" s="620">
        <v>0</v>
      </c>
      <c r="O233" s="69">
        <v>0</v>
      </c>
      <c r="P233" s="69">
        <v>0</v>
      </c>
      <c r="Q233" s="69">
        <v>0</v>
      </c>
      <c r="R233" s="69">
        <v>125.69999999999999</v>
      </c>
      <c r="S233" s="69">
        <v>0</v>
      </c>
      <c r="T233" s="69">
        <v>440.70000000000005</v>
      </c>
      <c r="U233" s="620">
        <v>0.24206086088713621</v>
      </c>
      <c r="V233" s="69">
        <v>1053.424660494728</v>
      </c>
      <c r="W233" s="69">
        <v>0</v>
      </c>
      <c r="X233" s="69">
        <v>0</v>
      </c>
      <c r="Y233" s="69">
        <v>0</v>
      </c>
      <c r="Z233" s="60">
        <v>6783.3246604947271</v>
      </c>
      <c r="AA233" s="143">
        <v>444.2</v>
      </c>
      <c r="AB233" s="69">
        <v>1497.624660494728</v>
      </c>
      <c r="AC233" s="69">
        <v>5729.8999999999987</v>
      </c>
      <c r="AD233" s="238">
        <v>0.7</v>
      </c>
      <c r="AE233" s="69">
        <v>3046.3299999999995</v>
      </c>
      <c r="AF233" s="69"/>
      <c r="AG233" s="69">
        <v>2027.4</v>
      </c>
      <c r="AH233" s="503">
        <v>0.69999877306342706</v>
      </c>
      <c r="AI233" s="594">
        <v>1548.7</v>
      </c>
      <c r="AJ233" s="69">
        <v>266</v>
      </c>
      <c r="AK233" s="429">
        <v>0.11</v>
      </c>
      <c r="AL233" s="69">
        <v>478.7</v>
      </c>
      <c r="AM233" s="497">
        <v>0.80999877306342705</v>
      </c>
      <c r="AN233" s="461"/>
    </row>
    <row r="234" spans="2:42" s="601" customFormat="1" x14ac:dyDescent="0.25">
      <c r="B234" s="576">
        <v>220</v>
      </c>
      <c r="C234" s="665"/>
      <c r="D234" s="15" t="s">
        <v>1003</v>
      </c>
      <c r="E234" s="112">
        <v>5</v>
      </c>
      <c r="F234" s="112">
        <v>21</v>
      </c>
      <c r="G234" s="112">
        <v>17</v>
      </c>
      <c r="H234" s="69">
        <v>1467.7</v>
      </c>
      <c r="I234" s="69">
        <v>70.8</v>
      </c>
      <c r="J234" s="620">
        <v>0.26340532806431827</v>
      </c>
      <c r="K234" s="69">
        <v>386.59999999999997</v>
      </c>
      <c r="L234" s="620">
        <v>0</v>
      </c>
      <c r="M234" s="69">
        <v>0</v>
      </c>
      <c r="N234" s="620">
        <v>0</v>
      </c>
      <c r="O234" s="69">
        <v>0</v>
      </c>
      <c r="P234" s="69">
        <v>0</v>
      </c>
      <c r="Q234" s="69">
        <v>0</v>
      </c>
      <c r="R234" s="69">
        <v>75.8</v>
      </c>
      <c r="S234" s="69">
        <v>4.3</v>
      </c>
      <c r="T234" s="69">
        <v>167.20000000000002</v>
      </c>
      <c r="U234" s="620">
        <v>0.23639807602063498</v>
      </c>
      <c r="V234" s="69">
        <v>346.96145617548598</v>
      </c>
      <c r="W234" s="69">
        <v>0</v>
      </c>
      <c r="X234" s="69">
        <v>0</v>
      </c>
      <c r="Y234" s="69">
        <v>0</v>
      </c>
      <c r="Z234" s="60">
        <v>2519.3614561754857</v>
      </c>
      <c r="AA234" s="143">
        <v>165</v>
      </c>
      <c r="AB234" s="69">
        <v>511.96145617548598</v>
      </c>
      <c r="AC234" s="69">
        <v>2172.3999999999996</v>
      </c>
      <c r="AD234" s="238">
        <v>0.7</v>
      </c>
      <c r="AE234" s="69">
        <v>1027.3899999999999</v>
      </c>
      <c r="AF234" s="69"/>
      <c r="AG234" s="69">
        <v>515.4</v>
      </c>
      <c r="AH234" s="503">
        <v>0.69998055200346521</v>
      </c>
      <c r="AI234" s="594">
        <v>515.4</v>
      </c>
      <c r="AJ234" s="69">
        <v>119</v>
      </c>
      <c r="AK234" s="429">
        <v>0</v>
      </c>
      <c r="AL234" s="69">
        <v>0</v>
      </c>
      <c r="AM234" s="497">
        <v>0.69998055200346521</v>
      </c>
      <c r="AN234" s="461"/>
      <c r="AP234" s="576"/>
    </row>
    <row r="235" spans="2:42" ht="15.75" customHeight="1" x14ac:dyDescent="0.25">
      <c r="B235" s="576">
        <v>221</v>
      </c>
      <c r="C235" s="665" t="s">
        <v>183</v>
      </c>
      <c r="D235" s="494" t="s">
        <v>124</v>
      </c>
      <c r="E235" s="530">
        <v>21</v>
      </c>
      <c r="F235" s="530">
        <v>102.5</v>
      </c>
      <c r="G235" s="530">
        <v>77.5</v>
      </c>
      <c r="H235" s="65">
        <v>7966.7000000000007</v>
      </c>
      <c r="I235" s="65">
        <v>144</v>
      </c>
      <c r="J235" s="615">
        <v>0.18544692281622252</v>
      </c>
      <c r="K235" s="65">
        <v>1477.4</v>
      </c>
      <c r="L235" s="615">
        <v>0</v>
      </c>
      <c r="M235" s="65">
        <v>0</v>
      </c>
      <c r="N235" s="615">
        <v>0</v>
      </c>
      <c r="O235" s="65">
        <v>0</v>
      </c>
      <c r="P235" s="65">
        <v>0</v>
      </c>
      <c r="Q235" s="65">
        <v>0</v>
      </c>
      <c r="R235" s="65">
        <v>253.5</v>
      </c>
      <c r="S235" s="65">
        <v>0</v>
      </c>
      <c r="T235" s="65">
        <v>820.2</v>
      </c>
      <c r="U235" s="615">
        <v>0.24255288701504196</v>
      </c>
      <c r="V235" s="65">
        <v>1932.346084982735</v>
      </c>
      <c r="W235" s="65">
        <v>0</v>
      </c>
      <c r="X235" s="65">
        <v>0</v>
      </c>
      <c r="Y235" s="65">
        <v>0</v>
      </c>
      <c r="Z235" s="65">
        <v>12594.146084982736</v>
      </c>
      <c r="AA235" s="140">
        <v>824.7</v>
      </c>
      <c r="AB235" s="140">
        <v>2757.046084982735</v>
      </c>
      <c r="AC235" s="140">
        <v>10661.800000000001</v>
      </c>
      <c r="AD235" s="232">
        <v>0.7</v>
      </c>
      <c r="AE235" s="140">
        <v>5576.6900000000005</v>
      </c>
      <c r="AF235" s="140"/>
      <c r="AG235" s="140">
        <v>3620.3</v>
      </c>
      <c r="AH235" s="497"/>
      <c r="AI235" s="140">
        <v>2819.6</v>
      </c>
      <c r="AJ235" s="65"/>
      <c r="AK235" s="429"/>
      <c r="AL235" s="65">
        <v>800.7</v>
      </c>
      <c r="AM235" s="498"/>
      <c r="AN235" s="62">
        <v>0</v>
      </c>
    </row>
    <row r="236" spans="2:42" s="601" customFormat="1" ht="31.5" customHeight="1" x14ac:dyDescent="0.25">
      <c r="B236" s="576">
        <v>222</v>
      </c>
      <c r="C236" s="665"/>
      <c r="D236" s="15" t="s">
        <v>184</v>
      </c>
      <c r="E236" s="112">
        <v>10</v>
      </c>
      <c r="F236" s="112">
        <v>44.5</v>
      </c>
      <c r="G236" s="112">
        <v>37.5</v>
      </c>
      <c r="H236" s="69">
        <v>3780.1000000000004</v>
      </c>
      <c r="I236" s="69">
        <v>84</v>
      </c>
      <c r="J236" s="620">
        <v>0.18507446892939339</v>
      </c>
      <c r="K236" s="69">
        <v>699.6</v>
      </c>
      <c r="L236" s="620">
        <v>0</v>
      </c>
      <c r="M236" s="69">
        <v>0</v>
      </c>
      <c r="N236" s="620">
        <v>0</v>
      </c>
      <c r="O236" s="69">
        <v>0</v>
      </c>
      <c r="P236" s="69">
        <v>0</v>
      </c>
      <c r="Q236" s="69">
        <v>0</v>
      </c>
      <c r="R236" s="69">
        <v>101.89999999999999</v>
      </c>
      <c r="S236" s="69">
        <v>0</v>
      </c>
      <c r="T236" s="69">
        <v>388.8</v>
      </c>
      <c r="U236" s="620">
        <v>0.24334692916187664</v>
      </c>
      <c r="V236" s="69">
        <v>919.87572692481001</v>
      </c>
      <c r="W236" s="69">
        <v>0</v>
      </c>
      <c r="X236" s="69">
        <v>0</v>
      </c>
      <c r="Y236" s="69">
        <v>0</v>
      </c>
      <c r="Z236" s="60">
        <v>5974.2757269248104</v>
      </c>
      <c r="AA236" s="143">
        <v>391.2</v>
      </c>
      <c r="AB236" s="69">
        <v>1311.0757269248099</v>
      </c>
      <c r="AC236" s="69">
        <v>5054.4000000000005</v>
      </c>
      <c r="AD236" s="238">
        <v>0.7</v>
      </c>
      <c r="AE236" s="69">
        <v>2646.07</v>
      </c>
      <c r="AF236" s="69"/>
      <c r="AG236" s="69">
        <v>1675.2</v>
      </c>
      <c r="AH236" s="503">
        <v>0.70000151501939356</v>
      </c>
      <c r="AI236" s="594">
        <v>1335</v>
      </c>
      <c r="AJ236" s="69">
        <v>222</v>
      </c>
      <c r="AK236" s="429">
        <v>0.09</v>
      </c>
      <c r="AL236" s="69">
        <v>340.2</v>
      </c>
      <c r="AM236" s="497">
        <v>0.79000151501939353</v>
      </c>
      <c r="AN236" s="461"/>
      <c r="AP236" s="576"/>
    </row>
    <row r="237" spans="2:42" x14ac:dyDescent="0.25">
      <c r="B237" s="576">
        <v>223</v>
      </c>
      <c r="C237" s="665"/>
      <c r="D237" s="15" t="s">
        <v>185</v>
      </c>
      <c r="E237" s="112">
        <v>11</v>
      </c>
      <c r="F237" s="112">
        <v>58</v>
      </c>
      <c r="G237" s="112">
        <v>40</v>
      </c>
      <c r="H237" s="69">
        <v>4186.6000000000004</v>
      </c>
      <c r="I237" s="69">
        <v>60</v>
      </c>
      <c r="J237" s="620">
        <v>0.18578321310848897</v>
      </c>
      <c r="K237" s="69">
        <v>777.8</v>
      </c>
      <c r="L237" s="620">
        <v>0</v>
      </c>
      <c r="M237" s="69">
        <v>0</v>
      </c>
      <c r="N237" s="620">
        <v>0</v>
      </c>
      <c r="O237" s="69">
        <v>0</v>
      </c>
      <c r="P237" s="69">
        <v>0</v>
      </c>
      <c r="Q237" s="69">
        <v>0</v>
      </c>
      <c r="R237" s="69">
        <v>151.6</v>
      </c>
      <c r="S237" s="69">
        <v>0</v>
      </c>
      <c r="T237" s="69">
        <v>431.4</v>
      </c>
      <c r="U237" s="620">
        <v>0.24183594278362511</v>
      </c>
      <c r="V237" s="69">
        <v>1012.470358057925</v>
      </c>
      <c r="W237" s="69">
        <v>0</v>
      </c>
      <c r="X237" s="69">
        <v>0</v>
      </c>
      <c r="Y237" s="69">
        <v>0</v>
      </c>
      <c r="Z237" s="60">
        <v>6619.8703580579258</v>
      </c>
      <c r="AA237" s="143">
        <v>433.5</v>
      </c>
      <c r="AB237" s="69">
        <v>1445.9703580579248</v>
      </c>
      <c r="AC237" s="69">
        <v>5607.4000000000005</v>
      </c>
      <c r="AD237" s="238">
        <v>0.7</v>
      </c>
      <c r="AE237" s="69">
        <v>2930.62</v>
      </c>
      <c r="AF237" s="69"/>
      <c r="AG237" s="69">
        <v>1945.1</v>
      </c>
      <c r="AH237" s="503">
        <v>0.69998814265941922</v>
      </c>
      <c r="AI237" s="594">
        <v>1484.6</v>
      </c>
      <c r="AJ237" s="69">
        <v>254</v>
      </c>
      <c r="AK237" s="429">
        <v>0.11</v>
      </c>
      <c r="AL237" s="69">
        <v>460.5</v>
      </c>
      <c r="AM237" s="497">
        <v>0.80998814265941921</v>
      </c>
      <c r="AN237" s="461"/>
    </row>
    <row r="238" spans="2:42" s="601" customFormat="1" ht="15.75" customHeight="1" x14ac:dyDescent="0.25">
      <c r="B238" s="576">
        <v>224</v>
      </c>
      <c r="C238" s="665" t="s">
        <v>186</v>
      </c>
      <c r="D238" s="494" t="s">
        <v>124</v>
      </c>
      <c r="E238" s="530">
        <v>28</v>
      </c>
      <c r="F238" s="530">
        <v>107.5</v>
      </c>
      <c r="G238" s="530">
        <v>99.5</v>
      </c>
      <c r="H238" s="65">
        <v>9006.1999999999989</v>
      </c>
      <c r="I238" s="65">
        <v>208.2</v>
      </c>
      <c r="J238" s="615">
        <v>0.1952099664675446</v>
      </c>
      <c r="K238" s="65">
        <v>1758.1</v>
      </c>
      <c r="L238" s="615">
        <v>4.6967644511558704E-3</v>
      </c>
      <c r="M238" s="65">
        <v>42.3</v>
      </c>
      <c r="N238" s="615">
        <v>0</v>
      </c>
      <c r="O238" s="65">
        <v>0</v>
      </c>
      <c r="P238" s="65">
        <v>0</v>
      </c>
      <c r="Q238" s="65">
        <v>0</v>
      </c>
      <c r="R238" s="65">
        <v>505.70000000000005</v>
      </c>
      <c r="S238" s="65">
        <v>17.100000000000001</v>
      </c>
      <c r="T238" s="65">
        <v>961.59999999999991</v>
      </c>
      <c r="U238" s="615">
        <v>0.24405506108426198</v>
      </c>
      <c r="V238" s="65">
        <v>2198.0086911370799</v>
      </c>
      <c r="W238" s="65">
        <v>0</v>
      </c>
      <c r="X238" s="65">
        <v>0</v>
      </c>
      <c r="Y238" s="65">
        <v>0</v>
      </c>
      <c r="Z238" s="65">
        <v>14697.208691137081</v>
      </c>
      <c r="AA238" s="140">
        <v>962.5</v>
      </c>
      <c r="AB238" s="140">
        <v>3160.5086911370799</v>
      </c>
      <c r="AC238" s="140">
        <v>12499.2</v>
      </c>
      <c r="AD238" s="232">
        <v>0.7</v>
      </c>
      <c r="AE238" s="140">
        <v>6304.3399999999992</v>
      </c>
      <c r="AF238" s="140"/>
      <c r="AG238" s="140">
        <v>3939.8</v>
      </c>
      <c r="AH238" s="497"/>
      <c r="AI238" s="140">
        <v>3143.8</v>
      </c>
      <c r="AJ238" s="65"/>
      <c r="AK238" s="429"/>
      <c r="AL238" s="65">
        <v>796</v>
      </c>
      <c r="AM238" s="498"/>
      <c r="AN238" s="62">
        <v>0</v>
      </c>
      <c r="AP238" s="576"/>
    </row>
    <row r="239" spans="2:42" s="601" customFormat="1" ht="31.5" customHeight="1" x14ac:dyDescent="0.25">
      <c r="B239" s="576">
        <v>225</v>
      </c>
      <c r="C239" s="665"/>
      <c r="D239" s="15" t="s">
        <v>187</v>
      </c>
      <c r="E239" s="112">
        <v>15</v>
      </c>
      <c r="F239" s="112">
        <v>54.5</v>
      </c>
      <c r="G239" s="112">
        <v>54.5</v>
      </c>
      <c r="H239" s="69">
        <v>4865.7999999999993</v>
      </c>
      <c r="I239" s="69">
        <v>114.60000000000001</v>
      </c>
      <c r="J239" s="620">
        <v>0.20280323893296068</v>
      </c>
      <c r="K239" s="69">
        <v>986.8</v>
      </c>
      <c r="L239" s="620">
        <v>0</v>
      </c>
      <c r="M239" s="69">
        <v>0</v>
      </c>
      <c r="N239" s="620">
        <v>0</v>
      </c>
      <c r="O239" s="69">
        <v>0</v>
      </c>
      <c r="P239" s="69">
        <v>0</v>
      </c>
      <c r="Q239" s="69">
        <v>0</v>
      </c>
      <c r="R239" s="69">
        <v>360.1</v>
      </c>
      <c r="S239" s="69">
        <v>12.8</v>
      </c>
      <c r="T239" s="69">
        <v>528.4</v>
      </c>
      <c r="U239" s="620">
        <v>0.24433103781516233</v>
      </c>
      <c r="V239" s="69">
        <v>1188.8659638010167</v>
      </c>
      <c r="W239" s="69">
        <v>0</v>
      </c>
      <c r="X239" s="69">
        <v>0</v>
      </c>
      <c r="Y239" s="69">
        <v>0</v>
      </c>
      <c r="Z239" s="60">
        <v>8057.3659638010167</v>
      </c>
      <c r="AA239" s="143">
        <v>527.70000000000005</v>
      </c>
      <c r="AB239" s="69">
        <v>1716.5659638010168</v>
      </c>
      <c r="AC239" s="69">
        <v>6868.5</v>
      </c>
      <c r="AD239" s="238">
        <v>0.7</v>
      </c>
      <c r="AE239" s="69">
        <v>3406.0599999999995</v>
      </c>
      <c r="AF239" s="69"/>
      <c r="AG239" s="69">
        <v>2030.1</v>
      </c>
      <c r="AH239" s="503">
        <v>0.70000122565683276</v>
      </c>
      <c r="AI239" s="594">
        <v>1689.5</v>
      </c>
      <c r="AJ239" s="69">
        <v>160</v>
      </c>
      <c r="AK239" s="429">
        <v>7.0000000000000007E-2</v>
      </c>
      <c r="AL239" s="69">
        <v>340.6</v>
      </c>
      <c r="AM239" s="497">
        <v>0.77000122565683271</v>
      </c>
      <c r="AN239" s="461"/>
      <c r="AP239" s="576"/>
    </row>
    <row r="240" spans="2:42" s="601" customFormat="1" x14ac:dyDescent="0.25">
      <c r="B240" s="576">
        <v>226</v>
      </c>
      <c r="C240" s="665"/>
      <c r="D240" s="15" t="s">
        <v>188</v>
      </c>
      <c r="E240" s="112">
        <v>13</v>
      </c>
      <c r="F240" s="112">
        <v>53</v>
      </c>
      <c r="G240" s="112">
        <v>45</v>
      </c>
      <c r="H240" s="69">
        <v>4140.3999999999996</v>
      </c>
      <c r="I240" s="69">
        <v>93.6</v>
      </c>
      <c r="J240" s="620">
        <v>0.18628634914501016</v>
      </c>
      <c r="K240" s="69">
        <v>771.3</v>
      </c>
      <c r="L240" s="620">
        <v>1.0216404212153415E-2</v>
      </c>
      <c r="M240" s="69">
        <v>42.3</v>
      </c>
      <c r="N240" s="620">
        <v>0</v>
      </c>
      <c r="O240" s="69">
        <v>0</v>
      </c>
      <c r="P240" s="69">
        <v>0</v>
      </c>
      <c r="Q240" s="69">
        <v>0</v>
      </c>
      <c r="R240" s="69">
        <v>145.6</v>
      </c>
      <c r="S240" s="69">
        <v>4.3</v>
      </c>
      <c r="T240" s="69">
        <v>433.2</v>
      </c>
      <c r="U240" s="620">
        <v>0.243730733102131</v>
      </c>
      <c r="V240" s="69">
        <v>1009.1427273360631</v>
      </c>
      <c r="W240" s="69">
        <v>0</v>
      </c>
      <c r="X240" s="69">
        <v>0</v>
      </c>
      <c r="Y240" s="69">
        <v>0</v>
      </c>
      <c r="Z240" s="60">
        <v>6639.8427273360639</v>
      </c>
      <c r="AA240" s="143">
        <v>434.8</v>
      </c>
      <c r="AB240" s="69">
        <v>1443.9427273360632</v>
      </c>
      <c r="AC240" s="69">
        <v>5630.7000000000007</v>
      </c>
      <c r="AD240" s="238">
        <v>0.7</v>
      </c>
      <c r="AE240" s="69">
        <v>2898.2799999999997</v>
      </c>
      <c r="AF240" s="69"/>
      <c r="AG240" s="69">
        <v>1909.6999999999998</v>
      </c>
      <c r="AH240" s="503">
        <v>0.69999099781085483</v>
      </c>
      <c r="AI240" s="594">
        <v>1454.3</v>
      </c>
      <c r="AJ240" s="69">
        <v>280</v>
      </c>
      <c r="AK240" s="429">
        <v>0.11</v>
      </c>
      <c r="AL240" s="69">
        <v>455.4</v>
      </c>
      <c r="AM240" s="497">
        <v>0.80999099781085482</v>
      </c>
      <c r="AN240" s="461"/>
      <c r="AP240" s="576"/>
    </row>
    <row r="241" spans="2:42" ht="15.75" customHeight="1" x14ac:dyDescent="0.25">
      <c r="B241" s="576">
        <v>227</v>
      </c>
      <c r="C241" s="665" t="s">
        <v>189</v>
      </c>
      <c r="D241" s="494" t="s">
        <v>124</v>
      </c>
      <c r="E241" s="530">
        <v>22</v>
      </c>
      <c r="F241" s="530">
        <v>88</v>
      </c>
      <c r="G241" s="530">
        <v>81</v>
      </c>
      <c r="H241" s="65">
        <v>7517.5999999999995</v>
      </c>
      <c r="I241" s="65">
        <v>181.20000000000002</v>
      </c>
      <c r="J241" s="615">
        <v>0.21440353304246038</v>
      </c>
      <c r="K241" s="65">
        <v>1611.8</v>
      </c>
      <c r="L241" s="615">
        <v>0</v>
      </c>
      <c r="M241" s="65">
        <v>0</v>
      </c>
      <c r="N241" s="615">
        <v>0</v>
      </c>
      <c r="O241" s="65">
        <v>0</v>
      </c>
      <c r="P241" s="65">
        <v>0</v>
      </c>
      <c r="Q241" s="65">
        <v>0</v>
      </c>
      <c r="R241" s="65">
        <v>236.5</v>
      </c>
      <c r="S241" s="65">
        <v>8.5</v>
      </c>
      <c r="T241" s="65">
        <v>796.4</v>
      </c>
      <c r="U241" s="615">
        <v>0.24332193619278678</v>
      </c>
      <c r="V241" s="65">
        <v>1829.1969875228938</v>
      </c>
      <c r="W241" s="65">
        <v>0</v>
      </c>
      <c r="X241" s="65">
        <v>0</v>
      </c>
      <c r="Y241" s="65">
        <v>0</v>
      </c>
      <c r="Z241" s="65">
        <v>12181.196987522893</v>
      </c>
      <c r="AA241" s="140">
        <v>797.7</v>
      </c>
      <c r="AB241" s="140">
        <v>2626.8969875228936</v>
      </c>
      <c r="AC241" s="140">
        <v>10352</v>
      </c>
      <c r="AD241" s="232">
        <v>0.7</v>
      </c>
      <c r="AE241" s="140">
        <v>5262.32</v>
      </c>
      <c r="AF241" s="140"/>
      <c r="AG241" s="140">
        <v>3018.5999999999995</v>
      </c>
      <c r="AH241" s="497"/>
      <c r="AI241" s="140">
        <v>2635.3999999999996</v>
      </c>
      <c r="AJ241" s="65"/>
      <c r="AK241" s="429"/>
      <c r="AL241" s="65">
        <v>383.2</v>
      </c>
      <c r="AM241" s="498"/>
      <c r="AN241" s="62">
        <v>0</v>
      </c>
    </row>
    <row r="242" spans="2:42" ht="31.5" customHeight="1" x14ac:dyDescent="0.25">
      <c r="B242" s="576">
        <v>228</v>
      </c>
      <c r="C242" s="665"/>
      <c r="D242" s="15" t="s">
        <v>190</v>
      </c>
      <c r="E242" s="112">
        <v>12</v>
      </c>
      <c r="F242" s="112">
        <v>49</v>
      </c>
      <c r="G242" s="112">
        <v>44</v>
      </c>
      <c r="H242" s="69">
        <v>4257.3999999999996</v>
      </c>
      <c r="I242" s="69">
        <v>84</v>
      </c>
      <c r="J242" s="620">
        <v>0.19403861511720769</v>
      </c>
      <c r="K242" s="69">
        <v>826.09999999999991</v>
      </c>
      <c r="L242" s="620">
        <v>0</v>
      </c>
      <c r="M242" s="69">
        <v>0</v>
      </c>
      <c r="N242" s="620">
        <v>0</v>
      </c>
      <c r="O242" s="69">
        <v>0</v>
      </c>
      <c r="P242" s="69">
        <v>0</v>
      </c>
      <c r="Q242" s="69">
        <v>0</v>
      </c>
      <c r="R242" s="69">
        <v>129.4</v>
      </c>
      <c r="S242" s="69">
        <v>8.5</v>
      </c>
      <c r="T242" s="69">
        <v>442.1</v>
      </c>
      <c r="U242" s="620">
        <v>0.24384139289724549</v>
      </c>
      <c r="V242" s="69">
        <v>1038.1303461207328</v>
      </c>
      <c r="W242" s="69">
        <v>0</v>
      </c>
      <c r="X242" s="69">
        <v>0</v>
      </c>
      <c r="Y242" s="69">
        <v>0</v>
      </c>
      <c r="Z242" s="60">
        <v>6785.6303461207326</v>
      </c>
      <c r="AA242" s="143">
        <v>444.4</v>
      </c>
      <c r="AB242" s="69">
        <v>1482.5303461207327</v>
      </c>
      <c r="AC242" s="69">
        <v>5747.5</v>
      </c>
      <c r="AD242" s="238">
        <v>0.7</v>
      </c>
      <c r="AE242" s="69">
        <v>2980.1799999999994</v>
      </c>
      <c r="AF242" s="69"/>
      <c r="AG242" s="69">
        <v>1880.8</v>
      </c>
      <c r="AH242" s="503">
        <v>0.69998833704155894</v>
      </c>
      <c r="AI242" s="594">
        <v>1497.6</v>
      </c>
      <c r="AJ242" s="69">
        <v>190</v>
      </c>
      <c r="AK242" s="429">
        <v>0.09</v>
      </c>
      <c r="AL242" s="69">
        <v>383.2</v>
      </c>
      <c r="AM242" s="497">
        <v>0.78998833704155891</v>
      </c>
      <c r="AN242" s="461"/>
    </row>
    <row r="243" spans="2:42" s="601" customFormat="1" x14ac:dyDescent="0.25">
      <c r="B243" s="576">
        <v>229</v>
      </c>
      <c r="C243" s="665"/>
      <c r="D243" s="15" t="s">
        <v>191</v>
      </c>
      <c r="E243" s="112">
        <v>10</v>
      </c>
      <c r="F243" s="112">
        <v>39</v>
      </c>
      <c r="G243" s="112">
        <v>37</v>
      </c>
      <c r="H243" s="69">
        <v>3260.2</v>
      </c>
      <c r="I243" s="69">
        <v>97.200000000000017</v>
      </c>
      <c r="J243" s="620">
        <v>0.24099748481688243</v>
      </c>
      <c r="K243" s="69">
        <v>785.7</v>
      </c>
      <c r="L243" s="620">
        <v>0</v>
      </c>
      <c r="M243" s="69">
        <v>0</v>
      </c>
      <c r="N243" s="620">
        <v>0</v>
      </c>
      <c r="O243" s="69">
        <v>0</v>
      </c>
      <c r="P243" s="69">
        <v>0</v>
      </c>
      <c r="Q243" s="69">
        <v>0</v>
      </c>
      <c r="R243" s="69">
        <v>107.1</v>
      </c>
      <c r="S243" s="69">
        <v>0</v>
      </c>
      <c r="T243" s="69">
        <v>354.29999999999995</v>
      </c>
      <c r="U243" s="620">
        <v>0.24264359284772744</v>
      </c>
      <c r="V243" s="69">
        <v>791.06664140216094</v>
      </c>
      <c r="W243" s="69">
        <v>0</v>
      </c>
      <c r="X243" s="69">
        <v>0</v>
      </c>
      <c r="Y243" s="69">
        <v>0</v>
      </c>
      <c r="Z243" s="60">
        <v>5395.5666414021607</v>
      </c>
      <c r="AA243" s="143">
        <v>353.3</v>
      </c>
      <c r="AB243" s="69">
        <v>1144.3666414021609</v>
      </c>
      <c r="AC243" s="69">
        <v>4604.5</v>
      </c>
      <c r="AD243" s="238">
        <v>0.7</v>
      </c>
      <c r="AE243" s="69">
        <v>2282.14</v>
      </c>
      <c r="AF243" s="69"/>
      <c r="AG243" s="69">
        <v>1234.0999999999999</v>
      </c>
      <c r="AH243" s="503">
        <v>0.70000817170792018</v>
      </c>
      <c r="AI243" s="594">
        <v>1137.8</v>
      </c>
      <c r="AJ243" s="69"/>
      <c r="AK243" s="429">
        <v>7.0000000000000007E-2</v>
      </c>
      <c r="AL243" s="69">
        <v>96.3</v>
      </c>
      <c r="AM243" s="497">
        <v>0.77000817170792013</v>
      </c>
      <c r="AN243" s="461"/>
      <c r="AP243" s="576"/>
    </row>
    <row r="244" spans="2:42" ht="15.75" customHeight="1" x14ac:dyDescent="0.25">
      <c r="B244" s="576">
        <v>230</v>
      </c>
      <c r="C244" s="665" t="s">
        <v>192</v>
      </c>
      <c r="D244" s="494" t="s">
        <v>124</v>
      </c>
      <c r="E244" s="530">
        <v>25</v>
      </c>
      <c r="F244" s="530">
        <v>115</v>
      </c>
      <c r="G244" s="530">
        <v>109</v>
      </c>
      <c r="H244" s="65">
        <v>10020.94</v>
      </c>
      <c r="I244" s="65">
        <v>250.79999999999998</v>
      </c>
      <c r="J244" s="615">
        <v>0.22199514217229122</v>
      </c>
      <c r="K244" s="65">
        <v>2224.6</v>
      </c>
      <c r="L244" s="615">
        <v>0</v>
      </c>
      <c r="M244" s="65">
        <v>0</v>
      </c>
      <c r="N244" s="615">
        <v>0</v>
      </c>
      <c r="O244" s="65">
        <v>0</v>
      </c>
      <c r="P244" s="65">
        <v>0</v>
      </c>
      <c r="Q244" s="65">
        <v>0</v>
      </c>
      <c r="R244" s="65">
        <v>416.4</v>
      </c>
      <c r="S244" s="65">
        <v>17.100000000000001</v>
      </c>
      <c r="T244" s="65">
        <v>1077.5</v>
      </c>
      <c r="U244" s="615">
        <v>0.24276624187486967</v>
      </c>
      <c r="V244" s="65">
        <v>2432.7459438535566</v>
      </c>
      <c r="W244" s="65">
        <v>0</v>
      </c>
      <c r="X244" s="65">
        <v>0</v>
      </c>
      <c r="Y244" s="65">
        <v>0</v>
      </c>
      <c r="Z244" s="65">
        <v>16440.085943853555</v>
      </c>
      <c r="AA244" s="140">
        <v>1076.5999999999999</v>
      </c>
      <c r="AB244" s="140">
        <v>3509.3459438535565</v>
      </c>
      <c r="AC244" s="140">
        <v>14007.34</v>
      </c>
      <c r="AD244" s="232">
        <v>0.7</v>
      </c>
      <c r="AE244" s="140">
        <v>7014.6580000000004</v>
      </c>
      <c r="AF244" s="140"/>
      <c r="AG244" s="140">
        <v>4132.6000000000004</v>
      </c>
      <c r="AH244" s="497"/>
      <c r="AI244" s="140">
        <v>3505.3</v>
      </c>
      <c r="AJ244" s="65"/>
      <c r="AK244" s="429"/>
      <c r="AL244" s="65">
        <v>627.29999999999995</v>
      </c>
      <c r="AM244" s="498"/>
      <c r="AN244" s="62">
        <v>0</v>
      </c>
    </row>
    <row r="245" spans="2:42" s="601" customFormat="1" x14ac:dyDescent="0.25">
      <c r="B245" s="576">
        <v>231</v>
      </c>
      <c r="C245" s="665"/>
      <c r="D245" s="15" t="s">
        <v>193</v>
      </c>
      <c r="E245" s="112">
        <v>12</v>
      </c>
      <c r="F245" s="112">
        <v>47</v>
      </c>
      <c r="G245" s="112">
        <v>43</v>
      </c>
      <c r="H245" s="69">
        <v>3881.84</v>
      </c>
      <c r="I245" s="69">
        <v>84</v>
      </c>
      <c r="J245" s="620">
        <v>0.18797786616656018</v>
      </c>
      <c r="K245" s="69">
        <v>729.69999999999993</v>
      </c>
      <c r="L245" s="620">
        <v>0</v>
      </c>
      <c r="M245" s="69">
        <v>0</v>
      </c>
      <c r="N245" s="620">
        <v>0</v>
      </c>
      <c r="O245" s="69">
        <v>0</v>
      </c>
      <c r="P245" s="69">
        <v>0</v>
      </c>
      <c r="Q245" s="69">
        <v>0</v>
      </c>
      <c r="R245" s="69">
        <v>177.29999999999998</v>
      </c>
      <c r="S245" s="69">
        <v>12.8</v>
      </c>
      <c r="T245" s="69">
        <v>407.20000000000005</v>
      </c>
      <c r="U245" s="620">
        <v>0.24346252483260447</v>
      </c>
      <c r="V245" s="69">
        <v>945.08256739619742</v>
      </c>
      <c r="W245" s="69">
        <v>0</v>
      </c>
      <c r="X245" s="69">
        <v>0</v>
      </c>
      <c r="Y245" s="69">
        <v>0</v>
      </c>
      <c r="Z245" s="60">
        <v>6237.9225673961973</v>
      </c>
      <c r="AA245" s="143">
        <v>408.5</v>
      </c>
      <c r="AB245" s="69">
        <v>1353.5825673961974</v>
      </c>
      <c r="AC245" s="69">
        <v>5292.84</v>
      </c>
      <c r="AD245" s="238">
        <v>0.7</v>
      </c>
      <c r="AE245" s="69">
        <v>2717.288</v>
      </c>
      <c r="AF245" s="69"/>
      <c r="AG245" s="69">
        <v>1713.1</v>
      </c>
      <c r="AH245" s="503">
        <v>0.6999986005080574</v>
      </c>
      <c r="AI245" s="594">
        <v>1363.7</v>
      </c>
      <c r="AJ245" s="69">
        <v>194</v>
      </c>
      <c r="AK245" s="429">
        <v>0.09</v>
      </c>
      <c r="AL245" s="69">
        <v>349.4</v>
      </c>
      <c r="AM245" s="497">
        <v>0.78999860050805737</v>
      </c>
      <c r="AN245" s="461"/>
      <c r="AP245" s="576"/>
    </row>
    <row r="246" spans="2:42" ht="31.5" customHeight="1" x14ac:dyDescent="0.25">
      <c r="B246" s="576">
        <v>232</v>
      </c>
      <c r="C246" s="665"/>
      <c r="D246" s="15" t="s">
        <v>194</v>
      </c>
      <c r="E246" s="112">
        <v>8</v>
      </c>
      <c r="F246" s="112">
        <v>43</v>
      </c>
      <c r="G246" s="112">
        <v>42</v>
      </c>
      <c r="H246" s="69">
        <v>3969.5</v>
      </c>
      <c r="I246" s="69">
        <v>110.39999999999999</v>
      </c>
      <c r="J246" s="620">
        <v>0.23574757526136794</v>
      </c>
      <c r="K246" s="69">
        <v>935.80000000000007</v>
      </c>
      <c r="L246" s="620">
        <v>0</v>
      </c>
      <c r="M246" s="69">
        <v>0</v>
      </c>
      <c r="N246" s="620">
        <v>0</v>
      </c>
      <c r="O246" s="69">
        <v>0</v>
      </c>
      <c r="P246" s="69">
        <v>0</v>
      </c>
      <c r="Q246" s="69">
        <v>0</v>
      </c>
      <c r="R246" s="69">
        <v>119</v>
      </c>
      <c r="S246" s="69">
        <v>0</v>
      </c>
      <c r="T246" s="69">
        <v>427.9</v>
      </c>
      <c r="U246" s="620">
        <v>0.24355737078130843</v>
      </c>
      <c r="V246" s="69">
        <v>966.80098331640386</v>
      </c>
      <c r="W246" s="69">
        <v>0</v>
      </c>
      <c r="X246" s="69">
        <v>0</v>
      </c>
      <c r="Y246" s="69">
        <v>0</v>
      </c>
      <c r="Z246" s="60">
        <v>6529.4009833164037</v>
      </c>
      <c r="AA246" s="143">
        <v>427.6</v>
      </c>
      <c r="AB246" s="69">
        <v>1394.4009833164039</v>
      </c>
      <c r="AC246" s="69">
        <v>5562.5999999999995</v>
      </c>
      <c r="AD246" s="238">
        <v>0.7</v>
      </c>
      <c r="AE246" s="69">
        <v>2778.6499999999996</v>
      </c>
      <c r="AF246" s="69"/>
      <c r="AG246" s="69">
        <v>1662.1</v>
      </c>
      <c r="AH246" s="503">
        <v>0.69998765167310839</v>
      </c>
      <c r="AI246" s="594">
        <v>1384.2</v>
      </c>
      <c r="AJ246" s="69">
        <v>185</v>
      </c>
      <c r="AK246" s="429">
        <v>7.0000000000000007E-2</v>
      </c>
      <c r="AL246" s="69">
        <v>277.89999999999998</v>
      </c>
      <c r="AM246" s="497">
        <v>0.76998765167310834</v>
      </c>
      <c r="AN246" s="461"/>
    </row>
    <row r="247" spans="2:42" s="601" customFormat="1" x14ac:dyDescent="0.25">
      <c r="B247" s="576">
        <v>233</v>
      </c>
      <c r="C247" s="665"/>
      <c r="D247" s="15" t="s">
        <v>886</v>
      </c>
      <c r="E247" s="112">
        <v>5</v>
      </c>
      <c r="F247" s="112">
        <v>25</v>
      </c>
      <c r="G247" s="112">
        <v>24</v>
      </c>
      <c r="H247" s="69">
        <v>2169.6000000000004</v>
      </c>
      <c r="I247" s="69">
        <v>56.4</v>
      </c>
      <c r="J247" s="620">
        <v>0.25769727138643067</v>
      </c>
      <c r="K247" s="69">
        <v>559.1</v>
      </c>
      <c r="L247" s="620">
        <v>0</v>
      </c>
      <c r="M247" s="69">
        <v>0</v>
      </c>
      <c r="N247" s="620">
        <v>0</v>
      </c>
      <c r="O247" s="69">
        <v>0</v>
      </c>
      <c r="P247" s="69">
        <v>0</v>
      </c>
      <c r="Q247" s="69">
        <v>0</v>
      </c>
      <c r="R247" s="69">
        <v>120.10000000000001</v>
      </c>
      <c r="S247" s="69">
        <v>4.3</v>
      </c>
      <c r="T247" s="69">
        <v>242.40000000000003</v>
      </c>
      <c r="U247" s="620">
        <v>0.24007300568812454</v>
      </c>
      <c r="V247" s="69">
        <v>520.86239314095508</v>
      </c>
      <c r="W247" s="69">
        <v>0</v>
      </c>
      <c r="X247" s="69">
        <v>0</v>
      </c>
      <c r="Y247" s="69">
        <v>0</v>
      </c>
      <c r="Z247" s="60">
        <v>3672.7623931409557</v>
      </c>
      <c r="AA247" s="143">
        <v>240.5</v>
      </c>
      <c r="AB247" s="69">
        <v>761.36239314095508</v>
      </c>
      <c r="AC247" s="69">
        <v>3151.9000000000005</v>
      </c>
      <c r="AD247" s="238">
        <v>0.7</v>
      </c>
      <c r="AE247" s="69">
        <v>1518.7200000000003</v>
      </c>
      <c r="AF247" s="69"/>
      <c r="AG247" s="69">
        <v>757.4</v>
      </c>
      <c r="AH247" s="503">
        <v>0.70001953961142827</v>
      </c>
      <c r="AI247" s="594">
        <v>757.4</v>
      </c>
      <c r="AJ247" s="69"/>
      <c r="AK247" s="429">
        <v>0</v>
      </c>
      <c r="AL247" s="69">
        <v>0</v>
      </c>
      <c r="AM247" s="497">
        <v>0.70001953961142827</v>
      </c>
      <c r="AN247" s="461"/>
      <c r="AP247" s="576"/>
    </row>
    <row r="248" spans="2:42" ht="15.75" customHeight="1" x14ac:dyDescent="0.25">
      <c r="B248" s="576">
        <v>234</v>
      </c>
      <c r="C248" s="665" t="s">
        <v>195</v>
      </c>
      <c r="D248" s="494" t="s">
        <v>124</v>
      </c>
      <c r="E248" s="530">
        <v>14</v>
      </c>
      <c r="F248" s="530">
        <v>80</v>
      </c>
      <c r="G248" s="530">
        <v>62</v>
      </c>
      <c r="H248" s="65">
        <v>5527</v>
      </c>
      <c r="I248" s="65">
        <v>154.4</v>
      </c>
      <c r="J248" s="615">
        <v>0.26929618237741998</v>
      </c>
      <c r="K248" s="65">
        <v>1488.4</v>
      </c>
      <c r="L248" s="615">
        <v>0</v>
      </c>
      <c r="M248" s="65">
        <v>0</v>
      </c>
      <c r="N248" s="615">
        <v>0</v>
      </c>
      <c r="O248" s="65">
        <v>0</v>
      </c>
      <c r="P248" s="65">
        <v>0</v>
      </c>
      <c r="Q248" s="65">
        <v>0</v>
      </c>
      <c r="R248" s="65">
        <v>205.6</v>
      </c>
      <c r="S248" s="65">
        <v>17.100000000000001</v>
      </c>
      <c r="T248" s="65">
        <v>616.10000000000014</v>
      </c>
      <c r="U248" s="615">
        <v>0.23870796798573313</v>
      </c>
      <c r="V248" s="65">
        <v>1319.3389390571469</v>
      </c>
      <c r="W248" s="65">
        <v>0</v>
      </c>
      <c r="X248" s="65">
        <v>0</v>
      </c>
      <c r="Y248" s="65">
        <v>0</v>
      </c>
      <c r="Z248" s="65">
        <v>9327.938939057145</v>
      </c>
      <c r="AA248" s="140">
        <v>610.79999999999995</v>
      </c>
      <c r="AB248" s="140">
        <v>1930.1389390571469</v>
      </c>
      <c r="AC248" s="140">
        <v>8008.5999999999985</v>
      </c>
      <c r="AD248" s="232">
        <v>0.7</v>
      </c>
      <c r="AE248" s="140">
        <v>3868.8999999999996</v>
      </c>
      <c r="AF248" s="140"/>
      <c r="AG248" s="140">
        <v>2189.6000000000004</v>
      </c>
      <c r="AH248" s="497"/>
      <c r="AI248" s="140">
        <v>1938.8000000000002</v>
      </c>
      <c r="AJ248" s="65"/>
      <c r="AK248" s="429"/>
      <c r="AL248" s="65">
        <v>250.8</v>
      </c>
      <c r="AM248" s="498"/>
      <c r="AN248" s="62">
        <v>0</v>
      </c>
    </row>
    <row r="249" spans="2:42" x14ac:dyDescent="0.25">
      <c r="B249" s="576">
        <v>235</v>
      </c>
      <c r="C249" s="665"/>
      <c r="D249" s="15" t="s">
        <v>196</v>
      </c>
      <c r="E249" s="112">
        <v>6</v>
      </c>
      <c r="F249" s="112">
        <v>39</v>
      </c>
      <c r="G249" s="112">
        <v>33</v>
      </c>
      <c r="H249" s="69">
        <v>2786.8999999999996</v>
      </c>
      <c r="I249" s="69">
        <v>63.2</v>
      </c>
      <c r="J249" s="620">
        <v>0.24622340234669352</v>
      </c>
      <c r="K249" s="69">
        <v>686.2</v>
      </c>
      <c r="L249" s="620">
        <v>0</v>
      </c>
      <c r="M249" s="69">
        <v>0</v>
      </c>
      <c r="N249" s="620">
        <v>0</v>
      </c>
      <c r="O249" s="69">
        <v>0</v>
      </c>
      <c r="P249" s="69">
        <v>0</v>
      </c>
      <c r="Q249" s="69">
        <v>0</v>
      </c>
      <c r="R249" s="69">
        <v>123.2</v>
      </c>
      <c r="S249" s="69">
        <v>8.5</v>
      </c>
      <c r="T249" s="69">
        <v>305.60000000000008</v>
      </c>
      <c r="U249" s="620">
        <v>0.24177510922827442</v>
      </c>
      <c r="V249" s="69">
        <v>673.80305190827789</v>
      </c>
      <c r="W249" s="69">
        <v>0</v>
      </c>
      <c r="X249" s="69">
        <v>0</v>
      </c>
      <c r="Y249" s="69">
        <v>0</v>
      </c>
      <c r="Z249" s="60">
        <v>4647.4030519082771</v>
      </c>
      <c r="AA249" s="143">
        <v>304.3</v>
      </c>
      <c r="AB249" s="69">
        <v>978.10305190827785</v>
      </c>
      <c r="AC249" s="69">
        <v>3973.599999999999</v>
      </c>
      <c r="AD249" s="238">
        <v>0.7</v>
      </c>
      <c r="AE249" s="69">
        <v>1950.8299999999997</v>
      </c>
      <c r="AF249" s="69"/>
      <c r="AG249" s="69">
        <v>1223.5</v>
      </c>
      <c r="AH249" s="503">
        <v>0.69999033044180925</v>
      </c>
      <c r="AI249" s="594">
        <v>972.7</v>
      </c>
      <c r="AJ249" s="69">
        <v>230</v>
      </c>
      <c r="AK249" s="429">
        <v>0.09</v>
      </c>
      <c r="AL249" s="69">
        <v>250.8</v>
      </c>
      <c r="AM249" s="497">
        <v>0.78999033044180922</v>
      </c>
      <c r="AN249" s="461"/>
    </row>
    <row r="250" spans="2:42" ht="15.75" customHeight="1" x14ac:dyDescent="0.25">
      <c r="B250" s="576">
        <v>236</v>
      </c>
      <c r="C250" s="665"/>
      <c r="D250" s="15" t="s">
        <v>887</v>
      </c>
      <c r="E250" s="112">
        <v>4</v>
      </c>
      <c r="F250" s="112">
        <v>24</v>
      </c>
      <c r="G250" s="112">
        <v>14</v>
      </c>
      <c r="H250" s="69">
        <v>1294</v>
      </c>
      <c r="I250" s="69">
        <v>42</v>
      </c>
      <c r="J250" s="620">
        <v>0.26051004636785163</v>
      </c>
      <c r="K250" s="69">
        <v>337.1</v>
      </c>
      <c r="L250" s="620">
        <v>0</v>
      </c>
      <c r="M250" s="69">
        <v>0</v>
      </c>
      <c r="N250" s="620">
        <v>0</v>
      </c>
      <c r="O250" s="69">
        <v>0</v>
      </c>
      <c r="P250" s="69">
        <v>0</v>
      </c>
      <c r="Q250" s="69">
        <v>0</v>
      </c>
      <c r="R250" s="69">
        <v>40.699999999999996</v>
      </c>
      <c r="S250" s="69">
        <v>4.3</v>
      </c>
      <c r="T250" s="69">
        <v>143.29999999999998</v>
      </c>
      <c r="U250" s="620">
        <v>0.23487325453199306</v>
      </c>
      <c r="V250" s="69">
        <v>303.92599136439901</v>
      </c>
      <c r="W250" s="69">
        <v>0</v>
      </c>
      <c r="X250" s="69">
        <v>0</v>
      </c>
      <c r="Y250" s="69">
        <v>0</v>
      </c>
      <c r="Z250" s="60">
        <v>2165.3259913643988</v>
      </c>
      <c r="AA250" s="143">
        <v>141.80000000000001</v>
      </c>
      <c r="AB250" s="69">
        <v>445.72599136439902</v>
      </c>
      <c r="AC250" s="69">
        <v>1861.3999999999999</v>
      </c>
      <c r="AD250" s="238">
        <v>0.7</v>
      </c>
      <c r="AE250" s="69">
        <v>905.8</v>
      </c>
      <c r="AF250" s="69"/>
      <c r="AG250" s="69">
        <v>460.1</v>
      </c>
      <c r="AH250" s="503">
        <v>0.70002008606213217</v>
      </c>
      <c r="AI250" s="594">
        <v>460.1</v>
      </c>
      <c r="AJ250" s="69"/>
      <c r="AK250" s="429">
        <v>0</v>
      </c>
      <c r="AL250" s="69">
        <v>0</v>
      </c>
      <c r="AM250" s="497">
        <v>0.70002008606213217</v>
      </c>
      <c r="AN250" s="461"/>
    </row>
    <row r="251" spans="2:42" s="601" customFormat="1" x14ac:dyDescent="0.25">
      <c r="B251" s="576">
        <v>237</v>
      </c>
      <c r="C251" s="665"/>
      <c r="D251" s="15" t="s">
        <v>888</v>
      </c>
      <c r="E251" s="112">
        <v>4</v>
      </c>
      <c r="F251" s="112">
        <v>17</v>
      </c>
      <c r="G251" s="112">
        <v>15</v>
      </c>
      <c r="H251" s="69">
        <v>1446.1000000000001</v>
      </c>
      <c r="I251" s="69">
        <v>49.2</v>
      </c>
      <c r="J251" s="620">
        <v>0.32162367747735288</v>
      </c>
      <c r="K251" s="69">
        <v>465.1</v>
      </c>
      <c r="L251" s="620">
        <v>0</v>
      </c>
      <c r="M251" s="69">
        <v>0</v>
      </c>
      <c r="N251" s="620">
        <v>0</v>
      </c>
      <c r="O251" s="69">
        <v>0</v>
      </c>
      <c r="P251" s="69">
        <v>0</v>
      </c>
      <c r="Q251" s="69">
        <v>0</v>
      </c>
      <c r="R251" s="69">
        <v>41.699999999999996</v>
      </c>
      <c r="S251" s="69">
        <v>4.3</v>
      </c>
      <c r="T251" s="69">
        <v>167.2</v>
      </c>
      <c r="U251" s="620">
        <v>0.2362284045255999</v>
      </c>
      <c r="V251" s="69">
        <v>341.60989578447004</v>
      </c>
      <c r="W251" s="69">
        <v>0</v>
      </c>
      <c r="X251" s="69">
        <v>0</v>
      </c>
      <c r="Y251" s="69">
        <v>0</v>
      </c>
      <c r="Z251" s="60">
        <v>2515.2098957844701</v>
      </c>
      <c r="AA251" s="143">
        <v>164.7</v>
      </c>
      <c r="AB251" s="69">
        <v>506.30989578447003</v>
      </c>
      <c r="AC251" s="69">
        <v>2173.6</v>
      </c>
      <c r="AD251" s="238">
        <v>0.7</v>
      </c>
      <c r="AE251" s="69">
        <v>1012.27</v>
      </c>
      <c r="AF251" s="69"/>
      <c r="AG251" s="69">
        <v>506</v>
      </c>
      <c r="AH251" s="503">
        <v>0.70002758853777047</v>
      </c>
      <c r="AI251" s="594">
        <v>506</v>
      </c>
      <c r="AJ251" s="69"/>
      <c r="AK251" s="429">
        <v>0</v>
      </c>
      <c r="AL251" s="69">
        <v>0</v>
      </c>
      <c r="AM251" s="497">
        <v>0.70002758853777047</v>
      </c>
      <c r="AN251" s="461"/>
      <c r="AP251" s="576"/>
    </row>
    <row r="252" spans="2:42" s="601" customFormat="1" ht="15.75" customHeight="1" x14ac:dyDescent="0.25">
      <c r="B252" s="576">
        <v>238</v>
      </c>
      <c r="C252" s="665" t="s">
        <v>197</v>
      </c>
      <c r="D252" s="494" t="s">
        <v>124</v>
      </c>
      <c r="E252" s="530">
        <v>14</v>
      </c>
      <c r="F252" s="530">
        <v>86.5</v>
      </c>
      <c r="G252" s="530">
        <v>74.5</v>
      </c>
      <c r="H252" s="65">
        <v>6901.9000000000005</v>
      </c>
      <c r="I252" s="65">
        <v>166.79999999999998</v>
      </c>
      <c r="J252" s="615">
        <v>0.21454961677219314</v>
      </c>
      <c r="K252" s="65">
        <v>1480.8</v>
      </c>
      <c r="L252" s="615">
        <v>0</v>
      </c>
      <c r="M252" s="65">
        <v>0</v>
      </c>
      <c r="N252" s="615">
        <v>0</v>
      </c>
      <c r="O252" s="65">
        <v>0</v>
      </c>
      <c r="P252" s="65">
        <v>0</v>
      </c>
      <c r="Q252" s="65">
        <v>0</v>
      </c>
      <c r="R252" s="65">
        <v>215.7</v>
      </c>
      <c r="S252" s="65">
        <v>8.5</v>
      </c>
      <c r="T252" s="65">
        <v>731.2</v>
      </c>
      <c r="U252" s="615">
        <v>0.24051067436370363</v>
      </c>
      <c r="V252" s="65">
        <v>1659.9806233908462</v>
      </c>
      <c r="W252" s="65">
        <v>0</v>
      </c>
      <c r="X252" s="65">
        <v>0</v>
      </c>
      <c r="Y252" s="65">
        <v>0</v>
      </c>
      <c r="Z252" s="65">
        <v>11164.880623390847</v>
      </c>
      <c r="AA252" s="140">
        <v>731.2</v>
      </c>
      <c r="AB252" s="140">
        <v>2391.180623390846</v>
      </c>
      <c r="AC252" s="140">
        <v>9504.9000000000015</v>
      </c>
      <c r="AD252" s="232">
        <v>0.7</v>
      </c>
      <c r="AE252" s="140">
        <v>4831.3300000000008</v>
      </c>
      <c r="AF252" s="140"/>
      <c r="AG252" s="140">
        <v>2918.8</v>
      </c>
      <c r="AH252" s="497"/>
      <c r="AI252" s="140">
        <v>2440.2000000000003</v>
      </c>
      <c r="AJ252" s="65"/>
      <c r="AK252" s="429"/>
      <c r="AL252" s="65">
        <v>478.6</v>
      </c>
      <c r="AM252" s="498"/>
      <c r="AN252" s="62">
        <v>0</v>
      </c>
      <c r="AP252" s="576"/>
    </row>
    <row r="253" spans="2:42" s="601" customFormat="1" x14ac:dyDescent="0.25">
      <c r="B253" s="576">
        <v>239</v>
      </c>
      <c r="C253" s="665"/>
      <c r="D253" s="15" t="s">
        <v>198</v>
      </c>
      <c r="E253" s="112">
        <v>4</v>
      </c>
      <c r="F253" s="112">
        <v>32</v>
      </c>
      <c r="G253" s="112">
        <v>30</v>
      </c>
      <c r="H253" s="69">
        <v>2761.8</v>
      </c>
      <c r="I253" s="69">
        <v>76.8</v>
      </c>
      <c r="J253" s="620">
        <v>0.25077847780433044</v>
      </c>
      <c r="K253" s="69">
        <v>692.59999999999991</v>
      </c>
      <c r="L253" s="620">
        <v>0</v>
      </c>
      <c r="M253" s="69">
        <v>0</v>
      </c>
      <c r="N253" s="620">
        <v>0</v>
      </c>
      <c r="O253" s="69">
        <v>0</v>
      </c>
      <c r="P253" s="69">
        <v>0</v>
      </c>
      <c r="Q253" s="69">
        <v>0</v>
      </c>
      <c r="R253" s="69">
        <v>80.8</v>
      </c>
      <c r="S253" s="69">
        <v>0</v>
      </c>
      <c r="T253" s="69">
        <v>300.99999999999994</v>
      </c>
      <c r="U253" s="620">
        <v>0.24172074028820945</v>
      </c>
      <c r="V253" s="69">
        <v>667.58434052797691</v>
      </c>
      <c r="W253" s="69">
        <v>0</v>
      </c>
      <c r="X253" s="69">
        <v>0</v>
      </c>
      <c r="Y253" s="69">
        <v>0</v>
      </c>
      <c r="Z253" s="60">
        <v>4580.5843405279775</v>
      </c>
      <c r="AA253" s="143">
        <v>300</v>
      </c>
      <c r="AB253" s="69">
        <v>967.58434052797691</v>
      </c>
      <c r="AC253" s="69">
        <v>3913.0000000000005</v>
      </c>
      <c r="AD253" s="238">
        <v>0.7</v>
      </c>
      <c r="AE253" s="69">
        <v>1933.26</v>
      </c>
      <c r="AF253" s="69"/>
      <c r="AG253" s="69">
        <v>1159</v>
      </c>
      <c r="AH253" s="503">
        <v>0.7000088132840816</v>
      </c>
      <c r="AI253" s="594">
        <v>965.7</v>
      </c>
      <c r="AJ253" s="69">
        <v>143</v>
      </c>
      <c r="AK253" s="429">
        <v>7.0000000000000007E-2</v>
      </c>
      <c r="AL253" s="69">
        <v>193.3</v>
      </c>
      <c r="AM253" s="497">
        <v>0.77000881328408166</v>
      </c>
      <c r="AN253" s="461"/>
      <c r="AP253" s="576"/>
    </row>
    <row r="254" spans="2:42" s="601" customFormat="1" ht="31.5" customHeight="1" x14ac:dyDescent="0.25">
      <c r="B254" s="576">
        <v>240</v>
      </c>
      <c r="C254" s="665"/>
      <c r="D254" s="15" t="s">
        <v>199</v>
      </c>
      <c r="E254" s="112">
        <v>7</v>
      </c>
      <c r="F254" s="112">
        <v>38</v>
      </c>
      <c r="G254" s="112">
        <v>34</v>
      </c>
      <c r="H254" s="69">
        <v>3169.6000000000004</v>
      </c>
      <c r="I254" s="69">
        <v>56.400000000000006</v>
      </c>
      <c r="J254" s="620">
        <v>0.16699268046441187</v>
      </c>
      <c r="K254" s="69">
        <v>529.29999999999995</v>
      </c>
      <c r="L254" s="620">
        <v>0</v>
      </c>
      <c r="M254" s="69">
        <v>0</v>
      </c>
      <c r="N254" s="620">
        <v>0</v>
      </c>
      <c r="O254" s="69">
        <v>0</v>
      </c>
      <c r="P254" s="69">
        <v>0</v>
      </c>
      <c r="Q254" s="69">
        <v>0</v>
      </c>
      <c r="R254" s="69">
        <v>75.8</v>
      </c>
      <c r="S254" s="69">
        <v>8.5</v>
      </c>
      <c r="T254" s="69">
        <v>320</v>
      </c>
      <c r="U254" s="620">
        <v>0.24249741880709078</v>
      </c>
      <c r="V254" s="69">
        <v>768.61981865095504</v>
      </c>
      <c r="W254" s="69">
        <v>0</v>
      </c>
      <c r="X254" s="69">
        <v>0</v>
      </c>
      <c r="Y254" s="69">
        <v>0</v>
      </c>
      <c r="Z254" s="60">
        <v>4928.2198186509559</v>
      </c>
      <c r="AA254" s="143">
        <v>322.7</v>
      </c>
      <c r="AB254" s="69">
        <v>1091.3198186509551</v>
      </c>
      <c r="AC254" s="69">
        <v>4159.6000000000004</v>
      </c>
      <c r="AD254" s="238">
        <v>0.7</v>
      </c>
      <c r="AE254" s="69">
        <v>2218.7200000000003</v>
      </c>
      <c r="AF254" s="69"/>
      <c r="AG254" s="69">
        <v>1412.7</v>
      </c>
      <c r="AH254" s="503">
        <v>0.69999994278487965</v>
      </c>
      <c r="AI254" s="594">
        <v>1127.4000000000001</v>
      </c>
      <c r="AJ254" s="69">
        <v>216</v>
      </c>
      <c r="AK254" s="429">
        <v>0.09</v>
      </c>
      <c r="AL254" s="69">
        <v>285.3</v>
      </c>
      <c r="AM254" s="497">
        <v>0.78999994278487962</v>
      </c>
      <c r="AN254" s="461"/>
      <c r="AP254" s="576"/>
    </row>
    <row r="255" spans="2:42" s="601" customFormat="1" x14ac:dyDescent="0.25">
      <c r="B255" s="576">
        <v>241</v>
      </c>
      <c r="C255" s="665"/>
      <c r="D255" s="15" t="s">
        <v>1004</v>
      </c>
      <c r="E255" s="112">
        <v>3</v>
      </c>
      <c r="F255" s="112">
        <v>16.5</v>
      </c>
      <c r="G255" s="112">
        <v>10.5</v>
      </c>
      <c r="H255" s="69">
        <v>970.50000000000011</v>
      </c>
      <c r="I255" s="69">
        <v>33.6</v>
      </c>
      <c r="J255" s="620">
        <v>0.26676970633693975</v>
      </c>
      <c r="K255" s="69">
        <v>258.90000000000003</v>
      </c>
      <c r="L255" s="620">
        <v>0</v>
      </c>
      <c r="M255" s="69">
        <v>0</v>
      </c>
      <c r="N255" s="620">
        <v>0</v>
      </c>
      <c r="O255" s="69">
        <v>0</v>
      </c>
      <c r="P255" s="69">
        <v>0</v>
      </c>
      <c r="Q255" s="69">
        <v>0</v>
      </c>
      <c r="R255" s="69">
        <v>59.1</v>
      </c>
      <c r="S255" s="69">
        <v>0</v>
      </c>
      <c r="T255" s="69">
        <v>110.2</v>
      </c>
      <c r="U255" s="620">
        <v>0.23057853087265737</v>
      </c>
      <c r="V255" s="69">
        <v>223.776464211914</v>
      </c>
      <c r="W255" s="69">
        <v>0</v>
      </c>
      <c r="X255" s="69">
        <v>0</v>
      </c>
      <c r="Y255" s="69">
        <v>0</v>
      </c>
      <c r="Z255" s="60">
        <v>1656.0764642119143</v>
      </c>
      <c r="AA255" s="143">
        <v>108.5</v>
      </c>
      <c r="AB255" s="69">
        <v>332.276464211914</v>
      </c>
      <c r="AC255" s="69">
        <v>1432.3000000000002</v>
      </c>
      <c r="AD255" s="238">
        <v>0.7</v>
      </c>
      <c r="AE255" s="69">
        <v>679.35</v>
      </c>
      <c r="AF255" s="69"/>
      <c r="AG255" s="69">
        <v>347.1</v>
      </c>
      <c r="AH255" s="503">
        <v>0.70002726863669651</v>
      </c>
      <c r="AI255" s="594">
        <v>347.1</v>
      </c>
      <c r="AJ255" s="69">
        <v>119</v>
      </c>
      <c r="AK255" s="429">
        <v>0</v>
      </c>
      <c r="AL255" s="69">
        <v>0</v>
      </c>
      <c r="AM255" s="497">
        <v>0.70002726863669651</v>
      </c>
      <c r="AN255" s="461"/>
      <c r="AP255" s="576"/>
    </row>
    <row r="256" spans="2:42" ht="39" customHeight="1" x14ac:dyDescent="0.25">
      <c r="B256" s="576">
        <v>242</v>
      </c>
      <c r="C256" s="741" t="s">
        <v>200</v>
      </c>
      <c r="D256" s="742"/>
      <c r="E256" s="511">
        <v>111</v>
      </c>
      <c r="F256" s="511">
        <v>985.5</v>
      </c>
      <c r="G256" s="511">
        <v>745</v>
      </c>
      <c r="H256" s="512">
        <v>66780.700000000012</v>
      </c>
      <c r="I256" s="512">
        <v>1765.2000000000003</v>
      </c>
      <c r="J256" s="598">
        <v>0.21440176577963391</v>
      </c>
      <c r="K256" s="512">
        <v>14317.9</v>
      </c>
      <c r="L256" s="598">
        <v>0</v>
      </c>
      <c r="M256" s="512">
        <v>0</v>
      </c>
      <c r="N256" s="598">
        <v>0</v>
      </c>
      <c r="O256" s="512">
        <v>0</v>
      </c>
      <c r="P256" s="512">
        <v>0</v>
      </c>
      <c r="Q256" s="512">
        <v>0</v>
      </c>
      <c r="R256" s="512">
        <v>1993.1000000000004</v>
      </c>
      <c r="S256" s="512">
        <v>223.8</v>
      </c>
      <c r="T256" s="512">
        <v>7736.9999999999991</v>
      </c>
      <c r="U256" s="598">
        <v>0.19510876645497868</v>
      </c>
      <c r="V256" s="513">
        <v>13029.499999999996</v>
      </c>
      <c r="W256" s="512">
        <v>430.90000000000003</v>
      </c>
      <c r="X256" s="512">
        <v>0</v>
      </c>
      <c r="Y256" s="512">
        <v>0</v>
      </c>
      <c r="Z256" s="512">
        <v>110012.82399999999</v>
      </c>
      <c r="AA256" s="509">
        <v>1100.4000000000001</v>
      </c>
      <c r="AB256" s="509">
        <v>15146.8</v>
      </c>
      <c r="AC256" s="509">
        <v>95966.423999999985</v>
      </c>
      <c r="AD256" s="599"/>
      <c r="AE256" s="509">
        <v>48165.418000000005</v>
      </c>
      <c r="AF256" s="509"/>
      <c r="AG256" s="525">
        <v>2450.1999999999998</v>
      </c>
      <c r="AH256" s="526"/>
      <c r="AI256" s="525">
        <v>2450.1999999999998</v>
      </c>
      <c r="AJ256" s="525"/>
      <c r="AK256" s="525"/>
      <c r="AL256" s="525">
        <v>0</v>
      </c>
      <c r="AM256" s="497"/>
      <c r="AN256" s="525">
        <v>-55.5</v>
      </c>
    </row>
    <row r="257" spans="2:42" ht="47.25" x14ac:dyDescent="0.25">
      <c r="B257" s="576">
        <v>243</v>
      </c>
      <c r="C257" s="561" t="s">
        <v>811</v>
      </c>
      <c r="D257" s="609"/>
      <c r="E257" s="564"/>
      <c r="F257" s="564">
        <v>22</v>
      </c>
      <c r="G257" s="564">
        <v>20</v>
      </c>
      <c r="H257" s="309">
        <v>2027.04</v>
      </c>
      <c r="I257" s="309">
        <v>105.79999999999998</v>
      </c>
      <c r="J257" s="611">
        <v>0.3694964085563186</v>
      </c>
      <c r="K257" s="134">
        <v>748.98400000000004</v>
      </c>
      <c r="L257" s="611">
        <v>0</v>
      </c>
      <c r="M257" s="134">
        <v>0</v>
      </c>
      <c r="N257" s="611">
        <v>0</v>
      </c>
      <c r="O257" s="309">
        <v>0</v>
      </c>
      <c r="P257" s="309">
        <v>0</v>
      </c>
      <c r="Q257" s="309">
        <v>0</v>
      </c>
      <c r="R257" s="309">
        <v>0</v>
      </c>
      <c r="S257" s="309">
        <v>0</v>
      </c>
      <c r="T257" s="309">
        <v>266.90000000000003</v>
      </c>
      <c r="U257" s="611">
        <v>0.28909148314784117</v>
      </c>
      <c r="V257" s="156">
        <v>586</v>
      </c>
      <c r="W257" s="309">
        <v>0</v>
      </c>
      <c r="X257" s="309">
        <v>0</v>
      </c>
      <c r="Y257" s="309">
        <v>0</v>
      </c>
      <c r="Z257" s="309">
        <v>3734.7240000000002</v>
      </c>
      <c r="AA257" s="309">
        <v>275.10000000000002</v>
      </c>
      <c r="AB257" s="309">
        <v>861.1</v>
      </c>
      <c r="AC257" s="309">
        <v>3148.7240000000002</v>
      </c>
      <c r="AD257" s="310">
        <v>0.4</v>
      </c>
      <c r="AE257" s="309"/>
      <c r="AF257" s="309"/>
      <c r="AG257" s="309"/>
      <c r="AH257" s="532"/>
      <c r="AI257" s="309"/>
      <c r="AJ257" s="309"/>
      <c r="AK257" s="531"/>
      <c r="AL257" s="309"/>
      <c r="AM257" s="497"/>
      <c r="AN257" s="146"/>
    </row>
    <row r="258" spans="2:42" ht="18.75" customHeight="1" x14ac:dyDescent="0.25">
      <c r="B258" s="576">
        <v>244</v>
      </c>
      <c r="C258" s="494" t="s">
        <v>710</v>
      </c>
      <c r="D258" s="28"/>
      <c r="E258" s="530">
        <v>111</v>
      </c>
      <c r="F258" s="530">
        <v>985.5</v>
      </c>
      <c r="G258" s="530">
        <v>745</v>
      </c>
      <c r="H258" s="65">
        <v>66780.700000000012</v>
      </c>
      <c r="I258" s="65">
        <v>1765.2000000000003</v>
      </c>
      <c r="J258" s="615">
        <v>0.21440176577963391</v>
      </c>
      <c r="K258" s="65">
        <v>14317.9</v>
      </c>
      <c r="L258" s="615">
        <v>0</v>
      </c>
      <c r="M258" s="65">
        <v>0</v>
      </c>
      <c r="N258" s="615">
        <v>0</v>
      </c>
      <c r="O258" s="65">
        <v>0</v>
      </c>
      <c r="P258" s="65">
        <v>0</v>
      </c>
      <c r="Q258" s="65">
        <v>0</v>
      </c>
      <c r="R258" s="65">
        <v>1993.1000000000004</v>
      </c>
      <c r="S258" s="60">
        <v>223.8</v>
      </c>
      <c r="T258" s="60">
        <v>7736.9999999999991</v>
      </c>
      <c r="U258" s="619">
        <v>0.19510876645497868</v>
      </c>
      <c r="V258" s="65">
        <v>13029.499999999996</v>
      </c>
      <c r="W258" s="60">
        <v>430.90000000000003</v>
      </c>
      <c r="X258" s="60">
        <v>0</v>
      </c>
      <c r="Y258" s="60">
        <v>0</v>
      </c>
      <c r="Z258" s="60">
        <v>106278.09999999999</v>
      </c>
      <c r="AA258" s="60">
        <v>825.3</v>
      </c>
      <c r="AB258" s="140">
        <v>14285.699999999999</v>
      </c>
      <c r="AC258" s="140">
        <v>92817.699999999983</v>
      </c>
      <c r="AD258" s="227">
        <v>0.7</v>
      </c>
      <c r="AE258" s="140">
        <v>46746.490000000005</v>
      </c>
      <c r="AF258" s="140"/>
      <c r="AG258" s="140">
        <v>2450.1999999999998</v>
      </c>
      <c r="AH258" s="497"/>
      <c r="AI258" s="140">
        <v>2450.1999999999998</v>
      </c>
      <c r="AJ258" s="140">
        <v>0</v>
      </c>
      <c r="AK258" s="140"/>
      <c r="AL258" s="140">
        <v>0</v>
      </c>
      <c r="AM258" s="497"/>
      <c r="AN258" s="140">
        <v>-55.5</v>
      </c>
    </row>
    <row r="259" spans="2:42" s="601" customFormat="1" x14ac:dyDescent="0.25">
      <c r="B259" s="576">
        <v>245</v>
      </c>
      <c r="C259" s="654" t="s">
        <v>201</v>
      </c>
      <c r="D259" s="562" t="s">
        <v>202</v>
      </c>
      <c r="E259" s="569">
        <v>1</v>
      </c>
      <c r="F259" s="569">
        <v>63</v>
      </c>
      <c r="G259" s="569">
        <v>40</v>
      </c>
      <c r="H259" s="538">
        <v>2663.7</v>
      </c>
      <c r="I259" s="538">
        <v>122.4</v>
      </c>
      <c r="J259" s="626">
        <v>0.23662574614258361</v>
      </c>
      <c r="K259" s="538">
        <v>630.29999999999995</v>
      </c>
      <c r="L259" s="626">
        <v>0</v>
      </c>
      <c r="M259" s="538">
        <v>0</v>
      </c>
      <c r="N259" s="626">
        <v>0</v>
      </c>
      <c r="O259" s="538">
        <v>0</v>
      </c>
      <c r="P259" s="538">
        <v>0</v>
      </c>
      <c r="Q259" s="538">
        <v>0</v>
      </c>
      <c r="R259" s="538">
        <v>182.1</v>
      </c>
      <c r="S259" s="539">
        <v>21.2</v>
      </c>
      <c r="T259" s="539">
        <v>302.90000000000003</v>
      </c>
      <c r="U259" s="627">
        <v>0.19532980440740325</v>
      </c>
      <c r="V259" s="540">
        <v>520.29999999999995</v>
      </c>
      <c r="W259" s="539">
        <v>42</v>
      </c>
      <c r="X259" s="539">
        <v>0</v>
      </c>
      <c r="Y259" s="539">
        <v>0</v>
      </c>
      <c r="Z259" s="539">
        <v>4484.8999999999996</v>
      </c>
      <c r="AA259" s="539">
        <v>0</v>
      </c>
      <c r="AB259" s="539">
        <v>562.29999999999995</v>
      </c>
      <c r="AC259" s="539">
        <v>3922.5999999999995</v>
      </c>
      <c r="AD259" s="628">
        <v>0.7</v>
      </c>
      <c r="AE259" s="539">
        <v>1864.5899999999997</v>
      </c>
      <c r="AF259" s="539"/>
      <c r="AG259" s="539">
        <v>0</v>
      </c>
      <c r="AH259" s="497">
        <v>0.7</v>
      </c>
      <c r="AI259" s="539"/>
      <c r="AJ259" s="539"/>
      <c r="AK259" s="541">
        <v>0</v>
      </c>
      <c r="AL259" s="539">
        <v>0</v>
      </c>
      <c r="AM259" s="497">
        <v>0.7</v>
      </c>
      <c r="AN259" s="542"/>
      <c r="AP259" s="576"/>
    </row>
    <row r="260" spans="2:42" s="601" customFormat="1" ht="15.75" customHeight="1" x14ac:dyDescent="0.25">
      <c r="B260" s="576">
        <v>246</v>
      </c>
      <c r="C260" s="683" t="s">
        <v>203</v>
      </c>
      <c r="D260" s="494" t="s">
        <v>124</v>
      </c>
      <c r="E260" s="530">
        <v>2</v>
      </c>
      <c r="F260" s="530">
        <v>52.5</v>
      </c>
      <c r="G260" s="530">
        <v>30.5</v>
      </c>
      <c r="H260" s="65">
        <v>2872.1</v>
      </c>
      <c r="I260" s="65">
        <v>97.199999999999989</v>
      </c>
      <c r="J260" s="615">
        <v>0.32505831969638949</v>
      </c>
      <c r="K260" s="65">
        <v>933.60000000000014</v>
      </c>
      <c r="L260" s="615">
        <v>0</v>
      </c>
      <c r="M260" s="65">
        <v>0</v>
      </c>
      <c r="N260" s="615">
        <v>0</v>
      </c>
      <c r="O260" s="65">
        <v>0</v>
      </c>
      <c r="P260" s="65">
        <v>0</v>
      </c>
      <c r="Q260" s="65">
        <v>0</v>
      </c>
      <c r="R260" s="65">
        <v>74</v>
      </c>
      <c r="S260" s="65">
        <v>8.5</v>
      </c>
      <c r="T260" s="65">
        <v>361.40000000000003</v>
      </c>
      <c r="U260" s="615">
        <v>0.19536227847219806</v>
      </c>
      <c r="V260" s="65">
        <v>561.1</v>
      </c>
      <c r="W260" s="65">
        <v>17.5</v>
      </c>
      <c r="X260" s="65">
        <v>0</v>
      </c>
      <c r="Y260" s="65">
        <v>0</v>
      </c>
      <c r="Z260" s="65">
        <v>4925.3999999999996</v>
      </c>
      <c r="AA260" s="65">
        <v>0</v>
      </c>
      <c r="AB260" s="140">
        <v>578.59999999999991</v>
      </c>
      <c r="AC260" s="140">
        <v>4346.7999999999993</v>
      </c>
      <c r="AD260" s="232">
        <v>0.7</v>
      </c>
      <c r="AE260" s="140">
        <v>2010.4699999999998</v>
      </c>
      <c r="AF260" s="140"/>
      <c r="AG260" s="140">
        <v>0</v>
      </c>
      <c r="AH260" s="497"/>
      <c r="AI260" s="65">
        <v>0</v>
      </c>
      <c r="AJ260" s="65"/>
      <c r="AK260" s="429"/>
      <c r="AL260" s="65">
        <v>0</v>
      </c>
      <c r="AM260" s="498"/>
      <c r="AN260" s="62">
        <v>0</v>
      </c>
      <c r="AP260" s="576"/>
    </row>
    <row r="261" spans="2:42" s="601" customFormat="1" ht="15.75" customHeight="1" x14ac:dyDescent="0.25">
      <c r="B261" s="576">
        <v>247</v>
      </c>
      <c r="C261" s="683"/>
      <c r="D261" s="15" t="s">
        <v>204</v>
      </c>
      <c r="E261" s="112">
        <v>2</v>
      </c>
      <c r="F261" s="112">
        <v>33.5</v>
      </c>
      <c r="G261" s="112">
        <v>27.5</v>
      </c>
      <c r="H261" s="69">
        <v>2572.6</v>
      </c>
      <c r="I261" s="69">
        <v>85.199999999999989</v>
      </c>
      <c r="J261" s="620">
        <v>0.30471118712586492</v>
      </c>
      <c r="K261" s="69">
        <v>783.90000000000009</v>
      </c>
      <c r="L261" s="620">
        <v>0</v>
      </c>
      <c r="M261" s="69">
        <v>0</v>
      </c>
      <c r="N261" s="620">
        <v>0</v>
      </c>
      <c r="O261" s="69">
        <v>0</v>
      </c>
      <c r="P261" s="69">
        <v>0</v>
      </c>
      <c r="Q261" s="69">
        <v>0</v>
      </c>
      <c r="R261" s="69">
        <v>74</v>
      </c>
      <c r="S261" s="69">
        <v>8.5</v>
      </c>
      <c r="T261" s="69">
        <v>318.10000000000002</v>
      </c>
      <c r="U261" s="620">
        <v>0.19536655523594806</v>
      </c>
      <c r="V261" s="69">
        <v>502.59999999999997</v>
      </c>
      <c r="W261" s="69">
        <v>17.5</v>
      </c>
      <c r="X261" s="69">
        <v>0</v>
      </c>
      <c r="Y261" s="69">
        <v>0</v>
      </c>
      <c r="Z261" s="60">
        <v>4362.3999999999996</v>
      </c>
      <c r="AA261" s="60">
        <v>0</v>
      </c>
      <c r="AB261" s="69">
        <v>520.09999999999991</v>
      </c>
      <c r="AC261" s="69">
        <v>3842.2999999999997</v>
      </c>
      <c r="AD261" s="238">
        <v>0.7</v>
      </c>
      <c r="AE261" s="69">
        <v>1800.8199999999997</v>
      </c>
      <c r="AF261" s="69"/>
      <c r="AG261" s="69">
        <v>0</v>
      </c>
      <c r="AH261" s="497">
        <v>0.7</v>
      </c>
      <c r="AI261" s="60"/>
      <c r="AJ261" s="69"/>
      <c r="AK261" s="438">
        <v>0</v>
      </c>
      <c r="AL261" s="69">
        <v>0</v>
      </c>
      <c r="AM261" s="497">
        <v>0.7</v>
      </c>
      <c r="AN261" s="461"/>
      <c r="AP261" s="576"/>
    </row>
    <row r="262" spans="2:42" s="601" customFormat="1" x14ac:dyDescent="0.25">
      <c r="B262" s="576">
        <v>248</v>
      </c>
      <c r="C262" s="683"/>
      <c r="D262" s="15" t="s">
        <v>205</v>
      </c>
      <c r="E262" s="112">
        <v>0</v>
      </c>
      <c r="F262" s="112">
        <v>19</v>
      </c>
      <c r="G262" s="112">
        <v>3</v>
      </c>
      <c r="H262" s="69">
        <v>299.5</v>
      </c>
      <c r="I262" s="69">
        <v>12</v>
      </c>
      <c r="J262" s="620">
        <v>0.49983305509181969</v>
      </c>
      <c r="K262" s="69">
        <v>149.69999999999999</v>
      </c>
      <c r="L262" s="620">
        <v>0</v>
      </c>
      <c r="M262" s="69">
        <v>0</v>
      </c>
      <c r="N262" s="620">
        <v>0</v>
      </c>
      <c r="O262" s="69">
        <v>0</v>
      </c>
      <c r="P262" s="69">
        <v>0</v>
      </c>
      <c r="Q262" s="69">
        <v>0</v>
      </c>
      <c r="R262" s="69">
        <v>0</v>
      </c>
      <c r="S262" s="69">
        <v>0</v>
      </c>
      <c r="T262" s="69">
        <v>43.3</v>
      </c>
      <c r="U262" s="620">
        <v>0.19532554257095161</v>
      </c>
      <c r="V262" s="69">
        <v>58.500000000000007</v>
      </c>
      <c r="W262" s="69">
        <v>0</v>
      </c>
      <c r="X262" s="69">
        <v>0</v>
      </c>
      <c r="Y262" s="69">
        <v>0</v>
      </c>
      <c r="Z262" s="60">
        <v>563</v>
      </c>
      <c r="AA262" s="60">
        <v>0</v>
      </c>
      <c r="AB262" s="69">
        <v>58.500000000000007</v>
      </c>
      <c r="AC262" s="69">
        <v>504.5</v>
      </c>
      <c r="AD262" s="238">
        <v>0.7</v>
      </c>
      <c r="AE262" s="69">
        <v>209.64999999999998</v>
      </c>
      <c r="AF262" s="69"/>
      <c r="AG262" s="69">
        <v>0</v>
      </c>
      <c r="AH262" s="497">
        <v>0.7</v>
      </c>
      <c r="AI262" s="60"/>
      <c r="AJ262" s="69"/>
      <c r="AK262" s="438">
        <v>0</v>
      </c>
      <c r="AL262" s="69">
        <v>0</v>
      </c>
      <c r="AM262" s="497">
        <v>0.7</v>
      </c>
      <c r="AN262" s="461"/>
      <c r="AP262" s="576"/>
    </row>
    <row r="263" spans="2:42" s="601" customFormat="1" ht="15.75" customHeight="1" x14ac:dyDescent="0.25">
      <c r="B263" s="576">
        <v>249</v>
      </c>
      <c r="C263" s="683" t="s">
        <v>206</v>
      </c>
      <c r="D263" s="494" t="s">
        <v>124</v>
      </c>
      <c r="E263" s="530">
        <v>11</v>
      </c>
      <c r="F263" s="530">
        <v>73</v>
      </c>
      <c r="G263" s="530">
        <v>61</v>
      </c>
      <c r="H263" s="65">
        <v>5452</v>
      </c>
      <c r="I263" s="65">
        <v>162</v>
      </c>
      <c r="J263" s="615">
        <v>0.16735143066764491</v>
      </c>
      <c r="K263" s="65">
        <v>912.40000000000009</v>
      </c>
      <c r="L263" s="615">
        <v>0</v>
      </c>
      <c r="M263" s="65">
        <v>0</v>
      </c>
      <c r="N263" s="615">
        <v>0</v>
      </c>
      <c r="O263" s="65">
        <v>0</v>
      </c>
      <c r="P263" s="65">
        <v>0</v>
      </c>
      <c r="Q263" s="65">
        <v>0</v>
      </c>
      <c r="R263" s="65">
        <v>142.5</v>
      </c>
      <c r="S263" s="65">
        <v>34.9</v>
      </c>
      <c r="T263" s="65">
        <v>612.70000000000005</v>
      </c>
      <c r="U263" s="615">
        <v>0.19534115920763023</v>
      </c>
      <c r="V263" s="65">
        <v>1065</v>
      </c>
      <c r="W263" s="65">
        <v>34.6</v>
      </c>
      <c r="X263" s="65">
        <v>0</v>
      </c>
      <c r="Y263" s="65">
        <v>0</v>
      </c>
      <c r="Z263" s="65">
        <v>8416.1</v>
      </c>
      <c r="AA263" s="65">
        <v>119.1</v>
      </c>
      <c r="AB263" s="140">
        <v>1218.7000000000003</v>
      </c>
      <c r="AC263" s="140">
        <v>7316.5000000000009</v>
      </c>
      <c r="AD263" s="232">
        <v>0.7</v>
      </c>
      <c r="AE263" s="140">
        <v>3816.4</v>
      </c>
      <c r="AF263" s="140"/>
      <c r="AG263" s="140">
        <v>315.7</v>
      </c>
      <c r="AH263" s="497"/>
      <c r="AI263" s="65">
        <v>315.7</v>
      </c>
      <c r="AJ263" s="65"/>
      <c r="AK263" s="429"/>
      <c r="AL263" s="65">
        <v>0</v>
      </c>
      <c r="AM263" s="498"/>
      <c r="AN263" s="62">
        <v>0</v>
      </c>
      <c r="AP263" s="576"/>
    </row>
    <row r="264" spans="2:42" s="601" customFormat="1" ht="15.75" customHeight="1" x14ac:dyDescent="0.25">
      <c r="B264" s="576">
        <v>250</v>
      </c>
      <c r="C264" s="683"/>
      <c r="D264" s="15" t="s">
        <v>207</v>
      </c>
      <c r="E264" s="112">
        <v>9</v>
      </c>
      <c r="F264" s="112">
        <v>53</v>
      </c>
      <c r="G264" s="112">
        <v>42</v>
      </c>
      <c r="H264" s="69">
        <v>3745.9</v>
      </c>
      <c r="I264" s="69">
        <v>103.19999999999999</v>
      </c>
      <c r="J264" s="620">
        <v>0.10256547158226328</v>
      </c>
      <c r="K264" s="69">
        <v>384.20000000000005</v>
      </c>
      <c r="L264" s="620">
        <v>0</v>
      </c>
      <c r="M264" s="69">
        <v>0</v>
      </c>
      <c r="N264" s="620">
        <v>0</v>
      </c>
      <c r="O264" s="69">
        <v>0</v>
      </c>
      <c r="P264" s="69">
        <v>0</v>
      </c>
      <c r="Q264" s="69">
        <v>0</v>
      </c>
      <c r="R264" s="69">
        <v>112.6</v>
      </c>
      <c r="S264" s="69">
        <v>30.7</v>
      </c>
      <c r="T264" s="69">
        <v>398.1</v>
      </c>
      <c r="U264" s="620">
        <v>0.19536026055153635</v>
      </c>
      <c r="V264" s="69">
        <v>731.80000000000007</v>
      </c>
      <c r="W264" s="69">
        <v>27.5</v>
      </c>
      <c r="X264" s="69">
        <v>0</v>
      </c>
      <c r="Y264" s="69">
        <v>0</v>
      </c>
      <c r="Z264" s="60">
        <v>5534.0000000000009</v>
      </c>
      <c r="AA264" s="60">
        <v>81.7</v>
      </c>
      <c r="AB264" s="69">
        <v>841.00000000000011</v>
      </c>
      <c r="AC264" s="69">
        <v>4774.7000000000007</v>
      </c>
      <c r="AD264" s="238">
        <v>0.7</v>
      </c>
      <c r="AE264" s="69">
        <v>2622.13</v>
      </c>
      <c r="AF264" s="69"/>
      <c r="AG264" s="69">
        <v>209.1</v>
      </c>
      <c r="AH264" s="497">
        <v>0.7</v>
      </c>
      <c r="AI264" s="60">
        <v>209.1</v>
      </c>
      <c r="AJ264" s="69"/>
      <c r="AK264" s="438">
        <v>0</v>
      </c>
      <c r="AL264" s="69">
        <v>0</v>
      </c>
      <c r="AM264" s="497">
        <v>0.7</v>
      </c>
      <c r="AN264" s="461"/>
      <c r="AP264" s="576"/>
    </row>
    <row r="265" spans="2:42" s="601" customFormat="1" x14ac:dyDescent="0.25">
      <c r="B265" s="576">
        <v>251</v>
      </c>
      <c r="C265" s="683"/>
      <c r="D265" s="15" t="s">
        <v>208</v>
      </c>
      <c r="E265" s="112">
        <v>2</v>
      </c>
      <c r="F265" s="112">
        <v>20</v>
      </c>
      <c r="G265" s="112">
        <v>19</v>
      </c>
      <c r="H265" s="69">
        <v>1706.1000000000001</v>
      </c>
      <c r="I265" s="69">
        <v>58.8</v>
      </c>
      <c r="J265" s="620">
        <v>0.30959498270910263</v>
      </c>
      <c r="K265" s="69">
        <v>528.20000000000005</v>
      </c>
      <c r="L265" s="620">
        <v>0</v>
      </c>
      <c r="M265" s="69">
        <v>0</v>
      </c>
      <c r="N265" s="620">
        <v>0</v>
      </c>
      <c r="O265" s="69">
        <v>0</v>
      </c>
      <c r="P265" s="69">
        <v>0</v>
      </c>
      <c r="Q265" s="69">
        <v>0</v>
      </c>
      <c r="R265" s="69">
        <v>29.900000000000002</v>
      </c>
      <c r="S265" s="69">
        <v>4.2</v>
      </c>
      <c r="T265" s="69">
        <v>214.60000000000002</v>
      </c>
      <c r="U265" s="620">
        <v>0.19529922044428816</v>
      </c>
      <c r="V265" s="69">
        <v>333.20000000000005</v>
      </c>
      <c r="W265" s="69">
        <v>7.1</v>
      </c>
      <c r="X265" s="69">
        <v>0</v>
      </c>
      <c r="Y265" s="69">
        <v>0</v>
      </c>
      <c r="Z265" s="60">
        <v>2882.1</v>
      </c>
      <c r="AA265" s="60">
        <v>37.4</v>
      </c>
      <c r="AB265" s="69">
        <v>377.70000000000005</v>
      </c>
      <c r="AC265" s="69">
        <v>2541.8000000000002</v>
      </c>
      <c r="AD265" s="238">
        <v>0.7</v>
      </c>
      <c r="AE265" s="69">
        <v>1194.27</v>
      </c>
      <c r="AF265" s="69"/>
      <c r="AG265" s="69">
        <v>106.6</v>
      </c>
      <c r="AH265" s="497">
        <v>0.7</v>
      </c>
      <c r="AI265" s="60">
        <v>106.6</v>
      </c>
      <c r="AJ265" s="69"/>
      <c r="AK265" s="438">
        <v>0</v>
      </c>
      <c r="AL265" s="69">
        <v>0</v>
      </c>
      <c r="AM265" s="497">
        <v>0.7</v>
      </c>
      <c r="AN265" s="461"/>
      <c r="AP265" s="576"/>
    </row>
    <row r="266" spans="2:42" s="601" customFormat="1" ht="15.75" customHeight="1" x14ac:dyDescent="0.25">
      <c r="B266" s="576">
        <v>252</v>
      </c>
      <c r="C266" s="683" t="s">
        <v>209</v>
      </c>
      <c r="D266" s="494" t="s">
        <v>124</v>
      </c>
      <c r="E266" s="530">
        <v>41</v>
      </c>
      <c r="F266" s="530">
        <v>175</v>
      </c>
      <c r="G266" s="530">
        <v>154</v>
      </c>
      <c r="H266" s="65">
        <v>13782.2</v>
      </c>
      <c r="I266" s="65">
        <v>324</v>
      </c>
      <c r="J266" s="615">
        <v>0.20355240817866518</v>
      </c>
      <c r="K266" s="65">
        <v>2805.3999999999996</v>
      </c>
      <c r="L266" s="615">
        <v>0</v>
      </c>
      <c r="M266" s="65">
        <v>0</v>
      </c>
      <c r="N266" s="615">
        <v>0</v>
      </c>
      <c r="O266" s="65">
        <v>0</v>
      </c>
      <c r="P266" s="65">
        <v>0</v>
      </c>
      <c r="Q266" s="65">
        <v>0</v>
      </c>
      <c r="R266" s="65">
        <v>432.09999999999997</v>
      </c>
      <c r="S266" s="65">
        <v>29.7</v>
      </c>
      <c r="T266" s="65">
        <v>1585.6</v>
      </c>
      <c r="U266" s="615">
        <v>0.19535342688395171</v>
      </c>
      <c r="V266" s="65">
        <v>2692.3999999999996</v>
      </c>
      <c r="W266" s="65">
        <v>86.2</v>
      </c>
      <c r="X266" s="65">
        <v>0</v>
      </c>
      <c r="Y266" s="65">
        <v>0</v>
      </c>
      <c r="Z266" s="65">
        <v>21737.599999999999</v>
      </c>
      <c r="AA266" s="65">
        <v>326.89999999999998</v>
      </c>
      <c r="AB266" s="140">
        <v>3105.5</v>
      </c>
      <c r="AC266" s="140">
        <v>18959</v>
      </c>
      <c r="AD266" s="232">
        <v>0.7</v>
      </c>
      <c r="AE266" s="140">
        <v>9647.5399999999991</v>
      </c>
      <c r="AF266" s="140"/>
      <c r="AG266" s="140">
        <v>944.8</v>
      </c>
      <c r="AH266" s="497"/>
      <c r="AI266" s="65">
        <v>944.8</v>
      </c>
      <c r="AJ266" s="65"/>
      <c r="AK266" s="429"/>
      <c r="AL266" s="65">
        <v>0</v>
      </c>
      <c r="AM266" s="498"/>
      <c r="AN266" s="62">
        <v>0</v>
      </c>
      <c r="AP266" s="576"/>
    </row>
    <row r="267" spans="2:42" s="601" customFormat="1" x14ac:dyDescent="0.25">
      <c r="B267" s="576">
        <v>253</v>
      </c>
      <c r="C267" s="683"/>
      <c r="D267" s="15" t="s">
        <v>210</v>
      </c>
      <c r="E267" s="112">
        <v>8</v>
      </c>
      <c r="F267" s="112">
        <v>50</v>
      </c>
      <c r="G267" s="112">
        <v>38</v>
      </c>
      <c r="H267" s="69">
        <v>3664.2</v>
      </c>
      <c r="I267" s="69">
        <v>94.8</v>
      </c>
      <c r="J267" s="620">
        <v>0.26873533104088204</v>
      </c>
      <c r="K267" s="69">
        <v>984.69999999999993</v>
      </c>
      <c r="L267" s="620">
        <v>0</v>
      </c>
      <c r="M267" s="69">
        <v>0</v>
      </c>
      <c r="N267" s="620">
        <v>0</v>
      </c>
      <c r="O267" s="69">
        <v>0</v>
      </c>
      <c r="P267" s="69">
        <v>0</v>
      </c>
      <c r="Q267" s="69">
        <v>0</v>
      </c>
      <c r="R267" s="69">
        <v>127.7</v>
      </c>
      <c r="S267" s="69">
        <v>8.5</v>
      </c>
      <c r="T267" s="69">
        <v>438.69999999999993</v>
      </c>
      <c r="U267" s="620">
        <v>0.19534959882102509</v>
      </c>
      <c r="V267" s="69">
        <v>715.80000000000007</v>
      </c>
      <c r="W267" s="69">
        <v>27.5</v>
      </c>
      <c r="X267" s="69">
        <v>0</v>
      </c>
      <c r="Y267" s="69">
        <v>0</v>
      </c>
      <c r="Z267" s="60">
        <v>6061.9</v>
      </c>
      <c r="AA267" s="60">
        <v>93.5</v>
      </c>
      <c r="AB267" s="69">
        <v>836.80000000000007</v>
      </c>
      <c r="AC267" s="69">
        <v>5318.5999999999995</v>
      </c>
      <c r="AD267" s="238">
        <v>0.7</v>
      </c>
      <c r="AE267" s="69">
        <v>2564.9399999999996</v>
      </c>
      <c r="AF267" s="69"/>
      <c r="AG267" s="69">
        <v>175.3</v>
      </c>
      <c r="AH267" s="497">
        <v>0.7</v>
      </c>
      <c r="AI267" s="60">
        <v>175.3</v>
      </c>
      <c r="AJ267" s="69"/>
      <c r="AK267" s="438">
        <v>0</v>
      </c>
      <c r="AL267" s="69">
        <v>0</v>
      </c>
      <c r="AM267" s="497">
        <v>0.7</v>
      </c>
      <c r="AN267" s="461"/>
      <c r="AP267" s="576"/>
    </row>
    <row r="268" spans="2:42" s="601" customFormat="1" ht="15.75" customHeight="1" x14ac:dyDescent="0.25">
      <c r="B268" s="576">
        <v>254</v>
      </c>
      <c r="C268" s="683"/>
      <c r="D268" s="15" t="s">
        <v>211</v>
      </c>
      <c r="E268" s="112">
        <v>20</v>
      </c>
      <c r="F268" s="112">
        <v>67</v>
      </c>
      <c r="G268" s="112">
        <v>62</v>
      </c>
      <c r="H268" s="69">
        <v>5653.7000000000007</v>
      </c>
      <c r="I268" s="69">
        <v>81.599999999999994</v>
      </c>
      <c r="J268" s="620">
        <v>0.12326441091674477</v>
      </c>
      <c r="K268" s="69">
        <v>696.9</v>
      </c>
      <c r="L268" s="620">
        <v>0</v>
      </c>
      <c r="M268" s="69">
        <v>0</v>
      </c>
      <c r="N268" s="620">
        <v>0</v>
      </c>
      <c r="O268" s="69">
        <v>0</v>
      </c>
      <c r="P268" s="69">
        <v>0</v>
      </c>
      <c r="Q268" s="69">
        <v>0</v>
      </c>
      <c r="R268" s="69">
        <v>166.7</v>
      </c>
      <c r="S268" s="69">
        <v>8.5</v>
      </c>
      <c r="T268" s="69">
        <v>614.9</v>
      </c>
      <c r="U268" s="620">
        <v>0.19535879158780969</v>
      </c>
      <c r="V268" s="69">
        <v>1104.4999999999998</v>
      </c>
      <c r="W268" s="69">
        <v>27.5</v>
      </c>
      <c r="X268" s="69">
        <v>0</v>
      </c>
      <c r="Y268" s="69">
        <v>0</v>
      </c>
      <c r="Z268" s="60">
        <v>8354.2999999999993</v>
      </c>
      <c r="AA268" s="60">
        <v>128.4</v>
      </c>
      <c r="AB268" s="69">
        <v>1260.3999999999999</v>
      </c>
      <c r="AC268" s="69">
        <v>7222.3</v>
      </c>
      <c r="AD268" s="238">
        <v>0.7</v>
      </c>
      <c r="AE268" s="69">
        <v>3957.59</v>
      </c>
      <c r="AF268" s="69"/>
      <c r="AG268" s="69">
        <v>494.7</v>
      </c>
      <c r="AH268" s="497">
        <v>0.7</v>
      </c>
      <c r="AI268" s="60">
        <v>494.7</v>
      </c>
      <c r="AJ268" s="69"/>
      <c r="AK268" s="438">
        <v>0</v>
      </c>
      <c r="AL268" s="69">
        <v>0</v>
      </c>
      <c r="AM268" s="497">
        <v>0.7</v>
      </c>
      <c r="AN268" s="461"/>
      <c r="AP268" s="576"/>
    </row>
    <row r="269" spans="2:42" s="601" customFormat="1" x14ac:dyDescent="0.25">
      <c r="B269" s="576">
        <v>255</v>
      </c>
      <c r="C269" s="683"/>
      <c r="D269" s="15" t="s">
        <v>212</v>
      </c>
      <c r="E269" s="112">
        <v>13</v>
      </c>
      <c r="F269" s="112">
        <v>58</v>
      </c>
      <c r="G269" s="112">
        <v>54</v>
      </c>
      <c r="H269" s="69">
        <v>4464.2999999999993</v>
      </c>
      <c r="I269" s="69">
        <v>147.6</v>
      </c>
      <c r="J269" s="620">
        <v>0.25173039446273776</v>
      </c>
      <c r="K269" s="69">
        <v>1123.8</v>
      </c>
      <c r="L269" s="620">
        <v>0</v>
      </c>
      <c r="M269" s="69">
        <v>0</v>
      </c>
      <c r="N269" s="620">
        <v>0</v>
      </c>
      <c r="O269" s="69">
        <v>0</v>
      </c>
      <c r="P269" s="69">
        <v>0</v>
      </c>
      <c r="Q269" s="69">
        <v>0</v>
      </c>
      <c r="R269" s="69">
        <v>137.69999999999999</v>
      </c>
      <c r="S269" s="69">
        <v>12.7</v>
      </c>
      <c r="T269" s="69">
        <v>532</v>
      </c>
      <c r="U269" s="620">
        <v>0.19534977488072042</v>
      </c>
      <c r="V269" s="69">
        <v>872.1</v>
      </c>
      <c r="W269" s="69">
        <v>31.2</v>
      </c>
      <c r="X269" s="69">
        <v>0</v>
      </c>
      <c r="Y269" s="69">
        <v>0</v>
      </c>
      <c r="Z269" s="60">
        <v>7321.4</v>
      </c>
      <c r="AA269" s="60">
        <v>105</v>
      </c>
      <c r="AB269" s="69">
        <v>1008.3</v>
      </c>
      <c r="AC269" s="69">
        <v>6418.0999999999995</v>
      </c>
      <c r="AD269" s="238">
        <v>0.7</v>
      </c>
      <c r="AE269" s="69">
        <v>3125.0099999999993</v>
      </c>
      <c r="AF269" s="69"/>
      <c r="AG269" s="69">
        <v>274.8</v>
      </c>
      <c r="AH269" s="497">
        <v>0.7</v>
      </c>
      <c r="AI269" s="60">
        <v>274.8</v>
      </c>
      <c r="AJ269" s="69"/>
      <c r="AK269" s="438">
        <v>0</v>
      </c>
      <c r="AL269" s="69">
        <v>0</v>
      </c>
      <c r="AM269" s="497">
        <v>0.7</v>
      </c>
      <c r="AN269" s="461"/>
      <c r="AP269" s="576"/>
    </row>
    <row r="270" spans="2:42" s="601" customFormat="1" ht="15.75" customHeight="1" x14ac:dyDescent="0.25">
      <c r="B270" s="576">
        <v>256</v>
      </c>
      <c r="C270" s="683" t="s">
        <v>213</v>
      </c>
      <c r="D270" s="494" t="s">
        <v>124</v>
      </c>
      <c r="E270" s="530">
        <v>11</v>
      </c>
      <c r="F270" s="530">
        <v>73</v>
      </c>
      <c r="G270" s="530">
        <v>56</v>
      </c>
      <c r="H270" s="65">
        <v>5388.4000000000005</v>
      </c>
      <c r="I270" s="65">
        <v>171.60000000000002</v>
      </c>
      <c r="J270" s="615">
        <v>0.24359735728602178</v>
      </c>
      <c r="K270" s="65">
        <v>1312.6</v>
      </c>
      <c r="L270" s="615">
        <v>0</v>
      </c>
      <c r="M270" s="65">
        <v>0</v>
      </c>
      <c r="N270" s="615">
        <v>0</v>
      </c>
      <c r="O270" s="65">
        <v>0</v>
      </c>
      <c r="P270" s="65">
        <v>0</v>
      </c>
      <c r="Q270" s="65">
        <v>0</v>
      </c>
      <c r="R270" s="65">
        <v>132.60000000000002</v>
      </c>
      <c r="S270" s="65">
        <v>12.600000000000001</v>
      </c>
      <c r="T270" s="65">
        <v>644.69999999999993</v>
      </c>
      <c r="U270" s="615">
        <v>0.19530844035335165</v>
      </c>
      <c r="V270" s="65">
        <v>1052.4000000000001</v>
      </c>
      <c r="W270" s="65">
        <v>28</v>
      </c>
      <c r="X270" s="65">
        <v>0</v>
      </c>
      <c r="Y270" s="65">
        <v>0</v>
      </c>
      <c r="Z270" s="65">
        <v>8742.9</v>
      </c>
      <c r="AA270" s="65">
        <v>85.800000000000011</v>
      </c>
      <c r="AB270" s="140">
        <v>1166.2</v>
      </c>
      <c r="AC270" s="140">
        <v>7662.5</v>
      </c>
      <c r="AD270" s="232">
        <v>0.7</v>
      </c>
      <c r="AE270" s="140">
        <v>3771.88</v>
      </c>
      <c r="AF270" s="140"/>
      <c r="AG270" s="140">
        <v>187.5</v>
      </c>
      <c r="AH270" s="497"/>
      <c r="AI270" s="65">
        <v>187.5</v>
      </c>
      <c r="AJ270" s="65"/>
      <c r="AK270" s="429"/>
      <c r="AL270" s="65">
        <v>0</v>
      </c>
      <c r="AM270" s="498"/>
      <c r="AN270" s="62">
        <v>0</v>
      </c>
      <c r="AP270" s="576"/>
    </row>
    <row r="271" spans="2:42" s="601" customFormat="1" x14ac:dyDescent="0.25">
      <c r="B271" s="576">
        <v>257</v>
      </c>
      <c r="C271" s="683"/>
      <c r="D271" s="15" t="s">
        <v>214</v>
      </c>
      <c r="E271" s="112">
        <v>4</v>
      </c>
      <c r="F271" s="112">
        <v>27</v>
      </c>
      <c r="G271" s="112">
        <v>20</v>
      </c>
      <c r="H271" s="69">
        <v>1949.1</v>
      </c>
      <c r="I271" s="69">
        <v>72</v>
      </c>
      <c r="J271" s="620">
        <v>0.27202298496742089</v>
      </c>
      <c r="K271" s="69">
        <v>530.20000000000005</v>
      </c>
      <c r="L271" s="620">
        <v>0</v>
      </c>
      <c r="M271" s="69">
        <v>0</v>
      </c>
      <c r="N271" s="620">
        <v>0</v>
      </c>
      <c r="O271" s="69">
        <v>0</v>
      </c>
      <c r="P271" s="69">
        <v>0</v>
      </c>
      <c r="Q271" s="69">
        <v>0</v>
      </c>
      <c r="R271" s="69">
        <v>29.6</v>
      </c>
      <c r="S271" s="69">
        <v>4.2</v>
      </c>
      <c r="T271" s="69">
        <v>240.1</v>
      </c>
      <c r="U271" s="620">
        <v>0.19532091734646764</v>
      </c>
      <c r="V271" s="69">
        <v>380.70000000000005</v>
      </c>
      <c r="W271" s="69">
        <v>7.1</v>
      </c>
      <c r="X271" s="69">
        <v>0</v>
      </c>
      <c r="Y271" s="69">
        <v>0</v>
      </c>
      <c r="Z271" s="60">
        <v>3212.9999999999995</v>
      </c>
      <c r="AA271" s="60">
        <v>41.6</v>
      </c>
      <c r="AB271" s="69">
        <v>429.40000000000003</v>
      </c>
      <c r="AC271" s="69">
        <v>2825.2</v>
      </c>
      <c r="AD271" s="238">
        <v>0.7</v>
      </c>
      <c r="AE271" s="69">
        <v>1364.37</v>
      </c>
      <c r="AF271" s="69"/>
      <c r="AG271" s="69">
        <v>98.2</v>
      </c>
      <c r="AH271" s="497">
        <v>0.7</v>
      </c>
      <c r="AI271" s="60">
        <v>98.2</v>
      </c>
      <c r="AJ271" s="69"/>
      <c r="AK271" s="438">
        <v>0</v>
      </c>
      <c r="AL271" s="69">
        <v>0</v>
      </c>
      <c r="AM271" s="497">
        <v>0.7</v>
      </c>
      <c r="AN271" s="461"/>
      <c r="AP271" s="576"/>
    </row>
    <row r="272" spans="2:42" s="601" customFormat="1" x14ac:dyDescent="0.25">
      <c r="B272" s="576">
        <v>258</v>
      </c>
      <c r="C272" s="683"/>
      <c r="D272" s="15" t="s">
        <v>215</v>
      </c>
      <c r="E272" s="112">
        <v>1</v>
      </c>
      <c r="F272" s="112">
        <v>18</v>
      </c>
      <c r="G272" s="112">
        <v>13</v>
      </c>
      <c r="H272" s="69">
        <v>1208.2</v>
      </c>
      <c r="I272" s="69">
        <v>55.2</v>
      </c>
      <c r="J272" s="620">
        <v>0.34927992054295642</v>
      </c>
      <c r="K272" s="69">
        <v>422</v>
      </c>
      <c r="L272" s="620">
        <v>0</v>
      </c>
      <c r="M272" s="69">
        <v>0</v>
      </c>
      <c r="N272" s="620">
        <v>0</v>
      </c>
      <c r="O272" s="69">
        <v>0</v>
      </c>
      <c r="P272" s="69">
        <v>0</v>
      </c>
      <c r="Q272" s="69">
        <v>0</v>
      </c>
      <c r="R272" s="69">
        <v>59.2</v>
      </c>
      <c r="S272" s="69">
        <v>4.2</v>
      </c>
      <c r="T272" s="69">
        <v>151.69999999999999</v>
      </c>
      <c r="U272" s="620">
        <v>0.1953318986922695</v>
      </c>
      <c r="V272" s="69">
        <v>236</v>
      </c>
      <c r="W272" s="69">
        <v>13.8</v>
      </c>
      <c r="X272" s="69">
        <v>0</v>
      </c>
      <c r="Y272" s="69">
        <v>0</v>
      </c>
      <c r="Z272" s="60">
        <v>2150.3000000000002</v>
      </c>
      <c r="AA272" s="60">
        <v>0</v>
      </c>
      <c r="AB272" s="69">
        <v>249.8</v>
      </c>
      <c r="AC272" s="69">
        <v>1900.5000000000002</v>
      </c>
      <c r="AD272" s="238">
        <v>0.7</v>
      </c>
      <c r="AE272" s="69">
        <v>845.74</v>
      </c>
      <c r="AF272" s="69"/>
      <c r="AG272" s="69">
        <v>0</v>
      </c>
      <c r="AH272" s="497">
        <v>0.7</v>
      </c>
      <c r="AI272" s="60"/>
      <c r="AJ272" s="69"/>
      <c r="AK272" s="438">
        <v>0</v>
      </c>
      <c r="AL272" s="69">
        <v>0</v>
      </c>
      <c r="AM272" s="497">
        <v>0.7</v>
      </c>
      <c r="AN272" s="461"/>
      <c r="AP272" s="576"/>
    </row>
    <row r="273" spans="2:42" s="601" customFormat="1" ht="15.75" customHeight="1" x14ac:dyDescent="0.25">
      <c r="B273" s="576">
        <v>259</v>
      </c>
      <c r="C273" s="683"/>
      <c r="D273" s="15" t="s">
        <v>216</v>
      </c>
      <c r="E273" s="112">
        <v>6</v>
      </c>
      <c r="F273" s="112">
        <v>28</v>
      </c>
      <c r="G273" s="112">
        <v>23</v>
      </c>
      <c r="H273" s="69">
        <v>2231.1000000000004</v>
      </c>
      <c r="I273" s="69">
        <v>44.400000000000006</v>
      </c>
      <c r="J273" s="620">
        <v>0.16153466899735552</v>
      </c>
      <c r="K273" s="69">
        <v>360.4</v>
      </c>
      <c r="L273" s="620">
        <v>0</v>
      </c>
      <c r="M273" s="69">
        <v>0</v>
      </c>
      <c r="N273" s="620">
        <v>0</v>
      </c>
      <c r="O273" s="69">
        <v>0</v>
      </c>
      <c r="P273" s="69">
        <v>0</v>
      </c>
      <c r="Q273" s="69">
        <v>0</v>
      </c>
      <c r="R273" s="69">
        <v>43.8</v>
      </c>
      <c r="S273" s="69">
        <v>4.2</v>
      </c>
      <c r="T273" s="69">
        <v>252.89999999999998</v>
      </c>
      <c r="U273" s="620">
        <v>0.19528483707588182</v>
      </c>
      <c r="V273" s="69">
        <v>435.7</v>
      </c>
      <c r="W273" s="69">
        <v>7.1</v>
      </c>
      <c r="X273" s="69">
        <v>0</v>
      </c>
      <c r="Y273" s="69">
        <v>0</v>
      </c>
      <c r="Z273" s="60">
        <v>3379.6000000000004</v>
      </c>
      <c r="AA273" s="60">
        <v>44.2</v>
      </c>
      <c r="AB273" s="69">
        <v>487</v>
      </c>
      <c r="AC273" s="69">
        <v>2936.8000000000006</v>
      </c>
      <c r="AD273" s="238">
        <v>0.7</v>
      </c>
      <c r="AE273" s="69">
        <v>1561.7700000000002</v>
      </c>
      <c r="AF273" s="69"/>
      <c r="AG273" s="69">
        <v>89.3</v>
      </c>
      <c r="AH273" s="497">
        <v>0.7</v>
      </c>
      <c r="AI273" s="60">
        <v>89.3</v>
      </c>
      <c r="AJ273" s="69"/>
      <c r="AK273" s="438">
        <v>0</v>
      </c>
      <c r="AL273" s="69">
        <v>0</v>
      </c>
      <c r="AM273" s="497">
        <v>0.7</v>
      </c>
      <c r="AN273" s="461"/>
      <c r="AP273" s="576"/>
    </row>
    <row r="274" spans="2:42" s="601" customFormat="1" x14ac:dyDescent="0.25">
      <c r="B274" s="576">
        <v>260</v>
      </c>
      <c r="C274" s="654" t="s">
        <v>812</v>
      </c>
      <c r="D274" s="562" t="s">
        <v>217</v>
      </c>
      <c r="E274" s="569">
        <v>0</v>
      </c>
      <c r="F274" s="569">
        <v>71</v>
      </c>
      <c r="G274" s="569">
        <v>61.5</v>
      </c>
      <c r="H274" s="538">
        <v>5484.4</v>
      </c>
      <c r="I274" s="538">
        <v>158.4</v>
      </c>
      <c r="J274" s="626">
        <v>0.24753847275909854</v>
      </c>
      <c r="K274" s="538">
        <v>1357.6</v>
      </c>
      <c r="L274" s="626">
        <v>0</v>
      </c>
      <c r="M274" s="538">
        <v>0</v>
      </c>
      <c r="N274" s="626">
        <v>0</v>
      </c>
      <c r="O274" s="538">
        <v>0</v>
      </c>
      <c r="P274" s="538">
        <v>0</v>
      </c>
      <c r="Q274" s="538">
        <v>0</v>
      </c>
      <c r="R274" s="538">
        <v>94.8</v>
      </c>
      <c r="S274" s="539">
        <v>12.7</v>
      </c>
      <c r="T274" s="539">
        <v>660.3</v>
      </c>
      <c r="U274" s="627">
        <v>0.19537232878710525</v>
      </c>
      <c r="V274" s="540">
        <v>1071.5</v>
      </c>
      <c r="W274" s="539">
        <v>21.2</v>
      </c>
      <c r="X274" s="539">
        <v>0</v>
      </c>
      <c r="Y274" s="539">
        <v>0</v>
      </c>
      <c r="Z274" s="539">
        <v>8860.9000000000015</v>
      </c>
      <c r="AA274" s="539">
        <v>0</v>
      </c>
      <c r="AB274" s="539">
        <v>1092.7</v>
      </c>
      <c r="AC274" s="539">
        <v>7768.2</v>
      </c>
      <c r="AD274" s="628">
        <v>0.7</v>
      </c>
      <c r="AE274" s="539">
        <v>3839.0799999999995</v>
      </c>
      <c r="AF274" s="539"/>
      <c r="AG274" s="539">
        <v>0</v>
      </c>
      <c r="AH274" s="497">
        <v>0.7</v>
      </c>
      <c r="AI274" s="539"/>
      <c r="AJ274" s="539"/>
      <c r="AK274" s="541">
        <v>0</v>
      </c>
      <c r="AL274" s="539">
        <v>0</v>
      </c>
      <c r="AM274" s="497">
        <v>0.7</v>
      </c>
      <c r="AN274" s="542"/>
      <c r="AP274" s="576"/>
    </row>
    <row r="275" spans="2:42" ht="15.75" customHeight="1" x14ac:dyDescent="0.25">
      <c r="B275" s="576">
        <v>261</v>
      </c>
      <c r="C275" s="683" t="s">
        <v>218</v>
      </c>
      <c r="D275" s="494" t="s">
        <v>124</v>
      </c>
      <c r="E275" s="530">
        <v>24</v>
      </c>
      <c r="F275" s="530">
        <v>164.5</v>
      </c>
      <c r="G275" s="530">
        <v>136.5</v>
      </c>
      <c r="H275" s="65">
        <v>12155.6</v>
      </c>
      <c r="I275" s="65">
        <v>375.6</v>
      </c>
      <c r="J275" s="615">
        <v>0.25390766395735298</v>
      </c>
      <c r="K275" s="65">
        <v>3086.4</v>
      </c>
      <c r="L275" s="615">
        <v>0</v>
      </c>
      <c r="M275" s="65">
        <v>0</v>
      </c>
      <c r="N275" s="615">
        <v>0</v>
      </c>
      <c r="O275" s="65">
        <v>0</v>
      </c>
      <c r="P275" s="65">
        <v>0</v>
      </c>
      <c r="Q275" s="65">
        <v>0</v>
      </c>
      <c r="R275" s="65">
        <v>235.2</v>
      </c>
      <c r="S275" s="65">
        <v>23.299999999999997</v>
      </c>
      <c r="T275" s="65">
        <v>1460</v>
      </c>
      <c r="U275" s="615">
        <v>0.19405047879166801</v>
      </c>
      <c r="V275" s="65">
        <v>2358.7999999999997</v>
      </c>
      <c r="W275" s="65">
        <v>52.3</v>
      </c>
      <c r="X275" s="65">
        <v>0</v>
      </c>
      <c r="Y275" s="65">
        <v>0</v>
      </c>
      <c r="Z275" s="65">
        <v>19747.199999999997</v>
      </c>
      <c r="AA275" s="65">
        <v>174.9</v>
      </c>
      <c r="AB275" s="140">
        <v>2586</v>
      </c>
      <c r="AC275" s="140">
        <v>17336.099999999999</v>
      </c>
      <c r="AD275" s="232">
        <v>0.7</v>
      </c>
      <c r="AE275" s="140">
        <v>8508.9199999999983</v>
      </c>
      <c r="AF275" s="140"/>
      <c r="AG275" s="140">
        <v>525</v>
      </c>
      <c r="AH275" s="497"/>
      <c r="AI275" s="65">
        <v>525</v>
      </c>
      <c r="AJ275" s="65"/>
      <c r="AK275" s="429"/>
      <c r="AL275" s="65">
        <v>0</v>
      </c>
      <c r="AM275" s="498"/>
      <c r="AN275" s="62">
        <v>-55.5</v>
      </c>
    </row>
    <row r="276" spans="2:42" s="601" customFormat="1" x14ac:dyDescent="0.25">
      <c r="B276" s="576">
        <v>262</v>
      </c>
      <c r="C276" s="683"/>
      <c r="D276" s="15" t="s">
        <v>219</v>
      </c>
      <c r="E276" s="112">
        <v>2</v>
      </c>
      <c r="F276" s="112">
        <v>20</v>
      </c>
      <c r="G276" s="112">
        <v>14</v>
      </c>
      <c r="H276" s="69">
        <v>1325.5</v>
      </c>
      <c r="I276" s="69">
        <v>22.8</v>
      </c>
      <c r="J276" s="620">
        <v>0.16801207091663523</v>
      </c>
      <c r="K276" s="69">
        <v>222.7</v>
      </c>
      <c r="L276" s="620">
        <v>0</v>
      </c>
      <c r="M276" s="69">
        <v>0</v>
      </c>
      <c r="N276" s="620">
        <v>0</v>
      </c>
      <c r="O276" s="69">
        <v>0</v>
      </c>
      <c r="P276" s="69">
        <v>0</v>
      </c>
      <c r="Q276" s="69">
        <v>0</v>
      </c>
      <c r="R276" s="69">
        <v>1.9</v>
      </c>
      <c r="S276" s="69">
        <v>0</v>
      </c>
      <c r="T276" s="69">
        <v>144.6</v>
      </c>
      <c r="U276" s="620">
        <v>0.18347793285552622</v>
      </c>
      <c r="V276" s="69">
        <v>243.2</v>
      </c>
      <c r="W276" s="69">
        <v>0</v>
      </c>
      <c r="X276" s="69">
        <v>0</v>
      </c>
      <c r="Y276" s="69">
        <v>0</v>
      </c>
      <c r="Z276" s="60">
        <v>1960.7</v>
      </c>
      <c r="AA276" s="60">
        <v>0</v>
      </c>
      <c r="AB276" s="69">
        <v>243.2</v>
      </c>
      <c r="AC276" s="69">
        <v>1717.5</v>
      </c>
      <c r="AD276" s="238">
        <v>0.7</v>
      </c>
      <c r="AE276" s="69">
        <v>927.84999999999991</v>
      </c>
      <c r="AF276" s="69"/>
      <c r="AG276" s="69">
        <v>70.599999999999994</v>
      </c>
      <c r="AH276" s="497">
        <v>0.7</v>
      </c>
      <c r="AI276" s="60">
        <v>70.599999999999994</v>
      </c>
      <c r="AJ276" s="69"/>
      <c r="AK276" s="438">
        <v>0</v>
      </c>
      <c r="AL276" s="69">
        <v>0</v>
      </c>
      <c r="AM276" s="497">
        <v>0.7</v>
      </c>
      <c r="AN276" s="461"/>
      <c r="AP276" s="576"/>
    </row>
    <row r="277" spans="2:42" s="601" customFormat="1" x14ac:dyDescent="0.25">
      <c r="B277" s="576">
        <v>263</v>
      </c>
      <c r="C277" s="683"/>
      <c r="D277" s="15" t="s">
        <v>220</v>
      </c>
      <c r="E277" s="112">
        <v>6</v>
      </c>
      <c r="F277" s="112">
        <v>25</v>
      </c>
      <c r="G277" s="112">
        <v>24</v>
      </c>
      <c r="H277" s="69">
        <v>2291.6</v>
      </c>
      <c r="I277" s="69">
        <v>68.400000000000006</v>
      </c>
      <c r="J277" s="620">
        <v>0.24921452260429397</v>
      </c>
      <c r="K277" s="69">
        <v>571.1</v>
      </c>
      <c r="L277" s="620">
        <v>0</v>
      </c>
      <c r="M277" s="69">
        <v>0</v>
      </c>
      <c r="N277" s="620">
        <v>0</v>
      </c>
      <c r="O277" s="69">
        <v>0</v>
      </c>
      <c r="P277" s="69">
        <v>0</v>
      </c>
      <c r="Q277" s="69">
        <v>0</v>
      </c>
      <c r="R277" s="69">
        <v>32.1</v>
      </c>
      <c r="S277" s="69">
        <v>4.2</v>
      </c>
      <c r="T277" s="69">
        <v>277.5</v>
      </c>
      <c r="U277" s="620">
        <v>0.19532204573223949</v>
      </c>
      <c r="V277" s="69">
        <v>447.6</v>
      </c>
      <c r="W277" s="69">
        <v>7.1</v>
      </c>
      <c r="X277" s="69">
        <v>0</v>
      </c>
      <c r="Y277" s="69">
        <v>0</v>
      </c>
      <c r="Z277" s="60">
        <v>3699.5999999999995</v>
      </c>
      <c r="AA277" s="60">
        <v>47.9</v>
      </c>
      <c r="AB277" s="69">
        <v>502.6</v>
      </c>
      <c r="AC277" s="69">
        <v>3244.8999999999996</v>
      </c>
      <c r="AD277" s="238">
        <v>0.7</v>
      </c>
      <c r="AE277" s="69">
        <v>1604.12</v>
      </c>
      <c r="AF277" s="69"/>
      <c r="AG277" s="69">
        <v>202.2</v>
      </c>
      <c r="AH277" s="497">
        <v>0.7</v>
      </c>
      <c r="AI277" s="60">
        <v>202.2</v>
      </c>
      <c r="AJ277" s="69"/>
      <c r="AK277" s="438">
        <v>0</v>
      </c>
      <c r="AL277" s="69">
        <v>0</v>
      </c>
      <c r="AM277" s="497">
        <v>0.7</v>
      </c>
      <c r="AN277" s="461"/>
      <c r="AP277" s="576"/>
    </row>
    <row r="278" spans="2:42" x14ac:dyDescent="0.25">
      <c r="B278" s="576">
        <v>264</v>
      </c>
      <c r="C278" s="683"/>
      <c r="D278" s="15" t="s">
        <v>221</v>
      </c>
      <c r="E278" s="112">
        <v>10</v>
      </c>
      <c r="F278" s="112">
        <v>59.5</v>
      </c>
      <c r="G278" s="112">
        <v>45.5</v>
      </c>
      <c r="H278" s="69">
        <v>3986.2999999999997</v>
      </c>
      <c r="I278" s="69">
        <v>110.4</v>
      </c>
      <c r="J278" s="620">
        <v>0.2310413165090435</v>
      </c>
      <c r="K278" s="69">
        <v>921</v>
      </c>
      <c r="L278" s="620">
        <v>0</v>
      </c>
      <c r="M278" s="69">
        <v>0</v>
      </c>
      <c r="N278" s="620">
        <v>0</v>
      </c>
      <c r="O278" s="69">
        <v>0</v>
      </c>
      <c r="P278" s="69">
        <v>0</v>
      </c>
      <c r="Q278" s="69">
        <v>0</v>
      </c>
      <c r="R278" s="69">
        <v>106.3</v>
      </c>
      <c r="S278" s="69">
        <v>8.5</v>
      </c>
      <c r="T278" s="69">
        <v>468</v>
      </c>
      <c r="U278" s="620">
        <v>0.19536913930210975</v>
      </c>
      <c r="V278" s="69">
        <v>778.80000000000007</v>
      </c>
      <c r="W278" s="69">
        <v>24.2</v>
      </c>
      <c r="X278" s="69">
        <v>0</v>
      </c>
      <c r="Y278" s="69">
        <v>0</v>
      </c>
      <c r="Z278" s="60">
        <v>6403.5</v>
      </c>
      <c r="AA278" s="60">
        <v>53</v>
      </c>
      <c r="AB278" s="69">
        <v>856.00000000000011</v>
      </c>
      <c r="AC278" s="69">
        <v>5600.5</v>
      </c>
      <c r="AD278" s="238">
        <v>0.7</v>
      </c>
      <c r="AE278" s="69">
        <v>2790.41</v>
      </c>
      <c r="AF278" s="69"/>
      <c r="AG278" s="69">
        <v>0</v>
      </c>
      <c r="AH278" s="497">
        <v>0.7</v>
      </c>
      <c r="AI278" s="60"/>
      <c r="AJ278" s="69"/>
      <c r="AK278" s="438">
        <v>0</v>
      </c>
      <c r="AL278" s="69">
        <v>0</v>
      </c>
      <c r="AM278" s="497">
        <v>0.7</v>
      </c>
      <c r="AN278" s="461">
        <v>-55.5</v>
      </c>
    </row>
    <row r="279" spans="2:42" ht="15.75" customHeight="1" x14ac:dyDescent="0.25">
      <c r="B279" s="576">
        <v>265</v>
      </c>
      <c r="C279" s="683"/>
      <c r="D279" s="15" t="s">
        <v>222</v>
      </c>
      <c r="E279" s="112">
        <v>0</v>
      </c>
      <c r="F279" s="112">
        <v>18</v>
      </c>
      <c r="G279" s="112">
        <v>14</v>
      </c>
      <c r="H279" s="69">
        <v>1109.0999999999999</v>
      </c>
      <c r="I279" s="69">
        <v>64.8</v>
      </c>
      <c r="J279" s="620">
        <v>0.36155441348841405</v>
      </c>
      <c r="K279" s="69">
        <v>401</v>
      </c>
      <c r="L279" s="620">
        <v>0</v>
      </c>
      <c r="M279" s="69">
        <v>0</v>
      </c>
      <c r="N279" s="620">
        <v>0</v>
      </c>
      <c r="O279" s="69">
        <v>0</v>
      </c>
      <c r="P279" s="69">
        <v>0</v>
      </c>
      <c r="Q279" s="69">
        <v>0</v>
      </c>
      <c r="R279" s="69">
        <v>29.6</v>
      </c>
      <c r="S279" s="69">
        <v>4.2</v>
      </c>
      <c r="T279" s="69">
        <v>145</v>
      </c>
      <c r="U279" s="620">
        <v>0.19529348120097378</v>
      </c>
      <c r="V279" s="69">
        <v>216.6</v>
      </c>
      <c r="W279" s="69">
        <v>7.1</v>
      </c>
      <c r="X279" s="69">
        <v>0</v>
      </c>
      <c r="Y279" s="69">
        <v>0</v>
      </c>
      <c r="Z279" s="60">
        <v>1977.3999999999996</v>
      </c>
      <c r="AA279" s="60">
        <v>0</v>
      </c>
      <c r="AB279" s="69">
        <v>223.7</v>
      </c>
      <c r="AC279" s="69">
        <v>1753.6999999999998</v>
      </c>
      <c r="AD279" s="238">
        <v>0.7</v>
      </c>
      <c r="AE279" s="69">
        <v>776.36999999999989</v>
      </c>
      <c r="AF279" s="69"/>
      <c r="AG279" s="69">
        <v>0</v>
      </c>
      <c r="AH279" s="497">
        <v>0.7</v>
      </c>
      <c r="AI279" s="60"/>
      <c r="AJ279" s="69"/>
      <c r="AK279" s="438">
        <v>0</v>
      </c>
      <c r="AL279" s="69">
        <v>0</v>
      </c>
      <c r="AM279" s="497">
        <v>0.7</v>
      </c>
      <c r="AN279" s="461"/>
    </row>
    <row r="280" spans="2:42" s="601" customFormat="1" x14ac:dyDescent="0.25">
      <c r="B280" s="576">
        <v>266</v>
      </c>
      <c r="C280" s="683"/>
      <c r="D280" s="15" t="s">
        <v>223</v>
      </c>
      <c r="E280" s="112">
        <v>6</v>
      </c>
      <c r="F280" s="112">
        <v>42</v>
      </c>
      <c r="G280" s="112">
        <v>39</v>
      </c>
      <c r="H280" s="69">
        <v>3443.1000000000004</v>
      </c>
      <c r="I280" s="69">
        <v>109.2</v>
      </c>
      <c r="J280" s="620">
        <v>0.28189712758851032</v>
      </c>
      <c r="K280" s="69">
        <v>970.6</v>
      </c>
      <c r="L280" s="620">
        <v>0</v>
      </c>
      <c r="M280" s="69">
        <v>0</v>
      </c>
      <c r="N280" s="620">
        <v>0</v>
      </c>
      <c r="O280" s="69">
        <v>0</v>
      </c>
      <c r="P280" s="69">
        <v>0</v>
      </c>
      <c r="Q280" s="69">
        <v>0</v>
      </c>
      <c r="R280" s="69">
        <v>65.3</v>
      </c>
      <c r="S280" s="69">
        <v>6.4</v>
      </c>
      <c r="T280" s="69">
        <v>424.90000000000003</v>
      </c>
      <c r="U280" s="620">
        <v>0.19534721617147338</v>
      </c>
      <c r="V280" s="69">
        <v>672.6</v>
      </c>
      <c r="W280" s="69">
        <v>13.9</v>
      </c>
      <c r="X280" s="69">
        <v>0</v>
      </c>
      <c r="Y280" s="69">
        <v>0</v>
      </c>
      <c r="Z280" s="60">
        <v>5706</v>
      </c>
      <c r="AA280" s="60">
        <v>74</v>
      </c>
      <c r="AB280" s="69">
        <v>760.5</v>
      </c>
      <c r="AC280" s="69">
        <v>5019.5</v>
      </c>
      <c r="AD280" s="238">
        <v>0.7</v>
      </c>
      <c r="AE280" s="69">
        <v>2410.17</v>
      </c>
      <c r="AF280" s="69"/>
      <c r="AG280" s="69">
        <v>252.2</v>
      </c>
      <c r="AH280" s="497">
        <v>0.7</v>
      </c>
      <c r="AI280" s="60">
        <v>252.2</v>
      </c>
      <c r="AJ280" s="69"/>
      <c r="AK280" s="438">
        <v>0</v>
      </c>
      <c r="AL280" s="69">
        <v>0</v>
      </c>
      <c r="AM280" s="497">
        <v>0.7</v>
      </c>
      <c r="AN280" s="461"/>
      <c r="AP280" s="576"/>
    </row>
    <row r="281" spans="2:42" s="601" customFormat="1" ht="15.75" customHeight="1" x14ac:dyDescent="0.25">
      <c r="B281" s="576">
        <v>267</v>
      </c>
      <c r="C281" s="683" t="s">
        <v>224</v>
      </c>
      <c r="D281" s="494" t="s">
        <v>124</v>
      </c>
      <c r="E281" s="530">
        <v>12</v>
      </c>
      <c r="F281" s="530">
        <v>116</v>
      </c>
      <c r="G281" s="530">
        <v>85</v>
      </c>
      <c r="H281" s="65">
        <v>8093.7000000000007</v>
      </c>
      <c r="I281" s="65">
        <v>186</v>
      </c>
      <c r="J281" s="615">
        <v>0.20252789206419808</v>
      </c>
      <c r="K281" s="65">
        <v>1639.2</v>
      </c>
      <c r="L281" s="615">
        <v>0</v>
      </c>
      <c r="M281" s="65">
        <v>0</v>
      </c>
      <c r="N281" s="615">
        <v>0</v>
      </c>
      <c r="O281" s="65">
        <v>0</v>
      </c>
      <c r="P281" s="65">
        <v>0</v>
      </c>
      <c r="Q281" s="65">
        <v>0</v>
      </c>
      <c r="R281" s="65">
        <v>246.20000000000002</v>
      </c>
      <c r="S281" s="65">
        <v>23.4</v>
      </c>
      <c r="T281" s="65">
        <v>925.09999999999991</v>
      </c>
      <c r="U281" s="615">
        <v>0.19536182462903243</v>
      </c>
      <c r="V281" s="65">
        <v>1581.1999999999998</v>
      </c>
      <c r="W281" s="65">
        <v>55.6</v>
      </c>
      <c r="X281" s="65">
        <v>0</v>
      </c>
      <c r="Y281" s="65">
        <v>0</v>
      </c>
      <c r="Z281" s="65">
        <v>12750.400000000001</v>
      </c>
      <c r="AA281" s="65">
        <v>118.6</v>
      </c>
      <c r="AB281" s="140">
        <v>1755.3999999999999</v>
      </c>
      <c r="AC281" s="140">
        <v>11113.6</v>
      </c>
      <c r="AD281" s="232">
        <v>0.7</v>
      </c>
      <c r="AE281" s="140">
        <v>5665.59</v>
      </c>
      <c r="AF281" s="140"/>
      <c r="AG281" s="140">
        <v>477.2</v>
      </c>
      <c r="AH281" s="497"/>
      <c r="AI281" s="65">
        <v>477.2</v>
      </c>
      <c r="AJ281" s="65"/>
      <c r="AK281" s="429"/>
      <c r="AL281" s="65">
        <v>0</v>
      </c>
      <c r="AM281" s="498"/>
      <c r="AN281" s="62">
        <v>0</v>
      </c>
      <c r="AP281" s="576"/>
    </row>
    <row r="282" spans="2:42" s="601" customFormat="1" ht="15.75" customHeight="1" x14ac:dyDescent="0.25">
      <c r="B282" s="576">
        <v>268</v>
      </c>
      <c r="C282" s="683"/>
      <c r="D282" s="15" t="s">
        <v>225</v>
      </c>
      <c r="E282" s="112">
        <v>10</v>
      </c>
      <c r="F282" s="112">
        <v>82.5</v>
      </c>
      <c r="G282" s="112">
        <v>63.5</v>
      </c>
      <c r="H282" s="69">
        <v>5921.6</v>
      </c>
      <c r="I282" s="69">
        <v>132</v>
      </c>
      <c r="J282" s="620">
        <v>0.17735071602269656</v>
      </c>
      <c r="K282" s="69">
        <v>1050.2</v>
      </c>
      <c r="L282" s="620">
        <v>0</v>
      </c>
      <c r="M282" s="69">
        <v>0</v>
      </c>
      <c r="N282" s="620">
        <v>0</v>
      </c>
      <c r="O282" s="69">
        <v>0</v>
      </c>
      <c r="P282" s="69">
        <v>0</v>
      </c>
      <c r="Q282" s="69">
        <v>0</v>
      </c>
      <c r="R282" s="69">
        <v>172.20000000000002</v>
      </c>
      <c r="S282" s="69">
        <v>14.9</v>
      </c>
      <c r="T282" s="69">
        <v>665.8</v>
      </c>
      <c r="U282" s="620">
        <v>0.1953694947311537</v>
      </c>
      <c r="V282" s="69">
        <v>1156.8999999999999</v>
      </c>
      <c r="W282" s="69">
        <v>38.1</v>
      </c>
      <c r="X282" s="69">
        <v>0</v>
      </c>
      <c r="Y282" s="69">
        <v>0</v>
      </c>
      <c r="Z282" s="60">
        <v>9151.7000000000007</v>
      </c>
      <c r="AA282" s="60">
        <v>118.6</v>
      </c>
      <c r="AB282" s="69">
        <v>1313.6</v>
      </c>
      <c r="AC282" s="69">
        <v>7956.7</v>
      </c>
      <c r="AD282" s="238">
        <v>0.7</v>
      </c>
      <c r="AE282" s="69">
        <v>4145.12</v>
      </c>
      <c r="AF282" s="69"/>
      <c r="AG282" s="69">
        <v>477.2</v>
      </c>
      <c r="AH282" s="497">
        <v>0.7</v>
      </c>
      <c r="AI282" s="60">
        <v>477.2</v>
      </c>
      <c r="AJ282" s="69"/>
      <c r="AK282" s="438">
        <v>0</v>
      </c>
      <c r="AL282" s="69">
        <v>0</v>
      </c>
      <c r="AM282" s="497">
        <v>0.7</v>
      </c>
      <c r="AN282" s="461"/>
      <c r="AP282" s="576"/>
    </row>
    <row r="283" spans="2:42" s="601" customFormat="1" x14ac:dyDescent="0.25">
      <c r="B283" s="576">
        <v>269</v>
      </c>
      <c r="C283" s="683"/>
      <c r="D283" s="15" t="s">
        <v>226</v>
      </c>
      <c r="E283" s="112">
        <v>2</v>
      </c>
      <c r="F283" s="112">
        <v>33.5</v>
      </c>
      <c r="G283" s="112">
        <v>21.5</v>
      </c>
      <c r="H283" s="69">
        <v>2172.1</v>
      </c>
      <c r="I283" s="69">
        <v>54</v>
      </c>
      <c r="J283" s="620">
        <v>0.27116615257124443</v>
      </c>
      <c r="K283" s="69">
        <v>589</v>
      </c>
      <c r="L283" s="620">
        <v>0</v>
      </c>
      <c r="M283" s="69">
        <v>0</v>
      </c>
      <c r="N283" s="620">
        <v>0</v>
      </c>
      <c r="O283" s="69">
        <v>0</v>
      </c>
      <c r="P283" s="69">
        <v>0</v>
      </c>
      <c r="Q283" s="69">
        <v>0</v>
      </c>
      <c r="R283" s="69">
        <v>74</v>
      </c>
      <c r="S283" s="69">
        <v>8.5</v>
      </c>
      <c r="T283" s="69">
        <v>259.3</v>
      </c>
      <c r="U283" s="620">
        <v>0.19534091432254502</v>
      </c>
      <c r="V283" s="69">
        <v>424.3</v>
      </c>
      <c r="W283" s="69">
        <v>17.5</v>
      </c>
      <c r="X283" s="69">
        <v>0</v>
      </c>
      <c r="Y283" s="69">
        <v>0</v>
      </c>
      <c r="Z283" s="60">
        <v>3598.7000000000003</v>
      </c>
      <c r="AA283" s="60">
        <v>0</v>
      </c>
      <c r="AB283" s="69">
        <v>441.8</v>
      </c>
      <c r="AC283" s="69">
        <v>3156.9</v>
      </c>
      <c r="AD283" s="238">
        <v>0.7</v>
      </c>
      <c r="AE283" s="69">
        <v>1520.4699999999998</v>
      </c>
      <c r="AF283" s="69"/>
      <c r="AG283" s="69">
        <v>0</v>
      </c>
      <c r="AH283" s="497">
        <v>0.7</v>
      </c>
      <c r="AI283" s="60"/>
      <c r="AJ283" s="69"/>
      <c r="AK283" s="438">
        <v>0</v>
      </c>
      <c r="AL283" s="69">
        <v>0</v>
      </c>
      <c r="AM283" s="497">
        <v>0.7</v>
      </c>
      <c r="AN283" s="461"/>
      <c r="AP283" s="576"/>
    </row>
    <row r="284" spans="2:42" ht="15.75" customHeight="1" x14ac:dyDescent="0.25">
      <c r="B284" s="576">
        <v>270</v>
      </c>
      <c r="C284" s="683" t="s">
        <v>813</v>
      </c>
      <c r="D284" s="494" t="s">
        <v>124</v>
      </c>
      <c r="E284" s="530">
        <v>5</v>
      </c>
      <c r="F284" s="530">
        <v>80</v>
      </c>
      <c r="G284" s="530">
        <v>45</v>
      </c>
      <c r="H284" s="65">
        <v>3962.1</v>
      </c>
      <c r="I284" s="65">
        <v>100.80000000000001</v>
      </c>
      <c r="J284" s="615">
        <v>0.1935842103934782</v>
      </c>
      <c r="K284" s="65">
        <v>767</v>
      </c>
      <c r="L284" s="615">
        <v>0</v>
      </c>
      <c r="M284" s="65">
        <v>0</v>
      </c>
      <c r="N284" s="615">
        <v>0</v>
      </c>
      <c r="O284" s="65">
        <v>0</v>
      </c>
      <c r="P284" s="65">
        <v>0</v>
      </c>
      <c r="Q284" s="65">
        <v>0</v>
      </c>
      <c r="R284" s="65">
        <v>125</v>
      </c>
      <c r="S284" s="65">
        <v>8.5</v>
      </c>
      <c r="T284" s="65">
        <v>450.5</v>
      </c>
      <c r="U284" s="615">
        <v>0.19532571111279376</v>
      </c>
      <c r="V284" s="65">
        <v>773.90000000000009</v>
      </c>
      <c r="W284" s="65">
        <v>27.5</v>
      </c>
      <c r="X284" s="65">
        <v>0</v>
      </c>
      <c r="Y284" s="65">
        <v>0</v>
      </c>
      <c r="Z284" s="65">
        <v>6215.2999999999993</v>
      </c>
      <c r="AA284" s="65">
        <v>0</v>
      </c>
      <c r="AB284" s="140">
        <v>801.40000000000009</v>
      </c>
      <c r="AC284" s="140">
        <v>5413.9</v>
      </c>
      <c r="AD284" s="232">
        <v>0.7</v>
      </c>
      <c r="AE284" s="140">
        <v>2773.47</v>
      </c>
      <c r="AF284" s="140"/>
      <c r="AG284" s="140">
        <v>0</v>
      </c>
      <c r="AH284" s="497"/>
      <c r="AI284" s="65">
        <v>0</v>
      </c>
      <c r="AJ284" s="65"/>
      <c r="AK284" s="429"/>
      <c r="AL284" s="65">
        <v>0</v>
      </c>
      <c r="AM284" s="498"/>
      <c r="AN284" s="62">
        <v>0</v>
      </c>
    </row>
    <row r="285" spans="2:42" ht="15.75" customHeight="1" x14ac:dyDescent="0.25">
      <c r="B285" s="576">
        <v>271</v>
      </c>
      <c r="C285" s="683"/>
      <c r="D285" s="15" t="s">
        <v>227</v>
      </c>
      <c r="E285" s="112">
        <v>3</v>
      </c>
      <c r="F285" s="112">
        <v>39</v>
      </c>
      <c r="G285" s="112">
        <v>23</v>
      </c>
      <c r="H285" s="69">
        <v>2057.8999999999996</v>
      </c>
      <c r="I285" s="69">
        <v>42</v>
      </c>
      <c r="J285" s="620">
        <v>0.13897662665824387</v>
      </c>
      <c r="K285" s="69">
        <v>286</v>
      </c>
      <c r="L285" s="620">
        <v>0</v>
      </c>
      <c r="M285" s="69">
        <v>0</v>
      </c>
      <c r="N285" s="620">
        <v>0</v>
      </c>
      <c r="O285" s="69">
        <v>0</v>
      </c>
      <c r="P285" s="69">
        <v>0</v>
      </c>
      <c r="Q285" s="69">
        <v>0</v>
      </c>
      <c r="R285" s="69">
        <v>6.1</v>
      </c>
      <c r="S285" s="69">
        <v>0</v>
      </c>
      <c r="T285" s="69">
        <v>232.79999999999998</v>
      </c>
      <c r="U285" s="620">
        <v>0.19534476893920991</v>
      </c>
      <c r="V285" s="69">
        <v>402</v>
      </c>
      <c r="W285" s="69">
        <v>0</v>
      </c>
      <c r="X285" s="69">
        <v>0</v>
      </c>
      <c r="Y285" s="69">
        <v>0</v>
      </c>
      <c r="Z285" s="60">
        <v>3026.7999999999997</v>
      </c>
      <c r="AA285" s="60">
        <v>0</v>
      </c>
      <c r="AB285" s="69">
        <v>402</v>
      </c>
      <c r="AC285" s="69">
        <v>2624.7999999999997</v>
      </c>
      <c r="AD285" s="238">
        <v>0.7</v>
      </c>
      <c r="AE285" s="69">
        <v>1440.5299999999997</v>
      </c>
      <c r="AF285" s="69"/>
      <c r="AG285" s="69">
        <v>0</v>
      </c>
      <c r="AH285" s="497">
        <v>0.7</v>
      </c>
      <c r="AI285" s="60"/>
      <c r="AJ285" s="69"/>
      <c r="AK285" s="438">
        <v>0</v>
      </c>
      <c r="AL285" s="69">
        <v>0</v>
      </c>
      <c r="AM285" s="497">
        <v>0.7</v>
      </c>
      <c r="AN285" s="461"/>
    </row>
    <row r="286" spans="2:42" x14ac:dyDescent="0.25">
      <c r="B286" s="576">
        <v>272</v>
      </c>
      <c r="C286" s="683"/>
      <c r="D286" s="15" t="s">
        <v>802</v>
      </c>
      <c r="E286" s="112">
        <v>2</v>
      </c>
      <c r="F286" s="112">
        <v>41</v>
      </c>
      <c r="G286" s="112">
        <v>22</v>
      </c>
      <c r="H286" s="69">
        <v>1904.2000000000003</v>
      </c>
      <c r="I286" s="69">
        <v>58.800000000000004</v>
      </c>
      <c r="J286" s="620">
        <v>0.25259951685747289</v>
      </c>
      <c r="K286" s="69">
        <v>481</v>
      </c>
      <c r="L286" s="620">
        <v>0</v>
      </c>
      <c r="M286" s="69">
        <v>0</v>
      </c>
      <c r="N286" s="620">
        <v>0</v>
      </c>
      <c r="O286" s="69">
        <v>0</v>
      </c>
      <c r="P286" s="69">
        <v>0</v>
      </c>
      <c r="Q286" s="69">
        <v>0</v>
      </c>
      <c r="R286" s="69">
        <v>118.9</v>
      </c>
      <c r="S286" s="69">
        <v>8.5</v>
      </c>
      <c r="T286" s="69">
        <v>217.70000000000002</v>
      </c>
      <c r="U286" s="620">
        <v>0.19530511500892761</v>
      </c>
      <c r="V286" s="69">
        <v>371.90000000000003</v>
      </c>
      <c r="W286" s="69">
        <v>27.5</v>
      </c>
      <c r="X286" s="69">
        <v>0</v>
      </c>
      <c r="Y286" s="69">
        <v>0</v>
      </c>
      <c r="Z286" s="60">
        <v>3188.5</v>
      </c>
      <c r="AA286" s="60">
        <v>0</v>
      </c>
      <c r="AB286" s="69">
        <v>399.40000000000003</v>
      </c>
      <c r="AC286" s="69">
        <v>2789.1</v>
      </c>
      <c r="AD286" s="238">
        <v>0.7</v>
      </c>
      <c r="AE286" s="69">
        <v>1332.94</v>
      </c>
      <c r="AF286" s="69"/>
      <c r="AG286" s="69">
        <v>0</v>
      </c>
      <c r="AH286" s="497">
        <v>0.7</v>
      </c>
      <c r="AI286" s="60"/>
      <c r="AJ286" s="69"/>
      <c r="AK286" s="438">
        <v>0</v>
      </c>
      <c r="AL286" s="69">
        <v>0</v>
      </c>
      <c r="AM286" s="497">
        <v>0.7</v>
      </c>
      <c r="AN286" s="461"/>
    </row>
    <row r="287" spans="2:42" ht="15.75" customHeight="1" x14ac:dyDescent="0.25">
      <c r="B287" s="576">
        <v>273</v>
      </c>
      <c r="C287" s="683" t="s">
        <v>814</v>
      </c>
      <c r="D287" s="494" t="s">
        <v>124</v>
      </c>
      <c r="E287" s="530">
        <v>4</v>
      </c>
      <c r="F287" s="530">
        <v>117.5</v>
      </c>
      <c r="G287" s="530">
        <v>75.5</v>
      </c>
      <c r="H287" s="65">
        <v>6926.5</v>
      </c>
      <c r="I287" s="65">
        <v>67.2</v>
      </c>
      <c r="J287" s="615">
        <v>0.12609543059265141</v>
      </c>
      <c r="K287" s="65">
        <v>873.4</v>
      </c>
      <c r="L287" s="615">
        <v>0</v>
      </c>
      <c r="M287" s="65">
        <v>0</v>
      </c>
      <c r="N287" s="615">
        <v>0</v>
      </c>
      <c r="O287" s="65">
        <v>0</v>
      </c>
      <c r="P287" s="65">
        <v>0</v>
      </c>
      <c r="Q287" s="65">
        <v>0</v>
      </c>
      <c r="R287" s="65">
        <v>328.6</v>
      </c>
      <c r="S287" s="65">
        <v>49</v>
      </c>
      <c r="T287" s="65">
        <v>733.8</v>
      </c>
      <c r="U287" s="615">
        <v>0.19532231285642102</v>
      </c>
      <c r="V287" s="65">
        <v>1352.9</v>
      </c>
      <c r="W287" s="65">
        <v>66</v>
      </c>
      <c r="X287" s="65">
        <v>0</v>
      </c>
      <c r="Y287" s="65">
        <v>0</v>
      </c>
      <c r="Z287" s="65">
        <v>10397.399999999998</v>
      </c>
      <c r="AA287" s="65">
        <v>0</v>
      </c>
      <c r="AB287" s="140">
        <v>1418.9</v>
      </c>
      <c r="AC287" s="140">
        <v>8978.5</v>
      </c>
      <c r="AD287" s="232">
        <v>0.7</v>
      </c>
      <c r="AE287" s="140">
        <v>4848.5499999999993</v>
      </c>
      <c r="AF287" s="140"/>
      <c r="AG287" s="140">
        <v>0</v>
      </c>
      <c r="AH287" s="497"/>
      <c r="AI287" s="65">
        <v>0</v>
      </c>
      <c r="AJ287" s="65"/>
      <c r="AK287" s="429"/>
      <c r="AL287" s="65">
        <v>0</v>
      </c>
      <c r="AM287" s="498"/>
      <c r="AN287" s="62">
        <v>0</v>
      </c>
    </row>
    <row r="288" spans="2:42" x14ac:dyDescent="0.25">
      <c r="B288" s="576">
        <v>274</v>
      </c>
      <c r="C288" s="683"/>
      <c r="D288" s="15" t="s">
        <v>228</v>
      </c>
      <c r="E288" s="112">
        <v>3</v>
      </c>
      <c r="F288" s="112">
        <v>63</v>
      </c>
      <c r="G288" s="112">
        <v>34</v>
      </c>
      <c r="H288" s="69">
        <v>3127.5</v>
      </c>
      <c r="I288" s="69">
        <v>20.399999999999999</v>
      </c>
      <c r="J288" s="620">
        <v>6.8009592326139096E-2</v>
      </c>
      <c r="K288" s="69">
        <v>212.70000000000002</v>
      </c>
      <c r="L288" s="620">
        <v>0</v>
      </c>
      <c r="M288" s="69">
        <v>0</v>
      </c>
      <c r="N288" s="620">
        <v>0</v>
      </c>
      <c r="O288" s="69">
        <v>0</v>
      </c>
      <c r="P288" s="69">
        <v>0</v>
      </c>
      <c r="Q288" s="69">
        <v>0</v>
      </c>
      <c r="R288" s="69">
        <v>128.1</v>
      </c>
      <c r="S288" s="69">
        <v>29.9</v>
      </c>
      <c r="T288" s="69">
        <v>316.60000000000002</v>
      </c>
      <c r="U288" s="620">
        <v>0.19536370903277378</v>
      </c>
      <c r="V288" s="69">
        <v>611</v>
      </c>
      <c r="W288" s="69">
        <v>27.5</v>
      </c>
      <c r="X288" s="69">
        <v>0</v>
      </c>
      <c r="Y288" s="69">
        <v>0</v>
      </c>
      <c r="Z288" s="60">
        <v>4473.7</v>
      </c>
      <c r="AA288" s="60">
        <v>0</v>
      </c>
      <c r="AB288" s="69">
        <v>638.5</v>
      </c>
      <c r="AC288" s="69">
        <v>3835.2</v>
      </c>
      <c r="AD288" s="238">
        <v>0.7</v>
      </c>
      <c r="AE288" s="69">
        <v>2189.25</v>
      </c>
      <c r="AF288" s="69"/>
      <c r="AG288" s="69">
        <v>0</v>
      </c>
      <c r="AH288" s="497">
        <v>0.7</v>
      </c>
      <c r="AI288" s="60"/>
      <c r="AJ288" s="69"/>
      <c r="AK288" s="438">
        <v>0</v>
      </c>
      <c r="AL288" s="69">
        <v>0</v>
      </c>
      <c r="AM288" s="497">
        <v>0.7</v>
      </c>
      <c r="AN288" s="461"/>
    </row>
    <row r="289" spans="2:42" s="601" customFormat="1" ht="18.75" customHeight="1" x14ac:dyDescent="0.25">
      <c r="B289" s="576">
        <v>275</v>
      </c>
      <c r="C289" s="683"/>
      <c r="D289" s="15" t="s">
        <v>229</v>
      </c>
      <c r="E289" s="112">
        <v>1</v>
      </c>
      <c r="F289" s="112">
        <v>19.5</v>
      </c>
      <c r="G289" s="112">
        <v>17.5</v>
      </c>
      <c r="H289" s="69">
        <v>1684.6</v>
      </c>
      <c r="I289" s="69">
        <v>33.6</v>
      </c>
      <c r="J289" s="620">
        <v>0.26849103644782141</v>
      </c>
      <c r="K289" s="69">
        <v>452.29999999999995</v>
      </c>
      <c r="L289" s="620">
        <v>0</v>
      </c>
      <c r="M289" s="69">
        <v>0</v>
      </c>
      <c r="N289" s="620">
        <v>0</v>
      </c>
      <c r="O289" s="69">
        <v>0</v>
      </c>
      <c r="P289" s="69">
        <v>0</v>
      </c>
      <c r="Q289" s="69">
        <v>0</v>
      </c>
      <c r="R289" s="69">
        <v>54.4</v>
      </c>
      <c r="S289" s="69">
        <v>6.4</v>
      </c>
      <c r="T289" s="69">
        <v>202.7</v>
      </c>
      <c r="U289" s="620">
        <v>0.19529858720170962</v>
      </c>
      <c r="V289" s="69">
        <v>329</v>
      </c>
      <c r="W289" s="69">
        <v>10.6</v>
      </c>
      <c r="X289" s="69">
        <v>0</v>
      </c>
      <c r="Y289" s="69">
        <v>0</v>
      </c>
      <c r="Z289" s="60">
        <v>2773.6</v>
      </c>
      <c r="AA289" s="60">
        <v>0</v>
      </c>
      <c r="AB289" s="69">
        <v>339.6</v>
      </c>
      <c r="AC289" s="69">
        <v>2434</v>
      </c>
      <c r="AD289" s="238">
        <v>0.7</v>
      </c>
      <c r="AE289" s="69">
        <v>1179.2199999999998</v>
      </c>
      <c r="AF289" s="69"/>
      <c r="AG289" s="69">
        <v>0</v>
      </c>
      <c r="AH289" s="497">
        <v>0.7</v>
      </c>
      <c r="AI289" s="60"/>
      <c r="AJ289" s="69"/>
      <c r="AK289" s="438">
        <v>0</v>
      </c>
      <c r="AL289" s="69">
        <v>0</v>
      </c>
      <c r="AM289" s="497">
        <v>0.7</v>
      </c>
      <c r="AN289" s="461"/>
      <c r="AP289" s="576"/>
    </row>
    <row r="290" spans="2:42" s="601" customFormat="1" x14ac:dyDescent="0.25">
      <c r="B290" s="576">
        <v>276</v>
      </c>
      <c r="C290" s="683"/>
      <c r="D290" s="15" t="s">
        <v>230</v>
      </c>
      <c r="E290" s="112">
        <v>0</v>
      </c>
      <c r="F290" s="112">
        <v>35</v>
      </c>
      <c r="G290" s="112">
        <v>24</v>
      </c>
      <c r="H290" s="69">
        <v>2114.3999999999996</v>
      </c>
      <c r="I290" s="69">
        <v>13.2</v>
      </c>
      <c r="J290" s="620">
        <v>9.8562239878925484E-2</v>
      </c>
      <c r="K290" s="69">
        <v>208.4</v>
      </c>
      <c r="L290" s="620">
        <v>0</v>
      </c>
      <c r="M290" s="69">
        <v>0</v>
      </c>
      <c r="N290" s="620">
        <v>0</v>
      </c>
      <c r="O290" s="69">
        <v>0</v>
      </c>
      <c r="P290" s="69">
        <v>0</v>
      </c>
      <c r="Q290" s="69">
        <v>0</v>
      </c>
      <c r="R290" s="69">
        <v>146.1</v>
      </c>
      <c r="S290" s="69">
        <v>12.7</v>
      </c>
      <c r="T290" s="69">
        <v>214.49999999999997</v>
      </c>
      <c r="U290" s="620">
        <v>0.19527998486568296</v>
      </c>
      <c r="V290" s="69">
        <v>412.9</v>
      </c>
      <c r="W290" s="69">
        <v>27.9</v>
      </c>
      <c r="X290" s="69">
        <v>0</v>
      </c>
      <c r="Y290" s="69">
        <v>0</v>
      </c>
      <c r="Z290" s="60">
        <v>3150.0999999999995</v>
      </c>
      <c r="AA290" s="60">
        <v>0</v>
      </c>
      <c r="AB290" s="69">
        <v>440.79999999999995</v>
      </c>
      <c r="AC290" s="69">
        <v>2709.2999999999993</v>
      </c>
      <c r="AD290" s="238">
        <v>0.7</v>
      </c>
      <c r="AE290" s="69">
        <v>1480.0799999999997</v>
      </c>
      <c r="AF290" s="69"/>
      <c r="AG290" s="69">
        <v>0</v>
      </c>
      <c r="AH290" s="497">
        <v>0.7</v>
      </c>
      <c r="AI290" s="60"/>
      <c r="AJ290" s="69"/>
      <c r="AK290" s="438">
        <v>0</v>
      </c>
      <c r="AL290" s="69">
        <v>0</v>
      </c>
      <c r="AM290" s="497">
        <v>0.7</v>
      </c>
      <c r="AN290" s="461"/>
      <c r="AP290" s="576"/>
    </row>
    <row r="291" spans="2:42" s="601" customFormat="1" ht="42" customHeight="1" x14ac:dyDescent="0.25">
      <c r="B291" s="576">
        <v>277</v>
      </c>
      <c r="C291" s="741" t="s">
        <v>231</v>
      </c>
      <c r="D291" s="742"/>
      <c r="E291" s="511">
        <v>115</v>
      </c>
      <c r="F291" s="511">
        <v>719</v>
      </c>
      <c r="G291" s="511">
        <v>608</v>
      </c>
      <c r="H291" s="512">
        <v>56351.200000000004</v>
      </c>
      <c r="I291" s="512">
        <v>2082.9</v>
      </c>
      <c r="J291" s="598">
        <v>0.31850785786283164</v>
      </c>
      <c r="K291" s="512">
        <v>17948.3</v>
      </c>
      <c r="L291" s="598">
        <v>1.0381322846718436E-3</v>
      </c>
      <c r="M291" s="512">
        <v>58.5</v>
      </c>
      <c r="N291" s="598">
        <v>0</v>
      </c>
      <c r="O291" s="512">
        <v>0</v>
      </c>
      <c r="P291" s="512">
        <v>0</v>
      </c>
      <c r="Q291" s="512">
        <v>0</v>
      </c>
      <c r="R291" s="512">
        <v>1483.4</v>
      </c>
      <c r="S291" s="512">
        <v>251.40000000000003</v>
      </c>
      <c r="T291" s="512">
        <v>7924.7999999999993</v>
      </c>
      <c r="U291" s="598">
        <v>0.29999538607873472</v>
      </c>
      <c r="V291" s="513">
        <v>16905.099999999999</v>
      </c>
      <c r="W291" s="512">
        <v>0</v>
      </c>
      <c r="X291" s="512">
        <v>0</v>
      </c>
      <c r="Y291" s="512">
        <v>0</v>
      </c>
      <c r="Z291" s="512">
        <v>107404.49999999999</v>
      </c>
      <c r="AA291" s="509">
        <v>4354.5999999999995</v>
      </c>
      <c r="AB291" s="509">
        <v>22264</v>
      </c>
      <c r="AC291" s="509">
        <v>89495.1</v>
      </c>
      <c r="AD291" s="599"/>
      <c r="AE291" s="509">
        <v>41007.47</v>
      </c>
      <c r="AF291" s="509"/>
      <c r="AG291" s="525">
        <v>21050.400000000005</v>
      </c>
      <c r="AH291" s="526"/>
      <c r="AI291" s="525">
        <v>18709.100000000002</v>
      </c>
      <c r="AJ291" s="525"/>
      <c r="AK291" s="525"/>
      <c r="AL291" s="525">
        <v>2341.2999999999997</v>
      </c>
      <c r="AM291" s="497"/>
      <c r="AN291" s="525">
        <v>0</v>
      </c>
      <c r="AP291" s="576"/>
    </row>
    <row r="292" spans="2:42" s="601" customFormat="1" ht="54.75" customHeight="1" x14ac:dyDescent="0.25">
      <c r="B292" s="576">
        <v>278</v>
      </c>
      <c r="C292" s="561" t="s">
        <v>815</v>
      </c>
      <c r="D292" s="609"/>
      <c r="E292" s="564"/>
      <c r="F292" s="564">
        <v>21</v>
      </c>
      <c r="G292" s="564">
        <v>21</v>
      </c>
      <c r="H292" s="309">
        <v>2230.9</v>
      </c>
      <c r="I292" s="309">
        <v>132</v>
      </c>
      <c r="J292" s="611">
        <v>0.330046169707293</v>
      </c>
      <c r="K292" s="134">
        <v>736.3</v>
      </c>
      <c r="L292" s="611">
        <v>0</v>
      </c>
      <c r="M292" s="134">
        <v>0</v>
      </c>
      <c r="N292" s="611">
        <v>0</v>
      </c>
      <c r="O292" s="309">
        <v>0</v>
      </c>
      <c r="P292" s="309">
        <v>0</v>
      </c>
      <c r="Q292" s="309">
        <v>0</v>
      </c>
      <c r="R292" s="309">
        <v>0</v>
      </c>
      <c r="S292" s="309">
        <v>0</v>
      </c>
      <c r="T292" s="309">
        <v>295.39999999999998</v>
      </c>
      <c r="U292" s="611">
        <v>0.45017705858622076</v>
      </c>
      <c r="V292" s="156">
        <v>1004.3</v>
      </c>
      <c r="W292" s="309">
        <v>0</v>
      </c>
      <c r="X292" s="309">
        <v>0</v>
      </c>
      <c r="Y292" s="309">
        <v>0</v>
      </c>
      <c r="Z292" s="309">
        <v>4398.8999999999996</v>
      </c>
      <c r="AA292" s="146">
        <v>522.70000000000005</v>
      </c>
      <c r="AB292" s="309">
        <v>1527</v>
      </c>
      <c r="AC292" s="309">
        <v>3394.6</v>
      </c>
      <c r="AD292" s="310">
        <v>0.4</v>
      </c>
      <c r="AE292" s="309"/>
      <c r="AF292" s="309"/>
      <c r="AG292" s="309"/>
      <c r="AH292" s="532"/>
      <c r="AI292" s="594"/>
      <c r="AJ292" s="309"/>
      <c r="AK292" s="531"/>
      <c r="AL292" s="309"/>
      <c r="AM292" s="497"/>
      <c r="AN292" s="146"/>
      <c r="AP292" s="576"/>
    </row>
    <row r="293" spans="2:42" s="601" customFormat="1" x14ac:dyDescent="0.25">
      <c r="B293" s="576">
        <v>279</v>
      </c>
      <c r="C293" s="494" t="s">
        <v>710</v>
      </c>
      <c r="D293" s="563"/>
      <c r="E293" s="530">
        <v>115</v>
      </c>
      <c r="F293" s="530">
        <v>719</v>
      </c>
      <c r="G293" s="530">
        <v>608</v>
      </c>
      <c r="H293" s="65">
        <v>56351.200000000004</v>
      </c>
      <c r="I293" s="65">
        <v>2082.9</v>
      </c>
      <c r="J293" s="615">
        <v>0.31850785786283164</v>
      </c>
      <c r="K293" s="65">
        <v>17948.3</v>
      </c>
      <c r="L293" s="615">
        <v>1.0381322846718436E-3</v>
      </c>
      <c r="M293" s="65">
        <v>58.5</v>
      </c>
      <c r="N293" s="615">
        <v>0</v>
      </c>
      <c r="O293" s="65">
        <v>0</v>
      </c>
      <c r="P293" s="65">
        <v>0</v>
      </c>
      <c r="Q293" s="65">
        <v>0</v>
      </c>
      <c r="R293" s="65">
        <v>1483.4</v>
      </c>
      <c r="S293" s="65">
        <v>251.40000000000003</v>
      </c>
      <c r="T293" s="65">
        <v>7924.7999999999993</v>
      </c>
      <c r="U293" s="615">
        <v>0.29999538607873472</v>
      </c>
      <c r="V293" s="65">
        <v>16905.099999999999</v>
      </c>
      <c r="W293" s="65">
        <v>0</v>
      </c>
      <c r="X293" s="65">
        <v>0</v>
      </c>
      <c r="Y293" s="65">
        <v>0</v>
      </c>
      <c r="Z293" s="65">
        <v>103005.59999999999</v>
      </c>
      <c r="AA293" s="62">
        <v>3831.8999999999996</v>
      </c>
      <c r="AB293" s="62">
        <v>20737</v>
      </c>
      <c r="AC293" s="62">
        <v>86100.5</v>
      </c>
      <c r="AD293" s="232">
        <v>0.7</v>
      </c>
      <c r="AE293" s="62">
        <v>39445.840000000004</v>
      </c>
      <c r="AF293" s="62"/>
      <c r="AG293" s="62">
        <v>21050.400000000005</v>
      </c>
      <c r="AH293" s="498"/>
      <c r="AI293" s="62">
        <v>18709.100000000002</v>
      </c>
      <c r="AJ293" s="62">
        <v>0</v>
      </c>
      <c r="AK293" s="62"/>
      <c r="AL293" s="62">
        <v>2341.2999999999997</v>
      </c>
      <c r="AM293" s="498"/>
      <c r="AN293" s="62">
        <v>0</v>
      </c>
      <c r="AP293" s="576"/>
    </row>
    <row r="294" spans="2:42" s="601" customFormat="1" ht="15.75" customHeight="1" x14ac:dyDescent="0.25">
      <c r="B294" s="576">
        <v>280</v>
      </c>
      <c r="C294" s="683" t="s">
        <v>232</v>
      </c>
      <c r="D294" s="494" t="s">
        <v>124</v>
      </c>
      <c r="E294" s="530">
        <v>8</v>
      </c>
      <c r="F294" s="530">
        <v>47</v>
      </c>
      <c r="G294" s="530">
        <v>42</v>
      </c>
      <c r="H294" s="65">
        <v>3793.1000000000004</v>
      </c>
      <c r="I294" s="65">
        <v>130.80000000000001</v>
      </c>
      <c r="J294" s="615">
        <v>0.31441301310273911</v>
      </c>
      <c r="K294" s="65">
        <v>1192.5999999999999</v>
      </c>
      <c r="L294" s="615">
        <v>0</v>
      </c>
      <c r="M294" s="65">
        <v>0</v>
      </c>
      <c r="N294" s="615">
        <v>0</v>
      </c>
      <c r="O294" s="65">
        <v>0</v>
      </c>
      <c r="P294" s="65">
        <v>0</v>
      </c>
      <c r="Q294" s="65">
        <v>0</v>
      </c>
      <c r="R294" s="65">
        <v>75.400000000000006</v>
      </c>
      <c r="S294" s="65">
        <v>12.8</v>
      </c>
      <c r="T294" s="65">
        <v>528.6</v>
      </c>
      <c r="U294" s="615">
        <v>0.30001845456223131</v>
      </c>
      <c r="V294" s="65">
        <v>1137.9999999999998</v>
      </c>
      <c r="W294" s="65">
        <v>0</v>
      </c>
      <c r="X294" s="65">
        <v>0</v>
      </c>
      <c r="Y294" s="65">
        <v>0</v>
      </c>
      <c r="Z294" s="65">
        <v>6871.3</v>
      </c>
      <c r="AA294" s="140">
        <v>255.6</v>
      </c>
      <c r="AB294" s="140">
        <v>1393.5999999999997</v>
      </c>
      <c r="AC294" s="140">
        <v>5733.3</v>
      </c>
      <c r="AD294" s="232">
        <v>0.7</v>
      </c>
      <c r="AE294" s="140">
        <v>2655.17</v>
      </c>
      <c r="AF294" s="140"/>
      <c r="AG294" s="140">
        <v>1527.1</v>
      </c>
      <c r="AH294" s="497"/>
      <c r="AI294" s="140">
        <v>1261.5999999999999</v>
      </c>
      <c r="AJ294" s="65"/>
      <c r="AK294" s="429"/>
      <c r="AL294" s="65">
        <v>265.5</v>
      </c>
      <c r="AM294" s="498"/>
      <c r="AN294" s="62">
        <v>0</v>
      </c>
      <c r="AP294" s="576"/>
    </row>
    <row r="295" spans="2:42" s="601" customFormat="1" x14ac:dyDescent="0.25">
      <c r="B295" s="576">
        <v>281</v>
      </c>
      <c r="C295" s="683"/>
      <c r="D295" s="15" t="s">
        <v>233</v>
      </c>
      <c r="E295" s="112">
        <v>8</v>
      </c>
      <c r="F295" s="112">
        <v>47</v>
      </c>
      <c r="G295" s="112">
        <v>42</v>
      </c>
      <c r="H295" s="69">
        <v>3793.1000000000004</v>
      </c>
      <c r="I295" s="69">
        <v>130.80000000000001</v>
      </c>
      <c r="J295" s="620">
        <v>0.31441301310273911</v>
      </c>
      <c r="K295" s="69">
        <v>1192.5999999999999</v>
      </c>
      <c r="L295" s="620">
        <v>0</v>
      </c>
      <c r="M295" s="69">
        <v>0</v>
      </c>
      <c r="N295" s="620">
        <v>0</v>
      </c>
      <c r="O295" s="69">
        <v>0</v>
      </c>
      <c r="P295" s="69">
        <v>0</v>
      </c>
      <c r="Q295" s="69">
        <v>0</v>
      </c>
      <c r="R295" s="69">
        <v>75.400000000000006</v>
      </c>
      <c r="S295" s="69">
        <v>12.8</v>
      </c>
      <c r="T295" s="69">
        <v>528.6</v>
      </c>
      <c r="U295" s="620">
        <v>0.30001845456223131</v>
      </c>
      <c r="V295" s="69">
        <v>1137.9999999999998</v>
      </c>
      <c r="W295" s="69">
        <v>0</v>
      </c>
      <c r="X295" s="69">
        <v>0</v>
      </c>
      <c r="Y295" s="69">
        <v>0</v>
      </c>
      <c r="Z295" s="60">
        <v>6871.3</v>
      </c>
      <c r="AA295" s="143">
        <v>255.6</v>
      </c>
      <c r="AB295" s="69">
        <v>1393.5999999999997</v>
      </c>
      <c r="AC295" s="69">
        <v>5733.3</v>
      </c>
      <c r="AD295" s="238">
        <v>0.7</v>
      </c>
      <c r="AE295" s="69">
        <v>2655.17</v>
      </c>
      <c r="AF295" s="69"/>
      <c r="AG295" s="69">
        <v>1527.1</v>
      </c>
      <c r="AH295" s="503">
        <v>0.70000790909809907</v>
      </c>
      <c r="AI295" s="594">
        <v>1261.5999999999999</v>
      </c>
      <c r="AJ295" s="69">
        <v>154</v>
      </c>
      <c r="AK295" s="438">
        <v>7.0000000000000007E-2</v>
      </c>
      <c r="AL295" s="69">
        <v>265.5</v>
      </c>
      <c r="AM295" s="497">
        <v>0.77000790909809913</v>
      </c>
      <c r="AN295" s="461"/>
      <c r="AP295" s="576"/>
    </row>
    <row r="296" spans="2:42" s="601" customFormat="1" ht="15.75" customHeight="1" x14ac:dyDescent="0.25">
      <c r="B296" s="576">
        <v>282</v>
      </c>
      <c r="C296" s="683" t="s">
        <v>234</v>
      </c>
      <c r="D296" s="494" t="s">
        <v>124</v>
      </c>
      <c r="E296" s="530">
        <v>8</v>
      </c>
      <c r="F296" s="530">
        <v>55</v>
      </c>
      <c r="G296" s="530">
        <v>44</v>
      </c>
      <c r="H296" s="65">
        <v>4080.1000000000004</v>
      </c>
      <c r="I296" s="65">
        <v>164.9</v>
      </c>
      <c r="J296" s="615">
        <v>0.31491875199137276</v>
      </c>
      <c r="K296" s="65">
        <v>1284.9000000000001</v>
      </c>
      <c r="L296" s="615">
        <v>0</v>
      </c>
      <c r="M296" s="65">
        <v>0</v>
      </c>
      <c r="N296" s="615">
        <v>0</v>
      </c>
      <c r="O296" s="65">
        <v>0</v>
      </c>
      <c r="P296" s="65">
        <v>0</v>
      </c>
      <c r="Q296" s="65">
        <v>0</v>
      </c>
      <c r="R296" s="65">
        <v>150.89999999999998</v>
      </c>
      <c r="S296" s="65">
        <v>25.5</v>
      </c>
      <c r="T296" s="65">
        <v>577.59999999999991</v>
      </c>
      <c r="U296" s="615">
        <v>0.29999264723903823</v>
      </c>
      <c r="V296" s="65">
        <v>1224</v>
      </c>
      <c r="W296" s="65">
        <v>0</v>
      </c>
      <c r="X296" s="65">
        <v>0</v>
      </c>
      <c r="Y296" s="65">
        <v>0</v>
      </c>
      <c r="Z296" s="65">
        <v>7507.9</v>
      </c>
      <c r="AA296" s="140">
        <v>279.3</v>
      </c>
      <c r="AB296" s="140">
        <v>1503.3000000000002</v>
      </c>
      <c r="AC296" s="140">
        <v>6283.9</v>
      </c>
      <c r="AD296" s="232">
        <v>0.7</v>
      </c>
      <c r="AE296" s="140">
        <v>2856.0699999999997</v>
      </c>
      <c r="AF296" s="140"/>
      <c r="AG296" s="140">
        <v>1546.1</v>
      </c>
      <c r="AH296" s="497"/>
      <c r="AI296" s="140">
        <v>1352.8</v>
      </c>
      <c r="AJ296" s="65"/>
      <c r="AK296" s="429"/>
      <c r="AL296" s="65">
        <v>193.3</v>
      </c>
      <c r="AM296" s="498"/>
      <c r="AN296" s="62">
        <v>0</v>
      </c>
      <c r="AP296" s="576"/>
    </row>
    <row r="297" spans="2:42" s="601" customFormat="1" ht="15.75" customHeight="1" x14ac:dyDescent="0.25">
      <c r="B297" s="576">
        <v>283</v>
      </c>
      <c r="C297" s="683"/>
      <c r="D297" s="15" t="s">
        <v>235</v>
      </c>
      <c r="E297" s="112">
        <v>5</v>
      </c>
      <c r="F297" s="112">
        <v>39</v>
      </c>
      <c r="G297" s="112">
        <v>29</v>
      </c>
      <c r="H297" s="69">
        <v>2761.8</v>
      </c>
      <c r="I297" s="69">
        <v>112.10000000000001</v>
      </c>
      <c r="J297" s="620">
        <v>0.29694402201462811</v>
      </c>
      <c r="K297" s="69">
        <v>820.1</v>
      </c>
      <c r="L297" s="620">
        <v>0</v>
      </c>
      <c r="M297" s="69">
        <v>0</v>
      </c>
      <c r="N297" s="620">
        <v>0</v>
      </c>
      <c r="O297" s="69">
        <v>0</v>
      </c>
      <c r="P297" s="69">
        <v>0</v>
      </c>
      <c r="Q297" s="69">
        <v>0</v>
      </c>
      <c r="R297" s="69">
        <v>100.6</v>
      </c>
      <c r="S297" s="69">
        <v>17</v>
      </c>
      <c r="T297" s="69">
        <v>386.69999999999993</v>
      </c>
      <c r="U297" s="620">
        <v>0.29998551669201245</v>
      </c>
      <c r="V297" s="69">
        <v>828.50000000000011</v>
      </c>
      <c r="W297" s="69">
        <v>0</v>
      </c>
      <c r="X297" s="69">
        <v>0</v>
      </c>
      <c r="Y297" s="69">
        <v>0</v>
      </c>
      <c r="Z297" s="60">
        <v>5026.8</v>
      </c>
      <c r="AA297" s="143">
        <v>187</v>
      </c>
      <c r="AB297" s="69">
        <v>1015.5000000000001</v>
      </c>
      <c r="AC297" s="69">
        <v>4198.3</v>
      </c>
      <c r="AD297" s="238">
        <v>0.7</v>
      </c>
      <c r="AE297" s="69">
        <v>1933.26</v>
      </c>
      <c r="AF297" s="69"/>
      <c r="AG297" s="69">
        <v>1111.0999999999999</v>
      </c>
      <c r="AH297" s="503">
        <v>0.70001448330798755</v>
      </c>
      <c r="AI297" s="594">
        <v>917.8</v>
      </c>
      <c r="AJ297" s="69">
        <v>175</v>
      </c>
      <c r="AK297" s="438">
        <v>7.0000000000000007E-2</v>
      </c>
      <c r="AL297" s="69">
        <v>193.3</v>
      </c>
      <c r="AM297" s="497">
        <v>0.77001448330798761</v>
      </c>
      <c r="AN297" s="461"/>
      <c r="AP297" s="576"/>
    </row>
    <row r="298" spans="2:42" s="601" customFormat="1" x14ac:dyDescent="0.25">
      <c r="B298" s="576">
        <v>284</v>
      </c>
      <c r="C298" s="683"/>
      <c r="D298" s="15" t="s">
        <v>236</v>
      </c>
      <c r="E298" s="112">
        <v>3</v>
      </c>
      <c r="F298" s="112">
        <v>16</v>
      </c>
      <c r="G298" s="112">
        <v>15</v>
      </c>
      <c r="H298" s="69">
        <v>1318.3</v>
      </c>
      <c r="I298" s="69">
        <v>52.800000000000004</v>
      </c>
      <c r="J298" s="620">
        <v>0.35257528635363727</v>
      </c>
      <c r="K298" s="69">
        <v>464.8</v>
      </c>
      <c r="L298" s="620">
        <v>0</v>
      </c>
      <c r="M298" s="69">
        <v>0</v>
      </c>
      <c r="N298" s="620">
        <v>0</v>
      </c>
      <c r="O298" s="69">
        <v>0</v>
      </c>
      <c r="P298" s="69">
        <v>0</v>
      </c>
      <c r="Q298" s="69">
        <v>0</v>
      </c>
      <c r="R298" s="69">
        <v>50.3</v>
      </c>
      <c r="S298" s="69">
        <v>8.5</v>
      </c>
      <c r="T298" s="69">
        <v>190.9</v>
      </c>
      <c r="U298" s="620">
        <v>0.30000758552681484</v>
      </c>
      <c r="V298" s="69">
        <v>395.5</v>
      </c>
      <c r="W298" s="69">
        <v>0</v>
      </c>
      <c r="X298" s="69">
        <v>0</v>
      </c>
      <c r="Y298" s="69">
        <v>0</v>
      </c>
      <c r="Z298" s="60">
        <v>2481.1</v>
      </c>
      <c r="AA298" s="143">
        <v>92.3</v>
      </c>
      <c r="AB298" s="69">
        <v>487.8</v>
      </c>
      <c r="AC298" s="69">
        <v>2085.6</v>
      </c>
      <c r="AD298" s="238">
        <v>0.7</v>
      </c>
      <c r="AE298" s="69">
        <v>922.81</v>
      </c>
      <c r="AF298" s="69"/>
      <c r="AG298" s="69">
        <v>435</v>
      </c>
      <c r="AH298" s="503">
        <v>0.69999241447318516</v>
      </c>
      <c r="AI298" s="594">
        <v>435</v>
      </c>
      <c r="AJ298" s="69"/>
      <c r="AK298" s="438">
        <v>0</v>
      </c>
      <c r="AL298" s="69">
        <v>0</v>
      </c>
      <c r="AM298" s="497">
        <v>0.69999241447318516</v>
      </c>
      <c r="AN298" s="461"/>
      <c r="AP298" s="576"/>
    </row>
    <row r="299" spans="2:42" s="601" customFormat="1" ht="15.75" customHeight="1" x14ac:dyDescent="0.25">
      <c r="B299" s="576">
        <v>285</v>
      </c>
      <c r="C299" s="683" t="s">
        <v>237</v>
      </c>
      <c r="D299" s="494" t="s">
        <v>124</v>
      </c>
      <c r="E299" s="530">
        <v>10</v>
      </c>
      <c r="F299" s="530">
        <v>72</v>
      </c>
      <c r="G299" s="530">
        <v>53</v>
      </c>
      <c r="H299" s="65">
        <v>4421.3</v>
      </c>
      <c r="I299" s="65">
        <v>196.8</v>
      </c>
      <c r="J299" s="615">
        <v>0.35288263632868155</v>
      </c>
      <c r="K299" s="65">
        <v>1560.1999999999998</v>
      </c>
      <c r="L299" s="615">
        <v>0</v>
      </c>
      <c r="M299" s="65">
        <v>0</v>
      </c>
      <c r="N299" s="615">
        <v>0</v>
      </c>
      <c r="O299" s="65">
        <v>0</v>
      </c>
      <c r="P299" s="65">
        <v>0</v>
      </c>
      <c r="Q299" s="65">
        <v>0</v>
      </c>
      <c r="R299" s="65">
        <v>100.5</v>
      </c>
      <c r="S299" s="65">
        <v>17.100000000000001</v>
      </c>
      <c r="T299" s="65">
        <v>635.5</v>
      </c>
      <c r="U299" s="615">
        <v>0.30002487956031032</v>
      </c>
      <c r="V299" s="65">
        <v>1326.5</v>
      </c>
      <c r="W299" s="65">
        <v>0</v>
      </c>
      <c r="X299" s="65">
        <v>0</v>
      </c>
      <c r="Y299" s="65">
        <v>0</v>
      </c>
      <c r="Z299" s="65">
        <v>8257.9</v>
      </c>
      <c r="AA299" s="140">
        <v>307.2</v>
      </c>
      <c r="AB299" s="140">
        <v>1633.6999999999998</v>
      </c>
      <c r="AC299" s="140">
        <v>6931.4</v>
      </c>
      <c r="AD299" s="232">
        <v>0.7</v>
      </c>
      <c r="AE299" s="140">
        <v>3094.91</v>
      </c>
      <c r="AF299" s="140"/>
      <c r="AG299" s="140">
        <v>1708.8</v>
      </c>
      <c r="AH299" s="497"/>
      <c r="AI299" s="140">
        <v>1461.2</v>
      </c>
      <c r="AJ299" s="65"/>
      <c r="AK299" s="429"/>
      <c r="AL299" s="65">
        <v>247.6</v>
      </c>
      <c r="AM299" s="498"/>
      <c r="AN299" s="62">
        <v>0</v>
      </c>
      <c r="AP299" s="576"/>
    </row>
    <row r="300" spans="2:42" s="601" customFormat="1" ht="15.75" customHeight="1" x14ac:dyDescent="0.25">
      <c r="B300" s="576">
        <v>286</v>
      </c>
      <c r="C300" s="683"/>
      <c r="D300" s="15" t="s">
        <v>238</v>
      </c>
      <c r="E300" s="112">
        <v>6</v>
      </c>
      <c r="F300" s="112">
        <v>48</v>
      </c>
      <c r="G300" s="112">
        <v>41</v>
      </c>
      <c r="H300" s="69">
        <v>3537.1</v>
      </c>
      <c r="I300" s="69">
        <v>135.6</v>
      </c>
      <c r="J300" s="620">
        <v>0.33123180006219782</v>
      </c>
      <c r="K300" s="69">
        <v>1171.5999999999999</v>
      </c>
      <c r="L300" s="620">
        <v>0</v>
      </c>
      <c r="M300" s="69">
        <v>0</v>
      </c>
      <c r="N300" s="620">
        <v>0</v>
      </c>
      <c r="O300" s="69">
        <v>0</v>
      </c>
      <c r="P300" s="69">
        <v>0</v>
      </c>
      <c r="Q300" s="69">
        <v>0</v>
      </c>
      <c r="R300" s="69">
        <v>75.400000000000006</v>
      </c>
      <c r="S300" s="69">
        <v>12.8</v>
      </c>
      <c r="T300" s="69">
        <v>499.59999999999997</v>
      </c>
      <c r="U300" s="620">
        <v>0.30001979022362957</v>
      </c>
      <c r="V300" s="69">
        <v>1061.2</v>
      </c>
      <c r="W300" s="69">
        <v>0</v>
      </c>
      <c r="X300" s="69">
        <v>0</v>
      </c>
      <c r="Y300" s="69">
        <v>0</v>
      </c>
      <c r="Z300" s="60">
        <v>6493.2999999999993</v>
      </c>
      <c r="AA300" s="143">
        <v>241.6</v>
      </c>
      <c r="AB300" s="69">
        <v>1302.8</v>
      </c>
      <c r="AC300" s="69">
        <v>5432.0999999999995</v>
      </c>
      <c r="AD300" s="238">
        <v>0.7</v>
      </c>
      <c r="AE300" s="69">
        <v>2475.9699999999998</v>
      </c>
      <c r="AF300" s="69"/>
      <c r="AG300" s="69">
        <v>1420.8</v>
      </c>
      <c r="AH300" s="503">
        <v>0.70000848152441264</v>
      </c>
      <c r="AI300" s="594">
        <v>1173.2</v>
      </c>
      <c r="AJ300" s="69">
        <v>169</v>
      </c>
      <c r="AK300" s="438">
        <v>7.0000000000000007E-2</v>
      </c>
      <c r="AL300" s="69">
        <v>247.6</v>
      </c>
      <c r="AM300" s="497">
        <v>0.77000848152441259</v>
      </c>
      <c r="AN300" s="461"/>
      <c r="AP300" s="576"/>
    </row>
    <row r="301" spans="2:42" s="601" customFormat="1" x14ac:dyDescent="0.25">
      <c r="B301" s="576">
        <v>287</v>
      </c>
      <c r="C301" s="683"/>
      <c r="D301" s="15" t="s">
        <v>239</v>
      </c>
      <c r="E301" s="112">
        <v>4</v>
      </c>
      <c r="F301" s="112">
        <v>24</v>
      </c>
      <c r="G301" s="112">
        <v>12</v>
      </c>
      <c r="H301" s="69">
        <v>884.2</v>
      </c>
      <c r="I301" s="69">
        <v>61.2</v>
      </c>
      <c r="J301" s="620">
        <v>0.43949332730151541</v>
      </c>
      <c r="K301" s="69">
        <v>388.59999999999997</v>
      </c>
      <c r="L301" s="620">
        <v>0</v>
      </c>
      <c r="M301" s="69">
        <v>0</v>
      </c>
      <c r="N301" s="620">
        <v>0</v>
      </c>
      <c r="O301" s="69">
        <v>0</v>
      </c>
      <c r="P301" s="69">
        <v>0</v>
      </c>
      <c r="Q301" s="69">
        <v>0</v>
      </c>
      <c r="R301" s="69">
        <v>25.1</v>
      </c>
      <c r="S301" s="69">
        <v>4.3</v>
      </c>
      <c r="T301" s="69">
        <v>135.9</v>
      </c>
      <c r="U301" s="620">
        <v>0.30004523863379318</v>
      </c>
      <c r="V301" s="69">
        <v>265.29999999999995</v>
      </c>
      <c r="W301" s="69">
        <v>0</v>
      </c>
      <c r="X301" s="69">
        <v>0</v>
      </c>
      <c r="Y301" s="69">
        <v>0</v>
      </c>
      <c r="Z301" s="60">
        <v>1764.6</v>
      </c>
      <c r="AA301" s="143">
        <v>65.599999999999994</v>
      </c>
      <c r="AB301" s="69">
        <v>330.9</v>
      </c>
      <c r="AC301" s="69">
        <v>1499.3</v>
      </c>
      <c r="AD301" s="238">
        <v>0.7</v>
      </c>
      <c r="AE301" s="69">
        <v>618.93999999999994</v>
      </c>
      <c r="AF301" s="69"/>
      <c r="AG301" s="69">
        <v>288</v>
      </c>
      <c r="AH301" s="503">
        <v>0.69995476136620671</v>
      </c>
      <c r="AI301" s="594">
        <v>288</v>
      </c>
      <c r="AJ301" s="69"/>
      <c r="AK301" s="438">
        <v>0</v>
      </c>
      <c r="AL301" s="69">
        <v>0</v>
      </c>
      <c r="AM301" s="497">
        <v>0.69995476136620671</v>
      </c>
      <c r="AN301" s="461"/>
      <c r="AP301" s="576"/>
    </row>
    <row r="302" spans="2:42" s="601" customFormat="1" ht="15.75" customHeight="1" x14ac:dyDescent="0.25">
      <c r="B302" s="576">
        <v>288</v>
      </c>
      <c r="C302" s="683" t="s">
        <v>240</v>
      </c>
      <c r="D302" s="494" t="s">
        <v>124</v>
      </c>
      <c r="E302" s="530">
        <v>7</v>
      </c>
      <c r="F302" s="530">
        <v>42</v>
      </c>
      <c r="G302" s="530">
        <v>38</v>
      </c>
      <c r="H302" s="65">
        <v>3588.7000000000003</v>
      </c>
      <c r="I302" s="65">
        <v>141.60000000000002</v>
      </c>
      <c r="J302" s="615">
        <v>0.3201159194137152</v>
      </c>
      <c r="K302" s="65">
        <v>1148.7999999999997</v>
      </c>
      <c r="L302" s="615">
        <v>0</v>
      </c>
      <c r="M302" s="65">
        <v>0</v>
      </c>
      <c r="N302" s="615">
        <v>0</v>
      </c>
      <c r="O302" s="65">
        <v>0</v>
      </c>
      <c r="P302" s="65">
        <v>0</v>
      </c>
      <c r="Q302" s="65">
        <v>0</v>
      </c>
      <c r="R302" s="65">
        <v>75.400000000000006</v>
      </c>
      <c r="S302" s="65">
        <v>12.8</v>
      </c>
      <c r="T302" s="65">
        <v>503.80000000000007</v>
      </c>
      <c r="U302" s="615">
        <v>0.29999721347563185</v>
      </c>
      <c r="V302" s="65">
        <v>1076.6000000000001</v>
      </c>
      <c r="W302" s="65">
        <v>0</v>
      </c>
      <c r="X302" s="65">
        <v>0</v>
      </c>
      <c r="Y302" s="65">
        <v>0</v>
      </c>
      <c r="Z302" s="65">
        <v>6547.7000000000007</v>
      </c>
      <c r="AA302" s="140">
        <v>243.60000000000002</v>
      </c>
      <c r="AB302" s="140">
        <v>1320.2</v>
      </c>
      <c r="AC302" s="140">
        <v>5471.1</v>
      </c>
      <c r="AD302" s="232">
        <v>0.7</v>
      </c>
      <c r="AE302" s="140">
        <v>2512.09</v>
      </c>
      <c r="AF302" s="140"/>
      <c r="AG302" s="140">
        <v>1191.8</v>
      </c>
      <c r="AH302" s="497"/>
      <c r="AI302" s="140">
        <v>1191.8</v>
      </c>
      <c r="AJ302" s="65"/>
      <c r="AK302" s="429">
        <v>0</v>
      </c>
      <c r="AL302" s="65">
        <v>0</v>
      </c>
      <c r="AM302" s="498"/>
      <c r="AN302" s="62">
        <v>0</v>
      </c>
      <c r="AP302" s="576"/>
    </row>
    <row r="303" spans="2:42" s="601" customFormat="1" ht="15.75" customHeight="1" x14ac:dyDescent="0.25">
      <c r="B303" s="576">
        <v>289</v>
      </c>
      <c r="C303" s="683"/>
      <c r="D303" s="15" t="s">
        <v>241</v>
      </c>
      <c r="E303" s="112">
        <v>4</v>
      </c>
      <c r="F303" s="112">
        <v>27</v>
      </c>
      <c r="G303" s="112">
        <v>23</v>
      </c>
      <c r="H303" s="69">
        <v>2142.2000000000003</v>
      </c>
      <c r="I303" s="69">
        <v>79.2</v>
      </c>
      <c r="J303" s="620">
        <v>0.29488376435440194</v>
      </c>
      <c r="K303" s="69">
        <v>631.69999999999993</v>
      </c>
      <c r="L303" s="620">
        <v>0</v>
      </c>
      <c r="M303" s="69">
        <v>0</v>
      </c>
      <c r="N303" s="620">
        <v>0</v>
      </c>
      <c r="O303" s="69">
        <v>0</v>
      </c>
      <c r="P303" s="69">
        <v>0</v>
      </c>
      <c r="Q303" s="69">
        <v>0</v>
      </c>
      <c r="R303" s="69">
        <v>50.3</v>
      </c>
      <c r="S303" s="69">
        <v>8.5</v>
      </c>
      <c r="T303" s="69">
        <v>296.30000000000007</v>
      </c>
      <c r="U303" s="620">
        <v>0.30001867239286711</v>
      </c>
      <c r="V303" s="69">
        <v>642.70000000000005</v>
      </c>
      <c r="W303" s="69">
        <v>0</v>
      </c>
      <c r="X303" s="69">
        <v>0</v>
      </c>
      <c r="Y303" s="69">
        <v>0</v>
      </c>
      <c r="Z303" s="60">
        <v>3850.9000000000005</v>
      </c>
      <c r="AA303" s="143">
        <v>143.30000000000001</v>
      </c>
      <c r="AB303" s="69">
        <v>786</v>
      </c>
      <c r="AC303" s="69">
        <v>3208.2000000000003</v>
      </c>
      <c r="AD303" s="238">
        <v>0.7</v>
      </c>
      <c r="AE303" s="69">
        <v>1499.5400000000002</v>
      </c>
      <c r="AF303" s="69"/>
      <c r="AG303" s="69">
        <v>713.5</v>
      </c>
      <c r="AH303" s="503">
        <v>0.69998132760713272</v>
      </c>
      <c r="AI303" s="594">
        <v>713.5</v>
      </c>
      <c r="AJ303" s="69">
        <v>123</v>
      </c>
      <c r="AK303" s="438">
        <v>0</v>
      </c>
      <c r="AL303" s="69">
        <v>0</v>
      </c>
      <c r="AM303" s="497">
        <v>0.69998132760713272</v>
      </c>
      <c r="AN303" s="461"/>
      <c r="AP303" s="576"/>
    </row>
    <row r="304" spans="2:42" s="601" customFormat="1" x14ac:dyDescent="0.25">
      <c r="B304" s="576">
        <v>290</v>
      </c>
      <c r="C304" s="683"/>
      <c r="D304" s="15" t="s">
        <v>242</v>
      </c>
      <c r="E304" s="112">
        <v>3</v>
      </c>
      <c r="F304" s="112">
        <v>15</v>
      </c>
      <c r="G304" s="112">
        <v>15</v>
      </c>
      <c r="H304" s="69">
        <v>1446.5</v>
      </c>
      <c r="I304" s="69">
        <v>62.400000000000006</v>
      </c>
      <c r="J304" s="620">
        <v>0.35748358105772549</v>
      </c>
      <c r="K304" s="69">
        <v>517.09999999999991</v>
      </c>
      <c r="L304" s="620">
        <v>0</v>
      </c>
      <c r="M304" s="69">
        <v>0</v>
      </c>
      <c r="N304" s="620">
        <v>0</v>
      </c>
      <c r="O304" s="69">
        <v>0</v>
      </c>
      <c r="P304" s="69">
        <v>0</v>
      </c>
      <c r="Q304" s="69">
        <v>0</v>
      </c>
      <c r="R304" s="69">
        <v>25.1</v>
      </c>
      <c r="S304" s="69">
        <v>4.3</v>
      </c>
      <c r="T304" s="69">
        <v>207.49999999999997</v>
      </c>
      <c r="U304" s="620">
        <v>0.29996543380573804</v>
      </c>
      <c r="V304" s="69">
        <v>433.90000000000003</v>
      </c>
      <c r="W304" s="69">
        <v>0</v>
      </c>
      <c r="X304" s="69">
        <v>0</v>
      </c>
      <c r="Y304" s="69">
        <v>0</v>
      </c>
      <c r="Z304" s="60">
        <v>2696.8</v>
      </c>
      <c r="AA304" s="143">
        <v>100.3</v>
      </c>
      <c r="AB304" s="69">
        <v>534.20000000000005</v>
      </c>
      <c r="AC304" s="69">
        <v>2262.9</v>
      </c>
      <c r="AD304" s="238">
        <v>0.7</v>
      </c>
      <c r="AE304" s="69">
        <v>1012.55</v>
      </c>
      <c r="AF304" s="69"/>
      <c r="AG304" s="69">
        <v>478.3</v>
      </c>
      <c r="AH304" s="503">
        <v>0.69996543380573795</v>
      </c>
      <c r="AI304" s="594">
        <v>478.3</v>
      </c>
      <c r="AJ304" s="69"/>
      <c r="AK304" s="438">
        <v>0</v>
      </c>
      <c r="AL304" s="69">
        <v>0</v>
      </c>
      <c r="AM304" s="497">
        <v>0.69996543380573795</v>
      </c>
      <c r="AN304" s="461"/>
      <c r="AP304" s="576"/>
    </row>
    <row r="305" spans="2:42" s="601" customFormat="1" ht="15.75" customHeight="1" x14ac:dyDescent="0.25">
      <c r="B305" s="576">
        <v>291</v>
      </c>
      <c r="C305" s="683" t="s">
        <v>243</v>
      </c>
      <c r="D305" s="494" t="s">
        <v>124</v>
      </c>
      <c r="E305" s="530">
        <v>6</v>
      </c>
      <c r="F305" s="530">
        <v>48</v>
      </c>
      <c r="G305" s="530">
        <v>41</v>
      </c>
      <c r="H305" s="65">
        <v>3744.3</v>
      </c>
      <c r="I305" s="65">
        <v>121.19999999999999</v>
      </c>
      <c r="J305" s="615">
        <v>0.3246801805410891</v>
      </c>
      <c r="K305" s="65">
        <v>1215.7</v>
      </c>
      <c r="L305" s="615">
        <v>0</v>
      </c>
      <c r="M305" s="65">
        <v>0</v>
      </c>
      <c r="N305" s="615">
        <v>0</v>
      </c>
      <c r="O305" s="65">
        <v>0</v>
      </c>
      <c r="P305" s="65">
        <v>0</v>
      </c>
      <c r="Q305" s="65">
        <v>0</v>
      </c>
      <c r="R305" s="65">
        <v>125.7</v>
      </c>
      <c r="S305" s="65">
        <v>21.3</v>
      </c>
      <c r="T305" s="65">
        <v>529.5</v>
      </c>
      <c r="U305" s="615">
        <v>0.30002937798787493</v>
      </c>
      <c r="V305" s="65">
        <v>1123.4000000000001</v>
      </c>
      <c r="W305" s="65">
        <v>0</v>
      </c>
      <c r="X305" s="65">
        <v>0</v>
      </c>
      <c r="Y305" s="65">
        <v>0</v>
      </c>
      <c r="Z305" s="65">
        <v>6881.1</v>
      </c>
      <c r="AA305" s="140">
        <v>256</v>
      </c>
      <c r="AB305" s="140">
        <v>1379.4</v>
      </c>
      <c r="AC305" s="140">
        <v>5757.7000000000007</v>
      </c>
      <c r="AD305" s="232">
        <v>0.7</v>
      </c>
      <c r="AE305" s="140">
        <v>2621.0100000000002</v>
      </c>
      <c r="AF305" s="140"/>
      <c r="AG305" s="140">
        <v>1346.6000000000001</v>
      </c>
      <c r="AH305" s="497"/>
      <c r="AI305" s="140">
        <v>1241.7</v>
      </c>
      <c r="AJ305" s="65"/>
      <c r="AK305" s="429"/>
      <c r="AL305" s="65">
        <v>104.9</v>
      </c>
      <c r="AM305" s="498"/>
      <c r="AN305" s="62">
        <v>0</v>
      </c>
      <c r="AP305" s="576"/>
    </row>
    <row r="306" spans="2:42" s="601" customFormat="1" ht="15.75" customHeight="1" x14ac:dyDescent="0.25">
      <c r="B306" s="576">
        <v>292</v>
      </c>
      <c r="C306" s="683"/>
      <c r="D306" s="15" t="s">
        <v>244</v>
      </c>
      <c r="E306" s="112">
        <v>4</v>
      </c>
      <c r="F306" s="112">
        <v>27</v>
      </c>
      <c r="G306" s="112">
        <v>24</v>
      </c>
      <c r="H306" s="69">
        <v>2245.8000000000002</v>
      </c>
      <c r="I306" s="69">
        <v>74.399999999999991</v>
      </c>
      <c r="J306" s="620">
        <v>0.31730341081129215</v>
      </c>
      <c r="K306" s="69">
        <v>712.6</v>
      </c>
      <c r="L306" s="620">
        <v>0</v>
      </c>
      <c r="M306" s="69">
        <v>0</v>
      </c>
      <c r="N306" s="620">
        <v>0</v>
      </c>
      <c r="O306" s="69">
        <v>0</v>
      </c>
      <c r="P306" s="69">
        <v>0</v>
      </c>
      <c r="Q306" s="69">
        <v>0</v>
      </c>
      <c r="R306" s="69">
        <v>75.400000000000006</v>
      </c>
      <c r="S306" s="69">
        <v>12.8</v>
      </c>
      <c r="T306" s="69">
        <v>316.2</v>
      </c>
      <c r="U306" s="620">
        <v>0.30002671653753671</v>
      </c>
      <c r="V306" s="69">
        <v>673.8</v>
      </c>
      <c r="W306" s="69">
        <v>0</v>
      </c>
      <c r="X306" s="69">
        <v>0</v>
      </c>
      <c r="Y306" s="69">
        <v>0</v>
      </c>
      <c r="Z306" s="60">
        <v>4111</v>
      </c>
      <c r="AA306" s="143">
        <v>152.9</v>
      </c>
      <c r="AB306" s="69">
        <v>826.69999999999993</v>
      </c>
      <c r="AC306" s="69">
        <v>3437.2000000000003</v>
      </c>
      <c r="AD306" s="238">
        <v>0.7</v>
      </c>
      <c r="AE306" s="69">
        <v>1572.06</v>
      </c>
      <c r="AF306" s="69"/>
      <c r="AG306" s="69">
        <v>745.4</v>
      </c>
      <c r="AH306" s="503">
        <v>0.70001781102502436</v>
      </c>
      <c r="AI306" s="594">
        <v>745.4</v>
      </c>
      <c r="AJ306" s="69">
        <v>110</v>
      </c>
      <c r="AK306" s="438">
        <v>0</v>
      </c>
      <c r="AL306" s="69">
        <v>0</v>
      </c>
      <c r="AM306" s="497">
        <v>0.70001781102502436</v>
      </c>
      <c r="AN306" s="461"/>
      <c r="AP306" s="576"/>
    </row>
    <row r="307" spans="2:42" s="601" customFormat="1" x14ac:dyDescent="0.25">
      <c r="B307" s="576">
        <v>293</v>
      </c>
      <c r="C307" s="683"/>
      <c r="D307" s="15" t="s">
        <v>245</v>
      </c>
      <c r="E307" s="112">
        <v>2</v>
      </c>
      <c r="F307" s="112">
        <v>21</v>
      </c>
      <c r="G307" s="112">
        <v>17</v>
      </c>
      <c r="H307" s="69">
        <v>1498.5</v>
      </c>
      <c r="I307" s="69">
        <v>46.800000000000004</v>
      </c>
      <c r="J307" s="620">
        <v>0.33573573573573573</v>
      </c>
      <c r="K307" s="69">
        <v>503.09999999999997</v>
      </c>
      <c r="L307" s="620">
        <v>0</v>
      </c>
      <c r="M307" s="69">
        <v>0</v>
      </c>
      <c r="N307" s="620">
        <v>0</v>
      </c>
      <c r="O307" s="69">
        <v>0</v>
      </c>
      <c r="P307" s="69">
        <v>0</v>
      </c>
      <c r="Q307" s="69">
        <v>0</v>
      </c>
      <c r="R307" s="69">
        <v>50.3</v>
      </c>
      <c r="S307" s="69">
        <v>8.5</v>
      </c>
      <c r="T307" s="69">
        <v>213.29999999999998</v>
      </c>
      <c r="U307" s="620">
        <v>0.30003336670003344</v>
      </c>
      <c r="V307" s="69">
        <v>449.60000000000008</v>
      </c>
      <c r="W307" s="69">
        <v>0</v>
      </c>
      <c r="X307" s="69">
        <v>0</v>
      </c>
      <c r="Y307" s="69">
        <v>0</v>
      </c>
      <c r="Z307" s="60">
        <v>2770.1000000000004</v>
      </c>
      <c r="AA307" s="143">
        <v>103.1</v>
      </c>
      <c r="AB307" s="69">
        <v>552.70000000000005</v>
      </c>
      <c r="AC307" s="69">
        <v>2320.5000000000005</v>
      </c>
      <c r="AD307" s="238">
        <v>0.7</v>
      </c>
      <c r="AE307" s="69">
        <v>1048.95</v>
      </c>
      <c r="AF307" s="69"/>
      <c r="AG307" s="69">
        <v>601.20000000000005</v>
      </c>
      <c r="AH307" s="503">
        <v>0.70003336670003335</v>
      </c>
      <c r="AI307" s="594">
        <v>496.3</v>
      </c>
      <c r="AJ307" s="69">
        <v>136</v>
      </c>
      <c r="AK307" s="438">
        <v>7.0000000000000007E-2</v>
      </c>
      <c r="AL307" s="69">
        <v>104.9</v>
      </c>
      <c r="AM307" s="497">
        <v>0.77003336670003342</v>
      </c>
      <c r="AN307" s="461"/>
      <c r="AP307" s="576"/>
    </row>
    <row r="308" spans="2:42" s="601" customFormat="1" ht="15.75" customHeight="1" x14ac:dyDescent="0.25">
      <c r="B308" s="576">
        <v>294</v>
      </c>
      <c r="C308" s="683" t="s">
        <v>246</v>
      </c>
      <c r="D308" s="494" t="s">
        <v>124</v>
      </c>
      <c r="E308" s="530">
        <v>13</v>
      </c>
      <c r="F308" s="530">
        <v>65</v>
      </c>
      <c r="G308" s="530">
        <v>54</v>
      </c>
      <c r="H308" s="65">
        <v>5044.3</v>
      </c>
      <c r="I308" s="65">
        <v>180</v>
      </c>
      <c r="J308" s="615">
        <v>0.31447376246456399</v>
      </c>
      <c r="K308" s="65">
        <v>1586.3000000000002</v>
      </c>
      <c r="L308" s="615">
        <v>0</v>
      </c>
      <c r="M308" s="65">
        <v>0</v>
      </c>
      <c r="N308" s="615">
        <v>0</v>
      </c>
      <c r="O308" s="65">
        <v>0</v>
      </c>
      <c r="P308" s="65">
        <v>0</v>
      </c>
      <c r="Q308" s="65">
        <v>0</v>
      </c>
      <c r="R308" s="65">
        <v>150.80000000000001</v>
      </c>
      <c r="S308" s="65">
        <v>25.6</v>
      </c>
      <c r="T308" s="65">
        <v>708.4</v>
      </c>
      <c r="U308" s="615">
        <v>0.30002180679182444</v>
      </c>
      <c r="V308" s="65">
        <v>1513.4</v>
      </c>
      <c r="W308" s="65">
        <v>0</v>
      </c>
      <c r="X308" s="65">
        <v>0</v>
      </c>
      <c r="Y308" s="65">
        <v>0</v>
      </c>
      <c r="Z308" s="65">
        <v>9208.7999999999993</v>
      </c>
      <c r="AA308" s="140">
        <v>342.6</v>
      </c>
      <c r="AB308" s="140">
        <v>1856</v>
      </c>
      <c r="AC308" s="140">
        <v>7695.4</v>
      </c>
      <c r="AD308" s="232">
        <v>0.7</v>
      </c>
      <c r="AE308" s="140">
        <v>3531.0099999999998</v>
      </c>
      <c r="AF308" s="140"/>
      <c r="AG308" s="140">
        <v>1949.5</v>
      </c>
      <c r="AH308" s="497"/>
      <c r="AI308" s="140">
        <v>1675.1</v>
      </c>
      <c r="AJ308" s="65"/>
      <c r="AK308" s="429"/>
      <c r="AL308" s="65">
        <v>274.39999999999998</v>
      </c>
      <c r="AM308" s="498"/>
      <c r="AN308" s="62">
        <v>0</v>
      </c>
      <c r="AP308" s="576"/>
    </row>
    <row r="309" spans="2:42" s="601" customFormat="1" ht="15.75" customHeight="1" x14ac:dyDescent="0.25">
      <c r="B309" s="576">
        <v>295</v>
      </c>
      <c r="C309" s="683"/>
      <c r="D309" s="15" t="s">
        <v>247</v>
      </c>
      <c r="E309" s="112">
        <v>10</v>
      </c>
      <c r="F309" s="112">
        <v>47</v>
      </c>
      <c r="G309" s="112">
        <v>41</v>
      </c>
      <c r="H309" s="69">
        <v>3920.5</v>
      </c>
      <c r="I309" s="69">
        <v>133.19999999999999</v>
      </c>
      <c r="J309" s="620">
        <v>0.30554776176508103</v>
      </c>
      <c r="K309" s="69">
        <v>1197.9000000000001</v>
      </c>
      <c r="L309" s="620">
        <v>0</v>
      </c>
      <c r="M309" s="69">
        <v>0</v>
      </c>
      <c r="N309" s="620">
        <v>0</v>
      </c>
      <c r="O309" s="69">
        <v>0</v>
      </c>
      <c r="P309" s="69">
        <v>0</v>
      </c>
      <c r="Q309" s="69">
        <v>0</v>
      </c>
      <c r="R309" s="69">
        <v>125.7</v>
      </c>
      <c r="S309" s="69">
        <v>21.3</v>
      </c>
      <c r="T309" s="69">
        <v>547.9</v>
      </c>
      <c r="U309" s="620">
        <v>0.30001275347532202</v>
      </c>
      <c r="V309" s="69">
        <v>1176.2</v>
      </c>
      <c r="W309" s="69">
        <v>0</v>
      </c>
      <c r="X309" s="69">
        <v>0</v>
      </c>
      <c r="Y309" s="69">
        <v>0</v>
      </c>
      <c r="Z309" s="60">
        <v>7122.7</v>
      </c>
      <c r="AA309" s="143">
        <v>265</v>
      </c>
      <c r="AB309" s="69">
        <v>1441.2</v>
      </c>
      <c r="AC309" s="69">
        <v>5946.5</v>
      </c>
      <c r="AD309" s="238">
        <v>0.7</v>
      </c>
      <c r="AE309" s="69">
        <v>2744.35</v>
      </c>
      <c r="AF309" s="69"/>
      <c r="AG309" s="69">
        <v>1577.6</v>
      </c>
      <c r="AH309" s="503">
        <v>0.7000127534753221</v>
      </c>
      <c r="AI309" s="594">
        <v>1303.2</v>
      </c>
      <c r="AJ309" s="69">
        <v>142</v>
      </c>
      <c r="AK309" s="438">
        <v>7.0000000000000007E-2</v>
      </c>
      <c r="AL309" s="69">
        <v>274.39999999999998</v>
      </c>
      <c r="AM309" s="497">
        <v>0.77001275347532205</v>
      </c>
      <c r="AN309" s="461"/>
      <c r="AP309" s="576"/>
    </row>
    <row r="310" spans="2:42" s="601" customFormat="1" x14ac:dyDescent="0.25">
      <c r="B310" s="576">
        <v>296</v>
      </c>
      <c r="C310" s="683"/>
      <c r="D310" s="15" t="s">
        <v>248</v>
      </c>
      <c r="E310" s="112">
        <v>3</v>
      </c>
      <c r="F310" s="112">
        <v>18</v>
      </c>
      <c r="G310" s="112">
        <v>13</v>
      </c>
      <c r="H310" s="69">
        <v>1123.8</v>
      </c>
      <c r="I310" s="69">
        <v>46.8</v>
      </c>
      <c r="J310" s="620">
        <v>0.34561309841608834</v>
      </c>
      <c r="K310" s="69">
        <v>388.40000000000003</v>
      </c>
      <c r="L310" s="620">
        <v>0</v>
      </c>
      <c r="M310" s="69">
        <v>0</v>
      </c>
      <c r="N310" s="620">
        <v>0</v>
      </c>
      <c r="O310" s="69">
        <v>0</v>
      </c>
      <c r="P310" s="69">
        <v>0</v>
      </c>
      <c r="Q310" s="69">
        <v>0</v>
      </c>
      <c r="R310" s="69">
        <v>25.1</v>
      </c>
      <c r="S310" s="69">
        <v>4.3</v>
      </c>
      <c r="T310" s="69">
        <v>160.49999999999997</v>
      </c>
      <c r="U310" s="620">
        <v>0.30005339028296857</v>
      </c>
      <c r="V310" s="69">
        <v>337.20000000000005</v>
      </c>
      <c r="W310" s="69">
        <v>0</v>
      </c>
      <c r="X310" s="69">
        <v>0</v>
      </c>
      <c r="Y310" s="69">
        <v>0</v>
      </c>
      <c r="Z310" s="60">
        <v>2086.1</v>
      </c>
      <c r="AA310" s="143">
        <v>77.599999999999994</v>
      </c>
      <c r="AB310" s="69">
        <v>414.80000000000007</v>
      </c>
      <c r="AC310" s="69">
        <v>1748.8999999999999</v>
      </c>
      <c r="AD310" s="238">
        <v>0.7</v>
      </c>
      <c r="AE310" s="69">
        <v>786.66</v>
      </c>
      <c r="AF310" s="69"/>
      <c r="AG310" s="69">
        <v>371.9</v>
      </c>
      <c r="AH310" s="503">
        <v>0.70003559352197908</v>
      </c>
      <c r="AI310" s="594">
        <v>371.9</v>
      </c>
      <c r="AJ310" s="69"/>
      <c r="AK310" s="438">
        <v>0</v>
      </c>
      <c r="AL310" s="69">
        <v>0</v>
      </c>
      <c r="AM310" s="497">
        <v>0.70003559352197908</v>
      </c>
      <c r="AN310" s="461"/>
      <c r="AP310" s="576"/>
    </row>
    <row r="311" spans="2:42" s="601" customFormat="1" ht="15.75" customHeight="1" x14ac:dyDescent="0.25">
      <c r="B311" s="576">
        <v>297</v>
      </c>
      <c r="C311" s="683" t="s">
        <v>249</v>
      </c>
      <c r="D311" s="494" t="s">
        <v>124</v>
      </c>
      <c r="E311" s="530">
        <v>8</v>
      </c>
      <c r="F311" s="530">
        <v>51</v>
      </c>
      <c r="G311" s="530">
        <v>41</v>
      </c>
      <c r="H311" s="65">
        <v>3951.4</v>
      </c>
      <c r="I311" s="65">
        <v>163.19999999999999</v>
      </c>
      <c r="J311" s="615">
        <v>0.36047982993369443</v>
      </c>
      <c r="K311" s="65">
        <v>1424.4</v>
      </c>
      <c r="L311" s="615">
        <v>0</v>
      </c>
      <c r="M311" s="65">
        <v>0</v>
      </c>
      <c r="N311" s="615">
        <v>0</v>
      </c>
      <c r="O311" s="65">
        <v>0</v>
      </c>
      <c r="P311" s="65">
        <v>0</v>
      </c>
      <c r="Q311" s="65">
        <v>0</v>
      </c>
      <c r="R311" s="65">
        <v>100.5</v>
      </c>
      <c r="S311" s="65">
        <v>17.100000000000001</v>
      </c>
      <c r="T311" s="65">
        <v>570.29999999999995</v>
      </c>
      <c r="U311" s="615">
        <v>0.29996963101685481</v>
      </c>
      <c r="V311" s="65">
        <v>1185.3000000000002</v>
      </c>
      <c r="W311" s="65">
        <v>0</v>
      </c>
      <c r="X311" s="65">
        <v>0</v>
      </c>
      <c r="Y311" s="65">
        <v>0</v>
      </c>
      <c r="Z311" s="65">
        <v>7412.2000000000007</v>
      </c>
      <c r="AA311" s="140">
        <v>275.8</v>
      </c>
      <c r="AB311" s="140">
        <v>1461.1</v>
      </c>
      <c r="AC311" s="140">
        <v>6226.9</v>
      </c>
      <c r="AD311" s="232">
        <v>0.7</v>
      </c>
      <c r="AE311" s="140">
        <v>2765.9799999999996</v>
      </c>
      <c r="AF311" s="140"/>
      <c r="AG311" s="140">
        <v>1471.2</v>
      </c>
      <c r="AH311" s="497"/>
      <c r="AI311" s="140">
        <v>1304.9000000000001</v>
      </c>
      <c r="AJ311" s="65"/>
      <c r="AK311" s="429"/>
      <c r="AL311" s="65">
        <v>166.3</v>
      </c>
      <c r="AM311" s="498"/>
      <c r="AN311" s="62">
        <v>0</v>
      </c>
      <c r="AP311" s="576"/>
    </row>
    <row r="312" spans="2:42" s="601" customFormat="1" ht="15.75" customHeight="1" x14ac:dyDescent="0.25">
      <c r="B312" s="576">
        <v>298</v>
      </c>
      <c r="C312" s="683"/>
      <c r="D312" s="15" t="s">
        <v>250</v>
      </c>
      <c r="E312" s="112">
        <v>5</v>
      </c>
      <c r="F312" s="112">
        <v>35</v>
      </c>
      <c r="G312" s="112">
        <v>25</v>
      </c>
      <c r="H312" s="69">
        <v>2376</v>
      </c>
      <c r="I312" s="69">
        <v>97.199999999999989</v>
      </c>
      <c r="J312" s="620">
        <v>0.35298821548821552</v>
      </c>
      <c r="K312" s="69">
        <v>838.7</v>
      </c>
      <c r="L312" s="620">
        <v>0</v>
      </c>
      <c r="M312" s="69">
        <v>0</v>
      </c>
      <c r="N312" s="620">
        <v>0</v>
      </c>
      <c r="O312" s="69">
        <v>0</v>
      </c>
      <c r="P312" s="69">
        <v>0</v>
      </c>
      <c r="Q312" s="69">
        <v>0</v>
      </c>
      <c r="R312" s="69">
        <v>75.400000000000006</v>
      </c>
      <c r="S312" s="69">
        <v>12.8</v>
      </c>
      <c r="T312" s="69">
        <v>342.8</v>
      </c>
      <c r="U312" s="620">
        <v>0.29995791245791248</v>
      </c>
      <c r="V312" s="69">
        <v>712.7</v>
      </c>
      <c r="W312" s="69">
        <v>0</v>
      </c>
      <c r="X312" s="69">
        <v>0</v>
      </c>
      <c r="Y312" s="69">
        <v>0</v>
      </c>
      <c r="Z312" s="60">
        <v>4455.6000000000004</v>
      </c>
      <c r="AA312" s="143">
        <v>165.8</v>
      </c>
      <c r="AB312" s="69">
        <v>878.5</v>
      </c>
      <c r="AC312" s="69">
        <v>3742.9</v>
      </c>
      <c r="AD312" s="238">
        <v>0.7</v>
      </c>
      <c r="AE312" s="69">
        <v>1663.1999999999998</v>
      </c>
      <c r="AF312" s="69"/>
      <c r="AG312" s="69">
        <v>951</v>
      </c>
      <c r="AH312" s="503">
        <v>0.70000000000000007</v>
      </c>
      <c r="AI312" s="594">
        <v>784.7</v>
      </c>
      <c r="AJ312" s="69">
        <v>136</v>
      </c>
      <c r="AK312" s="438">
        <v>7.0000000000000007E-2</v>
      </c>
      <c r="AL312" s="69">
        <v>166.3</v>
      </c>
      <c r="AM312" s="497">
        <v>0.77</v>
      </c>
      <c r="AN312" s="461"/>
      <c r="AP312" s="576"/>
    </row>
    <row r="313" spans="2:42" s="601" customFormat="1" x14ac:dyDescent="0.25">
      <c r="B313" s="576">
        <v>299</v>
      </c>
      <c r="C313" s="683"/>
      <c r="D313" s="15" t="s">
        <v>251</v>
      </c>
      <c r="E313" s="112">
        <v>3</v>
      </c>
      <c r="F313" s="112">
        <v>16</v>
      </c>
      <c r="G313" s="112">
        <v>16</v>
      </c>
      <c r="H313" s="69">
        <v>1575.4</v>
      </c>
      <c r="I313" s="69">
        <v>66</v>
      </c>
      <c r="J313" s="620">
        <v>0.37177859591214923</v>
      </c>
      <c r="K313" s="69">
        <v>585.69999999999993</v>
      </c>
      <c r="L313" s="620">
        <v>0</v>
      </c>
      <c r="M313" s="69">
        <v>0</v>
      </c>
      <c r="N313" s="620">
        <v>0</v>
      </c>
      <c r="O313" s="69">
        <v>0</v>
      </c>
      <c r="P313" s="69">
        <v>0</v>
      </c>
      <c r="Q313" s="69">
        <v>0</v>
      </c>
      <c r="R313" s="69">
        <v>25.1</v>
      </c>
      <c r="S313" s="69">
        <v>4.3</v>
      </c>
      <c r="T313" s="69">
        <v>227.49999999999997</v>
      </c>
      <c r="U313" s="620">
        <v>0.29998730481147645</v>
      </c>
      <c r="V313" s="69">
        <v>472.6</v>
      </c>
      <c r="W313" s="69">
        <v>0</v>
      </c>
      <c r="X313" s="69">
        <v>0</v>
      </c>
      <c r="Y313" s="69">
        <v>0</v>
      </c>
      <c r="Z313" s="60">
        <v>2956.6</v>
      </c>
      <c r="AA313" s="143">
        <v>110</v>
      </c>
      <c r="AB313" s="69">
        <v>582.6</v>
      </c>
      <c r="AC313" s="69">
        <v>2484</v>
      </c>
      <c r="AD313" s="238">
        <v>0.7</v>
      </c>
      <c r="AE313" s="69">
        <v>1102.78</v>
      </c>
      <c r="AF313" s="69"/>
      <c r="AG313" s="69">
        <v>520.20000000000005</v>
      </c>
      <c r="AH313" s="503">
        <v>0.7000126951885236</v>
      </c>
      <c r="AI313" s="594">
        <v>520.20000000000005</v>
      </c>
      <c r="AJ313" s="69"/>
      <c r="AK313" s="438">
        <v>0</v>
      </c>
      <c r="AL313" s="69">
        <v>0</v>
      </c>
      <c r="AM313" s="497">
        <v>0.7000126951885236</v>
      </c>
      <c r="AN313" s="461"/>
      <c r="AP313" s="576"/>
    </row>
    <row r="314" spans="2:42" s="601" customFormat="1" ht="15.75" customHeight="1" x14ac:dyDescent="0.25">
      <c r="B314" s="576">
        <v>300</v>
      </c>
      <c r="C314" s="667" t="s">
        <v>816</v>
      </c>
      <c r="D314" s="494" t="s">
        <v>124</v>
      </c>
      <c r="E314" s="530">
        <v>34</v>
      </c>
      <c r="F314" s="530">
        <v>154</v>
      </c>
      <c r="G314" s="530">
        <v>141</v>
      </c>
      <c r="H314" s="65">
        <v>13539.599999999999</v>
      </c>
      <c r="I314" s="65">
        <v>390.6</v>
      </c>
      <c r="J314" s="615">
        <v>0.27138911046116582</v>
      </c>
      <c r="K314" s="65">
        <v>3674.5</v>
      </c>
      <c r="L314" s="615">
        <v>4.3206593990959856E-3</v>
      </c>
      <c r="M314" s="65">
        <v>58.5</v>
      </c>
      <c r="N314" s="615">
        <v>0</v>
      </c>
      <c r="O314" s="65">
        <v>0</v>
      </c>
      <c r="P314" s="65">
        <v>0</v>
      </c>
      <c r="Q314" s="65">
        <v>0</v>
      </c>
      <c r="R314" s="65">
        <v>352.4</v>
      </c>
      <c r="S314" s="65">
        <v>59.4</v>
      </c>
      <c r="T314" s="65">
        <v>1845.1</v>
      </c>
      <c r="U314" s="615">
        <v>0.29999409140595001</v>
      </c>
      <c r="V314" s="65">
        <v>4061.8</v>
      </c>
      <c r="W314" s="65">
        <v>0</v>
      </c>
      <c r="X314" s="65">
        <v>0</v>
      </c>
      <c r="Y314" s="65">
        <v>0</v>
      </c>
      <c r="Z314" s="65">
        <v>23981.9</v>
      </c>
      <c r="AA314" s="140">
        <v>892</v>
      </c>
      <c r="AB314" s="140">
        <v>4953.8</v>
      </c>
      <c r="AC314" s="140">
        <v>19920.100000000002</v>
      </c>
      <c r="AD314" s="232">
        <v>0.7</v>
      </c>
      <c r="AE314" s="140">
        <v>9477.7199999999993</v>
      </c>
      <c r="AF314" s="140"/>
      <c r="AG314" s="140">
        <v>5613.2</v>
      </c>
      <c r="AH314" s="497"/>
      <c r="AI314" s="140">
        <v>4523.8999999999996</v>
      </c>
      <c r="AJ314" s="65"/>
      <c r="AK314" s="429"/>
      <c r="AL314" s="65">
        <v>1089.3</v>
      </c>
      <c r="AM314" s="498"/>
      <c r="AN314" s="62">
        <v>0</v>
      </c>
      <c r="AP314" s="576"/>
    </row>
    <row r="315" spans="2:42" s="601" customFormat="1" ht="15.75" customHeight="1" x14ac:dyDescent="0.25">
      <c r="B315" s="576">
        <v>301</v>
      </c>
      <c r="C315" s="667"/>
      <c r="D315" s="15" t="s">
        <v>252</v>
      </c>
      <c r="E315" s="112">
        <v>18</v>
      </c>
      <c r="F315" s="112">
        <v>80</v>
      </c>
      <c r="G315" s="112">
        <v>73</v>
      </c>
      <c r="H315" s="69">
        <v>7075.3</v>
      </c>
      <c r="I315" s="69">
        <v>180.00000000000003</v>
      </c>
      <c r="J315" s="620">
        <v>0.24434299605670434</v>
      </c>
      <c r="K315" s="69">
        <v>1728.8000000000002</v>
      </c>
      <c r="L315" s="620">
        <v>0</v>
      </c>
      <c r="M315" s="69">
        <v>0</v>
      </c>
      <c r="N315" s="620">
        <v>0</v>
      </c>
      <c r="O315" s="69">
        <v>0</v>
      </c>
      <c r="P315" s="69">
        <v>0</v>
      </c>
      <c r="Q315" s="69">
        <v>0</v>
      </c>
      <c r="R315" s="69">
        <v>176.2</v>
      </c>
      <c r="S315" s="69">
        <v>29.7</v>
      </c>
      <c r="T315" s="69">
        <v>942.8</v>
      </c>
      <c r="U315" s="620">
        <v>0.2999872796913205</v>
      </c>
      <c r="V315" s="69">
        <v>2122.5</v>
      </c>
      <c r="W315" s="69">
        <v>0</v>
      </c>
      <c r="X315" s="69">
        <v>0</v>
      </c>
      <c r="Y315" s="69">
        <v>0</v>
      </c>
      <c r="Z315" s="60">
        <v>12255.300000000001</v>
      </c>
      <c r="AA315" s="143">
        <v>455.8</v>
      </c>
      <c r="AB315" s="69">
        <v>2578.3000000000002</v>
      </c>
      <c r="AC315" s="69">
        <v>10132.800000000001</v>
      </c>
      <c r="AD315" s="238">
        <v>0.7</v>
      </c>
      <c r="AE315" s="69">
        <v>4952.71</v>
      </c>
      <c r="AF315" s="69"/>
      <c r="AG315" s="69">
        <v>3011.2</v>
      </c>
      <c r="AH315" s="503">
        <v>0.69999858663236902</v>
      </c>
      <c r="AI315" s="594">
        <v>2374.4</v>
      </c>
      <c r="AJ315" s="69">
        <v>192</v>
      </c>
      <c r="AK315" s="438">
        <v>0.09</v>
      </c>
      <c r="AL315" s="69">
        <v>636.79999999999995</v>
      </c>
      <c r="AM315" s="497">
        <v>0.78999858663236899</v>
      </c>
      <c r="AN315" s="461"/>
      <c r="AP315" s="576"/>
    </row>
    <row r="316" spans="2:42" s="601" customFormat="1" x14ac:dyDescent="0.25">
      <c r="B316" s="576">
        <v>302</v>
      </c>
      <c r="C316" s="667"/>
      <c r="D316" s="15" t="s">
        <v>253</v>
      </c>
      <c r="E316" s="112">
        <v>16</v>
      </c>
      <c r="F316" s="112">
        <v>74</v>
      </c>
      <c r="G316" s="112">
        <v>68</v>
      </c>
      <c r="H316" s="69">
        <v>6464.2999999999993</v>
      </c>
      <c r="I316" s="69">
        <v>210.60000000000002</v>
      </c>
      <c r="J316" s="620">
        <v>0.30099160001856351</v>
      </c>
      <c r="K316" s="69">
        <v>1945.7</v>
      </c>
      <c r="L316" s="620">
        <v>9.0497037575607581E-3</v>
      </c>
      <c r="M316" s="69">
        <v>58.5</v>
      </c>
      <c r="N316" s="620">
        <v>0</v>
      </c>
      <c r="O316" s="69">
        <v>0</v>
      </c>
      <c r="P316" s="69">
        <v>0</v>
      </c>
      <c r="Q316" s="69">
        <v>0</v>
      </c>
      <c r="R316" s="69">
        <v>176.2</v>
      </c>
      <c r="S316" s="69">
        <v>29.7</v>
      </c>
      <c r="T316" s="69">
        <v>902.30000000000007</v>
      </c>
      <c r="U316" s="620">
        <v>0.30000154695790732</v>
      </c>
      <c r="V316" s="69">
        <v>1939.3</v>
      </c>
      <c r="W316" s="69">
        <v>0</v>
      </c>
      <c r="X316" s="69">
        <v>0</v>
      </c>
      <c r="Y316" s="69">
        <v>0</v>
      </c>
      <c r="Z316" s="60">
        <v>11726.6</v>
      </c>
      <c r="AA316" s="143">
        <v>436.2</v>
      </c>
      <c r="AB316" s="69">
        <v>2375.5</v>
      </c>
      <c r="AC316" s="69">
        <v>9787.3000000000011</v>
      </c>
      <c r="AD316" s="238">
        <v>0.7</v>
      </c>
      <c r="AE316" s="69">
        <v>4525.0099999999993</v>
      </c>
      <c r="AF316" s="69"/>
      <c r="AG316" s="69">
        <v>2602</v>
      </c>
      <c r="AH316" s="503">
        <v>0.69999845304209285</v>
      </c>
      <c r="AI316" s="594">
        <v>2149.5</v>
      </c>
      <c r="AJ316" s="69">
        <v>139</v>
      </c>
      <c r="AK316" s="438">
        <v>7.0000000000000007E-2</v>
      </c>
      <c r="AL316" s="69">
        <v>452.5</v>
      </c>
      <c r="AM316" s="497">
        <v>0.76999845304209291</v>
      </c>
      <c r="AN316" s="461"/>
      <c r="AP316" s="576"/>
    </row>
    <row r="317" spans="2:42" s="601" customFormat="1" ht="15.75" customHeight="1" x14ac:dyDescent="0.25">
      <c r="B317" s="576">
        <v>303</v>
      </c>
      <c r="C317" s="683" t="s">
        <v>254</v>
      </c>
      <c r="D317" s="494" t="s">
        <v>124</v>
      </c>
      <c r="E317" s="530">
        <v>4</v>
      </c>
      <c r="F317" s="530">
        <v>40</v>
      </c>
      <c r="G317" s="530">
        <v>31</v>
      </c>
      <c r="H317" s="65">
        <v>2725</v>
      </c>
      <c r="I317" s="65">
        <v>105.6</v>
      </c>
      <c r="J317" s="615">
        <v>0.30422018348623853</v>
      </c>
      <c r="K317" s="65">
        <v>829</v>
      </c>
      <c r="L317" s="615">
        <v>0</v>
      </c>
      <c r="M317" s="65">
        <v>0</v>
      </c>
      <c r="N317" s="615">
        <v>0</v>
      </c>
      <c r="O317" s="65">
        <v>0</v>
      </c>
      <c r="P317" s="65">
        <v>0</v>
      </c>
      <c r="Q317" s="65">
        <v>0</v>
      </c>
      <c r="R317" s="65">
        <v>75.400000000000006</v>
      </c>
      <c r="S317" s="65">
        <v>12.8</v>
      </c>
      <c r="T317" s="65">
        <v>380.4</v>
      </c>
      <c r="U317" s="615">
        <v>0.2999633027522936</v>
      </c>
      <c r="V317" s="65">
        <v>817.40000000000009</v>
      </c>
      <c r="W317" s="65">
        <v>0</v>
      </c>
      <c r="X317" s="65">
        <v>0</v>
      </c>
      <c r="Y317" s="65">
        <v>0</v>
      </c>
      <c r="Z317" s="65">
        <v>4945.6000000000004</v>
      </c>
      <c r="AA317" s="140">
        <v>184</v>
      </c>
      <c r="AB317" s="140">
        <v>1001.4</v>
      </c>
      <c r="AC317" s="140">
        <v>4128.2</v>
      </c>
      <c r="AD317" s="232">
        <v>0.7</v>
      </c>
      <c r="AE317" s="140">
        <v>1907.5</v>
      </c>
      <c r="AF317" s="140"/>
      <c r="AG317" s="140">
        <v>906.1</v>
      </c>
      <c r="AH317" s="497"/>
      <c r="AI317" s="140">
        <v>906.1</v>
      </c>
      <c r="AJ317" s="65"/>
      <c r="AK317" s="429">
        <v>0</v>
      </c>
      <c r="AL317" s="65">
        <v>0</v>
      </c>
      <c r="AM317" s="498"/>
      <c r="AN317" s="62">
        <v>0</v>
      </c>
      <c r="AP317" s="576"/>
    </row>
    <row r="318" spans="2:42" s="601" customFormat="1" ht="15.75" customHeight="1" x14ac:dyDescent="0.25">
      <c r="B318" s="576">
        <v>304</v>
      </c>
      <c r="C318" s="683"/>
      <c r="D318" s="15" t="s">
        <v>255</v>
      </c>
      <c r="E318" s="112">
        <v>2</v>
      </c>
      <c r="F318" s="112">
        <v>21</v>
      </c>
      <c r="G318" s="112">
        <v>17</v>
      </c>
      <c r="H318" s="69">
        <v>1534.8999999999999</v>
      </c>
      <c r="I318" s="69">
        <v>50.399999999999991</v>
      </c>
      <c r="J318" s="620">
        <v>0.26835624470649555</v>
      </c>
      <c r="K318" s="69">
        <v>411.9</v>
      </c>
      <c r="L318" s="620">
        <v>0</v>
      </c>
      <c r="M318" s="69">
        <v>0</v>
      </c>
      <c r="N318" s="620">
        <v>0</v>
      </c>
      <c r="O318" s="69">
        <v>0</v>
      </c>
      <c r="P318" s="69">
        <v>0</v>
      </c>
      <c r="Q318" s="69">
        <v>0</v>
      </c>
      <c r="R318" s="69">
        <v>50.3</v>
      </c>
      <c r="S318" s="69">
        <v>8.5</v>
      </c>
      <c r="T318" s="69">
        <v>209.6</v>
      </c>
      <c r="U318" s="620">
        <v>0.29995439442308947</v>
      </c>
      <c r="V318" s="69">
        <v>460.4</v>
      </c>
      <c r="W318" s="69">
        <v>0</v>
      </c>
      <c r="X318" s="69">
        <v>0</v>
      </c>
      <c r="Y318" s="69">
        <v>0</v>
      </c>
      <c r="Z318" s="60">
        <v>2726</v>
      </c>
      <c r="AA318" s="143">
        <v>101.4</v>
      </c>
      <c r="AB318" s="69">
        <v>561.79999999999995</v>
      </c>
      <c r="AC318" s="69">
        <v>2265.6</v>
      </c>
      <c r="AD318" s="238">
        <v>0.7</v>
      </c>
      <c r="AE318" s="69">
        <v>1074.4299999999998</v>
      </c>
      <c r="AF318" s="69"/>
      <c r="AG318" s="69">
        <v>512.6</v>
      </c>
      <c r="AH318" s="503">
        <v>0.69998045475275272</v>
      </c>
      <c r="AI318" s="594">
        <v>512.6</v>
      </c>
      <c r="AJ318" s="69"/>
      <c r="AK318" s="438">
        <v>0</v>
      </c>
      <c r="AL318" s="69">
        <v>0</v>
      </c>
      <c r="AM318" s="497">
        <v>0.69998045475275272</v>
      </c>
      <c r="AN318" s="461"/>
      <c r="AP318" s="576"/>
    </row>
    <row r="319" spans="2:42" s="601" customFormat="1" x14ac:dyDescent="0.25">
      <c r="B319" s="576">
        <v>305</v>
      </c>
      <c r="C319" s="683"/>
      <c r="D319" s="15" t="s">
        <v>256</v>
      </c>
      <c r="E319" s="112">
        <v>2</v>
      </c>
      <c r="F319" s="112">
        <v>19</v>
      </c>
      <c r="G319" s="112">
        <v>14</v>
      </c>
      <c r="H319" s="69">
        <v>1190.1000000000001</v>
      </c>
      <c r="I319" s="69">
        <v>55.199999999999996</v>
      </c>
      <c r="J319" s="620">
        <v>0.35047475002100664</v>
      </c>
      <c r="K319" s="69">
        <v>417.1</v>
      </c>
      <c r="L319" s="620">
        <v>0</v>
      </c>
      <c r="M319" s="69">
        <v>0</v>
      </c>
      <c r="N319" s="620">
        <v>0</v>
      </c>
      <c r="O319" s="69">
        <v>0</v>
      </c>
      <c r="P319" s="69">
        <v>0</v>
      </c>
      <c r="Q319" s="69">
        <v>0</v>
      </c>
      <c r="R319" s="69">
        <v>25.1</v>
      </c>
      <c r="S319" s="69">
        <v>4.3</v>
      </c>
      <c r="T319" s="69">
        <v>170.79999999999998</v>
      </c>
      <c r="U319" s="620">
        <v>0.29997479203428284</v>
      </c>
      <c r="V319" s="69">
        <v>357.00000000000006</v>
      </c>
      <c r="W319" s="69">
        <v>0</v>
      </c>
      <c r="X319" s="69">
        <v>0</v>
      </c>
      <c r="Y319" s="69">
        <v>0</v>
      </c>
      <c r="Z319" s="60">
        <v>2219.6</v>
      </c>
      <c r="AA319" s="143">
        <v>82.6</v>
      </c>
      <c r="AB319" s="69">
        <v>439.6</v>
      </c>
      <c r="AC319" s="69">
        <v>1862.6</v>
      </c>
      <c r="AD319" s="238">
        <v>0.7</v>
      </c>
      <c r="AE319" s="69">
        <v>833.07</v>
      </c>
      <c r="AF319" s="69"/>
      <c r="AG319" s="69">
        <v>393.5</v>
      </c>
      <c r="AH319" s="503">
        <v>0.7000252079657171</v>
      </c>
      <c r="AI319" s="594">
        <v>393.5</v>
      </c>
      <c r="AJ319" s="69">
        <v>106</v>
      </c>
      <c r="AK319" s="438">
        <v>0</v>
      </c>
      <c r="AL319" s="69">
        <v>0</v>
      </c>
      <c r="AM319" s="497">
        <v>0.7000252079657171</v>
      </c>
      <c r="AN319" s="461"/>
      <c r="AP319" s="576"/>
    </row>
    <row r="320" spans="2:42" s="601" customFormat="1" ht="15.75" customHeight="1" x14ac:dyDescent="0.25">
      <c r="B320" s="576">
        <v>306</v>
      </c>
      <c r="C320" s="683" t="s">
        <v>257</v>
      </c>
      <c r="D320" s="494" t="s">
        <v>124</v>
      </c>
      <c r="E320" s="530">
        <v>5</v>
      </c>
      <c r="F320" s="530">
        <v>57</v>
      </c>
      <c r="G320" s="530">
        <v>46</v>
      </c>
      <c r="H320" s="65">
        <v>4272.1000000000004</v>
      </c>
      <c r="I320" s="65">
        <v>173.8</v>
      </c>
      <c r="J320" s="615">
        <v>0.33987968446431494</v>
      </c>
      <c r="K320" s="65">
        <v>1452</v>
      </c>
      <c r="L320" s="615">
        <v>0</v>
      </c>
      <c r="M320" s="65">
        <v>0</v>
      </c>
      <c r="N320" s="615">
        <v>0</v>
      </c>
      <c r="O320" s="65">
        <v>0</v>
      </c>
      <c r="P320" s="65">
        <v>0</v>
      </c>
      <c r="Q320" s="65">
        <v>0</v>
      </c>
      <c r="R320" s="65">
        <v>125.7</v>
      </c>
      <c r="S320" s="65">
        <v>21.3</v>
      </c>
      <c r="T320" s="65">
        <v>610.59999999999991</v>
      </c>
      <c r="U320" s="615">
        <v>0.29996957000070223</v>
      </c>
      <c r="V320" s="65">
        <v>1281.5000000000002</v>
      </c>
      <c r="W320" s="65">
        <v>0</v>
      </c>
      <c r="X320" s="65">
        <v>0</v>
      </c>
      <c r="Y320" s="65">
        <v>0</v>
      </c>
      <c r="Z320" s="65">
        <v>7937.0000000000009</v>
      </c>
      <c r="AA320" s="140">
        <v>295.3</v>
      </c>
      <c r="AB320" s="140">
        <v>1576.8000000000002</v>
      </c>
      <c r="AC320" s="140">
        <v>6655.5000000000009</v>
      </c>
      <c r="AD320" s="232">
        <v>0.7</v>
      </c>
      <c r="AE320" s="140">
        <v>2990.47</v>
      </c>
      <c r="AF320" s="140"/>
      <c r="AG320" s="140">
        <v>1413.7</v>
      </c>
      <c r="AH320" s="497"/>
      <c r="AI320" s="140">
        <v>1413.7</v>
      </c>
      <c r="AJ320" s="65"/>
      <c r="AK320" s="429">
        <v>0</v>
      </c>
      <c r="AL320" s="65">
        <v>0</v>
      </c>
      <c r="AM320" s="498"/>
      <c r="AN320" s="62">
        <v>0</v>
      </c>
      <c r="AP320" s="576"/>
    </row>
    <row r="321" spans="2:42" s="601" customFormat="1" x14ac:dyDescent="0.25">
      <c r="B321" s="576">
        <v>307</v>
      </c>
      <c r="C321" s="683"/>
      <c r="D321" s="15" t="s">
        <v>258</v>
      </c>
      <c r="E321" s="112">
        <v>2</v>
      </c>
      <c r="F321" s="112">
        <v>20</v>
      </c>
      <c r="G321" s="112">
        <v>15</v>
      </c>
      <c r="H321" s="69">
        <v>1424.6000000000001</v>
      </c>
      <c r="I321" s="69">
        <v>48</v>
      </c>
      <c r="J321" s="620">
        <v>0.30927979783798953</v>
      </c>
      <c r="K321" s="69">
        <v>440.59999999999997</v>
      </c>
      <c r="L321" s="620">
        <v>0</v>
      </c>
      <c r="M321" s="69">
        <v>0</v>
      </c>
      <c r="N321" s="620">
        <v>0</v>
      </c>
      <c r="O321" s="69">
        <v>0</v>
      </c>
      <c r="P321" s="69">
        <v>0</v>
      </c>
      <c r="Q321" s="69">
        <v>0</v>
      </c>
      <c r="R321" s="69">
        <v>50.3</v>
      </c>
      <c r="S321" s="69">
        <v>8.5</v>
      </c>
      <c r="T321" s="69">
        <v>199.89999999999998</v>
      </c>
      <c r="U321" s="620">
        <v>0.29994384388600309</v>
      </c>
      <c r="V321" s="69">
        <v>427.30000000000007</v>
      </c>
      <c r="W321" s="69">
        <v>0</v>
      </c>
      <c r="X321" s="69">
        <v>0</v>
      </c>
      <c r="Y321" s="69">
        <v>0</v>
      </c>
      <c r="Z321" s="60">
        <v>2599.2000000000003</v>
      </c>
      <c r="AA321" s="143">
        <v>96.7</v>
      </c>
      <c r="AB321" s="69">
        <v>524.00000000000011</v>
      </c>
      <c r="AC321" s="69">
        <v>2171.9</v>
      </c>
      <c r="AD321" s="238">
        <v>0.7</v>
      </c>
      <c r="AE321" s="69">
        <v>997.22</v>
      </c>
      <c r="AF321" s="69"/>
      <c r="AG321" s="69">
        <v>473.2</v>
      </c>
      <c r="AH321" s="503">
        <v>0.69998596097150079</v>
      </c>
      <c r="AI321" s="594">
        <v>473.2</v>
      </c>
      <c r="AJ321" s="69">
        <v>124</v>
      </c>
      <c r="AK321" s="438">
        <v>0</v>
      </c>
      <c r="AL321" s="69">
        <v>0</v>
      </c>
      <c r="AM321" s="497">
        <v>0.69998596097150079</v>
      </c>
      <c r="AN321" s="461"/>
      <c r="AP321" s="576"/>
    </row>
    <row r="322" spans="2:42" s="601" customFormat="1" ht="15.75" customHeight="1" x14ac:dyDescent="0.25">
      <c r="B322" s="576">
        <v>308</v>
      </c>
      <c r="C322" s="683"/>
      <c r="D322" s="15" t="s">
        <v>259</v>
      </c>
      <c r="E322" s="112">
        <v>2</v>
      </c>
      <c r="F322" s="112">
        <v>18</v>
      </c>
      <c r="G322" s="112">
        <v>17</v>
      </c>
      <c r="H322" s="69">
        <v>1576.1000000000001</v>
      </c>
      <c r="I322" s="69">
        <v>67</v>
      </c>
      <c r="J322" s="620">
        <v>0.35137364380432717</v>
      </c>
      <c r="K322" s="69">
        <v>553.80000000000007</v>
      </c>
      <c r="L322" s="620">
        <v>0</v>
      </c>
      <c r="M322" s="69">
        <v>0</v>
      </c>
      <c r="N322" s="620">
        <v>0</v>
      </c>
      <c r="O322" s="69">
        <v>0</v>
      </c>
      <c r="P322" s="69">
        <v>0</v>
      </c>
      <c r="Q322" s="69">
        <v>0</v>
      </c>
      <c r="R322" s="69">
        <v>25.1</v>
      </c>
      <c r="S322" s="69">
        <v>4.3</v>
      </c>
      <c r="T322" s="69">
        <v>224.99999999999997</v>
      </c>
      <c r="U322" s="620">
        <v>0.29998096567476684</v>
      </c>
      <c r="V322" s="69">
        <v>472.80000000000007</v>
      </c>
      <c r="W322" s="69">
        <v>0</v>
      </c>
      <c r="X322" s="69">
        <v>0</v>
      </c>
      <c r="Y322" s="69">
        <v>0</v>
      </c>
      <c r="Z322" s="60">
        <v>2924.1000000000004</v>
      </c>
      <c r="AA322" s="143">
        <v>108.8</v>
      </c>
      <c r="AB322" s="69">
        <v>581.6</v>
      </c>
      <c r="AC322" s="69">
        <v>2451.3000000000002</v>
      </c>
      <c r="AD322" s="238">
        <v>0.7</v>
      </c>
      <c r="AE322" s="69">
        <v>1103.27</v>
      </c>
      <c r="AF322" s="69"/>
      <c r="AG322" s="69">
        <v>521.70000000000005</v>
      </c>
      <c r="AH322" s="503">
        <v>0.70001903432523327</v>
      </c>
      <c r="AI322" s="594">
        <v>521.70000000000005</v>
      </c>
      <c r="AJ322" s="69"/>
      <c r="AK322" s="438">
        <v>0</v>
      </c>
      <c r="AL322" s="69">
        <v>0</v>
      </c>
      <c r="AM322" s="497">
        <v>0.70001903432523327</v>
      </c>
      <c r="AN322" s="461"/>
      <c r="AP322" s="576"/>
    </row>
    <row r="323" spans="2:42" s="601" customFormat="1" x14ac:dyDescent="0.25">
      <c r="B323" s="576">
        <v>309</v>
      </c>
      <c r="C323" s="683"/>
      <c r="D323" s="15" t="s">
        <v>260</v>
      </c>
      <c r="E323" s="112">
        <v>1</v>
      </c>
      <c r="F323" s="112">
        <v>19</v>
      </c>
      <c r="G323" s="112">
        <v>14</v>
      </c>
      <c r="H323" s="69">
        <v>1271.4000000000001</v>
      </c>
      <c r="I323" s="69">
        <v>58.8</v>
      </c>
      <c r="J323" s="620">
        <v>0.35991820040899791</v>
      </c>
      <c r="K323" s="69">
        <v>457.59999999999997</v>
      </c>
      <c r="L323" s="620">
        <v>0</v>
      </c>
      <c r="M323" s="69">
        <v>0</v>
      </c>
      <c r="N323" s="620">
        <v>0</v>
      </c>
      <c r="O323" s="69">
        <v>0</v>
      </c>
      <c r="P323" s="69">
        <v>0</v>
      </c>
      <c r="Q323" s="69">
        <v>0</v>
      </c>
      <c r="R323" s="69">
        <v>50.3</v>
      </c>
      <c r="S323" s="69">
        <v>8.5</v>
      </c>
      <c r="T323" s="69">
        <v>185.69999999999996</v>
      </c>
      <c r="U323" s="620">
        <v>0.29998426930942268</v>
      </c>
      <c r="V323" s="69">
        <v>381.40000000000003</v>
      </c>
      <c r="W323" s="69">
        <v>0</v>
      </c>
      <c r="X323" s="69">
        <v>0</v>
      </c>
      <c r="Y323" s="69">
        <v>0</v>
      </c>
      <c r="Z323" s="60">
        <v>2413.6999999999998</v>
      </c>
      <c r="AA323" s="143">
        <v>89.8</v>
      </c>
      <c r="AB323" s="69">
        <v>471.20000000000005</v>
      </c>
      <c r="AC323" s="69">
        <v>2032.3</v>
      </c>
      <c r="AD323" s="238">
        <v>0.7</v>
      </c>
      <c r="AE323" s="69">
        <v>889.98</v>
      </c>
      <c r="AF323" s="69"/>
      <c r="AG323" s="69">
        <v>418.8</v>
      </c>
      <c r="AH323" s="503">
        <v>0.70001573069057732</v>
      </c>
      <c r="AI323" s="594">
        <v>418.8</v>
      </c>
      <c r="AJ323" s="69"/>
      <c r="AK323" s="438">
        <v>0</v>
      </c>
      <c r="AL323" s="69">
        <v>0</v>
      </c>
      <c r="AM323" s="497">
        <v>0.70001573069057732</v>
      </c>
      <c r="AN323" s="461"/>
      <c r="AP323" s="576"/>
    </row>
    <row r="324" spans="2:42" s="601" customFormat="1" ht="15.75" customHeight="1" x14ac:dyDescent="0.25">
      <c r="B324" s="576">
        <v>310</v>
      </c>
      <c r="C324" s="683" t="s">
        <v>261</v>
      </c>
      <c r="D324" s="494" t="s">
        <v>124</v>
      </c>
      <c r="E324" s="530">
        <v>6</v>
      </c>
      <c r="F324" s="530">
        <v>39</v>
      </c>
      <c r="G324" s="530">
        <v>38</v>
      </c>
      <c r="H324" s="65">
        <v>3477.4</v>
      </c>
      <c r="I324" s="65">
        <v>150</v>
      </c>
      <c r="J324" s="615">
        <v>0.35995283832748604</v>
      </c>
      <c r="K324" s="65">
        <v>1251.7</v>
      </c>
      <c r="L324" s="615">
        <v>0</v>
      </c>
      <c r="M324" s="65">
        <v>0</v>
      </c>
      <c r="N324" s="615">
        <v>0</v>
      </c>
      <c r="O324" s="65">
        <v>0</v>
      </c>
      <c r="P324" s="65">
        <v>0</v>
      </c>
      <c r="Q324" s="65">
        <v>0</v>
      </c>
      <c r="R324" s="65">
        <v>75.400000000000006</v>
      </c>
      <c r="S324" s="65">
        <v>12.8</v>
      </c>
      <c r="T324" s="65">
        <v>500.9</v>
      </c>
      <c r="U324" s="615">
        <v>0.29996549145913615</v>
      </c>
      <c r="V324" s="65">
        <v>1043.1000000000001</v>
      </c>
      <c r="W324" s="65">
        <v>0</v>
      </c>
      <c r="X324" s="65">
        <v>0</v>
      </c>
      <c r="Y324" s="65">
        <v>0</v>
      </c>
      <c r="Z324" s="65">
        <v>6511.3000000000011</v>
      </c>
      <c r="AA324" s="140">
        <v>242.20000000000002</v>
      </c>
      <c r="AB324" s="140">
        <v>1285.3000000000002</v>
      </c>
      <c r="AC324" s="140">
        <v>5468.2000000000007</v>
      </c>
      <c r="AD324" s="232">
        <v>0.7</v>
      </c>
      <c r="AE324" s="140">
        <v>2434.1799999999998</v>
      </c>
      <c r="AF324" s="140"/>
      <c r="AG324" s="140">
        <v>1148.9000000000001</v>
      </c>
      <c r="AH324" s="497"/>
      <c r="AI324" s="140">
        <v>1148.9000000000001</v>
      </c>
      <c r="AJ324" s="65"/>
      <c r="AK324" s="429">
        <v>0</v>
      </c>
      <c r="AL324" s="65">
        <v>0</v>
      </c>
      <c r="AM324" s="498"/>
      <c r="AN324" s="62">
        <v>0</v>
      </c>
      <c r="AP324" s="576"/>
    </row>
    <row r="325" spans="2:42" s="601" customFormat="1" ht="15.75" customHeight="1" x14ac:dyDescent="0.25">
      <c r="B325" s="576">
        <v>311</v>
      </c>
      <c r="C325" s="683"/>
      <c r="D325" s="15" t="s">
        <v>262</v>
      </c>
      <c r="E325" s="112">
        <v>4</v>
      </c>
      <c r="F325" s="112">
        <v>22</v>
      </c>
      <c r="G325" s="112">
        <v>22</v>
      </c>
      <c r="H325" s="69">
        <v>1965.8000000000002</v>
      </c>
      <c r="I325" s="69">
        <v>80.400000000000006</v>
      </c>
      <c r="J325" s="620">
        <v>0.3500356089124021</v>
      </c>
      <c r="K325" s="69">
        <v>688.10000000000014</v>
      </c>
      <c r="L325" s="620">
        <v>0</v>
      </c>
      <c r="M325" s="69">
        <v>0</v>
      </c>
      <c r="N325" s="620">
        <v>0</v>
      </c>
      <c r="O325" s="69">
        <v>0</v>
      </c>
      <c r="P325" s="69">
        <v>0</v>
      </c>
      <c r="Q325" s="69">
        <v>0</v>
      </c>
      <c r="R325" s="69">
        <v>50.3</v>
      </c>
      <c r="S325" s="69">
        <v>8.5</v>
      </c>
      <c r="T325" s="69">
        <v>281.89999999999998</v>
      </c>
      <c r="U325" s="620">
        <v>0.29997965205005594</v>
      </c>
      <c r="V325" s="69">
        <v>589.70000000000005</v>
      </c>
      <c r="W325" s="69">
        <v>0</v>
      </c>
      <c r="X325" s="69">
        <v>0</v>
      </c>
      <c r="Y325" s="69">
        <v>0</v>
      </c>
      <c r="Z325" s="60">
        <v>3664.7000000000007</v>
      </c>
      <c r="AA325" s="143">
        <v>136.30000000000001</v>
      </c>
      <c r="AB325" s="69">
        <v>726</v>
      </c>
      <c r="AC325" s="69">
        <v>3075.0000000000005</v>
      </c>
      <c r="AD325" s="238">
        <v>0.7</v>
      </c>
      <c r="AE325" s="69">
        <v>1376.06</v>
      </c>
      <c r="AF325" s="69"/>
      <c r="AG325" s="69">
        <v>650.1</v>
      </c>
      <c r="AH325" s="503">
        <v>0.70002034794994394</v>
      </c>
      <c r="AI325" s="594">
        <v>650.1</v>
      </c>
      <c r="AJ325" s="69"/>
      <c r="AK325" s="438">
        <v>0</v>
      </c>
      <c r="AL325" s="69">
        <v>0</v>
      </c>
      <c r="AM325" s="497">
        <v>0.70002034794994394</v>
      </c>
      <c r="AN325" s="461"/>
      <c r="AP325" s="576"/>
    </row>
    <row r="326" spans="2:42" s="601" customFormat="1" x14ac:dyDescent="0.25">
      <c r="B326" s="576">
        <v>312</v>
      </c>
      <c r="C326" s="683"/>
      <c r="D326" s="15" t="s">
        <v>889</v>
      </c>
      <c r="E326" s="112">
        <v>2</v>
      </c>
      <c r="F326" s="112">
        <v>17</v>
      </c>
      <c r="G326" s="112">
        <v>16</v>
      </c>
      <c r="H326" s="69">
        <v>1511.6</v>
      </c>
      <c r="I326" s="69">
        <v>69.599999999999994</v>
      </c>
      <c r="J326" s="620">
        <v>0.37284996030695949</v>
      </c>
      <c r="K326" s="69">
        <v>563.59999999999991</v>
      </c>
      <c r="L326" s="620">
        <v>0</v>
      </c>
      <c r="M326" s="69">
        <v>0</v>
      </c>
      <c r="N326" s="620">
        <v>0</v>
      </c>
      <c r="O326" s="69">
        <v>0</v>
      </c>
      <c r="P326" s="69">
        <v>0</v>
      </c>
      <c r="Q326" s="69">
        <v>0</v>
      </c>
      <c r="R326" s="69">
        <v>25.1</v>
      </c>
      <c r="S326" s="69">
        <v>4.3</v>
      </c>
      <c r="T326" s="69">
        <v>218.99999999999997</v>
      </c>
      <c r="U326" s="620">
        <v>0.29994707594601749</v>
      </c>
      <c r="V326" s="69">
        <v>453.40000000000003</v>
      </c>
      <c r="W326" s="69">
        <v>0</v>
      </c>
      <c r="X326" s="69">
        <v>0</v>
      </c>
      <c r="Y326" s="69">
        <v>0</v>
      </c>
      <c r="Z326" s="60">
        <v>2846.6</v>
      </c>
      <c r="AA326" s="143">
        <v>105.9</v>
      </c>
      <c r="AB326" s="69">
        <v>559.30000000000007</v>
      </c>
      <c r="AC326" s="69">
        <v>2393.1999999999998</v>
      </c>
      <c r="AD326" s="238">
        <v>0.7</v>
      </c>
      <c r="AE326" s="69">
        <v>1058.1199999999999</v>
      </c>
      <c r="AF326" s="69"/>
      <c r="AG326" s="69">
        <v>498.8</v>
      </c>
      <c r="AH326" s="503">
        <v>0.69998676898650447</v>
      </c>
      <c r="AI326" s="594">
        <v>498.8</v>
      </c>
      <c r="AJ326" s="69"/>
      <c r="AK326" s="438">
        <v>0</v>
      </c>
      <c r="AL326" s="69">
        <v>0</v>
      </c>
      <c r="AM326" s="497">
        <v>0.69998676898650447</v>
      </c>
      <c r="AN326" s="461"/>
      <c r="AP326" s="576"/>
    </row>
    <row r="327" spans="2:42" s="601" customFormat="1" ht="15.75" customHeight="1" x14ac:dyDescent="0.25">
      <c r="B327" s="576">
        <v>313</v>
      </c>
      <c r="C327" s="683" t="s">
        <v>263</v>
      </c>
      <c r="D327" s="494" t="s">
        <v>124</v>
      </c>
      <c r="E327" s="530">
        <v>6</v>
      </c>
      <c r="F327" s="530">
        <v>49</v>
      </c>
      <c r="G327" s="530">
        <v>39</v>
      </c>
      <c r="H327" s="65">
        <v>3713.9000000000005</v>
      </c>
      <c r="I327" s="65">
        <v>164.4</v>
      </c>
      <c r="J327" s="615">
        <v>0.35762944613479081</v>
      </c>
      <c r="K327" s="65">
        <v>1328.1999999999998</v>
      </c>
      <c r="L327" s="615">
        <v>0</v>
      </c>
      <c r="M327" s="65">
        <v>0</v>
      </c>
      <c r="N327" s="615">
        <v>0</v>
      </c>
      <c r="O327" s="65">
        <v>0</v>
      </c>
      <c r="P327" s="65">
        <v>0</v>
      </c>
      <c r="Q327" s="65">
        <v>0</v>
      </c>
      <c r="R327" s="65">
        <v>75.300000000000011</v>
      </c>
      <c r="S327" s="65">
        <v>12.899999999999999</v>
      </c>
      <c r="T327" s="65">
        <v>534.09999999999991</v>
      </c>
      <c r="U327" s="615">
        <v>0.29998115188885</v>
      </c>
      <c r="V327" s="65">
        <v>1114.1000000000001</v>
      </c>
      <c r="W327" s="65">
        <v>0</v>
      </c>
      <c r="X327" s="65">
        <v>0</v>
      </c>
      <c r="Y327" s="65">
        <v>0</v>
      </c>
      <c r="Z327" s="65">
        <v>6942.9000000000005</v>
      </c>
      <c r="AA327" s="140">
        <v>258.29999999999995</v>
      </c>
      <c r="AB327" s="140">
        <v>1372.4</v>
      </c>
      <c r="AC327" s="140">
        <v>5828.8</v>
      </c>
      <c r="AD327" s="232">
        <v>0.7</v>
      </c>
      <c r="AE327" s="140">
        <v>2599.73</v>
      </c>
      <c r="AF327" s="140"/>
      <c r="AG327" s="140">
        <v>1227.4000000000001</v>
      </c>
      <c r="AH327" s="497"/>
      <c r="AI327" s="140">
        <v>1227.4000000000001</v>
      </c>
      <c r="AJ327" s="65"/>
      <c r="AK327" s="429">
        <v>0</v>
      </c>
      <c r="AL327" s="65">
        <v>0</v>
      </c>
      <c r="AM327" s="498"/>
      <c r="AN327" s="62">
        <v>0</v>
      </c>
      <c r="AP327" s="576"/>
    </row>
    <row r="328" spans="2:42" s="601" customFormat="1" x14ac:dyDescent="0.25">
      <c r="B328" s="576">
        <v>314</v>
      </c>
      <c r="C328" s="683"/>
      <c r="D328" s="15" t="s">
        <v>264</v>
      </c>
      <c r="E328" s="112">
        <v>2</v>
      </c>
      <c r="F328" s="112">
        <v>17</v>
      </c>
      <c r="G328" s="112">
        <v>14</v>
      </c>
      <c r="H328" s="69">
        <v>1189.3999999999999</v>
      </c>
      <c r="I328" s="69">
        <v>56.4</v>
      </c>
      <c r="J328" s="620">
        <v>0.38120060534723393</v>
      </c>
      <c r="K328" s="69">
        <v>453.4</v>
      </c>
      <c r="L328" s="620">
        <v>0</v>
      </c>
      <c r="M328" s="69">
        <v>0</v>
      </c>
      <c r="N328" s="620">
        <v>0</v>
      </c>
      <c r="O328" s="69">
        <v>0</v>
      </c>
      <c r="P328" s="69">
        <v>0</v>
      </c>
      <c r="Q328" s="69">
        <v>0</v>
      </c>
      <c r="R328" s="69">
        <v>25.1</v>
      </c>
      <c r="S328" s="69">
        <v>4.3</v>
      </c>
      <c r="T328" s="69">
        <v>173.79999999999998</v>
      </c>
      <c r="U328" s="620">
        <v>0.29998318479905839</v>
      </c>
      <c r="V328" s="69">
        <v>356.8</v>
      </c>
      <c r="W328" s="69">
        <v>0</v>
      </c>
      <c r="X328" s="69">
        <v>0</v>
      </c>
      <c r="Y328" s="69">
        <v>0</v>
      </c>
      <c r="Z328" s="60">
        <v>2259.1999999999998</v>
      </c>
      <c r="AA328" s="143">
        <v>84</v>
      </c>
      <c r="AB328" s="69">
        <v>440.8</v>
      </c>
      <c r="AC328" s="69">
        <v>1902.3999999999996</v>
      </c>
      <c r="AD328" s="238">
        <v>0.7</v>
      </c>
      <c r="AE328" s="69">
        <v>832.57999999999981</v>
      </c>
      <c r="AF328" s="69"/>
      <c r="AG328" s="69">
        <v>391.8</v>
      </c>
      <c r="AH328" s="503">
        <v>0.70001681520094172</v>
      </c>
      <c r="AI328" s="594">
        <v>391.8</v>
      </c>
      <c r="AJ328" s="69"/>
      <c r="AK328" s="438">
        <v>0</v>
      </c>
      <c r="AL328" s="69">
        <v>0</v>
      </c>
      <c r="AM328" s="497">
        <v>0.70001681520094172</v>
      </c>
      <c r="AN328" s="461"/>
      <c r="AP328" s="576"/>
    </row>
    <row r="329" spans="2:42" s="601" customFormat="1" ht="18.75" customHeight="1" x14ac:dyDescent="0.25">
      <c r="B329" s="576">
        <v>315</v>
      </c>
      <c r="C329" s="683"/>
      <c r="D329" s="15" t="s">
        <v>265</v>
      </c>
      <c r="E329" s="112">
        <v>2</v>
      </c>
      <c r="F329" s="112">
        <v>16</v>
      </c>
      <c r="G329" s="112">
        <v>13</v>
      </c>
      <c r="H329" s="69">
        <v>1359.4</v>
      </c>
      <c r="I329" s="69">
        <v>66</v>
      </c>
      <c r="J329" s="620">
        <v>0.37641606591143151</v>
      </c>
      <c r="K329" s="69">
        <v>511.7</v>
      </c>
      <c r="L329" s="620">
        <v>0</v>
      </c>
      <c r="M329" s="69">
        <v>0</v>
      </c>
      <c r="N329" s="620">
        <v>0</v>
      </c>
      <c r="O329" s="69">
        <v>0</v>
      </c>
      <c r="P329" s="69">
        <v>0</v>
      </c>
      <c r="Q329" s="69">
        <v>0</v>
      </c>
      <c r="R329" s="69">
        <v>25.1</v>
      </c>
      <c r="S329" s="69">
        <v>4.3</v>
      </c>
      <c r="T329" s="69">
        <v>197.79999999999998</v>
      </c>
      <c r="U329" s="620">
        <v>0.29998528762689419</v>
      </c>
      <c r="V329" s="69">
        <v>407.8</v>
      </c>
      <c r="W329" s="69">
        <v>0</v>
      </c>
      <c r="X329" s="69">
        <v>0</v>
      </c>
      <c r="Y329" s="69">
        <v>0</v>
      </c>
      <c r="Z329" s="60">
        <v>2572.1000000000004</v>
      </c>
      <c r="AA329" s="143">
        <v>95.7</v>
      </c>
      <c r="AB329" s="69">
        <v>503.5</v>
      </c>
      <c r="AC329" s="69">
        <v>2164.3000000000002</v>
      </c>
      <c r="AD329" s="238">
        <v>0.7</v>
      </c>
      <c r="AE329" s="69">
        <v>951.58</v>
      </c>
      <c r="AF329" s="69"/>
      <c r="AG329" s="69">
        <v>448.1</v>
      </c>
      <c r="AH329" s="503">
        <v>0.70001471237310575</v>
      </c>
      <c r="AI329" s="594">
        <v>448.1</v>
      </c>
      <c r="AJ329" s="69"/>
      <c r="AK329" s="438">
        <v>0</v>
      </c>
      <c r="AL329" s="69">
        <v>0</v>
      </c>
      <c r="AM329" s="497">
        <v>0.70001471237310575</v>
      </c>
      <c r="AN329" s="461"/>
      <c r="AP329" s="576"/>
    </row>
    <row r="330" spans="2:42" s="601" customFormat="1" x14ac:dyDescent="0.25">
      <c r="B330" s="576">
        <v>316</v>
      </c>
      <c r="C330" s="683"/>
      <c r="D330" s="15" t="s">
        <v>266</v>
      </c>
      <c r="E330" s="112">
        <v>2</v>
      </c>
      <c r="F330" s="112">
        <v>16</v>
      </c>
      <c r="G330" s="112">
        <v>12</v>
      </c>
      <c r="H330" s="69">
        <v>1165.1000000000001</v>
      </c>
      <c r="I330" s="69">
        <v>42</v>
      </c>
      <c r="J330" s="620">
        <v>0.31164706892112265</v>
      </c>
      <c r="K330" s="69">
        <v>363.1</v>
      </c>
      <c r="L330" s="620">
        <v>0</v>
      </c>
      <c r="M330" s="69">
        <v>0</v>
      </c>
      <c r="N330" s="620">
        <v>0</v>
      </c>
      <c r="O330" s="69">
        <v>0</v>
      </c>
      <c r="P330" s="69">
        <v>0</v>
      </c>
      <c r="Q330" s="69">
        <v>0</v>
      </c>
      <c r="R330" s="69">
        <v>25.1</v>
      </c>
      <c r="S330" s="69">
        <v>4.3</v>
      </c>
      <c r="T330" s="69">
        <v>162.49999999999997</v>
      </c>
      <c r="U330" s="620">
        <v>0.29997425113724147</v>
      </c>
      <c r="V330" s="69">
        <v>349.50000000000006</v>
      </c>
      <c r="W330" s="69">
        <v>0</v>
      </c>
      <c r="X330" s="69">
        <v>0</v>
      </c>
      <c r="Y330" s="69">
        <v>0</v>
      </c>
      <c r="Z330" s="60">
        <v>2111.6000000000004</v>
      </c>
      <c r="AA330" s="143">
        <v>78.599999999999994</v>
      </c>
      <c r="AB330" s="69">
        <v>428.1</v>
      </c>
      <c r="AC330" s="69">
        <v>1762.1000000000001</v>
      </c>
      <c r="AD330" s="238">
        <v>0.7</v>
      </c>
      <c r="AE330" s="69">
        <v>815.57</v>
      </c>
      <c r="AF330" s="69"/>
      <c r="AG330" s="69">
        <v>387.5</v>
      </c>
      <c r="AH330" s="503">
        <v>0.70002574886275848</v>
      </c>
      <c r="AI330" s="594">
        <v>387.5</v>
      </c>
      <c r="AJ330" s="69"/>
      <c r="AK330" s="438">
        <v>0</v>
      </c>
      <c r="AL330" s="69">
        <v>0</v>
      </c>
      <c r="AM330" s="497">
        <v>0.70002574886275848</v>
      </c>
      <c r="AN330" s="461"/>
      <c r="AP330" s="576"/>
    </row>
    <row r="331" spans="2:42" ht="39.75" customHeight="1" x14ac:dyDescent="0.25">
      <c r="B331" s="576">
        <v>317</v>
      </c>
      <c r="C331" s="741" t="s">
        <v>267</v>
      </c>
      <c r="D331" s="742"/>
      <c r="E331" s="511">
        <v>94</v>
      </c>
      <c r="F331" s="511">
        <v>464</v>
      </c>
      <c r="G331" s="511">
        <v>432</v>
      </c>
      <c r="H331" s="512">
        <v>42927.875</v>
      </c>
      <c r="I331" s="512">
        <v>972.39999999999986</v>
      </c>
      <c r="J331" s="598">
        <v>0.29066947525355036</v>
      </c>
      <c r="K331" s="512">
        <v>12477.822900000003</v>
      </c>
      <c r="L331" s="598">
        <v>1.4955317494751371E-3</v>
      </c>
      <c r="M331" s="512">
        <v>64.2</v>
      </c>
      <c r="N331" s="598">
        <v>0</v>
      </c>
      <c r="O331" s="512">
        <v>0</v>
      </c>
      <c r="P331" s="512">
        <v>0</v>
      </c>
      <c r="Q331" s="512">
        <v>0</v>
      </c>
      <c r="R331" s="512">
        <v>1643.5</v>
      </c>
      <c r="S331" s="512">
        <v>71.7</v>
      </c>
      <c r="T331" s="512">
        <v>5250.3828250000006</v>
      </c>
      <c r="U331" s="598">
        <v>0.15363742090657875</v>
      </c>
      <c r="V331" s="513">
        <v>6595.3279999999995</v>
      </c>
      <c r="W331" s="512">
        <v>0</v>
      </c>
      <c r="X331" s="512">
        <v>81</v>
      </c>
      <c r="Y331" s="512">
        <v>0</v>
      </c>
      <c r="Z331" s="512">
        <v>72855.30872500001</v>
      </c>
      <c r="AA331" s="509">
        <v>7164.2</v>
      </c>
      <c r="AB331" s="509">
        <v>13759.528000000002</v>
      </c>
      <c r="AC331" s="509">
        <v>66259.980725000001</v>
      </c>
      <c r="AD331" s="599"/>
      <c r="AE331" s="509">
        <v>31273.252499999995</v>
      </c>
      <c r="AF331" s="509"/>
      <c r="AG331" s="525">
        <v>19056</v>
      </c>
      <c r="AH331" s="526"/>
      <c r="AI331" s="525">
        <v>16768.5</v>
      </c>
      <c r="AJ331" s="525"/>
      <c r="AK331" s="525"/>
      <c r="AL331" s="525">
        <v>2287.5</v>
      </c>
      <c r="AM331" s="497"/>
      <c r="AN331" s="525">
        <v>0</v>
      </c>
    </row>
    <row r="332" spans="2:42" ht="54.75" customHeight="1" x14ac:dyDescent="0.25">
      <c r="B332" s="576">
        <v>318</v>
      </c>
      <c r="C332" s="561" t="s">
        <v>817</v>
      </c>
      <c r="D332" s="609"/>
      <c r="E332" s="564"/>
      <c r="F332" s="564">
        <v>15</v>
      </c>
      <c r="G332" s="564">
        <v>16</v>
      </c>
      <c r="H332" s="309">
        <v>1748.1999999999998</v>
      </c>
      <c r="I332" s="309">
        <v>69</v>
      </c>
      <c r="J332" s="611">
        <v>0.42369294131106283</v>
      </c>
      <c r="K332" s="134">
        <v>740.69999999999993</v>
      </c>
      <c r="L332" s="611">
        <v>0</v>
      </c>
      <c r="M332" s="134">
        <v>0</v>
      </c>
      <c r="N332" s="611">
        <v>0</v>
      </c>
      <c r="O332" s="309">
        <v>0</v>
      </c>
      <c r="P332" s="309">
        <v>0</v>
      </c>
      <c r="Q332" s="309">
        <v>0</v>
      </c>
      <c r="R332" s="309">
        <v>0</v>
      </c>
      <c r="S332" s="309">
        <v>0</v>
      </c>
      <c r="T332" s="309">
        <v>213.2</v>
      </c>
      <c r="U332" s="611">
        <v>0</v>
      </c>
      <c r="V332" s="156">
        <v>0</v>
      </c>
      <c r="W332" s="309">
        <v>0</v>
      </c>
      <c r="X332" s="309">
        <v>0</v>
      </c>
      <c r="Y332" s="309">
        <v>0</v>
      </c>
      <c r="Z332" s="309">
        <v>2771.0999999999995</v>
      </c>
      <c r="AA332" s="146">
        <v>478.4</v>
      </c>
      <c r="AB332" s="309">
        <v>478.4</v>
      </c>
      <c r="AC332" s="309">
        <v>2771.0999999999995</v>
      </c>
      <c r="AD332" s="310">
        <v>0.4</v>
      </c>
      <c r="AE332" s="309"/>
      <c r="AF332" s="309"/>
      <c r="AG332" s="309"/>
      <c r="AH332" s="532"/>
      <c r="AI332" s="594"/>
      <c r="AJ332" s="309"/>
      <c r="AK332" s="531"/>
      <c r="AL332" s="309"/>
      <c r="AM332" s="497"/>
      <c r="AN332" s="146"/>
    </row>
    <row r="333" spans="2:42" x14ac:dyDescent="0.25">
      <c r="B333" s="576">
        <v>319</v>
      </c>
      <c r="C333" s="494" t="s">
        <v>710</v>
      </c>
      <c r="D333" s="28"/>
      <c r="E333" s="530">
        <v>94</v>
      </c>
      <c r="F333" s="530">
        <v>464</v>
      </c>
      <c r="G333" s="530">
        <v>432</v>
      </c>
      <c r="H333" s="65">
        <v>42927.875</v>
      </c>
      <c r="I333" s="65">
        <v>972.39999999999986</v>
      </c>
      <c r="J333" s="615">
        <v>0.29066947525355036</v>
      </c>
      <c r="K333" s="65">
        <v>12477.822900000003</v>
      </c>
      <c r="L333" s="615">
        <v>1.4955317494751371E-3</v>
      </c>
      <c r="M333" s="65">
        <v>64.2</v>
      </c>
      <c r="N333" s="615">
        <v>0</v>
      </c>
      <c r="O333" s="65">
        <v>0</v>
      </c>
      <c r="P333" s="65">
        <v>0</v>
      </c>
      <c r="Q333" s="65">
        <v>0</v>
      </c>
      <c r="R333" s="65">
        <v>1643.5</v>
      </c>
      <c r="S333" s="65">
        <v>71.7</v>
      </c>
      <c r="T333" s="65">
        <v>5250.3828250000006</v>
      </c>
      <c r="U333" s="615">
        <v>0.15363742090657875</v>
      </c>
      <c r="V333" s="65">
        <v>6595.3279999999995</v>
      </c>
      <c r="W333" s="65">
        <v>0</v>
      </c>
      <c r="X333" s="65">
        <v>81</v>
      </c>
      <c r="Y333" s="65">
        <v>0</v>
      </c>
      <c r="Z333" s="65">
        <v>70084.208725000004</v>
      </c>
      <c r="AA333" s="62">
        <v>6685.8</v>
      </c>
      <c r="AB333" s="62">
        <v>13281.128000000002</v>
      </c>
      <c r="AC333" s="62">
        <v>63488.880725000003</v>
      </c>
      <c r="AD333" s="232">
        <v>0.7</v>
      </c>
      <c r="AE333" s="62">
        <v>30049.512499999997</v>
      </c>
      <c r="AF333" s="62"/>
      <c r="AG333" s="62">
        <v>19056</v>
      </c>
      <c r="AH333" s="498"/>
      <c r="AI333" s="62">
        <v>16768.5</v>
      </c>
      <c r="AJ333" s="62">
        <v>222</v>
      </c>
      <c r="AK333" s="62"/>
      <c r="AL333" s="62">
        <v>2287.5</v>
      </c>
      <c r="AM333" s="498"/>
      <c r="AN333" s="62">
        <v>0</v>
      </c>
    </row>
    <row r="334" spans="2:42" s="601" customFormat="1" x14ac:dyDescent="0.25">
      <c r="B334" s="576">
        <v>320</v>
      </c>
      <c r="C334" s="746" t="s">
        <v>268</v>
      </c>
      <c r="D334" s="494" t="s">
        <v>124</v>
      </c>
      <c r="E334" s="530">
        <v>11</v>
      </c>
      <c r="F334" s="530">
        <v>62</v>
      </c>
      <c r="G334" s="530">
        <v>57</v>
      </c>
      <c r="H334" s="65">
        <v>5343.12</v>
      </c>
      <c r="I334" s="65">
        <v>145.19999999999999</v>
      </c>
      <c r="J334" s="615">
        <v>0.32966498974382014</v>
      </c>
      <c r="K334" s="65">
        <v>1761.4396000000002</v>
      </c>
      <c r="L334" s="615">
        <v>0</v>
      </c>
      <c r="M334" s="65">
        <v>0</v>
      </c>
      <c r="N334" s="615">
        <v>0</v>
      </c>
      <c r="O334" s="65">
        <v>0</v>
      </c>
      <c r="P334" s="65">
        <v>0</v>
      </c>
      <c r="Q334" s="65">
        <v>0</v>
      </c>
      <c r="R334" s="65">
        <v>160.80000000000001</v>
      </c>
      <c r="S334" s="65">
        <v>8.4</v>
      </c>
      <c r="T334" s="65">
        <v>665.77006666666671</v>
      </c>
      <c r="U334" s="615">
        <v>0.15267544056656038</v>
      </c>
      <c r="V334" s="65">
        <v>815.7632000000001</v>
      </c>
      <c r="W334" s="65">
        <v>0</v>
      </c>
      <c r="X334" s="65">
        <v>0</v>
      </c>
      <c r="Y334" s="65">
        <v>0</v>
      </c>
      <c r="Z334" s="65">
        <v>8900.4928666666674</v>
      </c>
      <c r="AA334" s="140">
        <v>846.6</v>
      </c>
      <c r="AB334" s="140">
        <v>1662.3632000000002</v>
      </c>
      <c r="AC334" s="140">
        <v>8084.7296666666662</v>
      </c>
      <c r="AD334" s="232">
        <v>0.7</v>
      </c>
      <c r="AE334" s="140">
        <v>3740.1839999999997</v>
      </c>
      <c r="AF334" s="140"/>
      <c r="AG334" s="140">
        <v>2509.8999999999996</v>
      </c>
      <c r="AH334" s="497"/>
      <c r="AI334" s="140">
        <v>2077.8999999999996</v>
      </c>
      <c r="AJ334" s="65"/>
      <c r="AK334" s="429"/>
      <c r="AL334" s="65">
        <v>432</v>
      </c>
      <c r="AM334" s="498"/>
      <c r="AN334" s="62">
        <v>0</v>
      </c>
      <c r="AP334" s="576"/>
    </row>
    <row r="335" spans="2:42" s="601" customFormat="1" x14ac:dyDescent="0.25">
      <c r="B335" s="576">
        <v>321</v>
      </c>
      <c r="C335" s="746"/>
      <c r="D335" s="15" t="s">
        <v>269</v>
      </c>
      <c r="E335" s="112">
        <v>5</v>
      </c>
      <c r="F335" s="112">
        <v>28</v>
      </c>
      <c r="G335" s="112">
        <v>26</v>
      </c>
      <c r="H335" s="69">
        <v>2442.6999999999998</v>
      </c>
      <c r="I335" s="69">
        <v>72</v>
      </c>
      <c r="J335" s="620">
        <v>0.33082584293370471</v>
      </c>
      <c r="K335" s="69">
        <v>783.95799999999997</v>
      </c>
      <c r="L335" s="620">
        <v>0</v>
      </c>
      <c r="M335" s="69">
        <v>0</v>
      </c>
      <c r="N335" s="620">
        <v>0</v>
      </c>
      <c r="O335" s="69">
        <v>0</v>
      </c>
      <c r="P335" s="69">
        <v>0</v>
      </c>
      <c r="Q335" s="69">
        <v>0</v>
      </c>
      <c r="R335" s="69">
        <v>90.8</v>
      </c>
      <c r="S335" s="69">
        <v>4.2</v>
      </c>
      <c r="T335" s="69">
        <v>304.3</v>
      </c>
      <c r="U335" s="620">
        <v>0.1525459532484546</v>
      </c>
      <c r="V335" s="69">
        <v>372.62400000000002</v>
      </c>
      <c r="W335" s="69">
        <v>0</v>
      </c>
      <c r="X335" s="69">
        <v>0</v>
      </c>
      <c r="Y335" s="69">
        <v>0</v>
      </c>
      <c r="Z335" s="60">
        <v>4070.5820000000003</v>
      </c>
      <c r="AA335" s="143">
        <v>387</v>
      </c>
      <c r="AB335" s="69">
        <v>759.62400000000002</v>
      </c>
      <c r="AC335" s="69">
        <v>3697.9580000000001</v>
      </c>
      <c r="AD335" s="238">
        <v>0.7</v>
      </c>
      <c r="AE335" s="69">
        <v>1709.8899999999999</v>
      </c>
      <c r="AF335" s="69"/>
      <c r="AG335" s="69">
        <v>1121.3</v>
      </c>
      <c r="AH335" s="503">
        <v>0.70001391902403087</v>
      </c>
      <c r="AI335" s="594">
        <v>950.3</v>
      </c>
      <c r="AJ335" s="69">
        <v>138</v>
      </c>
      <c r="AK335" s="429">
        <v>7.0000000000000007E-2</v>
      </c>
      <c r="AL335" s="69">
        <v>171</v>
      </c>
      <c r="AM335" s="497">
        <v>0.77001391902403094</v>
      </c>
      <c r="AN335" s="461"/>
      <c r="AP335" s="576"/>
    </row>
    <row r="336" spans="2:42" s="601" customFormat="1" x14ac:dyDescent="0.25">
      <c r="B336" s="576">
        <v>322</v>
      </c>
      <c r="C336" s="746"/>
      <c r="D336" s="15" t="s">
        <v>270</v>
      </c>
      <c r="E336" s="112">
        <v>6</v>
      </c>
      <c r="F336" s="112">
        <v>34</v>
      </c>
      <c r="G336" s="112">
        <v>31</v>
      </c>
      <c r="H336" s="69">
        <v>2900.42</v>
      </c>
      <c r="I336" s="69">
        <v>73.2</v>
      </c>
      <c r="J336" s="620">
        <v>0.34780623536695582</v>
      </c>
      <c r="K336" s="69">
        <v>977.48160000000007</v>
      </c>
      <c r="L336" s="620">
        <v>0</v>
      </c>
      <c r="M336" s="69">
        <v>0</v>
      </c>
      <c r="N336" s="620">
        <v>0</v>
      </c>
      <c r="O336" s="69">
        <v>0</v>
      </c>
      <c r="P336" s="69">
        <v>0</v>
      </c>
      <c r="Q336" s="69">
        <v>0</v>
      </c>
      <c r="R336" s="69">
        <v>70</v>
      </c>
      <c r="S336" s="69">
        <v>4.2</v>
      </c>
      <c r="T336" s="69">
        <v>361.4700666666667</v>
      </c>
      <c r="U336" s="620">
        <v>0.15278449328028357</v>
      </c>
      <c r="V336" s="69">
        <v>443.13920000000007</v>
      </c>
      <c r="W336" s="69">
        <v>0</v>
      </c>
      <c r="X336" s="69">
        <v>0</v>
      </c>
      <c r="Y336" s="69">
        <v>0</v>
      </c>
      <c r="Z336" s="60">
        <v>4829.9108666666671</v>
      </c>
      <c r="AA336" s="143">
        <v>459.6</v>
      </c>
      <c r="AB336" s="69">
        <v>902.7392000000001</v>
      </c>
      <c r="AC336" s="69">
        <v>4386.7716666666665</v>
      </c>
      <c r="AD336" s="238">
        <v>0.7</v>
      </c>
      <c r="AE336" s="69">
        <v>2030.2939999999999</v>
      </c>
      <c r="AF336" s="69"/>
      <c r="AG336" s="69">
        <v>1388.6</v>
      </c>
      <c r="AH336" s="503">
        <v>0.7000155839499107</v>
      </c>
      <c r="AI336" s="594">
        <v>1127.5999999999999</v>
      </c>
      <c r="AJ336" s="69">
        <v>245</v>
      </c>
      <c r="AK336" s="429">
        <v>0.09</v>
      </c>
      <c r="AL336" s="69">
        <v>261</v>
      </c>
      <c r="AM336" s="497">
        <v>0.79001558394991067</v>
      </c>
      <c r="AN336" s="461"/>
      <c r="AP336" s="576"/>
    </row>
    <row r="337" spans="2:42" x14ac:dyDescent="0.25">
      <c r="B337" s="576">
        <v>323</v>
      </c>
      <c r="C337" s="666" t="s">
        <v>271</v>
      </c>
      <c r="D337" s="494" t="s">
        <v>124</v>
      </c>
      <c r="E337" s="530">
        <v>6</v>
      </c>
      <c r="F337" s="530">
        <v>43</v>
      </c>
      <c r="G337" s="530">
        <v>39</v>
      </c>
      <c r="H337" s="65">
        <v>4533.2749999999996</v>
      </c>
      <c r="I337" s="65">
        <v>125</v>
      </c>
      <c r="J337" s="615">
        <v>0.32958561966790018</v>
      </c>
      <c r="K337" s="65">
        <v>1494.1022500000001</v>
      </c>
      <c r="L337" s="615">
        <v>0</v>
      </c>
      <c r="M337" s="65">
        <v>0</v>
      </c>
      <c r="N337" s="615">
        <v>0</v>
      </c>
      <c r="O337" s="65">
        <v>0</v>
      </c>
      <c r="P337" s="65">
        <v>0</v>
      </c>
      <c r="Q337" s="65">
        <v>0</v>
      </c>
      <c r="R337" s="65">
        <v>120.8</v>
      </c>
      <c r="S337" s="65">
        <v>8.4</v>
      </c>
      <c r="T337" s="65">
        <v>565.19860416666666</v>
      </c>
      <c r="U337" s="615">
        <v>0.15316873562711286</v>
      </c>
      <c r="V337" s="65">
        <v>694.35599999999999</v>
      </c>
      <c r="W337" s="65">
        <v>0</v>
      </c>
      <c r="X337" s="65">
        <v>0</v>
      </c>
      <c r="Y337" s="65">
        <v>0</v>
      </c>
      <c r="Z337" s="65">
        <v>7541.1318541666678</v>
      </c>
      <c r="AA337" s="140">
        <v>718.6</v>
      </c>
      <c r="AB337" s="140">
        <v>1412.9560000000001</v>
      </c>
      <c r="AC337" s="140">
        <v>6846.7758541666672</v>
      </c>
      <c r="AD337" s="232">
        <v>0.7</v>
      </c>
      <c r="AE337" s="140">
        <v>3173.2924999999996</v>
      </c>
      <c r="AF337" s="140"/>
      <c r="AG337" s="140">
        <v>1760.4</v>
      </c>
      <c r="AH337" s="497"/>
      <c r="AI337" s="140">
        <v>1760.4</v>
      </c>
      <c r="AJ337" s="65"/>
      <c r="AK337" s="429">
        <v>0</v>
      </c>
      <c r="AL337" s="65">
        <v>0</v>
      </c>
      <c r="AM337" s="498"/>
      <c r="AN337" s="62">
        <v>0</v>
      </c>
    </row>
    <row r="338" spans="2:42" ht="16.5" customHeight="1" x14ac:dyDescent="0.25">
      <c r="B338" s="576">
        <v>324</v>
      </c>
      <c r="C338" s="666"/>
      <c r="D338" s="15" t="s">
        <v>272</v>
      </c>
      <c r="E338" s="112">
        <v>3</v>
      </c>
      <c r="F338" s="112">
        <v>25</v>
      </c>
      <c r="G338" s="112">
        <v>24</v>
      </c>
      <c r="H338" s="69">
        <v>2797</v>
      </c>
      <c r="I338" s="69">
        <v>65</v>
      </c>
      <c r="J338" s="620">
        <v>0.31854311705188898</v>
      </c>
      <c r="K338" s="69">
        <v>857.91624999999999</v>
      </c>
      <c r="L338" s="620">
        <v>0</v>
      </c>
      <c r="M338" s="69">
        <v>0</v>
      </c>
      <c r="N338" s="620">
        <v>0</v>
      </c>
      <c r="O338" s="69">
        <v>0</v>
      </c>
      <c r="P338" s="69">
        <v>0</v>
      </c>
      <c r="Q338" s="69">
        <v>0</v>
      </c>
      <c r="R338" s="69">
        <v>80.8</v>
      </c>
      <c r="S338" s="69">
        <v>4.2</v>
      </c>
      <c r="T338" s="69">
        <v>344.34052083333336</v>
      </c>
      <c r="U338" s="620">
        <v>0.15406506971755451</v>
      </c>
      <c r="V338" s="69">
        <v>430.92</v>
      </c>
      <c r="W338" s="69">
        <v>0</v>
      </c>
      <c r="X338" s="69">
        <v>0</v>
      </c>
      <c r="Y338" s="69">
        <v>0</v>
      </c>
      <c r="Z338" s="60">
        <v>4580.1767708333336</v>
      </c>
      <c r="AA338" s="143">
        <v>437.8</v>
      </c>
      <c r="AB338" s="69">
        <v>868.72</v>
      </c>
      <c r="AC338" s="69">
        <v>4149.2567708333336</v>
      </c>
      <c r="AD338" s="238">
        <v>0.7</v>
      </c>
      <c r="AE338" s="69">
        <v>1957.8999999999999</v>
      </c>
      <c r="AF338" s="69"/>
      <c r="AG338" s="69">
        <v>1089.2</v>
      </c>
      <c r="AH338" s="503">
        <v>0.70000715051841256</v>
      </c>
      <c r="AI338" s="594">
        <v>1089.2</v>
      </c>
      <c r="AJ338" s="69"/>
      <c r="AK338" s="429">
        <v>0</v>
      </c>
      <c r="AL338" s="69">
        <v>0</v>
      </c>
      <c r="AM338" s="497">
        <v>0.70000715051841256</v>
      </c>
      <c r="AN338" s="461"/>
    </row>
    <row r="339" spans="2:42" ht="16.5" customHeight="1" x14ac:dyDescent="0.25">
      <c r="B339" s="576">
        <v>325</v>
      </c>
      <c r="C339" s="666"/>
      <c r="D339" s="15" t="s">
        <v>273</v>
      </c>
      <c r="E339" s="112">
        <v>3</v>
      </c>
      <c r="F339" s="112">
        <v>18</v>
      </c>
      <c r="G339" s="112">
        <v>15</v>
      </c>
      <c r="H339" s="69">
        <v>1736.2750000000001</v>
      </c>
      <c r="I339" s="69">
        <v>60</v>
      </c>
      <c r="J339" s="620">
        <v>0.37704938436235952</v>
      </c>
      <c r="K339" s="69">
        <v>636.18600000000015</v>
      </c>
      <c r="L339" s="620">
        <v>0</v>
      </c>
      <c r="M339" s="69">
        <v>0</v>
      </c>
      <c r="N339" s="620">
        <v>0</v>
      </c>
      <c r="O339" s="69">
        <v>0</v>
      </c>
      <c r="P339" s="69">
        <v>0</v>
      </c>
      <c r="Q339" s="69">
        <v>0</v>
      </c>
      <c r="R339" s="69">
        <v>40</v>
      </c>
      <c r="S339" s="69">
        <v>4.2</v>
      </c>
      <c r="T339" s="69">
        <v>220.85808333333335</v>
      </c>
      <c r="U339" s="620">
        <v>0.15172481317763603</v>
      </c>
      <c r="V339" s="69">
        <v>263.43600000000004</v>
      </c>
      <c r="W339" s="69">
        <v>0</v>
      </c>
      <c r="X339" s="69">
        <v>0</v>
      </c>
      <c r="Y339" s="69">
        <v>0</v>
      </c>
      <c r="Z339" s="60">
        <v>2960.9550833333337</v>
      </c>
      <c r="AA339" s="143">
        <v>280.8</v>
      </c>
      <c r="AB339" s="69">
        <v>544.2360000000001</v>
      </c>
      <c r="AC339" s="69">
        <v>2697.5190833333336</v>
      </c>
      <c r="AD339" s="238">
        <v>0.7</v>
      </c>
      <c r="AE339" s="69">
        <v>1215.3924999999999</v>
      </c>
      <c r="AF339" s="69"/>
      <c r="AG339" s="69">
        <v>671.2</v>
      </c>
      <c r="AH339" s="503">
        <v>0.70002505363493694</v>
      </c>
      <c r="AI339" s="594">
        <v>671.2</v>
      </c>
      <c r="AJ339" s="69"/>
      <c r="AK339" s="429">
        <v>0</v>
      </c>
      <c r="AL339" s="69">
        <v>0</v>
      </c>
      <c r="AM339" s="497">
        <v>0.70002505363493694</v>
      </c>
      <c r="AN339" s="461"/>
    </row>
    <row r="340" spans="2:42" x14ac:dyDescent="0.25">
      <c r="B340" s="576">
        <v>326</v>
      </c>
      <c r="C340" s="666" t="s">
        <v>274</v>
      </c>
      <c r="D340" s="494" t="s">
        <v>124</v>
      </c>
      <c r="E340" s="530">
        <v>25</v>
      </c>
      <c r="F340" s="530">
        <v>100</v>
      </c>
      <c r="G340" s="530">
        <v>95</v>
      </c>
      <c r="H340" s="65">
        <v>9297.6</v>
      </c>
      <c r="I340" s="65">
        <v>176.8</v>
      </c>
      <c r="J340" s="615">
        <v>0.27502688865943897</v>
      </c>
      <c r="K340" s="65">
        <v>2557.09</v>
      </c>
      <c r="L340" s="615">
        <v>6.9050077439339183E-3</v>
      </c>
      <c r="M340" s="65">
        <v>64.2</v>
      </c>
      <c r="N340" s="615">
        <v>0</v>
      </c>
      <c r="O340" s="65">
        <v>0</v>
      </c>
      <c r="P340" s="65">
        <v>0</v>
      </c>
      <c r="Q340" s="65">
        <v>0</v>
      </c>
      <c r="R340" s="65">
        <v>445</v>
      </c>
      <c r="S340" s="65">
        <v>12.600000000000001</v>
      </c>
      <c r="T340" s="65">
        <v>1136.0098333333335</v>
      </c>
      <c r="U340" s="615">
        <v>0.15440844949234211</v>
      </c>
      <c r="V340" s="65">
        <v>1435.6280000000002</v>
      </c>
      <c r="W340" s="65">
        <v>0</v>
      </c>
      <c r="X340" s="65">
        <v>20</v>
      </c>
      <c r="Y340" s="65">
        <v>0</v>
      </c>
      <c r="Z340" s="65">
        <v>15144.927833333333</v>
      </c>
      <c r="AA340" s="140">
        <v>1447.9</v>
      </c>
      <c r="AB340" s="140">
        <v>2883.5280000000002</v>
      </c>
      <c r="AC340" s="140">
        <v>13709.299833333334</v>
      </c>
      <c r="AD340" s="232">
        <v>0.7</v>
      </c>
      <c r="AE340" s="140">
        <v>6508.32</v>
      </c>
      <c r="AF340" s="140"/>
      <c r="AG340" s="140">
        <v>4088.4</v>
      </c>
      <c r="AH340" s="497"/>
      <c r="AI340" s="140">
        <v>3624.8</v>
      </c>
      <c r="AJ340" s="65"/>
      <c r="AK340" s="429"/>
      <c r="AL340" s="65">
        <v>463.6</v>
      </c>
      <c r="AM340" s="498"/>
      <c r="AN340" s="62">
        <v>0</v>
      </c>
    </row>
    <row r="341" spans="2:42" x14ac:dyDescent="0.25">
      <c r="B341" s="576">
        <v>327</v>
      </c>
      <c r="C341" s="666"/>
      <c r="D341" s="15" t="s">
        <v>275</v>
      </c>
      <c r="E341" s="112">
        <v>19</v>
      </c>
      <c r="F341" s="112">
        <v>71</v>
      </c>
      <c r="G341" s="112">
        <v>67</v>
      </c>
      <c r="H341" s="69">
        <v>6623.1</v>
      </c>
      <c r="I341" s="69">
        <v>90.4</v>
      </c>
      <c r="J341" s="620">
        <v>0.26298639148259573</v>
      </c>
      <c r="K341" s="69">
        <v>1687.0840000000003</v>
      </c>
      <c r="L341" s="620">
        <v>1.0007638228554503E-2</v>
      </c>
      <c r="M341" s="69">
        <v>64.2</v>
      </c>
      <c r="N341" s="620">
        <v>0</v>
      </c>
      <c r="O341" s="69">
        <v>0</v>
      </c>
      <c r="P341" s="69">
        <v>0</v>
      </c>
      <c r="Q341" s="69">
        <v>0</v>
      </c>
      <c r="R341" s="69">
        <v>339</v>
      </c>
      <c r="S341" s="69">
        <v>8.4</v>
      </c>
      <c r="T341" s="69">
        <v>796.71100000000013</v>
      </c>
      <c r="U341" s="620">
        <v>0.15417976476272441</v>
      </c>
      <c r="V341" s="69">
        <v>1021.148</v>
      </c>
      <c r="W341" s="69">
        <v>0</v>
      </c>
      <c r="X341" s="69">
        <v>20</v>
      </c>
      <c r="Y341" s="69">
        <v>0</v>
      </c>
      <c r="Z341" s="60">
        <v>10650.043</v>
      </c>
      <c r="AA341" s="143">
        <v>1016.5</v>
      </c>
      <c r="AB341" s="69">
        <v>2037.6480000000001</v>
      </c>
      <c r="AC341" s="69">
        <v>9628.8950000000004</v>
      </c>
      <c r="AD341" s="238">
        <v>0.7</v>
      </c>
      <c r="AE341" s="69">
        <v>4636.17</v>
      </c>
      <c r="AF341" s="69"/>
      <c r="AG341" s="69">
        <v>3062.1</v>
      </c>
      <c r="AH341" s="503">
        <v>0.69999667829264245</v>
      </c>
      <c r="AI341" s="594">
        <v>2598.5</v>
      </c>
      <c r="AJ341" s="69">
        <v>147</v>
      </c>
      <c r="AK341" s="429">
        <v>7.0000000000000007E-2</v>
      </c>
      <c r="AL341" s="69">
        <v>463.6</v>
      </c>
      <c r="AM341" s="497">
        <v>0.7699966782926424</v>
      </c>
      <c r="AN341" s="461"/>
    </row>
    <row r="342" spans="2:42" s="601" customFormat="1" x14ac:dyDescent="0.25">
      <c r="B342" s="576">
        <v>328</v>
      </c>
      <c r="C342" s="666"/>
      <c r="D342" s="15" t="s">
        <v>276</v>
      </c>
      <c r="E342" s="112">
        <v>6</v>
      </c>
      <c r="F342" s="112">
        <v>29</v>
      </c>
      <c r="G342" s="112">
        <v>28</v>
      </c>
      <c r="H342" s="69">
        <v>2674.5</v>
      </c>
      <c r="I342" s="69">
        <v>86.4</v>
      </c>
      <c r="J342" s="620">
        <v>0.3358448176027794</v>
      </c>
      <c r="K342" s="69">
        <v>870.00599999999997</v>
      </c>
      <c r="L342" s="620">
        <v>0</v>
      </c>
      <c r="M342" s="69">
        <v>0</v>
      </c>
      <c r="N342" s="620">
        <v>0</v>
      </c>
      <c r="O342" s="69">
        <v>0</v>
      </c>
      <c r="P342" s="69">
        <v>0</v>
      </c>
      <c r="Q342" s="69">
        <v>0</v>
      </c>
      <c r="R342" s="69">
        <v>106</v>
      </c>
      <c r="S342" s="69">
        <v>4.2</v>
      </c>
      <c r="T342" s="69">
        <v>339.29883333333333</v>
      </c>
      <c r="U342" s="620">
        <v>0.15497476163768931</v>
      </c>
      <c r="V342" s="69">
        <v>414.48000000000008</v>
      </c>
      <c r="W342" s="69">
        <v>0</v>
      </c>
      <c r="X342" s="69">
        <v>0</v>
      </c>
      <c r="Y342" s="69">
        <v>0</v>
      </c>
      <c r="Z342" s="60">
        <v>4494.8848333333335</v>
      </c>
      <c r="AA342" s="143">
        <v>431.4</v>
      </c>
      <c r="AB342" s="69">
        <v>845.88000000000011</v>
      </c>
      <c r="AC342" s="69">
        <v>4080.404833333333</v>
      </c>
      <c r="AD342" s="238">
        <v>0.7</v>
      </c>
      <c r="AE342" s="69">
        <v>1872.1499999999999</v>
      </c>
      <c r="AF342" s="69"/>
      <c r="AG342" s="69">
        <v>1026.3</v>
      </c>
      <c r="AH342" s="503">
        <v>0.70001121704991587</v>
      </c>
      <c r="AI342" s="594">
        <v>1026.3</v>
      </c>
      <c r="AJ342" s="69"/>
      <c r="AK342" s="429">
        <v>0</v>
      </c>
      <c r="AL342" s="69">
        <v>0</v>
      </c>
      <c r="AM342" s="497">
        <v>0.70001121704991587</v>
      </c>
      <c r="AN342" s="461"/>
      <c r="AP342" s="576"/>
    </row>
    <row r="343" spans="2:42" s="601" customFormat="1" x14ac:dyDescent="0.25">
      <c r="B343" s="576">
        <v>329</v>
      </c>
      <c r="C343" s="666" t="s">
        <v>277</v>
      </c>
      <c r="D343" s="494" t="s">
        <v>124</v>
      </c>
      <c r="E343" s="530">
        <v>6</v>
      </c>
      <c r="F343" s="530">
        <v>41</v>
      </c>
      <c r="G343" s="530">
        <v>35</v>
      </c>
      <c r="H343" s="65">
        <v>3413.88</v>
      </c>
      <c r="I343" s="65">
        <v>140.4</v>
      </c>
      <c r="J343" s="615">
        <v>0.33668799137638117</v>
      </c>
      <c r="K343" s="65">
        <v>1149.4124000000002</v>
      </c>
      <c r="L343" s="615">
        <v>0</v>
      </c>
      <c r="M343" s="65">
        <v>0</v>
      </c>
      <c r="N343" s="615">
        <v>0</v>
      </c>
      <c r="O343" s="65">
        <v>0</v>
      </c>
      <c r="P343" s="65">
        <v>0</v>
      </c>
      <c r="Q343" s="65">
        <v>0</v>
      </c>
      <c r="R343" s="65">
        <v>153.39999999999998</v>
      </c>
      <c r="S343" s="65">
        <v>8.4</v>
      </c>
      <c r="T343" s="65">
        <v>437.1721</v>
      </c>
      <c r="U343" s="615">
        <v>0.1533073218742311</v>
      </c>
      <c r="V343" s="65">
        <v>523.3728000000001</v>
      </c>
      <c r="W343" s="65">
        <v>0</v>
      </c>
      <c r="X343" s="65">
        <v>15</v>
      </c>
      <c r="Y343" s="65">
        <v>0</v>
      </c>
      <c r="Z343" s="65">
        <v>5841.0373</v>
      </c>
      <c r="AA343" s="140">
        <v>557.29999999999995</v>
      </c>
      <c r="AB343" s="140">
        <v>1080.6728000000003</v>
      </c>
      <c r="AC343" s="140">
        <v>5317.6645000000008</v>
      </c>
      <c r="AD343" s="232">
        <v>0.7</v>
      </c>
      <c r="AE343" s="140">
        <v>2389.7159999999999</v>
      </c>
      <c r="AF343" s="140"/>
      <c r="AG343" s="140">
        <v>1309.0999999999999</v>
      </c>
      <c r="AH343" s="497"/>
      <c r="AI343" s="140">
        <v>1309.0999999999999</v>
      </c>
      <c r="AJ343" s="65"/>
      <c r="AK343" s="429">
        <v>0</v>
      </c>
      <c r="AL343" s="65">
        <v>0</v>
      </c>
      <c r="AM343" s="498"/>
      <c r="AN343" s="62">
        <v>0</v>
      </c>
      <c r="AP343" s="576"/>
    </row>
    <row r="344" spans="2:42" s="601" customFormat="1" x14ac:dyDescent="0.25">
      <c r="B344" s="576">
        <v>330</v>
      </c>
      <c r="C344" s="666"/>
      <c r="D344" s="15" t="s">
        <v>278</v>
      </c>
      <c r="E344" s="112">
        <v>3</v>
      </c>
      <c r="F344" s="112">
        <v>22</v>
      </c>
      <c r="G344" s="112">
        <v>18</v>
      </c>
      <c r="H344" s="69">
        <v>1728.4</v>
      </c>
      <c r="I344" s="69">
        <v>67.2</v>
      </c>
      <c r="J344" s="620">
        <v>0.3345412789310428</v>
      </c>
      <c r="K344" s="69">
        <v>560.82500000000016</v>
      </c>
      <c r="L344" s="620">
        <v>0</v>
      </c>
      <c r="M344" s="69">
        <v>0</v>
      </c>
      <c r="N344" s="620">
        <v>0</v>
      </c>
      <c r="O344" s="69">
        <v>0</v>
      </c>
      <c r="P344" s="69">
        <v>0</v>
      </c>
      <c r="Q344" s="69">
        <v>0</v>
      </c>
      <c r="R344" s="69">
        <v>94.1</v>
      </c>
      <c r="S344" s="69">
        <v>4.2</v>
      </c>
      <c r="T344" s="69">
        <v>222.57908333333336</v>
      </c>
      <c r="U344" s="620">
        <v>0.15518629946771584</v>
      </c>
      <c r="V344" s="69">
        <v>268.22400000000005</v>
      </c>
      <c r="W344" s="69">
        <v>0</v>
      </c>
      <c r="X344" s="69">
        <v>15</v>
      </c>
      <c r="Y344" s="69">
        <v>0</v>
      </c>
      <c r="Z344" s="60">
        <v>2960.5280833333336</v>
      </c>
      <c r="AA344" s="143">
        <v>284.5</v>
      </c>
      <c r="AB344" s="69">
        <v>552.72400000000005</v>
      </c>
      <c r="AC344" s="69">
        <v>2692.3040833333334</v>
      </c>
      <c r="AD344" s="238">
        <v>0.7</v>
      </c>
      <c r="AE344" s="69">
        <v>1209.8799999999999</v>
      </c>
      <c r="AF344" s="69"/>
      <c r="AG344" s="69">
        <v>657.2</v>
      </c>
      <c r="AH344" s="503">
        <v>0.70002545707012265</v>
      </c>
      <c r="AI344" s="594">
        <v>657.2</v>
      </c>
      <c r="AJ344" s="69"/>
      <c r="AK344" s="429">
        <v>0</v>
      </c>
      <c r="AL344" s="69">
        <v>0</v>
      </c>
      <c r="AM344" s="497">
        <v>0.70002545707012265</v>
      </c>
      <c r="AN344" s="461"/>
      <c r="AP344" s="576"/>
    </row>
    <row r="345" spans="2:42" s="601" customFormat="1" x14ac:dyDescent="0.25">
      <c r="B345" s="576">
        <v>331</v>
      </c>
      <c r="C345" s="666"/>
      <c r="D345" s="15" t="s">
        <v>890</v>
      </c>
      <c r="E345" s="112">
        <v>3</v>
      </c>
      <c r="F345" s="112">
        <v>19</v>
      </c>
      <c r="G345" s="112">
        <v>17</v>
      </c>
      <c r="H345" s="69">
        <v>1685.48</v>
      </c>
      <c r="I345" s="69">
        <v>73.2</v>
      </c>
      <c r="J345" s="620">
        <v>0.35988663878494392</v>
      </c>
      <c r="K345" s="69">
        <v>588.58740000000012</v>
      </c>
      <c r="L345" s="620">
        <v>0</v>
      </c>
      <c r="M345" s="69">
        <v>0</v>
      </c>
      <c r="N345" s="620">
        <v>0</v>
      </c>
      <c r="O345" s="69">
        <v>0</v>
      </c>
      <c r="P345" s="69">
        <v>0</v>
      </c>
      <c r="Q345" s="69">
        <v>0</v>
      </c>
      <c r="R345" s="69">
        <v>59.3</v>
      </c>
      <c r="S345" s="69">
        <v>4.2</v>
      </c>
      <c r="T345" s="69">
        <v>214.59301666666667</v>
      </c>
      <c r="U345" s="620">
        <v>0.15138049695042366</v>
      </c>
      <c r="V345" s="69">
        <v>255.14880000000005</v>
      </c>
      <c r="W345" s="69">
        <v>0</v>
      </c>
      <c r="X345" s="69">
        <v>0</v>
      </c>
      <c r="Y345" s="69">
        <v>0</v>
      </c>
      <c r="Z345" s="60">
        <v>2880.5092166666668</v>
      </c>
      <c r="AA345" s="143">
        <v>272.8</v>
      </c>
      <c r="AB345" s="69">
        <v>527.94880000000012</v>
      </c>
      <c r="AC345" s="69">
        <v>2625.3604166666669</v>
      </c>
      <c r="AD345" s="238">
        <v>0.7</v>
      </c>
      <c r="AE345" s="69">
        <v>1179.836</v>
      </c>
      <c r="AF345" s="69"/>
      <c r="AG345" s="69">
        <v>651.9</v>
      </c>
      <c r="AH345" s="503">
        <v>0.70000759427581472</v>
      </c>
      <c r="AI345" s="594">
        <v>651.9</v>
      </c>
      <c r="AJ345" s="69"/>
      <c r="AK345" s="429">
        <v>0</v>
      </c>
      <c r="AL345" s="69">
        <v>0</v>
      </c>
      <c r="AM345" s="497">
        <v>0.70000759427581472</v>
      </c>
      <c r="AN345" s="461"/>
      <c r="AP345" s="576"/>
    </row>
    <row r="346" spans="2:42" x14ac:dyDescent="0.25">
      <c r="B346" s="576">
        <v>332</v>
      </c>
      <c r="C346" s="666" t="s">
        <v>279</v>
      </c>
      <c r="D346" s="494" t="s">
        <v>124</v>
      </c>
      <c r="E346" s="530">
        <v>12</v>
      </c>
      <c r="F346" s="530">
        <v>65</v>
      </c>
      <c r="G346" s="530">
        <v>59</v>
      </c>
      <c r="H346" s="65">
        <v>6064.15</v>
      </c>
      <c r="I346" s="65">
        <v>115.4</v>
      </c>
      <c r="J346" s="615">
        <v>0.30099886216534882</v>
      </c>
      <c r="K346" s="65">
        <v>1825.30225</v>
      </c>
      <c r="L346" s="615">
        <v>0</v>
      </c>
      <c r="M346" s="65">
        <v>0</v>
      </c>
      <c r="N346" s="615">
        <v>0</v>
      </c>
      <c r="O346" s="65">
        <v>0</v>
      </c>
      <c r="P346" s="65">
        <v>0</v>
      </c>
      <c r="Q346" s="65">
        <v>0</v>
      </c>
      <c r="R346" s="65">
        <v>131.6</v>
      </c>
      <c r="S346" s="65">
        <v>12.600000000000001</v>
      </c>
      <c r="T346" s="65">
        <v>734.96035416666666</v>
      </c>
      <c r="U346" s="615">
        <v>0.15337219560861787</v>
      </c>
      <c r="V346" s="65">
        <v>930.072</v>
      </c>
      <c r="W346" s="65">
        <v>0</v>
      </c>
      <c r="X346" s="65">
        <v>5</v>
      </c>
      <c r="Y346" s="65">
        <v>0</v>
      </c>
      <c r="Z346" s="65">
        <v>9819.0846041666664</v>
      </c>
      <c r="AA346" s="140">
        <v>935.7</v>
      </c>
      <c r="AB346" s="140">
        <v>1865.7719999999999</v>
      </c>
      <c r="AC346" s="140">
        <v>8889.0126041666663</v>
      </c>
      <c r="AD346" s="232">
        <v>0.7</v>
      </c>
      <c r="AE346" s="140">
        <v>4244.9049999999997</v>
      </c>
      <c r="AF346" s="140"/>
      <c r="AG346" s="140">
        <v>2605.9</v>
      </c>
      <c r="AH346" s="497"/>
      <c r="AI346" s="140">
        <v>2379.1</v>
      </c>
      <c r="AJ346" s="65"/>
      <c r="AK346" s="429"/>
      <c r="AL346" s="65">
        <v>226.8</v>
      </c>
      <c r="AM346" s="498"/>
      <c r="AN346" s="62">
        <v>0</v>
      </c>
    </row>
    <row r="347" spans="2:42" s="601" customFormat="1" x14ac:dyDescent="0.25">
      <c r="B347" s="576">
        <v>333</v>
      </c>
      <c r="C347" s="666"/>
      <c r="D347" s="15" t="s">
        <v>280</v>
      </c>
      <c r="E347" s="112">
        <v>8</v>
      </c>
      <c r="F347" s="112">
        <v>40</v>
      </c>
      <c r="G347" s="112">
        <v>34</v>
      </c>
      <c r="H347" s="69">
        <v>3240.1</v>
      </c>
      <c r="I347" s="69">
        <v>52.800000000000004</v>
      </c>
      <c r="J347" s="620">
        <v>0.3177815993121238</v>
      </c>
      <c r="K347" s="69">
        <v>997.86599999999999</v>
      </c>
      <c r="L347" s="620">
        <v>0</v>
      </c>
      <c r="M347" s="69">
        <v>0</v>
      </c>
      <c r="N347" s="620">
        <v>0</v>
      </c>
      <c r="O347" s="69">
        <v>0</v>
      </c>
      <c r="P347" s="69">
        <v>0</v>
      </c>
      <c r="Q347" s="69">
        <v>0</v>
      </c>
      <c r="R347" s="69">
        <v>99.6</v>
      </c>
      <c r="S347" s="69">
        <v>8.4</v>
      </c>
      <c r="T347" s="69">
        <v>397.42649999999998</v>
      </c>
      <c r="U347" s="620">
        <v>0.15405450449060215</v>
      </c>
      <c r="V347" s="69">
        <v>499.15199999999999</v>
      </c>
      <c r="W347" s="69">
        <v>0</v>
      </c>
      <c r="X347" s="69">
        <v>5</v>
      </c>
      <c r="Y347" s="69">
        <v>0</v>
      </c>
      <c r="Z347" s="60">
        <v>5300.3444999999992</v>
      </c>
      <c r="AA347" s="143">
        <v>506.6</v>
      </c>
      <c r="AB347" s="69">
        <v>1005.752</v>
      </c>
      <c r="AC347" s="69">
        <v>4801.1924999999992</v>
      </c>
      <c r="AD347" s="238">
        <v>0.7</v>
      </c>
      <c r="AE347" s="69">
        <v>2268.0699999999997</v>
      </c>
      <c r="AF347" s="69"/>
      <c r="AG347" s="69">
        <v>1489.1</v>
      </c>
      <c r="AH347" s="503">
        <v>0.69999444461590687</v>
      </c>
      <c r="AI347" s="594">
        <v>1262.3</v>
      </c>
      <c r="AJ347" s="69">
        <v>138</v>
      </c>
      <c r="AK347" s="429">
        <v>7.0000000000000007E-2</v>
      </c>
      <c r="AL347" s="69">
        <v>226.8</v>
      </c>
      <c r="AM347" s="497">
        <v>0.76999444461590683</v>
      </c>
      <c r="AN347" s="461"/>
      <c r="AP347" s="576"/>
    </row>
    <row r="348" spans="2:42" ht="12.75" customHeight="1" x14ac:dyDescent="0.25">
      <c r="B348" s="576">
        <v>334</v>
      </c>
      <c r="C348" s="666"/>
      <c r="D348" s="15" t="s">
        <v>281</v>
      </c>
      <c r="E348" s="112">
        <v>4</v>
      </c>
      <c r="F348" s="112">
        <v>25</v>
      </c>
      <c r="G348" s="112">
        <v>25</v>
      </c>
      <c r="H348" s="69">
        <v>2824.05</v>
      </c>
      <c r="I348" s="69">
        <v>62.6</v>
      </c>
      <c r="J348" s="620">
        <v>0.30264122821455347</v>
      </c>
      <c r="K348" s="69">
        <v>827.43624999999997</v>
      </c>
      <c r="L348" s="620">
        <v>0</v>
      </c>
      <c r="M348" s="69">
        <v>0</v>
      </c>
      <c r="N348" s="620">
        <v>0</v>
      </c>
      <c r="O348" s="69">
        <v>0</v>
      </c>
      <c r="P348" s="69">
        <v>0</v>
      </c>
      <c r="Q348" s="69">
        <v>0</v>
      </c>
      <c r="R348" s="69">
        <v>32</v>
      </c>
      <c r="S348" s="69">
        <v>4.2</v>
      </c>
      <c r="T348" s="69">
        <v>337.53385416666669</v>
      </c>
      <c r="U348" s="620">
        <v>0.15258936633558187</v>
      </c>
      <c r="V348" s="69">
        <v>430.92</v>
      </c>
      <c r="W348" s="69">
        <v>0</v>
      </c>
      <c r="X348" s="69">
        <v>0</v>
      </c>
      <c r="Y348" s="69">
        <v>0</v>
      </c>
      <c r="Z348" s="60">
        <v>4518.7401041666662</v>
      </c>
      <c r="AA348" s="143">
        <v>429.1</v>
      </c>
      <c r="AB348" s="69">
        <v>860.02</v>
      </c>
      <c r="AC348" s="69">
        <v>4087.8201041666666</v>
      </c>
      <c r="AD348" s="238">
        <v>0.7</v>
      </c>
      <c r="AE348" s="69">
        <v>1976.835</v>
      </c>
      <c r="AF348" s="69"/>
      <c r="AG348" s="69">
        <v>1116.8</v>
      </c>
      <c r="AH348" s="503">
        <v>0.69999468847931157</v>
      </c>
      <c r="AI348" s="594">
        <v>1116.8</v>
      </c>
      <c r="AJ348" s="69">
        <v>100</v>
      </c>
      <c r="AK348" s="429">
        <v>0</v>
      </c>
      <c r="AL348" s="69">
        <v>0</v>
      </c>
      <c r="AM348" s="497">
        <v>0.69999468847931157</v>
      </c>
      <c r="AN348" s="461"/>
    </row>
    <row r="349" spans="2:42" s="601" customFormat="1" x14ac:dyDescent="0.25">
      <c r="B349" s="576">
        <v>335</v>
      </c>
      <c r="C349" s="653" t="s">
        <v>282</v>
      </c>
      <c r="D349" s="494" t="s">
        <v>283</v>
      </c>
      <c r="E349" s="570">
        <v>20</v>
      </c>
      <c r="F349" s="570">
        <v>85</v>
      </c>
      <c r="G349" s="570">
        <v>83</v>
      </c>
      <c r="H349" s="56">
        <v>8288.51</v>
      </c>
      <c r="I349" s="56">
        <v>108.4</v>
      </c>
      <c r="J349" s="629">
        <v>0.23948314195286546</v>
      </c>
      <c r="K349" s="56">
        <v>1922.6928000000003</v>
      </c>
      <c r="L349" s="629">
        <v>0</v>
      </c>
      <c r="M349" s="56">
        <v>0</v>
      </c>
      <c r="N349" s="629">
        <v>0</v>
      </c>
      <c r="O349" s="56">
        <v>0</v>
      </c>
      <c r="P349" s="56">
        <v>0</v>
      </c>
      <c r="Q349" s="56">
        <v>0</v>
      </c>
      <c r="R349" s="56">
        <v>316.60000000000002</v>
      </c>
      <c r="S349" s="543">
        <v>8.4</v>
      </c>
      <c r="T349" s="543">
        <v>968.48636666666687</v>
      </c>
      <c r="U349" s="630">
        <v>0.15419340750026242</v>
      </c>
      <c r="V349" s="66">
        <v>1278.0336000000002</v>
      </c>
      <c r="W349" s="543">
        <v>0</v>
      </c>
      <c r="X349" s="543">
        <v>37.200000000000003</v>
      </c>
      <c r="Y349" s="543">
        <v>0</v>
      </c>
      <c r="Z349" s="543">
        <v>12928.322766666668</v>
      </c>
      <c r="AA349" s="142">
        <v>1235</v>
      </c>
      <c r="AB349" s="543">
        <v>2513.0336000000002</v>
      </c>
      <c r="AC349" s="543">
        <v>11650.289166666667</v>
      </c>
      <c r="AD349" s="631">
        <v>0.7</v>
      </c>
      <c r="AE349" s="543">
        <v>5801.9569999999994</v>
      </c>
      <c r="AF349" s="543"/>
      <c r="AG349" s="543">
        <v>4034.9</v>
      </c>
      <c r="AH349" s="501">
        <v>0.69999717681465068</v>
      </c>
      <c r="AI349" s="516">
        <v>3288.9</v>
      </c>
      <c r="AJ349" s="543">
        <v>222</v>
      </c>
      <c r="AK349" s="429">
        <v>0.09</v>
      </c>
      <c r="AL349" s="543">
        <v>746</v>
      </c>
      <c r="AM349" s="497">
        <v>0.78999717681465065</v>
      </c>
      <c r="AN349" s="142"/>
      <c r="AP349" s="576"/>
    </row>
    <row r="350" spans="2:42" x14ac:dyDescent="0.25">
      <c r="B350" s="576">
        <v>336</v>
      </c>
      <c r="C350" s="666" t="s">
        <v>284</v>
      </c>
      <c r="D350" s="494" t="s">
        <v>124</v>
      </c>
      <c r="E350" s="530">
        <v>14</v>
      </c>
      <c r="F350" s="530">
        <v>68</v>
      </c>
      <c r="G350" s="530">
        <v>64</v>
      </c>
      <c r="H350" s="65">
        <v>5987.34</v>
      </c>
      <c r="I350" s="65">
        <v>161.19999999999999</v>
      </c>
      <c r="J350" s="615">
        <v>0.29525358506448607</v>
      </c>
      <c r="K350" s="65">
        <v>1767.7836</v>
      </c>
      <c r="L350" s="615">
        <v>0</v>
      </c>
      <c r="M350" s="65">
        <v>0</v>
      </c>
      <c r="N350" s="615">
        <v>0</v>
      </c>
      <c r="O350" s="65">
        <v>0</v>
      </c>
      <c r="P350" s="65">
        <v>0</v>
      </c>
      <c r="Q350" s="65">
        <v>0</v>
      </c>
      <c r="R350" s="65">
        <v>315.3</v>
      </c>
      <c r="S350" s="65">
        <v>12.9</v>
      </c>
      <c r="T350" s="65">
        <v>742.78550000000007</v>
      </c>
      <c r="U350" s="615">
        <v>0.153340615365087</v>
      </c>
      <c r="V350" s="65">
        <v>918.10239999999999</v>
      </c>
      <c r="W350" s="65">
        <v>0</v>
      </c>
      <c r="X350" s="65">
        <v>3.8</v>
      </c>
      <c r="Y350" s="65">
        <v>0</v>
      </c>
      <c r="Z350" s="65">
        <v>9909.2115000000013</v>
      </c>
      <c r="AA350" s="140">
        <v>944.7</v>
      </c>
      <c r="AB350" s="140">
        <v>1862.8023999999998</v>
      </c>
      <c r="AC350" s="140">
        <v>8991.1091000000015</v>
      </c>
      <c r="AD350" s="232">
        <v>0.7</v>
      </c>
      <c r="AE350" s="140">
        <v>4191.1379999999999</v>
      </c>
      <c r="AF350" s="140"/>
      <c r="AG350" s="140">
        <v>2747.4</v>
      </c>
      <c r="AH350" s="497"/>
      <c r="AI350" s="140">
        <v>2328.3000000000002</v>
      </c>
      <c r="AJ350" s="65"/>
      <c r="AK350" s="429"/>
      <c r="AL350" s="65">
        <v>419.1</v>
      </c>
      <c r="AM350" s="498"/>
      <c r="AN350" s="62">
        <v>0</v>
      </c>
    </row>
    <row r="351" spans="2:42" s="601" customFormat="1" ht="18.75" customHeight="1" x14ac:dyDescent="0.25">
      <c r="B351" s="576">
        <v>337</v>
      </c>
      <c r="C351" s="666"/>
      <c r="D351" s="15" t="s">
        <v>285</v>
      </c>
      <c r="E351" s="112">
        <v>9</v>
      </c>
      <c r="F351" s="112">
        <v>38</v>
      </c>
      <c r="G351" s="112">
        <v>37</v>
      </c>
      <c r="H351" s="69">
        <v>3430.3</v>
      </c>
      <c r="I351" s="69">
        <v>92.8</v>
      </c>
      <c r="J351" s="620">
        <v>0.29448514583270624</v>
      </c>
      <c r="K351" s="69">
        <v>978.36799999999994</v>
      </c>
      <c r="L351" s="620">
        <v>0</v>
      </c>
      <c r="M351" s="69">
        <v>0</v>
      </c>
      <c r="N351" s="620">
        <v>0</v>
      </c>
      <c r="O351" s="69">
        <v>0</v>
      </c>
      <c r="P351" s="69">
        <v>0</v>
      </c>
      <c r="Q351" s="69">
        <v>0</v>
      </c>
      <c r="R351" s="69">
        <v>201</v>
      </c>
      <c r="S351" s="69">
        <v>4.5</v>
      </c>
      <c r="T351" s="69">
        <v>425.57266666666669</v>
      </c>
      <c r="U351" s="620">
        <v>0.15401101944436341</v>
      </c>
      <c r="V351" s="69">
        <v>528.30399999999986</v>
      </c>
      <c r="W351" s="69">
        <v>0</v>
      </c>
      <c r="X351" s="69">
        <v>3.8</v>
      </c>
      <c r="Y351" s="69">
        <v>0</v>
      </c>
      <c r="Z351" s="60">
        <v>5664.6446666666679</v>
      </c>
      <c r="AA351" s="143">
        <v>541.4</v>
      </c>
      <c r="AB351" s="69">
        <v>1069.7039999999997</v>
      </c>
      <c r="AC351" s="69">
        <v>5136.3406666666679</v>
      </c>
      <c r="AD351" s="238">
        <v>0.7</v>
      </c>
      <c r="AE351" s="69">
        <v>2401.21</v>
      </c>
      <c r="AF351" s="69"/>
      <c r="AG351" s="69">
        <v>1571.6</v>
      </c>
      <c r="AH351" s="503">
        <v>0.69999825088184697</v>
      </c>
      <c r="AI351" s="594">
        <v>1331.5</v>
      </c>
      <c r="AJ351" s="69">
        <v>132</v>
      </c>
      <c r="AK351" s="429">
        <v>7.0000000000000007E-2</v>
      </c>
      <c r="AL351" s="69">
        <v>240.1</v>
      </c>
      <c r="AM351" s="497">
        <v>0.76999825088184704</v>
      </c>
      <c r="AN351" s="461"/>
      <c r="AP351" s="576"/>
    </row>
    <row r="352" spans="2:42" x14ac:dyDescent="0.25">
      <c r="B352" s="576">
        <v>338</v>
      </c>
      <c r="C352" s="666"/>
      <c r="D352" s="15" t="s">
        <v>286</v>
      </c>
      <c r="E352" s="112">
        <v>5</v>
      </c>
      <c r="F352" s="112">
        <v>30</v>
      </c>
      <c r="G352" s="112">
        <v>27</v>
      </c>
      <c r="H352" s="69">
        <v>2557.04</v>
      </c>
      <c r="I352" s="69">
        <v>68.400000000000006</v>
      </c>
      <c r="J352" s="620">
        <v>0.31869311759196456</v>
      </c>
      <c r="K352" s="69">
        <v>789.41560000000004</v>
      </c>
      <c r="L352" s="620">
        <v>0</v>
      </c>
      <c r="M352" s="69">
        <v>0</v>
      </c>
      <c r="N352" s="620">
        <v>0</v>
      </c>
      <c r="O352" s="69">
        <v>0</v>
      </c>
      <c r="P352" s="69">
        <v>0</v>
      </c>
      <c r="Q352" s="69">
        <v>0</v>
      </c>
      <c r="R352" s="69">
        <v>114.3</v>
      </c>
      <c r="S352" s="69">
        <v>8.4</v>
      </c>
      <c r="T352" s="69">
        <v>317.21283333333338</v>
      </c>
      <c r="U352" s="620">
        <v>0.15244126020711452</v>
      </c>
      <c r="V352" s="69">
        <v>389.79840000000007</v>
      </c>
      <c r="W352" s="69">
        <v>0</v>
      </c>
      <c r="X352" s="69">
        <v>0</v>
      </c>
      <c r="Y352" s="69">
        <v>0</v>
      </c>
      <c r="Z352" s="60">
        <v>4244.5668333333333</v>
      </c>
      <c r="AA352" s="143">
        <v>403.3</v>
      </c>
      <c r="AB352" s="69">
        <v>793.09840000000008</v>
      </c>
      <c r="AC352" s="69">
        <v>3854.7684333333336</v>
      </c>
      <c r="AD352" s="238">
        <v>0.7</v>
      </c>
      <c r="AE352" s="69">
        <v>1789.9279999999999</v>
      </c>
      <c r="AF352" s="69"/>
      <c r="AG352" s="69">
        <v>1175.8</v>
      </c>
      <c r="AH352" s="503">
        <v>0.69998842411538342</v>
      </c>
      <c r="AI352" s="594">
        <v>996.8</v>
      </c>
      <c r="AJ352" s="69">
        <v>148</v>
      </c>
      <c r="AK352" s="429">
        <v>7.0000000000000007E-2</v>
      </c>
      <c r="AL352" s="69">
        <v>179</v>
      </c>
      <c r="AM352" s="497">
        <v>0.76998842411538337</v>
      </c>
      <c r="AN352" s="461"/>
    </row>
    <row r="353" spans="2:42" ht="36" customHeight="1" x14ac:dyDescent="0.25">
      <c r="B353" s="576">
        <v>339</v>
      </c>
      <c r="C353" s="741" t="s">
        <v>287</v>
      </c>
      <c r="D353" s="742"/>
      <c r="E353" s="511">
        <v>102</v>
      </c>
      <c r="F353" s="511">
        <v>861</v>
      </c>
      <c r="G353" s="511">
        <v>633</v>
      </c>
      <c r="H353" s="512">
        <v>54881.7</v>
      </c>
      <c r="I353" s="512">
        <v>1999.3</v>
      </c>
      <c r="J353" s="598">
        <v>0.29105512402130407</v>
      </c>
      <c r="K353" s="512">
        <v>15973.600000000002</v>
      </c>
      <c r="L353" s="598">
        <v>1.630780387633765E-3</v>
      </c>
      <c r="M353" s="512">
        <v>89.5</v>
      </c>
      <c r="N353" s="598">
        <v>0</v>
      </c>
      <c r="O353" s="512">
        <v>0</v>
      </c>
      <c r="P353" s="512">
        <v>0</v>
      </c>
      <c r="Q353" s="512">
        <v>0</v>
      </c>
      <c r="R353" s="512">
        <v>2540.1000000000004</v>
      </c>
      <c r="S353" s="512">
        <v>169.2</v>
      </c>
      <c r="T353" s="512">
        <v>7248.3000000000011</v>
      </c>
      <c r="U353" s="598">
        <v>0.39804525005602964</v>
      </c>
      <c r="V353" s="513">
        <v>21845.4</v>
      </c>
      <c r="W353" s="512">
        <v>6821.5999999999995</v>
      </c>
      <c r="X353" s="512">
        <v>0</v>
      </c>
      <c r="Y353" s="512">
        <v>21.6</v>
      </c>
      <c r="Z353" s="512">
        <v>115790.80000000002</v>
      </c>
      <c r="AA353" s="512">
        <v>0</v>
      </c>
      <c r="AB353" s="509">
        <v>29791.200000000001</v>
      </c>
      <c r="AC353" s="509">
        <v>85999.599999999991</v>
      </c>
      <c r="AD353" s="599"/>
      <c r="AE353" s="509">
        <v>39749.289999999994</v>
      </c>
      <c r="AF353" s="509"/>
      <c r="AG353" s="525">
        <v>2763.8999999999996</v>
      </c>
      <c r="AH353" s="526"/>
      <c r="AI353" s="525">
        <v>0</v>
      </c>
      <c r="AJ353" s="525"/>
      <c r="AK353" s="525"/>
      <c r="AL353" s="525">
        <v>2763.8999999999996</v>
      </c>
      <c r="AM353" s="497"/>
      <c r="AN353" s="525">
        <v>-465</v>
      </c>
    </row>
    <row r="354" spans="2:42" ht="53.25" customHeight="1" x14ac:dyDescent="0.25">
      <c r="B354" s="576">
        <v>340</v>
      </c>
      <c r="C354" s="561" t="s">
        <v>818</v>
      </c>
      <c r="D354" s="609"/>
      <c r="E354" s="564"/>
      <c r="F354" s="564">
        <v>21</v>
      </c>
      <c r="G354" s="564">
        <v>18</v>
      </c>
      <c r="H354" s="309">
        <v>1903</v>
      </c>
      <c r="I354" s="309">
        <v>105.60000000000001</v>
      </c>
      <c r="J354" s="611">
        <v>0.42459274829217025</v>
      </c>
      <c r="K354" s="134">
        <v>808</v>
      </c>
      <c r="L354" s="611">
        <v>0</v>
      </c>
      <c r="M354" s="134">
        <v>0</v>
      </c>
      <c r="N354" s="611">
        <v>0</v>
      </c>
      <c r="O354" s="309">
        <v>0</v>
      </c>
      <c r="P354" s="309">
        <v>0</v>
      </c>
      <c r="Q354" s="309">
        <v>0</v>
      </c>
      <c r="R354" s="309">
        <v>0</v>
      </c>
      <c r="S354" s="309">
        <v>0</v>
      </c>
      <c r="T354" s="309">
        <v>234.70000000000002</v>
      </c>
      <c r="U354" s="611">
        <v>0.59075144508670518</v>
      </c>
      <c r="V354" s="156">
        <v>1124.2</v>
      </c>
      <c r="W354" s="309">
        <v>0</v>
      </c>
      <c r="X354" s="309">
        <v>0</v>
      </c>
      <c r="Y354" s="309">
        <v>25</v>
      </c>
      <c r="Z354" s="309">
        <v>4200.5</v>
      </c>
      <c r="AA354" s="309">
        <v>0</v>
      </c>
      <c r="AB354" s="309">
        <v>1124.2</v>
      </c>
      <c r="AC354" s="309">
        <v>3076.2999999999997</v>
      </c>
      <c r="AD354" s="310">
        <v>0.4</v>
      </c>
      <c r="AE354" s="309"/>
      <c r="AF354" s="309"/>
      <c r="AG354" s="309"/>
      <c r="AH354" s="532"/>
      <c r="AI354" s="309"/>
      <c r="AJ354" s="309"/>
      <c r="AK354" s="531"/>
      <c r="AL354" s="309"/>
      <c r="AM354" s="497"/>
      <c r="AN354" s="146"/>
    </row>
    <row r="355" spans="2:42" x14ac:dyDescent="0.25">
      <c r="B355" s="576">
        <v>341</v>
      </c>
      <c r="C355" s="494" t="s">
        <v>710</v>
      </c>
      <c r="D355" s="563"/>
      <c r="E355" s="530">
        <v>102</v>
      </c>
      <c r="F355" s="530">
        <v>861</v>
      </c>
      <c r="G355" s="530">
        <v>633</v>
      </c>
      <c r="H355" s="65">
        <v>54881.7</v>
      </c>
      <c r="I355" s="65">
        <v>1999.3</v>
      </c>
      <c r="J355" s="615">
        <v>0.29105512402130407</v>
      </c>
      <c r="K355" s="65">
        <v>15973.600000000002</v>
      </c>
      <c r="L355" s="615">
        <v>1.630780387633765E-3</v>
      </c>
      <c r="M355" s="65">
        <v>89.5</v>
      </c>
      <c r="N355" s="615">
        <v>0</v>
      </c>
      <c r="O355" s="65">
        <v>0</v>
      </c>
      <c r="P355" s="65">
        <v>0</v>
      </c>
      <c r="Q355" s="65">
        <v>0</v>
      </c>
      <c r="R355" s="65">
        <v>2540.1000000000004</v>
      </c>
      <c r="S355" s="65">
        <v>169.2</v>
      </c>
      <c r="T355" s="65">
        <v>7248.3000000000011</v>
      </c>
      <c r="U355" s="615">
        <v>0.39804525005602964</v>
      </c>
      <c r="V355" s="65">
        <v>21845.4</v>
      </c>
      <c r="W355" s="65">
        <v>6821.5999999999995</v>
      </c>
      <c r="X355" s="65">
        <v>0</v>
      </c>
      <c r="Y355" s="65">
        <v>21.6</v>
      </c>
      <c r="Z355" s="65">
        <v>111590.30000000002</v>
      </c>
      <c r="AA355" s="65">
        <v>0</v>
      </c>
      <c r="AB355" s="62">
        <v>28667</v>
      </c>
      <c r="AC355" s="62">
        <v>82923.299999999988</v>
      </c>
      <c r="AD355" s="232">
        <v>0.7</v>
      </c>
      <c r="AE355" s="62">
        <v>38417.189999999995</v>
      </c>
      <c r="AF355" s="62"/>
      <c r="AG355" s="62">
        <v>2763.8999999999996</v>
      </c>
      <c r="AH355" s="498"/>
      <c r="AI355" s="62">
        <v>0</v>
      </c>
      <c r="AJ355" s="62">
        <v>0</v>
      </c>
      <c r="AK355" s="62"/>
      <c r="AL355" s="62">
        <v>2763.8999999999996</v>
      </c>
      <c r="AM355" s="498"/>
      <c r="AN355" s="62">
        <v>-465</v>
      </c>
    </row>
    <row r="356" spans="2:42" s="601" customFormat="1" x14ac:dyDescent="0.25">
      <c r="B356" s="576">
        <v>342</v>
      </c>
      <c r="C356" s="653" t="s">
        <v>288</v>
      </c>
      <c r="D356" s="494" t="s">
        <v>803</v>
      </c>
      <c r="E356" s="570">
        <v>1</v>
      </c>
      <c r="F356" s="570">
        <v>73</v>
      </c>
      <c r="G356" s="570">
        <v>39</v>
      </c>
      <c r="H356" s="56">
        <v>2758.5</v>
      </c>
      <c r="I356" s="56">
        <v>148.80000000000001</v>
      </c>
      <c r="J356" s="629">
        <v>0.37085372485046225</v>
      </c>
      <c r="K356" s="56">
        <v>1023.0000000000001</v>
      </c>
      <c r="L356" s="629">
        <v>0</v>
      </c>
      <c r="M356" s="56">
        <v>0</v>
      </c>
      <c r="N356" s="629">
        <v>0</v>
      </c>
      <c r="O356" s="56">
        <v>0</v>
      </c>
      <c r="P356" s="56">
        <v>0</v>
      </c>
      <c r="Q356" s="56">
        <v>0</v>
      </c>
      <c r="R356" s="56">
        <v>126.39999999999999</v>
      </c>
      <c r="S356" s="543">
        <v>8.5</v>
      </c>
      <c r="T356" s="543">
        <v>387.4</v>
      </c>
      <c r="U356" s="630">
        <v>0.4</v>
      </c>
      <c r="V356" s="66">
        <v>1103.4000000000001</v>
      </c>
      <c r="W356" s="543">
        <v>359.9</v>
      </c>
      <c r="X356" s="543">
        <v>0</v>
      </c>
      <c r="Y356" s="543">
        <v>0</v>
      </c>
      <c r="Z356" s="543">
        <v>5915.9</v>
      </c>
      <c r="AA356" s="543">
        <v>0</v>
      </c>
      <c r="AB356" s="543">
        <v>1463.3000000000002</v>
      </c>
      <c r="AC356" s="543">
        <v>4452.6000000000004</v>
      </c>
      <c r="AD356" s="631">
        <v>0.7</v>
      </c>
      <c r="AE356" s="543">
        <v>1930.9499999999998</v>
      </c>
      <c r="AF356" s="543"/>
      <c r="AG356" s="543">
        <v>0</v>
      </c>
      <c r="AH356" s="497">
        <v>0.7</v>
      </c>
      <c r="AI356" s="543">
        <v>0</v>
      </c>
      <c r="AJ356" s="543"/>
      <c r="AK356" s="544">
        <v>0</v>
      </c>
      <c r="AL356" s="543">
        <v>0</v>
      </c>
      <c r="AM356" s="497">
        <v>0.7</v>
      </c>
      <c r="AN356" s="142"/>
      <c r="AP356" s="576"/>
    </row>
    <row r="357" spans="2:42" s="601" customFormat="1" x14ac:dyDescent="0.25">
      <c r="B357" s="576">
        <v>343</v>
      </c>
      <c r="C357" s="666" t="s">
        <v>289</v>
      </c>
      <c r="D357" s="494" t="s">
        <v>124</v>
      </c>
      <c r="E357" s="530">
        <v>0</v>
      </c>
      <c r="F357" s="530">
        <v>40</v>
      </c>
      <c r="G357" s="530">
        <v>25</v>
      </c>
      <c r="H357" s="65">
        <v>2075.6000000000004</v>
      </c>
      <c r="I357" s="65">
        <v>108</v>
      </c>
      <c r="J357" s="615">
        <v>0.36784544228174981</v>
      </c>
      <c r="K357" s="65">
        <v>763.5</v>
      </c>
      <c r="L357" s="615">
        <v>0</v>
      </c>
      <c r="M357" s="65">
        <v>0</v>
      </c>
      <c r="N357" s="615">
        <v>0</v>
      </c>
      <c r="O357" s="65">
        <v>0</v>
      </c>
      <c r="P357" s="65">
        <v>0</v>
      </c>
      <c r="Q357" s="65">
        <v>0</v>
      </c>
      <c r="R357" s="65">
        <v>103</v>
      </c>
      <c r="S357" s="65">
        <v>12.7</v>
      </c>
      <c r="T357" s="65">
        <v>292.7</v>
      </c>
      <c r="U357" s="615">
        <v>0.39998072846405852</v>
      </c>
      <c r="V357" s="65">
        <v>830.2</v>
      </c>
      <c r="W357" s="65">
        <v>264.79999999999995</v>
      </c>
      <c r="X357" s="65">
        <v>0</v>
      </c>
      <c r="Y357" s="65">
        <v>0</v>
      </c>
      <c r="Z357" s="65">
        <v>4450.5</v>
      </c>
      <c r="AA357" s="65">
        <v>0</v>
      </c>
      <c r="AB357" s="140">
        <v>1095</v>
      </c>
      <c r="AC357" s="140">
        <v>3355.5</v>
      </c>
      <c r="AD357" s="232">
        <v>0.7</v>
      </c>
      <c r="AE357" s="140">
        <v>1452.92</v>
      </c>
      <c r="AF357" s="140"/>
      <c r="AG357" s="140">
        <v>0</v>
      </c>
      <c r="AH357" s="497"/>
      <c r="AI357" s="65">
        <v>0</v>
      </c>
      <c r="AJ357" s="65"/>
      <c r="AK357" s="429">
        <v>0</v>
      </c>
      <c r="AL357" s="65">
        <v>0</v>
      </c>
      <c r="AM357" s="498"/>
      <c r="AN357" s="62">
        <v>0</v>
      </c>
      <c r="AP357" s="576"/>
    </row>
    <row r="358" spans="2:42" s="601" customFormat="1" x14ac:dyDescent="0.25">
      <c r="B358" s="576">
        <v>344</v>
      </c>
      <c r="C358" s="666"/>
      <c r="D358" s="15" t="s">
        <v>728</v>
      </c>
      <c r="E358" s="112">
        <v>0</v>
      </c>
      <c r="F358" s="112">
        <v>24</v>
      </c>
      <c r="G358" s="112">
        <v>13</v>
      </c>
      <c r="H358" s="69">
        <v>1083.9000000000001</v>
      </c>
      <c r="I358" s="69">
        <v>45.599999999999994</v>
      </c>
      <c r="J358" s="620">
        <v>0.31322077682443028</v>
      </c>
      <c r="K358" s="69">
        <v>339.5</v>
      </c>
      <c r="L358" s="620">
        <v>0</v>
      </c>
      <c r="M358" s="69">
        <v>0</v>
      </c>
      <c r="N358" s="620">
        <v>0</v>
      </c>
      <c r="O358" s="69">
        <v>0</v>
      </c>
      <c r="P358" s="69">
        <v>0</v>
      </c>
      <c r="Q358" s="69">
        <v>0</v>
      </c>
      <c r="R358" s="69">
        <v>82.1</v>
      </c>
      <c r="S358" s="69">
        <v>8.5</v>
      </c>
      <c r="T358" s="69">
        <v>150.1</v>
      </c>
      <c r="U358" s="620">
        <v>0.40003690377341083</v>
      </c>
      <c r="V358" s="69">
        <v>433.6</v>
      </c>
      <c r="W358" s="69">
        <v>129.29999999999998</v>
      </c>
      <c r="X358" s="69">
        <v>0</v>
      </c>
      <c r="Y358" s="69">
        <v>0</v>
      </c>
      <c r="Z358" s="60">
        <v>2272.6</v>
      </c>
      <c r="AA358" s="60">
        <v>0</v>
      </c>
      <c r="AB358" s="69">
        <v>562.9</v>
      </c>
      <c r="AC358" s="69">
        <v>1709.6999999999998</v>
      </c>
      <c r="AD358" s="238">
        <v>0.7</v>
      </c>
      <c r="AE358" s="69">
        <v>758.73</v>
      </c>
      <c r="AF358" s="69"/>
      <c r="AG358" s="69">
        <v>0</v>
      </c>
      <c r="AH358" s="497">
        <v>0.7</v>
      </c>
      <c r="AI358" s="60">
        <v>0</v>
      </c>
      <c r="AJ358" s="69"/>
      <c r="AK358" s="438">
        <v>0</v>
      </c>
      <c r="AL358" s="69">
        <v>0</v>
      </c>
      <c r="AM358" s="497">
        <v>0.7</v>
      </c>
      <c r="AN358" s="461"/>
      <c r="AP358" s="576"/>
    </row>
    <row r="359" spans="2:42" s="601" customFormat="1" x14ac:dyDescent="0.25">
      <c r="B359" s="576">
        <v>345</v>
      </c>
      <c r="C359" s="666"/>
      <c r="D359" s="15" t="s">
        <v>729</v>
      </c>
      <c r="E359" s="112">
        <v>0</v>
      </c>
      <c r="F359" s="112">
        <v>16</v>
      </c>
      <c r="G359" s="112">
        <v>12</v>
      </c>
      <c r="H359" s="69">
        <v>991.7</v>
      </c>
      <c r="I359" s="69">
        <v>62.4</v>
      </c>
      <c r="J359" s="620">
        <v>0.4275486538267621</v>
      </c>
      <c r="K359" s="69">
        <v>424</v>
      </c>
      <c r="L359" s="620">
        <v>0</v>
      </c>
      <c r="M359" s="69">
        <v>0</v>
      </c>
      <c r="N359" s="620">
        <v>0</v>
      </c>
      <c r="O359" s="69">
        <v>0</v>
      </c>
      <c r="P359" s="69">
        <v>0</v>
      </c>
      <c r="Q359" s="69">
        <v>0</v>
      </c>
      <c r="R359" s="69">
        <v>20.9</v>
      </c>
      <c r="S359" s="69">
        <v>4.2</v>
      </c>
      <c r="T359" s="69">
        <v>142.6</v>
      </c>
      <c r="U359" s="620">
        <v>0.39991933044267419</v>
      </c>
      <c r="V359" s="69">
        <v>396.6</v>
      </c>
      <c r="W359" s="69">
        <v>135.5</v>
      </c>
      <c r="X359" s="69">
        <v>0</v>
      </c>
      <c r="Y359" s="69">
        <v>0</v>
      </c>
      <c r="Z359" s="60">
        <v>2177.9</v>
      </c>
      <c r="AA359" s="60">
        <v>0</v>
      </c>
      <c r="AB359" s="69">
        <v>532.1</v>
      </c>
      <c r="AC359" s="69">
        <v>1645.8000000000002</v>
      </c>
      <c r="AD359" s="238">
        <v>0.7</v>
      </c>
      <c r="AE359" s="69">
        <v>694.18999999999994</v>
      </c>
      <c r="AF359" s="69"/>
      <c r="AG359" s="69">
        <v>0</v>
      </c>
      <c r="AH359" s="497">
        <v>0.7</v>
      </c>
      <c r="AI359" s="60">
        <v>0</v>
      </c>
      <c r="AJ359" s="69"/>
      <c r="AK359" s="438">
        <v>0</v>
      </c>
      <c r="AL359" s="69">
        <v>0</v>
      </c>
      <c r="AM359" s="497">
        <v>0.7</v>
      </c>
      <c r="AN359" s="461"/>
      <c r="AP359" s="576"/>
    </row>
    <row r="360" spans="2:42" s="601" customFormat="1" x14ac:dyDescent="0.25">
      <c r="B360" s="576">
        <v>346</v>
      </c>
      <c r="C360" s="666" t="s">
        <v>290</v>
      </c>
      <c r="D360" s="494" t="s">
        <v>124</v>
      </c>
      <c r="E360" s="530">
        <v>7</v>
      </c>
      <c r="F360" s="530">
        <v>39</v>
      </c>
      <c r="G360" s="530">
        <v>32</v>
      </c>
      <c r="H360" s="65">
        <v>3065.7000000000003</v>
      </c>
      <c r="I360" s="65">
        <v>90</v>
      </c>
      <c r="J360" s="615">
        <v>0.27993606680366634</v>
      </c>
      <c r="K360" s="65">
        <v>858.2</v>
      </c>
      <c r="L360" s="615">
        <v>0</v>
      </c>
      <c r="M360" s="65">
        <v>0</v>
      </c>
      <c r="N360" s="615">
        <v>0</v>
      </c>
      <c r="O360" s="65">
        <v>0</v>
      </c>
      <c r="P360" s="65">
        <v>0</v>
      </c>
      <c r="Q360" s="65">
        <v>0</v>
      </c>
      <c r="R360" s="65">
        <v>142.30000000000001</v>
      </c>
      <c r="S360" s="65">
        <v>12.7</v>
      </c>
      <c r="T360" s="65">
        <v>401.4</v>
      </c>
      <c r="U360" s="615">
        <v>0.3998760478846593</v>
      </c>
      <c r="V360" s="65">
        <v>1225.9000000000001</v>
      </c>
      <c r="W360" s="65">
        <v>373.5</v>
      </c>
      <c r="X360" s="65">
        <v>0</v>
      </c>
      <c r="Y360" s="65">
        <v>0</v>
      </c>
      <c r="Z360" s="65">
        <v>6169.7</v>
      </c>
      <c r="AA360" s="65">
        <v>0</v>
      </c>
      <c r="AB360" s="140">
        <v>1599.4</v>
      </c>
      <c r="AC360" s="140">
        <v>4570.3</v>
      </c>
      <c r="AD360" s="232">
        <v>0.7</v>
      </c>
      <c r="AE360" s="140">
        <v>2145.9899999999998</v>
      </c>
      <c r="AF360" s="140"/>
      <c r="AG360" s="140">
        <v>257</v>
      </c>
      <c r="AH360" s="497"/>
      <c r="AI360" s="65">
        <v>0</v>
      </c>
      <c r="AJ360" s="65"/>
      <c r="AK360" s="429"/>
      <c r="AL360" s="65">
        <v>257</v>
      </c>
      <c r="AM360" s="498"/>
      <c r="AN360" s="62">
        <v>0</v>
      </c>
      <c r="AP360" s="576"/>
    </row>
    <row r="361" spans="2:42" s="601" customFormat="1" x14ac:dyDescent="0.25">
      <c r="B361" s="576">
        <v>347</v>
      </c>
      <c r="C361" s="666"/>
      <c r="D361" s="15" t="s">
        <v>891</v>
      </c>
      <c r="E361" s="112">
        <v>5</v>
      </c>
      <c r="F361" s="112">
        <v>26</v>
      </c>
      <c r="G361" s="112">
        <v>22</v>
      </c>
      <c r="H361" s="69">
        <v>2117.7000000000003</v>
      </c>
      <c r="I361" s="69">
        <v>57.600000000000009</v>
      </c>
      <c r="J361" s="620">
        <v>0.27761250413184113</v>
      </c>
      <c r="K361" s="69">
        <v>587.90000000000009</v>
      </c>
      <c r="L361" s="620">
        <v>0</v>
      </c>
      <c r="M361" s="69">
        <v>0</v>
      </c>
      <c r="N361" s="620">
        <v>0</v>
      </c>
      <c r="O361" s="69">
        <v>0</v>
      </c>
      <c r="P361" s="69">
        <v>0</v>
      </c>
      <c r="Q361" s="69">
        <v>0</v>
      </c>
      <c r="R361" s="69">
        <v>95.1</v>
      </c>
      <c r="S361" s="69">
        <v>8.5</v>
      </c>
      <c r="T361" s="69">
        <v>276.2</v>
      </c>
      <c r="U361" s="620">
        <v>0.39986778108325061</v>
      </c>
      <c r="V361" s="69">
        <v>846.8</v>
      </c>
      <c r="W361" s="69">
        <v>255.4</v>
      </c>
      <c r="X361" s="69">
        <v>0</v>
      </c>
      <c r="Y361" s="69">
        <v>0</v>
      </c>
      <c r="Z361" s="60">
        <v>4245.2</v>
      </c>
      <c r="AA361" s="60">
        <v>0</v>
      </c>
      <c r="AB361" s="69">
        <v>1102.2</v>
      </c>
      <c r="AC361" s="69">
        <v>3143</v>
      </c>
      <c r="AD361" s="238">
        <v>0.7</v>
      </c>
      <c r="AE361" s="69">
        <v>1482.39</v>
      </c>
      <c r="AF361" s="69"/>
      <c r="AG361" s="69">
        <v>190.6</v>
      </c>
      <c r="AH361" s="497">
        <v>0.7</v>
      </c>
      <c r="AI361" s="60">
        <v>0</v>
      </c>
      <c r="AJ361" s="69">
        <v>224</v>
      </c>
      <c r="AK361" s="438">
        <v>0.09</v>
      </c>
      <c r="AL361" s="69">
        <v>190.6</v>
      </c>
      <c r="AM361" s="497">
        <v>0.78999999999999992</v>
      </c>
      <c r="AN361" s="461"/>
      <c r="AP361" s="576"/>
    </row>
    <row r="362" spans="2:42" s="601" customFormat="1" x14ac:dyDescent="0.25">
      <c r="B362" s="576">
        <v>348</v>
      </c>
      <c r="C362" s="666"/>
      <c r="D362" s="15" t="s">
        <v>892</v>
      </c>
      <c r="E362" s="112">
        <v>2</v>
      </c>
      <c r="F362" s="112">
        <v>13</v>
      </c>
      <c r="G362" s="112">
        <v>10</v>
      </c>
      <c r="H362" s="69">
        <v>948</v>
      </c>
      <c r="I362" s="69">
        <v>32.4</v>
      </c>
      <c r="J362" s="620">
        <v>0.28512658227848103</v>
      </c>
      <c r="K362" s="69">
        <v>270.3</v>
      </c>
      <c r="L362" s="620">
        <v>0</v>
      </c>
      <c r="M362" s="69">
        <v>0</v>
      </c>
      <c r="N362" s="620">
        <v>0</v>
      </c>
      <c r="O362" s="69">
        <v>0</v>
      </c>
      <c r="P362" s="69">
        <v>0</v>
      </c>
      <c r="Q362" s="69">
        <v>0</v>
      </c>
      <c r="R362" s="69">
        <v>47.2</v>
      </c>
      <c r="S362" s="69">
        <v>4.2</v>
      </c>
      <c r="T362" s="69">
        <v>125.2</v>
      </c>
      <c r="U362" s="620">
        <v>0.39989451476793253</v>
      </c>
      <c r="V362" s="69">
        <v>379.1</v>
      </c>
      <c r="W362" s="69">
        <v>118.10000000000001</v>
      </c>
      <c r="X362" s="69">
        <v>0</v>
      </c>
      <c r="Y362" s="69">
        <v>0</v>
      </c>
      <c r="Z362" s="60">
        <v>1924.5</v>
      </c>
      <c r="AA362" s="60">
        <v>0</v>
      </c>
      <c r="AB362" s="69">
        <v>497.20000000000005</v>
      </c>
      <c r="AC362" s="69">
        <v>1427.3000000000002</v>
      </c>
      <c r="AD362" s="238">
        <v>0.7</v>
      </c>
      <c r="AE362" s="69">
        <v>663.59999999999991</v>
      </c>
      <c r="AF362" s="69"/>
      <c r="AG362" s="69">
        <v>66.400000000000006</v>
      </c>
      <c r="AH362" s="497">
        <v>0.7</v>
      </c>
      <c r="AI362" s="60">
        <v>0</v>
      </c>
      <c r="AJ362" s="69">
        <v>158</v>
      </c>
      <c r="AK362" s="438">
        <v>7.0000000000000007E-2</v>
      </c>
      <c r="AL362" s="69">
        <v>66.400000000000006</v>
      </c>
      <c r="AM362" s="497">
        <v>0.77</v>
      </c>
      <c r="AN362" s="461"/>
      <c r="AP362" s="576"/>
    </row>
    <row r="363" spans="2:42" s="601" customFormat="1" x14ac:dyDescent="0.25">
      <c r="B363" s="576">
        <v>349</v>
      </c>
      <c r="C363" s="666" t="s">
        <v>291</v>
      </c>
      <c r="D363" s="494" t="s">
        <v>124</v>
      </c>
      <c r="E363" s="530">
        <v>1</v>
      </c>
      <c r="F363" s="530">
        <v>51</v>
      </c>
      <c r="G363" s="530">
        <v>41</v>
      </c>
      <c r="H363" s="65">
        <v>3266.5</v>
      </c>
      <c r="I363" s="65">
        <v>162</v>
      </c>
      <c r="J363" s="615">
        <v>0.37621307209551508</v>
      </c>
      <c r="K363" s="65">
        <v>1228.9000000000001</v>
      </c>
      <c r="L363" s="615">
        <v>0</v>
      </c>
      <c r="M363" s="65">
        <v>0</v>
      </c>
      <c r="N363" s="615">
        <v>0</v>
      </c>
      <c r="O363" s="65">
        <v>0</v>
      </c>
      <c r="P363" s="65">
        <v>0</v>
      </c>
      <c r="Q363" s="65">
        <v>0</v>
      </c>
      <c r="R363" s="65">
        <v>121.19999999999999</v>
      </c>
      <c r="S363" s="65">
        <v>12.600000000000001</v>
      </c>
      <c r="T363" s="65">
        <v>455.7</v>
      </c>
      <c r="U363" s="615">
        <v>0.39990815857951933</v>
      </c>
      <c r="V363" s="65">
        <v>1306.3</v>
      </c>
      <c r="W363" s="65">
        <v>434.4</v>
      </c>
      <c r="X363" s="65">
        <v>0</v>
      </c>
      <c r="Y363" s="65">
        <v>6.7</v>
      </c>
      <c r="Z363" s="65">
        <v>6994.3</v>
      </c>
      <c r="AA363" s="65">
        <v>0</v>
      </c>
      <c r="AB363" s="140">
        <v>1740.7</v>
      </c>
      <c r="AC363" s="140">
        <v>5253.6</v>
      </c>
      <c r="AD363" s="232">
        <v>0.7</v>
      </c>
      <c r="AE363" s="140">
        <v>2286.5500000000002</v>
      </c>
      <c r="AF363" s="140"/>
      <c r="AG363" s="140">
        <v>0</v>
      </c>
      <c r="AH363" s="497"/>
      <c r="AI363" s="65">
        <v>0</v>
      </c>
      <c r="AJ363" s="65"/>
      <c r="AK363" s="429">
        <v>0</v>
      </c>
      <c r="AL363" s="65">
        <v>0</v>
      </c>
      <c r="AM363" s="498"/>
      <c r="AN363" s="62">
        <v>0</v>
      </c>
      <c r="AP363" s="576"/>
    </row>
    <row r="364" spans="2:42" s="601" customFormat="1" x14ac:dyDescent="0.25">
      <c r="B364" s="576">
        <v>350</v>
      </c>
      <c r="C364" s="666"/>
      <c r="D364" s="15" t="s">
        <v>730</v>
      </c>
      <c r="E364" s="112">
        <v>1</v>
      </c>
      <c r="F364" s="112">
        <v>22</v>
      </c>
      <c r="G364" s="112">
        <v>18</v>
      </c>
      <c r="H364" s="69">
        <v>1346</v>
      </c>
      <c r="I364" s="69">
        <v>62.4</v>
      </c>
      <c r="J364" s="620">
        <v>0.34814264487369989</v>
      </c>
      <c r="K364" s="69">
        <v>468.6</v>
      </c>
      <c r="L364" s="620">
        <v>0</v>
      </c>
      <c r="M364" s="69">
        <v>0</v>
      </c>
      <c r="N364" s="620">
        <v>0</v>
      </c>
      <c r="O364" s="69">
        <v>0</v>
      </c>
      <c r="P364" s="69">
        <v>0</v>
      </c>
      <c r="Q364" s="69">
        <v>0</v>
      </c>
      <c r="R364" s="69">
        <v>48.4</v>
      </c>
      <c r="S364" s="69">
        <v>4.2</v>
      </c>
      <c r="T364" s="69">
        <v>183.9</v>
      </c>
      <c r="U364" s="620">
        <v>0.40007429420505203</v>
      </c>
      <c r="V364" s="69">
        <v>538.5</v>
      </c>
      <c r="W364" s="69">
        <v>176.8</v>
      </c>
      <c r="X364" s="69">
        <v>0</v>
      </c>
      <c r="Y364" s="69">
        <v>6.7</v>
      </c>
      <c r="Z364" s="60">
        <v>2835.5</v>
      </c>
      <c r="AA364" s="60">
        <v>0</v>
      </c>
      <c r="AB364" s="69">
        <v>715.3</v>
      </c>
      <c r="AC364" s="69">
        <v>2120.1999999999998</v>
      </c>
      <c r="AD364" s="238">
        <v>0.7</v>
      </c>
      <c r="AE364" s="69">
        <v>942.19999999999993</v>
      </c>
      <c r="AF364" s="69"/>
      <c r="AG364" s="69">
        <v>0</v>
      </c>
      <c r="AH364" s="497">
        <v>0.7</v>
      </c>
      <c r="AI364" s="60">
        <v>0</v>
      </c>
      <c r="AJ364" s="69"/>
      <c r="AK364" s="438">
        <v>0</v>
      </c>
      <c r="AL364" s="69">
        <v>0</v>
      </c>
      <c r="AM364" s="497">
        <v>0.7</v>
      </c>
      <c r="AN364" s="461"/>
      <c r="AP364" s="576"/>
    </row>
    <row r="365" spans="2:42" s="601" customFormat="1" x14ac:dyDescent="0.25">
      <c r="B365" s="576">
        <v>351</v>
      </c>
      <c r="C365" s="666"/>
      <c r="D365" s="15" t="s">
        <v>292</v>
      </c>
      <c r="E365" s="112">
        <v>0</v>
      </c>
      <c r="F365" s="112">
        <v>11</v>
      </c>
      <c r="G365" s="112">
        <v>9</v>
      </c>
      <c r="H365" s="69">
        <v>797.30000000000007</v>
      </c>
      <c r="I365" s="69">
        <v>45.599999999999994</v>
      </c>
      <c r="J365" s="620">
        <v>0.44638153768970268</v>
      </c>
      <c r="K365" s="69">
        <v>355.9</v>
      </c>
      <c r="L365" s="620">
        <v>0</v>
      </c>
      <c r="M365" s="69">
        <v>0</v>
      </c>
      <c r="N365" s="620">
        <v>0</v>
      </c>
      <c r="O365" s="69">
        <v>0</v>
      </c>
      <c r="P365" s="69">
        <v>0</v>
      </c>
      <c r="Q365" s="69">
        <v>0</v>
      </c>
      <c r="R365" s="69">
        <v>20.9</v>
      </c>
      <c r="S365" s="69">
        <v>4.2</v>
      </c>
      <c r="T365" s="69">
        <v>115.99999999999999</v>
      </c>
      <c r="U365" s="620">
        <v>0.3998494920356202</v>
      </c>
      <c r="V365" s="69">
        <v>318.8</v>
      </c>
      <c r="W365" s="69">
        <v>108.89999999999999</v>
      </c>
      <c r="X365" s="69">
        <v>0</v>
      </c>
      <c r="Y365" s="69">
        <v>0</v>
      </c>
      <c r="Z365" s="60">
        <v>1767.6000000000004</v>
      </c>
      <c r="AA365" s="60">
        <v>0</v>
      </c>
      <c r="AB365" s="69">
        <v>427.7</v>
      </c>
      <c r="AC365" s="69">
        <v>1339.9000000000003</v>
      </c>
      <c r="AD365" s="238">
        <v>0.7</v>
      </c>
      <c r="AE365" s="69">
        <v>558.11</v>
      </c>
      <c r="AF365" s="69"/>
      <c r="AG365" s="69">
        <v>0</v>
      </c>
      <c r="AH365" s="497">
        <v>0.7</v>
      </c>
      <c r="AI365" s="60">
        <v>0</v>
      </c>
      <c r="AJ365" s="69"/>
      <c r="AK365" s="438">
        <v>0</v>
      </c>
      <c r="AL365" s="69">
        <v>0</v>
      </c>
      <c r="AM365" s="497">
        <v>0.7</v>
      </c>
      <c r="AN365" s="461"/>
      <c r="AP365" s="576"/>
    </row>
    <row r="366" spans="2:42" s="601" customFormat="1" x14ac:dyDescent="0.25">
      <c r="B366" s="576">
        <v>352</v>
      </c>
      <c r="C366" s="666"/>
      <c r="D366" s="15" t="s">
        <v>293</v>
      </c>
      <c r="E366" s="112">
        <v>0</v>
      </c>
      <c r="F366" s="112">
        <v>18</v>
      </c>
      <c r="G366" s="112">
        <v>14</v>
      </c>
      <c r="H366" s="69">
        <v>1123.2</v>
      </c>
      <c r="I366" s="69">
        <v>54</v>
      </c>
      <c r="J366" s="620">
        <v>0.36004273504273498</v>
      </c>
      <c r="K366" s="69">
        <v>404.4</v>
      </c>
      <c r="L366" s="620">
        <v>0</v>
      </c>
      <c r="M366" s="69">
        <v>0</v>
      </c>
      <c r="N366" s="620">
        <v>0</v>
      </c>
      <c r="O366" s="69">
        <v>0</v>
      </c>
      <c r="P366" s="69">
        <v>0</v>
      </c>
      <c r="Q366" s="69">
        <v>0</v>
      </c>
      <c r="R366" s="69">
        <v>51.9</v>
      </c>
      <c r="S366" s="69">
        <v>4.2</v>
      </c>
      <c r="T366" s="69">
        <v>155.80000000000001</v>
      </c>
      <c r="U366" s="620">
        <v>0.39975071225071224</v>
      </c>
      <c r="V366" s="69">
        <v>449</v>
      </c>
      <c r="W366" s="69">
        <v>148.70000000000002</v>
      </c>
      <c r="X366" s="69">
        <v>0</v>
      </c>
      <c r="Y366" s="69">
        <v>0</v>
      </c>
      <c r="Z366" s="60">
        <v>2391.1999999999998</v>
      </c>
      <c r="AA366" s="60">
        <v>0</v>
      </c>
      <c r="AB366" s="69">
        <v>597.70000000000005</v>
      </c>
      <c r="AC366" s="69">
        <v>1793.5</v>
      </c>
      <c r="AD366" s="238">
        <v>0.7</v>
      </c>
      <c r="AE366" s="69">
        <v>786.24</v>
      </c>
      <c r="AF366" s="69"/>
      <c r="AG366" s="69">
        <v>0</v>
      </c>
      <c r="AH366" s="497">
        <v>0.7</v>
      </c>
      <c r="AI366" s="60">
        <v>0</v>
      </c>
      <c r="AJ366" s="69"/>
      <c r="AK366" s="438">
        <v>0</v>
      </c>
      <c r="AL366" s="69">
        <v>0</v>
      </c>
      <c r="AM366" s="497">
        <v>0.7</v>
      </c>
      <c r="AN366" s="461"/>
      <c r="AP366" s="576"/>
    </row>
    <row r="367" spans="2:42" x14ac:dyDescent="0.25">
      <c r="B367" s="576">
        <v>353</v>
      </c>
      <c r="C367" s="666" t="s">
        <v>294</v>
      </c>
      <c r="D367" s="494" t="s">
        <v>124</v>
      </c>
      <c r="E367" s="530">
        <v>1</v>
      </c>
      <c r="F367" s="530">
        <v>116</v>
      </c>
      <c r="G367" s="530">
        <v>50</v>
      </c>
      <c r="H367" s="65">
        <v>3783.9</v>
      </c>
      <c r="I367" s="65">
        <v>201.6</v>
      </c>
      <c r="J367" s="615">
        <v>0.40421258489917811</v>
      </c>
      <c r="K367" s="65">
        <v>1529.5</v>
      </c>
      <c r="L367" s="615">
        <v>0</v>
      </c>
      <c r="M367" s="65">
        <v>0</v>
      </c>
      <c r="N367" s="615">
        <v>0</v>
      </c>
      <c r="O367" s="65">
        <v>0</v>
      </c>
      <c r="P367" s="65">
        <v>0</v>
      </c>
      <c r="Q367" s="65">
        <v>0</v>
      </c>
      <c r="R367" s="65">
        <v>86.899999999999991</v>
      </c>
      <c r="S367" s="65">
        <v>8.4</v>
      </c>
      <c r="T367" s="65">
        <v>545.40000000000009</v>
      </c>
      <c r="U367" s="615">
        <v>0.3999048600650123</v>
      </c>
      <c r="V367" s="65">
        <v>1513.2</v>
      </c>
      <c r="W367" s="65">
        <v>531.20000000000005</v>
      </c>
      <c r="X367" s="65">
        <v>0</v>
      </c>
      <c r="Y367" s="65">
        <v>0</v>
      </c>
      <c r="Z367" s="65">
        <v>8200.1</v>
      </c>
      <c r="AA367" s="65">
        <v>0</v>
      </c>
      <c r="AB367" s="140">
        <v>2044.3999999999999</v>
      </c>
      <c r="AC367" s="140">
        <v>6155.7000000000007</v>
      </c>
      <c r="AD367" s="232">
        <v>0.7</v>
      </c>
      <c r="AE367" s="140">
        <v>2648.73</v>
      </c>
      <c r="AF367" s="140"/>
      <c r="AG367" s="140">
        <v>0</v>
      </c>
      <c r="AH367" s="497"/>
      <c r="AI367" s="65">
        <v>0</v>
      </c>
      <c r="AJ367" s="65"/>
      <c r="AK367" s="429">
        <v>0</v>
      </c>
      <c r="AL367" s="65">
        <v>0</v>
      </c>
      <c r="AM367" s="498"/>
      <c r="AN367" s="62">
        <v>-465</v>
      </c>
    </row>
    <row r="368" spans="2:42" x14ac:dyDescent="0.25">
      <c r="B368" s="576">
        <v>354</v>
      </c>
      <c r="C368" s="666"/>
      <c r="D368" s="15" t="s">
        <v>295</v>
      </c>
      <c r="E368" s="112">
        <v>1</v>
      </c>
      <c r="F368" s="112">
        <v>80</v>
      </c>
      <c r="G368" s="112">
        <v>32</v>
      </c>
      <c r="H368" s="69">
        <v>2150</v>
      </c>
      <c r="I368" s="69">
        <v>123.6</v>
      </c>
      <c r="J368" s="620">
        <v>0.40739534883720929</v>
      </c>
      <c r="K368" s="69">
        <v>875.9</v>
      </c>
      <c r="L368" s="620">
        <v>0</v>
      </c>
      <c r="M368" s="69">
        <v>0</v>
      </c>
      <c r="N368" s="620">
        <v>0</v>
      </c>
      <c r="O368" s="69">
        <v>0</v>
      </c>
      <c r="P368" s="69">
        <v>0</v>
      </c>
      <c r="Q368" s="69">
        <v>0</v>
      </c>
      <c r="R368" s="69">
        <v>52.599999999999994</v>
      </c>
      <c r="S368" s="69">
        <v>4.2</v>
      </c>
      <c r="T368" s="69">
        <v>317.20000000000005</v>
      </c>
      <c r="U368" s="620">
        <v>0.4</v>
      </c>
      <c r="V368" s="69">
        <v>860</v>
      </c>
      <c r="W368" s="69">
        <v>310.10000000000002</v>
      </c>
      <c r="X368" s="69">
        <v>0</v>
      </c>
      <c r="Y368" s="69">
        <v>0</v>
      </c>
      <c r="Z368" s="60">
        <v>4693.6000000000004</v>
      </c>
      <c r="AA368" s="60">
        <v>0</v>
      </c>
      <c r="AB368" s="69">
        <v>1170.0999999999999</v>
      </c>
      <c r="AC368" s="69">
        <v>3523.5</v>
      </c>
      <c r="AD368" s="238">
        <v>0.7</v>
      </c>
      <c r="AE368" s="69">
        <v>1505</v>
      </c>
      <c r="AF368" s="69"/>
      <c r="AG368" s="69">
        <v>0</v>
      </c>
      <c r="AH368" s="497">
        <v>0.7</v>
      </c>
      <c r="AI368" s="60"/>
      <c r="AJ368" s="69"/>
      <c r="AK368" s="438">
        <v>0</v>
      </c>
      <c r="AL368" s="69">
        <v>0</v>
      </c>
      <c r="AM368" s="497">
        <v>0.7</v>
      </c>
      <c r="AN368" s="461">
        <v>-465</v>
      </c>
    </row>
    <row r="369" spans="2:42" s="601" customFormat="1" x14ac:dyDescent="0.25">
      <c r="B369" s="576">
        <v>355</v>
      </c>
      <c r="C369" s="666"/>
      <c r="D369" s="15" t="s">
        <v>296</v>
      </c>
      <c r="E369" s="112">
        <v>0</v>
      </c>
      <c r="F369" s="112">
        <v>15</v>
      </c>
      <c r="G369" s="112">
        <v>8</v>
      </c>
      <c r="H369" s="69">
        <v>755.5</v>
      </c>
      <c r="I369" s="69">
        <v>30</v>
      </c>
      <c r="J369" s="620">
        <v>0.38808735936465916</v>
      </c>
      <c r="K369" s="69">
        <v>293.2</v>
      </c>
      <c r="L369" s="620">
        <v>0</v>
      </c>
      <c r="M369" s="69">
        <v>0</v>
      </c>
      <c r="N369" s="620">
        <v>0</v>
      </c>
      <c r="O369" s="69">
        <v>0</v>
      </c>
      <c r="P369" s="69">
        <v>0</v>
      </c>
      <c r="Q369" s="69">
        <v>0</v>
      </c>
      <c r="R369" s="69">
        <v>4.3</v>
      </c>
      <c r="S369" s="69">
        <v>0</v>
      </c>
      <c r="T369" s="69">
        <v>102.80000000000001</v>
      </c>
      <c r="U369" s="620">
        <v>0.39973527465254799</v>
      </c>
      <c r="V369" s="69">
        <v>302</v>
      </c>
      <c r="W369" s="69">
        <v>102.80000000000001</v>
      </c>
      <c r="X369" s="69">
        <v>0</v>
      </c>
      <c r="Y369" s="69">
        <v>0</v>
      </c>
      <c r="Z369" s="60">
        <v>1590.6</v>
      </c>
      <c r="AA369" s="60">
        <v>0</v>
      </c>
      <c r="AB369" s="69">
        <v>404.8</v>
      </c>
      <c r="AC369" s="69">
        <v>1185.8</v>
      </c>
      <c r="AD369" s="238">
        <v>0.7</v>
      </c>
      <c r="AE369" s="69">
        <v>528.85</v>
      </c>
      <c r="AF369" s="69"/>
      <c r="AG369" s="69">
        <v>0</v>
      </c>
      <c r="AH369" s="497">
        <v>0.7</v>
      </c>
      <c r="AI369" s="60">
        <v>0</v>
      </c>
      <c r="AJ369" s="69"/>
      <c r="AK369" s="438">
        <v>0</v>
      </c>
      <c r="AL369" s="69">
        <v>0</v>
      </c>
      <c r="AM369" s="497">
        <v>0.7</v>
      </c>
      <c r="AN369" s="461"/>
      <c r="AP369" s="576"/>
    </row>
    <row r="370" spans="2:42" s="601" customFormat="1" x14ac:dyDescent="0.25">
      <c r="B370" s="576">
        <v>356</v>
      </c>
      <c r="C370" s="666"/>
      <c r="D370" s="15" t="s">
        <v>297</v>
      </c>
      <c r="E370" s="112">
        <v>0</v>
      </c>
      <c r="F370" s="112">
        <v>21</v>
      </c>
      <c r="G370" s="112">
        <v>10</v>
      </c>
      <c r="H370" s="69">
        <v>878.4</v>
      </c>
      <c r="I370" s="69">
        <v>48</v>
      </c>
      <c r="J370" s="620">
        <v>0.41029143897996362</v>
      </c>
      <c r="K370" s="69">
        <v>360.40000000000003</v>
      </c>
      <c r="L370" s="620">
        <v>0</v>
      </c>
      <c r="M370" s="69">
        <v>0</v>
      </c>
      <c r="N370" s="620">
        <v>0</v>
      </c>
      <c r="O370" s="69">
        <v>0</v>
      </c>
      <c r="P370" s="69">
        <v>0</v>
      </c>
      <c r="Q370" s="69">
        <v>0</v>
      </c>
      <c r="R370" s="69">
        <v>30</v>
      </c>
      <c r="S370" s="69">
        <v>4.2</v>
      </c>
      <c r="T370" s="69">
        <v>125.39999999999998</v>
      </c>
      <c r="U370" s="620">
        <v>0.39981785063752279</v>
      </c>
      <c r="V370" s="69">
        <v>351.2</v>
      </c>
      <c r="W370" s="69">
        <v>118.29999999999998</v>
      </c>
      <c r="X370" s="69">
        <v>0</v>
      </c>
      <c r="Y370" s="69">
        <v>0</v>
      </c>
      <c r="Z370" s="60">
        <v>1915.9</v>
      </c>
      <c r="AA370" s="60">
        <v>0</v>
      </c>
      <c r="AB370" s="69">
        <v>469.5</v>
      </c>
      <c r="AC370" s="69">
        <v>1446.4</v>
      </c>
      <c r="AD370" s="238">
        <v>0.7</v>
      </c>
      <c r="AE370" s="69">
        <v>614.88</v>
      </c>
      <c r="AF370" s="69"/>
      <c r="AG370" s="69">
        <v>0</v>
      </c>
      <c r="AH370" s="497">
        <v>0.7</v>
      </c>
      <c r="AI370" s="60">
        <v>0</v>
      </c>
      <c r="AJ370" s="69"/>
      <c r="AK370" s="438">
        <v>0</v>
      </c>
      <c r="AL370" s="69">
        <v>0</v>
      </c>
      <c r="AM370" s="497">
        <v>0.7</v>
      </c>
      <c r="AN370" s="461"/>
      <c r="AP370" s="576"/>
    </row>
    <row r="371" spans="2:42" s="601" customFormat="1" x14ac:dyDescent="0.25">
      <c r="B371" s="576">
        <v>357</v>
      </c>
      <c r="C371" s="666" t="s">
        <v>298</v>
      </c>
      <c r="D371" s="494" t="s">
        <v>124</v>
      </c>
      <c r="E371" s="530">
        <v>0</v>
      </c>
      <c r="F371" s="530">
        <v>41.5</v>
      </c>
      <c r="G371" s="530">
        <v>23.5</v>
      </c>
      <c r="H371" s="65">
        <v>1883.8</v>
      </c>
      <c r="I371" s="65">
        <v>99.6</v>
      </c>
      <c r="J371" s="615">
        <v>0.36670559507378703</v>
      </c>
      <c r="K371" s="65">
        <v>690.8</v>
      </c>
      <c r="L371" s="615">
        <v>0</v>
      </c>
      <c r="M371" s="65">
        <v>0</v>
      </c>
      <c r="N371" s="615">
        <v>0</v>
      </c>
      <c r="O371" s="65">
        <v>0</v>
      </c>
      <c r="P371" s="65">
        <v>0</v>
      </c>
      <c r="Q371" s="65">
        <v>0</v>
      </c>
      <c r="R371" s="65">
        <v>102.4</v>
      </c>
      <c r="S371" s="65">
        <v>12.7</v>
      </c>
      <c r="T371" s="65">
        <v>266.3</v>
      </c>
      <c r="U371" s="615">
        <v>0.3998301305871112</v>
      </c>
      <c r="V371" s="65">
        <v>753.2</v>
      </c>
      <c r="W371" s="65">
        <v>241.7</v>
      </c>
      <c r="X371" s="65">
        <v>0</v>
      </c>
      <c r="Y371" s="65">
        <v>0</v>
      </c>
      <c r="Z371" s="65">
        <v>4050.5000000000005</v>
      </c>
      <c r="AA371" s="65">
        <v>0</v>
      </c>
      <c r="AB371" s="140">
        <v>994.90000000000009</v>
      </c>
      <c r="AC371" s="140">
        <v>3055.6000000000004</v>
      </c>
      <c r="AD371" s="232">
        <v>0.7</v>
      </c>
      <c r="AE371" s="140">
        <v>1318.6599999999999</v>
      </c>
      <c r="AF371" s="140"/>
      <c r="AG371" s="140">
        <v>0</v>
      </c>
      <c r="AH371" s="497"/>
      <c r="AI371" s="65">
        <v>0</v>
      </c>
      <c r="AJ371" s="65"/>
      <c r="AK371" s="429">
        <v>0</v>
      </c>
      <c r="AL371" s="65">
        <v>0</v>
      </c>
      <c r="AM371" s="498"/>
      <c r="AN371" s="62">
        <v>0</v>
      </c>
      <c r="AP371" s="576"/>
    </row>
    <row r="372" spans="2:42" s="601" customFormat="1" x14ac:dyDescent="0.25">
      <c r="B372" s="576">
        <v>358</v>
      </c>
      <c r="C372" s="666"/>
      <c r="D372" s="15" t="s">
        <v>299</v>
      </c>
      <c r="E372" s="112">
        <v>0</v>
      </c>
      <c r="F372" s="112">
        <v>24.5</v>
      </c>
      <c r="G372" s="112">
        <v>12.5</v>
      </c>
      <c r="H372" s="69">
        <v>973.2</v>
      </c>
      <c r="I372" s="69">
        <v>49.2</v>
      </c>
      <c r="J372" s="620">
        <v>0.33004521167283185</v>
      </c>
      <c r="K372" s="69">
        <v>321.2</v>
      </c>
      <c r="L372" s="620">
        <v>0</v>
      </c>
      <c r="M372" s="69">
        <v>0</v>
      </c>
      <c r="N372" s="620">
        <v>0</v>
      </c>
      <c r="O372" s="69">
        <v>0</v>
      </c>
      <c r="P372" s="69">
        <v>0</v>
      </c>
      <c r="Q372" s="69">
        <v>0</v>
      </c>
      <c r="R372" s="69">
        <v>70.5</v>
      </c>
      <c r="S372" s="69">
        <v>8.5</v>
      </c>
      <c r="T372" s="69">
        <v>136.5</v>
      </c>
      <c r="U372" s="620">
        <v>0.3997122893547061</v>
      </c>
      <c r="V372" s="69">
        <v>389</v>
      </c>
      <c r="W372" s="69">
        <v>119</v>
      </c>
      <c r="X372" s="69">
        <v>0</v>
      </c>
      <c r="Y372" s="69">
        <v>0</v>
      </c>
      <c r="Z372" s="60">
        <v>2067.1000000000004</v>
      </c>
      <c r="AA372" s="60">
        <v>0</v>
      </c>
      <c r="AB372" s="69">
        <v>508</v>
      </c>
      <c r="AC372" s="69">
        <v>1559.1000000000001</v>
      </c>
      <c r="AD372" s="238">
        <v>0.7</v>
      </c>
      <c r="AE372" s="69">
        <v>681.24</v>
      </c>
      <c r="AF372" s="69"/>
      <c r="AG372" s="69">
        <v>0</v>
      </c>
      <c r="AH372" s="497">
        <v>0.7</v>
      </c>
      <c r="AI372" s="60">
        <v>0</v>
      </c>
      <c r="AJ372" s="69"/>
      <c r="AK372" s="438">
        <v>0</v>
      </c>
      <c r="AL372" s="69">
        <v>0</v>
      </c>
      <c r="AM372" s="497">
        <v>0.7</v>
      </c>
      <c r="AN372" s="461"/>
      <c r="AP372" s="576"/>
    </row>
    <row r="373" spans="2:42" s="601" customFormat="1" x14ac:dyDescent="0.25">
      <c r="B373" s="576">
        <v>359</v>
      </c>
      <c r="C373" s="666"/>
      <c r="D373" s="15" t="s">
        <v>300</v>
      </c>
      <c r="E373" s="112">
        <v>0</v>
      </c>
      <c r="F373" s="112">
        <v>17</v>
      </c>
      <c r="G373" s="112">
        <v>11</v>
      </c>
      <c r="H373" s="69">
        <v>910.59999999999991</v>
      </c>
      <c r="I373" s="69">
        <v>50.4</v>
      </c>
      <c r="J373" s="620">
        <v>0.40588622886009224</v>
      </c>
      <c r="K373" s="69">
        <v>369.59999999999997</v>
      </c>
      <c r="L373" s="620">
        <v>0</v>
      </c>
      <c r="M373" s="69">
        <v>0</v>
      </c>
      <c r="N373" s="620">
        <v>0</v>
      </c>
      <c r="O373" s="69">
        <v>0</v>
      </c>
      <c r="P373" s="69">
        <v>0</v>
      </c>
      <c r="Q373" s="69">
        <v>0</v>
      </c>
      <c r="R373" s="69">
        <v>31.9</v>
      </c>
      <c r="S373" s="69">
        <v>4.2</v>
      </c>
      <c r="T373" s="69">
        <v>129.80000000000001</v>
      </c>
      <c r="U373" s="620">
        <v>0.39995607291895463</v>
      </c>
      <c r="V373" s="69">
        <v>364.20000000000005</v>
      </c>
      <c r="W373" s="69">
        <v>122.7</v>
      </c>
      <c r="X373" s="69">
        <v>0</v>
      </c>
      <c r="Y373" s="69">
        <v>0</v>
      </c>
      <c r="Z373" s="60">
        <v>1983.4</v>
      </c>
      <c r="AA373" s="60">
        <v>0</v>
      </c>
      <c r="AB373" s="69">
        <v>486.90000000000003</v>
      </c>
      <c r="AC373" s="69">
        <v>1496.5</v>
      </c>
      <c r="AD373" s="238">
        <v>0.7</v>
      </c>
      <c r="AE373" s="69">
        <v>637.41999999999985</v>
      </c>
      <c r="AF373" s="69"/>
      <c r="AG373" s="69">
        <v>0</v>
      </c>
      <c r="AH373" s="497">
        <v>0.7</v>
      </c>
      <c r="AI373" s="60">
        <v>0</v>
      </c>
      <c r="AJ373" s="69"/>
      <c r="AK373" s="438">
        <v>0</v>
      </c>
      <c r="AL373" s="69">
        <v>0</v>
      </c>
      <c r="AM373" s="497">
        <v>0.7</v>
      </c>
      <c r="AN373" s="461"/>
      <c r="AP373" s="576"/>
    </row>
    <row r="374" spans="2:42" x14ac:dyDescent="0.25">
      <c r="B374" s="576">
        <v>360</v>
      </c>
      <c r="C374" s="666" t="s">
        <v>301</v>
      </c>
      <c r="D374" s="494" t="s">
        <v>124</v>
      </c>
      <c r="E374" s="530">
        <v>0</v>
      </c>
      <c r="F374" s="530">
        <v>49</v>
      </c>
      <c r="G374" s="530">
        <v>29</v>
      </c>
      <c r="H374" s="65">
        <v>2368.7000000000003</v>
      </c>
      <c r="I374" s="65">
        <v>126</v>
      </c>
      <c r="J374" s="615">
        <v>0.41773968843669518</v>
      </c>
      <c r="K374" s="65">
        <v>989.5</v>
      </c>
      <c r="L374" s="615">
        <v>0</v>
      </c>
      <c r="M374" s="65">
        <v>0</v>
      </c>
      <c r="N374" s="615">
        <v>0</v>
      </c>
      <c r="O374" s="65">
        <v>0</v>
      </c>
      <c r="P374" s="65">
        <v>0</v>
      </c>
      <c r="Q374" s="65">
        <v>0</v>
      </c>
      <c r="R374" s="65">
        <v>116.8</v>
      </c>
      <c r="S374" s="65">
        <v>12.600000000000001</v>
      </c>
      <c r="T374" s="65">
        <v>342.9</v>
      </c>
      <c r="U374" s="615">
        <v>0.39988179170008864</v>
      </c>
      <c r="V374" s="65">
        <v>947.2</v>
      </c>
      <c r="W374" s="65">
        <v>318.5</v>
      </c>
      <c r="X374" s="65">
        <v>0</v>
      </c>
      <c r="Y374" s="65">
        <v>0</v>
      </c>
      <c r="Z374" s="65">
        <v>5222.2000000000007</v>
      </c>
      <c r="AA374" s="65">
        <v>0</v>
      </c>
      <c r="AB374" s="140">
        <v>1265.7</v>
      </c>
      <c r="AC374" s="140">
        <v>3956.5000000000005</v>
      </c>
      <c r="AD374" s="232">
        <v>0.7</v>
      </c>
      <c r="AE374" s="140">
        <v>1658.0900000000001</v>
      </c>
      <c r="AF374" s="140"/>
      <c r="AG374" s="140">
        <v>0</v>
      </c>
      <c r="AH374" s="497"/>
      <c r="AI374" s="65">
        <v>0</v>
      </c>
      <c r="AJ374" s="65"/>
      <c r="AK374" s="429">
        <v>0</v>
      </c>
      <c r="AL374" s="65">
        <v>0</v>
      </c>
      <c r="AM374" s="498"/>
      <c r="AN374" s="62">
        <v>0</v>
      </c>
    </row>
    <row r="375" spans="2:42" s="601" customFormat="1" x14ac:dyDescent="0.25">
      <c r="B375" s="576">
        <v>361</v>
      </c>
      <c r="C375" s="666"/>
      <c r="D375" s="15" t="s">
        <v>302</v>
      </c>
      <c r="E375" s="112">
        <v>0</v>
      </c>
      <c r="F375" s="112">
        <v>20</v>
      </c>
      <c r="G375" s="112">
        <v>14</v>
      </c>
      <c r="H375" s="69">
        <v>1105.8000000000002</v>
      </c>
      <c r="I375" s="69">
        <v>62.4</v>
      </c>
      <c r="J375" s="620">
        <v>0.41427021161150296</v>
      </c>
      <c r="K375" s="69">
        <v>458.1</v>
      </c>
      <c r="L375" s="620">
        <v>0</v>
      </c>
      <c r="M375" s="69">
        <v>0</v>
      </c>
      <c r="N375" s="620">
        <v>0</v>
      </c>
      <c r="O375" s="69">
        <v>0</v>
      </c>
      <c r="P375" s="69">
        <v>0</v>
      </c>
      <c r="Q375" s="69">
        <v>0</v>
      </c>
      <c r="R375" s="69">
        <v>29</v>
      </c>
      <c r="S375" s="69">
        <v>4.2</v>
      </c>
      <c r="T375" s="69">
        <v>157.5</v>
      </c>
      <c r="U375" s="620">
        <v>0.39989148128052082</v>
      </c>
      <c r="V375" s="69">
        <v>442.2</v>
      </c>
      <c r="W375" s="69">
        <v>150.4</v>
      </c>
      <c r="X375" s="69">
        <v>0</v>
      </c>
      <c r="Y375" s="69">
        <v>0</v>
      </c>
      <c r="Z375" s="60">
        <v>2409.6000000000004</v>
      </c>
      <c r="AA375" s="60">
        <v>0</v>
      </c>
      <c r="AB375" s="69">
        <v>592.6</v>
      </c>
      <c r="AC375" s="69">
        <v>1817.0000000000002</v>
      </c>
      <c r="AD375" s="238">
        <v>0.7</v>
      </c>
      <c r="AE375" s="69">
        <v>774.06000000000006</v>
      </c>
      <c r="AF375" s="69"/>
      <c r="AG375" s="69">
        <v>0</v>
      </c>
      <c r="AH375" s="497">
        <v>0.7</v>
      </c>
      <c r="AI375" s="60">
        <v>0</v>
      </c>
      <c r="AJ375" s="69"/>
      <c r="AK375" s="438">
        <v>0</v>
      </c>
      <c r="AL375" s="69">
        <v>0</v>
      </c>
      <c r="AM375" s="497">
        <v>0.7</v>
      </c>
      <c r="AN375" s="461"/>
      <c r="AP375" s="576"/>
    </row>
    <row r="376" spans="2:42" x14ac:dyDescent="0.25">
      <c r="B376" s="576">
        <v>362</v>
      </c>
      <c r="C376" s="666"/>
      <c r="D376" s="15" t="s">
        <v>303</v>
      </c>
      <c r="E376" s="112">
        <v>0</v>
      </c>
      <c r="F376" s="112">
        <v>18</v>
      </c>
      <c r="G376" s="112">
        <v>10</v>
      </c>
      <c r="H376" s="69">
        <v>845.59999999999991</v>
      </c>
      <c r="I376" s="69">
        <v>48.000000000000007</v>
      </c>
      <c r="J376" s="620">
        <v>0.46014664143803224</v>
      </c>
      <c r="K376" s="69">
        <v>389.1</v>
      </c>
      <c r="L376" s="620">
        <v>0</v>
      </c>
      <c r="M376" s="69">
        <v>0</v>
      </c>
      <c r="N376" s="620">
        <v>0</v>
      </c>
      <c r="O376" s="69">
        <v>0</v>
      </c>
      <c r="P376" s="69">
        <v>0</v>
      </c>
      <c r="Q376" s="69">
        <v>0</v>
      </c>
      <c r="R376" s="69">
        <v>58.8</v>
      </c>
      <c r="S376" s="69">
        <v>4.2</v>
      </c>
      <c r="T376" s="69">
        <v>126.89999999999999</v>
      </c>
      <c r="U376" s="620">
        <v>0.39995269631031233</v>
      </c>
      <c r="V376" s="69">
        <v>338.20000000000005</v>
      </c>
      <c r="W376" s="69">
        <v>116.69999999999999</v>
      </c>
      <c r="X376" s="69">
        <v>0</v>
      </c>
      <c r="Y376" s="69">
        <v>0</v>
      </c>
      <c r="Z376" s="60">
        <v>1927.5</v>
      </c>
      <c r="AA376" s="60">
        <v>0</v>
      </c>
      <c r="AB376" s="69">
        <v>454.90000000000003</v>
      </c>
      <c r="AC376" s="69">
        <v>1472.6</v>
      </c>
      <c r="AD376" s="238">
        <v>0.7</v>
      </c>
      <c r="AE376" s="69">
        <v>591.91999999999985</v>
      </c>
      <c r="AF376" s="69"/>
      <c r="AG376" s="69">
        <v>0</v>
      </c>
      <c r="AH376" s="497">
        <v>0.7</v>
      </c>
      <c r="AI376" s="60">
        <v>0</v>
      </c>
      <c r="AJ376" s="69"/>
      <c r="AK376" s="438">
        <v>0</v>
      </c>
      <c r="AL376" s="69">
        <v>0</v>
      </c>
      <c r="AM376" s="497">
        <v>0.7</v>
      </c>
      <c r="AN376" s="461"/>
    </row>
    <row r="377" spans="2:42" s="601" customFormat="1" x14ac:dyDescent="0.25">
      <c r="B377" s="576">
        <v>363</v>
      </c>
      <c r="C377" s="666"/>
      <c r="D377" s="15" t="s">
        <v>304</v>
      </c>
      <c r="E377" s="112">
        <v>0</v>
      </c>
      <c r="F377" s="112">
        <v>11</v>
      </c>
      <c r="G377" s="112">
        <v>5</v>
      </c>
      <c r="H377" s="69">
        <v>417.3</v>
      </c>
      <c r="I377" s="69">
        <v>15.600000000000001</v>
      </c>
      <c r="J377" s="620">
        <v>0.34100167745027554</v>
      </c>
      <c r="K377" s="69">
        <v>142.29999999999998</v>
      </c>
      <c r="L377" s="620">
        <v>0</v>
      </c>
      <c r="M377" s="69">
        <v>0</v>
      </c>
      <c r="N377" s="620">
        <v>0</v>
      </c>
      <c r="O377" s="69">
        <v>0</v>
      </c>
      <c r="P377" s="69">
        <v>0</v>
      </c>
      <c r="Q377" s="69">
        <v>0</v>
      </c>
      <c r="R377" s="69">
        <v>29</v>
      </c>
      <c r="S377" s="69">
        <v>4.2</v>
      </c>
      <c r="T377" s="69">
        <v>58.500000000000007</v>
      </c>
      <c r="U377" s="620">
        <v>0.39971243709561466</v>
      </c>
      <c r="V377" s="69">
        <v>166.8</v>
      </c>
      <c r="W377" s="69">
        <v>51.400000000000006</v>
      </c>
      <c r="X377" s="69">
        <v>0</v>
      </c>
      <c r="Y377" s="69">
        <v>0</v>
      </c>
      <c r="Z377" s="60">
        <v>885.1</v>
      </c>
      <c r="AA377" s="60">
        <v>0</v>
      </c>
      <c r="AB377" s="69">
        <v>218.20000000000002</v>
      </c>
      <c r="AC377" s="69">
        <v>666.90000000000009</v>
      </c>
      <c r="AD377" s="238">
        <v>0.7</v>
      </c>
      <c r="AE377" s="69">
        <v>292.11</v>
      </c>
      <c r="AF377" s="69"/>
      <c r="AG377" s="69">
        <v>0</v>
      </c>
      <c r="AH377" s="497">
        <v>0.7</v>
      </c>
      <c r="AI377" s="60">
        <v>0</v>
      </c>
      <c r="AJ377" s="69"/>
      <c r="AK377" s="438">
        <v>0</v>
      </c>
      <c r="AL377" s="69">
        <v>0</v>
      </c>
      <c r="AM377" s="497">
        <v>0.7</v>
      </c>
      <c r="AN377" s="461"/>
      <c r="AP377" s="576"/>
    </row>
    <row r="378" spans="2:42" s="601" customFormat="1" x14ac:dyDescent="0.25">
      <c r="B378" s="576">
        <v>364</v>
      </c>
      <c r="C378" s="666" t="s">
        <v>305</v>
      </c>
      <c r="D378" s="494" t="s">
        <v>124</v>
      </c>
      <c r="E378" s="530">
        <v>0</v>
      </c>
      <c r="F378" s="530">
        <v>41</v>
      </c>
      <c r="G378" s="530">
        <v>26</v>
      </c>
      <c r="H378" s="65">
        <v>1888.8000000000002</v>
      </c>
      <c r="I378" s="65">
        <v>103.19999999999999</v>
      </c>
      <c r="J378" s="615">
        <v>0.37627064803049554</v>
      </c>
      <c r="K378" s="65">
        <v>710.7</v>
      </c>
      <c r="L378" s="615">
        <v>0</v>
      </c>
      <c r="M378" s="65">
        <v>0</v>
      </c>
      <c r="N378" s="615">
        <v>0</v>
      </c>
      <c r="O378" s="65">
        <v>0</v>
      </c>
      <c r="P378" s="65">
        <v>0</v>
      </c>
      <c r="Q378" s="65">
        <v>0</v>
      </c>
      <c r="R378" s="65">
        <v>99.100000000000009</v>
      </c>
      <c r="S378" s="65">
        <v>12.7</v>
      </c>
      <c r="T378" s="65">
        <v>268.89999999999998</v>
      </c>
      <c r="U378" s="615">
        <v>0.39972469292672591</v>
      </c>
      <c r="V378" s="65">
        <v>755</v>
      </c>
      <c r="W378" s="65">
        <v>241</v>
      </c>
      <c r="X378" s="65">
        <v>0</v>
      </c>
      <c r="Y378" s="65">
        <v>0</v>
      </c>
      <c r="Z378" s="65">
        <v>4079.4000000000005</v>
      </c>
      <c r="AA378" s="65">
        <v>0</v>
      </c>
      <c r="AB378" s="140">
        <v>996</v>
      </c>
      <c r="AC378" s="140">
        <v>3083.4000000000005</v>
      </c>
      <c r="AD378" s="232">
        <v>0.7</v>
      </c>
      <c r="AE378" s="140">
        <v>1322.16</v>
      </c>
      <c r="AF378" s="140"/>
      <c r="AG378" s="140">
        <v>0</v>
      </c>
      <c r="AH378" s="497"/>
      <c r="AI378" s="65">
        <v>0</v>
      </c>
      <c r="AJ378" s="65"/>
      <c r="AK378" s="429">
        <v>0</v>
      </c>
      <c r="AL378" s="65">
        <v>0</v>
      </c>
      <c r="AM378" s="498"/>
      <c r="AN378" s="62">
        <v>0</v>
      </c>
      <c r="AP378" s="576"/>
    </row>
    <row r="379" spans="2:42" s="601" customFormat="1" x14ac:dyDescent="0.25">
      <c r="B379" s="576">
        <v>365</v>
      </c>
      <c r="C379" s="666"/>
      <c r="D379" s="15" t="s">
        <v>306</v>
      </c>
      <c r="E379" s="112">
        <v>0</v>
      </c>
      <c r="F379" s="112">
        <v>19</v>
      </c>
      <c r="G379" s="112">
        <v>14</v>
      </c>
      <c r="H379" s="69">
        <v>962.7</v>
      </c>
      <c r="I379" s="69">
        <v>50.4</v>
      </c>
      <c r="J379" s="620">
        <v>0.33759218863612755</v>
      </c>
      <c r="K379" s="69">
        <v>325</v>
      </c>
      <c r="L379" s="620">
        <v>0</v>
      </c>
      <c r="M379" s="69">
        <v>0</v>
      </c>
      <c r="N379" s="620">
        <v>0</v>
      </c>
      <c r="O379" s="69">
        <v>0</v>
      </c>
      <c r="P379" s="69">
        <v>0</v>
      </c>
      <c r="Q379" s="69">
        <v>0</v>
      </c>
      <c r="R379" s="69">
        <v>77.400000000000006</v>
      </c>
      <c r="S379" s="69">
        <v>8.5</v>
      </c>
      <c r="T379" s="69">
        <v>136.9</v>
      </c>
      <c r="U379" s="620">
        <v>0.39970915134517504</v>
      </c>
      <c r="V379" s="69">
        <v>384.8</v>
      </c>
      <c r="W379" s="69">
        <v>116.10000000000001</v>
      </c>
      <c r="X379" s="69">
        <v>0</v>
      </c>
      <c r="Y379" s="69">
        <v>0</v>
      </c>
      <c r="Z379" s="60">
        <v>2061.8000000000002</v>
      </c>
      <c r="AA379" s="60">
        <v>0</v>
      </c>
      <c r="AB379" s="69">
        <v>500.90000000000003</v>
      </c>
      <c r="AC379" s="69">
        <v>1560.9</v>
      </c>
      <c r="AD379" s="238">
        <v>0.7</v>
      </c>
      <c r="AE379" s="69">
        <v>673.89</v>
      </c>
      <c r="AF379" s="69"/>
      <c r="AG379" s="69">
        <v>0</v>
      </c>
      <c r="AH379" s="497">
        <v>0.7</v>
      </c>
      <c r="AI379" s="60">
        <v>0</v>
      </c>
      <c r="AJ379" s="69"/>
      <c r="AK379" s="438">
        <v>0</v>
      </c>
      <c r="AL379" s="69">
        <v>0</v>
      </c>
      <c r="AM379" s="497">
        <v>0.7</v>
      </c>
      <c r="AN379" s="461"/>
      <c r="AP379" s="576"/>
    </row>
    <row r="380" spans="2:42" s="601" customFormat="1" x14ac:dyDescent="0.25">
      <c r="B380" s="576">
        <v>366</v>
      </c>
      <c r="C380" s="666"/>
      <c r="D380" s="15" t="s">
        <v>307</v>
      </c>
      <c r="E380" s="112">
        <v>0</v>
      </c>
      <c r="F380" s="112">
        <v>22</v>
      </c>
      <c r="G380" s="112">
        <v>12</v>
      </c>
      <c r="H380" s="69">
        <v>926.10000000000014</v>
      </c>
      <c r="I380" s="69">
        <v>52.8</v>
      </c>
      <c r="J380" s="620">
        <v>0.41647770219198782</v>
      </c>
      <c r="K380" s="69">
        <v>385.7</v>
      </c>
      <c r="L380" s="620">
        <v>0</v>
      </c>
      <c r="M380" s="69">
        <v>0</v>
      </c>
      <c r="N380" s="620">
        <v>0</v>
      </c>
      <c r="O380" s="69">
        <v>0</v>
      </c>
      <c r="P380" s="69">
        <v>0</v>
      </c>
      <c r="Q380" s="69">
        <v>0</v>
      </c>
      <c r="R380" s="69">
        <v>21.7</v>
      </c>
      <c r="S380" s="69">
        <v>4.2</v>
      </c>
      <c r="T380" s="69">
        <v>132</v>
      </c>
      <c r="U380" s="620">
        <v>0.39974084872044047</v>
      </c>
      <c r="V380" s="69">
        <v>370.2</v>
      </c>
      <c r="W380" s="69">
        <v>124.89999999999999</v>
      </c>
      <c r="X380" s="69">
        <v>0</v>
      </c>
      <c r="Y380" s="69">
        <v>0</v>
      </c>
      <c r="Z380" s="60">
        <v>2017.6000000000004</v>
      </c>
      <c r="AA380" s="60">
        <v>0</v>
      </c>
      <c r="AB380" s="69">
        <v>495.09999999999997</v>
      </c>
      <c r="AC380" s="69">
        <v>1522.5000000000002</v>
      </c>
      <c r="AD380" s="238">
        <v>0.7</v>
      </c>
      <c r="AE380" s="69">
        <v>648.2700000000001</v>
      </c>
      <c r="AF380" s="69"/>
      <c r="AG380" s="69">
        <v>0</v>
      </c>
      <c r="AH380" s="497">
        <v>0.7</v>
      </c>
      <c r="AI380" s="60">
        <v>0</v>
      </c>
      <c r="AJ380" s="69"/>
      <c r="AK380" s="438">
        <v>0</v>
      </c>
      <c r="AL380" s="69">
        <v>0</v>
      </c>
      <c r="AM380" s="497">
        <v>0.7</v>
      </c>
      <c r="AN380" s="461"/>
      <c r="AP380" s="576"/>
    </row>
    <row r="381" spans="2:42" x14ac:dyDescent="0.25">
      <c r="B381" s="576">
        <v>367</v>
      </c>
      <c r="C381" s="666" t="s">
        <v>308</v>
      </c>
      <c r="D381" s="494" t="s">
        <v>124</v>
      </c>
      <c r="E381" s="530">
        <v>3</v>
      </c>
      <c r="F381" s="530">
        <v>46.5</v>
      </c>
      <c r="G381" s="530">
        <v>28.5</v>
      </c>
      <c r="H381" s="65">
        <v>2523.9</v>
      </c>
      <c r="I381" s="65">
        <v>111.6</v>
      </c>
      <c r="J381" s="615">
        <v>0.31554340504774359</v>
      </c>
      <c r="K381" s="65">
        <v>796.40000000000009</v>
      </c>
      <c r="L381" s="615">
        <v>0</v>
      </c>
      <c r="M381" s="65">
        <v>0</v>
      </c>
      <c r="N381" s="615">
        <v>0</v>
      </c>
      <c r="O381" s="65">
        <v>0</v>
      </c>
      <c r="P381" s="65">
        <v>0</v>
      </c>
      <c r="Q381" s="65">
        <v>0</v>
      </c>
      <c r="R381" s="65">
        <v>141.4</v>
      </c>
      <c r="S381" s="65">
        <v>4.2</v>
      </c>
      <c r="T381" s="65">
        <v>341.6</v>
      </c>
      <c r="U381" s="615">
        <v>0.39993660604619835</v>
      </c>
      <c r="V381" s="65">
        <v>1009.4000000000001</v>
      </c>
      <c r="W381" s="65">
        <v>331.1</v>
      </c>
      <c r="X381" s="65">
        <v>0</v>
      </c>
      <c r="Y381" s="65">
        <v>14.9</v>
      </c>
      <c r="Z381" s="65">
        <v>5274.5</v>
      </c>
      <c r="AA381" s="65">
        <v>0</v>
      </c>
      <c r="AB381" s="140">
        <v>1340.5</v>
      </c>
      <c r="AC381" s="140">
        <v>3934</v>
      </c>
      <c r="AD381" s="232">
        <v>0.7</v>
      </c>
      <c r="AE381" s="140">
        <v>1766.73</v>
      </c>
      <c r="AF381" s="140"/>
      <c r="AG381" s="140">
        <v>0</v>
      </c>
      <c r="AH381" s="497"/>
      <c r="AI381" s="65">
        <v>0</v>
      </c>
      <c r="AJ381" s="65"/>
      <c r="AK381" s="429">
        <v>0</v>
      </c>
      <c r="AL381" s="65">
        <v>0</v>
      </c>
      <c r="AM381" s="498"/>
      <c r="AN381" s="62">
        <v>0</v>
      </c>
    </row>
    <row r="382" spans="2:42" x14ac:dyDescent="0.25">
      <c r="B382" s="576">
        <v>368</v>
      </c>
      <c r="C382" s="666"/>
      <c r="D382" s="15" t="s">
        <v>309</v>
      </c>
      <c r="E382" s="112">
        <v>2</v>
      </c>
      <c r="F382" s="112">
        <v>30</v>
      </c>
      <c r="G382" s="112">
        <v>16</v>
      </c>
      <c r="H382" s="69">
        <v>1250</v>
      </c>
      <c r="I382" s="69">
        <v>60</v>
      </c>
      <c r="J382" s="620">
        <v>0.26544000000000006</v>
      </c>
      <c r="K382" s="69">
        <v>331.80000000000007</v>
      </c>
      <c r="L382" s="620">
        <v>0</v>
      </c>
      <c r="M382" s="69">
        <v>0</v>
      </c>
      <c r="N382" s="620">
        <v>0</v>
      </c>
      <c r="O382" s="69">
        <v>0</v>
      </c>
      <c r="P382" s="69">
        <v>0</v>
      </c>
      <c r="Q382" s="69">
        <v>0</v>
      </c>
      <c r="R382" s="69">
        <v>115.6</v>
      </c>
      <c r="S382" s="69">
        <v>4.2</v>
      </c>
      <c r="T382" s="69">
        <v>168.5</v>
      </c>
      <c r="U382" s="620">
        <v>0.4</v>
      </c>
      <c r="V382" s="69">
        <v>500.00000000000006</v>
      </c>
      <c r="W382" s="69">
        <v>161.4</v>
      </c>
      <c r="X382" s="69">
        <v>0</v>
      </c>
      <c r="Y382" s="69">
        <v>0</v>
      </c>
      <c r="Z382" s="60">
        <v>2591.5000000000005</v>
      </c>
      <c r="AA382" s="60">
        <v>0</v>
      </c>
      <c r="AB382" s="69">
        <v>661.40000000000009</v>
      </c>
      <c r="AC382" s="69">
        <v>1930.1000000000001</v>
      </c>
      <c r="AD382" s="238">
        <v>0.7</v>
      </c>
      <c r="AE382" s="69">
        <v>875</v>
      </c>
      <c r="AF382" s="69"/>
      <c r="AG382" s="69">
        <v>0</v>
      </c>
      <c r="AH382" s="497">
        <v>0.7</v>
      </c>
      <c r="AI382" s="60">
        <v>0</v>
      </c>
      <c r="AJ382" s="69"/>
      <c r="AK382" s="438">
        <v>0</v>
      </c>
      <c r="AL382" s="69">
        <v>0</v>
      </c>
      <c r="AM382" s="497">
        <v>0.7</v>
      </c>
      <c r="AN382" s="461"/>
    </row>
    <row r="383" spans="2:42" s="601" customFormat="1" x14ac:dyDescent="0.25">
      <c r="B383" s="576">
        <v>369</v>
      </c>
      <c r="C383" s="666"/>
      <c r="D383" s="15" t="s">
        <v>310</v>
      </c>
      <c r="E383" s="112">
        <v>1</v>
      </c>
      <c r="F383" s="112">
        <v>16.5</v>
      </c>
      <c r="G383" s="112">
        <v>12.5</v>
      </c>
      <c r="H383" s="69">
        <v>1273.9000000000001</v>
      </c>
      <c r="I383" s="69">
        <v>51.6</v>
      </c>
      <c r="J383" s="620">
        <v>0.36470680587173249</v>
      </c>
      <c r="K383" s="69">
        <v>464.6</v>
      </c>
      <c r="L383" s="620">
        <v>0</v>
      </c>
      <c r="M383" s="69">
        <v>0</v>
      </c>
      <c r="N383" s="620">
        <v>0</v>
      </c>
      <c r="O383" s="69">
        <v>0</v>
      </c>
      <c r="P383" s="69">
        <v>0</v>
      </c>
      <c r="Q383" s="69">
        <v>0</v>
      </c>
      <c r="R383" s="69">
        <v>25.8</v>
      </c>
      <c r="S383" s="69">
        <v>0</v>
      </c>
      <c r="T383" s="69">
        <v>173.1</v>
      </c>
      <c r="U383" s="620">
        <v>0.39987440144438341</v>
      </c>
      <c r="V383" s="69">
        <v>509.40000000000003</v>
      </c>
      <c r="W383" s="69">
        <v>169.7</v>
      </c>
      <c r="X383" s="69">
        <v>0</v>
      </c>
      <c r="Y383" s="69">
        <v>14.9</v>
      </c>
      <c r="Z383" s="60">
        <v>2682.9999999999995</v>
      </c>
      <c r="AA383" s="60">
        <v>0</v>
      </c>
      <c r="AB383" s="69">
        <v>679.1</v>
      </c>
      <c r="AC383" s="69">
        <v>2003.8999999999999</v>
      </c>
      <c r="AD383" s="238">
        <v>0.7</v>
      </c>
      <c r="AE383" s="69">
        <v>891.73</v>
      </c>
      <c r="AF383" s="69"/>
      <c r="AG383" s="69">
        <v>0</v>
      </c>
      <c r="AH383" s="497">
        <v>0.7</v>
      </c>
      <c r="AI383" s="60">
        <v>0</v>
      </c>
      <c r="AJ383" s="69"/>
      <c r="AK383" s="438">
        <v>0</v>
      </c>
      <c r="AL383" s="69">
        <v>0</v>
      </c>
      <c r="AM383" s="497">
        <v>0.7</v>
      </c>
      <c r="AN383" s="461"/>
      <c r="AP383" s="576"/>
    </row>
    <row r="384" spans="2:42" s="601" customFormat="1" x14ac:dyDescent="0.25">
      <c r="B384" s="576">
        <v>370</v>
      </c>
      <c r="C384" s="666" t="s">
        <v>819</v>
      </c>
      <c r="D384" s="494" t="s">
        <v>124</v>
      </c>
      <c r="E384" s="530">
        <v>21</v>
      </c>
      <c r="F384" s="530">
        <v>88</v>
      </c>
      <c r="G384" s="530">
        <v>81</v>
      </c>
      <c r="H384" s="65">
        <v>7219.9</v>
      </c>
      <c r="I384" s="65">
        <v>235.2</v>
      </c>
      <c r="J384" s="615">
        <v>0.28569647779055113</v>
      </c>
      <c r="K384" s="65">
        <v>2062.6999999999998</v>
      </c>
      <c r="L384" s="615">
        <v>0</v>
      </c>
      <c r="M384" s="65">
        <v>0</v>
      </c>
      <c r="N384" s="615">
        <v>0</v>
      </c>
      <c r="O384" s="65">
        <v>0</v>
      </c>
      <c r="P384" s="65">
        <v>0</v>
      </c>
      <c r="Q384" s="65">
        <v>0</v>
      </c>
      <c r="R384" s="65">
        <v>282.89999999999998</v>
      </c>
      <c r="S384" s="65">
        <v>25.5</v>
      </c>
      <c r="T384" s="65">
        <v>935.1</v>
      </c>
      <c r="U384" s="615">
        <v>0.39798335156996639</v>
      </c>
      <c r="V384" s="65">
        <v>2873.4</v>
      </c>
      <c r="W384" s="65">
        <v>872.7</v>
      </c>
      <c r="X384" s="65">
        <v>0</v>
      </c>
      <c r="Y384" s="65">
        <v>0</v>
      </c>
      <c r="Z384" s="65">
        <v>14507.400000000001</v>
      </c>
      <c r="AA384" s="65">
        <v>0</v>
      </c>
      <c r="AB384" s="140">
        <v>3746.1000000000004</v>
      </c>
      <c r="AC384" s="140">
        <v>10761.3</v>
      </c>
      <c r="AD384" s="232">
        <v>0.7</v>
      </c>
      <c r="AE384" s="140">
        <v>5053.93</v>
      </c>
      <c r="AF384" s="140"/>
      <c r="AG384" s="140">
        <v>594.5</v>
      </c>
      <c r="AH384" s="497"/>
      <c r="AI384" s="65">
        <v>0</v>
      </c>
      <c r="AJ384" s="65"/>
      <c r="AK384" s="429"/>
      <c r="AL384" s="65">
        <v>594.5</v>
      </c>
      <c r="AM384" s="498"/>
      <c r="AN384" s="62">
        <v>0</v>
      </c>
      <c r="AP384" s="576"/>
    </row>
    <row r="385" spans="2:42" s="601" customFormat="1" x14ac:dyDescent="0.25">
      <c r="B385" s="576">
        <v>371</v>
      </c>
      <c r="C385" s="666"/>
      <c r="D385" s="15" t="s">
        <v>893</v>
      </c>
      <c r="E385" s="112">
        <v>8</v>
      </c>
      <c r="F385" s="112">
        <v>34</v>
      </c>
      <c r="G385" s="112">
        <v>32</v>
      </c>
      <c r="H385" s="69">
        <v>2766.9</v>
      </c>
      <c r="I385" s="69">
        <v>110.4</v>
      </c>
      <c r="J385" s="620">
        <v>0.33459828689146698</v>
      </c>
      <c r="K385" s="69">
        <v>925.8</v>
      </c>
      <c r="L385" s="620">
        <v>0</v>
      </c>
      <c r="M385" s="69">
        <v>0</v>
      </c>
      <c r="N385" s="620">
        <v>0</v>
      </c>
      <c r="O385" s="69">
        <v>0</v>
      </c>
      <c r="P385" s="69">
        <v>0</v>
      </c>
      <c r="Q385" s="69">
        <v>0</v>
      </c>
      <c r="R385" s="69">
        <v>73</v>
      </c>
      <c r="S385" s="69">
        <v>8.5</v>
      </c>
      <c r="T385" s="69">
        <v>371.9</v>
      </c>
      <c r="U385" s="620">
        <v>0.40001445661209295</v>
      </c>
      <c r="V385" s="69">
        <v>1106.8</v>
      </c>
      <c r="W385" s="69">
        <v>351.09999999999997</v>
      </c>
      <c r="X385" s="69">
        <v>0</v>
      </c>
      <c r="Y385" s="69">
        <v>0</v>
      </c>
      <c r="Z385" s="60">
        <v>5714.4000000000005</v>
      </c>
      <c r="AA385" s="60">
        <v>0</v>
      </c>
      <c r="AB385" s="69">
        <v>1457.8999999999999</v>
      </c>
      <c r="AC385" s="69">
        <v>4256.5</v>
      </c>
      <c r="AD385" s="238">
        <v>0.7</v>
      </c>
      <c r="AE385" s="69">
        <v>1936.83</v>
      </c>
      <c r="AF385" s="69"/>
      <c r="AG385" s="69">
        <v>193.7</v>
      </c>
      <c r="AH385" s="497">
        <v>0.7</v>
      </c>
      <c r="AI385" s="60">
        <v>0</v>
      </c>
      <c r="AJ385" s="69">
        <v>165</v>
      </c>
      <c r="AK385" s="438">
        <v>7.0000000000000007E-2</v>
      </c>
      <c r="AL385" s="69">
        <v>193.7</v>
      </c>
      <c r="AM385" s="497">
        <v>0.77</v>
      </c>
      <c r="AN385" s="461"/>
      <c r="AP385" s="576"/>
    </row>
    <row r="386" spans="2:42" s="601" customFormat="1" x14ac:dyDescent="0.25">
      <c r="B386" s="576">
        <v>372</v>
      </c>
      <c r="C386" s="666"/>
      <c r="D386" s="15" t="s">
        <v>894</v>
      </c>
      <c r="E386" s="112">
        <v>13</v>
      </c>
      <c r="F386" s="112">
        <v>54</v>
      </c>
      <c r="G386" s="112">
        <v>49</v>
      </c>
      <c r="H386" s="69">
        <v>4453</v>
      </c>
      <c r="I386" s="69">
        <v>124.79999999999998</v>
      </c>
      <c r="J386" s="620">
        <v>0.2553110262744217</v>
      </c>
      <c r="K386" s="69">
        <v>1136.8999999999999</v>
      </c>
      <c r="L386" s="620">
        <v>0</v>
      </c>
      <c r="M386" s="69">
        <v>0</v>
      </c>
      <c r="N386" s="620">
        <v>0</v>
      </c>
      <c r="O386" s="69">
        <v>0</v>
      </c>
      <c r="P386" s="69">
        <v>0</v>
      </c>
      <c r="Q386" s="69">
        <v>0</v>
      </c>
      <c r="R386" s="69">
        <v>209.9</v>
      </c>
      <c r="S386" s="69">
        <v>17</v>
      </c>
      <c r="T386" s="69">
        <v>563.20000000000005</v>
      </c>
      <c r="U386" s="620">
        <v>0.39672131147540984</v>
      </c>
      <c r="V386" s="69">
        <v>1766.6000000000001</v>
      </c>
      <c r="W386" s="69">
        <v>521.6</v>
      </c>
      <c r="X386" s="69">
        <v>0</v>
      </c>
      <c r="Y386" s="69">
        <v>0</v>
      </c>
      <c r="Z386" s="60">
        <v>8793</v>
      </c>
      <c r="AA386" s="60">
        <v>0</v>
      </c>
      <c r="AB386" s="69">
        <v>2288.2000000000003</v>
      </c>
      <c r="AC386" s="69">
        <v>6504.7999999999993</v>
      </c>
      <c r="AD386" s="238">
        <v>0.7</v>
      </c>
      <c r="AE386" s="69">
        <v>3117.1</v>
      </c>
      <c r="AF386" s="69"/>
      <c r="AG386" s="69">
        <v>400.8</v>
      </c>
      <c r="AH386" s="497">
        <v>0.7</v>
      </c>
      <c r="AI386" s="60">
        <v>0</v>
      </c>
      <c r="AJ386" s="69">
        <v>230</v>
      </c>
      <c r="AK386" s="438">
        <v>0.09</v>
      </c>
      <c r="AL386" s="69">
        <v>400.8</v>
      </c>
      <c r="AM386" s="497">
        <v>0.78999999999999992</v>
      </c>
      <c r="AN386" s="461"/>
      <c r="AP386" s="576"/>
    </row>
    <row r="387" spans="2:42" s="601" customFormat="1" x14ac:dyDescent="0.25">
      <c r="B387" s="576">
        <v>373</v>
      </c>
      <c r="C387" s="666" t="s">
        <v>820</v>
      </c>
      <c r="D387" s="494" t="s">
        <v>124</v>
      </c>
      <c r="E387" s="530">
        <v>23</v>
      </c>
      <c r="F387" s="530">
        <v>97</v>
      </c>
      <c r="G387" s="530">
        <v>90</v>
      </c>
      <c r="H387" s="65">
        <v>8016.7000000000007</v>
      </c>
      <c r="I387" s="65">
        <v>225.7</v>
      </c>
      <c r="J387" s="615">
        <v>0.22923397407910981</v>
      </c>
      <c r="K387" s="65">
        <v>1837.6999999999998</v>
      </c>
      <c r="L387" s="615">
        <v>1.1164194743472999E-2</v>
      </c>
      <c r="M387" s="65">
        <v>89.5</v>
      </c>
      <c r="N387" s="615">
        <v>0</v>
      </c>
      <c r="O387" s="65">
        <v>0</v>
      </c>
      <c r="P387" s="65">
        <v>0</v>
      </c>
      <c r="Q387" s="65">
        <v>0</v>
      </c>
      <c r="R387" s="65">
        <v>329</v>
      </c>
      <c r="S387" s="65">
        <v>17</v>
      </c>
      <c r="T387" s="65">
        <v>1022.6</v>
      </c>
      <c r="U387" s="615">
        <v>0.39994012498908532</v>
      </c>
      <c r="V387" s="65">
        <v>3206.2000000000007</v>
      </c>
      <c r="W387" s="65">
        <v>954.2</v>
      </c>
      <c r="X387" s="65">
        <v>0</v>
      </c>
      <c r="Y387" s="65">
        <v>0</v>
      </c>
      <c r="Z387" s="65">
        <v>15698.600000000002</v>
      </c>
      <c r="AA387" s="65">
        <v>0</v>
      </c>
      <c r="AB387" s="140">
        <v>4160.4000000000005</v>
      </c>
      <c r="AC387" s="140">
        <v>11538.2</v>
      </c>
      <c r="AD387" s="232">
        <v>0.7</v>
      </c>
      <c r="AE387" s="140">
        <v>5611.69</v>
      </c>
      <c r="AF387" s="140"/>
      <c r="AG387" s="140">
        <v>641.5</v>
      </c>
      <c r="AH387" s="497"/>
      <c r="AI387" s="65">
        <v>0</v>
      </c>
      <c r="AJ387" s="65"/>
      <c r="AK387" s="429"/>
      <c r="AL387" s="65">
        <v>641.5</v>
      </c>
      <c r="AM387" s="498"/>
      <c r="AN387" s="62">
        <v>0</v>
      </c>
      <c r="AP387" s="576"/>
    </row>
    <row r="388" spans="2:42" s="601" customFormat="1" x14ac:dyDescent="0.25">
      <c r="B388" s="576">
        <v>374</v>
      </c>
      <c r="C388" s="666"/>
      <c r="D388" s="15" t="s">
        <v>895</v>
      </c>
      <c r="E388" s="112">
        <v>12</v>
      </c>
      <c r="F388" s="112">
        <v>52</v>
      </c>
      <c r="G388" s="112">
        <v>46</v>
      </c>
      <c r="H388" s="69">
        <v>4017.7000000000003</v>
      </c>
      <c r="I388" s="69">
        <v>108.1</v>
      </c>
      <c r="J388" s="620">
        <v>0.22575105159668463</v>
      </c>
      <c r="K388" s="69">
        <v>906.99999999999989</v>
      </c>
      <c r="L388" s="620">
        <v>0</v>
      </c>
      <c r="M388" s="69">
        <v>0</v>
      </c>
      <c r="N388" s="620">
        <v>0</v>
      </c>
      <c r="O388" s="69">
        <v>0</v>
      </c>
      <c r="P388" s="69">
        <v>0</v>
      </c>
      <c r="Q388" s="69">
        <v>0</v>
      </c>
      <c r="R388" s="69">
        <v>119.6</v>
      </c>
      <c r="S388" s="69">
        <v>8.5</v>
      </c>
      <c r="T388" s="69">
        <v>506.1</v>
      </c>
      <c r="U388" s="620">
        <v>0.39993030838539467</v>
      </c>
      <c r="V388" s="69">
        <v>1606.8000000000002</v>
      </c>
      <c r="W388" s="69">
        <v>471.90000000000003</v>
      </c>
      <c r="X388" s="69">
        <v>0</v>
      </c>
      <c r="Y388" s="69">
        <v>0</v>
      </c>
      <c r="Z388" s="60">
        <v>7745.7000000000007</v>
      </c>
      <c r="AA388" s="60">
        <v>0</v>
      </c>
      <c r="AB388" s="69">
        <v>2078.7000000000003</v>
      </c>
      <c r="AC388" s="69">
        <v>5667.0000000000009</v>
      </c>
      <c r="AD388" s="238">
        <v>0.7</v>
      </c>
      <c r="AE388" s="69">
        <v>2812.39</v>
      </c>
      <c r="AF388" s="69"/>
      <c r="AG388" s="69">
        <v>361.6</v>
      </c>
      <c r="AH388" s="497">
        <v>0.7</v>
      </c>
      <c r="AI388" s="60">
        <v>0</v>
      </c>
      <c r="AJ388" s="69">
        <v>203</v>
      </c>
      <c r="AK388" s="438">
        <v>0.09</v>
      </c>
      <c r="AL388" s="69">
        <v>361.6</v>
      </c>
      <c r="AM388" s="497">
        <v>0.78999999999999992</v>
      </c>
      <c r="AN388" s="461"/>
      <c r="AP388" s="576"/>
    </row>
    <row r="389" spans="2:42" s="601" customFormat="1" x14ac:dyDescent="0.25">
      <c r="B389" s="576">
        <v>375</v>
      </c>
      <c r="C389" s="666"/>
      <c r="D389" s="15" t="s">
        <v>896</v>
      </c>
      <c r="E389" s="112">
        <v>11</v>
      </c>
      <c r="F389" s="112">
        <v>45</v>
      </c>
      <c r="G389" s="112">
        <v>44</v>
      </c>
      <c r="H389" s="69">
        <v>3999</v>
      </c>
      <c r="I389" s="69">
        <v>117.60000000000001</v>
      </c>
      <c r="J389" s="620">
        <v>0.23273318329582396</v>
      </c>
      <c r="K389" s="69">
        <v>930.7</v>
      </c>
      <c r="L389" s="620">
        <v>2.2380595148787197E-2</v>
      </c>
      <c r="M389" s="69">
        <v>89.5</v>
      </c>
      <c r="N389" s="620">
        <v>0</v>
      </c>
      <c r="O389" s="69">
        <v>0</v>
      </c>
      <c r="P389" s="69">
        <v>0</v>
      </c>
      <c r="Q389" s="69">
        <v>0</v>
      </c>
      <c r="R389" s="69">
        <v>209.4</v>
      </c>
      <c r="S389" s="69">
        <v>8.5</v>
      </c>
      <c r="T389" s="69">
        <v>516.5</v>
      </c>
      <c r="U389" s="620">
        <v>0.39994998749687427</v>
      </c>
      <c r="V389" s="69">
        <v>1599.4000000000003</v>
      </c>
      <c r="W389" s="69">
        <v>482.3</v>
      </c>
      <c r="X389" s="69">
        <v>0</v>
      </c>
      <c r="Y389" s="69">
        <v>0</v>
      </c>
      <c r="Z389" s="60">
        <v>7952.9000000000005</v>
      </c>
      <c r="AA389" s="60">
        <v>0</v>
      </c>
      <c r="AB389" s="69">
        <v>2081.7000000000003</v>
      </c>
      <c r="AC389" s="69">
        <v>5871.2</v>
      </c>
      <c r="AD389" s="238">
        <v>0.7</v>
      </c>
      <c r="AE389" s="69">
        <v>2799.2999999999997</v>
      </c>
      <c r="AF389" s="69"/>
      <c r="AG389" s="69">
        <v>279.89999999999998</v>
      </c>
      <c r="AH389" s="497">
        <v>0.7</v>
      </c>
      <c r="AI389" s="60">
        <v>0</v>
      </c>
      <c r="AJ389" s="69">
        <v>162</v>
      </c>
      <c r="AK389" s="438">
        <v>7.0000000000000007E-2</v>
      </c>
      <c r="AL389" s="69">
        <v>279.89999999999998</v>
      </c>
      <c r="AM389" s="497">
        <v>0.77</v>
      </c>
      <c r="AN389" s="461"/>
      <c r="AP389" s="576"/>
    </row>
    <row r="390" spans="2:42" s="601" customFormat="1" x14ac:dyDescent="0.25">
      <c r="B390" s="576">
        <v>376</v>
      </c>
      <c r="C390" s="666" t="s">
        <v>821</v>
      </c>
      <c r="D390" s="494" t="s">
        <v>124</v>
      </c>
      <c r="E390" s="530">
        <v>28</v>
      </c>
      <c r="F390" s="530">
        <v>110</v>
      </c>
      <c r="G390" s="530">
        <v>103</v>
      </c>
      <c r="H390" s="65">
        <v>9811.5</v>
      </c>
      <c r="I390" s="65">
        <v>218.39999999999998</v>
      </c>
      <c r="J390" s="615">
        <v>0.20380166131580288</v>
      </c>
      <c r="K390" s="65">
        <v>1999.6</v>
      </c>
      <c r="L390" s="615">
        <v>0</v>
      </c>
      <c r="M390" s="65">
        <v>0</v>
      </c>
      <c r="N390" s="615">
        <v>0</v>
      </c>
      <c r="O390" s="65">
        <v>0</v>
      </c>
      <c r="P390" s="65">
        <v>0</v>
      </c>
      <c r="Q390" s="65">
        <v>0</v>
      </c>
      <c r="R390" s="65">
        <v>575.4</v>
      </c>
      <c r="S390" s="65">
        <v>21.2</v>
      </c>
      <c r="T390" s="65">
        <v>1199.8000000000002</v>
      </c>
      <c r="U390" s="615">
        <v>0.39086785914488098</v>
      </c>
      <c r="V390" s="65">
        <v>3835</v>
      </c>
      <c r="W390" s="65">
        <v>1137.7</v>
      </c>
      <c r="X390" s="65">
        <v>0</v>
      </c>
      <c r="Y390" s="65">
        <v>0</v>
      </c>
      <c r="Z390" s="65">
        <v>18798.599999999999</v>
      </c>
      <c r="AA390" s="65">
        <v>0</v>
      </c>
      <c r="AB390" s="140">
        <v>4972.7000000000007</v>
      </c>
      <c r="AC390" s="140">
        <v>13825.899999999998</v>
      </c>
      <c r="AD390" s="232">
        <v>0.7</v>
      </c>
      <c r="AE390" s="140">
        <v>6868.0499999999993</v>
      </c>
      <c r="AF390" s="140"/>
      <c r="AG390" s="140">
        <v>781.2</v>
      </c>
      <c r="AH390" s="497"/>
      <c r="AI390" s="65">
        <v>0</v>
      </c>
      <c r="AJ390" s="65"/>
      <c r="AK390" s="429"/>
      <c r="AL390" s="65">
        <v>781.2</v>
      </c>
      <c r="AM390" s="498"/>
      <c r="AN390" s="62">
        <v>0</v>
      </c>
      <c r="AP390" s="576"/>
    </row>
    <row r="391" spans="2:42" s="601" customFormat="1" x14ac:dyDescent="0.25">
      <c r="B391" s="576">
        <v>377</v>
      </c>
      <c r="C391" s="666"/>
      <c r="D391" s="15" t="s">
        <v>897</v>
      </c>
      <c r="E391" s="112">
        <v>15</v>
      </c>
      <c r="F391" s="112">
        <v>57</v>
      </c>
      <c r="G391" s="112">
        <v>54</v>
      </c>
      <c r="H391" s="69">
        <v>5092</v>
      </c>
      <c r="I391" s="69">
        <v>110.39999999999999</v>
      </c>
      <c r="J391" s="620">
        <v>0.20524351924587586</v>
      </c>
      <c r="K391" s="69">
        <v>1045.0999999999999</v>
      </c>
      <c r="L391" s="620">
        <v>0</v>
      </c>
      <c r="M391" s="69">
        <v>0</v>
      </c>
      <c r="N391" s="620">
        <v>0</v>
      </c>
      <c r="O391" s="69">
        <v>0</v>
      </c>
      <c r="P391" s="69">
        <v>0</v>
      </c>
      <c r="Q391" s="69">
        <v>0</v>
      </c>
      <c r="R391" s="69">
        <v>327.5</v>
      </c>
      <c r="S391" s="69">
        <v>12.7</v>
      </c>
      <c r="T391" s="69">
        <v>637.40000000000009</v>
      </c>
      <c r="U391" s="620">
        <v>0.39996072270227806</v>
      </c>
      <c r="V391" s="69">
        <v>2036.6</v>
      </c>
      <c r="W391" s="69">
        <v>602.80000000000007</v>
      </c>
      <c r="X391" s="69">
        <v>0</v>
      </c>
      <c r="Y391" s="69">
        <v>0</v>
      </c>
      <c r="Z391" s="60">
        <v>9864.5</v>
      </c>
      <c r="AA391" s="60">
        <v>0</v>
      </c>
      <c r="AB391" s="69">
        <v>2639.4</v>
      </c>
      <c r="AC391" s="69">
        <v>7225.1</v>
      </c>
      <c r="AD391" s="238">
        <v>0.7</v>
      </c>
      <c r="AE391" s="69">
        <v>3564.3999999999996</v>
      </c>
      <c r="AF391" s="69"/>
      <c r="AG391" s="69">
        <v>356.4</v>
      </c>
      <c r="AH391" s="497">
        <v>0.7</v>
      </c>
      <c r="AI391" s="60">
        <v>0</v>
      </c>
      <c r="AJ391" s="69">
        <v>165</v>
      </c>
      <c r="AK391" s="438">
        <v>7.0000000000000007E-2</v>
      </c>
      <c r="AL391" s="69">
        <v>356.4</v>
      </c>
      <c r="AM391" s="497">
        <v>0.77</v>
      </c>
      <c r="AN391" s="461"/>
      <c r="AP391" s="576"/>
    </row>
    <row r="392" spans="2:42" s="601" customFormat="1" x14ac:dyDescent="0.25">
      <c r="B392" s="576">
        <v>378</v>
      </c>
      <c r="C392" s="666"/>
      <c r="D392" s="15" t="s">
        <v>898</v>
      </c>
      <c r="E392" s="112">
        <v>13</v>
      </c>
      <c r="F392" s="112">
        <v>53</v>
      </c>
      <c r="G392" s="112">
        <v>49</v>
      </c>
      <c r="H392" s="69">
        <v>4719.4999999999991</v>
      </c>
      <c r="I392" s="69">
        <v>108</v>
      </c>
      <c r="J392" s="620">
        <v>0.20224600063566059</v>
      </c>
      <c r="K392" s="69">
        <v>954.5</v>
      </c>
      <c r="L392" s="620">
        <v>0</v>
      </c>
      <c r="M392" s="69">
        <v>0</v>
      </c>
      <c r="N392" s="620">
        <v>0</v>
      </c>
      <c r="O392" s="69">
        <v>0</v>
      </c>
      <c r="P392" s="69">
        <v>0</v>
      </c>
      <c r="Q392" s="69">
        <v>0</v>
      </c>
      <c r="R392" s="69">
        <v>247.89999999999998</v>
      </c>
      <c r="S392" s="69">
        <v>8.5</v>
      </c>
      <c r="T392" s="69">
        <v>562.4</v>
      </c>
      <c r="U392" s="620">
        <v>0.3810573153935799</v>
      </c>
      <c r="V392" s="69">
        <v>1798.4</v>
      </c>
      <c r="W392" s="69">
        <v>534.9</v>
      </c>
      <c r="X392" s="69">
        <v>0</v>
      </c>
      <c r="Y392" s="69">
        <v>0</v>
      </c>
      <c r="Z392" s="60">
        <v>8934.0999999999985</v>
      </c>
      <c r="AA392" s="60">
        <v>0</v>
      </c>
      <c r="AB392" s="69">
        <v>2333.3000000000002</v>
      </c>
      <c r="AC392" s="69">
        <v>6600.7999999999984</v>
      </c>
      <c r="AD392" s="238">
        <v>0.7</v>
      </c>
      <c r="AE392" s="69">
        <v>3303.6499999999992</v>
      </c>
      <c r="AF392" s="69"/>
      <c r="AG392" s="69">
        <v>424.8</v>
      </c>
      <c r="AH392" s="497">
        <v>0.7</v>
      </c>
      <c r="AI392" s="60">
        <v>0</v>
      </c>
      <c r="AJ392" s="69">
        <v>209</v>
      </c>
      <c r="AK392" s="438">
        <v>0.09</v>
      </c>
      <c r="AL392" s="69">
        <v>424.8</v>
      </c>
      <c r="AM392" s="497">
        <v>0.78999999999999992</v>
      </c>
      <c r="AN392" s="461"/>
      <c r="AP392" s="576"/>
    </row>
    <row r="393" spans="2:42" s="601" customFormat="1" x14ac:dyDescent="0.25">
      <c r="B393" s="576">
        <v>379</v>
      </c>
      <c r="C393" s="666" t="s">
        <v>822</v>
      </c>
      <c r="D393" s="494" t="s">
        <v>124</v>
      </c>
      <c r="E393" s="530">
        <v>17</v>
      </c>
      <c r="F393" s="530">
        <v>69</v>
      </c>
      <c r="G393" s="530">
        <v>65</v>
      </c>
      <c r="H393" s="65">
        <v>6218.1999999999989</v>
      </c>
      <c r="I393" s="65">
        <v>169.2</v>
      </c>
      <c r="J393" s="615">
        <v>0.23850953652182305</v>
      </c>
      <c r="K393" s="65">
        <v>1483.1</v>
      </c>
      <c r="L393" s="615">
        <v>0</v>
      </c>
      <c r="M393" s="65">
        <v>0</v>
      </c>
      <c r="N393" s="615">
        <v>0</v>
      </c>
      <c r="O393" s="65">
        <v>0</v>
      </c>
      <c r="P393" s="65">
        <v>0</v>
      </c>
      <c r="Q393" s="65">
        <v>0</v>
      </c>
      <c r="R393" s="65">
        <v>313.3</v>
      </c>
      <c r="S393" s="65">
        <v>8.4</v>
      </c>
      <c r="T393" s="65">
        <v>788.5</v>
      </c>
      <c r="U393" s="615">
        <v>0.39995497089189802</v>
      </c>
      <c r="V393" s="65">
        <v>2487</v>
      </c>
      <c r="W393" s="65">
        <v>760.9</v>
      </c>
      <c r="X393" s="65">
        <v>0</v>
      </c>
      <c r="Y393" s="65">
        <v>0</v>
      </c>
      <c r="Z393" s="65">
        <v>12228.599999999999</v>
      </c>
      <c r="AA393" s="65">
        <v>0</v>
      </c>
      <c r="AB393" s="140">
        <v>3247.8999999999996</v>
      </c>
      <c r="AC393" s="140">
        <v>8980.6999999999989</v>
      </c>
      <c r="AD393" s="232">
        <v>0.7</v>
      </c>
      <c r="AE393" s="140">
        <v>4352.74</v>
      </c>
      <c r="AF393" s="140"/>
      <c r="AG393" s="140">
        <v>489.7</v>
      </c>
      <c r="AH393" s="497"/>
      <c r="AI393" s="65">
        <v>0</v>
      </c>
      <c r="AJ393" s="65"/>
      <c r="AK393" s="429"/>
      <c r="AL393" s="65">
        <v>489.7</v>
      </c>
      <c r="AM393" s="498"/>
      <c r="AN393" s="62">
        <v>0</v>
      </c>
      <c r="AP393" s="576"/>
    </row>
    <row r="394" spans="2:42" s="601" customFormat="1" ht="14.25" customHeight="1" x14ac:dyDescent="0.25">
      <c r="B394" s="576">
        <v>380</v>
      </c>
      <c r="C394" s="666"/>
      <c r="D394" s="15" t="s">
        <v>311</v>
      </c>
      <c r="E394" s="112">
        <v>7</v>
      </c>
      <c r="F394" s="112">
        <v>27</v>
      </c>
      <c r="G394" s="112">
        <v>26</v>
      </c>
      <c r="H394" s="69">
        <v>2717.2999999999997</v>
      </c>
      <c r="I394" s="69">
        <v>54</v>
      </c>
      <c r="J394" s="620">
        <v>0.19088801383726497</v>
      </c>
      <c r="K394" s="69">
        <v>518.70000000000005</v>
      </c>
      <c r="L394" s="620">
        <v>0</v>
      </c>
      <c r="M394" s="69">
        <v>0</v>
      </c>
      <c r="N394" s="620">
        <v>0</v>
      </c>
      <c r="O394" s="69">
        <v>0</v>
      </c>
      <c r="P394" s="69">
        <v>0</v>
      </c>
      <c r="Q394" s="69">
        <v>0</v>
      </c>
      <c r="R394" s="69">
        <v>199.20000000000002</v>
      </c>
      <c r="S394" s="69">
        <v>4.2</v>
      </c>
      <c r="T394" s="69">
        <v>336.5</v>
      </c>
      <c r="U394" s="620">
        <v>0.39995583851617417</v>
      </c>
      <c r="V394" s="69">
        <v>1086.8</v>
      </c>
      <c r="W394" s="69">
        <v>329.4</v>
      </c>
      <c r="X394" s="69">
        <v>0</v>
      </c>
      <c r="Y394" s="69">
        <v>0</v>
      </c>
      <c r="Z394" s="60">
        <v>5246.0999999999995</v>
      </c>
      <c r="AA394" s="60">
        <v>0</v>
      </c>
      <c r="AB394" s="69">
        <v>1416.1999999999998</v>
      </c>
      <c r="AC394" s="69">
        <v>3829.8999999999996</v>
      </c>
      <c r="AD394" s="238">
        <v>0.7</v>
      </c>
      <c r="AE394" s="69">
        <v>1902.1099999999997</v>
      </c>
      <c r="AF394" s="69"/>
      <c r="AG394" s="69">
        <v>244.6</v>
      </c>
      <c r="AH394" s="497">
        <v>0.7</v>
      </c>
      <c r="AI394" s="60">
        <v>0</v>
      </c>
      <c r="AJ394" s="69">
        <v>203</v>
      </c>
      <c r="AK394" s="438">
        <v>0.09</v>
      </c>
      <c r="AL394" s="69">
        <v>244.6</v>
      </c>
      <c r="AM394" s="497">
        <v>0.78999999999999992</v>
      </c>
      <c r="AN394" s="461"/>
      <c r="AP394" s="576"/>
    </row>
    <row r="395" spans="2:42" s="601" customFormat="1" x14ac:dyDescent="0.25">
      <c r="B395" s="576">
        <v>381</v>
      </c>
      <c r="C395" s="666"/>
      <c r="D395" s="15" t="s">
        <v>899</v>
      </c>
      <c r="E395" s="112">
        <v>10</v>
      </c>
      <c r="F395" s="112">
        <v>42</v>
      </c>
      <c r="G395" s="112">
        <v>39</v>
      </c>
      <c r="H395" s="69">
        <v>3500.8999999999996</v>
      </c>
      <c r="I395" s="69">
        <v>115.2</v>
      </c>
      <c r="J395" s="620">
        <v>0.27547202148019079</v>
      </c>
      <c r="K395" s="69">
        <v>964.39999999999986</v>
      </c>
      <c r="L395" s="620">
        <v>0</v>
      </c>
      <c r="M395" s="69">
        <v>0</v>
      </c>
      <c r="N395" s="620">
        <v>0</v>
      </c>
      <c r="O395" s="69">
        <v>0</v>
      </c>
      <c r="P395" s="69">
        <v>0</v>
      </c>
      <c r="Q395" s="69">
        <v>0</v>
      </c>
      <c r="R395" s="69">
        <v>114.1</v>
      </c>
      <c r="S395" s="69">
        <v>4.2</v>
      </c>
      <c r="T395" s="69">
        <v>452</v>
      </c>
      <c r="U395" s="620">
        <v>0.39995429746636585</v>
      </c>
      <c r="V395" s="69">
        <v>1400.2</v>
      </c>
      <c r="W395" s="69">
        <v>431.5</v>
      </c>
      <c r="X395" s="69">
        <v>0</v>
      </c>
      <c r="Y395" s="69">
        <v>0</v>
      </c>
      <c r="Z395" s="60">
        <v>6982.4999999999991</v>
      </c>
      <c r="AA395" s="60">
        <v>0</v>
      </c>
      <c r="AB395" s="69">
        <v>1831.7</v>
      </c>
      <c r="AC395" s="69">
        <v>5150.7999999999993</v>
      </c>
      <c r="AD395" s="238">
        <v>0.7</v>
      </c>
      <c r="AE395" s="69">
        <v>2450.6299999999997</v>
      </c>
      <c r="AF395" s="69"/>
      <c r="AG395" s="69">
        <v>245.1</v>
      </c>
      <c r="AH395" s="497">
        <v>0.7</v>
      </c>
      <c r="AI395" s="60">
        <v>0</v>
      </c>
      <c r="AJ395" s="69">
        <v>144</v>
      </c>
      <c r="AK395" s="438">
        <v>7.0000000000000007E-2</v>
      </c>
      <c r="AL395" s="69">
        <v>245.1</v>
      </c>
      <c r="AM395" s="497">
        <v>0.77</v>
      </c>
      <c r="AN395" s="461"/>
      <c r="AP395" s="576"/>
    </row>
    <row r="396" spans="2:42" s="601" customFormat="1" ht="42.75" customHeight="1" x14ac:dyDescent="0.25">
      <c r="B396" s="576">
        <v>382</v>
      </c>
      <c r="C396" s="741" t="s">
        <v>312</v>
      </c>
      <c r="D396" s="742"/>
      <c r="E396" s="511">
        <v>92</v>
      </c>
      <c r="F396" s="511">
        <v>436</v>
      </c>
      <c r="G396" s="511">
        <v>413</v>
      </c>
      <c r="H396" s="512">
        <v>43521.33</v>
      </c>
      <c r="I396" s="512">
        <v>1421.1000000000001</v>
      </c>
      <c r="J396" s="598">
        <v>0.31134204768098767</v>
      </c>
      <c r="K396" s="512">
        <v>13550.02</v>
      </c>
      <c r="L396" s="598">
        <v>3.0674614034083975E-3</v>
      </c>
      <c r="M396" s="512">
        <v>133.5</v>
      </c>
      <c r="N396" s="598">
        <v>0</v>
      </c>
      <c r="O396" s="512">
        <v>0</v>
      </c>
      <c r="P396" s="512">
        <v>0</v>
      </c>
      <c r="Q396" s="512">
        <v>2.8</v>
      </c>
      <c r="R396" s="512">
        <v>771.9</v>
      </c>
      <c r="S396" s="512">
        <v>125.5</v>
      </c>
      <c r="T396" s="512">
        <v>6172.8229500000007</v>
      </c>
      <c r="U396" s="598">
        <v>0.33647637606663217</v>
      </c>
      <c r="V396" s="513">
        <v>14643.899400000002</v>
      </c>
      <c r="W396" s="512">
        <v>0</v>
      </c>
      <c r="X396" s="512">
        <v>0</v>
      </c>
      <c r="Y396" s="512">
        <v>0</v>
      </c>
      <c r="Z396" s="512">
        <v>83330.472350000011</v>
      </c>
      <c r="AA396" s="509">
        <v>1966</v>
      </c>
      <c r="AB396" s="509">
        <v>17162.599399999999</v>
      </c>
      <c r="AC396" s="509">
        <v>68133.872950000004</v>
      </c>
      <c r="AD396" s="599"/>
      <c r="AE396" s="509">
        <v>31565.891</v>
      </c>
      <c r="AF396" s="509"/>
      <c r="AG396" s="525">
        <v>15382.3</v>
      </c>
      <c r="AH396" s="526"/>
      <c r="AI396" s="525">
        <v>13957.5</v>
      </c>
      <c r="AJ396" s="525"/>
      <c r="AK396" s="525"/>
      <c r="AL396" s="525">
        <v>1424.8</v>
      </c>
      <c r="AM396" s="497"/>
      <c r="AN396" s="525">
        <v>0</v>
      </c>
      <c r="AP396" s="576"/>
    </row>
    <row r="397" spans="2:42" s="601" customFormat="1" ht="54.75" customHeight="1" x14ac:dyDescent="0.25">
      <c r="B397" s="576">
        <v>383</v>
      </c>
      <c r="C397" s="561" t="s">
        <v>823</v>
      </c>
      <c r="D397" s="609"/>
      <c r="E397" s="564"/>
      <c r="F397" s="564">
        <v>16</v>
      </c>
      <c r="G397" s="564">
        <v>13</v>
      </c>
      <c r="H397" s="309">
        <v>1572.8</v>
      </c>
      <c r="I397" s="309">
        <v>86.4</v>
      </c>
      <c r="J397" s="611">
        <v>0.36018565615462872</v>
      </c>
      <c r="K397" s="134">
        <v>566.5</v>
      </c>
      <c r="L397" s="611">
        <v>0</v>
      </c>
      <c r="M397" s="134">
        <v>0</v>
      </c>
      <c r="N397" s="611">
        <v>0</v>
      </c>
      <c r="O397" s="309">
        <v>0</v>
      </c>
      <c r="P397" s="309">
        <v>0</v>
      </c>
      <c r="Q397" s="309">
        <v>0</v>
      </c>
      <c r="R397" s="309">
        <v>0</v>
      </c>
      <c r="S397" s="309">
        <v>0</v>
      </c>
      <c r="T397" s="309">
        <v>209.2</v>
      </c>
      <c r="U397" s="611">
        <v>0.35141149542217703</v>
      </c>
      <c r="V397" s="156">
        <v>552.70000000000005</v>
      </c>
      <c r="W397" s="309">
        <v>0</v>
      </c>
      <c r="X397" s="309">
        <v>0</v>
      </c>
      <c r="Y397" s="309">
        <v>0</v>
      </c>
      <c r="Z397" s="309">
        <v>2987.5999999999995</v>
      </c>
      <c r="AA397" s="146">
        <v>102.4</v>
      </c>
      <c r="AB397" s="309">
        <v>655.1</v>
      </c>
      <c r="AC397" s="309">
        <v>2434.8999999999996</v>
      </c>
      <c r="AD397" s="310">
        <v>0.4</v>
      </c>
      <c r="AE397" s="309"/>
      <c r="AF397" s="309"/>
      <c r="AG397" s="309"/>
      <c r="AH397" s="532"/>
      <c r="AI397" s="594"/>
      <c r="AJ397" s="309"/>
      <c r="AK397" s="531"/>
      <c r="AL397" s="309"/>
      <c r="AM397" s="497"/>
      <c r="AN397" s="146"/>
      <c r="AP397" s="576"/>
    </row>
    <row r="398" spans="2:42" s="601" customFormat="1" x14ac:dyDescent="0.25">
      <c r="B398" s="576">
        <v>384</v>
      </c>
      <c r="C398" s="494" t="s">
        <v>710</v>
      </c>
      <c r="D398" s="632"/>
      <c r="E398" s="530">
        <v>92</v>
      </c>
      <c r="F398" s="530">
        <v>436</v>
      </c>
      <c r="G398" s="530">
        <v>413</v>
      </c>
      <c r="H398" s="65">
        <v>43521.33</v>
      </c>
      <c r="I398" s="65">
        <v>1421.1000000000001</v>
      </c>
      <c r="J398" s="615">
        <v>0.31134204768098767</v>
      </c>
      <c r="K398" s="65">
        <v>13550.02</v>
      </c>
      <c r="L398" s="615">
        <v>3.0674614034083975E-3</v>
      </c>
      <c r="M398" s="65">
        <v>133.5</v>
      </c>
      <c r="N398" s="615">
        <v>0</v>
      </c>
      <c r="O398" s="65">
        <v>0</v>
      </c>
      <c r="P398" s="65">
        <v>0</v>
      </c>
      <c r="Q398" s="65">
        <v>2.8</v>
      </c>
      <c r="R398" s="65">
        <v>771.9</v>
      </c>
      <c r="S398" s="65">
        <v>125.5</v>
      </c>
      <c r="T398" s="65">
        <v>6172.8229500000007</v>
      </c>
      <c r="U398" s="615">
        <v>0.33647637606663217</v>
      </c>
      <c r="V398" s="65">
        <v>14643.899400000002</v>
      </c>
      <c r="W398" s="65">
        <v>0</v>
      </c>
      <c r="X398" s="65">
        <v>0</v>
      </c>
      <c r="Y398" s="65">
        <v>0</v>
      </c>
      <c r="Z398" s="65">
        <v>80342.872350000005</v>
      </c>
      <c r="AA398" s="62">
        <v>1863.6</v>
      </c>
      <c r="AB398" s="62">
        <v>16507.499400000001</v>
      </c>
      <c r="AC398" s="62">
        <v>65698.97295000001</v>
      </c>
      <c r="AD398" s="232">
        <v>0.7</v>
      </c>
      <c r="AE398" s="62">
        <v>30464.931</v>
      </c>
      <c r="AF398" s="62"/>
      <c r="AG398" s="62">
        <v>15382.3</v>
      </c>
      <c r="AH398" s="498"/>
      <c r="AI398" s="62">
        <v>13957.5</v>
      </c>
      <c r="AJ398" s="62">
        <v>0</v>
      </c>
      <c r="AK398" s="62"/>
      <c r="AL398" s="62">
        <v>1424.8</v>
      </c>
      <c r="AM398" s="498"/>
      <c r="AN398" s="62">
        <v>0</v>
      </c>
      <c r="AP398" s="576"/>
    </row>
    <row r="399" spans="2:42" s="601" customFormat="1" x14ac:dyDescent="0.25">
      <c r="B399" s="576">
        <v>385</v>
      </c>
      <c r="C399" s="666" t="s">
        <v>313</v>
      </c>
      <c r="D399" s="494" t="s">
        <v>124</v>
      </c>
      <c r="E399" s="530">
        <v>8</v>
      </c>
      <c r="F399" s="530">
        <v>38</v>
      </c>
      <c r="G399" s="530">
        <v>38</v>
      </c>
      <c r="H399" s="65">
        <v>3501.1800000000003</v>
      </c>
      <c r="I399" s="65">
        <v>145.19999999999999</v>
      </c>
      <c r="J399" s="615">
        <v>0.30315493633574964</v>
      </c>
      <c r="K399" s="65">
        <v>1061.4000000000001</v>
      </c>
      <c r="L399" s="615">
        <v>0</v>
      </c>
      <c r="M399" s="65">
        <v>0</v>
      </c>
      <c r="N399" s="615">
        <v>0</v>
      </c>
      <c r="O399" s="65">
        <v>0</v>
      </c>
      <c r="P399" s="65">
        <v>0</v>
      </c>
      <c r="Q399" s="65">
        <v>0</v>
      </c>
      <c r="R399" s="65">
        <v>116.60000000000001</v>
      </c>
      <c r="S399" s="65">
        <v>8.4</v>
      </c>
      <c r="T399" s="65">
        <v>500.79160000000002</v>
      </c>
      <c r="U399" s="615">
        <v>0.3360921746382648</v>
      </c>
      <c r="V399" s="65">
        <v>1176.7192</v>
      </c>
      <c r="W399" s="65">
        <v>0</v>
      </c>
      <c r="X399" s="65">
        <v>0</v>
      </c>
      <c r="Y399" s="65">
        <v>0</v>
      </c>
      <c r="Z399" s="65">
        <v>6510.2908000000007</v>
      </c>
      <c r="AA399" s="140">
        <v>151</v>
      </c>
      <c r="AB399" s="140">
        <v>1327.7192</v>
      </c>
      <c r="AC399" s="140">
        <v>5333.5716000000002</v>
      </c>
      <c r="AD399" s="232">
        <v>0.7</v>
      </c>
      <c r="AE399" s="140">
        <v>2450.826</v>
      </c>
      <c r="AF399" s="140"/>
      <c r="AG399" s="140">
        <v>1123.0999999999999</v>
      </c>
      <c r="AH399" s="497"/>
      <c r="AI399" s="140">
        <v>1123.0999999999999</v>
      </c>
      <c r="AJ399" s="65"/>
      <c r="AK399" s="429">
        <v>0</v>
      </c>
      <c r="AL399" s="65">
        <v>0</v>
      </c>
      <c r="AM399" s="498"/>
      <c r="AN399" s="62">
        <v>0</v>
      </c>
      <c r="AP399" s="576"/>
    </row>
    <row r="400" spans="2:42" s="601" customFormat="1" x14ac:dyDescent="0.25">
      <c r="B400" s="576">
        <v>386</v>
      </c>
      <c r="C400" s="666"/>
      <c r="D400" s="15" t="s">
        <v>314</v>
      </c>
      <c r="E400" s="112">
        <v>5</v>
      </c>
      <c r="F400" s="112">
        <v>20</v>
      </c>
      <c r="G400" s="112">
        <v>20</v>
      </c>
      <c r="H400" s="69">
        <v>1772.4</v>
      </c>
      <c r="I400" s="69">
        <v>68.400000000000006</v>
      </c>
      <c r="J400" s="620">
        <v>0.24926653125705259</v>
      </c>
      <c r="K400" s="69">
        <v>441.8</v>
      </c>
      <c r="L400" s="620">
        <v>0</v>
      </c>
      <c r="M400" s="69">
        <v>0</v>
      </c>
      <c r="N400" s="620">
        <v>0</v>
      </c>
      <c r="O400" s="69">
        <v>0</v>
      </c>
      <c r="P400" s="69">
        <v>0</v>
      </c>
      <c r="Q400" s="69">
        <v>0</v>
      </c>
      <c r="R400" s="69">
        <v>44.2</v>
      </c>
      <c r="S400" s="69">
        <v>4.2</v>
      </c>
      <c r="T400" s="69">
        <v>243.83458333333331</v>
      </c>
      <c r="U400" s="620">
        <v>0.33571146468065904</v>
      </c>
      <c r="V400" s="69">
        <v>595.0150000000001</v>
      </c>
      <c r="W400" s="69">
        <v>0</v>
      </c>
      <c r="X400" s="69">
        <v>0</v>
      </c>
      <c r="Y400" s="69">
        <v>0</v>
      </c>
      <c r="Z400" s="60">
        <v>3169.8495833333336</v>
      </c>
      <c r="AA400" s="143">
        <v>73.5</v>
      </c>
      <c r="AB400" s="69">
        <v>668.5150000000001</v>
      </c>
      <c r="AC400" s="69">
        <v>2574.8345833333333</v>
      </c>
      <c r="AD400" s="238">
        <v>0.7</v>
      </c>
      <c r="AE400" s="69">
        <v>1240.68</v>
      </c>
      <c r="AF400" s="69"/>
      <c r="AG400" s="69">
        <v>572.20000000000005</v>
      </c>
      <c r="AH400" s="503">
        <v>0.70001974723538707</v>
      </c>
      <c r="AI400" s="594">
        <v>572.20000000000005</v>
      </c>
      <c r="AJ400" s="69">
        <v>106</v>
      </c>
      <c r="AK400" s="438">
        <v>0</v>
      </c>
      <c r="AL400" s="69">
        <v>0</v>
      </c>
      <c r="AM400" s="497">
        <v>0.70001974723538707</v>
      </c>
      <c r="AN400" s="461"/>
      <c r="AP400" s="576"/>
    </row>
    <row r="401" spans="2:42" s="601" customFormat="1" x14ac:dyDescent="0.25">
      <c r="B401" s="576">
        <v>387</v>
      </c>
      <c r="C401" s="666"/>
      <c r="D401" s="15" t="s">
        <v>315</v>
      </c>
      <c r="E401" s="112">
        <v>3</v>
      </c>
      <c r="F401" s="112">
        <v>18</v>
      </c>
      <c r="G401" s="112">
        <v>18</v>
      </c>
      <c r="H401" s="69">
        <v>1728.7800000000002</v>
      </c>
      <c r="I401" s="69">
        <v>76.8</v>
      </c>
      <c r="J401" s="620">
        <v>0.35840303566677073</v>
      </c>
      <c r="K401" s="69">
        <v>619.6</v>
      </c>
      <c r="L401" s="620">
        <v>0</v>
      </c>
      <c r="M401" s="69">
        <v>0</v>
      </c>
      <c r="N401" s="620">
        <v>0</v>
      </c>
      <c r="O401" s="69">
        <v>0</v>
      </c>
      <c r="P401" s="69">
        <v>0</v>
      </c>
      <c r="Q401" s="69">
        <v>0</v>
      </c>
      <c r="R401" s="69">
        <v>72.400000000000006</v>
      </c>
      <c r="S401" s="69">
        <v>4.2</v>
      </c>
      <c r="T401" s="69">
        <v>256.95701666666668</v>
      </c>
      <c r="U401" s="620">
        <v>0.33648249054246343</v>
      </c>
      <c r="V401" s="69">
        <v>581.70420000000001</v>
      </c>
      <c r="W401" s="69">
        <v>0</v>
      </c>
      <c r="X401" s="69">
        <v>0</v>
      </c>
      <c r="Y401" s="69">
        <v>0</v>
      </c>
      <c r="Z401" s="60">
        <v>3340.4412166666671</v>
      </c>
      <c r="AA401" s="143">
        <v>77.5</v>
      </c>
      <c r="AB401" s="69">
        <v>659.20420000000001</v>
      </c>
      <c r="AC401" s="69">
        <v>2758.7370166666669</v>
      </c>
      <c r="AD401" s="238">
        <v>0.7</v>
      </c>
      <c r="AE401" s="69">
        <v>1210.146</v>
      </c>
      <c r="AF401" s="69"/>
      <c r="AG401" s="69">
        <v>550.9</v>
      </c>
      <c r="AH401" s="503">
        <v>0.69997582109927226</v>
      </c>
      <c r="AI401" s="594">
        <v>550.9</v>
      </c>
      <c r="AJ401" s="69"/>
      <c r="AK401" s="438">
        <v>0</v>
      </c>
      <c r="AL401" s="69">
        <v>0</v>
      </c>
      <c r="AM401" s="497">
        <v>0.69997582109927226</v>
      </c>
      <c r="AN401" s="461"/>
      <c r="AP401" s="576"/>
    </row>
    <row r="402" spans="2:42" s="601" customFormat="1" x14ac:dyDescent="0.25">
      <c r="B402" s="576">
        <v>388</v>
      </c>
      <c r="C402" s="666" t="s">
        <v>316</v>
      </c>
      <c r="D402" s="494" t="s">
        <v>124</v>
      </c>
      <c r="E402" s="530">
        <v>8</v>
      </c>
      <c r="F402" s="530">
        <v>40</v>
      </c>
      <c r="G402" s="530">
        <v>36</v>
      </c>
      <c r="H402" s="65">
        <v>3671.5</v>
      </c>
      <c r="I402" s="65">
        <v>127.2</v>
      </c>
      <c r="J402" s="615">
        <v>0.32202097235462346</v>
      </c>
      <c r="K402" s="65">
        <v>1182.3</v>
      </c>
      <c r="L402" s="615">
        <v>0</v>
      </c>
      <c r="M402" s="65">
        <v>0</v>
      </c>
      <c r="N402" s="615">
        <v>0</v>
      </c>
      <c r="O402" s="65">
        <v>0</v>
      </c>
      <c r="P402" s="65">
        <v>0</v>
      </c>
      <c r="Q402" s="65">
        <v>0</v>
      </c>
      <c r="R402" s="65">
        <v>100</v>
      </c>
      <c r="S402" s="65">
        <v>12.600000000000001</v>
      </c>
      <c r="T402" s="65">
        <v>527.47900000000004</v>
      </c>
      <c r="U402" s="615">
        <v>0.33668745744246226</v>
      </c>
      <c r="V402" s="65">
        <v>1236.1480000000001</v>
      </c>
      <c r="W402" s="65">
        <v>0</v>
      </c>
      <c r="X402" s="65">
        <v>0</v>
      </c>
      <c r="Y402" s="65">
        <v>0</v>
      </c>
      <c r="Z402" s="65">
        <v>6857.2269999999999</v>
      </c>
      <c r="AA402" s="140">
        <v>159.10000000000002</v>
      </c>
      <c r="AB402" s="140">
        <v>1395.248</v>
      </c>
      <c r="AC402" s="140">
        <v>5621.0789999999997</v>
      </c>
      <c r="AD402" s="232">
        <v>0.7</v>
      </c>
      <c r="AE402" s="140">
        <v>2570.0499999999997</v>
      </c>
      <c r="AF402" s="140"/>
      <c r="AG402" s="140">
        <v>1303.3</v>
      </c>
      <c r="AH402" s="497"/>
      <c r="AI402" s="140">
        <v>1174.8</v>
      </c>
      <c r="AJ402" s="65"/>
      <c r="AK402" s="429"/>
      <c r="AL402" s="65">
        <v>128.5</v>
      </c>
      <c r="AM402" s="498"/>
      <c r="AN402" s="62">
        <v>0</v>
      </c>
      <c r="AP402" s="576"/>
    </row>
    <row r="403" spans="2:42" s="601" customFormat="1" x14ac:dyDescent="0.25">
      <c r="B403" s="576">
        <v>389</v>
      </c>
      <c r="C403" s="666"/>
      <c r="D403" s="15" t="s">
        <v>317</v>
      </c>
      <c r="E403" s="112">
        <v>4</v>
      </c>
      <c r="F403" s="112">
        <v>20</v>
      </c>
      <c r="G403" s="112">
        <v>18</v>
      </c>
      <c r="H403" s="69">
        <v>1835.6</v>
      </c>
      <c r="I403" s="69">
        <v>67.2</v>
      </c>
      <c r="J403" s="620">
        <v>0.30382436260623236</v>
      </c>
      <c r="K403" s="69">
        <v>557.70000000000005</v>
      </c>
      <c r="L403" s="620">
        <v>0</v>
      </c>
      <c r="M403" s="69">
        <v>0</v>
      </c>
      <c r="N403" s="620">
        <v>0</v>
      </c>
      <c r="O403" s="69">
        <v>0</v>
      </c>
      <c r="P403" s="69">
        <v>0</v>
      </c>
      <c r="Q403" s="69">
        <v>0</v>
      </c>
      <c r="R403" s="69">
        <v>72.099999999999994</v>
      </c>
      <c r="S403" s="69">
        <v>8.4</v>
      </c>
      <c r="T403" s="69">
        <v>263.25191666666666</v>
      </c>
      <c r="U403" s="620">
        <v>0.33668718675092618</v>
      </c>
      <c r="V403" s="69">
        <v>618.02300000000002</v>
      </c>
      <c r="W403" s="69">
        <v>0</v>
      </c>
      <c r="X403" s="69">
        <v>0</v>
      </c>
      <c r="Y403" s="69">
        <v>0</v>
      </c>
      <c r="Z403" s="60">
        <v>3422.2749166666667</v>
      </c>
      <c r="AA403" s="143">
        <v>79.400000000000006</v>
      </c>
      <c r="AB403" s="69">
        <v>697.423</v>
      </c>
      <c r="AC403" s="69">
        <v>2804.2519166666666</v>
      </c>
      <c r="AD403" s="238">
        <v>0.7</v>
      </c>
      <c r="AE403" s="69">
        <v>1284.9199999999998</v>
      </c>
      <c r="AF403" s="69"/>
      <c r="AG403" s="69">
        <v>587.5</v>
      </c>
      <c r="AH403" s="503">
        <v>0.70000163434299412</v>
      </c>
      <c r="AI403" s="594">
        <v>587.5</v>
      </c>
      <c r="AJ403" s="69"/>
      <c r="AK403" s="438">
        <v>0</v>
      </c>
      <c r="AL403" s="69">
        <v>0</v>
      </c>
      <c r="AM403" s="497">
        <v>0.70000163434299412</v>
      </c>
      <c r="AN403" s="461"/>
      <c r="AP403" s="576"/>
    </row>
    <row r="404" spans="2:42" s="601" customFormat="1" x14ac:dyDescent="0.25">
      <c r="B404" s="576">
        <v>390</v>
      </c>
      <c r="C404" s="666"/>
      <c r="D404" s="15" t="s">
        <v>318</v>
      </c>
      <c r="E404" s="112">
        <v>4</v>
      </c>
      <c r="F404" s="112">
        <v>20</v>
      </c>
      <c r="G404" s="112">
        <v>18</v>
      </c>
      <c r="H404" s="69">
        <v>1835.9</v>
      </c>
      <c r="I404" s="69">
        <v>60</v>
      </c>
      <c r="J404" s="620">
        <v>0.3402146086388147</v>
      </c>
      <c r="K404" s="69">
        <v>624.59999999999991</v>
      </c>
      <c r="L404" s="620">
        <v>0</v>
      </c>
      <c r="M404" s="69">
        <v>0</v>
      </c>
      <c r="N404" s="620">
        <v>0</v>
      </c>
      <c r="O404" s="69">
        <v>0</v>
      </c>
      <c r="P404" s="69">
        <v>0</v>
      </c>
      <c r="Q404" s="69">
        <v>0</v>
      </c>
      <c r="R404" s="69">
        <v>27.9</v>
      </c>
      <c r="S404" s="69">
        <v>4.2</v>
      </c>
      <c r="T404" s="69">
        <v>264.22708333333333</v>
      </c>
      <c r="U404" s="620">
        <v>0.33668772808976527</v>
      </c>
      <c r="V404" s="69">
        <v>618.12500000000011</v>
      </c>
      <c r="W404" s="69">
        <v>0</v>
      </c>
      <c r="X404" s="69">
        <v>0</v>
      </c>
      <c r="Y404" s="69">
        <v>0</v>
      </c>
      <c r="Z404" s="60">
        <v>3434.9520833333331</v>
      </c>
      <c r="AA404" s="143">
        <v>79.7</v>
      </c>
      <c r="AB404" s="69">
        <v>697.82500000000016</v>
      </c>
      <c r="AC404" s="69">
        <v>2816.8270833333331</v>
      </c>
      <c r="AD404" s="238">
        <v>0.7</v>
      </c>
      <c r="AE404" s="69">
        <v>1285.1299999999999</v>
      </c>
      <c r="AF404" s="69"/>
      <c r="AG404" s="69">
        <v>715.8</v>
      </c>
      <c r="AH404" s="503">
        <v>0.69999727654011656</v>
      </c>
      <c r="AI404" s="594">
        <v>587.29999999999995</v>
      </c>
      <c r="AJ404" s="69">
        <v>132</v>
      </c>
      <c r="AK404" s="438">
        <v>7.0000000000000007E-2</v>
      </c>
      <c r="AL404" s="69">
        <v>128.5</v>
      </c>
      <c r="AM404" s="497">
        <v>0.76999727654011663</v>
      </c>
      <c r="AN404" s="461"/>
      <c r="AP404" s="576"/>
    </row>
    <row r="405" spans="2:42" s="601" customFormat="1" x14ac:dyDescent="0.25">
      <c r="B405" s="576">
        <v>391</v>
      </c>
      <c r="C405" s="666" t="s">
        <v>319</v>
      </c>
      <c r="D405" s="494" t="s">
        <v>124</v>
      </c>
      <c r="E405" s="530">
        <v>12</v>
      </c>
      <c r="F405" s="530">
        <v>58</v>
      </c>
      <c r="G405" s="530">
        <v>57</v>
      </c>
      <c r="H405" s="65">
        <v>6879.6</v>
      </c>
      <c r="I405" s="65">
        <v>197.10000000000002</v>
      </c>
      <c r="J405" s="615">
        <v>0.31425082853654279</v>
      </c>
      <c r="K405" s="65">
        <v>2161.92</v>
      </c>
      <c r="L405" s="615">
        <v>0</v>
      </c>
      <c r="M405" s="65">
        <v>0</v>
      </c>
      <c r="N405" s="615">
        <v>0</v>
      </c>
      <c r="O405" s="65">
        <v>0</v>
      </c>
      <c r="P405" s="65">
        <v>0</v>
      </c>
      <c r="Q405" s="65">
        <v>0</v>
      </c>
      <c r="R405" s="65">
        <v>54.300000000000004</v>
      </c>
      <c r="S405" s="65">
        <v>15.899999999999999</v>
      </c>
      <c r="T405" s="65">
        <v>968.73608333333334</v>
      </c>
      <c r="U405" s="615">
        <v>0.3366493691493691</v>
      </c>
      <c r="V405" s="65">
        <v>2316.0129999999999</v>
      </c>
      <c r="W405" s="65">
        <v>0</v>
      </c>
      <c r="X405" s="65">
        <v>0</v>
      </c>
      <c r="Y405" s="65">
        <v>0</v>
      </c>
      <c r="Z405" s="65">
        <v>12593.569083333336</v>
      </c>
      <c r="AA405" s="140">
        <v>291.89999999999998</v>
      </c>
      <c r="AB405" s="140">
        <v>2607.9129999999996</v>
      </c>
      <c r="AC405" s="140">
        <v>10277.556083333337</v>
      </c>
      <c r="AD405" s="232">
        <v>0.7</v>
      </c>
      <c r="AE405" s="140">
        <v>4815.72</v>
      </c>
      <c r="AF405" s="140"/>
      <c r="AG405" s="140">
        <v>2207.8000000000002</v>
      </c>
      <c r="AH405" s="497"/>
      <c r="AI405" s="140">
        <v>2207.8000000000002</v>
      </c>
      <c r="AJ405" s="65"/>
      <c r="AK405" s="429">
        <v>0</v>
      </c>
      <c r="AL405" s="65">
        <v>0</v>
      </c>
      <c r="AM405" s="498"/>
      <c r="AN405" s="62">
        <v>0</v>
      </c>
      <c r="AP405" s="576"/>
    </row>
    <row r="406" spans="2:42" s="601" customFormat="1" x14ac:dyDescent="0.25">
      <c r="B406" s="576">
        <v>392</v>
      </c>
      <c r="C406" s="666"/>
      <c r="D406" s="15" t="s">
        <v>320</v>
      </c>
      <c r="E406" s="112">
        <v>3</v>
      </c>
      <c r="F406" s="112">
        <v>15</v>
      </c>
      <c r="G406" s="112">
        <v>15</v>
      </c>
      <c r="H406" s="69">
        <v>1594.0000000000002</v>
      </c>
      <c r="I406" s="69">
        <v>52.1</v>
      </c>
      <c r="J406" s="620">
        <v>0.4055332496863237</v>
      </c>
      <c r="K406" s="69">
        <v>646.42000000000007</v>
      </c>
      <c r="L406" s="620">
        <v>0</v>
      </c>
      <c r="M406" s="69">
        <v>0</v>
      </c>
      <c r="N406" s="620">
        <v>0</v>
      </c>
      <c r="O406" s="69">
        <v>0</v>
      </c>
      <c r="P406" s="69">
        <v>0</v>
      </c>
      <c r="Q406" s="69">
        <v>0</v>
      </c>
      <c r="R406" s="69">
        <v>15.3</v>
      </c>
      <c r="S406" s="69">
        <v>5.3</v>
      </c>
      <c r="T406" s="69">
        <v>237.45725000000002</v>
      </c>
      <c r="U406" s="620">
        <v>0.33649121706398988</v>
      </c>
      <c r="V406" s="69">
        <v>536.36699999999996</v>
      </c>
      <c r="W406" s="69">
        <v>0</v>
      </c>
      <c r="X406" s="69">
        <v>0</v>
      </c>
      <c r="Y406" s="69">
        <v>0</v>
      </c>
      <c r="Z406" s="60">
        <v>3086.9442500000005</v>
      </c>
      <c r="AA406" s="143">
        <v>71.599999999999994</v>
      </c>
      <c r="AB406" s="69">
        <v>607.96699999999998</v>
      </c>
      <c r="AC406" s="69">
        <v>2550.5772500000007</v>
      </c>
      <c r="AD406" s="238">
        <v>0.7</v>
      </c>
      <c r="AE406" s="69">
        <v>1115.8000000000002</v>
      </c>
      <c r="AF406" s="69"/>
      <c r="AG406" s="69">
        <v>507.8</v>
      </c>
      <c r="AH406" s="503">
        <v>0.6999792973651191</v>
      </c>
      <c r="AI406" s="594">
        <v>507.8</v>
      </c>
      <c r="AJ406" s="69"/>
      <c r="AK406" s="438">
        <v>0</v>
      </c>
      <c r="AL406" s="69">
        <v>0</v>
      </c>
      <c r="AM406" s="497">
        <v>0.6999792973651191</v>
      </c>
      <c r="AN406" s="461"/>
      <c r="AP406" s="576"/>
    </row>
    <row r="407" spans="2:42" s="601" customFormat="1" x14ac:dyDescent="0.25">
      <c r="B407" s="576">
        <v>393</v>
      </c>
      <c r="C407" s="666"/>
      <c r="D407" s="15" t="s">
        <v>321</v>
      </c>
      <c r="E407" s="112">
        <v>5</v>
      </c>
      <c r="F407" s="112">
        <v>25</v>
      </c>
      <c r="G407" s="112">
        <v>24</v>
      </c>
      <c r="H407" s="69">
        <v>3117.4</v>
      </c>
      <c r="I407" s="69">
        <v>79.2</v>
      </c>
      <c r="J407" s="620">
        <v>0.26868544299736957</v>
      </c>
      <c r="K407" s="69">
        <v>837.59999999999991</v>
      </c>
      <c r="L407" s="620">
        <v>0</v>
      </c>
      <c r="M407" s="69">
        <v>0</v>
      </c>
      <c r="N407" s="620">
        <v>0</v>
      </c>
      <c r="O407" s="69">
        <v>0</v>
      </c>
      <c r="P407" s="69">
        <v>0</v>
      </c>
      <c r="Q407" s="69">
        <v>0</v>
      </c>
      <c r="R407" s="69">
        <v>17.3</v>
      </c>
      <c r="S407" s="69">
        <v>5.3</v>
      </c>
      <c r="T407" s="69">
        <v>425.51524999999998</v>
      </c>
      <c r="U407" s="620">
        <v>0.33662122281388329</v>
      </c>
      <c r="V407" s="69">
        <v>1049.3829999999998</v>
      </c>
      <c r="W407" s="69">
        <v>0</v>
      </c>
      <c r="X407" s="69">
        <v>0</v>
      </c>
      <c r="Y407" s="69">
        <v>0</v>
      </c>
      <c r="Z407" s="60">
        <v>5531.6982500000004</v>
      </c>
      <c r="AA407" s="143">
        <v>128.19999999999999</v>
      </c>
      <c r="AB407" s="69">
        <v>1177.5829999999999</v>
      </c>
      <c r="AC407" s="69">
        <v>4482.3152500000006</v>
      </c>
      <c r="AD407" s="238">
        <v>0.7</v>
      </c>
      <c r="AE407" s="69">
        <v>2182.1799999999998</v>
      </c>
      <c r="AF407" s="69"/>
      <c r="AG407" s="69">
        <v>1004.6</v>
      </c>
      <c r="AH407" s="503">
        <v>0.70000096234041187</v>
      </c>
      <c r="AI407" s="594">
        <v>1004.6</v>
      </c>
      <c r="AJ407" s="69"/>
      <c r="AK407" s="438">
        <v>0</v>
      </c>
      <c r="AL407" s="69">
        <v>0</v>
      </c>
      <c r="AM407" s="497">
        <v>0.70000096234041187</v>
      </c>
      <c r="AN407" s="461"/>
      <c r="AP407" s="576"/>
    </row>
    <row r="408" spans="2:42" s="601" customFormat="1" x14ac:dyDescent="0.25">
      <c r="B408" s="576">
        <v>394</v>
      </c>
      <c r="C408" s="666"/>
      <c r="D408" s="15" t="s">
        <v>322</v>
      </c>
      <c r="E408" s="112">
        <v>4</v>
      </c>
      <c r="F408" s="112">
        <v>18</v>
      </c>
      <c r="G408" s="112">
        <v>18</v>
      </c>
      <c r="H408" s="69">
        <v>2168.2000000000003</v>
      </c>
      <c r="I408" s="69">
        <v>65.8</v>
      </c>
      <c r="J408" s="620">
        <v>0.31265565907204129</v>
      </c>
      <c r="K408" s="69">
        <v>677.9</v>
      </c>
      <c r="L408" s="620">
        <v>0</v>
      </c>
      <c r="M408" s="69">
        <v>0</v>
      </c>
      <c r="N408" s="620">
        <v>0</v>
      </c>
      <c r="O408" s="69">
        <v>0</v>
      </c>
      <c r="P408" s="69">
        <v>0</v>
      </c>
      <c r="Q408" s="69">
        <v>0</v>
      </c>
      <c r="R408" s="69">
        <v>21.700000000000003</v>
      </c>
      <c r="S408" s="69">
        <v>5.3</v>
      </c>
      <c r="T408" s="69">
        <v>305.76358333333337</v>
      </c>
      <c r="U408" s="620">
        <v>0.33680610644774461</v>
      </c>
      <c r="V408" s="69">
        <v>730.26299999999992</v>
      </c>
      <c r="W408" s="69">
        <v>0</v>
      </c>
      <c r="X408" s="69">
        <v>0</v>
      </c>
      <c r="Y408" s="69">
        <v>0</v>
      </c>
      <c r="Z408" s="60">
        <v>3974.9265833333338</v>
      </c>
      <c r="AA408" s="143">
        <v>92.1</v>
      </c>
      <c r="AB408" s="69">
        <v>822.36299999999994</v>
      </c>
      <c r="AC408" s="69">
        <v>3244.6635833333339</v>
      </c>
      <c r="AD408" s="238">
        <v>0.7</v>
      </c>
      <c r="AE408" s="69">
        <v>1517.74</v>
      </c>
      <c r="AF408" s="69"/>
      <c r="AG408" s="69">
        <v>695.4</v>
      </c>
      <c r="AH408" s="503">
        <v>0.70001060787750191</v>
      </c>
      <c r="AI408" s="594">
        <v>695.4</v>
      </c>
      <c r="AJ408" s="69"/>
      <c r="AK408" s="438">
        <v>0</v>
      </c>
      <c r="AL408" s="69">
        <v>0</v>
      </c>
      <c r="AM408" s="497">
        <v>0.70001060787750191</v>
      </c>
      <c r="AN408" s="461"/>
      <c r="AP408" s="576"/>
    </row>
    <row r="409" spans="2:42" s="601" customFormat="1" x14ac:dyDescent="0.25">
      <c r="B409" s="576">
        <v>395</v>
      </c>
      <c r="C409" s="666" t="s">
        <v>323</v>
      </c>
      <c r="D409" s="494" t="s">
        <v>124</v>
      </c>
      <c r="E409" s="530">
        <v>8</v>
      </c>
      <c r="F409" s="530">
        <v>43</v>
      </c>
      <c r="G409" s="530">
        <v>43</v>
      </c>
      <c r="H409" s="65">
        <v>3877.4500000000003</v>
      </c>
      <c r="I409" s="65">
        <v>164</v>
      </c>
      <c r="J409" s="615">
        <v>0.32838592373853953</v>
      </c>
      <c r="K409" s="65">
        <v>1273.3000000000002</v>
      </c>
      <c r="L409" s="615">
        <v>0</v>
      </c>
      <c r="M409" s="65">
        <v>0</v>
      </c>
      <c r="N409" s="615">
        <v>0</v>
      </c>
      <c r="O409" s="65">
        <v>0</v>
      </c>
      <c r="P409" s="65">
        <v>0</v>
      </c>
      <c r="Q409" s="65">
        <v>0</v>
      </c>
      <c r="R409" s="65">
        <v>56.6</v>
      </c>
      <c r="S409" s="65">
        <v>8.4</v>
      </c>
      <c r="T409" s="65">
        <v>556.98841666666681</v>
      </c>
      <c r="U409" s="615">
        <v>0.33633212549484837</v>
      </c>
      <c r="V409" s="65">
        <v>1304.1109999999999</v>
      </c>
      <c r="W409" s="65">
        <v>0</v>
      </c>
      <c r="X409" s="65">
        <v>0</v>
      </c>
      <c r="Y409" s="65">
        <v>0</v>
      </c>
      <c r="Z409" s="65">
        <v>7240.8494166666669</v>
      </c>
      <c r="AA409" s="140">
        <v>168</v>
      </c>
      <c r="AB409" s="140">
        <v>1472.1109999999999</v>
      </c>
      <c r="AC409" s="140">
        <v>5936.738416666667</v>
      </c>
      <c r="AD409" s="232">
        <v>0.7</v>
      </c>
      <c r="AE409" s="140">
        <v>2714.2150000000001</v>
      </c>
      <c r="AF409" s="140"/>
      <c r="AG409" s="140">
        <v>1242.0999999999999</v>
      </c>
      <c r="AH409" s="497"/>
      <c r="AI409" s="140">
        <v>1242.0999999999999</v>
      </c>
      <c r="AJ409" s="65"/>
      <c r="AK409" s="429">
        <v>0</v>
      </c>
      <c r="AL409" s="65">
        <v>0</v>
      </c>
      <c r="AM409" s="498"/>
      <c r="AN409" s="62">
        <v>0</v>
      </c>
      <c r="AP409" s="576"/>
    </row>
    <row r="410" spans="2:42" s="601" customFormat="1" x14ac:dyDescent="0.25">
      <c r="B410" s="576">
        <v>396</v>
      </c>
      <c r="C410" s="666"/>
      <c r="D410" s="15" t="s">
        <v>324</v>
      </c>
      <c r="E410" s="112">
        <v>8</v>
      </c>
      <c r="F410" s="112">
        <v>43</v>
      </c>
      <c r="G410" s="112">
        <v>43</v>
      </c>
      <c r="H410" s="69">
        <v>3877.4500000000003</v>
      </c>
      <c r="I410" s="69">
        <v>164</v>
      </c>
      <c r="J410" s="620">
        <v>0.32838592373853953</v>
      </c>
      <c r="K410" s="69">
        <v>1273.3000000000002</v>
      </c>
      <c r="L410" s="620">
        <v>0</v>
      </c>
      <c r="M410" s="69">
        <v>0</v>
      </c>
      <c r="N410" s="620">
        <v>0</v>
      </c>
      <c r="O410" s="69">
        <v>0</v>
      </c>
      <c r="P410" s="69">
        <v>0</v>
      </c>
      <c r="Q410" s="69">
        <v>0</v>
      </c>
      <c r="R410" s="69">
        <v>56.6</v>
      </c>
      <c r="S410" s="69">
        <v>8.4</v>
      </c>
      <c r="T410" s="69">
        <v>556.98841666666681</v>
      </c>
      <c r="U410" s="620">
        <v>0.33633212549484837</v>
      </c>
      <c r="V410" s="69">
        <v>1304.1109999999999</v>
      </c>
      <c r="W410" s="69">
        <v>0</v>
      </c>
      <c r="X410" s="69">
        <v>0</v>
      </c>
      <c r="Y410" s="69">
        <v>0</v>
      </c>
      <c r="Z410" s="60">
        <v>7240.8494166666669</v>
      </c>
      <c r="AA410" s="143">
        <v>168</v>
      </c>
      <c r="AB410" s="69">
        <v>1472.1109999999999</v>
      </c>
      <c r="AC410" s="69">
        <v>5936.738416666667</v>
      </c>
      <c r="AD410" s="238">
        <v>0.7</v>
      </c>
      <c r="AE410" s="69">
        <v>2714.2150000000001</v>
      </c>
      <c r="AF410" s="69"/>
      <c r="AG410" s="69">
        <v>1242.0999999999999</v>
      </c>
      <c r="AH410" s="503">
        <v>0.69999896839417652</v>
      </c>
      <c r="AI410" s="594">
        <v>1242.0999999999999</v>
      </c>
      <c r="AJ410" s="69">
        <v>113</v>
      </c>
      <c r="AK410" s="438">
        <v>0</v>
      </c>
      <c r="AL410" s="69">
        <v>0</v>
      </c>
      <c r="AM410" s="497">
        <v>0.69999896839417652</v>
      </c>
      <c r="AN410" s="461"/>
      <c r="AP410" s="576"/>
    </row>
    <row r="411" spans="2:42" s="601" customFormat="1" x14ac:dyDescent="0.25">
      <c r="B411" s="576">
        <v>397</v>
      </c>
      <c r="C411" s="666" t="s">
        <v>325</v>
      </c>
      <c r="D411" s="494" t="s">
        <v>124</v>
      </c>
      <c r="E411" s="530">
        <v>9</v>
      </c>
      <c r="F411" s="530">
        <v>29</v>
      </c>
      <c r="G411" s="530">
        <v>25</v>
      </c>
      <c r="H411" s="65">
        <v>3218.5</v>
      </c>
      <c r="I411" s="65">
        <v>102</v>
      </c>
      <c r="J411" s="615">
        <v>0.25688985552275906</v>
      </c>
      <c r="K411" s="65">
        <v>826.80000000000007</v>
      </c>
      <c r="L411" s="615">
        <v>0</v>
      </c>
      <c r="M411" s="65">
        <v>0</v>
      </c>
      <c r="N411" s="615">
        <v>0</v>
      </c>
      <c r="O411" s="65">
        <v>0</v>
      </c>
      <c r="P411" s="65">
        <v>0</v>
      </c>
      <c r="Q411" s="65">
        <v>0</v>
      </c>
      <c r="R411" s="65">
        <v>55.8</v>
      </c>
      <c r="S411" s="65">
        <v>8.4</v>
      </c>
      <c r="T411" s="65">
        <v>432.86783333333335</v>
      </c>
      <c r="U411" s="615">
        <v>0.33527668168401425</v>
      </c>
      <c r="V411" s="65">
        <v>1079.088</v>
      </c>
      <c r="W411" s="65">
        <v>0</v>
      </c>
      <c r="X411" s="65">
        <v>0</v>
      </c>
      <c r="Y411" s="65">
        <v>0</v>
      </c>
      <c r="Z411" s="65">
        <v>5723.4558333333334</v>
      </c>
      <c r="AA411" s="140">
        <v>132.80000000000001</v>
      </c>
      <c r="AB411" s="140">
        <v>1211.8879999999999</v>
      </c>
      <c r="AC411" s="140">
        <v>4644.3678333333337</v>
      </c>
      <c r="AD411" s="232">
        <v>0.7</v>
      </c>
      <c r="AE411" s="140">
        <v>2252.9499999999998</v>
      </c>
      <c r="AF411" s="140"/>
      <c r="AG411" s="140">
        <v>1330.8</v>
      </c>
      <c r="AH411" s="497"/>
      <c r="AI411" s="140">
        <v>1041.0999999999999</v>
      </c>
      <c r="AJ411" s="65"/>
      <c r="AK411" s="429"/>
      <c r="AL411" s="65">
        <v>289.7</v>
      </c>
      <c r="AM411" s="498"/>
      <c r="AN411" s="62">
        <v>0</v>
      </c>
      <c r="AP411" s="576"/>
    </row>
    <row r="412" spans="2:42" s="601" customFormat="1" x14ac:dyDescent="0.25">
      <c r="B412" s="576">
        <v>398</v>
      </c>
      <c r="C412" s="666"/>
      <c r="D412" s="15" t="s">
        <v>326</v>
      </c>
      <c r="E412" s="112">
        <v>9</v>
      </c>
      <c r="F412" s="112">
        <v>29</v>
      </c>
      <c r="G412" s="112">
        <v>25</v>
      </c>
      <c r="H412" s="69">
        <v>3218.5</v>
      </c>
      <c r="I412" s="69">
        <v>102</v>
      </c>
      <c r="J412" s="620">
        <v>0.25688985552275906</v>
      </c>
      <c r="K412" s="69">
        <v>826.80000000000007</v>
      </c>
      <c r="L412" s="620">
        <v>0</v>
      </c>
      <c r="M412" s="69">
        <v>0</v>
      </c>
      <c r="N412" s="620">
        <v>0</v>
      </c>
      <c r="O412" s="69">
        <v>0</v>
      </c>
      <c r="P412" s="69">
        <v>0</v>
      </c>
      <c r="Q412" s="69">
        <v>0</v>
      </c>
      <c r="R412" s="69">
        <v>55.8</v>
      </c>
      <c r="S412" s="69">
        <v>8.4</v>
      </c>
      <c r="T412" s="69">
        <v>432.86783333333335</v>
      </c>
      <c r="U412" s="620">
        <v>0.33527668168401425</v>
      </c>
      <c r="V412" s="69">
        <v>1079.088</v>
      </c>
      <c r="W412" s="69">
        <v>0</v>
      </c>
      <c r="X412" s="69">
        <v>0</v>
      </c>
      <c r="Y412" s="69">
        <v>0</v>
      </c>
      <c r="Z412" s="60">
        <v>5723.4558333333334</v>
      </c>
      <c r="AA412" s="143">
        <v>132.80000000000001</v>
      </c>
      <c r="AB412" s="69">
        <v>1211.8879999999999</v>
      </c>
      <c r="AC412" s="69">
        <v>4644.3678333333337</v>
      </c>
      <c r="AD412" s="238">
        <v>0.7</v>
      </c>
      <c r="AE412" s="69">
        <v>2252.9499999999998</v>
      </c>
      <c r="AF412" s="69"/>
      <c r="AG412" s="69">
        <v>1330.8</v>
      </c>
      <c r="AH412" s="503">
        <v>0.70001180674227115</v>
      </c>
      <c r="AI412" s="594">
        <v>1041.0999999999999</v>
      </c>
      <c r="AJ412" s="69">
        <v>234</v>
      </c>
      <c r="AK412" s="438">
        <v>0.09</v>
      </c>
      <c r="AL412" s="69">
        <v>289.7</v>
      </c>
      <c r="AM412" s="497">
        <v>0.79001180674227112</v>
      </c>
      <c r="AN412" s="461"/>
      <c r="AP412" s="576"/>
    </row>
    <row r="413" spans="2:42" s="601" customFormat="1" x14ac:dyDescent="0.25">
      <c r="B413" s="576">
        <v>399</v>
      </c>
      <c r="C413" s="666" t="s">
        <v>327</v>
      </c>
      <c r="D413" s="494" t="s">
        <v>124</v>
      </c>
      <c r="E413" s="530">
        <v>7</v>
      </c>
      <c r="F413" s="530">
        <v>42</v>
      </c>
      <c r="G413" s="530">
        <v>39</v>
      </c>
      <c r="H413" s="65">
        <v>4543.1999999999989</v>
      </c>
      <c r="I413" s="65">
        <v>147.60000000000002</v>
      </c>
      <c r="J413" s="615">
        <v>0.34218172213417863</v>
      </c>
      <c r="K413" s="65">
        <v>1554.6</v>
      </c>
      <c r="L413" s="615">
        <v>0</v>
      </c>
      <c r="M413" s="65">
        <v>0</v>
      </c>
      <c r="N413" s="615">
        <v>0</v>
      </c>
      <c r="O413" s="65">
        <v>0</v>
      </c>
      <c r="P413" s="65">
        <v>0</v>
      </c>
      <c r="Q413" s="65">
        <v>0</v>
      </c>
      <c r="R413" s="65">
        <v>69.2</v>
      </c>
      <c r="S413" s="65">
        <v>21.2</v>
      </c>
      <c r="T413" s="65">
        <v>655.4815000000001</v>
      </c>
      <c r="U413" s="615">
        <v>0.33676219404824803</v>
      </c>
      <c r="V413" s="65">
        <v>1529.9780000000001</v>
      </c>
      <c r="W413" s="65">
        <v>0</v>
      </c>
      <c r="X413" s="65">
        <v>0</v>
      </c>
      <c r="Y413" s="65">
        <v>0</v>
      </c>
      <c r="Z413" s="65">
        <v>8521.2595000000001</v>
      </c>
      <c r="AA413" s="140">
        <v>197.7</v>
      </c>
      <c r="AB413" s="140">
        <v>1727.6780000000001</v>
      </c>
      <c r="AC413" s="140">
        <v>6991.2814999999991</v>
      </c>
      <c r="AD413" s="232">
        <v>0.7</v>
      </c>
      <c r="AE413" s="140">
        <v>3180.2399999999993</v>
      </c>
      <c r="AF413" s="140"/>
      <c r="AG413" s="140">
        <v>1638.1</v>
      </c>
      <c r="AH413" s="497"/>
      <c r="AI413" s="140">
        <v>1452.6</v>
      </c>
      <c r="AJ413" s="65"/>
      <c r="AK413" s="429"/>
      <c r="AL413" s="65">
        <v>185.5</v>
      </c>
      <c r="AM413" s="498"/>
      <c r="AN413" s="62">
        <v>0</v>
      </c>
      <c r="AP413" s="576"/>
    </row>
    <row r="414" spans="2:42" s="601" customFormat="1" x14ac:dyDescent="0.25">
      <c r="B414" s="576">
        <v>400</v>
      </c>
      <c r="C414" s="666"/>
      <c r="D414" s="15" t="s">
        <v>328</v>
      </c>
      <c r="E414" s="112">
        <v>3</v>
      </c>
      <c r="F414" s="112">
        <v>16</v>
      </c>
      <c r="G414" s="112">
        <v>16</v>
      </c>
      <c r="H414" s="69">
        <v>1893.2999999999997</v>
      </c>
      <c r="I414" s="69">
        <v>64.8</v>
      </c>
      <c r="J414" s="620">
        <v>0.32773464321554963</v>
      </c>
      <c r="K414" s="69">
        <v>620.5</v>
      </c>
      <c r="L414" s="620">
        <v>0</v>
      </c>
      <c r="M414" s="69">
        <v>0</v>
      </c>
      <c r="N414" s="620">
        <v>0</v>
      </c>
      <c r="O414" s="69">
        <v>0</v>
      </c>
      <c r="P414" s="69">
        <v>0</v>
      </c>
      <c r="Q414" s="69">
        <v>0</v>
      </c>
      <c r="R414" s="69">
        <v>34.6</v>
      </c>
      <c r="S414" s="69">
        <v>10.6</v>
      </c>
      <c r="T414" s="69">
        <v>271.81841666666668</v>
      </c>
      <c r="U414" s="620">
        <v>0.33698885543759577</v>
      </c>
      <c r="V414" s="69">
        <v>638.02099999999996</v>
      </c>
      <c r="W414" s="69">
        <v>0</v>
      </c>
      <c r="X414" s="69">
        <v>0</v>
      </c>
      <c r="Y414" s="69">
        <v>0</v>
      </c>
      <c r="Z414" s="60">
        <v>3533.639416666666</v>
      </c>
      <c r="AA414" s="143">
        <v>82</v>
      </c>
      <c r="AB414" s="69">
        <v>720.02099999999996</v>
      </c>
      <c r="AC414" s="69">
        <v>2895.6184166666658</v>
      </c>
      <c r="AD414" s="238">
        <v>0.7</v>
      </c>
      <c r="AE414" s="69">
        <v>1325.3099999999997</v>
      </c>
      <c r="AF414" s="69"/>
      <c r="AG414" s="69">
        <v>605.29999999999995</v>
      </c>
      <c r="AH414" s="503">
        <v>0.70000580996144302</v>
      </c>
      <c r="AI414" s="594">
        <v>605.29999999999995</v>
      </c>
      <c r="AJ414" s="69"/>
      <c r="AK414" s="438">
        <v>0</v>
      </c>
      <c r="AL414" s="69">
        <v>0</v>
      </c>
      <c r="AM414" s="497">
        <v>0.70000580996144302</v>
      </c>
      <c r="AN414" s="461"/>
      <c r="AP414" s="576"/>
    </row>
    <row r="415" spans="2:42" s="601" customFormat="1" x14ac:dyDescent="0.25">
      <c r="B415" s="576">
        <v>401</v>
      </c>
      <c r="C415" s="666"/>
      <c r="D415" s="15" t="s">
        <v>329</v>
      </c>
      <c r="E415" s="112">
        <v>4</v>
      </c>
      <c r="F415" s="112">
        <v>26</v>
      </c>
      <c r="G415" s="112">
        <v>23</v>
      </c>
      <c r="H415" s="69">
        <v>2649.8999999999996</v>
      </c>
      <c r="I415" s="69">
        <v>82.800000000000011</v>
      </c>
      <c r="J415" s="620">
        <v>0.35250386807049322</v>
      </c>
      <c r="K415" s="69">
        <v>934.09999999999991</v>
      </c>
      <c r="L415" s="620">
        <v>0</v>
      </c>
      <c r="M415" s="69">
        <v>0</v>
      </c>
      <c r="N415" s="620">
        <v>0</v>
      </c>
      <c r="O415" s="69">
        <v>0</v>
      </c>
      <c r="P415" s="69">
        <v>0</v>
      </c>
      <c r="Q415" s="69">
        <v>0</v>
      </c>
      <c r="R415" s="69">
        <v>34.6</v>
      </c>
      <c r="S415" s="69">
        <v>10.6</v>
      </c>
      <c r="T415" s="69">
        <v>383.66308333333336</v>
      </c>
      <c r="U415" s="620">
        <v>0.33660024906600255</v>
      </c>
      <c r="V415" s="69">
        <v>891.95700000000011</v>
      </c>
      <c r="W415" s="69">
        <v>0</v>
      </c>
      <c r="X415" s="69">
        <v>0</v>
      </c>
      <c r="Y415" s="69">
        <v>0</v>
      </c>
      <c r="Z415" s="60">
        <v>4987.6200833333332</v>
      </c>
      <c r="AA415" s="143">
        <v>115.7</v>
      </c>
      <c r="AB415" s="69">
        <v>1007.6570000000002</v>
      </c>
      <c r="AC415" s="69">
        <v>4095.6630833333329</v>
      </c>
      <c r="AD415" s="238">
        <v>0.7</v>
      </c>
      <c r="AE415" s="69">
        <v>1854.9299999999996</v>
      </c>
      <c r="AF415" s="69"/>
      <c r="AG415" s="69">
        <v>1032.8</v>
      </c>
      <c r="AH415" s="503">
        <v>0.70001018906373835</v>
      </c>
      <c r="AI415" s="594">
        <v>847.3</v>
      </c>
      <c r="AJ415" s="69">
        <v>137</v>
      </c>
      <c r="AK415" s="438">
        <v>7.0000000000000007E-2</v>
      </c>
      <c r="AL415" s="69">
        <v>185.5</v>
      </c>
      <c r="AM415" s="497">
        <v>0.7700101890637383</v>
      </c>
      <c r="AN415" s="461"/>
      <c r="AP415" s="576"/>
    </row>
    <row r="416" spans="2:42" s="601" customFormat="1" x14ac:dyDescent="0.25">
      <c r="B416" s="576">
        <v>402</v>
      </c>
      <c r="C416" s="666" t="s">
        <v>330</v>
      </c>
      <c r="D416" s="494" t="s">
        <v>124</v>
      </c>
      <c r="E416" s="530">
        <v>19</v>
      </c>
      <c r="F416" s="530">
        <v>86</v>
      </c>
      <c r="G416" s="530">
        <v>82</v>
      </c>
      <c r="H416" s="65">
        <v>7699.5000000000009</v>
      </c>
      <c r="I416" s="65">
        <v>214.8</v>
      </c>
      <c r="J416" s="615">
        <v>0.28088836937463474</v>
      </c>
      <c r="K416" s="65">
        <v>2162.7000000000003</v>
      </c>
      <c r="L416" s="615">
        <v>0</v>
      </c>
      <c r="M416" s="65">
        <v>0</v>
      </c>
      <c r="N416" s="615">
        <v>0</v>
      </c>
      <c r="O416" s="65">
        <v>0</v>
      </c>
      <c r="P416" s="65">
        <v>0</v>
      </c>
      <c r="Q416" s="65">
        <v>0</v>
      </c>
      <c r="R416" s="65">
        <v>190.70000000000002</v>
      </c>
      <c r="S416" s="65">
        <v>25.2</v>
      </c>
      <c r="T416" s="65">
        <v>1073.4832500000002</v>
      </c>
      <c r="U416" s="615">
        <v>0.33624248327813494</v>
      </c>
      <c r="V416" s="65">
        <v>2588.8990000000003</v>
      </c>
      <c r="W416" s="65">
        <v>0</v>
      </c>
      <c r="X416" s="65">
        <v>0</v>
      </c>
      <c r="Y416" s="65">
        <v>0</v>
      </c>
      <c r="Z416" s="65">
        <v>13955.282250000004</v>
      </c>
      <c r="AA416" s="140">
        <v>323.7</v>
      </c>
      <c r="AB416" s="140">
        <v>2912.5990000000002</v>
      </c>
      <c r="AC416" s="140">
        <v>11366.383250000003</v>
      </c>
      <c r="AD416" s="232">
        <v>0.7</v>
      </c>
      <c r="AE416" s="140">
        <v>5389.6500000000005</v>
      </c>
      <c r="AF416" s="140"/>
      <c r="AG416" s="140">
        <v>3170.1</v>
      </c>
      <c r="AH416" s="497"/>
      <c r="AI416" s="140">
        <v>2477.1</v>
      </c>
      <c r="AJ416" s="65"/>
      <c r="AK416" s="429"/>
      <c r="AL416" s="65">
        <v>693</v>
      </c>
      <c r="AM416" s="498"/>
      <c r="AN416" s="62">
        <v>0</v>
      </c>
      <c r="AP416" s="576"/>
    </row>
    <row r="417" spans="2:42" s="601" customFormat="1" x14ac:dyDescent="0.25">
      <c r="B417" s="576">
        <v>403</v>
      </c>
      <c r="C417" s="666"/>
      <c r="D417" s="15" t="s">
        <v>900</v>
      </c>
      <c r="E417" s="112">
        <v>19</v>
      </c>
      <c r="F417" s="112">
        <v>86</v>
      </c>
      <c r="G417" s="112">
        <v>82</v>
      </c>
      <c r="H417" s="69">
        <v>7699.5000000000009</v>
      </c>
      <c r="I417" s="69">
        <v>214.8</v>
      </c>
      <c r="J417" s="620">
        <v>0.28088836937463474</v>
      </c>
      <c r="K417" s="69">
        <v>2162.7000000000003</v>
      </c>
      <c r="L417" s="620">
        <v>0</v>
      </c>
      <c r="M417" s="69">
        <v>0</v>
      </c>
      <c r="N417" s="620">
        <v>0</v>
      </c>
      <c r="O417" s="69">
        <v>0</v>
      </c>
      <c r="P417" s="69">
        <v>0</v>
      </c>
      <c r="Q417" s="69">
        <v>0</v>
      </c>
      <c r="R417" s="69">
        <v>190.70000000000002</v>
      </c>
      <c r="S417" s="69">
        <v>25.2</v>
      </c>
      <c r="T417" s="69">
        <v>1073.4832500000002</v>
      </c>
      <c r="U417" s="620">
        <v>0.33624248327813494</v>
      </c>
      <c r="V417" s="69">
        <v>2588.8990000000003</v>
      </c>
      <c r="W417" s="69">
        <v>0</v>
      </c>
      <c r="X417" s="69">
        <v>0</v>
      </c>
      <c r="Y417" s="69">
        <v>0</v>
      </c>
      <c r="Z417" s="60">
        <v>13955.282250000004</v>
      </c>
      <c r="AA417" s="143">
        <v>323.7</v>
      </c>
      <c r="AB417" s="69">
        <v>2912.5990000000002</v>
      </c>
      <c r="AC417" s="69">
        <v>11366.383250000003</v>
      </c>
      <c r="AD417" s="238">
        <v>0.7</v>
      </c>
      <c r="AE417" s="69">
        <v>5389.6500000000005</v>
      </c>
      <c r="AF417" s="69"/>
      <c r="AG417" s="69">
        <v>3170.1</v>
      </c>
      <c r="AH417" s="503">
        <v>0.70000636404961358</v>
      </c>
      <c r="AI417" s="594">
        <v>2477.1</v>
      </c>
      <c r="AJ417" s="69">
        <v>213</v>
      </c>
      <c r="AK417" s="438">
        <v>0.09</v>
      </c>
      <c r="AL417" s="69">
        <v>693</v>
      </c>
      <c r="AM417" s="497">
        <v>0.79000636404961355</v>
      </c>
      <c r="AN417" s="461"/>
      <c r="AP417" s="576"/>
    </row>
    <row r="418" spans="2:42" s="601" customFormat="1" x14ac:dyDescent="0.25">
      <c r="B418" s="576">
        <v>404</v>
      </c>
      <c r="C418" s="666" t="s">
        <v>331</v>
      </c>
      <c r="D418" s="494" t="s">
        <v>124</v>
      </c>
      <c r="E418" s="530">
        <v>15</v>
      </c>
      <c r="F418" s="530">
        <v>64</v>
      </c>
      <c r="G418" s="530">
        <v>61</v>
      </c>
      <c r="H418" s="65">
        <v>6896.35</v>
      </c>
      <c r="I418" s="65">
        <v>216</v>
      </c>
      <c r="J418" s="615">
        <v>0.34196350243244616</v>
      </c>
      <c r="K418" s="65">
        <v>2358.3000000000002</v>
      </c>
      <c r="L418" s="615">
        <v>1.9358066223437033E-2</v>
      </c>
      <c r="M418" s="65">
        <v>133.5</v>
      </c>
      <c r="N418" s="615">
        <v>0</v>
      </c>
      <c r="O418" s="65">
        <v>0</v>
      </c>
      <c r="P418" s="65">
        <v>0</v>
      </c>
      <c r="Q418" s="65">
        <v>0</v>
      </c>
      <c r="R418" s="65">
        <v>81.400000000000006</v>
      </c>
      <c r="S418" s="65">
        <v>21.2</v>
      </c>
      <c r="T418" s="65">
        <v>1002.3487666666666</v>
      </c>
      <c r="U418" s="615">
        <v>0.33661795007503964</v>
      </c>
      <c r="V418" s="65">
        <v>2321.4351999999999</v>
      </c>
      <c r="W418" s="65">
        <v>0</v>
      </c>
      <c r="X418" s="65">
        <v>0</v>
      </c>
      <c r="Y418" s="65">
        <v>0</v>
      </c>
      <c r="Z418" s="65">
        <v>13030.533966666666</v>
      </c>
      <c r="AA418" s="140">
        <v>302.3</v>
      </c>
      <c r="AB418" s="140">
        <v>2623.7352000000001</v>
      </c>
      <c r="AC418" s="140">
        <v>10709.098766666668</v>
      </c>
      <c r="AD418" s="232">
        <v>0.7</v>
      </c>
      <c r="AE418" s="140">
        <v>4827.4449999999997</v>
      </c>
      <c r="AF418" s="140"/>
      <c r="AG418" s="140">
        <v>2203.6</v>
      </c>
      <c r="AH418" s="497"/>
      <c r="AI418" s="140">
        <v>2203.6</v>
      </c>
      <c r="AJ418" s="65"/>
      <c r="AK418" s="429">
        <v>0</v>
      </c>
      <c r="AL418" s="65">
        <v>0</v>
      </c>
      <c r="AM418" s="498"/>
      <c r="AN418" s="62">
        <v>0</v>
      </c>
      <c r="AP418" s="576"/>
    </row>
    <row r="419" spans="2:42" s="601" customFormat="1" x14ac:dyDescent="0.25">
      <c r="B419" s="576">
        <v>405</v>
      </c>
      <c r="C419" s="666"/>
      <c r="D419" s="15" t="s">
        <v>332</v>
      </c>
      <c r="E419" s="112">
        <v>5</v>
      </c>
      <c r="F419" s="112">
        <v>21</v>
      </c>
      <c r="G419" s="112">
        <v>19</v>
      </c>
      <c r="H419" s="69">
        <v>1838.1000000000001</v>
      </c>
      <c r="I419" s="69">
        <v>66</v>
      </c>
      <c r="J419" s="620">
        <v>0.36913116805396873</v>
      </c>
      <c r="K419" s="69">
        <v>678.5</v>
      </c>
      <c r="L419" s="620">
        <v>7.262934551983026E-2</v>
      </c>
      <c r="M419" s="69">
        <v>133.5</v>
      </c>
      <c r="N419" s="620">
        <v>0</v>
      </c>
      <c r="O419" s="69">
        <v>0</v>
      </c>
      <c r="P419" s="69">
        <v>0</v>
      </c>
      <c r="Q419" s="69">
        <v>0</v>
      </c>
      <c r="R419" s="69">
        <v>12.2</v>
      </c>
      <c r="S419" s="69">
        <v>0</v>
      </c>
      <c r="T419" s="69">
        <v>279.07774999999998</v>
      </c>
      <c r="U419" s="620">
        <v>0.33764920298133938</v>
      </c>
      <c r="V419" s="69">
        <v>620.63299999999992</v>
      </c>
      <c r="W419" s="69">
        <v>0</v>
      </c>
      <c r="X419" s="69">
        <v>0</v>
      </c>
      <c r="Y419" s="69">
        <v>0</v>
      </c>
      <c r="Z419" s="60">
        <v>3628.0107499999999</v>
      </c>
      <c r="AA419" s="143">
        <v>84.2</v>
      </c>
      <c r="AB419" s="69">
        <v>704.83299999999997</v>
      </c>
      <c r="AC419" s="69">
        <v>3007.3777500000001</v>
      </c>
      <c r="AD419" s="238">
        <v>0.7</v>
      </c>
      <c r="AE419" s="69">
        <v>1286.67</v>
      </c>
      <c r="AF419" s="69"/>
      <c r="AG419" s="69">
        <v>581.79999999999995</v>
      </c>
      <c r="AH419" s="503">
        <v>0.69997987051846999</v>
      </c>
      <c r="AI419" s="594">
        <v>581.79999999999995</v>
      </c>
      <c r="AJ419" s="69"/>
      <c r="AK419" s="438">
        <v>0</v>
      </c>
      <c r="AL419" s="69">
        <v>0</v>
      </c>
      <c r="AM419" s="497">
        <v>0.69997987051846999</v>
      </c>
      <c r="AN419" s="461"/>
      <c r="AP419" s="576"/>
    </row>
    <row r="420" spans="2:42" s="601" customFormat="1" x14ac:dyDescent="0.25">
      <c r="B420" s="576">
        <v>406</v>
      </c>
      <c r="C420" s="666"/>
      <c r="D420" s="15" t="s">
        <v>333</v>
      </c>
      <c r="E420" s="112">
        <v>7</v>
      </c>
      <c r="F420" s="112">
        <v>28</v>
      </c>
      <c r="G420" s="112">
        <v>27</v>
      </c>
      <c r="H420" s="69">
        <v>3274.0000000000005</v>
      </c>
      <c r="I420" s="69">
        <v>100.79999999999998</v>
      </c>
      <c r="J420" s="620">
        <v>0.34905314599877818</v>
      </c>
      <c r="K420" s="69">
        <v>1142.8</v>
      </c>
      <c r="L420" s="620">
        <v>0</v>
      </c>
      <c r="M420" s="69">
        <v>0</v>
      </c>
      <c r="N420" s="620">
        <v>0</v>
      </c>
      <c r="O420" s="69">
        <v>0</v>
      </c>
      <c r="P420" s="69">
        <v>0</v>
      </c>
      <c r="Q420" s="69">
        <v>0</v>
      </c>
      <c r="R420" s="69">
        <v>34.6</v>
      </c>
      <c r="S420" s="69">
        <v>10.6</v>
      </c>
      <c r="T420" s="69">
        <v>471.8881833333333</v>
      </c>
      <c r="U420" s="620">
        <v>0.33593714111178985</v>
      </c>
      <c r="V420" s="69">
        <v>1099.8582000000001</v>
      </c>
      <c r="W420" s="69">
        <v>0</v>
      </c>
      <c r="X420" s="69">
        <v>0</v>
      </c>
      <c r="Y420" s="69">
        <v>0</v>
      </c>
      <c r="Z420" s="60">
        <v>6134.5463833333342</v>
      </c>
      <c r="AA420" s="143">
        <v>142.30000000000001</v>
      </c>
      <c r="AB420" s="69">
        <v>1242.1582000000001</v>
      </c>
      <c r="AC420" s="69">
        <v>5034.6881833333346</v>
      </c>
      <c r="AD420" s="238">
        <v>0.7</v>
      </c>
      <c r="AE420" s="69">
        <v>2291.8000000000002</v>
      </c>
      <c r="AF420" s="69"/>
      <c r="AG420" s="69">
        <v>1049.5999999999999</v>
      </c>
      <c r="AH420" s="503">
        <v>0.69998723274282215</v>
      </c>
      <c r="AI420" s="594">
        <v>1049.5999999999999</v>
      </c>
      <c r="AJ420" s="69">
        <v>100</v>
      </c>
      <c r="AK420" s="438">
        <v>0</v>
      </c>
      <c r="AL420" s="69">
        <v>0</v>
      </c>
      <c r="AM420" s="497">
        <v>0.69998723274282215</v>
      </c>
      <c r="AN420" s="461"/>
      <c r="AP420" s="576"/>
    </row>
    <row r="421" spans="2:42" s="601" customFormat="1" x14ac:dyDescent="0.25">
      <c r="B421" s="576">
        <v>407</v>
      </c>
      <c r="C421" s="666"/>
      <c r="D421" s="15" t="s">
        <v>334</v>
      </c>
      <c r="E421" s="112">
        <v>3</v>
      </c>
      <c r="F421" s="112">
        <v>15</v>
      </c>
      <c r="G421" s="112">
        <v>15</v>
      </c>
      <c r="H421" s="69">
        <v>1784.25</v>
      </c>
      <c r="I421" s="69">
        <v>49.2</v>
      </c>
      <c r="J421" s="620">
        <v>0.30096679277007143</v>
      </c>
      <c r="K421" s="69">
        <v>537</v>
      </c>
      <c r="L421" s="620">
        <v>0</v>
      </c>
      <c r="M421" s="69">
        <v>0</v>
      </c>
      <c r="N421" s="620">
        <v>0</v>
      </c>
      <c r="O421" s="69">
        <v>0</v>
      </c>
      <c r="P421" s="69">
        <v>0</v>
      </c>
      <c r="Q421" s="69">
        <v>0</v>
      </c>
      <c r="R421" s="69">
        <v>34.6</v>
      </c>
      <c r="S421" s="69">
        <v>10.6</v>
      </c>
      <c r="T421" s="69">
        <v>251.38283333333334</v>
      </c>
      <c r="U421" s="620">
        <v>0.336804819952361</v>
      </c>
      <c r="V421" s="69">
        <v>600.94400000000007</v>
      </c>
      <c r="W421" s="69">
        <v>0</v>
      </c>
      <c r="X421" s="69">
        <v>0</v>
      </c>
      <c r="Y421" s="69">
        <v>0</v>
      </c>
      <c r="Z421" s="60">
        <v>3267.9768333333327</v>
      </c>
      <c r="AA421" s="143">
        <v>75.8</v>
      </c>
      <c r="AB421" s="69">
        <v>676.74400000000003</v>
      </c>
      <c r="AC421" s="69">
        <v>2667.0328333333327</v>
      </c>
      <c r="AD421" s="238">
        <v>0.7</v>
      </c>
      <c r="AE421" s="69">
        <v>1248.9749999999999</v>
      </c>
      <c r="AF421" s="69"/>
      <c r="AG421" s="69">
        <v>572.20000000000005</v>
      </c>
      <c r="AH421" s="503">
        <v>0.69998262575311754</v>
      </c>
      <c r="AI421" s="594">
        <v>572.20000000000005</v>
      </c>
      <c r="AJ421" s="69"/>
      <c r="AK421" s="438">
        <v>0</v>
      </c>
      <c r="AL421" s="69">
        <v>0</v>
      </c>
      <c r="AM421" s="497">
        <v>0.69998262575311754</v>
      </c>
      <c r="AN421" s="461"/>
      <c r="AP421" s="576"/>
    </row>
    <row r="422" spans="2:42" s="601" customFormat="1" x14ac:dyDescent="0.25">
      <c r="B422" s="576">
        <v>408</v>
      </c>
      <c r="C422" s="666" t="s">
        <v>335</v>
      </c>
      <c r="D422" s="494" t="s">
        <v>124</v>
      </c>
      <c r="E422" s="530">
        <v>6</v>
      </c>
      <c r="F422" s="530">
        <v>36</v>
      </c>
      <c r="G422" s="530">
        <v>32</v>
      </c>
      <c r="H422" s="65">
        <v>3234.05</v>
      </c>
      <c r="I422" s="65">
        <v>107.2</v>
      </c>
      <c r="J422" s="615">
        <v>0.29953154713130592</v>
      </c>
      <c r="K422" s="65">
        <v>968.7</v>
      </c>
      <c r="L422" s="615">
        <v>0</v>
      </c>
      <c r="M422" s="65">
        <v>0</v>
      </c>
      <c r="N422" s="615">
        <v>0</v>
      </c>
      <c r="O422" s="65">
        <v>0</v>
      </c>
      <c r="P422" s="65">
        <v>0</v>
      </c>
      <c r="Q422" s="65">
        <v>2.8</v>
      </c>
      <c r="R422" s="65">
        <v>47.3</v>
      </c>
      <c r="S422" s="65">
        <v>4.2</v>
      </c>
      <c r="T422" s="65">
        <v>454.64650000000006</v>
      </c>
      <c r="U422" s="615">
        <v>0.3375049860082559</v>
      </c>
      <c r="V422" s="65">
        <v>1091.508</v>
      </c>
      <c r="W422" s="65">
        <v>0</v>
      </c>
      <c r="X422" s="65">
        <v>0</v>
      </c>
      <c r="Y422" s="65">
        <v>0</v>
      </c>
      <c r="Z422" s="65">
        <v>5910.4045000000006</v>
      </c>
      <c r="AA422" s="140">
        <v>137.1</v>
      </c>
      <c r="AB422" s="140">
        <v>1228.6080000000002</v>
      </c>
      <c r="AC422" s="140">
        <v>4818.8965000000007</v>
      </c>
      <c r="AD422" s="232">
        <v>0.7</v>
      </c>
      <c r="AE422" s="140">
        <v>2263.835</v>
      </c>
      <c r="AF422" s="140"/>
      <c r="AG422" s="140">
        <v>1163.3999999999999</v>
      </c>
      <c r="AH422" s="497"/>
      <c r="AI422" s="140">
        <v>1035.3</v>
      </c>
      <c r="AJ422" s="65"/>
      <c r="AK422" s="429"/>
      <c r="AL422" s="65">
        <v>128.1</v>
      </c>
      <c r="AM422" s="498"/>
      <c r="AN422" s="62">
        <v>0</v>
      </c>
      <c r="AP422" s="576"/>
    </row>
    <row r="423" spans="2:42" s="601" customFormat="1" ht="18.75" customHeight="1" x14ac:dyDescent="0.25">
      <c r="B423" s="576">
        <v>409</v>
      </c>
      <c r="C423" s="666"/>
      <c r="D423" s="15" t="s">
        <v>336</v>
      </c>
      <c r="E423" s="112">
        <v>3</v>
      </c>
      <c r="F423" s="112">
        <v>18</v>
      </c>
      <c r="G423" s="112">
        <v>17</v>
      </c>
      <c r="H423" s="69">
        <v>1830.4000000000003</v>
      </c>
      <c r="I423" s="69">
        <v>55.2</v>
      </c>
      <c r="J423" s="620">
        <v>0.30282998251748244</v>
      </c>
      <c r="K423" s="69">
        <v>554.29999999999995</v>
      </c>
      <c r="L423" s="620">
        <v>0</v>
      </c>
      <c r="M423" s="69">
        <v>0</v>
      </c>
      <c r="N423" s="620">
        <v>0</v>
      </c>
      <c r="O423" s="69">
        <v>0</v>
      </c>
      <c r="P423" s="69">
        <v>0</v>
      </c>
      <c r="Q423" s="69">
        <v>0</v>
      </c>
      <c r="R423" s="69">
        <v>27.9</v>
      </c>
      <c r="S423" s="69">
        <v>4.2</v>
      </c>
      <c r="T423" s="69">
        <v>257.44225000000006</v>
      </c>
      <c r="U423" s="620">
        <v>0.33725251311188809</v>
      </c>
      <c r="V423" s="69">
        <v>617.30700000000002</v>
      </c>
      <c r="W423" s="69">
        <v>0</v>
      </c>
      <c r="X423" s="69">
        <v>0</v>
      </c>
      <c r="Y423" s="69">
        <v>0</v>
      </c>
      <c r="Z423" s="60">
        <v>3346.7492500000008</v>
      </c>
      <c r="AA423" s="143">
        <v>77.599999999999994</v>
      </c>
      <c r="AB423" s="69">
        <v>694.90700000000004</v>
      </c>
      <c r="AC423" s="69">
        <v>2729.4422500000005</v>
      </c>
      <c r="AD423" s="238">
        <v>0.7</v>
      </c>
      <c r="AE423" s="69">
        <v>1281.2800000000002</v>
      </c>
      <c r="AF423" s="69"/>
      <c r="AG423" s="69">
        <v>714.5</v>
      </c>
      <c r="AH423" s="503">
        <v>0.70001475087412579</v>
      </c>
      <c r="AI423" s="594">
        <v>586.4</v>
      </c>
      <c r="AJ423" s="69">
        <v>148</v>
      </c>
      <c r="AK423" s="438">
        <v>7.0000000000000007E-2</v>
      </c>
      <c r="AL423" s="69">
        <v>128.1</v>
      </c>
      <c r="AM423" s="497">
        <v>0.77001475087412574</v>
      </c>
      <c r="AN423" s="461"/>
      <c r="AP423" s="576"/>
    </row>
    <row r="424" spans="2:42" s="601" customFormat="1" x14ac:dyDescent="0.25">
      <c r="B424" s="576">
        <v>410</v>
      </c>
      <c r="C424" s="666"/>
      <c r="D424" s="15" t="s">
        <v>337</v>
      </c>
      <c r="E424" s="112">
        <v>3</v>
      </c>
      <c r="F424" s="112">
        <v>18</v>
      </c>
      <c r="G424" s="112">
        <v>15</v>
      </c>
      <c r="H424" s="69">
        <v>1403.65</v>
      </c>
      <c r="I424" s="69">
        <v>52</v>
      </c>
      <c r="J424" s="620">
        <v>0.29523029245182203</v>
      </c>
      <c r="K424" s="69">
        <v>414.40000000000003</v>
      </c>
      <c r="L424" s="620">
        <v>0</v>
      </c>
      <c r="M424" s="69">
        <v>0</v>
      </c>
      <c r="N424" s="620">
        <v>0</v>
      </c>
      <c r="O424" s="69">
        <v>0</v>
      </c>
      <c r="P424" s="69">
        <v>0</v>
      </c>
      <c r="Q424" s="69">
        <v>2.8</v>
      </c>
      <c r="R424" s="69">
        <v>19.400000000000002</v>
      </c>
      <c r="S424" s="69">
        <v>0</v>
      </c>
      <c r="T424" s="69">
        <v>197.20425000000003</v>
      </c>
      <c r="U424" s="620">
        <v>0.33783421793182056</v>
      </c>
      <c r="V424" s="69">
        <v>474.20099999999996</v>
      </c>
      <c r="W424" s="69">
        <v>0</v>
      </c>
      <c r="X424" s="69">
        <v>0</v>
      </c>
      <c r="Y424" s="69">
        <v>0</v>
      </c>
      <c r="Z424" s="60">
        <v>2563.6552500000003</v>
      </c>
      <c r="AA424" s="143">
        <v>59.5</v>
      </c>
      <c r="AB424" s="69">
        <v>533.70100000000002</v>
      </c>
      <c r="AC424" s="69">
        <v>2089.4542500000002</v>
      </c>
      <c r="AD424" s="238">
        <v>0.7</v>
      </c>
      <c r="AE424" s="69">
        <v>982.55499999999995</v>
      </c>
      <c r="AF424" s="69"/>
      <c r="AG424" s="69">
        <v>448.9</v>
      </c>
      <c r="AH424" s="503">
        <v>0.70003277170234746</v>
      </c>
      <c r="AI424" s="594">
        <v>448.9</v>
      </c>
      <c r="AJ424" s="69"/>
      <c r="AK424" s="438">
        <v>0</v>
      </c>
      <c r="AL424" s="69">
        <v>0</v>
      </c>
      <c r="AM424" s="497">
        <v>0.70003277170234746</v>
      </c>
      <c r="AN424" s="461"/>
      <c r="AP424" s="576"/>
    </row>
    <row r="425" spans="2:42" ht="37.5" customHeight="1" x14ac:dyDescent="0.25">
      <c r="B425" s="576">
        <v>411</v>
      </c>
      <c r="C425" s="741" t="s">
        <v>338</v>
      </c>
      <c r="D425" s="742"/>
      <c r="E425" s="511">
        <v>171</v>
      </c>
      <c r="F425" s="511">
        <v>826</v>
      </c>
      <c r="G425" s="511">
        <v>792</v>
      </c>
      <c r="H425" s="512">
        <v>75103.299999999988</v>
      </c>
      <c r="I425" s="512">
        <v>2175.6</v>
      </c>
      <c r="J425" s="598">
        <v>0.25397685587717189</v>
      </c>
      <c r="K425" s="512">
        <v>19074.5</v>
      </c>
      <c r="L425" s="598">
        <v>1.1344375014147184E-3</v>
      </c>
      <c r="M425" s="512">
        <v>85.2</v>
      </c>
      <c r="N425" s="598">
        <v>0</v>
      </c>
      <c r="O425" s="512">
        <v>0</v>
      </c>
      <c r="P425" s="512">
        <v>0</v>
      </c>
      <c r="Q425" s="512">
        <v>0</v>
      </c>
      <c r="R425" s="512">
        <v>1671.9</v>
      </c>
      <c r="S425" s="512">
        <v>149.99999999999997</v>
      </c>
      <c r="T425" s="512">
        <v>9270.2950000000019</v>
      </c>
      <c r="U425" s="598">
        <v>0.19486147745838067</v>
      </c>
      <c r="V425" s="513">
        <v>14634.74</v>
      </c>
      <c r="W425" s="512">
        <v>0</v>
      </c>
      <c r="X425" s="512">
        <v>0</v>
      </c>
      <c r="Y425" s="512">
        <v>0</v>
      </c>
      <c r="Z425" s="512">
        <v>126233.23499999997</v>
      </c>
      <c r="AA425" s="509">
        <v>10372.799999999999</v>
      </c>
      <c r="AB425" s="509">
        <v>25424.339999999989</v>
      </c>
      <c r="AC425" s="509">
        <v>111181.69499999999</v>
      </c>
      <c r="AD425" s="599"/>
      <c r="AE425" s="509">
        <v>54210.37999999999</v>
      </c>
      <c r="AF425" s="509"/>
      <c r="AG425" s="525">
        <v>31190.699999999997</v>
      </c>
      <c r="AH425" s="526"/>
      <c r="AI425" s="525">
        <v>27670.100000000002</v>
      </c>
      <c r="AJ425" s="525"/>
      <c r="AK425" s="525"/>
      <c r="AL425" s="525">
        <v>3520.6</v>
      </c>
      <c r="AM425" s="497"/>
      <c r="AN425" s="525">
        <v>0</v>
      </c>
    </row>
    <row r="426" spans="2:42" ht="54.75" customHeight="1" x14ac:dyDescent="0.25">
      <c r="B426" s="576">
        <v>412</v>
      </c>
      <c r="C426" s="561" t="s">
        <v>824</v>
      </c>
      <c r="D426" s="609"/>
      <c r="E426" s="564"/>
      <c r="F426" s="564">
        <v>23</v>
      </c>
      <c r="G426" s="564">
        <v>25</v>
      </c>
      <c r="H426" s="309">
        <v>2340.1</v>
      </c>
      <c r="I426" s="309">
        <v>99.6</v>
      </c>
      <c r="J426" s="611">
        <v>0.38511174736122383</v>
      </c>
      <c r="K426" s="134">
        <v>901.19999999999982</v>
      </c>
      <c r="L426" s="611">
        <v>0</v>
      </c>
      <c r="M426" s="134">
        <v>0</v>
      </c>
      <c r="N426" s="611">
        <v>0</v>
      </c>
      <c r="O426" s="309">
        <v>0</v>
      </c>
      <c r="P426" s="309">
        <v>0</v>
      </c>
      <c r="Q426" s="309">
        <v>0</v>
      </c>
      <c r="R426" s="309">
        <v>0</v>
      </c>
      <c r="S426" s="309">
        <v>0</v>
      </c>
      <c r="T426" s="309">
        <v>310</v>
      </c>
      <c r="U426" s="611">
        <v>0.1781120464937396</v>
      </c>
      <c r="V426" s="156">
        <v>416.8</v>
      </c>
      <c r="W426" s="309">
        <v>0</v>
      </c>
      <c r="X426" s="309">
        <v>0</v>
      </c>
      <c r="Y426" s="309">
        <v>0</v>
      </c>
      <c r="Z426" s="309">
        <v>4067.7</v>
      </c>
      <c r="AA426" s="146">
        <v>104.8</v>
      </c>
      <c r="AB426" s="309">
        <v>521.6</v>
      </c>
      <c r="AC426" s="309">
        <v>3650.8999999999996</v>
      </c>
      <c r="AD426" s="310">
        <v>0.4</v>
      </c>
      <c r="AE426" s="309"/>
      <c r="AF426" s="309"/>
      <c r="AG426" s="309"/>
      <c r="AH426" s="532"/>
      <c r="AI426" s="594"/>
      <c r="AJ426" s="309"/>
      <c r="AK426" s="531"/>
      <c r="AL426" s="309"/>
      <c r="AM426" s="497"/>
      <c r="AN426" s="146"/>
    </row>
    <row r="427" spans="2:42" ht="23.25" customHeight="1" x14ac:dyDescent="0.25">
      <c r="B427" s="576">
        <v>413</v>
      </c>
      <c r="C427" s="494" t="s">
        <v>710</v>
      </c>
      <c r="D427" s="28"/>
      <c r="E427" s="530">
        <v>171</v>
      </c>
      <c r="F427" s="530">
        <v>826</v>
      </c>
      <c r="G427" s="530">
        <v>792</v>
      </c>
      <c r="H427" s="65">
        <v>75103.299999999988</v>
      </c>
      <c r="I427" s="65">
        <v>2175.6</v>
      </c>
      <c r="J427" s="615">
        <v>0.25397685587717189</v>
      </c>
      <c r="K427" s="65">
        <v>19074.5</v>
      </c>
      <c r="L427" s="615">
        <v>1.1344375014147184E-3</v>
      </c>
      <c r="M427" s="65">
        <v>85.2</v>
      </c>
      <c r="N427" s="615">
        <v>0</v>
      </c>
      <c r="O427" s="65">
        <v>0</v>
      </c>
      <c r="P427" s="65">
        <v>0</v>
      </c>
      <c r="Q427" s="65">
        <v>0</v>
      </c>
      <c r="R427" s="65">
        <v>1671.9</v>
      </c>
      <c r="S427" s="65">
        <v>149.99999999999997</v>
      </c>
      <c r="T427" s="65">
        <v>9270.2950000000019</v>
      </c>
      <c r="U427" s="615">
        <v>0.19486147745838067</v>
      </c>
      <c r="V427" s="65">
        <v>14634.74</v>
      </c>
      <c r="W427" s="65">
        <v>0</v>
      </c>
      <c r="X427" s="65">
        <v>0</v>
      </c>
      <c r="Y427" s="65">
        <v>0</v>
      </c>
      <c r="Z427" s="65">
        <v>122165.53499999997</v>
      </c>
      <c r="AA427" s="62">
        <v>10268</v>
      </c>
      <c r="AB427" s="62">
        <v>24902.739999999991</v>
      </c>
      <c r="AC427" s="62">
        <v>107530.795</v>
      </c>
      <c r="AD427" s="232">
        <v>0.7</v>
      </c>
      <c r="AE427" s="62">
        <v>52572.30999999999</v>
      </c>
      <c r="AF427" s="62"/>
      <c r="AG427" s="62">
        <v>31190.699999999997</v>
      </c>
      <c r="AH427" s="498"/>
      <c r="AI427" s="62">
        <v>27670.100000000002</v>
      </c>
      <c r="AJ427" s="62">
        <v>885</v>
      </c>
      <c r="AK427" s="62"/>
      <c r="AL427" s="62">
        <v>3520.6</v>
      </c>
      <c r="AM427" s="498"/>
      <c r="AN427" s="62">
        <v>0</v>
      </c>
    </row>
    <row r="428" spans="2:42" s="601" customFormat="1" ht="15.75" customHeight="1" x14ac:dyDescent="0.25">
      <c r="B428" s="576">
        <v>414</v>
      </c>
      <c r="C428" s="666" t="s">
        <v>339</v>
      </c>
      <c r="D428" s="494" t="s">
        <v>124</v>
      </c>
      <c r="E428" s="530">
        <v>21</v>
      </c>
      <c r="F428" s="530">
        <v>89</v>
      </c>
      <c r="G428" s="530">
        <v>91</v>
      </c>
      <c r="H428" s="65">
        <v>8765.5</v>
      </c>
      <c r="I428" s="65">
        <v>229.20000000000002</v>
      </c>
      <c r="J428" s="615">
        <v>0.25031087787348127</v>
      </c>
      <c r="K428" s="65">
        <v>2194.1</v>
      </c>
      <c r="L428" s="615">
        <v>0</v>
      </c>
      <c r="M428" s="65">
        <v>0</v>
      </c>
      <c r="N428" s="615">
        <v>0</v>
      </c>
      <c r="O428" s="65">
        <v>0</v>
      </c>
      <c r="P428" s="65">
        <v>0</v>
      </c>
      <c r="Q428" s="65">
        <v>0</v>
      </c>
      <c r="R428" s="65">
        <v>194.10000000000002</v>
      </c>
      <c r="S428" s="65">
        <v>4.8</v>
      </c>
      <c r="T428" s="65">
        <v>1051.0866666666668</v>
      </c>
      <c r="U428" s="615">
        <v>0.18537904283840057</v>
      </c>
      <c r="V428" s="65">
        <v>1624.94</v>
      </c>
      <c r="W428" s="65">
        <v>0</v>
      </c>
      <c r="X428" s="65">
        <v>0</v>
      </c>
      <c r="Y428" s="65">
        <v>0</v>
      </c>
      <c r="Z428" s="65">
        <v>14063.726666666666</v>
      </c>
      <c r="AA428" s="140">
        <v>1144.8</v>
      </c>
      <c r="AB428" s="140">
        <v>2769.7400000000002</v>
      </c>
      <c r="AC428" s="140">
        <v>12438.786666666665</v>
      </c>
      <c r="AD428" s="232">
        <v>0.7</v>
      </c>
      <c r="AE428" s="140">
        <v>6135.8499999999995</v>
      </c>
      <c r="AF428" s="140"/>
      <c r="AG428" s="140">
        <v>3734.0000000000005</v>
      </c>
      <c r="AH428" s="497"/>
      <c r="AI428" s="140">
        <v>3366.1000000000004</v>
      </c>
      <c r="AJ428" s="65"/>
      <c r="AK428" s="429"/>
      <c r="AL428" s="65">
        <v>367.9</v>
      </c>
      <c r="AM428" s="498"/>
      <c r="AN428" s="62">
        <v>0</v>
      </c>
      <c r="AP428" s="576"/>
    </row>
    <row r="429" spans="2:42" s="601" customFormat="1" ht="15.75" customHeight="1" x14ac:dyDescent="0.25">
      <c r="B429" s="576">
        <v>415</v>
      </c>
      <c r="C429" s="666"/>
      <c r="D429" s="15" t="s">
        <v>340</v>
      </c>
      <c r="E429" s="112">
        <v>11</v>
      </c>
      <c r="F429" s="112">
        <v>55</v>
      </c>
      <c r="G429" s="112">
        <v>53</v>
      </c>
      <c r="H429" s="69">
        <v>5256.3</v>
      </c>
      <c r="I429" s="69">
        <v>129.60000000000002</v>
      </c>
      <c r="J429" s="620">
        <v>0.24639004623023797</v>
      </c>
      <c r="K429" s="69">
        <v>1295.0999999999999</v>
      </c>
      <c r="L429" s="620">
        <v>0</v>
      </c>
      <c r="M429" s="69">
        <v>0</v>
      </c>
      <c r="N429" s="620">
        <v>0</v>
      </c>
      <c r="O429" s="69">
        <v>0</v>
      </c>
      <c r="P429" s="69">
        <v>0</v>
      </c>
      <c r="Q429" s="69">
        <v>0</v>
      </c>
      <c r="R429" s="69">
        <v>110.7</v>
      </c>
      <c r="S429" s="69">
        <v>4.8</v>
      </c>
      <c r="T429" s="69">
        <v>637.90000000000009</v>
      </c>
      <c r="U429" s="620">
        <v>0.19388162776097254</v>
      </c>
      <c r="V429" s="69">
        <v>1019.1</v>
      </c>
      <c r="W429" s="69">
        <v>0</v>
      </c>
      <c r="X429" s="69">
        <v>0</v>
      </c>
      <c r="Y429" s="69">
        <v>0</v>
      </c>
      <c r="Z429" s="60">
        <v>8453.5</v>
      </c>
      <c r="AA429" s="143">
        <v>708.3</v>
      </c>
      <c r="AB429" s="69">
        <v>1727.4</v>
      </c>
      <c r="AC429" s="69">
        <v>7434.4</v>
      </c>
      <c r="AD429" s="238">
        <v>0.7</v>
      </c>
      <c r="AE429" s="69">
        <v>3679.41</v>
      </c>
      <c r="AF429" s="69"/>
      <c r="AG429" s="69">
        <v>2319.9</v>
      </c>
      <c r="AH429" s="503">
        <v>0.6999980975210699</v>
      </c>
      <c r="AI429" s="594">
        <v>1952</v>
      </c>
      <c r="AJ429" s="69">
        <v>166</v>
      </c>
      <c r="AK429" s="438">
        <v>7.0000000000000007E-2</v>
      </c>
      <c r="AL429" s="69">
        <v>367.9</v>
      </c>
      <c r="AM429" s="497">
        <v>0.76999809752106985</v>
      </c>
      <c r="AN429" s="461"/>
      <c r="AP429" s="576"/>
    </row>
    <row r="430" spans="2:42" s="601" customFormat="1" ht="15.75" customHeight="1" x14ac:dyDescent="0.25">
      <c r="B430" s="576">
        <v>416</v>
      </c>
      <c r="C430" s="666"/>
      <c r="D430" s="15" t="s">
        <v>341</v>
      </c>
      <c r="E430" s="112">
        <v>6</v>
      </c>
      <c r="F430" s="112">
        <v>19</v>
      </c>
      <c r="G430" s="112">
        <v>20</v>
      </c>
      <c r="H430" s="69">
        <v>1946.8999999999999</v>
      </c>
      <c r="I430" s="69">
        <v>66</v>
      </c>
      <c r="J430" s="620">
        <v>0.28681493656582263</v>
      </c>
      <c r="K430" s="69">
        <v>558.40000000000009</v>
      </c>
      <c r="L430" s="620">
        <v>0</v>
      </c>
      <c r="M430" s="69">
        <v>0</v>
      </c>
      <c r="N430" s="620">
        <v>0</v>
      </c>
      <c r="O430" s="69">
        <v>0</v>
      </c>
      <c r="P430" s="69">
        <v>0</v>
      </c>
      <c r="Q430" s="69">
        <v>0</v>
      </c>
      <c r="R430" s="69">
        <v>75.400000000000006</v>
      </c>
      <c r="S430" s="69">
        <v>0</v>
      </c>
      <c r="T430" s="69">
        <v>229.12666666666667</v>
      </c>
      <c r="U430" s="620">
        <v>0.17546869382094613</v>
      </c>
      <c r="V430" s="69">
        <v>341.62</v>
      </c>
      <c r="W430" s="69">
        <v>0</v>
      </c>
      <c r="X430" s="69">
        <v>0</v>
      </c>
      <c r="Y430" s="69">
        <v>0</v>
      </c>
      <c r="Z430" s="60">
        <v>3217.4466666666667</v>
      </c>
      <c r="AA430" s="143">
        <v>254.4</v>
      </c>
      <c r="AB430" s="69">
        <v>596.02</v>
      </c>
      <c r="AC430" s="69">
        <v>2875.8266666666668</v>
      </c>
      <c r="AD430" s="238">
        <v>0.7</v>
      </c>
      <c r="AE430" s="69">
        <v>1362.83</v>
      </c>
      <c r="AF430" s="69"/>
      <c r="AG430" s="69">
        <v>766.8</v>
      </c>
      <c r="AH430" s="503">
        <v>0.69999486362935948</v>
      </c>
      <c r="AI430" s="594">
        <v>766.8</v>
      </c>
      <c r="AJ430" s="69"/>
      <c r="AK430" s="438">
        <v>0</v>
      </c>
      <c r="AL430" s="69">
        <v>0</v>
      </c>
      <c r="AM430" s="497">
        <v>0.69999486362935948</v>
      </c>
      <c r="AN430" s="461"/>
      <c r="AP430" s="576"/>
    </row>
    <row r="431" spans="2:42" s="601" customFormat="1" ht="18" customHeight="1" x14ac:dyDescent="0.25">
      <c r="B431" s="576">
        <v>417</v>
      </c>
      <c r="C431" s="666"/>
      <c r="D431" s="15" t="s">
        <v>342</v>
      </c>
      <c r="E431" s="112">
        <v>4</v>
      </c>
      <c r="F431" s="112">
        <v>15</v>
      </c>
      <c r="G431" s="112">
        <v>18</v>
      </c>
      <c r="H431" s="69">
        <v>1562.3</v>
      </c>
      <c r="I431" s="69">
        <v>33.6</v>
      </c>
      <c r="J431" s="620">
        <v>0.21801190552390709</v>
      </c>
      <c r="K431" s="69">
        <v>340.6</v>
      </c>
      <c r="L431" s="620">
        <v>0</v>
      </c>
      <c r="M431" s="69">
        <v>0</v>
      </c>
      <c r="N431" s="620">
        <v>0</v>
      </c>
      <c r="O431" s="69">
        <v>0</v>
      </c>
      <c r="P431" s="69">
        <v>0</v>
      </c>
      <c r="Q431" s="69">
        <v>0</v>
      </c>
      <c r="R431" s="69">
        <v>8</v>
      </c>
      <c r="S431" s="69">
        <v>0</v>
      </c>
      <c r="T431" s="69">
        <v>184.05999999999997</v>
      </c>
      <c r="U431" s="620">
        <v>0.1691224476733022</v>
      </c>
      <c r="V431" s="69">
        <v>264.22000000000003</v>
      </c>
      <c r="W431" s="69">
        <v>0</v>
      </c>
      <c r="X431" s="69">
        <v>0</v>
      </c>
      <c r="Y431" s="69">
        <v>0</v>
      </c>
      <c r="Z431" s="60">
        <v>2392.7799999999997</v>
      </c>
      <c r="AA431" s="143">
        <v>182.1</v>
      </c>
      <c r="AB431" s="69">
        <v>446.32000000000005</v>
      </c>
      <c r="AC431" s="69">
        <v>2128.56</v>
      </c>
      <c r="AD431" s="238">
        <v>0.7</v>
      </c>
      <c r="AE431" s="69">
        <v>1093.6099999999999</v>
      </c>
      <c r="AF431" s="69"/>
      <c r="AG431" s="69">
        <v>647.29999999999995</v>
      </c>
      <c r="AH431" s="503">
        <v>0.70000640081930487</v>
      </c>
      <c r="AI431" s="594">
        <v>647.29999999999995</v>
      </c>
      <c r="AJ431" s="69"/>
      <c r="AK431" s="438">
        <v>0</v>
      </c>
      <c r="AL431" s="69">
        <v>0</v>
      </c>
      <c r="AM431" s="497">
        <v>0.70000640081930487</v>
      </c>
      <c r="AN431" s="461"/>
      <c r="AP431" s="576"/>
    </row>
    <row r="432" spans="2:42" ht="15.75" customHeight="1" x14ac:dyDescent="0.25">
      <c r="B432" s="576">
        <v>418</v>
      </c>
      <c r="C432" s="666" t="s">
        <v>343</v>
      </c>
      <c r="D432" s="494" t="s">
        <v>124</v>
      </c>
      <c r="E432" s="530">
        <v>12</v>
      </c>
      <c r="F432" s="530">
        <v>80</v>
      </c>
      <c r="G432" s="530">
        <v>72</v>
      </c>
      <c r="H432" s="65">
        <v>6957.7000000000007</v>
      </c>
      <c r="I432" s="65">
        <v>206.40000000000003</v>
      </c>
      <c r="J432" s="615">
        <v>0.2764850453454446</v>
      </c>
      <c r="K432" s="65">
        <v>1923.7</v>
      </c>
      <c r="L432" s="615">
        <v>1.2245425930982939E-2</v>
      </c>
      <c r="M432" s="65">
        <v>85.2</v>
      </c>
      <c r="N432" s="615">
        <v>0</v>
      </c>
      <c r="O432" s="65">
        <v>0</v>
      </c>
      <c r="P432" s="65">
        <v>0</v>
      </c>
      <c r="Q432" s="65">
        <v>0</v>
      </c>
      <c r="R432" s="65">
        <v>97.8</v>
      </c>
      <c r="S432" s="65">
        <v>13.2</v>
      </c>
      <c r="T432" s="65">
        <v>889.62833333333333</v>
      </c>
      <c r="U432" s="615">
        <v>0.19999999999999998</v>
      </c>
      <c r="V432" s="65">
        <v>1391.54</v>
      </c>
      <c r="W432" s="65">
        <v>0</v>
      </c>
      <c r="X432" s="65">
        <v>0</v>
      </c>
      <c r="Y432" s="65">
        <v>0</v>
      </c>
      <c r="Z432" s="65">
        <v>11565.168333333333</v>
      </c>
      <c r="AA432" s="140">
        <v>987.8</v>
      </c>
      <c r="AB432" s="140">
        <v>2379.34</v>
      </c>
      <c r="AC432" s="140">
        <v>10173.628333333334</v>
      </c>
      <c r="AD432" s="232">
        <v>0.7</v>
      </c>
      <c r="AE432" s="140">
        <v>4870.3900000000003</v>
      </c>
      <c r="AF432" s="140"/>
      <c r="AG432" s="140">
        <v>2881.4</v>
      </c>
      <c r="AH432" s="497"/>
      <c r="AI432" s="140">
        <v>2491.1</v>
      </c>
      <c r="AJ432" s="65"/>
      <c r="AK432" s="429"/>
      <c r="AL432" s="65">
        <v>390.3</v>
      </c>
      <c r="AM432" s="498"/>
      <c r="AN432" s="62">
        <v>0</v>
      </c>
    </row>
    <row r="433" spans="2:42" ht="15.75" customHeight="1" x14ac:dyDescent="0.25">
      <c r="B433" s="576">
        <v>419</v>
      </c>
      <c r="C433" s="666"/>
      <c r="D433" s="15" t="s">
        <v>344</v>
      </c>
      <c r="E433" s="112">
        <v>9</v>
      </c>
      <c r="F433" s="112">
        <v>64</v>
      </c>
      <c r="G433" s="112">
        <v>57</v>
      </c>
      <c r="H433" s="69">
        <v>5576.0000000000009</v>
      </c>
      <c r="I433" s="69">
        <v>162.00000000000003</v>
      </c>
      <c r="J433" s="620">
        <v>0.2724175035868005</v>
      </c>
      <c r="K433" s="69">
        <v>1519</v>
      </c>
      <c r="L433" s="620">
        <v>1.5279770444763269E-2</v>
      </c>
      <c r="M433" s="69">
        <v>85.2</v>
      </c>
      <c r="N433" s="620">
        <v>0</v>
      </c>
      <c r="O433" s="69">
        <v>0</v>
      </c>
      <c r="P433" s="69">
        <v>0</v>
      </c>
      <c r="Q433" s="69">
        <v>0</v>
      </c>
      <c r="R433" s="69">
        <v>65.5</v>
      </c>
      <c r="S433" s="69">
        <v>8.4</v>
      </c>
      <c r="T433" s="69">
        <v>710.94166666666672</v>
      </c>
      <c r="U433" s="620">
        <v>0.19999999999999998</v>
      </c>
      <c r="V433" s="69">
        <v>1115.2</v>
      </c>
      <c r="W433" s="69">
        <v>0</v>
      </c>
      <c r="X433" s="69">
        <v>0</v>
      </c>
      <c r="Y433" s="69">
        <v>0</v>
      </c>
      <c r="Z433" s="60">
        <v>9242.2416666666668</v>
      </c>
      <c r="AA433" s="143">
        <v>789.4</v>
      </c>
      <c r="AB433" s="69">
        <v>1904.6</v>
      </c>
      <c r="AC433" s="69">
        <v>8127.041666666667</v>
      </c>
      <c r="AD433" s="238">
        <v>0.7</v>
      </c>
      <c r="AE433" s="69">
        <v>3903.2000000000003</v>
      </c>
      <c r="AF433" s="69"/>
      <c r="AG433" s="69">
        <v>2388.9</v>
      </c>
      <c r="AH433" s="503">
        <v>0.69999999999999984</v>
      </c>
      <c r="AI433" s="594">
        <v>1998.6</v>
      </c>
      <c r="AJ433" s="69">
        <v>168</v>
      </c>
      <c r="AK433" s="438">
        <v>7.0000000000000007E-2</v>
      </c>
      <c r="AL433" s="69">
        <v>390.3</v>
      </c>
      <c r="AM433" s="497">
        <v>0.7699999999999998</v>
      </c>
      <c r="AN433" s="461"/>
    </row>
    <row r="434" spans="2:42" s="601" customFormat="1" ht="15.75" customHeight="1" x14ac:dyDescent="0.25">
      <c r="B434" s="576">
        <v>420</v>
      </c>
      <c r="C434" s="666"/>
      <c r="D434" s="15" t="s">
        <v>345</v>
      </c>
      <c r="E434" s="112">
        <v>3</v>
      </c>
      <c r="F434" s="112">
        <v>16</v>
      </c>
      <c r="G434" s="112">
        <v>15</v>
      </c>
      <c r="H434" s="69">
        <v>1381.6999999999998</v>
      </c>
      <c r="I434" s="69">
        <v>44.4</v>
      </c>
      <c r="J434" s="620">
        <v>0.29290005066222774</v>
      </c>
      <c r="K434" s="69">
        <v>404.7</v>
      </c>
      <c r="L434" s="620">
        <v>0</v>
      </c>
      <c r="M434" s="69">
        <v>0</v>
      </c>
      <c r="N434" s="620">
        <v>0</v>
      </c>
      <c r="O434" s="69">
        <v>0</v>
      </c>
      <c r="P434" s="69">
        <v>0</v>
      </c>
      <c r="Q434" s="69">
        <v>0</v>
      </c>
      <c r="R434" s="69">
        <v>32.299999999999997</v>
      </c>
      <c r="S434" s="69">
        <v>4.8</v>
      </c>
      <c r="T434" s="69">
        <v>178.68666666666667</v>
      </c>
      <c r="U434" s="620">
        <v>0.20000000000000004</v>
      </c>
      <c r="V434" s="69">
        <v>276.34000000000003</v>
      </c>
      <c r="W434" s="69">
        <v>0</v>
      </c>
      <c r="X434" s="69">
        <v>0</v>
      </c>
      <c r="Y434" s="69">
        <v>0</v>
      </c>
      <c r="Z434" s="60">
        <v>2322.9266666666667</v>
      </c>
      <c r="AA434" s="143">
        <v>198.4</v>
      </c>
      <c r="AB434" s="69">
        <v>474.74</v>
      </c>
      <c r="AC434" s="69">
        <v>2046.5866666666666</v>
      </c>
      <c r="AD434" s="238">
        <v>0.7</v>
      </c>
      <c r="AE434" s="69">
        <v>967.18999999999983</v>
      </c>
      <c r="AF434" s="69"/>
      <c r="AG434" s="69">
        <v>492.5</v>
      </c>
      <c r="AH434" s="503">
        <v>0.70003618730549333</v>
      </c>
      <c r="AI434" s="594">
        <v>492.5</v>
      </c>
      <c r="AJ434" s="69"/>
      <c r="AK434" s="438">
        <v>0</v>
      </c>
      <c r="AL434" s="69">
        <v>0</v>
      </c>
      <c r="AM434" s="497">
        <v>0.70003618730549333</v>
      </c>
      <c r="AN434" s="461"/>
      <c r="AP434" s="576"/>
    </row>
    <row r="435" spans="2:42" ht="25.5" customHeight="1" x14ac:dyDescent="0.25">
      <c r="B435" s="576">
        <v>421</v>
      </c>
      <c r="C435" s="653" t="s">
        <v>346</v>
      </c>
      <c r="D435" s="495" t="s">
        <v>347</v>
      </c>
      <c r="E435" s="571">
        <v>17</v>
      </c>
      <c r="F435" s="571">
        <v>90</v>
      </c>
      <c r="G435" s="571">
        <v>88</v>
      </c>
      <c r="H435" s="545">
        <v>8110.9</v>
      </c>
      <c r="I435" s="545">
        <v>202.79999999999998</v>
      </c>
      <c r="J435" s="633">
        <v>0.2784401237840437</v>
      </c>
      <c r="K435" s="545">
        <v>2258.4</v>
      </c>
      <c r="L435" s="633">
        <v>0</v>
      </c>
      <c r="M435" s="545">
        <v>0</v>
      </c>
      <c r="N435" s="633">
        <v>0</v>
      </c>
      <c r="O435" s="545">
        <v>0</v>
      </c>
      <c r="P435" s="545">
        <v>0</v>
      </c>
      <c r="Q435" s="545">
        <v>0</v>
      </c>
      <c r="R435" s="545">
        <v>156.80000000000001</v>
      </c>
      <c r="S435" s="74">
        <v>16.8</v>
      </c>
      <c r="T435" s="74">
        <v>1030.6566666666665</v>
      </c>
      <c r="U435" s="634">
        <v>0.2</v>
      </c>
      <c r="V435" s="322">
        <v>1622.18</v>
      </c>
      <c r="W435" s="74">
        <v>0</v>
      </c>
      <c r="X435" s="74">
        <v>0</v>
      </c>
      <c r="Y435" s="74">
        <v>0</v>
      </c>
      <c r="Z435" s="74">
        <v>13398.536666666663</v>
      </c>
      <c r="AA435" s="468">
        <v>1144.4000000000001</v>
      </c>
      <c r="AB435" s="74">
        <v>2766.58</v>
      </c>
      <c r="AC435" s="74">
        <v>11776.356666666663</v>
      </c>
      <c r="AD435" s="248">
        <v>0.7</v>
      </c>
      <c r="AE435" s="74">
        <v>5677.6299999999992</v>
      </c>
      <c r="AF435" s="74"/>
      <c r="AG435" s="74">
        <v>3478.8999999999996</v>
      </c>
      <c r="AH435" s="506">
        <v>0.70000616454400877</v>
      </c>
      <c r="AI435" s="516">
        <v>2911.1</v>
      </c>
      <c r="AJ435" s="74">
        <v>144</v>
      </c>
      <c r="AK435" s="448">
        <v>7.0000000000000007E-2</v>
      </c>
      <c r="AL435" s="74">
        <v>567.79999999999995</v>
      </c>
      <c r="AM435" s="497">
        <v>0.77000616454400883</v>
      </c>
      <c r="AN435" s="468"/>
    </row>
    <row r="436" spans="2:42" ht="15.75" customHeight="1" x14ac:dyDescent="0.25">
      <c r="B436" s="576">
        <v>422</v>
      </c>
      <c r="C436" s="666" t="s">
        <v>348</v>
      </c>
      <c r="D436" s="494" t="s">
        <v>124</v>
      </c>
      <c r="E436" s="530">
        <v>15</v>
      </c>
      <c r="F436" s="530">
        <v>59</v>
      </c>
      <c r="G436" s="530">
        <v>58</v>
      </c>
      <c r="H436" s="65">
        <v>5686.8</v>
      </c>
      <c r="I436" s="65">
        <v>150</v>
      </c>
      <c r="J436" s="615">
        <v>0.19082788211296331</v>
      </c>
      <c r="K436" s="65">
        <v>1085.1999999999998</v>
      </c>
      <c r="L436" s="615">
        <v>0</v>
      </c>
      <c r="M436" s="65">
        <v>0</v>
      </c>
      <c r="N436" s="615">
        <v>0</v>
      </c>
      <c r="O436" s="65">
        <v>0</v>
      </c>
      <c r="P436" s="65">
        <v>0</v>
      </c>
      <c r="Q436" s="65">
        <v>0</v>
      </c>
      <c r="R436" s="65">
        <v>148.5</v>
      </c>
      <c r="S436" s="65">
        <v>14.399999999999999</v>
      </c>
      <c r="T436" s="65">
        <v>652.78833333333341</v>
      </c>
      <c r="U436" s="615">
        <v>0.18860519096855874</v>
      </c>
      <c r="V436" s="65">
        <v>1072.56</v>
      </c>
      <c r="W436" s="65">
        <v>0</v>
      </c>
      <c r="X436" s="65">
        <v>0</v>
      </c>
      <c r="Y436" s="65">
        <v>0</v>
      </c>
      <c r="Z436" s="65">
        <v>8810.248333333333</v>
      </c>
      <c r="AA436" s="140">
        <v>724.90000000000009</v>
      </c>
      <c r="AB436" s="140">
        <v>1797.4599999999998</v>
      </c>
      <c r="AC436" s="140">
        <v>7737.6883333333335</v>
      </c>
      <c r="AD436" s="232">
        <v>0.7</v>
      </c>
      <c r="AE436" s="140">
        <v>3980.7599999999993</v>
      </c>
      <c r="AF436" s="140"/>
      <c r="AG436" s="140">
        <v>2581.5</v>
      </c>
      <c r="AH436" s="497"/>
      <c r="AI436" s="140">
        <v>2183.4</v>
      </c>
      <c r="AJ436" s="65"/>
      <c r="AK436" s="429"/>
      <c r="AL436" s="65">
        <v>398.1</v>
      </c>
      <c r="AM436" s="498"/>
      <c r="AN436" s="62">
        <v>0</v>
      </c>
    </row>
    <row r="437" spans="2:42" ht="18.75" customHeight="1" x14ac:dyDescent="0.25">
      <c r="B437" s="576">
        <v>423</v>
      </c>
      <c r="C437" s="666"/>
      <c r="D437" s="15" t="s">
        <v>349</v>
      </c>
      <c r="E437" s="112">
        <v>11</v>
      </c>
      <c r="F437" s="112">
        <v>37</v>
      </c>
      <c r="G437" s="112">
        <v>37</v>
      </c>
      <c r="H437" s="69">
        <v>3764.3</v>
      </c>
      <c r="I437" s="69">
        <v>85.199999999999989</v>
      </c>
      <c r="J437" s="620">
        <v>0.19987779932523975</v>
      </c>
      <c r="K437" s="69">
        <v>752.4</v>
      </c>
      <c r="L437" s="620">
        <v>0</v>
      </c>
      <c r="M437" s="69">
        <v>0</v>
      </c>
      <c r="N437" s="620">
        <v>0</v>
      </c>
      <c r="O437" s="69">
        <v>0</v>
      </c>
      <c r="P437" s="69">
        <v>0</v>
      </c>
      <c r="Q437" s="69">
        <v>0</v>
      </c>
      <c r="R437" s="69">
        <v>98.8</v>
      </c>
      <c r="S437" s="69">
        <v>9.6</v>
      </c>
      <c r="T437" s="69">
        <v>422.86333333333334</v>
      </c>
      <c r="U437" s="620">
        <v>0.18278564407725206</v>
      </c>
      <c r="V437" s="69">
        <v>688.06</v>
      </c>
      <c r="W437" s="69">
        <v>0</v>
      </c>
      <c r="X437" s="69">
        <v>0</v>
      </c>
      <c r="Y437" s="69">
        <v>0</v>
      </c>
      <c r="Z437" s="60">
        <v>5821.2233333333334</v>
      </c>
      <c r="AA437" s="143">
        <v>469.6</v>
      </c>
      <c r="AB437" s="69">
        <v>1157.6599999999999</v>
      </c>
      <c r="AC437" s="69">
        <v>5133.1633333333339</v>
      </c>
      <c r="AD437" s="238">
        <v>0.7</v>
      </c>
      <c r="AE437" s="69">
        <v>2635.0099999999998</v>
      </c>
      <c r="AF437" s="69"/>
      <c r="AG437" s="69">
        <v>1740.9</v>
      </c>
      <c r="AH437" s="503">
        <v>0.70001328268203911</v>
      </c>
      <c r="AI437" s="594">
        <v>1477.4</v>
      </c>
      <c r="AJ437" s="69">
        <v>145</v>
      </c>
      <c r="AK437" s="438">
        <v>7.0000000000000007E-2</v>
      </c>
      <c r="AL437" s="69">
        <v>263.5</v>
      </c>
      <c r="AM437" s="497">
        <v>0.77001328268203917</v>
      </c>
      <c r="AN437" s="461"/>
    </row>
    <row r="438" spans="2:42" s="601" customFormat="1" ht="15.75" customHeight="1" x14ac:dyDescent="0.25">
      <c r="B438" s="576">
        <v>424</v>
      </c>
      <c r="C438" s="666"/>
      <c r="D438" s="15" t="s">
        <v>350</v>
      </c>
      <c r="E438" s="112">
        <v>4</v>
      </c>
      <c r="F438" s="112">
        <v>22</v>
      </c>
      <c r="G438" s="112">
        <v>21</v>
      </c>
      <c r="H438" s="69">
        <v>1922.4999999999998</v>
      </c>
      <c r="I438" s="69">
        <v>64.8</v>
      </c>
      <c r="J438" s="620">
        <v>0.17310793237971392</v>
      </c>
      <c r="K438" s="69">
        <v>332.79999999999995</v>
      </c>
      <c r="L438" s="620">
        <v>0</v>
      </c>
      <c r="M438" s="69">
        <v>0</v>
      </c>
      <c r="N438" s="620">
        <v>0</v>
      </c>
      <c r="O438" s="69">
        <v>0</v>
      </c>
      <c r="P438" s="69">
        <v>0</v>
      </c>
      <c r="Q438" s="69">
        <v>0</v>
      </c>
      <c r="R438" s="69">
        <v>49.7</v>
      </c>
      <c r="S438" s="69">
        <v>4.8</v>
      </c>
      <c r="T438" s="69">
        <v>229.92500000000001</v>
      </c>
      <c r="U438" s="620">
        <v>0.2</v>
      </c>
      <c r="V438" s="69">
        <v>384.5</v>
      </c>
      <c r="W438" s="69">
        <v>0</v>
      </c>
      <c r="X438" s="69">
        <v>0</v>
      </c>
      <c r="Y438" s="69">
        <v>0</v>
      </c>
      <c r="Z438" s="60">
        <v>2989.0249999999996</v>
      </c>
      <c r="AA438" s="143">
        <v>255.3</v>
      </c>
      <c r="AB438" s="69">
        <v>639.79999999999995</v>
      </c>
      <c r="AC438" s="69">
        <v>2604.5249999999996</v>
      </c>
      <c r="AD438" s="238">
        <v>0.7</v>
      </c>
      <c r="AE438" s="69">
        <v>1345.7499999999998</v>
      </c>
      <c r="AF438" s="69"/>
      <c r="AG438" s="69">
        <v>840.6</v>
      </c>
      <c r="AH438" s="503">
        <v>0.70002600780234081</v>
      </c>
      <c r="AI438" s="594">
        <v>706</v>
      </c>
      <c r="AJ438" s="69">
        <v>139</v>
      </c>
      <c r="AK438" s="438">
        <v>7.0000000000000007E-2</v>
      </c>
      <c r="AL438" s="69">
        <v>134.6</v>
      </c>
      <c r="AM438" s="497">
        <v>0.77002600780234087</v>
      </c>
      <c r="AN438" s="461"/>
      <c r="AP438" s="576"/>
    </row>
    <row r="439" spans="2:42" ht="15.75" customHeight="1" x14ac:dyDescent="0.25">
      <c r="B439" s="576">
        <v>425</v>
      </c>
      <c r="C439" s="653" t="s">
        <v>351</v>
      </c>
      <c r="D439" s="495" t="s">
        <v>352</v>
      </c>
      <c r="E439" s="571">
        <v>8</v>
      </c>
      <c r="F439" s="571">
        <v>46</v>
      </c>
      <c r="G439" s="571">
        <v>36</v>
      </c>
      <c r="H439" s="545">
        <v>3221.8999999999996</v>
      </c>
      <c r="I439" s="545">
        <v>103.19999999999999</v>
      </c>
      <c r="J439" s="633">
        <v>0.27223067134299639</v>
      </c>
      <c r="K439" s="545">
        <v>877.1</v>
      </c>
      <c r="L439" s="633">
        <v>0</v>
      </c>
      <c r="M439" s="545">
        <v>0</v>
      </c>
      <c r="N439" s="633">
        <v>0</v>
      </c>
      <c r="O439" s="545">
        <v>0</v>
      </c>
      <c r="P439" s="545">
        <v>0</v>
      </c>
      <c r="Q439" s="545">
        <v>0</v>
      </c>
      <c r="R439" s="545">
        <v>80.099999999999994</v>
      </c>
      <c r="S439" s="74">
        <v>8.4</v>
      </c>
      <c r="T439" s="74">
        <v>411.25666666666666</v>
      </c>
      <c r="U439" s="634">
        <v>0.2</v>
      </c>
      <c r="V439" s="322">
        <v>644.38</v>
      </c>
      <c r="W439" s="74">
        <v>0</v>
      </c>
      <c r="X439" s="74">
        <v>0</v>
      </c>
      <c r="Y439" s="74">
        <v>0</v>
      </c>
      <c r="Z439" s="74">
        <v>5346.336666666667</v>
      </c>
      <c r="AA439" s="468">
        <v>456.6</v>
      </c>
      <c r="AB439" s="74">
        <v>1100.98</v>
      </c>
      <c r="AC439" s="74">
        <v>4701.9566666666669</v>
      </c>
      <c r="AD439" s="248">
        <v>0.7</v>
      </c>
      <c r="AE439" s="74">
        <v>2255.3299999999995</v>
      </c>
      <c r="AF439" s="74"/>
      <c r="AG439" s="74">
        <v>1379.9</v>
      </c>
      <c r="AH439" s="506">
        <v>0.70001551879325874</v>
      </c>
      <c r="AI439" s="516">
        <v>1154.4000000000001</v>
      </c>
      <c r="AJ439" s="74">
        <v>166</v>
      </c>
      <c r="AK439" s="448">
        <v>7.0000000000000007E-2</v>
      </c>
      <c r="AL439" s="74">
        <v>225.5</v>
      </c>
      <c r="AM439" s="497">
        <v>0.77001551879325869</v>
      </c>
      <c r="AN439" s="468"/>
    </row>
    <row r="440" spans="2:42" ht="24" customHeight="1" x14ac:dyDescent="0.25">
      <c r="B440" s="576">
        <v>426</v>
      </c>
      <c r="C440" s="666" t="s">
        <v>353</v>
      </c>
      <c r="D440" s="494" t="s">
        <v>124</v>
      </c>
      <c r="E440" s="530">
        <v>19</v>
      </c>
      <c r="F440" s="530">
        <v>86</v>
      </c>
      <c r="G440" s="530">
        <v>82</v>
      </c>
      <c r="H440" s="65">
        <v>7903.6999999999989</v>
      </c>
      <c r="I440" s="65">
        <v>208.8</v>
      </c>
      <c r="J440" s="615">
        <v>0.21536748611409848</v>
      </c>
      <c r="K440" s="65">
        <v>1702.1999999999998</v>
      </c>
      <c r="L440" s="615">
        <v>0</v>
      </c>
      <c r="M440" s="65">
        <v>0</v>
      </c>
      <c r="N440" s="615">
        <v>0</v>
      </c>
      <c r="O440" s="65">
        <v>0</v>
      </c>
      <c r="P440" s="65">
        <v>0</v>
      </c>
      <c r="Q440" s="65">
        <v>0</v>
      </c>
      <c r="R440" s="65">
        <v>197.79999999999998</v>
      </c>
      <c r="S440" s="65">
        <v>18</v>
      </c>
      <c r="T440" s="65">
        <v>959.56333333333328</v>
      </c>
      <c r="U440" s="615">
        <v>0.19796550982451261</v>
      </c>
      <c r="V440" s="65">
        <v>1564.66</v>
      </c>
      <c r="W440" s="65">
        <v>0</v>
      </c>
      <c r="X440" s="65">
        <v>0</v>
      </c>
      <c r="Y440" s="65">
        <v>0</v>
      </c>
      <c r="Z440" s="65">
        <v>12554.723333333333</v>
      </c>
      <c r="AA440" s="140">
        <v>1065.4000000000001</v>
      </c>
      <c r="AB440" s="140">
        <v>2630.06</v>
      </c>
      <c r="AC440" s="140">
        <v>10990.063333333334</v>
      </c>
      <c r="AD440" s="232">
        <v>0.7</v>
      </c>
      <c r="AE440" s="140">
        <v>5532.5899999999992</v>
      </c>
      <c r="AF440" s="140"/>
      <c r="AG440" s="140">
        <v>3325.1000000000004</v>
      </c>
      <c r="AH440" s="497"/>
      <c r="AI440" s="140">
        <v>2902.6000000000004</v>
      </c>
      <c r="AJ440" s="65"/>
      <c r="AK440" s="429"/>
      <c r="AL440" s="65">
        <v>422.5</v>
      </c>
      <c r="AM440" s="498"/>
      <c r="AN440" s="62">
        <v>0</v>
      </c>
    </row>
    <row r="441" spans="2:42" ht="15.75" customHeight="1" x14ac:dyDescent="0.25">
      <c r="B441" s="576">
        <v>427</v>
      </c>
      <c r="C441" s="666"/>
      <c r="D441" s="15" t="s">
        <v>354</v>
      </c>
      <c r="E441" s="112">
        <v>11</v>
      </c>
      <c r="F441" s="112">
        <v>44</v>
      </c>
      <c r="G441" s="112">
        <v>44</v>
      </c>
      <c r="H441" s="69">
        <v>4239.0999999999995</v>
      </c>
      <c r="I441" s="69">
        <v>94.8</v>
      </c>
      <c r="J441" s="620">
        <v>0.13849637894836167</v>
      </c>
      <c r="K441" s="69">
        <v>587.09999999999991</v>
      </c>
      <c r="L441" s="620">
        <v>0</v>
      </c>
      <c r="M441" s="69">
        <v>0</v>
      </c>
      <c r="N441" s="620">
        <v>0</v>
      </c>
      <c r="O441" s="69">
        <v>0</v>
      </c>
      <c r="P441" s="69">
        <v>0</v>
      </c>
      <c r="Q441" s="69">
        <v>0</v>
      </c>
      <c r="R441" s="69">
        <v>120</v>
      </c>
      <c r="S441" s="69">
        <v>8.4</v>
      </c>
      <c r="T441" s="69">
        <v>483.39499999999998</v>
      </c>
      <c r="U441" s="620">
        <v>0.1962067419971221</v>
      </c>
      <c r="V441" s="69">
        <v>831.74000000000012</v>
      </c>
      <c r="W441" s="69">
        <v>0</v>
      </c>
      <c r="X441" s="69">
        <v>0</v>
      </c>
      <c r="Y441" s="69">
        <v>0</v>
      </c>
      <c r="Z441" s="60">
        <v>6364.5349999999999</v>
      </c>
      <c r="AA441" s="143">
        <v>536.70000000000005</v>
      </c>
      <c r="AB441" s="69">
        <v>1368.44</v>
      </c>
      <c r="AC441" s="69">
        <v>5532.7950000000001</v>
      </c>
      <c r="AD441" s="238">
        <v>0.7</v>
      </c>
      <c r="AE441" s="69">
        <v>2967.3699999999994</v>
      </c>
      <c r="AF441" s="69"/>
      <c r="AG441" s="69">
        <v>1895.6000000000001</v>
      </c>
      <c r="AH441" s="503">
        <v>0.69999292302611416</v>
      </c>
      <c r="AI441" s="594">
        <v>1598.9</v>
      </c>
      <c r="AJ441" s="69">
        <v>171</v>
      </c>
      <c r="AK441" s="438">
        <v>7.0000000000000007E-2</v>
      </c>
      <c r="AL441" s="69">
        <v>296.7</v>
      </c>
      <c r="AM441" s="497">
        <v>0.76999292302611422</v>
      </c>
      <c r="AN441" s="461"/>
    </row>
    <row r="442" spans="2:42" s="601" customFormat="1" ht="14.25" customHeight="1" x14ac:dyDescent="0.25">
      <c r="B442" s="576">
        <v>428</v>
      </c>
      <c r="C442" s="666"/>
      <c r="D442" s="15" t="s">
        <v>355</v>
      </c>
      <c r="E442" s="112">
        <v>4</v>
      </c>
      <c r="F442" s="112">
        <v>23</v>
      </c>
      <c r="G442" s="112">
        <v>19</v>
      </c>
      <c r="H442" s="69">
        <v>1797.1</v>
      </c>
      <c r="I442" s="69">
        <v>61.2</v>
      </c>
      <c r="J442" s="620">
        <v>0.30816315174447723</v>
      </c>
      <c r="K442" s="69">
        <v>553.79999999999995</v>
      </c>
      <c r="L442" s="620">
        <v>0</v>
      </c>
      <c r="M442" s="69">
        <v>0</v>
      </c>
      <c r="N442" s="620">
        <v>0</v>
      </c>
      <c r="O442" s="69">
        <v>0</v>
      </c>
      <c r="P442" s="69">
        <v>0</v>
      </c>
      <c r="Q442" s="69">
        <v>0</v>
      </c>
      <c r="R442" s="69">
        <v>34.700000000000003</v>
      </c>
      <c r="S442" s="69">
        <v>4.8</v>
      </c>
      <c r="T442" s="69">
        <v>234.25166666666667</v>
      </c>
      <c r="U442" s="620">
        <v>0.19999999999999998</v>
      </c>
      <c r="V442" s="69">
        <v>359.41999999999996</v>
      </c>
      <c r="W442" s="69">
        <v>0</v>
      </c>
      <c r="X442" s="69">
        <v>0</v>
      </c>
      <c r="Y442" s="69">
        <v>0</v>
      </c>
      <c r="Z442" s="60">
        <v>3045.2716666666665</v>
      </c>
      <c r="AA442" s="143">
        <v>260.10000000000002</v>
      </c>
      <c r="AB442" s="69">
        <v>619.52</v>
      </c>
      <c r="AC442" s="69">
        <v>2685.8516666666665</v>
      </c>
      <c r="AD442" s="238">
        <v>0.7</v>
      </c>
      <c r="AE442" s="69">
        <v>1257.9699999999998</v>
      </c>
      <c r="AF442" s="69"/>
      <c r="AG442" s="69">
        <v>764.3</v>
      </c>
      <c r="AH442" s="503">
        <v>0.70002782260308272</v>
      </c>
      <c r="AI442" s="594">
        <v>638.5</v>
      </c>
      <c r="AJ442" s="69">
        <v>133</v>
      </c>
      <c r="AK442" s="438">
        <v>7.0000000000000007E-2</v>
      </c>
      <c r="AL442" s="69">
        <v>125.8</v>
      </c>
      <c r="AM442" s="497">
        <v>0.77002782260308278</v>
      </c>
      <c r="AN442" s="461"/>
      <c r="AP442" s="576"/>
    </row>
    <row r="443" spans="2:42" s="601" customFormat="1" x14ac:dyDescent="0.25">
      <c r="B443" s="576">
        <v>429</v>
      </c>
      <c r="C443" s="666"/>
      <c r="D443" s="15" t="s">
        <v>356</v>
      </c>
      <c r="E443" s="112">
        <v>4</v>
      </c>
      <c r="F443" s="112">
        <v>19</v>
      </c>
      <c r="G443" s="112">
        <v>19</v>
      </c>
      <c r="H443" s="69">
        <v>1867.5</v>
      </c>
      <c r="I443" s="69">
        <v>52.8</v>
      </c>
      <c r="J443" s="620">
        <v>0.30056224899598394</v>
      </c>
      <c r="K443" s="69">
        <v>561.29999999999995</v>
      </c>
      <c r="L443" s="620">
        <v>0</v>
      </c>
      <c r="M443" s="69">
        <v>0</v>
      </c>
      <c r="N443" s="620">
        <v>0</v>
      </c>
      <c r="O443" s="69">
        <v>0</v>
      </c>
      <c r="P443" s="69">
        <v>0</v>
      </c>
      <c r="Q443" s="69">
        <v>0</v>
      </c>
      <c r="R443" s="69">
        <v>43.1</v>
      </c>
      <c r="S443" s="69">
        <v>4.8</v>
      </c>
      <c r="T443" s="69">
        <v>241.91666666666669</v>
      </c>
      <c r="U443" s="620">
        <v>0.19999999999999998</v>
      </c>
      <c r="V443" s="69">
        <v>373.49999999999994</v>
      </c>
      <c r="W443" s="69">
        <v>0</v>
      </c>
      <c r="X443" s="69">
        <v>0</v>
      </c>
      <c r="Y443" s="69">
        <v>0</v>
      </c>
      <c r="Z443" s="60">
        <v>3144.9166666666665</v>
      </c>
      <c r="AA443" s="143">
        <v>268.60000000000002</v>
      </c>
      <c r="AB443" s="69">
        <v>642.09999999999991</v>
      </c>
      <c r="AC443" s="69">
        <v>2771.4166666666665</v>
      </c>
      <c r="AD443" s="238">
        <v>0.7</v>
      </c>
      <c r="AE443" s="69">
        <v>1307.25</v>
      </c>
      <c r="AF443" s="69"/>
      <c r="AG443" s="69">
        <v>665.2</v>
      </c>
      <c r="AH443" s="503">
        <v>0.70002677376171352</v>
      </c>
      <c r="AI443" s="594">
        <v>665.2</v>
      </c>
      <c r="AJ443" s="69">
        <v>110</v>
      </c>
      <c r="AK443" s="438">
        <v>0</v>
      </c>
      <c r="AL443" s="69">
        <v>0</v>
      </c>
      <c r="AM443" s="497">
        <v>0.70002677376171352</v>
      </c>
      <c r="AN443" s="461"/>
      <c r="AP443" s="576"/>
    </row>
    <row r="444" spans="2:42" s="601" customFormat="1" ht="18" customHeight="1" x14ac:dyDescent="0.25">
      <c r="B444" s="576">
        <v>430</v>
      </c>
      <c r="C444" s="666" t="s">
        <v>357</v>
      </c>
      <c r="D444" s="494" t="s">
        <v>124</v>
      </c>
      <c r="E444" s="530">
        <v>12</v>
      </c>
      <c r="F444" s="530">
        <v>51</v>
      </c>
      <c r="G444" s="530">
        <v>52</v>
      </c>
      <c r="H444" s="65">
        <v>4993.2999999999993</v>
      </c>
      <c r="I444" s="65">
        <v>158.39999999999998</v>
      </c>
      <c r="J444" s="615">
        <v>0.27995513988744924</v>
      </c>
      <c r="K444" s="65">
        <v>1397.9</v>
      </c>
      <c r="L444" s="615">
        <v>0</v>
      </c>
      <c r="M444" s="65">
        <v>0</v>
      </c>
      <c r="N444" s="615">
        <v>0</v>
      </c>
      <c r="O444" s="65">
        <v>0</v>
      </c>
      <c r="P444" s="65">
        <v>0</v>
      </c>
      <c r="Q444" s="65">
        <v>0</v>
      </c>
      <c r="R444" s="65">
        <v>122.3</v>
      </c>
      <c r="S444" s="65">
        <v>4.8</v>
      </c>
      <c r="T444" s="65">
        <v>621.1583333333333</v>
      </c>
      <c r="U444" s="615">
        <v>0.193559369555204</v>
      </c>
      <c r="V444" s="65">
        <v>966.5</v>
      </c>
      <c r="W444" s="65">
        <v>0</v>
      </c>
      <c r="X444" s="65">
        <v>0</v>
      </c>
      <c r="Y444" s="65">
        <v>0</v>
      </c>
      <c r="Z444" s="65">
        <v>8264.3583333333336</v>
      </c>
      <c r="AA444" s="140">
        <v>692.2</v>
      </c>
      <c r="AB444" s="140">
        <v>1658.6999999999998</v>
      </c>
      <c r="AC444" s="140">
        <v>7297.8583333333336</v>
      </c>
      <c r="AD444" s="232">
        <v>0.7</v>
      </c>
      <c r="AE444" s="140">
        <v>3495.3099999999995</v>
      </c>
      <c r="AF444" s="140"/>
      <c r="AG444" s="140">
        <v>1836.6</v>
      </c>
      <c r="AH444" s="497"/>
      <c r="AI444" s="140">
        <v>1836.6</v>
      </c>
      <c r="AJ444" s="65"/>
      <c r="AK444" s="429">
        <v>0</v>
      </c>
      <c r="AL444" s="65">
        <v>0</v>
      </c>
      <c r="AM444" s="498"/>
      <c r="AN444" s="62">
        <v>0</v>
      </c>
      <c r="AP444" s="576"/>
    </row>
    <row r="445" spans="2:42" s="601" customFormat="1" x14ac:dyDescent="0.25">
      <c r="B445" s="576">
        <v>431</v>
      </c>
      <c r="C445" s="666"/>
      <c r="D445" s="15" t="s">
        <v>358</v>
      </c>
      <c r="E445" s="112">
        <v>4</v>
      </c>
      <c r="F445" s="112">
        <v>16</v>
      </c>
      <c r="G445" s="112">
        <v>18</v>
      </c>
      <c r="H445" s="69">
        <v>1662.5</v>
      </c>
      <c r="I445" s="69">
        <v>56.399999999999991</v>
      </c>
      <c r="J445" s="620">
        <v>0.2963609022556391</v>
      </c>
      <c r="K445" s="69">
        <v>492.7</v>
      </c>
      <c r="L445" s="620">
        <v>0</v>
      </c>
      <c r="M445" s="69">
        <v>0</v>
      </c>
      <c r="N445" s="620">
        <v>0</v>
      </c>
      <c r="O445" s="69">
        <v>0</v>
      </c>
      <c r="P445" s="69">
        <v>0</v>
      </c>
      <c r="Q445" s="69">
        <v>0</v>
      </c>
      <c r="R445" s="69">
        <v>17.600000000000001</v>
      </c>
      <c r="S445" s="69">
        <v>0</v>
      </c>
      <c r="T445" s="69">
        <v>197.39499999999998</v>
      </c>
      <c r="U445" s="620">
        <v>0.18065563909774437</v>
      </c>
      <c r="V445" s="69">
        <v>300.34000000000003</v>
      </c>
      <c r="W445" s="69">
        <v>0</v>
      </c>
      <c r="X445" s="69">
        <v>0</v>
      </c>
      <c r="Y445" s="69">
        <v>0</v>
      </c>
      <c r="Z445" s="60">
        <v>2726.9349999999999</v>
      </c>
      <c r="AA445" s="143">
        <v>219.2</v>
      </c>
      <c r="AB445" s="69">
        <v>519.54</v>
      </c>
      <c r="AC445" s="69">
        <v>2426.5949999999998</v>
      </c>
      <c r="AD445" s="238">
        <v>0.7</v>
      </c>
      <c r="AE445" s="69">
        <v>1163.75</v>
      </c>
      <c r="AF445" s="69"/>
      <c r="AG445" s="69">
        <v>644.20000000000005</v>
      </c>
      <c r="AH445" s="503">
        <v>0.69999398496240606</v>
      </c>
      <c r="AI445" s="594">
        <v>644.20000000000005</v>
      </c>
      <c r="AJ445" s="69"/>
      <c r="AK445" s="438">
        <v>0</v>
      </c>
      <c r="AL445" s="69">
        <v>0</v>
      </c>
      <c r="AM445" s="497">
        <v>0.69999398496240606</v>
      </c>
      <c r="AN445" s="461"/>
      <c r="AP445" s="576"/>
    </row>
    <row r="446" spans="2:42" s="601" customFormat="1" x14ac:dyDescent="0.25">
      <c r="B446" s="576">
        <v>432</v>
      </c>
      <c r="C446" s="666"/>
      <c r="D446" s="15" t="s">
        <v>359</v>
      </c>
      <c r="E446" s="112">
        <v>3</v>
      </c>
      <c r="F446" s="112">
        <v>14</v>
      </c>
      <c r="G446" s="112">
        <v>13</v>
      </c>
      <c r="H446" s="69">
        <v>1320.6999999999998</v>
      </c>
      <c r="I446" s="69">
        <v>37.200000000000003</v>
      </c>
      <c r="J446" s="620">
        <v>0.2435072310138563</v>
      </c>
      <c r="K446" s="69">
        <v>321.59999999999997</v>
      </c>
      <c r="L446" s="620">
        <v>0</v>
      </c>
      <c r="M446" s="69">
        <v>0</v>
      </c>
      <c r="N446" s="620">
        <v>0</v>
      </c>
      <c r="O446" s="69">
        <v>0</v>
      </c>
      <c r="P446" s="69">
        <v>0</v>
      </c>
      <c r="Q446" s="69">
        <v>0</v>
      </c>
      <c r="R446" s="69">
        <v>71.400000000000006</v>
      </c>
      <c r="S446" s="69">
        <v>0</v>
      </c>
      <c r="T446" s="69">
        <v>167.92000000000002</v>
      </c>
      <c r="U446" s="620">
        <v>0.2</v>
      </c>
      <c r="V446" s="69">
        <v>264.14</v>
      </c>
      <c r="W446" s="69">
        <v>0</v>
      </c>
      <c r="X446" s="69">
        <v>0</v>
      </c>
      <c r="Y446" s="69">
        <v>0</v>
      </c>
      <c r="Z446" s="60">
        <v>2182.96</v>
      </c>
      <c r="AA446" s="143">
        <v>186.5</v>
      </c>
      <c r="AB446" s="69">
        <v>450.64</v>
      </c>
      <c r="AC446" s="69">
        <v>1918.82</v>
      </c>
      <c r="AD446" s="238">
        <v>0.7</v>
      </c>
      <c r="AE446" s="69">
        <v>924.48999999999978</v>
      </c>
      <c r="AF446" s="69"/>
      <c r="AG446" s="69">
        <v>473.8</v>
      </c>
      <c r="AH446" s="503">
        <v>0.6999621412887107</v>
      </c>
      <c r="AI446" s="594">
        <v>473.8</v>
      </c>
      <c r="AJ446" s="69"/>
      <c r="AK446" s="438">
        <v>0</v>
      </c>
      <c r="AL446" s="69">
        <v>0</v>
      </c>
      <c r="AM446" s="497">
        <v>0.6999621412887107</v>
      </c>
      <c r="AN446" s="461"/>
      <c r="AP446" s="576"/>
    </row>
    <row r="447" spans="2:42" s="601" customFormat="1" x14ac:dyDescent="0.25">
      <c r="B447" s="576">
        <v>433</v>
      </c>
      <c r="C447" s="666"/>
      <c r="D447" s="15" t="s">
        <v>360</v>
      </c>
      <c r="E447" s="112">
        <v>5</v>
      </c>
      <c r="F447" s="112">
        <v>21</v>
      </c>
      <c r="G447" s="112">
        <v>21</v>
      </c>
      <c r="H447" s="69">
        <v>2010.1</v>
      </c>
      <c r="I447" s="69">
        <v>64.8</v>
      </c>
      <c r="J447" s="620">
        <v>0.29033381423809762</v>
      </c>
      <c r="K447" s="69">
        <v>583.6</v>
      </c>
      <c r="L447" s="620">
        <v>0</v>
      </c>
      <c r="M447" s="69">
        <v>0</v>
      </c>
      <c r="N447" s="620">
        <v>0</v>
      </c>
      <c r="O447" s="69">
        <v>0</v>
      </c>
      <c r="P447" s="69">
        <v>0</v>
      </c>
      <c r="Q447" s="69">
        <v>0</v>
      </c>
      <c r="R447" s="69">
        <v>33.299999999999997</v>
      </c>
      <c r="S447" s="69">
        <v>4.8</v>
      </c>
      <c r="T447" s="69">
        <v>255.84333333333336</v>
      </c>
      <c r="U447" s="620">
        <v>0.2</v>
      </c>
      <c r="V447" s="69">
        <v>402.02</v>
      </c>
      <c r="W447" s="69">
        <v>0</v>
      </c>
      <c r="X447" s="69">
        <v>0</v>
      </c>
      <c r="Y447" s="69">
        <v>0</v>
      </c>
      <c r="Z447" s="60">
        <v>3354.4633333333336</v>
      </c>
      <c r="AA447" s="143">
        <v>286.5</v>
      </c>
      <c r="AB447" s="69">
        <v>688.52</v>
      </c>
      <c r="AC447" s="69">
        <v>2952.4433333333336</v>
      </c>
      <c r="AD447" s="238">
        <v>0.7</v>
      </c>
      <c r="AE447" s="69">
        <v>1407.07</v>
      </c>
      <c r="AF447" s="69"/>
      <c r="AG447" s="69">
        <v>718.6</v>
      </c>
      <c r="AH447" s="503">
        <v>0.70002487438435901</v>
      </c>
      <c r="AI447" s="594">
        <v>718.6</v>
      </c>
      <c r="AJ447" s="69"/>
      <c r="AK447" s="438">
        <v>0</v>
      </c>
      <c r="AL447" s="69">
        <v>0</v>
      </c>
      <c r="AM447" s="497">
        <v>0.70002487438435901</v>
      </c>
      <c r="AN447" s="461"/>
      <c r="AP447" s="576"/>
    </row>
    <row r="448" spans="2:42" s="601" customFormat="1" x14ac:dyDescent="0.25">
      <c r="B448" s="576">
        <v>434</v>
      </c>
      <c r="C448" s="653" t="s">
        <v>361</v>
      </c>
      <c r="D448" s="495" t="s">
        <v>362</v>
      </c>
      <c r="E448" s="571">
        <v>15</v>
      </c>
      <c r="F448" s="571">
        <v>54</v>
      </c>
      <c r="G448" s="571">
        <v>50</v>
      </c>
      <c r="H448" s="545">
        <v>5021.4000000000005</v>
      </c>
      <c r="I448" s="545">
        <v>96</v>
      </c>
      <c r="J448" s="633">
        <v>0.18638228382522801</v>
      </c>
      <c r="K448" s="545">
        <v>935.9</v>
      </c>
      <c r="L448" s="633">
        <v>0</v>
      </c>
      <c r="M448" s="545">
        <v>0</v>
      </c>
      <c r="N448" s="633">
        <v>0</v>
      </c>
      <c r="O448" s="545">
        <v>0</v>
      </c>
      <c r="P448" s="545">
        <v>0</v>
      </c>
      <c r="Q448" s="545">
        <v>0</v>
      </c>
      <c r="R448" s="545">
        <v>36.299999999999997</v>
      </c>
      <c r="S448" s="74">
        <v>4.8</v>
      </c>
      <c r="T448" s="74">
        <v>588.94999999999993</v>
      </c>
      <c r="U448" s="634">
        <v>0.19679770581909425</v>
      </c>
      <c r="V448" s="322">
        <v>988.19999999999993</v>
      </c>
      <c r="W448" s="74">
        <v>0</v>
      </c>
      <c r="X448" s="74">
        <v>0</v>
      </c>
      <c r="Y448" s="74">
        <v>0</v>
      </c>
      <c r="Z448" s="74">
        <v>7671.55</v>
      </c>
      <c r="AA448" s="468">
        <v>648.4</v>
      </c>
      <c r="AB448" s="74">
        <v>1636.6</v>
      </c>
      <c r="AC448" s="74">
        <v>6683.35</v>
      </c>
      <c r="AD448" s="248">
        <v>0.7</v>
      </c>
      <c r="AE448" s="74">
        <v>3514.98</v>
      </c>
      <c r="AF448" s="74"/>
      <c r="AG448" s="74">
        <v>2430.8000000000002</v>
      </c>
      <c r="AH448" s="506">
        <v>0.70000398295296129</v>
      </c>
      <c r="AI448" s="516">
        <v>1878.4</v>
      </c>
      <c r="AJ448" s="74">
        <v>280</v>
      </c>
      <c r="AK448" s="448">
        <v>0.11</v>
      </c>
      <c r="AL448" s="74">
        <v>552.4</v>
      </c>
      <c r="AM448" s="497">
        <v>0.81000398295296128</v>
      </c>
      <c r="AN448" s="468"/>
      <c r="AP448" s="576"/>
    </row>
    <row r="449" spans="2:42" s="601" customFormat="1" ht="31.5" customHeight="1" x14ac:dyDescent="0.25">
      <c r="B449" s="576">
        <v>435</v>
      </c>
      <c r="C449" s="653" t="s">
        <v>363</v>
      </c>
      <c r="D449" s="495" t="s">
        <v>364</v>
      </c>
      <c r="E449" s="571">
        <v>8</v>
      </c>
      <c r="F449" s="571">
        <v>35</v>
      </c>
      <c r="G449" s="571">
        <v>35</v>
      </c>
      <c r="H449" s="545">
        <v>3228.7</v>
      </c>
      <c r="I449" s="545">
        <v>66</v>
      </c>
      <c r="J449" s="633">
        <v>0.17096664292129959</v>
      </c>
      <c r="K449" s="545">
        <v>552</v>
      </c>
      <c r="L449" s="633">
        <v>0</v>
      </c>
      <c r="M449" s="545">
        <v>0</v>
      </c>
      <c r="N449" s="633">
        <v>0</v>
      </c>
      <c r="O449" s="545">
        <v>0</v>
      </c>
      <c r="P449" s="545">
        <v>0</v>
      </c>
      <c r="Q449" s="545">
        <v>0</v>
      </c>
      <c r="R449" s="545">
        <v>52.900000000000006</v>
      </c>
      <c r="S449" s="74">
        <v>4.8</v>
      </c>
      <c r="T449" s="74">
        <v>355.05833333333334</v>
      </c>
      <c r="U449" s="634">
        <v>0.18505900207513862</v>
      </c>
      <c r="V449" s="322">
        <v>597.5</v>
      </c>
      <c r="W449" s="74">
        <v>0</v>
      </c>
      <c r="X449" s="74">
        <v>0</v>
      </c>
      <c r="Y449" s="74">
        <v>0</v>
      </c>
      <c r="Z449" s="74">
        <v>4856.958333333333</v>
      </c>
      <c r="AA449" s="468">
        <v>394.2</v>
      </c>
      <c r="AB449" s="74">
        <v>991.7</v>
      </c>
      <c r="AC449" s="74">
        <v>4259.458333333333</v>
      </c>
      <c r="AD449" s="248">
        <v>0.7</v>
      </c>
      <c r="AE449" s="74">
        <v>2260.0899999999997</v>
      </c>
      <c r="AF449" s="74"/>
      <c r="AG449" s="74">
        <v>1494.4</v>
      </c>
      <c r="AH449" s="506">
        <v>0.70000309722179221</v>
      </c>
      <c r="AI449" s="516">
        <v>1268.4000000000001</v>
      </c>
      <c r="AJ449" s="74">
        <v>156</v>
      </c>
      <c r="AK449" s="448">
        <v>7.0000000000000007E-2</v>
      </c>
      <c r="AL449" s="74">
        <v>226</v>
      </c>
      <c r="AM449" s="497">
        <v>0.77000309722179217</v>
      </c>
      <c r="AN449" s="468"/>
      <c r="AP449" s="576"/>
    </row>
    <row r="450" spans="2:42" s="601" customFormat="1" x14ac:dyDescent="0.25">
      <c r="B450" s="576">
        <v>436</v>
      </c>
      <c r="C450" s="653" t="s">
        <v>365</v>
      </c>
      <c r="D450" s="495" t="s">
        <v>366</v>
      </c>
      <c r="E450" s="571">
        <v>7</v>
      </c>
      <c r="F450" s="571">
        <v>32</v>
      </c>
      <c r="G450" s="571">
        <v>32</v>
      </c>
      <c r="H450" s="545">
        <v>2902.1</v>
      </c>
      <c r="I450" s="545">
        <v>109.2</v>
      </c>
      <c r="J450" s="633">
        <v>0.34826504944695225</v>
      </c>
      <c r="K450" s="545">
        <v>1010.7</v>
      </c>
      <c r="L450" s="633">
        <v>0</v>
      </c>
      <c r="M450" s="545">
        <v>0</v>
      </c>
      <c r="N450" s="633">
        <v>0</v>
      </c>
      <c r="O450" s="545">
        <v>0</v>
      </c>
      <c r="P450" s="545">
        <v>0</v>
      </c>
      <c r="Q450" s="545">
        <v>0</v>
      </c>
      <c r="R450" s="545">
        <v>70.599999999999994</v>
      </c>
      <c r="S450" s="74">
        <v>8.4</v>
      </c>
      <c r="T450" s="74">
        <v>390.11833333333328</v>
      </c>
      <c r="U450" s="634">
        <v>0.19999999999999998</v>
      </c>
      <c r="V450" s="322">
        <v>580.41999999999996</v>
      </c>
      <c r="W450" s="74">
        <v>0</v>
      </c>
      <c r="X450" s="74">
        <v>0</v>
      </c>
      <c r="Y450" s="74">
        <v>0</v>
      </c>
      <c r="Z450" s="74">
        <v>5071.538333333333</v>
      </c>
      <c r="AA450" s="468">
        <v>433.2</v>
      </c>
      <c r="AB450" s="74">
        <v>1013.6199999999999</v>
      </c>
      <c r="AC450" s="74">
        <v>4491.1183333333329</v>
      </c>
      <c r="AD450" s="248">
        <v>0.7</v>
      </c>
      <c r="AE450" s="74">
        <v>2031.4699999999998</v>
      </c>
      <c r="AF450" s="74"/>
      <c r="AG450" s="74">
        <v>1017.9</v>
      </c>
      <c r="AH450" s="506">
        <v>0.70001722890320806</v>
      </c>
      <c r="AI450" s="516">
        <v>1017.9</v>
      </c>
      <c r="AJ450" s="74"/>
      <c r="AK450" s="448">
        <v>0</v>
      </c>
      <c r="AL450" s="74">
        <v>0</v>
      </c>
      <c r="AM450" s="497">
        <v>0.70001722890320806</v>
      </c>
      <c r="AN450" s="468"/>
      <c r="AP450" s="576"/>
    </row>
    <row r="451" spans="2:42" s="601" customFormat="1" ht="15.75" customHeight="1" x14ac:dyDescent="0.25">
      <c r="B451" s="576">
        <v>437</v>
      </c>
      <c r="C451" s="666" t="s">
        <v>367</v>
      </c>
      <c r="D451" s="494" t="s">
        <v>124</v>
      </c>
      <c r="E451" s="530">
        <v>9</v>
      </c>
      <c r="F451" s="530">
        <v>55</v>
      </c>
      <c r="G451" s="530">
        <v>54</v>
      </c>
      <c r="H451" s="65">
        <v>5093</v>
      </c>
      <c r="I451" s="65">
        <v>171.60000000000002</v>
      </c>
      <c r="J451" s="615">
        <v>0.29460043196544278</v>
      </c>
      <c r="K451" s="65">
        <v>1500.4</v>
      </c>
      <c r="L451" s="615">
        <v>0</v>
      </c>
      <c r="M451" s="65">
        <v>0</v>
      </c>
      <c r="N451" s="615">
        <v>0</v>
      </c>
      <c r="O451" s="65">
        <v>0</v>
      </c>
      <c r="P451" s="65">
        <v>0</v>
      </c>
      <c r="Q451" s="65">
        <v>0</v>
      </c>
      <c r="R451" s="65">
        <v>156.20000000000002</v>
      </c>
      <c r="S451" s="65">
        <v>14.399999999999999</v>
      </c>
      <c r="T451" s="65">
        <v>654.81000000000006</v>
      </c>
      <c r="U451" s="615">
        <v>0.19684272530924798</v>
      </c>
      <c r="V451" s="65">
        <v>1002.52</v>
      </c>
      <c r="W451" s="65">
        <v>0</v>
      </c>
      <c r="X451" s="65">
        <v>0</v>
      </c>
      <c r="Y451" s="65">
        <v>0</v>
      </c>
      <c r="Z451" s="65">
        <v>8592.93</v>
      </c>
      <c r="AA451" s="140">
        <v>727.09999999999991</v>
      </c>
      <c r="AB451" s="140">
        <v>1729.62</v>
      </c>
      <c r="AC451" s="140">
        <v>7590.41</v>
      </c>
      <c r="AD451" s="232">
        <v>0.7</v>
      </c>
      <c r="AE451" s="140">
        <v>3565.0999999999995</v>
      </c>
      <c r="AF451" s="140"/>
      <c r="AG451" s="140">
        <v>1970.3000000000002</v>
      </c>
      <c r="AH451" s="497"/>
      <c r="AI451" s="140">
        <v>1835.6000000000001</v>
      </c>
      <c r="AJ451" s="65"/>
      <c r="AK451" s="429"/>
      <c r="AL451" s="65">
        <v>134.69999999999999</v>
      </c>
      <c r="AM451" s="498"/>
      <c r="AN451" s="62">
        <v>0</v>
      </c>
      <c r="AP451" s="576"/>
    </row>
    <row r="452" spans="2:42" s="601" customFormat="1" x14ac:dyDescent="0.25">
      <c r="B452" s="576">
        <v>438</v>
      </c>
      <c r="C452" s="666"/>
      <c r="D452" s="15" t="s">
        <v>368</v>
      </c>
      <c r="E452" s="112">
        <v>3</v>
      </c>
      <c r="F452" s="112">
        <v>21</v>
      </c>
      <c r="G452" s="112">
        <v>20</v>
      </c>
      <c r="H452" s="69">
        <v>1924.4999999999998</v>
      </c>
      <c r="I452" s="69">
        <v>67.2</v>
      </c>
      <c r="J452" s="620">
        <v>0.31161340607950122</v>
      </c>
      <c r="K452" s="69">
        <v>599.70000000000005</v>
      </c>
      <c r="L452" s="620">
        <v>0</v>
      </c>
      <c r="M452" s="69">
        <v>0</v>
      </c>
      <c r="N452" s="620">
        <v>0</v>
      </c>
      <c r="O452" s="69">
        <v>0</v>
      </c>
      <c r="P452" s="69">
        <v>0</v>
      </c>
      <c r="Q452" s="69">
        <v>0</v>
      </c>
      <c r="R452" s="69">
        <v>71</v>
      </c>
      <c r="S452" s="69">
        <v>4.8</v>
      </c>
      <c r="T452" s="69">
        <v>254.3416666666667</v>
      </c>
      <c r="U452" s="620">
        <v>0.2</v>
      </c>
      <c r="V452" s="69">
        <v>384.9</v>
      </c>
      <c r="W452" s="69">
        <v>0</v>
      </c>
      <c r="X452" s="69">
        <v>0</v>
      </c>
      <c r="Y452" s="69">
        <v>0</v>
      </c>
      <c r="Z452" s="60">
        <v>3306.4416666666666</v>
      </c>
      <c r="AA452" s="143">
        <v>282.39999999999998</v>
      </c>
      <c r="AB452" s="69">
        <v>667.3</v>
      </c>
      <c r="AC452" s="69">
        <v>2921.5416666666665</v>
      </c>
      <c r="AD452" s="238">
        <v>0.7</v>
      </c>
      <c r="AE452" s="69">
        <v>1347.1499999999999</v>
      </c>
      <c r="AF452" s="69"/>
      <c r="AG452" s="69">
        <v>814.59999999999991</v>
      </c>
      <c r="AH452" s="503">
        <v>0.70002598077422706</v>
      </c>
      <c r="AI452" s="594">
        <v>679.9</v>
      </c>
      <c r="AJ452" s="69">
        <v>137</v>
      </c>
      <c r="AK452" s="438">
        <v>7.0000000000000007E-2</v>
      </c>
      <c r="AL452" s="69">
        <v>134.69999999999999</v>
      </c>
      <c r="AM452" s="497">
        <v>0.77002598077422713</v>
      </c>
      <c r="AN452" s="461"/>
      <c r="AP452" s="576"/>
    </row>
    <row r="453" spans="2:42" s="601" customFormat="1" ht="15.75" customHeight="1" x14ac:dyDescent="0.25">
      <c r="B453" s="576">
        <v>439</v>
      </c>
      <c r="C453" s="666"/>
      <c r="D453" s="15" t="s">
        <v>369</v>
      </c>
      <c r="E453" s="112">
        <v>4</v>
      </c>
      <c r="F453" s="112">
        <v>18</v>
      </c>
      <c r="G453" s="112">
        <v>18</v>
      </c>
      <c r="H453" s="69">
        <v>1721.2</v>
      </c>
      <c r="I453" s="69">
        <v>49.2</v>
      </c>
      <c r="J453" s="620">
        <v>0.25447362305368348</v>
      </c>
      <c r="K453" s="69">
        <v>438</v>
      </c>
      <c r="L453" s="620">
        <v>0</v>
      </c>
      <c r="M453" s="69">
        <v>0</v>
      </c>
      <c r="N453" s="620">
        <v>0</v>
      </c>
      <c r="O453" s="69">
        <v>0</v>
      </c>
      <c r="P453" s="69">
        <v>0</v>
      </c>
      <c r="Q453" s="69">
        <v>0</v>
      </c>
      <c r="R453" s="69">
        <v>53.900000000000006</v>
      </c>
      <c r="S453" s="69">
        <v>4.8</v>
      </c>
      <c r="T453" s="69">
        <v>209.57166666666669</v>
      </c>
      <c r="U453" s="620">
        <v>0.19065768068789218</v>
      </c>
      <c r="V453" s="69">
        <v>328.16</v>
      </c>
      <c r="W453" s="69">
        <v>0</v>
      </c>
      <c r="X453" s="69">
        <v>0</v>
      </c>
      <c r="Y453" s="69">
        <v>0</v>
      </c>
      <c r="Z453" s="60">
        <v>2804.8316666666669</v>
      </c>
      <c r="AA453" s="143">
        <v>232.7</v>
      </c>
      <c r="AB453" s="69">
        <v>560.86</v>
      </c>
      <c r="AC453" s="69">
        <v>2476.6716666666671</v>
      </c>
      <c r="AD453" s="238">
        <v>0.7</v>
      </c>
      <c r="AE453" s="69">
        <v>1204.8399999999999</v>
      </c>
      <c r="AF453" s="69"/>
      <c r="AG453" s="69">
        <v>644</v>
      </c>
      <c r="AH453" s="503">
        <v>0.70001161980013948</v>
      </c>
      <c r="AI453" s="594">
        <v>644</v>
      </c>
      <c r="AJ453" s="69"/>
      <c r="AK453" s="438">
        <v>0</v>
      </c>
      <c r="AL453" s="69">
        <v>0</v>
      </c>
      <c r="AM453" s="497">
        <v>0.70001161980013948</v>
      </c>
      <c r="AN453" s="461"/>
      <c r="AP453" s="576"/>
    </row>
    <row r="454" spans="2:42" s="601" customFormat="1" x14ac:dyDescent="0.25">
      <c r="B454" s="576">
        <v>440</v>
      </c>
      <c r="C454" s="666"/>
      <c r="D454" s="15" t="s">
        <v>370</v>
      </c>
      <c r="E454" s="112">
        <v>2</v>
      </c>
      <c r="F454" s="112">
        <v>16</v>
      </c>
      <c r="G454" s="112">
        <v>16</v>
      </c>
      <c r="H454" s="69">
        <v>1447.3</v>
      </c>
      <c r="I454" s="69">
        <v>55.2</v>
      </c>
      <c r="J454" s="620">
        <v>0.31969874939542597</v>
      </c>
      <c r="K454" s="69">
        <v>462.7</v>
      </c>
      <c r="L454" s="620">
        <v>0</v>
      </c>
      <c r="M454" s="69">
        <v>0</v>
      </c>
      <c r="N454" s="620">
        <v>0</v>
      </c>
      <c r="O454" s="69">
        <v>0</v>
      </c>
      <c r="P454" s="69">
        <v>0</v>
      </c>
      <c r="Q454" s="69">
        <v>0</v>
      </c>
      <c r="R454" s="69">
        <v>31.3</v>
      </c>
      <c r="S454" s="69">
        <v>4.8</v>
      </c>
      <c r="T454" s="69">
        <v>190.89666666666668</v>
      </c>
      <c r="U454" s="620">
        <v>0.19999999999999998</v>
      </c>
      <c r="V454" s="69">
        <v>289.45999999999998</v>
      </c>
      <c r="W454" s="69">
        <v>0</v>
      </c>
      <c r="X454" s="69">
        <v>0</v>
      </c>
      <c r="Y454" s="69">
        <v>0</v>
      </c>
      <c r="Z454" s="60">
        <v>2481.6566666666668</v>
      </c>
      <c r="AA454" s="143">
        <v>212</v>
      </c>
      <c r="AB454" s="69">
        <v>501.46</v>
      </c>
      <c r="AC454" s="69">
        <v>2192.1966666666667</v>
      </c>
      <c r="AD454" s="238">
        <v>0.7</v>
      </c>
      <c r="AE454" s="69">
        <v>1013.1099999999999</v>
      </c>
      <c r="AF454" s="69"/>
      <c r="AG454" s="69">
        <v>511.7</v>
      </c>
      <c r="AH454" s="503">
        <v>0.70003454708768054</v>
      </c>
      <c r="AI454" s="594">
        <v>511.7</v>
      </c>
      <c r="AJ454" s="69"/>
      <c r="AK454" s="438">
        <v>0</v>
      </c>
      <c r="AL454" s="69">
        <v>0</v>
      </c>
      <c r="AM454" s="497">
        <v>0.70003454708768054</v>
      </c>
      <c r="AN454" s="461"/>
      <c r="AP454" s="576"/>
    </row>
    <row r="455" spans="2:42" ht="15.75" customHeight="1" x14ac:dyDescent="0.25">
      <c r="B455" s="576">
        <v>441</v>
      </c>
      <c r="C455" s="680" t="s">
        <v>371</v>
      </c>
      <c r="D455" s="494" t="s">
        <v>124</v>
      </c>
      <c r="E455" s="530">
        <v>13</v>
      </c>
      <c r="F455" s="530">
        <v>71</v>
      </c>
      <c r="G455" s="530">
        <v>73</v>
      </c>
      <c r="H455" s="65">
        <v>6887</v>
      </c>
      <c r="I455" s="65">
        <v>246</v>
      </c>
      <c r="J455" s="615">
        <v>0.27122114128067376</v>
      </c>
      <c r="K455" s="65">
        <v>1867.9</v>
      </c>
      <c r="L455" s="615">
        <v>0</v>
      </c>
      <c r="M455" s="65">
        <v>0</v>
      </c>
      <c r="N455" s="615">
        <v>0</v>
      </c>
      <c r="O455" s="65">
        <v>0</v>
      </c>
      <c r="P455" s="65">
        <v>0</v>
      </c>
      <c r="Q455" s="65">
        <v>0</v>
      </c>
      <c r="R455" s="65">
        <v>193.7</v>
      </c>
      <c r="S455" s="65">
        <v>19.2</v>
      </c>
      <c r="T455" s="65">
        <v>866.52</v>
      </c>
      <c r="U455" s="615">
        <v>0.19533033251052712</v>
      </c>
      <c r="V455" s="65">
        <v>1345.2400000000002</v>
      </c>
      <c r="W455" s="65">
        <v>0</v>
      </c>
      <c r="X455" s="65">
        <v>0</v>
      </c>
      <c r="Y455" s="65">
        <v>0</v>
      </c>
      <c r="Z455" s="65">
        <v>11425.560000000001</v>
      </c>
      <c r="AA455" s="140">
        <v>962.2</v>
      </c>
      <c r="AB455" s="140">
        <v>2307.44</v>
      </c>
      <c r="AC455" s="140">
        <v>10080.32</v>
      </c>
      <c r="AD455" s="232">
        <v>0.7</v>
      </c>
      <c r="AE455" s="140">
        <v>4820.8999999999996</v>
      </c>
      <c r="AF455" s="140"/>
      <c r="AG455" s="140">
        <v>2513.3999999999996</v>
      </c>
      <c r="AH455" s="497"/>
      <c r="AI455" s="140">
        <v>2513.3999999999996</v>
      </c>
      <c r="AJ455" s="65"/>
      <c r="AK455" s="429">
        <v>0</v>
      </c>
      <c r="AL455" s="65">
        <v>0</v>
      </c>
      <c r="AM455" s="498"/>
      <c r="AN455" s="62">
        <v>0</v>
      </c>
    </row>
    <row r="456" spans="2:42" s="601" customFormat="1" x14ac:dyDescent="0.25">
      <c r="B456" s="576">
        <v>442</v>
      </c>
      <c r="C456" s="680"/>
      <c r="D456" s="15" t="s">
        <v>372</v>
      </c>
      <c r="E456" s="112">
        <v>4</v>
      </c>
      <c r="F456" s="112">
        <v>20</v>
      </c>
      <c r="G456" s="112">
        <v>21</v>
      </c>
      <c r="H456" s="69">
        <v>1900.8999999999999</v>
      </c>
      <c r="I456" s="69">
        <v>50.4</v>
      </c>
      <c r="J456" s="620">
        <v>0.20663896049239835</v>
      </c>
      <c r="K456" s="69">
        <v>392.8</v>
      </c>
      <c r="L456" s="620">
        <v>0</v>
      </c>
      <c r="M456" s="69">
        <v>0</v>
      </c>
      <c r="N456" s="620">
        <v>0</v>
      </c>
      <c r="O456" s="69">
        <v>0</v>
      </c>
      <c r="P456" s="69">
        <v>0</v>
      </c>
      <c r="Q456" s="69">
        <v>0</v>
      </c>
      <c r="R456" s="69">
        <v>79.599999999999994</v>
      </c>
      <c r="S456" s="69">
        <v>4.8</v>
      </c>
      <c r="T456" s="69">
        <v>226.01666666666668</v>
      </c>
      <c r="U456" s="620">
        <v>0.19154084907149246</v>
      </c>
      <c r="V456" s="69">
        <v>364.1</v>
      </c>
      <c r="W456" s="69">
        <v>0</v>
      </c>
      <c r="X456" s="69">
        <v>0</v>
      </c>
      <c r="Y456" s="69">
        <v>0</v>
      </c>
      <c r="Z456" s="60">
        <v>3018.6166666666668</v>
      </c>
      <c r="AA456" s="143">
        <v>251</v>
      </c>
      <c r="AB456" s="69">
        <v>615.1</v>
      </c>
      <c r="AC456" s="69">
        <v>2654.5166666666669</v>
      </c>
      <c r="AD456" s="238">
        <v>0.7</v>
      </c>
      <c r="AE456" s="69">
        <v>1330.6299999999999</v>
      </c>
      <c r="AF456" s="69"/>
      <c r="AG456" s="69">
        <v>715.5</v>
      </c>
      <c r="AH456" s="503">
        <v>0.69998421800199906</v>
      </c>
      <c r="AI456" s="594">
        <v>715.5</v>
      </c>
      <c r="AJ456" s="69"/>
      <c r="AK456" s="438">
        <v>0</v>
      </c>
      <c r="AL456" s="69">
        <v>0</v>
      </c>
      <c r="AM456" s="497">
        <v>0.69998421800199906</v>
      </c>
      <c r="AN456" s="461"/>
      <c r="AP456" s="576"/>
    </row>
    <row r="457" spans="2:42" x14ac:dyDescent="0.25">
      <c r="B457" s="576">
        <v>443</v>
      </c>
      <c r="C457" s="680"/>
      <c r="D457" s="15" t="s">
        <v>373</v>
      </c>
      <c r="E457" s="112">
        <v>4</v>
      </c>
      <c r="F457" s="112">
        <v>18</v>
      </c>
      <c r="G457" s="112">
        <v>19</v>
      </c>
      <c r="H457" s="69">
        <v>1809.1</v>
      </c>
      <c r="I457" s="69">
        <v>78</v>
      </c>
      <c r="J457" s="620">
        <v>0.23989829196838208</v>
      </c>
      <c r="K457" s="69">
        <v>434</v>
      </c>
      <c r="L457" s="620">
        <v>0</v>
      </c>
      <c r="M457" s="69">
        <v>0</v>
      </c>
      <c r="N457" s="620">
        <v>0</v>
      </c>
      <c r="O457" s="69">
        <v>0</v>
      </c>
      <c r="P457" s="69">
        <v>0</v>
      </c>
      <c r="Q457" s="69">
        <v>0</v>
      </c>
      <c r="R457" s="69">
        <v>39.299999999999997</v>
      </c>
      <c r="S457" s="69">
        <v>4.8</v>
      </c>
      <c r="T457" s="69">
        <v>219.2116666666667</v>
      </c>
      <c r="U457" s="620">
        <v>0.19111160245425904</v>
      </c>
      <c r="V457" s="69">
        <v>345.74</v>
      </c>
      <c r="W457" s="69">
        <v>0</v>
      </c>
      <c r="X457" s="69">
        <v>0</v>
      </c>
      <c r="Y457" s="69">
        <v>0</v>
      </c>
      <c r="Z457" s="60">
        <v>2930.1516666666666</v>
      </c>
      <c r="AA457" s="143">
        <v>243.4</v>
      </c>
      <c r="AB457" s="69">
        <v>589.14</v>
      </c>
      <c r="AC457" s="69">
        <v>2584.4116666666669</v>
      </c>
      <c r="AD457" s="238">
        <v>0.7</v>
      </c>
      <c r="AE457" s="69">
        <v>1266.3699999999999</v>
      </c>
      <c r="AF457" s="69"/>
      <c r="AG457" s="69">
        <v>677.2</v>
      </c>
      <c r="AH457" s="503">
        <v>0.69998341716875812</v>
      </c>
      <c r="AI457" s="594">
        <v>677.2</v>
      </c>
      <c r="AJ457" s="69"/>
      <c r="AK457" s="438">
        <v>0</v>
      </c>
      <c r="AL457" s="69">
        <v>0</v>
      </c>
      <c r="AM457" s="497">
        <v>0.69998341716875812</v>
      </c>
      <c r="AN457" s="461"/>
    </row>
    <row r="458" spans="2:42" x14ac:dyDescent="0.25">
      <c r="B458" s="576">
        <v>444</v>
      </c>
      <c r="C458" s="680"/>
      <c r="D458" s="15" t="s">
        <v>374</v>
      </c>
      <c r="E458" s="112">
        <v>2</v>
      </c>
      <c r="F458" s="112">
        <v>17</v>
      </c>
      <c r="G458" s="112">
        <v>17</v>
      </c>
      <c r="H458" s="69">
        <v>1577.6999999999998</v>
      </c>
      <c r="I458" s="69">
        <v>66</v>
      </c>
      <c r="J458" s="620">
        <v>0.32623439183621733</v>
      </c>
      <c r="K458" s="69">
        <v>514.70000000000005</v>
      </c>
      <c r="L458" s="620">
        <v>0</v>
      </c>
      <c r="M458" s="69">
        <v>0</v>
      </c>
      <c r="N458" s="620">
        <v>0</v>
      </c>
      <c r="O458" s="69">
        <v>0</v>
      </c>
      <c r="P458" s="69">
        <v>0</v>
      </c>
      <c r="Q458" s="69">
        <v>0</v>
      </c>
      <c r="R458" s="69">
        <v>44.5</v>
      </c>
      <c r="S458" s="69">
        <v>4.8</v>
      </c>
      <c r="T458" s="69">
        <v>210.27</v>
      </c>
      <c r="U458" s="620">
        <v>0.2</v>
      </c>
      <c r="V458" s="69">
        <v>315.53999999999996</v>
      </c>
      <c r="W458" s="69">
        <v>0</v>
      </c>
      <c r="X458" s="69">
        <v>0</v>
      </c>
      <c r="Y458" s="69">
        <v>0</v>
      </c>
      <c r="Z458" s="60">
        <v>2733.5099999999998</v>
      </c>
      <c r="AA458" s="143">
        <v>233.5</v>
      </c>
      <c r="AB458" s="69">
        <v>549.04</v>
      </c>
      <c r="AC458" s="69">
        <v>2417.9699999999998</v>
      </c>
      <c r="AD458" s="238">
        <v>0.7</v>
      </c>
      <c r="AE458" s="69">
        <v>1104.3899999999999</v>
      </c>
      <c r="AF458" s="69"/>
      <c r="AG458" s="69">
        <v>555.4</v>
      </c>
      <c r="AH458" s="503">
        <v>0.70003169170311219</v>
      </c>
      <c r="AI458" s="594">
        <v>555.4</v>
      </c>
      <c r="AJ458" s="69"/>
      <c r="AK458" s="438">
        <v>0</v>
      </c>
      <c r="AL458" s="69">
        <v>0</v>
      </c>
      <c r="AM458" s="497">
        <v>0.70003169170311219</v>
      </c>
      <c r="AN458" s="461"/>
    </row>
    <row r="459" spans="2:42" s="601" customFormat="1" ht="15.75" customHeight="1" x14ac:dyDescent="0.25">
      <c r="B459" s="576">
        <v>445</v>
      </c>
      <c r="C459" s="680"/>
      <c r="D459" s="15" t="s">
        <v>375</v>
      </c>
      <c r="E459" s="112">
        <v>3</v>
      </c>
      <c r="F459" s="112">
        <v>16</v>
      </c>
      <c r="G459" s="112">
        <v>16</v>
      </c>
      <c r="H459" s="69">
        <v>1599.3</v>
      </c>
      <c r="I459" s="69">
        <v>51.599999999999994</v>
      </c>
      <c r="J459" s="620">
        <v>0.32914400050021886</v>
      </c>
      <c r="K459" s="69">
        <v>526.4</v>
      </c>
      <c r="L459" s="620">
        <v>0</v>
      </c>
      <c r="M459" s="69">
        <v>0</v>
      </c>
      <c r="N459" s="620">
        <v>0</v>
      </c>
      <c r="O459" s="69">
        <v>0</v>
      </c>
      <c r="P459" s="69">
        <v>0</v>
      </c>
      <c r="Q459" s="69">
        <v>0</v>
      </c>
      <c r="R459" s="69">
        <v>30.3</v>
      </c>
      <c r="S459" s="69">
        <v>4.8</v>
      </c>
      <c r="T459" s="69">
        <v>211.02166666666668</v>
      </c>
      <c r="U459" s="620">
        <v>0.2</v>
      </c>
      <c r="V459" s="69">
        <v>319.86</v>
      </c>
      <c r="W459" s="69">
        <v>0</v>
      </c>
      <c r="X459" s="69">
        <v>0</v>
      </c>
      <c r="Y459" s="69">
        <v>0</v>
      </c>
      <c r="Z459" s="60">
        <v>2743.2816666666668</v>
      </c>
      <c r="AA459" s="143">
        <v>234.3</v>
      </c>
      <c r="AB459" s="69">
        <v>554.16000000000008</v>
      </c>
      <c r="AC459" s="69">
        <v>2423.4216666666666</v>
      </c>
      <c r="AD459" s="238">
        <v>0.7</v>
      </c>
      <c r="AE459" s="69">
        <v>1119.51</v>
      </c>
      <c r="AF459" s="69"/>
      <c r="AG459" s="69">
        <v>565.29999999999995</v>
      </c>
      <c r="AH459" s="503">
        <v>0.69996873632214096</v>
      </c>
      <c r="AI459" s="594">
        <v>565.29999999999995</v>
      </c>
      <c r="AJ459" s="69"/>
      <c r="AK459" s="438">
        <v>0</v>
      </c>
      <c r="AL459" s="69">
        <v>0</v>
      </c>
      <c r="AM459" s="497">
        <v>0.69996873632214096</v>
      </c>
      <c r="AN459" s="461"/>
      <c r="AP459" s="576"/>
    </row>
    <row r="460" spans="2:42" s="601" customFormat="1" x14ac:dyDescent="0.25">
      <c r="B460" s="576">
        <v>446</v>
      </c>
      <c r="C460" s="653" t="s">
        <v>376</v>
      </c>
      <c r="D460" s="495" t="s">
        <v>377</v>
      </c>
      <c r="E460" s="571">
        <v>8</v>
      </c>
      <c r="F460" s="571">
        <v>44</v>
      </c>
      <c r="G460" s="571">
        <v>37</v>
      </c>
      <c r="H460" s="545">
        <v>3363.5</v>
      </c>
      <c r="I460" s="545">
        <v>129.6</v>
      </c>
      <c r="J460" s="633">
        <v>0.28633863535008175</v>
      </c>
      <c r="K460" s="545">
        <v>963.1</v>
      </c>
      <c r="L460" s="633">
        <v>0</v>
      </c>
      <c r="M460" s="545">
        <v>0</v>
      </c>
      <c r="N460" s="633">
        <v>0</v>
      </c>
      <c r="O460" s="545">
        <v>0</v>
      </c>
      <c r="P460" s="545">
        <v>0</v>
      </c>
      <c r="Q460" s="545">
        <v>0</v>
      </c>
      <c r="R460" s="545">
        <v>100.2</v>
      </c>
      <c r="S460" s="74">
        <v>8.4</v>
      </c>
      <c r="T460" s="74">
        <v>436.45833333333337</v>
      </c>
      <c r="U460" s="634">
        <v>0.2</v>
      </c>
      <c r="V460" s="322">
        <v>672.7</v>
      </c>
      <c r="W460" s="74">
        <v>0</v>
      </c>
      <c r="X460" s="74">
        <v>0</v>
      </c>
      <c r="Y460" s="74">
        <v>0</v>
      </c>
      <c r="Z460" s="74">
        <v>5673.9583333333321</v>
      </c>
      <c r="AA460" s="468">
        <v>484.6</v>
      </c>
      <c r="AB460" s="74">
        <v>1157.3000000000002</v>
      </c>
      <c r="AC460" s="74">
        <v>5001.2583333333323</v>
      </c>
      <c r="AD460" s="248">
        <v>0.7</v>
      </c>
      <c r="AE460" s="74">
        <v>2354.4499999999998</v>
      </c>
      <c r="AF460" s="74"/>
      <c r="AG460" s="74">
        <v>1432.6000000000001</v>
      </c>
      <c r="AH460" s="506">
        <v>0.7000148654675189</v>
      </c>
      <c r="AI460" s="516">
        <v>1197.2</v>
      </c>
      <c r="AJ460" s="74">
        <v>139</v>
      </c>
      <c r="AK460" s="448">
        <v>7.0000000000000007E-2</v>
      </c>
      <c r="AL460" s="74">
        <v>235.4</v>
      </c>
      <c r="AM460" s="497">
        <v>0.77001486546751896</v>
      </c>
      <c r="AN460" s="468"/>
      <c r="AP460" s="576"/>
    </row>
    <row r="461" spans="2:42" s="601" customFormat="1" ht="15.75" customHeight="1" x14ac:dyDescent="0.25">
      <c r="B461" s="576">
        <v>447</v>
      </c>
      <c r="C461" s="666" t="s">
        <v>378</v>
      </c>
      <c r="D461" s="494" t="s">
        <v>124</v>
      </c>
      <c r="E461" s="530">
        <v>7</v>
      </c>
      <c r="F461" s="530">
        <v>34</v>
      </c>
      <c r="G461" s="530">
        <v>32</v>
      </c>
      <c r="H461" s="65">
        <v>2967.7999999999997</v>
      </c>
      <c r="I461" s="65">
        <v>98.4</v>
      </c>
      <c r="J461" s="615">
        <v>0.27154794797493098</v>
      </c>
      <c r="K461" s="65">
        <v>805.90000000000009</v>
      </c>
      <c r="L461" s="615">
        <v>0</v>
      </c>
      <c r="M461" s="65">
        <v>0</v>
      </c>
      <c r="N461" s="615">
        <v>0</v>
      </c>
      <c r="O461" s="65">
        <v>0</v>
      </c>
      <c r="P461" s="65">
        <v>0</v>
      </c>
      <c r="Q461" s="65">
        <v>0</v>
      </c>
      <c r="R461" s="65">
        <v>64.599999999999994</v>
      </c>
      <c r="S461" s="65">
        <v>9.6</v>
      </c>
      <c r="T461" s="65">
        <v>362.24166666666667</v>
      </c>
      <c r="U461" s="615">
        <v>0.18916369027562505</v>
      </c>
      <c r="V461" s="65">
        <v>561.4</v>
      </c>
      <c r="W461" s="65">
        <v>0</v>
      </c>
      <c r="X461" s="65">
        <v>0</v>
      </c>
      <c r="Y461" s="65">
        <v>0</v>
      </c>
      <c r="Z461" s="65">
        <v>4869.9416666666657</v>
      </c>
      <c r="AA461" s="140">
        <v>402.2</v>
      </c>
      <c r="AB461" s="140">
        <v>963.59999999999991</v>
      </c>
      <c r="AC461" s="140">
        <v>4308.5416666666661</v>
      </c>
      <c r="AD461" s="232">
        <v>0.7</v>
      </c>
      <c r="AE461" s="140">
        <v>2077.4599999999996</v>
      </c>
      <c r="AF461" s="140"/>
      <c r="AG461" s="140">
        <v>1113.9000000000001</v>
      </c>
      <c r="AH461" s="497"/>
      <c r="AI461" s="140">
        <v>1113.9000000000001</v>
      </c>
      <c r="AJ461" s="65"/>
      <c r="AK461" s="429">
        <v>0</v>
      </c>
      <c r="AL461" s="65">
        <v>0</v>
      </c>
      <c r="AM461" s="498"/>
      <c r="AN461" s="62">
        <v>0</v>
      </c>
      <c r="AP461" s="576"/>
    </row>
    <row r="462" spans="2:42" s="601" customFormat="1" ht="18.75" customHeight="1" x14ac:dyDescent="0.25">
      <c r="B462" s="576">
        <v>448</v>
      </c>
      <c r="C462" s="666"/>
      <c r="D462" s="15" t="s">
        <v>379</v>
      </c>
      <c r="E462" s="112">
        <v>5</v>
      </c>
      <c r="F462" s="112">
        <v>19</v>
      </c>
      <c r="G462" s="112">
        <v>16</v>
      </c>
      <c r="H462" s="69">
        <v>1511.6999999999998</v>
      </c>
      <c r="I462" s="69">
        <v>50.4</v>
      </c>
      <c r="J462" s="620">
        <v>0.26976251901832377</v>
      </c>
      <c r="K462" s="69">
        <v>407.8</v>
      </c>
      <c r="L462" s="620">
        <v>0</v>
      </c>
      <c r="M462" s="69">
        <v>0</v>
      </c>
      <c r="N462" s="620">
        <v>0</v>
      </c>
      <c r="O462" s="69">
        <v>0</v>
      </c>
      <c r="P462" s="69">
        <v>0</v>
      </c>
      <c r="Q462" s="69">
        <v>0</v>
      </c>
      <c r="R462" s="69">
        <v>32.299999999999997</v>
      </c>
      <c r="S462" s="69">
        <v>4.8</v>
      </c>
      <c r="T462" s="69">
        <v>192.44500000000002</v>
      </c>
      <c r="U462" s="620">
        <v>0.2</v>
      </c>
      <c r="V462" s="69">
        <v>302.33999999999997</v>
      </c>
      <c r="W462" s="69">
        <v>0</v>
      </c>
      <c r="X462" s="69">
        <v>0</v>
      </c>
      <c r="Y462" s="69">
        <v>0</v>
      </c>
      <c r="Z462" s="60">
        <v>2501.7849999999999</v>
      </c>
      <c r="AA462" s="143">
        <v>213.7</v>
      </c>
      <c r="AB462" s="69">
        <v>516.04</v>
      </c>
      <c r="AC462" s="69">
        <v>2199.4449999999997</v>
      </c>
      <c r="AD462" s="238">
        <v>0.7</v>
      </c>
      <c r="AE462" s="69">
        <v>1058.1899999999998</v>
      </c>
      <c r="AF462" s="69"/>
      <c r="AG462" s="69">
        <v>542.20000000000005</v>
      </c>
      <c r="AH462" s="503">
        <v>0.70003307534563741</v>
      </c>
      <c r="AI462" s="594">
        <v>542.20000000000005</v>
      </c>
      <c r="AJ462" s="69">
        <v>107</v>
      </c>
      <c r="AK462" s="438">
        <v>0</v>
      </c>
      <c r="AL462" s="69">
        <v>0</v>
      </c>
      <c r="AM462" s="497">
        <v>0.70003307534563741</v>
      </c>
      <c r="AN462" s="461"/>
      <c r="AP462" s="576"/>
    </row>
    <row r="463" spans="2:42" s="601" customFormat="1" x14ac:dyDescent="0.25">
      <c r="B463" s="576">
        <v>449</v>
      </c>
      <c r="C463" s="666"/>
      <c r="D463" s="15" t="s">
        <v>380</v>
      </c>
      <c r="E463" s="112">
        <v>2</v>
      </c>
      <c r="F463" s="112">
        <v>15</v>
      </c>
      <c r="G463" s="112">
        <v>16</v>
      </c>
      <c r="H463" s="69">
        <v>1456.1</v>
      </c>
      <c r="I463" s="69">
        <v>48</v>
      </c>
      <c r="J463" s="620">
        <v>0.27340155209120254</v>
      </c>
      <c r="K463" s="69">
        <v>398.1</v>
      </c>
      <c r="L463" s="620">
        <v>0</v>
      </c>
      <c r="M463" s="69">
        <v>0</v>
      </c>
      <c r="N463" s="620">
        <v>0</v>
      </c>
      <c r="O463" s="69">
        <v>0</v>
      </c>
      <c r="P463" s="69">
        <v>0</v>
      </c>
      <c r="Q463" s="69">
        <v>0</v>
      </c>
      <c r="R463" s="69">
        <v>32.299999999999997</v>
      </c>
      <c r="S463" s="69">
        <v>4.8</v>
      </c>
      <c r="T463" s="69">
        <v>169.79666666666665</v>
      </c>
      <c r="U463" s="620">
        <v>0.17791360483483279</v>
      </c>
      <c r="V463" s="69">
        <v>259.06</v>
      </c>
      <c r="W463" s="69">
        <v>0</v>
      </c>
      <c r="X463" s="69">
        <v>0</v>
      </c>
      <c r="Y463" s="69">
        <v>0</v>
      </c>
      <c r="Z463" s="60">
        <v>2368.1566666666663</v>
      </c>
      <c r="AA463" s="143">
        <v>188.5</v>
      </c>
      <c r="AB463" s="69">
        <v>447.56</v>
      </c>
      <c r="AC463" s="69">
        <v>2109.0966666666664</v>
      </c>
      <c r="AD463" s="238">
        <v>0.7</v>
      </c>
      <c r="AE463" s="69">
        <v>1019.2699999999999</v>
      </c>
      <c r="AF463" s="69"/>
      <c r="AG463" s="69">
        <v>571.70000000000005</v>
      </c>
      <c r="AH463" s="503">
        <v>0.69999313233981186</v>
      </c>
      <c r="AI463" s="594">
        <v>571.70000000000005</v>
      </c>
      <c r="AJ463" s="69"/>
      <c r="AK463" s="438">
        <v>0</v>
      </c>
      <c r="AL463" s="69">
        <v>0</v>
      </c>
      <c r="AM463" s="497">
        <v>0.69999313233981186</v>
      </c>
      <c r="AN463" s="461"/>
      <c r="AP463" s="576"/>
    </row>
    <row r="464" spans="2:42" ht="40.5" customHeight="1" x14ac:dyDescent="0.25">
      <c r="B464" s="576">
        <v>450</v>
      </c>
      <c r="C464" s="741" t="s">
        <v>381</v>
      </c>
      <c r="D464" s="742"/>
      <c r="E464" s="511">
        <v>102</v>
      </c>
      <c r="F464" s="511">
        <v>596</v>
      </c>
      <c r="G464" s="511">
        <v>555.5</v>
      </c>
      <c r="H464" s="512">
        <v>51043.9</v>
      </c>
      <c r="I464" s="512">
        <v>1583.6</v>
      </c>
      <c r="J464" s="598">
        <v>0.2718838098186071</v>
      </c>
      <c r="K464" s="512">
        <v>13878.01</v>
      </c>
      <c r="L464" s="598">
        <v>4.2963018107942379E-3</v>
      </c>
      <c r="M464" s="512">
        <v>219.3</v>
      </c>
      <c r="N464" s="598">
        <v>0</v>
      </c>
      <c r="O464" s="512">
        <v>0</v>
      </c>
      <c r="P464" s="512">
        <v>0</v>
      </c>
      <c r="Q464" s="512">
        <v>0</v>
      </c>
      <c r="R464" s="512">
        <v>1964.1</v>
      </c>
      <c r="S464" s="512">
        <v>196.50000000000003</v>
      </c>
      <c r="T464" s="512">
        <v>6484.7074999999995</v>
      </c>
      <c r="U464" s="598">
        <v>0.17496860545530415</v>
      </c>
      <c r="V464" s="513">
        <v>8931.08</v>
      </c>
      <c r="W464" s="512">
        <v>0</v>
      </c>
      <c r="X464" s="512">
        <v>0</v>
      </c>
      <c r="Y464" s="512">
        <v>0</v>
      </c>
      <c r="Z464" s="512">
        <v>87649.212520000001</v>
      </c>
      <c r="AA464" s="509">
        <v>8327</v>
      </c>
      <c r="AB464" s="509">
        <v>17624.68</v>
      </c>
      <c r="AC464" s="509">
        <v>78351.532520000008</v>
      </c>
      <c r="AD464" s="599"/>
      <c r="AE464" s="509">
        <v>37020.619999999995</v>
      </c>
      <c r="AF464" s="509"/>
      <c r="AG464" s="525">
        <v>19249.2</v>
      </c>
      <c r="AH464" s="526"/>
      <c r="AI464" s="525">
        <v>18769.900000000001</v>
      </c>
      <c r="AJ464" s="525"/>
      <c r="AK464" s="525"/>
      <c r="AL464" s="525">
        <v>479.3</v>
      </c>
      <c r="AM464" s="497"/>
      <c r="AN464" s="525">
        <v>0</v>
      </c>
    </row>
    <row r="465" spans="2:42" ht="53.25" customHeight="1" x14ac:dyDescent="0.25">
      <c r="B465" s="576">
        <v>451</v>
      </c>
      <c r="C465" s="561" t="s">
        <v>825</v>
      </c>
      <c r="D465" s="609"/>
      <c r="E465" s="564"/>
      <c r="F465" s="564">
        <v>17</v>
      </c>
      <c r="G465" s="564">
        <v>17</v>
      </c>
      <c r="H465" s="309">
        <v>1842.6999999999998</v>
      </c>
      <c r="I465" s="309">
        <v>102</v>
      </c>
      <c r="J465" s="611">
        <v>0.43816954468985736</v>
      </c>
      <c r="K465" s="134">
        <v>807.41502000000003</v>
      </c>
      <c r="L465" s="611">
        <v>0</v>
      </c>
      <c r="M465" s="134">
        <v>0</v>
      </c>
      <c r="N465" s="611">
        <v>0</v>
      </c>
      <c r="O465" s="309">
        <v>0</v>
      </c>
      <c r="P465" s="309">
        <v>0</v>
      </c>
      <c r="Q465" s="309">
        <v>0</v>
      </c>
      <c r="R465" s="309">
        <v>0</v>
      </c>
      <c r="S465" s="309">
        <v>0</v>
      </c>
      <c r="T465" s="309">
        <v>229.3</v>
      </c>
      <c r="U465" s="611">
        <v>0.1989471970478103</v>
      </c>
      <c r="V465" s="156">
        <v>366.6</v>
      </c>
      <c r="W465" s="309">
        <v>0</v>
      </c>
      <c r="X465" s="309">
        <v>0</v>
      </c>
      <c r="Y465" s="309">
        <v>0</v>
      </c>
      <c r="Z465" s="309">
        <v>3348.0150199999998</v>
      </c>
      <c r="AA465" s="146">
        <v>297.10000000000002</v>
      </c>
      <c r="AB465" s="309">
        <v>663.7</v>
      </c>
      <c r="AC465" s="309">
        <v>2981.4150199999999</v>
      </c>
      <c r="AD465" s="310">
        <v>0.4</v>
      </c>
      <c r="AE465" s="309"/>
      <c r="AF465" s="309"/>
      <c r="AG465" s="309"/>
      <c r="AH465" s="532"/>
      <c r="AI465" s="594"/>
      <c r="AJ465" s="309"/>
      <c r="AK465" s="531"/>
      <c r="AL465" s="309"/>
      <c r="AM465" s="497"/>
      <c r="AN465" s="146"/>
    </row>
    <row r="466" spans="2:42" x14ac:dyDescent="0.25">
      <c r="B466" s="576">
        <v>452</v>
      </c>
      <c r="C466" s="494" t="s">
        <v>710</v>
      </c>
      <c r="D466" s="28"/>
      <c r="E466" s="530">
        <v>102</v>
      </c>
      <c r="F466" s="530">
        <v>596</v>
      </c>
      <c r="G466" s="530">
        <v>555.5</v>
      </c>
      <c r="H466" s="65">
        <v>51043.9</v>
      </c>
      <c r="I466" s="65">
        <v>1583.6</v>
      </c>
      <c r="J466" s="615">
        <v>0.2718838098186071</v>
      </c>
      <c r="K466" s="65">
        <v>13878.01</v>
      </c>
      <c r="L466" s="615">
        <v>4.2963018107942379E-3</v>
      </c>
      <c r="M466" s="65">
        <v>219.3</v>
      </c>
      <c r="N466" s="615">
        <v>0</v>
      </c>
      <c r="O466" s="65">
        <v>0</v>
      </c>
      <c r="P466" s="65">
        <v>0</v>
      </c>
      <c r="Q466" s="65">
        <v>0</v>
      </c>
      <c r="R466" s="65">
        <v>1964.1</v>
      </c>
      <c r="S466" s="65">
        <v>196.50000000000003</v>
      </c>
      <c r="T466" s="65">
        <v>6484.7074999999995</v>
      </c>
      <c r="U466" s="615">
        <v>0.17496860545530415</v>
      </c>
      <c r="V466" s="65">
        <v>8931.08</v>
      </c>
      <c r="W466" s="65">
        <v>0</v>
      </c>
      <c r="X466" s="65">
        <v>0</v>
      </c>
      <c r="Y466" s="65">
        <v>0</v>
      </c>
      <c r="Z466" s="65">
        <v>84301.197499999995</v>
      </c>
      <c r="AA466" s="62">
        <v>8029.9000000000005</v>
      </c>
      <c r="AB466" s="62">
        <v>16960.98</v>
      </c>
      <c r="AC466" s="62">
        <v>75370.117500000008</v>
      </c>
      <c r="AD466" s="232">
        <v>0.7</v>
      </c>
      <c r="AE466" s="62">
        <v>35730.729999999996</v>
      </c>
      <c r="AF466" s="62"/>
      <c r="AG466" s="62">
        <v>19249.2</v>
      </c>
      <c r="AH466" s="498"/>
      <c r="AI466" s="62">
        <v>18769.900000000001</v>
      </c>
      <c r="AJ466" s="62">
        <v>0</v>
      </c>
      <c r="AK466" s="62"/>
      <c r="AL466" s="62">
        <v>479.3</v>
      </c>
      <c r="AM466" s="498"/>
      <c r="AN466" s="62">
        <v>0</v>
      </c>
    </row>
    <row r="467" spans="2:42" s="601" customFormat="1" ht="15.75" customHeight="1" x14ac:dyDescent="0.25">
      <c r="B467" s="576">
        <v>453</v>
      </c>
      <c r="C467" s="666" t="s">
        <v>382</v>
      </c>
      <c r="D467" s="494" t="s">
        <v>124</v>
      </c>
      <c r="E467" s="530">
        <v>7</v>
      </c>
      <c r="F467" s="530">
        <v>33</v>
      </c>
      <c r="G467" s="530">
        <v>33</v>
      </c>
      <c r="H467" s="65">
        <v>3130.1000000000004</v>
      </c>
      <c r="I467" s="65">
        <v>112.80000000000001</v>
      </c>
      <c r="J467" s="615">
        <v>0.31899939299063923</v>
      </c>
      <c r="K467" s="65">
        <v>998.5</v>
      </c>
      <c r="L467" s="615">
        <v>0</v>
      </c>
      <c r="M467" s="65">
        <v>0</v>
      </c>
      <c r="N467" s="615">
        <v>0</v>
      </c>
      <c r="O467" s="65">
        <v>0</v>
      </c>
      <c r="P467" s="65">
        <v>0</v>
      </c>
      <c r="Q467" s="65">
        <v>0</v>
      </c>
      <c r="R467" s="65">
        <v>123.4</v>
      </c>
      <c r="S467" s="65">
        <v>8.4</v>
      </c>
      <c r="T467" s="65">
        <v>410.08</v>
      </c>
      <c r="U467" s="615">
        <v>0.17499760391041819</v>
      </c>
      <c r="V467" s="65">
        <v>547.76</v>
      </c>
      <c r="W467" s="65">
        <v>0</v>
      </c>
      <c r="X467" s="65">
        <v>0</v>
      </c>
      <c r="Y467" s="65">
        <v>0</v>
      </c>
      <c r="Z467" s="65">
        <v>5331.04</v>
      </c>
      <c r="AA467" s="140">
        <v>507.6</v>
      </c>
      <c r="AB467" s="140">
        <v>1055.3600000000001</v>
      </c>
      <c r="AC467" s="140">
        <v>4783.28</v>
      </c>
      <c r="AD467" s="232">
        <v>0.7</v>
      </c>
      <c r="AE467" s="140">
        <v>2191.0700000000002</v>
      </c>
      <c r="AF467" s="140"/>
      <c r="AG467" s="140">
        <v>1135.7</v>
      </c>
      <c r="AH467" s="497"/>
      <c r="AI467" s="140">
        <v>1135.7</v>
      </c>
      <c r="AJ467" s="65"/>
      <c r="AK467" s="429">
        <v>0</v>
      </c>
      <c r="AL467" s="65">
        <v>0</v>
      </c>
      <c r="AM467" s="498"/>
      <c r="AN467" s="62">
        <v>0</v>
      </c>
      <c r="AP467" s="576"/>
    </row>
    <row r="468" spans="2:42" s="601" customFormat="1" ht="15.75" customHeight="1" x14ac:dyDescent="0.25">
      <c r="B468" s="576">
        <v>454</v>
      </c>
      <c r="C468" s="666"/>
      <c r="D468" s="15" t="s">
        <v>383</v>
      </c>
      <c r="E468" s="112">
        <v>4</v>
      </c>
      <c r="F468" s="112">
        <v>18</v>
      </c>
      <c r="G468" s="112">
        <v>18</v>
      </c>
      <c r="H468" s="69">
        <v>1705.5000000000002</v>
      </c>
      <c r="I468" s="69">
        <v>57.6</v>
      </c>
      <c r="J468" s="620">
        <v>0.31761946643213124</v>
      </c>
      <c r="K468" s="69">
        <v>541.69999999999993</v>
      </c>
      <c r="L468" s="620">
        <v>0</v>
      </c>
      <c r="M468" s="69">
        <v>0</v>
      </c>
      <c r="N468" s="620">
        <v>0</v>
      </c>
      <c r="O468" s="69">
        <v>0</v>
      </c>
      <c r="P468" s="69">
        <v>0</v>
      </c>
      <c r="Q468" s="69">
        <v>0</v>
      </c>
      <c r="R468" s="69">
        <v>61.7</v>
      </c>
      <c r="S468" s="69">
        <v>4.2</v>
      </c>
      <c r="T468" s="69">
        <v>222.43</v>
      </c>
      <c r="U468" s="620">
        <v>0.17499853415420694</v>
      </c>
      <c r="V468" s="69">
        <v>298.45999999999998</v>
      </c>
      <c r="W468" s="69">
        <v>0</v>
      </c>
      <c r="X468" s="69">
        <v>0</v>
      </c>
      <c r="Y468" s="69">
        <v>0</v>
      </c>
      <c r="Z468" s="60">
        <v>2891.5899999999997</v>
      </c>
      <c r="AA468" s="143">
        <v>275.3</v>
      </c>
      <c r="AB468" s="69">
        <v>573.76</v>
      </c>
      <c r="AC468" s="69">
        <v>2593.1299999999997</v>
      </c>
      <c r="AD468" s="238">
        <v>0.7</v>
      </c>
      <c r="AE468" s="69">
        <v>1193.8500000000001</v>
      </c>
      <c r="AF468" s="69"/>
      <c r="AG468" s="69">
        <v>620.1</v>
      </c>
      <c r="AH468" s="503">
        <v>0.70000586338317206</v>
      </c>
      <c r="AI468" s="594">
        <v>620.1</v>
      </c>
      <c r="AJ468" s="69"/>
      <c r="AK468" s="438">
        <v>0</v>
      </c>
      <c r="AL468" s="69">
        <v>0</v>
      </c>
      <c r="AM468" s="497">
        <v>0.70000586338317206</v>
      </c>
      <c r="AN468" s="461"/>
      <c r="AP468" s="576"/>
    </row>
    <row r="469" spans="2:42" s="601" customFormat="1" x14ac:dyDescent="0.25">
      <c r="B469" s="576">
        <v>455</v>
      </c>
      <c r="C469" s="666"/>
      <c r="D469" s="15" t="s">
        <v>384</v>
      </c>
      <c r="E469" s="112">
        <v>3</v>
      </c>
      <c r="F469" s="112">
        <v>15</v>
      </c>
      <c r="G469" s="112">
        <v>15</v>
      </c>
      <c r="H469" s="69">
        <v>1424.6000000000001</v>
      </c>
      <c r="I469" s="69">
        <v>55.2</v>
      </c>
      <c r="J469" s="620">
        <v>0.32065141092236416</v>
      </c>
      <c r="K469" s="69">
        <v>456.8</v>
      </c>
      <c r="L469" s="620">
        <v>0</v>
      </c>
      <c r="M469" s="69">
        <v>0</v>
      </c>
      <c r="N469" s="620">
        <v>0</v>
      </c>
      <c r="O469" s="69">
        <v>0</v>
      </c>
      <c r="P469" s="69">
        <v>0</v>
      </c>
      <c r="Q469" s="69">
        <v>0</v>
      </c>
      <c r="R469" s="69">
        <v>61.7</v>
      </c>
      <c r="S469" s="69">
        <v>4.2</v>
      </c>
      <c r="T469" s="69">
        <v>187.64999999999998</v>
      </c>
      <c r="U469" s="620">
        <v>0.17499649024287517</v>
      </c>
      <c r="V469" s="69">
        <v>249.29999999999998</v>
      </c>
      <c r="W469" s="69">
        <v>0</v>
      </c>
      <c r="X469" s="69">
        <v>0</v>
      </c>
      <c r="Y469" s="69">
        <v>0</v>
      </c>
      <c r="Z469" s="60">
        <v>2439.4500000000003</v>
      </c>
      <c r="AA469" s="143">
        <v>232.3</v>
      </c>
      <c r="AB469" s="69">
        <v>481.6</v>
      </c>
      <c r="AC469" s="69">
        <v>2190.15</v>
      </c>
      <c r="AD469" s="238">
        <v>0.7</v>
      </c>
      <c r="AE469" s="69">
        <v>997.22</v>
      </c>
      <c r="AF469" s="69"/>
      <c r="AG469" s="69">
        <v>515.6</v>
      </c>
      <c r="AH469" s="503">
        <v>0.69998596097150079</v>
      </c>
      <c r="AI469" s="594">
        <v>515.6</v>
      </c>
      <c r="AJ469" s="69"/>
      <c r="AK469" s="438">
        <v>0</v>
      </c>
      <c r="AL469" s="69">
        <v>0</v>
      </c>
      <c r="AM469" s="497">
        <v>0.69998596097150079</v>
      </c>
      <c r="AN469" s="461"/>
      <c r="AP469" s="576"/>
    </row>
    <row r="470" spans="2:42" s="601" customFormat="1" ht="15.75" customHeight="1" x14ac:dyDescent="0.25">
      <c r="B470" s="576">
        <v>456</v>
      </c>
      <c r="C470" s="666" t="s">
        <v>385</v>
      </c>
      <c r="D470" s="494" t="s">
        <v>124</v>
      </c>
      <c r="E470" s="530">
        <v>11</v>
      </c>
      <c r="F470" s="530">
        <v>50</v>
      </c>
      <c r="G470" s="530">
        <v>46</v>
      </c>
      <c r="H470" s="65">
        <v>4163.8</v>
      </c>
      <c r="I470" s="65">
        <v>175.2</v>
      </c>
      <c r="J470" s="615">
        <v>0.316849992795043</v>
      </c>
      <c r="K470" s="65">
        <v>1319.3000000000002</v>
      </c>
      <c r="L470" s="615">
        <v>0</v>
      </c>
      <c r="M470" s="65">
        <v>0</v>
      </c>
      <c r="N470" s="615">
        <v>0</v>
      </c>
      <c r="O470" s="65">
        <v>0</v>
      </c>
      <c r="P470" s="65">
        <v>0</v>
      </c>
      <c r="Q470" s="65">
        <v>0</v>
      </c>
      <c r="R470" s="65">
        <v>215.89999999999998</v>
      </c>
      <c r="S470" s="65">
        <v>17</v>
      </c>
      <c r="T470" s="65">
        <v>551.64666666666665</v>
      </c>
      <c r="U470" s="615">
        <v>0.17497478265046351</v>
      </c>
      <c r="V470" s="65">
        <v>728.56000000000006</v>
      </c>
      <c r="W470" s="65">
        <v>0</v>
      </c>
      <c r="X470" s="65">
        <v>0</v>
      </c>
      <c r="Y470" s="65">
        <v>0</v>
      </c>
      <c r="Z470" s="65">
        <v>7171.4066666666668</v>
      </c>
      <c r="AA470" s="140">
        <v>683.2</v>
      </c>
      <c r="AB470" s="140">
        <v>1411.76</v>
      </c>
      <c r="AC470" s="140">
        <v>6442.8466666666664</v>
      </c>
      <c r="AD470" s="232">
        <v>0.7</v>
      </c>
      <c r="AE470" s="140">
        <v>2914.66</v>
      </c>
      <c r="AF470" s="140"/>
      <c r="AG470" s="140">
        <v>1502.8</v>
      </c>
      <c r="AH470" s="497"/>
      <c r="AI470" s="140">
        <v>1502.8</v>
      </c>
      <c r="AJ470" s="65"/>
      <c r="AK470" s="429">
        <v>0</v>
      </c>
      <c r="AL470" s="65">
        <v>0</v>
      </c>
      <c r="AM470" s="498"/>
      <c r="AN470" s="62">
        <v>0</v>
      </c>
      <c r="AP470" s="576"/>
    </row>
    <row r="471" spans="2:42" s="601" customFormat="1" x14ac:dyDescent="0.25">
      <c r="B471" s="576">
        <v>457</v>
      </c>
      <c r="C471" s="666"/>
      <c r="D471" s="15" t="s">
        <v>386</v>
      </c>
      <c r="E471" s="112">
        <v>2</v>
      </c>
      <c r="F471" s="112">
        <v>16</v>
      </c>
      <c r="G471" s="112">
        <v>13</v>
      </c>
      <c r="H471" s="69">
        <v>1056.2</v>
      </c>
      <c r="I471" s="69">
        <v>55.2</v>
      </c>
      <c r="J471" s="620">
        <v>0.39055103200151492</v>
      </c>
      <c r="K471" s="69">
        <v>412.50000000000006</v>
      </c>
      <c r="L471" s="620">
        <v>0</v>
      </c>
      <c r="M471" s="69">
        <v>0</v>
      </c>
      <c r="N471" s="620">
        <v>0</v>
      </c>
      <c r="O471" s="69">
        <v>0</v>
      </c>
      <c r="P471" s="69">
        <v>0</v>
      </c>
      <c r="Q471" s="69">
        <v>0</v>
      </c>
      <c r="R471" s="69">
        <v>61.7</v>
      </c>
      <c r="S471" s="69">
        <v>8.5</v>
      </c>
      <c r="T471" s="69">
        <v>148.24166666666667</v>
      </c>
      <c r="U471" s="620">
        <v>0.17496686233667866</v>
      </c>
      <c r="V471" s="69">
        <v>184.8</v>
      </c>
      <c r="W471" s="69">
        <v>0</v>
      </c>
      <c r="X471" s="69">
        <v>0</v>
      </c>
      <c r="Y471" s="69">
        <v>0</v>
      </c>
      <c r="Z471" s="60">
        <v>1927.1416666666667</v>
      </c>
      <c r="AA471" s="143">
        <v>183.6</v>
      </c>
      <c r="AB471" s="69">
        <v>368.4</v>
      </c>
      <c r="AC471" s="69">
        <v>1742.3416666666667</v>
      </c>
      <c r="AD471" s="238">
        <v>0.7</v>
      </c>
      <c r="AE471" s="69">
        <v>739.34</v>
      </c>
      <c r="AF471" s="69"/>
      <c r="AG471" s="69">
        <v>370.9</v>
      </c>
      <c r="AH471" s="503">
        <v>0.69996212838477556</v>
      </c>
      <c r="AI471" s="594">
        <v>370.9</v>
      </c>
      <c r="AJ471" s="69"/>
      <c r="AK471" s="438">
        <v>0</v>
      </c>
      <c r="AL471" s="69">
        <v>0</v>
      </c>
      <c r="AM471" s="497">
        <v>0.69996212838477556</v>
      </c>
      <c r="AN471" s="461"/>
      <c r="AP471" s="576"/>
    </row>
    <row r="472" spans="2:42" s="601" customFormat="1" ht="15.75" customHeight="1" x14ac:dyDescent="0.25">
      <c r="B472" s="576">
        <v>458</v>
      </c>
      <c r="C472" s="666"/>
      <c r="D472" s="15" t="s">
        <v>387</v>
      </c>
      <c r="E472" s="112">
        <v>6</v>
      </c>
      <c r="F472" s="112">
        <v>19</v>
      </c>
      <c r="G472" s="112">
        <v>18</v>
      </c>
      <c r="H472" s="69">
        <v>1683.0000000000002</v>
      </c>
      <c r="I472" s="69">
        <v>61.2</v>
      </c>
      <c r="J472" s="620">
        <v>0.28134284016636957</v>
      </c>
      <c r="K472" s="69">
        <v>473.50000000000006</v>
      </c>
      <c r="L472" s="620">
        <v>0</v>
      </c>
      <c r="M472" s="69">
        <v>0</v>
      </c>
      <c r="N472" s="620">
        <v>0</v>
      </c>
      <c r="O472" s="69">
        <v>0</v>
      </c>
      <c r="P472" s="69">
        <v>0</v>
      </c>
      <c r="Q472" s="69">
        <v>0</v>
      </c>
      <c r="R472" s="69">
        <v>92.5</v>
      </c>
      <c r="S472" s="69">
        <v>0</v>
      </c>
      <c r="T472" s="69">
        <v>217.05500000000001</v>
      </c>
      <c r="U472" s="620">
        <v>0.17496137849079024</v>
      </c>
      <c r="V472" s="69">
        <v>294.46000000000004</v>
      </c>
      <c r="W472" s="69">
        <v>0</v>
      </c>
      <c r="X472" s="69">
        <v>0</v>
      </c>
      <c r="Y472" s="69">
        <v>0</v>
      </c>
      <c r="Z472" s="60">
        <v>2821.7150000000001</v>
      </c>
      <c r="AA472" s="143">
        <v>268.8</v>
      </c>
      <c r="AB472" s="69">
        <v>563.26</v>
      </c>
      <c r="AC472" s="69">
        <v>2527.2550000000001</v>
      </c>
      <c r="AD472" s="238">
        <v>0.7</v>
      </c>
      <c r="AE472" s="69">
        <v>1178.1000000000001</v>
      </c>
      <c r="AF472" s="69"/>
      <c r="AG472" s="69">
        <v>614.79999999999995</v>
      </c>
      <c r="AH472" s="503">
        <v>0.69997623291740929</v>
      </c>
      <c r="AI472" s="594">
        <v>614.79999999999995</v>
      </c>
      <c r="AJ472" s="69"/>
      <c r="AK472" s="438">
        <v>0</v>
      </c>
      <c r="AL472" s="69">
        <v>0</v>
      </c>
      <c r="AM472" s="497">
        <v>0.69997623291740929</v>
      </c>
      <c r="AN472" s="461"/>
      <c r="AP472" s="576"/>
    </row>
    <row r="473" spans="2:42" s="601" customFormat="1" x14ac:dyDescent="0.25">
      <c r="B473" s="576">
        <v>459</v>
      </c>
      <c r="C473" s="666"/>
      <c r="D473" s="15" t="s">
        <v>388</v>
      </c>
      <c r="E473" s="112">
        <v>3</v>
      </c>
      <c r="F473" s="112">
        <v>15</v>
      </c>
      <c r="G473" s="112">
        <v>15</v>
      </c>
      <c r="H473" s="69">
        <v>1424.6000000000001</v>
      </c>
      <c r="I473" s="69">
        <v>58.8</v>
      </c>
      <c r="J473" s="620">
        <v>0.30415555243577141</v>
      </c>
      <c r="K473" s="69">
        <v>433.3</v>
      </c>
      <c r="L473" s="620">
        <v>0</v>
      </c>
      <c r="M473" s="69">
        <v>0</v>
      </c>
      <c r="N473" s="620">
        <v>0</v>
      </c>
      <c r="O473" s="69">
        <v>0</v>
      </c>
      <c r="P473" s="69">
        <v>0</v>
      </c>
      <c r="Q473" s="69">
        <v>0</v>
      </c>
      <c r="R473" s="69">
        <v>61.7</v>
      </c>
      <c r="S473" s="69">
        <v>8.5</v>
      </c>
      <c r="T473" s="69">
        <v>186.35</v>
      </c>
      <c r="U473" s="620">
        <v>0.17499649024287517</v>
      </c>
      <c r="V473" s="69">
        <v>249.29999999999998</v>
      </c>
      <c r="W473" s="69">
        <v>0</v>
      </c>
      <c r="X473" s="69">
        <v>0</v>
      </c>
      <c r="Y473" s="69">
        <v>0</v>
      </c>
      <c r="Z473" s="60">
        <v>2422.5500000000002</v>
      </c>
      <c r="AA473" s="143">
        <v>230.8</v>
      </c>
      <c r="AB473" s="69">
        <v>480.1</v>
      </c>
      <c r="AC473" s="69">
        <v>2173.25</v>
      </c>
      <c r="AD473" s="238">
        <v>0.7</v>
      </c>
      <c r="AE473" s="69">
        <v>997.22</v>
      </c>
      <c r="AF473" s="69"/>
      <c r="AG473" s="69">
        <v>517.1</v>
      </c>
      <c r="AH473" s="503">
        <v>0.69998596097150079</v>
      </c>
      <c r="AI473" s="594">
        <v>517.1</v>
      </c>
      <c r="AJ473" s="69"/>
      <c r="AK473" s="438">
        <v>0</v>
      </c>
      <c r="AL473" s="69">
        <v>0</v>
      </c>
      <c r="AM473" s="497">
        <v>0.69998596097150079</v>
      </c>
      <c r="AN473" s="461"/>
      <c r="AP473" s="576"/>
    </row>
    <row r="474" spans="2:42" ht="15.75" customHeight="1" x14ac:dyDescent="0.25">
      <c r="B474" s="576">
        <v>460</v>
      </c>
      <c r="C474" s="666" t="s">
        <v>319</v>
      </c>
      <c r="D474" s="494" t="s">
        <v>124</v>
      </c>
      <c r="E474" s="530">
        <v>6</v>
      </c>
      <c r="F474" s="530">
        <v>48</v>
      </c>
      <c r="G474" s="530">
        <v>42.5</v>
      </c>
      <c r="H474" s="65">
        <v>4038.6</v>
      </c>
      <c r="I474" s="65">
        <v>160.80000000000001</v>
      </c>
      <c r="J474" s="615">
        <v>0.31592631109790525</v>
      </c>
      <c r="K474" s="65">
        <v>1275.9000000000001</v>
      </c>
      <c r="L474" s="615">
        <v>0</v>
      </c>
      <c r="M474" s="65">
        <v>0</v>
      </c>
      <c r="N474" s="615">
        <v>0</v>
      </c>
      <c r="O474" s="65">
        <v>0</v>
      </c>
      <c r="P474" s="65">
        <v>0</v>
      </c>
      <c r="Q474" s="65">
        <v>0</v>
      </c>
      <c r="R474" s="65">
        <v>123.3</v>
      </c>
      <c r="S474" s="65">
        <v>14.7</v>
      </c>
      <c r="T474" s="65">
        <v>526.66499999999996</v>
      </c>
      <c r="U474" s="615">
        <v>0.17498142920814144</v>
      </c>
      <c r="V474" s="65">
        <v>706.68000000000006</v>
      </c>
      <c r="W474" s="65">
        <v>0</v>
      </c>
      <c r="X474" s="65">
        <v>0</v>
      </c>
      <c r="Y474" s="65">
        <v>0</v>
      </c>
      <c r="Z474" s="65">
        <v>6846.6450000000004</v>
      </c>
      <c r="AA474" s="140">
        <v>652.09999999999991</v>
      </c>
      <c r="AB474" s="140">
        <v>1358.7800000000002</v>
      </c>
      <c r="AC474" s="140">
        <v>6139.9650000000001</v>
      </c>
      <c r="AD474" s="232">
        <v>0.7</v>
      </c>
      <c r="AE474" s="140">
        <v>2827.02</v>
      </c>
      <c r="AF474" s="140"/>
      <c r="AG474" s="140">
        <v>1468.2</v>
      </c>
      <c r="AH474" s="497"/>
      <c r="AI474" s="140">
        <v>1468.2</v>
      </c>
      <c r="AJ474" s="65"/>
      <c r="AK474" s="429">
        <v>0</v>
      </c>
      <c r="AL474" s="65">
        <v>0</v>
      </c>
      <c r="AM474" s="498"/>
      <c r="AN474" s="62">
        <v>0</v>
      </c>
    </row>
    <row r="475" spans="2:42" s="601" customFormat="1" x14ac:dyDescent="0.25">
      <c r="B475" s="576">
        <v>461</v>
      </c>
      <c r="C475" s="666"/>
      <c r="D475" s="15" t="s">
        <v>321</v>
      </c>
      <c r="E475" s="112">
        <v>3</v>
      </c>
      <c r="F475" s="112">
        <v>20.5</v>
      </c>
      <c r="G475" s="112">
        <v>18.5</v>
      </c>
      <c r="H475" s="69">
        <v>1765.3000000000002</v>
      </c>
      <c r="I475" s="69">
        <v>57.6</v>
      </c>
      <c r="J475" s="620">
        <v>0.28680677505239899</v>
      </c>
      <c r="K475" s="69">
        <v>506.3</v>
      </c>
      <c r="L475" s="620">
        <v>0</v>
      </c>
      <c r="M475" s="69">
        <v>0</v>
      </c>
      <c r="N475" s="620">
        <v>0</v>
      </c>
      <c r="O475" s="69">
        <v>0</v>
      </c>
      <c r="P475" s="69">
        <v>0</v>
      </c>
      <c r="Q475" s="69">
        <v>0</v>
      </c>
      <c r="R475" s="69">
        <v>46.2</v>
      </c>
      <c r="S475" s="69">
        <v>4.2</v>
      </c>
      <c r="T475" s="69">
        <v>224.04333333333332</v>
      </c>
      <c r="U475" s="620">
        <v>0.17499575143035181</v>
      </c>
      <c r="V475" s="69">
        <v>308.92000000000007</v>
      </c>
      <c r="W475" s="69">
        <v>0</v>
      </c>
      <c r="X475" s="69">
        <v>0</v>
      </c>
      <c r="Y475" s="69">
        <v>0</v>
      </c>
      <c r="Z475" s="60">
        <v>2912.5633333333335</v>
      </c>
      <c r="AA475" s="143">
        <v>277.39999999999998</v>
      </c>
      <c r="AB475" s="69">
        <v>586.32000000000005</v>
      </c>
      <c r="AC475" s="69">
        <v>2603.6433333333334</v>
      </c>
      <c r="AD475" s="238">
        <v>0.7</v>
      </c>
      <c r="AE475" s="69">
        <v>1235.71</v>
      </c>
      <c r="AF475" s="69"/>
      <c r="AG475" s="69">
        <v>649.4</v>
      </c>
      <c r="AH475" s="503">
        <v>0.70000566475953085</v>
      </c>
      <c r="AI475" s="594">
        <v>649.4</v>
      </c>
      <c r="AJ475" s="69">
        <v>109</v>
      </c>
      <c r="AK475" s="438">
        <v>0</v>
      </c>
      <c r="AL475" s="69">
        <v>0</v>
      </c>
      <c r="AM475" s="497">
        <v>0.70000566475953085</v>
      </c>
      <c r="AN475" s="461"/>
      <c r="AP475" s="576"/>
    </row>
    <row r="476" spans="2:42" ht="15.75" customHeight="1" x14ac:dyDescent="0.25">
      <c r="B476" s="576">
        <v>462</v>
      </c>
      <c r="C476" s="666"/>
      <c r="D476" s="15" t="s">
        <v>389</v>
      </c>
      <c r="E476" s="112">
        <v>2</v>
      </c>
      <c r="F476" s="112">
        <v>13</v>
      </c>
      <c r="G476" s="112">
        <v>13</v>
      </c>
      <c r="H476" s="69">
        <v>1317.7</v>
      </c>
      <c r="I476" s="69">
        <v>45.6</v>
      </c>
      <c r="J476" s="620">
        <v>0.26811869165971008</v>
      </c>
      <c r="K476" s="69">
        <v>353.3</v>
      </c>
      <c r="L476" s="620">
        <v>0</v>
      </c>
      <c r="M476" s="69">
        <v>0</v>
      </c>
      <c r="N476" s="620">
        <v>0</v>
      </c>
      <c r="O476" s="69">
        <v>0</v>
      </c>
      <c r="P476" s="69">
        <v>0</v>
      </c>
      <c r="Q476" s="69">
        <v>0</v>
      </c>
      <c r="R476" s="69">
        <v>30.9</v>
      </c>
      <c r="S476" s="69">
        <v>4.2</v>
      </c>
      <c r="T476" s="69">
        <v>165.1875</v>
      </c>
      <c r="U476" s="620">
        <v>0.17496395234120057</v>
      </c>
      <c r="V476" s="69">
        <v>230.55</v>
      </c>
      <c r="W476" s="69">
        <v>0</v>
      </c>
      <c r="X476" s="69">
        <v>0</v>
      </c>
      <c r="Y476" s="69">
        <v>0</v>
      </c>
      <c r="Z476" s="60">
        <v>2147.4375</v>
      </c>
      <c r="AA476" s="143">
        <v>204.5</v>
      </c>
      <c r="AB476" s="69">
        <v>435.05</v>
      </c>
      <c r="AC476" s="69">
        <v>1916.8875</v>
      </c>
      <c r="AD476" s="238">
        <v>0.7</v>
      </c>
      <c r="AE476" s="69">
        <v>922.39</v>
      </c>
      <c r="AF476" s="69"/>
      <c r="AG476" s="69">
        <v>487.3</v>
      </c>
      <c r="AH476" s="503">
        <v>0.69996964407680051</v>
      </c>
      <c r="AI476" s="594">
        <v>487.3</v>
      </c>
      <c r="AJ476" s="69"/>
      <c r="AK476" s="438">
        <v>0</v>
      </c>
      <c r="AL476" s="69">
        <v>0</v>
      </c>
      <c r="AM476" s="497">
        <v>0.69996964407680051</v>
      </c>
      <c r="AN476" s="461"/>
    </row>
    <row r="477" spans="2:42" s="601" customFormat="1" x14ac:dyDescent="0.25">
      <c r="B477" s="576">
        <v>463</v>
      </c>
      <c r="C477" s="666"/>
      <c r="D477" s="15" t="s">
        <v>390</v>
      </c>
      <c r="E477" s="112">
        <v>1</v>
      </c>
      <c r="F477" s="112">
        <v>14.5</v>
      </c>
      <c r="G477" s="112">
        <v>11</v>
      </c>
      <c r="H477" s="69">
        <v>955.6</v>
      </c>
      <c r="I477" s="69">
        <v>57.6</v>
      </c>
      <c r="J477" s="620">
        <v>0.43564252825449973</v>
      </c>
      <c r="K477" s="69">
        <v>416.29999999999995</v>
      </c>
      <c r="L477" s="620">
        <v>0</v>
      </c>
      <c r="M477" s="69">
        <v>0</v>
      </c>
      <c r="N477" s="620">
        <v>0</v>
      </c>
      <c r="O477" s="69">
        <v>0</v>
      </c>
      <c r="P477" s="69">
        <v>0</v>
      </c>
      <c r="Q477" s="69">
        <v>0</v>
      </c>
      <c r="R477" s="69">
        <v>46.2</v>
      </c>
      <c r="S477" s="69">
        <v>6.3</v>
      </c>
      <c r="T477" s="69">
        <v>137.43416666666667</v>
      </c>
      <c r="U477" s="620">
        <v>0.17497907074089575</v>
      </c>
      <c r="V477" s="69">
        <v>167.20999999999998</v>
      </c>
      <c r="W477" s="69">
        <v>0</v>
      </c>
      <c r="X477" s="69">
        <v>0</v>
      </c>
      <c r="Y477" s="69">
        <v>0</v>
      </c>
      <c r="Z477" s="60">
        <v>1786.6441666666667</v>
      </c>
      <c r="AA477" s="143">
        <v>170.2</v>
      </c>
      <c r="AB477" s="69">
        <v>337.40999999999997</v>
      </c>
      <c r="AC477" s="69">
        <v>1619.4341666666667</v>
      </c>
      <c r="AD477" s="238">
        <v>0.7</v>
      </c>
      <c r="AE477" s="69">
        <v>668.92</v>
      </c>
      <c r="AF477" s="69"/>
      <c r="AG477" s="69">
        <v>331.5</v>
      </c>
      <c r="AH477" s="503">
        <v>0.69998953537044784</v>
      </c>
      <c r="AI477" s="594">
        <v>331.5</v>
      </c>
      <c r="AJ477" s="69"/>
      <c r="AK477" s="438">
        <v>0</v>
      </c>
      <c r="AL477" s="69">
        <v>0</v>
      </c>
      <c r="AM477" s="497">
        <v>0.69998953537044784</v>
      </c>
      <c r="AN477" s="461"/>
      <c r="AP477" s="576"/>
    </row>
    <row r="478" spans="2:42" s="601" customFormat="1" ht="15.75" customHeight="1" x14ac:dyDescent="0.25">
      <c r="B478" s="576">
        <v>464</v>
      </c>
      <c r="C478" s="666" t="s">
        <v>391</v>
      </c>
      <c r="D478" s="495" t="s">
        <v>124</v>
      </c>
      <c r="E478" s="530">
        <v>11</v>
      </c>
      <c r="F478" s="530">
        <v>54.5</v>
      </c>
      <c r="G478" s="530">
        <v>52.5</v>
      </c>
      <c r="H478" s="65">
        <v>4931.5</v>
      </c>
      <c r="I478" s="65">
        <v>163.20000000000002</v>
      </c>
      <c r="J478" s="615">
        <v>0.29212207239176718</v>
      </c>
      <c r="K478" s="65">
        <v>1440.6</v>
      </c>
      <c r="L478" s="615">
        <v>0</v>
      </c>
      <c r="M478" s="65">
        <v>0</v>
      </c>
      <c r="N478" s="615">
        <v>0</v>
      </c>
      <c r="O478" s="65">
        <v>0</v>
      </c>
      <c r="P478" s="65">
        <v>0</v>
      </c>
      <c r="Q478" s="65">
        <v>0</v>
      </c>
      <c r="R478" s="65">
        <v>138.80000000000001</v>
      </c>
      <c r="S478" s="65">
        <v>19</v>
      </c>
      <c r="T478" s="65">
        <v>629.66833333333329</v>
      </c>
      <c r="U478" s="615">
        <v>0.17498124302950419</v>
      </c>
      <c r="V478" s="65">
        <v>862.91999999999985</v>
      </c>
      <c r="W478" s="65">
        <v>0</v>
      </c>
      <c r="X478" s="65">
        <v>0</v>
      </c>
      <c r="Y478" s="65">
        <v>0</v>
      </c>
      <c r="Z478" s="65">
        <v>8185.6883333333335</v>
      </c>
      <c r="AA478" s="140">
        <v>779.7</v>
      </c>
      <c r="AB478" s="140">
        <v>1642.62</v>
      </c>
      <c r="AC478" s="140">
        <v>7322.7683333333334</v>
      </c>
      <c r="AD478" s="232">
        <v>0.7</v>
      </c>
      <c r="AE478" s="140">
        <v>3452.0499999999997</v>
      </c>
      <c r="AF478" s="140"/>
      <c r="AG478" s="140">
        <v>1809.5</v>
      </c>
      <c r="AH478" s="497"/>
      <c r="AI478" s="140">
        <v>1809.5</v>
      </c>
      <c r="AJ478" s="65"/>
      <c r="AK478" s="429">
        <v>0</v>
      </c>
      <c r="AL478" s="65">
        <v>0</v>
      </c>
      <c r="AM478" s="498"/>
      <c r="AN478" s="62">
        <v>0</v>
      </c>
      <c r="AP478" s="576"/>
    </row>
    <row r="479" spans="2:42" s="601" customFormat="1" ht="15.75" customHeight="1" x14ac:dyDescent="0.25">
      <c r="B479" s="576">
        <v>465</v>
      </c>
      <c r="C479" s="666"/>
      <c r="D479" s="15" t="s">
        <v>392</v>
      </c>
      <c r="E479" s="112">
        <v>7</v>
      </c>
      <c r="F479" s="112">
        <v>35</v>
      </c>
      <c r="G479" s="112">
        <v>34</v>
      </c>
      <c r="H479" s="69">
        <v>3173.2</v>
      </c>
      <c r="I479" s="69">
        <v>104.4</v>
      </c>
      <c r="J479" s="620">
        <v>0.28895121643766541</v>
      </c>
      <c r="K479" s="69">
        <v>916.89999999999986</v>
      </c>
      <c r="L479" s="620">
        <v>0</v>
      </c>
      <c r="M479" s="69">
        <v>0</v>
      </c>
      <c r="N479" s="620">
        <v>0</v>
      </c>
      <c r="O479" s="69">
        <v>0</v>
      </c>
      <c r="P479" s="69">
        <v>0</v>
      </c>
      <c r="Q479" s="69">
        <v>0</v>
      </c>
      <c r="R479" s="69">
        <v>92.6</v>
      </c>
      <c r="S479" s="69">
        <v>12.7</v>
      </c>
      <c r="T479" s="69">
        <v>404.58833333333331</v>
      </c>
      <c r="U479" s="620">
        <v>0.17498424303542162</v>
      </c>
      <c r="V479" s="69">
        <v>555.25999999999988</v>
      </c>
      <c r="W479" s="69">
        <v>0</v>
      </c>
      <c r="X479" s="69">
        <v>0</v>
      </c>
      <c r="Y479" s="69">
        <v>0</v>
      </c>
      <c r="Z479" s="60">
        <v>5259.6483333333335</v>
      </c>
      <c r="AA479" s="143">
        <v>501</v>
      </c>
      <c r="AB479" s="69">
        <v>1056.2599999999998</v>
      </c>
      <c r="AC479" s="69">
        <v>4704.3883333333333</v>
      </c>
      <c r="AD479" s="238">
        <v>0.7</v>
      </c>
      <c r="AE479" s="69">
        <v>2221.2399999999998</v>
      </c>
      <c r="AF479" s="69"/>
      <c r="AG479" s="69">
        <v>1165</v>
      </c>
      <c r="AH479" s="503">
        <v>0.70000630278583131</v>
      </c>
      <c r="AI479" s="594">
        <v>1165</v>
      </c>
      <c r="AJ479" s="69">
        <v>124</v>
      </c>
      <c r="AK479" s="438">
        <v>0</v>
      </c>
      <c r="AL479" s="69">
        <v>0</v>
      </c>
      <c r="AM479" s="497">
        <v>0.70000630278583131</v>
      </c>
      <c r="AN479" s="461"/>
      <c r="AP479" s="576"/>
    </row>
    <row r="480" spans="2:42" s="601" customFormat="1" x14ac:dyDescent="0.25">
      <c r="B480" s="576">
        <v>466</v>
      </c>
      <c r="C480" s="666"/>
      <c r="D480" s="15" t="s">
        <v>393</v>
      </c>
      <c r="E480" s="112">
        <v>4</v>
      </c>
      <c r="F480" s="112">
        <v>19.5</v>
      </c>
      <c r="G480" s="112">
        <v>18.5</v>
      </c>
      <c r="H480" s="69">
        <v>1758.3000000000002</v>
      </c>
      <c r="I480" s="69">
        <v>58.800000000000004</v>
      </c>
      <c r="J480" s="620">
        <v>0.29784450890064262</v>
      </c>
      <c r="K480" s="69">
        <v>523.69999999999993</v>
      </c>
      <c r="L480" s="620">
        <v>0</v>
      </c>
      <c r="M480" s="69">
        <v>0</v>
      </c>
      <c r="N480" s="620">
        <v>0</v>
      </c>
      <c r="O480" s="69">
        <v>0</v>
      </c>
      <c r="P480" s="69">
        <v>0</v>
      </c>
      <c r="Q480" s="69">
        <v>0</v>
      </c>
      <c r="R480" s="69">
        <v>46.2</v>
      </c>
      <c r="S480" s="69">
        <v>6.3</v>
      </c>
      <c r="T480" s="69">
        <v>225.07999999999998</v>
      </c>
      <c r="U480" s="620">
        <v>0.17497582892566682</v>
      </c>
      <c r="V480" s="69">
        <v>307.66000000000003</v>
      </c>
      <c r="W480" s="69">
        <v>0</v>
      </c>
      <c r="X480" s="69">
        <v>0</v>
      </c>
      <c r="Y480" s="69">
        <v>0</v>
      </c>
      <c r="Z480" s="60">
        <v>2926.04</v>
      </c>
      <c r="AA480" s="143">
        <v>278.7</v>
      </c>
      <c r="AB480" s="69">
        <v>586.36</v>
      </c>
      <c r="AC480" s="69">
        <v>2618.38</v>
      </c>
      <c r="AD480" s="238">
        <v>0.7</v>
      </c>
      <c r="AE480" s="69">
        <v>1230.81</v>
      </c>
      <c r="AF480" s="69"/>
      <c r="AG480" s="69">
        <v>644.5</v>
      </c>
      <c r="AH480" s="503">
        <v>0.70002843655803904</v>
      </c>
      <c r="AI480" s="594">
        <v>644.5</v>
      </c>
      <c r="AJ480" s="69"/>
      <c r="AK480" s="438">
        <v>0</v>
      </c>
      <c r="AL480" s="69">
        <v>0</v>
      </c>
      <c r="AM480" s="497">
        <v>0.70002843655803904</v>
      </c>
      <c r="AN480" s="461"/>
      <c r="AP480" s="576"/>
    </row>
    <row r="481" spans="2:42" ht="15.75" customHeight="1" x14ac:dyDescent="0.25">
      <c r="B481" s="576">
        <v>467</v>
      </c>
      <c r="C481" s="666" t="s">
        <v>394</v>
      </c>
      <c r="D481" s="495" t="s">
        <v>124</v>
      </c>
      <c r="E481" s="530">
        <v>9</v>
      </c>
      <c r="F481" s="530">
        <v>63</v>
      </c>
      <c r="G481" s="530">
        <v>55</v>
      </c>
      <c r="H481" s="65">
        <v>4975.1000000000004</v>
      </c>
      <c r="I481" s="65">
        <v>160.80000000000001</v>
      </c>
      <c r="J481" s="615">
        <v>0.2856826998452292</v>
      </c>
      <c r="K481" s="65">
        <v>1421.3</v>
      </c>
      <c r="L481" s="615">
        <v>4.4079515989628351E-2</v>
      </c>
      <c r="M481" s="65">
        <v>219.3</v>
      </c>
      <c r="N481" s="615">
        <v>0</v>
      </c>
      <c r="O481" s="65">
        <v>0</v>
      </c>
      <c r="P481" s="65">
        <v>0</v>
      </c>
      <c r="Q481" s="65">
        <v>0</v>
      </c>
      <c r="R481" s="65">
        <v>201.60000000000002</v>
      </c>
      <c r="S481" s="65">
        <v>23.3</v>
      </c>
      <c r="T481" s="65">
        <v>655.99333333333334</v>
      </c>
      <c r="U481" s="615">
        <v>0.17497537737934915</v>
      </c>
      <c r="V481" s="65">
        <v>870.52</v>
      </c>
      <c r="W481" s="65">
        <v>0</v>
      </c>
      <c r="X481" s="65">
        <v>0</v>
      </c>
      <c r="Y481" s="65">
        <v>0</v>
      </c>
      <c r="Z481" s="65">
        <v>8527.9133333333339</v>
      </c>
      <c r="AA481" s="140">
        <v>812.3</v>
      </c>
      <c r="AB481" s="140">
        <v>1682.8200000000002</v>
      </c>
      <c r="AC481" s="140">
        <v>7657.3933333333334</v>
      </c>
      <c r="AD481" s="232">
        <v>0.7</v>
      </c>
      <c r="AE481" s="140">
        <v>3482.5699999999997</v>
      </c>
      <c r="AF481" s="140"/>
      <c r="AG481" s="140">
        <v>1799.8000000000002</v>
      </c>
      <c r="AH481" s="497"/>
      <c r="AI481" s="140">
        <v>1799.8000000000002</v>
      </c>
      <c r="AJ481" s="65"/>
      <c r="AK481" s="429">
        <v>0</v>
      </c>
      <c r="AL481" s="65">
        <v>0</v>
      </c>
      <c r="AM481" s="498"/>
      <c r="AN481" s="62">
        <v>0</v>
      </c>
    </row>
    <row r="482" spans="2:42" x14ac:dyDescent="0.25">
      <c r="B482" s="576">
        <v>468</v>
      </c>
      <c r="C482" s="666"/>
      <c r="D482" s="15" t="s">
        <v>395</v>
      </c>
      <c r="E482" s="112">
        <v>3</v>
      </c>
      <c r="F482" s="112">
        <v>21</v>
      </c>
      <c r="G482" s="112">
        <v>17</v>
      </c>
      <c r="H482" s="69">
        <v>1448.3</v>
      </c>
      <c r="I482" s="69">
        <v>45.6</v>
      </c>
      <c r="J482" s="620">
        <v>0.25719809431747565</v>
      </c>
      <c r="K482" s="69">
        <v>372.5</v>
      </c>
      <c r="L482" s="620">
        <v>0</v>
      </c>
      <c r="M482" s="69">
        <v>0</v>
      </c>
      <c r="N482" s="620">
        <v>0</v>
      </c>
      <c r="O482" s="69">
        <v>0</v>
      </c>
      <c r="P482" s="69">
        <v>0</v>
      </c>
      <c r="Q482" s="69">
        <v>0</v>
      </c>
      <c r="R482" s="69">
        <v>78.300000000000011</v>
      </c>
      <c r="S482" s="69">
        <v>8.5</v>
      </c>
      <c r="T482" s="69">
        <v>183.88833333333332</v>
      </c>
      <c r="U482" s="620">
        <v>0.17500517848512048</v>
      </c>
      <c r="V482" s="69">
        <v>253.45999999999998</v>
      </c>
      <c r="W482" s="69">
        <v>0</v>
      </c>
      <c r="X482" s="69">
        <v>0</v>
      </c>
      <c r="Y482" s="69">
        <v>0</v>
      </c>
      <c r="Z482" s="60">
        <v>2390.5483333333332</v>
      </c>
      <c r="AA482" s="143">
        <v>227.7</v>
      </c>
      <c r="AB482" s="69">
        <v>481.15999999999997</v>
      </c>
      <c r="AC482" s="69">
        <v>2137.0883333333331</v>
      </c>
      <c r="AD482" s="238">
        <v>0.7</v>
      </c>
      <c r="AE482" s="69">
        <v>1013.81</v>
      </c>
      <c r="AF482" s="69"/>
      <c r="AG482" s="69">
        <v>532.70000000000005</v>
      </c>
      <c r="AH482" s="503">
        <v>0.70003452323413662</v>
      </c>
      <c r="AI482" s="594">
        <v>532.70000000000005</v>
      </c>
      <c r="AJ482" s="69">
        <v>102</v>
      </c>
      <c r="AK482" s="438">
        <v>0</v>
      </c>
      <c r="AL482" s="69">
        <v>0</v>
      </c>
      <c r="AM482" s="497">
        <v>0.70003452323413662</v>
      </c>
      <c r="AN482" s="461"/>
    </row>
    <row r="483" spans="2:42" ht="15.75" customHeight="1" x14ac:dyDescent="0.25">
      <c r="B483" s="576">
        <v>469</v>
      </c>
      <c r="C483" s="666"/>
      <c r="D483" s="15" t="s">
        <v>396</v>
      </c>
      <c r="E483" s="112">
        <v>3</v>
      </c>
      <c r="F483" s="112">
        <v>27.5</v>
      </c>
      <c r="G483" s="112">
        <v>25.5</v>
      </c>
      <c r="H483" s="69">
        <v>2269</v>
      </c>
      <c r="I483" s="69">
        <v>62.4</v>
      </c>
      <c r="J483" s="620">
        <v>0.26152490083737329</v>
      </c>
      <c r="K483" s="69">
        <v>593.4</v>
      </c>
      <c r="L483" s="620">
        <v>9.6650506831203173E-2</v>
      </c>
      <c r="M483" s="69">
        <v>219.3</v>
      </c>
      <c r="N483" s="620">
        <v>0</v>
      </c>
      <c r="O483" s="69">
        <v>0</v>
      </c>
      <c r="P483" s="69">
        <v>0</v>
      </c>
      <c r="Q483" s="69">
        <v>0</v>
      </c>
      <c r="R483" s="69">
        <v>77.099999999999994</v>
      </c>
      <c r="S483" s="69">
        <v>8.5</v>
      </c>
      <c r="T483" s="69">
        <v>302.22500000000002</v>
      </c>
      <c r="U483" s="620">
        <v>0.17496694579109739</v>
      </c>
      <c r="V483" s="69">
        <v>397</v>
      </c>
      <c r="W483" s="69">
        <v>0</v>
      </c>
      <c r="X483" s="69">
        <v>0</v>
      </c>
      <c r="Y483" s="69">
        <v>0</v>
      </c>
      <c r="Z483" s="60">
        <v>3928.9250000000002</v>
      </c>
      <c r="AA483" s="143">
        <v>374.2</v>
      </c>
      <c r="AB483" s="69">
        <v>771.2</v>
      </c>
      <c r="AC483" s="69">
        <v>3531.9250000000002</v>
      </c>
      <c r="AD483" s="238">
        <v>0.7</v>
      </c>
      <c r="AE483" s="69">
        <v>1588.3</v>
      </c>
      <c r="AF483" s="69"/>
      <c r="AG483" s="69">
        <v>817.1</v>
      </c>
      <c r="AH483" s="503">
        <v>0.70000000000000007</v>
      </c>
      <c r="AI483" s="594">
        <v>817.1</v>
      </c>
      <c r="AJ483" s="69"/>
      <c r="AK483" s="438">
        <v>0</v>
      </c>
      <c r="AL483" s="69">
        <v>0</v>
      </c>
      <c r="AM483" s="497">
        <v>0.70000000000000007</v>
      </c>
      <c r="AN483" s="461"/>
    </row>
    <row r="484" spans="2:42" x14ac:dyDescent="0.25">
      <c r="B484" s="576">
        <v>470</v>
      </c>
      <c r="C484" s="666"/>
      <c r="D484" s="15" t="s">
        <v>397</v>
      </c>
      <c r="E484" s="112">
        <v>3</v>
      </c>
      <c r="F484" s="112">
        <v>14.5</v>
      </c>
      <c r="G484" s="112">
        <v>12.5</v>
      </c>
      <c r="H484" s="69">
        <v>1257.8</v>
      </c>
      <c r="I484" s="69">
        <v>52.800000000000004</v>
      </c>
      <c r="J484" s="620">
        <v>0.36206074097630786</v>
      </c>
      <c r="K484" s="69">
        <v>455.4</v>
      </c>
      <c r="L484" s="620">
        <v>0</v>
      </c>
      <c r="M484" s="69">
        <v>0</v>
      </c>
      <c r="N484" s="620">
        <v>0</v>
      </c>
      <c r="O484" s="69">
        <v>0</v>
      </c>
      <c r="P484" s="69">
        <v>0</v>
      </c>
      <c r="Q484" s="69">
        <v>0</v>
      </c>
      <c r="R484" s="69">
        <v>46.2</v>
      </c>
      <c r="S484" s="69">
        <v>6.3</v>
      </c>
      <c r="T484" s="69">
        <v>169.88000000000002</v>
      </c>
      <c r="U484" s="620">
        <v>0.17495627285737</v>
      </c>
      <c r="V484" s="69">
        <v>220.05999999999997</v>
      </c>
      <c r="W484" s="69">
        <v>0</v>
      </c>
      <c r="X484" s="69">
        <v>0</v>
      </c>
      <c r="Y484" s="69">
        <v>0</v>
      </c>
      <c r="Z484" s="60">
        <v>2208.44</v>
      </c>
      <c r="AA484" s="143">
        <v>210.4</v>
      </c>
      <c r="AB484" s="69">
        <v>430.46</v>
      </c>
      <c r="AC484" s="69">
        <v>1988.38</v>
      </c>
      <c r="AD484" s="238">
        <v>0.7</v>
      </c>
      <c r="AE484" s="69">
        <v>880.45999999999992</v>
      </c>
      <c r="AF484" s="69"/>
      <c r="AG484" s="69">
        <v>450</v>
      </c>
      <c r="AH484" s="503">
        <v>0.70000000000000007</v>
      </c>
      <c r="AI484" s="594">
        <v>450</v>
      </c>
      <c r="AJ484" s="69"/>
      <c r="AK484" s="438">
        <v>0</v>
      </c>
      <c r="AL484" s="69">
        <v>0</v>
      </c>
      <c r="AM484" s="497">
        <v>0.70000000000000007</v>
      </c>
      <c r="AN484" s="461"/>
    </row>
    <row r="485" spans="2:42" ht="15.75" customHeight="1" x14ac:dyDescent="0.25">
      <c r="B485" s="576">
        <v>471</v>
      </c>
      <c r="C485" s="666" t="s">
        <v>398</v>
      </c>
      <c r="D485" s="495" t="s">
        <v>124</v>
      </c>
      <c r="E485" s="530">
        <v>6</v>
      </c>
      <c r="F485" s="530">
        <v>40.5</v>
      </c>
      <c r="G485" s="530">
        <v>38.5</v>
      </c>
      <c r="H485" s="65">
        <v>3651</v>
      </c>
      <c r="I485" s="65">
        <v>112.8</v>
      </c>
      <c r="J485" s="615">
        <v>0.26861133935907971</v>
      </c>
      <c r="K485" s="65">
        <v>980.7</v>
      </c>
      <c r="L485" s="615">
        <v>0</v>
      </c>
      <c r="M485" s="65">
        <v>0</v>
      </c>
      <c r="N485" s="615">
        <v>0</v>
      </c>
      <c r="O485" s="65">
        <v>0</v>
      </c>
      <c r="P485" s="65">
        <v>0</v>
      </c>
      <c r="Q485" s="65">
        <v>0</v>
      </c>
      <c r="R485" s="65">
        <v>144.9</v>
      </c>
      <c r="S485" s="65">
        <v>12.7</v>
      </c>
      <c r="T485" s="65">
        <v>461.73833333333334</v>
      </c>
      <c r="U485" s="615">
        <v>0.17495480690221857</v>
      </c>
      <c r="V485" s="65">
        <v>638.76</v>
      </c>
      <c r="W485" s="65">
        <v>0</v>
      </c>
      <c r="X485" s="65">
        <v>0</v>
      </c>
      <c r="Y485" s="65">
        <v>0</v>
      </c>
      <c r="Z485" s="65">
        <v>6002.5983333333334</v>
      </c>
      <c r="AA485" s="140">
        <v>571.79999999999995</v>
      </c>
      <c r="AB485" s="140">
        <v>1210.56</v>
      </c>
      <c r="AC485" s="140">
        <v>5363.8383333333331</v>
      </c>
      <c r="AD485" s="232">
        <v>0.7</v>
      </c>
      <c r="AE485" s="140">
        <v>2555.6999999999998</v>
      </c>
      <c r="AF485" s="140"/>
      <c r="AG485" s="140">
        <v>1345.1999999999998</v>
      </c>
      <c r="AH485" s="497"/>
      <c r="AI485" s="140">
        <v>1345.1999999999998</v>
      </c>
      <c r="AJ485" s="65"/>
      <c r="AK485" s="429">
        <v>0</v>
      </c>
      <c r="AL485" s="65">
        <v>0</v>
      </c>
      <c r="AM485" s="498"/>
      <c r="AN485" s="62">
        <v>0</v>
      </c>
    </row>
    <row r="486" spans="2:42" s="601" customFormat="1" ht="15.75" customHeight="1" x14ac:dyDescent="0.25">
      <c r="B486" s="576">
        <v>472</v>
      </c>
      <c r="C486" s="666"/>
      <c r="D486" s="15" t="s">
        <v>399</v>
      </c>
      <c r="E486" s="112">
        <v>4</v>
      </c>
      <c r="F486" s="112">
        <v>23.5</v>
      </c>
      <c r="G486" s="112">
        <v>22.5</v>
      </c>
      <c r="H486" s="69">
        <v>2052.5</v>
      </c>
      <c r="I486" s="69">
        <v>60</v>
      </c>
      <c r="J486" s="620">
        <v>0.27293544457978075</v>
      </c>
      <c r="K486" s="69">
        <v>560.20000000000005</v>
      </c>
      <c r="L486" s="620">
        <v>0</v>
      </c>
      <c r="M486" s="69">
        <v>0</v>
      </c>
      <c r="N486" s="620">
        <v>0</v>
      </c>
      <c r="O486" s="69">
        <v>0</v>
      </c>
      <c r="P486" s="69">
        <v>0</v>
      </c>
      <c r="Q486" s="69">
        <v>0</v>
      </c>
      <c r="R486" s="69">
        <v>108</v>
      </c>
      <c r="S486" s="69">
        <v>8.5</v>
      </c>
      <c r="T486" s="69">
        <v>262.35833333333335</v>
      </c>
      <c r="U486" s="620">
        <v>0.17495736906211937</v>
      </c>
      <c r="V486" s="69">
        <v>359.1</v>
      </c>
      <c r="W486" s="69">
        <v>0</v>
      </c>
      <c r="X486" s="69">
        <v>0</v>
      </c>
      <c r="Y486" s="69">
        <v>0</v>
      </c>
      <c r="Z486" s="60">
        <v>3410.6583333333333</v>
      </c>
      <c r="AA486" s="143">
        <v>324.89999999999998</v>
      </c>
      <c r="AB486" s="69">
        <v>684</v>
      </c>
      <c r="AC486" s="69">
        <v>3051.5583333333334</v>
      </c>
      <c r="AD486" s="238">
        <v>0.7</v>
      </c>
      <c r="AE486" s="69">
        <v>1436.75</v>
      </c>
      <c r="AF486" s="69"/>
      <c r="AG486" s="69">
        <v>752.8</v>
      </c>
      <c r="AH486" s="503">
        <v>0.70002436053593176</v>
      </c>
      <c r="AI486" s="594">
        <v>752.8</v>
      </c>
      <c r="AJ486" s="69"/>
      <c r="AK486" s="438">
        <v>0</v>
      </c>
      <c r="AL486" s="69">
        <v>0</v>
      </c>
      <c r="AM486" s="497">
        <v>0.70002436053593176</v>
      </c>
      <c r="AN486" s="461"/>
      <c r="AP486" s="576"/>
    </row>
    <row r="487" spans="2:42" x14ac:dyDescent="0.25">
      <c r="B487" s="576">
        <v>473</v>
      </c>
      <c r="C487" s="666"/>
      <c r="D487" s="15" t="s">
        <v>400</v>
      </c>
      <c r="E487" s="112">
        <v>2</v>
      </c>
      <c r="F487" s="112">
        <v>17</v>
      </c>
      <c r="G487" s="112">
        <v>16</v>
      </c>
      <c r="H487" s="69">
        <v>1598.5000000000002</v>
      </c>
      <c r="I487" s="69">
        <v>52.8</v>
      </c>
      <c r="J487" s="620">
        <v>0.26305911792305281</v>
      </c>
      <c r="K487" s="69">
        <v>420.5</v>
      </c>
      <c r="L487" s="620">
        <v>0</v>
      </c>
      <c r="M487" s="69">
        <v>0</v>
      </c>
      <c r="N487" s="620">
        <v>0</v>
      </c>
      <c r="O487" s="69">
        <v>0</v>
      </c>
      <c r="P487" s="69">
        <v>0</v>
      </c>
      <c r="Q487" s="69">
        <v>0</v>
      </c>
      <c r="R487" s="69">
        <v>36.9</v>
      </c>
      <c r="S487" s="69">
        <v>4.2</v>
      </c>
      <c r="T487" s="69">
        <v>199.38000000000002</v>
      </c>
      <c r="U487" s="620">
        <v>0.17495151704723177</v>
      </c>
      <c r="V487" s="69">
        <v>279.66000000000003</v>
      </c>
      <c r="W487" s="69">
        <v>0</v>
      </c>
      <c r="X487" s="69">
        <v>0</v>
      </c>
      <c r="Y487" s="69">
        <v>0</v>
      </c>
      <c r="Z487" s="60">
        <v>2591.94</v>
      </c>
      <c r="AA487" s="143">
        <v>246.9</v>
      </c>
      <c r="AB487" s="69">
        <v>526.56000000000006</v>
      </c>
      <c r="AC487" s="69">
        <v>2312.2800000000002</v>
      </c>
      <c r="AD487" s="238">
        <v>0.7</v>
      </c>
      <c r="AE487" s="69">
        <v>1118.95</v>
      </c>
      <c r="AF487" s="69"/>
      <c r="AG487" s="69">
        <v>592.4</v>
      </c>
      <c r="AH487" s="503">
        <v>0.70000625586487319</v>
      </c>
      <c r="AI487" s="594">
        <v>592.4</v>
      </c>
      <c r="AJ487" s="69"/>
      <c r="AK487" s="438">
        <v>0</v>
      </c>
      <c r="AL487" s="69">
        <v>0</v>
      </c>
      <c r="AM487" s="497">
        <v>0.70000625586487319</v>
      </c>
      <c r="AN487" s="461"/>
    </row>
    <row r="488" spans="2:42" s="601" customFormat="1" ht="15.75" customHeight="1" x14ac:dyDescent="0.25">
      <c r="B488" s="576">
        <v>474</v>
      </c>
      <c r="C488" s="666" t="s">
        <v>401</v>
      </c>
      <c r="D488" s="495" t="s">
        <v>124</v>
      </c>
      <c r="E488" s="530">
        <v>8</v>
      </c>
      <c r="F488" s="530">
        <v>45.5</v>
      </c>
      <c r="G488" s="530">
        <v>41.5</v>
      </c>
      <c r="H488" s="65">
        <v>3755.4000000000005</v>
      </c>
      <c r="I488" s="65">
        <v>96</v>
      </c>
      <c r="J488" s="615">
        <v>0.23257176332747506</v>
      </c>
      <c r="K488" s="65">
        <v>873.4</v>
      </c>
      <c r="L488" s="615">
        <v>0</v>
      </c>
      <c r="M488" s="65">
        <v>0</v>
      </c>
      <c r="N488" s="615">
        <v>0</v>
      </c>
      <c r="O488" s="65">
        <v>0</v>
      </c>
      <c r="P488" s="65">
        <v>0</v>
      </c>
      <c r="Q488" s="65">
        <v>0</v>
      </c>
      <c r="R488" s="65">
        <v>262.5</v>
      </c>
      <c r="S488" s="65">
        <v>33.700000000000003</v>
      </c>
      <c r="T488" s="65">
        <v>473.17166666666674</v>
      </c>
      <c r="U488" s="615">
        <v>0.17496405176545771</v>
      </c>
      <c r="V488" s="65">
        <v>657.06</v>
      </c>
      <c r="W488" s="65">
        <v>0</v>
      </c>
      <c r="X488" s="65">
        <v>0</v>
      </c>
      <c r="Y488" s="65">
        <v>0</v>
      </c>
      <c r="Z488" s="65">
        <v>6151.2316666666666</v>
      </c>
      <c r="AA488" s="140">
        <v>586</v>
      </c>
      <c r="AB488" s="140">
        <v>1243.06</v>
      </c>
      <c r="AC488" s="140">
        <v>5494.1716666666671</v>
      </c>
      <c r="AD488" s="232">
        <v>0.7</v>
      </c>
      <c r="AE488" s="140">
        <v>2628.7799999999997</v>
      </c>
      <c r="AF488" s="140"/>
      <c r="AG488" s="140">
        <v>1385.8000000000002</v>
      </c>
      <c r="AH488" s="497"/>
      <c r="AI488" s="140">
        <v>1385.8000000000002</v>
      </c>
      <c r="AJ488" s="65"/>
      <c r="AK488" s="429">
        <v>0</v>
      </c>
      <c r="AL488" s="65">
        <v>0</v>
      </c>
      <c r="AM488" s="498"/>
      <c r="AN488" s="62">
        <v>0</v>
      </c>
      <c r="AP488" s="576"/>
    </row>
    <row r="489" spans="2:42" s="601" customFormat="1" ht="15.75" customHeight="1" x14ac:dyDescent="0.25">
      <c r="B489" s="576">
        <v>475</v>
      </c>
      <c r="C489" s="666"/>
      <c r="D489" s="15" t="s">
        <v>402</v>
      </c>
      <c r="E489" s="112">
        <v>3</v>
      </c>
      <c r="F489" s="112">
        <v>18.5</v>
      </c>
      <c r="G489" s="112">
        <v>16.5</v>
      </c>
      <c r="H489" s="69">
        <v>1509.6000000000001</v>
      </c>
      <c r="I489" s="69">
        <v>44.4</v>
      </c>
      <c r="J489" s="620">
        <v>0.26642819289878111</v>
      </c>
      <c r="K489" s="69">
        <v>402.2</v>
      </c>
      <c r="L489" s="620">
        <v>0</v>
      </c>
      <c r="M489" s="69">
        <v>0</v>
      </c>
      <c r="N489" s="620">
        <v>0</v>
      </c>
      <c r="O489" s="69">
        <v>0</v>
      </c>
      <c r="P489" s="69">
        <v>0</v>
      </c>
      <c r="Q489" s="69">
        <v>0</v>
      </c>
      <c r="R489" s="69">
        <v>77.099999999999994</v>
      </c>
      <c r="S489" s="69">
        <v>8.5</v>
      </c>
      <c r="T489" s="69">
        <v>192.16333333333333</v>
      </c>
      <c r="U489" s="620">
        <v>0.17498675145733966</v>
      </c>
      <c r="V489" s="69">
        <v>264.15999999999997</v>
      </c>
      <c r="W489" s="69">
        <v>0</v>
      </c>
      <c r="X489" s="69">
        <v>0</v>
      </c>
      <c r="Y489" s="69">
        <v>0</v>
      </c>
      <c r="Z489" s="60">
        <v>2498.1233333333334</v>
      </c>
      <c r="AA489" s="143">
        <v>238</v>
      </c>
      <c r="AB489" s="69">
        <v>502.15999999999997</v>
      </c>
      <c r="AC489" s="69">
        <v>2233.9633333333336</v>
      </c>
      <c r="AD489" s="238">
        <v>0.7</v>
      </c>
      <c r="AE489" s="69">
        <v>1056.72</v>
      </c>
      <c r="AF489" s="69"/>
      <c r="AG489" s="69">
        <v>554.6</v>
      </c>
      <c r="AH489" s="503">
        <v>0.7000264970853205</v>
      </c>
      <c r="AI489" s="594">
        <v>554.6</v>
      </c>
      <c r="AJ489" s="69"/>
      <c r="AK489" s="438">
        <v>0</v>
      </c>
      <c r="AL489" s="69">
        <v>0</v>
      </c>
      <c r="AM489" s="497">
        <v>0.7000264970853205</v>
      </c>
      <c r="AN489" s="461"/>
      <c r="AP489" s="576"/>
    </row>
    <row r="490" spans="2:42" s="601" customFormat="1" x14ac:dyDescent="0.25">
      <c r="B490" s="576">
        <v>476</v>
      </c>
      <c r="C490" s="666"/>
      <c r="D490" s="15" t="s">
        <v>403</v>
      </c>
      <c r="E490" s="112">
        <v>5</v>
      </c>
      <c r="F490" s="112">
        <v>27</v>
      </c>
      <c r="G490" s="112">
        <v>25</v>
      </c>
      <c r="H490" s="69">
        <v>2245.8000000000002</v>
      </c>
      <c r="I490" s="69">
        <v>51.6</v>
      </c>
      <c r="J490" s="620">
        <v>0.20981387478849406</v>
      </c>
      <c r="K490" s="69">
        <v>471.2</v>
      </c>
      <c r="L490" s="620">
        <v>0</v>
      </c>
      <c r="M490" s="69">
        <v>0</v>
      </c>
      <c r="N490" s="620">
        <v>0</v>
      </c>
      <c r="O490" s="69">
        <v>0</v>
      </c>
      <c r="P490" s="69">
        <v>0</v>
      </c>
      <c r="Q490" s="69">
        <v>0</v>
      </c>
      <c r="R490" s="69">
        <v>185.4</v>
      </c>
      <c r="S490" s="69">
        <v>25.2</v>
      </c>
      <c r="T490" s="69">
        <v>281.00833333333338</v>
      </c>
      <c r="U490" s="620">
        <v>0.1749487933030546</v>
      </c>
      <c r="V490" s="69">
        <v>392.90000000000003</v>
      </c>
      <c r="W490" s="69">
        <v>0</v>
      </c>
      <c r="X490" s="69">
        <v>0</v>
      </c>
      <c r="Y490" s="69">
        <v>0</v>
      </c>
      <c r="Z490" s="60">
        <v>3653.1083333333331</v>
      </c>
      <c r="AA490" s="143">
        <v>348</v>
      </c>
      <c r="AB490" s="69">
        <v>740.90000000000009</v>
      </c>
      <c r="AC490" s="69">
        <v>3260.208333333333</v>
      </c>
      <c r="AD490" s="238">
        <v>0.7</v>
      </c>
      <c r="AE490" s="69">
        <v>1572.06</v>
      </c>
      <c r="AF490" s="69"/>
      <c r="AG490" s="69">
        <v>831.2</v>
      </c>
      <c r="AH490" s="503">
        <v>0.70001781102502447</v>
      </c>
      <c r="AI490" s="594">
        <v>831.2</v>
      </c>
      <c r="AJ490" s="69"/>
      <c r="AK490" s="438">
        <v>0</v>
      </c>
      <c r="AL490" s="69">
        <v>0</v>
      </c>
      <c r="AM490" s="497">
        <v>0.70001781102502447</v>
      </c>
      <c r="AN490" s="461"/>
      <c r="AP490" s="576"/>
    </row>
    <row r="491" spans="2:42" ht="15.75" customHeight="1" x14ac:dyDescent="0.25">
      <c r="B491" s="576">
        <v>477</v>
      </c>
      <c r="C491" s="666" t="s">
        <v>847</v>
      </c>
      <c r="D491" s="495" t="s">
        <v>124</v>
      </c>
      <c r="E491" s="530">
        <v>21</v>
      </c>
      <c r="F491" s="530">
        <v>131.5</v>
      </c>
      <c r="G491" s="530">
        <v>130.5</v>
      </c>
      <c r="H491" s="65">
        <v>12132.400000000001</v>
      </c>
      <c r="I491" s="65">
        <v>279.60000000000002</v>
      </c>
      <c r="J491" s="615">
        <v>0.23720780719395992</v>
      </c>
      <c r="K491" s="65">
        <v>2877.8999999999996</v>
      </c>
      <c r="L491" s="615">
        <v>0</v>
      </c>
      <c r="M491" s="65">
        <v>0</v>
      </c>
      <c r="N491" s="615">
        <v>0</v>
      </c>
      <c r="O491" s="65">
        <v>0</v>
      </c>
      <c r="P491" s="65">
        <v>0</v>
      </c>
      <c r="Q491" s="65">
        <v>0</v>
      </c>
      <c r="R491" s="65">
        <v>363.1</v>
      </c>
      <c r="S491" s="65">
        <v>25.299999999999997</v>
      </c>
      <c r="T491" s="65">
        <v>1483.4083333333333</v>
      </c>
      <c r="U491" s="615">
        <v>0.17495301836405</v>
      </c>
      <c r="V491" s="65">
        <v>2122.6000000000004</v>
      </c>
      <c r="W491" s="65">
        <v>0</v>
      </c>
      <c r="X491" s="65">
        <v>0</v>
      </c>
      <c r="Y491" s="65">
        <v>0</v>
      </c>
      <c r="Z491" s="65">
        <v>19284.308333333334</v>
      </c>
      <c r="AA491" s="140">
        <v>1836.9</v>
      </c>
      <c r="AB491" s="140">
        <v>3959.5</v>
      </c>
      <c r="AC491" s="140">
        <v>17161.708333333336</v>
      </c>
      <c r="AD491" s="232">
        <v>0.7</v>
      </c>
      <c r="AE491" s="140">
        <v>8492.68</v>
      </c>
      <c r="AF491" s="140"/>
      <c r="AG491" s="140">
        <v>5012.5000000000009</v>
      </c>
      <c r="AH491" s="497"/>
      <c r="AI491" s="140">
        <v>4533.2000000000007</v>
      </c>
      <c r="AJ491" s="65"/>
      <c r="AK491" s="429"/>
      <c r="AL491" s="65">
        <v>479.3</v>
      </c>
      <c r="AM491" s="498"/>
      <c r="AN491" s="62">
        <v>0</v>
      </c>
    </row>
    <row r="492" spans="2:42" s="601" customFormat="1" ht="15.75" customHeight="1" x14ac:dyDescent="0.25">
      <c r="B492" s="576">
        <v>478</v>
      </c>
      <c r="C492" s="666"/>
      <c r="D492" s="15" t="s">
        <v>901</v>
      </c>
      <c r="E492" s="112">
        <v>14</v>
      </c>
      <c r="F492" s="112">
        <v>73.5</v>
      </c>
      <c r="G492" s="112">
        <v>72.5</v>
      </c>
      <c r="H492" s="69">
        <v>6847.1</v>
      </c>
      <c r="I492" s="69">
        <v>148.80000000000001</v>
      </c>
      <c r="J492" s="620">
        <v>0.24369441077244378</v>
      </c>
      <c r="K492" s="69">
        <v>1668.6</v>
      </c>
      <c r="L492" s="620">
        <v>0</v>
      </c>
      <c r="M492" s="69">
        <v>0</v>
      </c>
      <c r="N492" s="620">
        <v>0</v>
      </c>
      <c r="O492" s="69">
        <v>0</v>
      </c>
      <c r="P492" s="69">
        <v>0</v>
      </c>
      <c r="Q492" s="69">
        <v>0</v>
      </c>
      <c r="R492" s="69">
        <v>221</v>
      </c>
      <c r="S492" s="69">
        <v>12.6</v>
      </c>
      <c r="T492" s="69">
        <v>841.33333333333337</v>
      </c>
      <c r="U492" s="620">
        <v>0.17494997882315141</v>
      </c>
      <c r="V492" s="69">
        <v>1197.9000000000001</v>
      </c>
      <c r="W492" s="69">
        <v>0</v>
      </c>
      <c r="X492" s="69">
        <v>0</v>
      </c>
      <c r="Y492" s="69">
        <v>0</v>
      </c>
      <c r="Z492" s="60">
        <v>10937.333333333334</v>
      </c>
      <c r="AA492" s="143">
        <v>1041.8</v>
      </c>
      <c r="AB492" s="69">
        <v>2239.6999999999998</v>
      </c>
      <c r="AC492" s="69">
        <v>9739.4333333333343</v>
      </c>
      <c r="AD492" s="238">
        <v>0.7</v>
      </c>
      <c r="AE492" s="69">
        <v>4792.97</v>
      </c>
      <c r="AF492" s="69"/>
      <c r="AG492" s="69">
        <v>3032.6000000000004</v>
      </c>
      <c r="AH492" s="503">
        <v>0.70000438141695021</v>
      </c>
      <c r="AI492" s="594">
        <v>2553.3000000000002</v>
      </c>
      <c r="AJ492" s="69">
        <v>135</v>
      </c>
      <c r="AK492" s="438">
        <v>7.0000000000000007E-2</v>
      </c>
      <c r="AL492" s="69">
        <v>479.3</v>
      </c>
      <c r="AM492" s="497">
        <v>0.77000438141695016</v>
      </c>
      <c r="AN492" s="461"/>
      <c r="AP492" s="576"/>
    </row>
    <row r="493" spans="2:42" x14ac:dyDescent="0.25">
      <c r="B493" s="576">
        <v>479</v>
      </c>
      <c r="C493" s="666"/>
      <c r="D493" s="15" t="s">
        <v>902</v>
      </c>
      <c r="E493" s="112">
        <v>7</v>
      </c>
      <c r="F493" s="112">
        <v>58</v>
      </c>
      <c r="G493" s="112">
        <v>58</v>
      </c>
      <c r="H493" s="69">
        <v>5285.3</v>
      </c>
      <c r="I493" s="69">
        <v>130.80000000000001</v>
      </c>
      <c r="J493" s="620">
        <v>0.22880441980587665</v>
      </c>
      <c r="K493" s="69">
        <v>1209.3</v>
      </c>
      <c r="L493" s="620">
        <v>0</v>
      </c>
      <c r="M493" s="69">
        <v>0</v>
      </c>
      <c r="N493" s="620">
        <v>0</v>
      </c>
      <c r="O493" s="69">
        <v>0</v>
      </c>
      <c r="P493" s="69">
        <v>0</v>
      </c>
      <c r="Q493" s="69">
        <v>0</v>
      </c>
      <c r="R493" s="69">
        <v>142.1</v>
      </c>
      <c r="S493" s="69">
        <v>12.7</v>
      </c>
      <c r="T493" s="69">
        <v>642.07500000000005</v>
      </c>
      <c r="U493" s="620">
        <v>0.17495695608574727</v>
      </c>
      <c r="V493" s="69">
        <v>924.7</v>
      </c>
      <c r="W493" s="69">
        <v>0</v>
      </c>
      <c r="X493" s="69">
        <v>0</v>
      </c>
      <c r="Y493" s="69">
        <v>0</v>
      </c>
      <c r="Z493" s="60">
        <v>8346.9750000000004</v>
      </c>
      <c r="AA493" s="143">
        <v>795.1</v>
      </c>
      <c r="AB493" s="69">
        <v>1719.8000000000002</v>
      </c>
      <c r="AC493" s="69">
        <v>7422.2750000000005</v>
      </c>
      <c r="AD493" s="238">
        <v>0.7</v>
      </c>
      <c r="AE493" s="69">
        <v>3699.71</v>
      </c>
      <c r="AF493" s="69"/>
      <c r="AG493" s="69">
        <v>1979.9</v>
      </c>
      <c r="AH493" s="503">
        <v>0.6999981079598131</v>
      </c>
      <c r="AI493" s="594">
        <v>1979.9</v>
      </c>
      <c r="AJ493" s="69">
        <v>108</v>
      </c>
      <c r="AK493" s="438">
        <v>0</v>
      </c>
      <c r="AL493" s="69">
        <v>0</v>
      </c>
      <c r="AM493" s="497">
        <v>0.6999981079598131</v>
      </c>
      <c r="AN493" s="461"/>
    </row>
    <row r="494" spans="2:42" ht="15.75" customHeight="1" x14ac:dyDescent="0.25">
      <c r="B494" s="576">
        <v>480</v>
      </c>
      <c r="C494" s="666" t="s">
        <v>404</v>
      </c>
      <c r="D494" s="495" t="s">
        <v>124</v>
      </c>
      <c r="E494" s="530">
        <v>14</v>
      </c>
      <c r="F494" s="530">
        <v>72</v>
      </c>
      <c r="G494" s="530">
        <v>63</v>
      </c>
      <c r="H494" s="65">
        <v>5462.1</v>
      </c>
      <c r="I494" s="65">
        <v>182</v>
      </c>
      <c r="J494" s="615">
        <v>0.27503158125995497</v>
      </c>
      <c r="K494" s="65">
        <v>1502.25</v>
      </c>
      <c r="L494" s="615">
        <v>0</v>
      </c>
      <c r="M494" s="65">
        <v>0</v>
      </c>
      <c r="N494" s="615">
        <v>0</v>
      </c>
      <c r="O494" s="65">
        <v>0</v>
      </c>
      <c r="P494" s="65">
        <v>0</v>
      </c>
      <c r="Q494" s="65">
        <v>0</v>
      </c>
      <c r="R494" s="65">
        <v>224.3</v>
      </c>
      <c r="S494" s="65">
        <v>23.3</v>
      </c>
      <c r="T494" s="65">
        <v>695.80083333333346</v>
      </c>
      <c r="U494" s="615">
        <v>0.17496201094817013</v>
      </c>
      <c r="V494" s="65">
        <v>955.66000000000008</v>
      </c>
      <c r="W494" s="65">
        <v>0</v>
      </c>
      <c r="X494" s="65">
        <v>0</v>
      </c>
      <c r="Y494" s="65">
        <v>0</v>
      </c>
      <c r="Z494" s="65">
        <v>9045.4108333333334</v>
      </c>
      <c r="AA494" s="140">
        <v>861.6</v>
      </c>
      <c r="AB494" s="140">
        <v>1817.2600000000002</v>
      </c>
      <c r="AC494" s="140">
        <v>8089.7508333333335</v>
      </c>
      <c r="AD494" s="232">
        <v>0.7</v>
      </c>
      <c r="AE494" s="140">
        <v>3823.4699999999993</v>
      </c>
      <c r="AF494" s="140"/>
      <c r="AG494" s="140">
        <v>2006.2</v>
      </c>
      <c r="AH494" s="497"/>
      <c r="AI494" s="140">
        <v>2006.2</v>
      </c>
      <c r="AJ494" s="65"/>
      <c r="AK494" s="429">
        <v>0</v>
      </c>
      <c r="AL494" s="65">
        <v>0</v>
      </c>
      <c r="AM494" s="498"/>
      <c r="AN494" s="62">
        <v>0</v>
      </c>
    </row>
    <row r="495" spans="2:42" ht="15.75" customHeight="1" x14ac:dyDescent="0.25">
      <c r="B495" s="576">
        <v>481</v>
      </c>
      <c r="C495" s="666"/>
      <c r="D495" s="15" t="s">
        <v>405</v>
      </c>
      <c r="E495" s="112">
        <v>12</v>
      </c>
      <c r="F495" s="112">
        <v>54.5</v>
      </c>
      <c r="G495" s="112">
        <v>45.5</v>
      </c>
      <c r="H495" s="69">
        <v>3775.9999999999995</v>
      </c>
      <c r="I495" s="69">
        <v>123.20000000000002</v>
      </c>
      <c r="J495" s="620">
        <v>0.27537076271186445</v>
      </c>
      <c r="K495" s="69">
        <v>1039.8</v>
      </c>
      <c r="L495" s="620">
        <v>0</v>
      </c>
      <c r="M495" s="69">
        <v>0</v>
      </c>
      <c r="N495" s="620">
        <v>0</v>
      </c>
      <c r="O495" s="69">
        <v>0</v>
      </c>
      <c r="P495" s="69">
        <v>0</v>
      </c>
      <c r="Q495" s="69">
        <v>0</v>
      </c>
      <c r="R495" s="69">
        <v>178.1</v>
      </c>
      <c r="S495" s="69">
        <v>19.100000000000001</v>
      </c>
      <c r="T495" s="69">
        <v>483.06666666666672</v>
      </c>
      <c r="U495" s="620">
        <v>0.1749470338983051</v>
      </c>
      <c r="V495" s="69">
        <v>660.6</v>
      </c>
      <c r="W495" s="69">
        <v>0</v>
      </c>
      <c r="X495" s="69">
        <v>0</v>
      </c>
      <c r="Y495" s="69">
        <v>0</v>
      </c>
      <c r="Z495" s="60">
        <v>6279.8666666666668</v>
      </c>
      <c r="AA495" s="143">
        <v>598.20000000000005</v>
      </c>
      <c r="AB495" s="69">
        <v>1258.8000000000002</v>
      </c>
      <c r="AC495" s="69">
        <v>5619.2666666666664</v>
      </c>
      <c r="AD495" s="238">
        <v>0.7</v>
      </c>
      <c r="AE495" s="69">
        <v>2643.1999999999994</v>
      </c>
      <c r="AF495" s="69"/>
      <c r="AG495" s="69">
        <v>1384.4</v>
      </c>
      <c r="AH495" s="503">
        <v>0.70000000000000018</v>
      </c>
      <c r="AI495" s="594">
        <v>1384.4</v>
      </c>
      <c r="AJ495" s="69">
        <v>115</v>
      </c>
      <c r="AK495" s="438">
        <v>0</v>
      </c>
      <c r="AL495" s="69">
        <v>0</v>
      </c>
      <c r="AM495" s="497">
        <v>0.70000000000000018</v>
      </c>
      <c r="AN495" s="461"/>
    </row>
    <row r="496" spans="2:42" s="601" customFormat="1" x14ac:dyDescent="0.25">
      <c r="B496" s="576">
        <v>482</v>
      </c>
      <c r="C496" s="666"/>
      <c r="D496" s="15" t="s">
        <v>406</v>
      </c>
      <c r="E496" s="112">
        <v>2</v>
      </c>
      <c r="F496" s="112">
        <v>17.5</v>
      </c>
      <c r="G496" s="112">
        <v>17.5</v>
      </c>
      <c r="H496" s="69">
        <v>1686.1000000000004</v>
      </c>
      <c r="I496" s="69">
        <v>58.8</v>
      </c>
      <c r="J496" s="620">
        <v>0.27427198861277502</v>
      </c>
      <c r="K496" s="69">
        <v>462.45000000000005</v>
      </c>
      <c r="L496" s="620">
        <v>0</v>
      </c>
      <c r="M496" s="69">
        <v>0</v>
      </c>
      <c r="N496" s="620">
        <v>0</v>
      </c>
      <c r="O496" s="69">
        <v>0</v>
      </c>
      <c r="P496" s="69">
        <v>0</v>
      </c>
      <c r="Q496" s="69">
        <v>0</v>
      </c>
      <c r="R496" s="69">
        <v>46.2</v>
      </c>
      <c r="S496" s="69">
        <v>4.2</v>
      </c>
      <c r="T496" s="69">
        <v>212.73416666666668</v>
      </c>
      <c r="U496" s="620">
        <v>0.17499555186525115</v>
      </c>
      <c r="V496" s="69">
        <v>295.06</v>
      </c>
      <c r="W496" s="69">
        <v>0</v>
      </c>
      <c r="X496" s="69">
        <v>0</v>
      </c>
      <c r="Y496" s="69">
        <v>0</v>
      </c>
      <c r="Z496" s="60">
        <v>2765.5441666666666</v>
      </c>
      <c r="AA496" s="143">
        <v>263.39999999999998</v>
      </c>
      <c r="AB496" s="69">
        <v>558.46</v>
      </c>
      <c r="AC496" s="69">
        <v>2470.4841666666666</v>
      </c>
      <c r="AD496" s="238">
        <v>0.7</v>
      </c>
      <c r="AE496" s="69">
        <v>1180.2700000000002</v>
      </c>
      <c r="AF496" s="69"/>
      <c r="AG496" s="69">
        <v>621.79999999999995</v>
      </c>
      <c r="AH496" s="503">
        <v>0.69999406915366802</v>
      </c>
      <c r="AI496" s="594">
        <v>621.79999999999995</v>
      </c>
      <c r="AJ496" s="69"/>
      <c r="AK496" s="438">
        <v>0</v>
      </c>
      <c r="AL496" s="69">
        <v>0</v>
      </c>
      <c r="AM496" s="497">
        <v>0.69999406915366802</v>
      </c>
      <c r="AN496" s="461"/>
      <c r="AP496" s="576"/>
    </row>
    <row r="497" spans="2:42" s="601" customFormat="1" ht="15.75" customHeight="1" x14ac:dyDescent="0.25">
      <c r="B497" s="576">
        <v>483</v>
      </c>
      <c r="C497" s="666" t="s">
        <v>407</v>
      </c>
      <c r="D497" s="495" t="s">
        <v>124</v>
      </c>
      <c r="E497" s="530">
        <v>9</v>
      </c>
      <c r="F497" s="530">
        <v>58</v>
      </c>
      <c r="G497" s="530">
        <v>53</v>
      </c>
      <c r="H497" s="65">
        <v>4803.8999999999996</v>
      </c>
      <c r="I497" s="65">
        <v>140.39999999999998</v>
      </c>
      <c r="J497" s="615">
        <v>0.24733237577801367</v>
      </c>
      <c r="K497" s="65">
        <v>1188.1599999999999</v>
      </c>
      <c r="L497" s="615">
        <v>0</v>
      </c>
      <c r="M497" s="65">
        <v>0</v>
      </c>
      <c r="N497" s="615">
        <v>0</v>
      </c>
      <c r="O497" s="65">
        <v>0</v>
      </c>
      <c r="P497" s="65">
        <v>0</v>
      </c>
      <c r="Q497" s="65">
        <v>0</v>
      </c>
      <c r="R497" s="65">
        <v>166.29999999999998</v>
      </c>
      <c r="S497" s="65">
        <v>19.100000000000001</v>
      </c>
      <c r="T497" s="65">
        <v>596.53499999999997</v>
      </c>
      <c r="U497" s="615">
        <v>0.17497449988550973</v>
      </c>
      <c r="V497" s="65">
        <v>840.56000000000006</v>
      </c>
      <c r="W497" s="65">
        <v>0</v>
      </c>
      <c r="X497" s="65">
        <v>0</v>
      </c>
      <c r="Y497" s="65">
        <v>0</v>
      </c>
      <c r="Z497" s="65">
        <v>7754.954999999999</v>
      </c>
      <c r="AA497" s="140">
        <v>738.7</v>
      </c>
      <c r="AB497" s="140">
        <v>1579.26</v>
      </c>
      <c r="AC497" s="140">
        <v>6914.3949999999986</v>
      </c>
      <c r="AD497" s="232">
        <v>0.7</v>
      </c>
      <c r="AE497" s="140">
        <v>3362.7299999999991</v>
      </c>
      <c r="AF497" s="140"/>
      <c r="AG497" s="140">
        <v>1783.5</v>
      </c>
      <c r="AH497" s="497"/>
      <c r="AI497" s="140">
        <v>1783.5</v>
      </c>
      <c r="AJ497" s="65"/>
      <c r="AK497" s="429">
        <v>0</v>
      </c>
      <c r="AL497" s="65">
        <v>0</v>
      </c>
      <c r="AM497" s="498"/>
      <c r="AN497" s="62">
        <v>0</v>
      </c>
      <c r="AP497" s="576"/>
    </row>
    <row r="498" spans="2:42" s="601" customFormat="1" ht="18.75" customHeight="1" x14ac:dyDescent="0.25">
      <c r="B498" s="576">
        <v>484</v>
      </c>
      <c r="C498" s="666"/>
      <c r="D498" s="15" t="s">
        <v>408</v>
      </c>
      <c r="E498" s="112">
        <v>3</v>
      </c>
      <c r="F498" s="112">
        <v>15.5</v>
      </c>
      <c r="G498" s="112">
        <v>15.5</v>
      </c>
      <c r="H498" s="69">
        <v>1445.2</v>
      </c>
      <c r="I498" s="69">
        <v>40.799999999999997</v>
      </c>
      <c r="J498" s="620">
        <v>0.23433434818710214</v>
      </c>
      <c r="K498" s="69">
        <v>338.66</v>
      </c>
      <c r="L498" s="620">
        <v>0</v>
      </c>
      <c r="M498" s="69">
        <v>0</v>
      </c>
      <c r="N498" s="620">
        <v>0</v>
      </c>
      <c r="O498" s="69">
        <v>0</v>
      </c>
      <c r="P498" s="69">
        <v>0</v>
      </c>
      <c r="Q498" s="69">
        <v>0</v>
      </c>
      <c r="R498" s="69">
        <v>77.099999999999994</v>
      </c>
      <c r="S498" s="69">
        <v>8.5</v>
      </c>
      <c r="T498" s="69">
        <v>180.26000000000002</v>
      </c>
      <c r="U498" s="620">
        <v>0.17496540271242736</v>
      </c>
      <c r="V498" s="69">
        <v>252.86</v>
      </c>
      <c r="W498" s="69">
        <v>0</v>
      </c>
      <c r="X498" s="69">
        <v>0</v>
      </c>
      <c r="Y498" s="69">
        <v>0</v>
      </c>
      <c r="Z498" s="60">
        <v>2343.38</v>
      </c>
      <c r="AA498" s="143">
        <v>223.2</v>
      </c>
      <c r="AB498" s="69">
        <v>476.06</v>
      </c>
      <c r="AC498" s="69">
        <v>2090.52</v>
      </c>
      <c r="AD498" s="238">
        <v>0.7</v>
      </c>
      <c r="AE498" s="69">
        <v>1011.64</v>
      </c>
      <c r="AF498" s="69"/>
      <c r="AG498" s="69">
        <v>535.6</v>
      </c>
      <c r="AH498" s="503">
        <v>0.70001383891502911</v>
      </c>
      <c r="AI498" s="594">
        <v>535.6</v>
      </c>
      <c r="AJ498" s="69"/>
      <c r="AK498" s="438">
        <v>0</v>
      </c>
      <c r="AL498" s="69">
        <v>0</v>
      </c>
      <c r="AM498" s="497">
        <v>0.70001383891502911</v>
      </c>
      <c r="AN498" s="461"/>
      <c r="AP498" s="576"/>
    </row>
    <row r="499" spans="2:42" s="601" customFormat="1" x14ac:dyDescent="0.25">
      <c r="B499" s="576">
        <v>485</v>
      </c>
      <c r="C499" s="666"/>
      <c r="D499" s="15" t="s">
        <v>409</v>
      </c>
      <c r="E499" s="112">
        <v>6</v>
      </c>
      <c r="F499" s="112">
        <v>42.5</v>
      </c>
      <c r="G499" s="112">
        <v>37.5</v>
      </c>
      <c r="H499" s="69">
        <v>3358.6999999999994</v>
      </c>
      <c r="I499" s="69">
        <v>99.6</v>
      </c>
      <c r="J499" s="620">
        <v>0.25292523893172958</v>
      </c>
      <c r="K499" s="69">
        <v>849.49999999999989</v>
      </c>
      <c r="L499" s="620">
        <v>0</v>
      </c>
      <c r="M499" s="69">
        <v>0</v>
      </c>
      <c r="N499" s="620">
        <v>0</v>
      </c>
      <c r="O499" s="69">
        <v>0</v>
      </c>
      <c r="P499" s="69">
        <v>0</v>
      </c>
      <c r="Q499" s="69">
        <v>0</v>
      </c>
      <c r="R499" s="69">
        <v>89.199999999999989</v>
      </c>
      <c r="S499" s="69">
        <v>10.6</v>
      </c>
      <c r="T499" s="69">
        <v>416.27499999999992</v>
      </c>
      <c r="U499" s="620">
        <v>0.17497841426742494</v>
      </c>
      <c r="V499" s="69">
        <v>587.70000000000005</v>
      </c>
      <c r="W499" s="69">
        <v>0</v>
      </c>
      <c r="X499" s="69">
        <v>0</v>
      </c>
      <c r="Y499" s="69">
        <v>0</v>
      </c>
      <c r="Z499" s="60">
        <v>5411.5749999999989</v>
      </c>
      <c r="AA499" s="143">
        <v>515.5</v>
      </c>
      <c r="AB499" s="69">
        <v>1103.2</v>
      </c>
      <c r="AC499" s="69">
        <v>4823.8749999999991</v>
      </c>
      <c r="AD499" s="238">
        <v>0.7</v>
      </c>
      <c r="AE499" s="69">
        <v>2351.0899999999992</v>
      </c>
      <c r="AF499" s="69"/>
      <c r="AG499" s="69">
        <v>1247.9000000000001</v>
      </c>
      <c r="AH499" s="503">
        <v>0.70000297734242445</v>
      </c>
      <c r="AI499" s="594">
        <v>1247.9000000000001</v>
      </c>
      <c r="AJ499" s="69"/>
      <c r="AK499" s="438">
        <v>0</v>
      </c>
      <c r="AL499" s="69">
        <v>0</v>
      </c>
      <c r="AM499" s="497">
        <v>0.70000297734242445</v>
      </c>
      <c r="AN499" s="461"/>
      <c r="AP499" s="576"/>
    </row>
    <row r="500" spans="2:42" ht="36.75" customHeight="1" x14ac:dyDescent="0.25">
      <c r="B500" s="576">
        <v>486</v>
      </c>
      <c r="C500" s="741" t="s">
        <v>410</v>
      </c>
      <c r="D500" s="742"/>
      <c r="E500" s="511">
        <v>8</v>
      </c>
      <c r="F500" s="511">
        <v>490</v>
      </c>
      <c r="G500" s="511">
        <v>282</v>
      </c>
      <c r="H500" s="512">
        <v>23271.63</v>
      </c>
      <c r="I500" s="512">
        <v>862.8</v>
      </c>
      <c r="J500" s="598">
        <v>0.29839121711715078</v>
      </c>
      <c r="K500" s="512">
        <v>6944.05</v>
      </c>
      <c r="L500" s="598">
        <v>2.2499498316190139E-3</v>
      </c>
      <c r="M500" s="512">
        <v>52.36</v>
      </c>
      <c r="N500" s="598">
        <v>0</v>
      </c>
      <c r="O500" s="512">
        <v>0</v>
      </c>
      <c r="P500" s="512">
        <v>0</v>
      </c>
      <c r="Q500" s="512">
        <v>0</v>
      </c>
      <c r="R500" s="512">
        <v>0</v>
      </c>
      <c r="S500" s="512">
        <v>0</v>
      </c>
      <c r="T500" s="512">
        <v>3349.3043000000002</v>
      </c>
      <c r="U500" s="598">
        <v>0.54705394508248884</v>
      </c>
      <c r="V500" s="513">
        <v>12730.837</v>
      </c>
      <c r="W500" s="512">
        <v>0</v>
      </c>
      <c r="X500" s="512">
        <v>0</v>
      </c>
      <c r="Y500" s="512">
        <v>0</v>
      </c>
      <c r="Z500" s="512">
        <v>50064.831299999998</v>
      </c>
      <c r="AA500" s="512">
        <v>600.79999999999995</v>
      </c>
      <c r="AB500" s="509">
        <v>13506.137000000001</v>
      </c>
      <c r="AC500" s="509">
        <v>37159.494299999998</v>
      </c>
      <c r="AD500" s="599"/>
      <c r="AE500" s="509">
        <v>17622.380999999998</v>
      </c>
      <c r="AF500" s="509"/>
      <c r="AG500" s="525">
        <v>0</v>
      </c>
      <c r="AH500" s="526"/>
      <c r="AI500" s="525">
        <v>0</v>
      </c>
      <c r="AJ500" s="525"/>
      <c r="AK500" s="525"/>
      <c r="AL500" s="525">
        <v>0</v>
      </c>
      <c r="AM500" s="497"/>
      <c r="AN500" s="525">
        <v>-12446.599999999999</v>
      </c>
    </row>
    <row r="501" spans="2:42" ht="53.25" customHeight="1" x14ac:dyDescent="0.25">
      <c r="B501" s="576">
        <v>487</v>
      </c>
      <c r="C501" s="561" t="s">
        <v>826</v>
      </c>
      <c r="D501" s="609"/>
      <c r="E501" s="564"/>
      <c r="F501" s="564">
        <v>18</v>
      </c>
      <c r="G501" s="564">
        <v>22</v>
      </c>
      <c r="H501" s="309">
        <v>1903.2</v>
      </c>
      <c r="I501" s="309">
        <v>93.6</v>
      </c>
      <c r="J501" s="611">
        <v>0.35863282891971421</v>
      </c>
      <c r="K501" s="134">
        <v>682.55000000000007</v>
      </c>
      <c r="L501" s="611">
        <v>0</v>
      </c>
      <c r="M501" s="134">
        <v>0</v>
      </c>
      <c r="N501" s="611">
        <v>0</v>
      </c>
      <c r="O501" s="309">
        <v>0</v>
      </c>
      <c r="P501" s="309">
        <v>0</v>
      </c>
      <c r="Q501" s="309">
        <v>0</v>
      </c>
      <c r="R501" s="309">
        <v>0</v>
      </c>
      <c r="S501" s="309">
        <v>0</v>
      </c>
      <c r="T501" s="309">
        <v>0</v>
      </c>
      <c r="U501" s="611">
        <v>9.168768390079865E-2</v>
      </c>
      <c r="V501" s="156">
        <v>174.5</v>
      </c>
      <c r="W501" s="309">
        <v>0</v>
      </c>
      <c r="X501" s="309">
        <v>0</v>
      </c>
      <c r="Y501" s="309">
        <v>0</v>
      </c>
      <c r="Z501" s="309">
        <v>2853.85</v>
      </c>
      <c r="AA501" s="309">
        <v>600.79999999999995</v>
      </c>
      <c r="AB501" s="309">
        <v>775.3</v>
      </c>
      <c r="AC501" s="309">
        <v>2679.35</v>
      </c>
      <c r="AD501" s="310">
        <v>0.4</v>
      </c>
      <c r="AE501" s="309"/>
      <c r="AF501" s="309"/>
      <c r="AG501" s="309"/>
      <c r="AH501" s="532"/>
      <c r="AI501" s="309"/>
      <c r="AJ501" s="309"/>
      <c r="AK501" s="531"/>
      <c r="AL501" s="309"/>
      <c r="AM501" s="497"/>
      <c r="AN501" s="146"/>
    </row>
    <row r="502" spans="2:42" x14ac:dyDescent="0.25">
      <c r="B502" s="576">
        <v>488</v>
      </c>
      <c r="C502" s="494" t="s">
        <v>710</v>
      </c>
      <c r="D502" s="28"/>
      <c r="E502" s="530">
        <v>8</v>
      </c>
      <c r="F502" s="530">
        <v>490</v>
      </c>
      <c r="G502" s="530">
        <v>282</v>
      </c>
      <c r="H502" s="65">
        <v>23271.63</v>
      </c>
      <c r="I502" s="65">
        <v>862.8</v>
      </c>
      <c r="J502" s="615">
        <v>0.29839121711715078</v>
      </c>
      <c r="K502" s="65">
        <v>6944.05</v>
      </c>
      <c r="L502" s="615">
        <v>2.2499498316190139E-3</v>
      </c>
      <c r="M502" s="65">
        <v>52.36</v>
      </c>
      <c r="N502" s="615">
        <v>0</v>
      </c>
      <c r="O502" s="65">
        <v>0</v>
      </c>
      <c r="P502" s="65">
        <v>0</v>
      </c>
      <c r="Q502" s="65">
        <v>0</v>
      </c>
      <c r="R502" s="65">
        <v>0</v>
      </c>
      <c r="S502" s="65">
        <v>0</v>
      </c>
      <c r="T502" s="65">
        <v>3349.3043000000002</v>
      </c>
      <c r="U502" s="615">
        <v>0.54705394508248884</v>
      </c>
      <c r="V502" s="65">
        <v>12730.837</v>
      </c>
      <c r="W502" s="65">
        <v>0</v>
      </c>
      <c r="X502" s="65">
        <v>0</v>
      </c>
      <c r="Y502" s="65">
        <v>0</v>
      </c>
      <c r="Z502" s="65">
        <v>47210.981299999999</v>
      </c>
      <c r="AA502" s="65">
        <v>0</v>
      </c>
      <c r="AB502" s="62">
        <v>12730.837000000001</v>
      </c>
      <c r="AC502" s="62">
        <v>34480.1443</v>
      </c>
      <c r="AD502" s="232">
        <v>0.7</v>
      </c>
      <c r="AE502" s="62">
        <v>16290.140999999998</v>
      </c>
      <c r="AF502" s="62"/>
      <c r="AG502" s="62">
        <v>0</v>
      </c>
      <c r="AH502" s="498"/>
      <c r="AI502" s="62">
        <v>0</v>
      </c>
      <c r="AJ502" s="62">
        <v>0</v>
      </c>
      <c r="AK502" s="62"/>
      <c r="AL502" s="62">
        <v>0</v>
      </c>
      <c r="AM502" s="498"/>
      <c r="AN502" s="62">
        <v>-12446.599999999999</v>
      </c>
    </row>
    <row r="503" spans="2:42" x14ac:dyDescent="0.25">
      <c r="B503" s="576">
        <v>489</v>
      </c>
      <c r="C503" s="745" t="s">
        <v>411</v>
      </c>
      <c r="D503" s="495" t="s">
        <v>124</v>
      </c>
      <c r="E503" s="530">
        <v>1</v>
      </c>
      <c r="F503" s="530">
        <v>82</v>
      </c>
      <c r="G503" s="530">
        <v>38</v>
      </c>
      <c r="H503" s="65">
        <v>2814.48</v>
      </c>
      <c r="I503" s="65">
        <v>130.80000000000001</v>
      </c>
      <c r="J503" s="615">
        <v>0.33145732071288481</v>
      </c>
      <c r="K503" s="65">
        <v>932.88000000000011</v>
      </c>
      <c r="L503" s="615">
        <v>0</v>
      </c>
      <c r="M503" s="65">
        <v>0</v>
      </c>
      <c r="N503" s="615">
        <v>0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393.52000000000004</v>
      </c>
      <c r="U503" s="615">
        <v>0.54707796822148314</v>
      </c>
      <c r="V503" s="65">
        <v>1539.74</v>
      </c>
      <c r="W503" s="65">
        <v>0</v>
      </c>
      <c r="X503" s="65">
        <v>0</v>
      </c>
      <c r="Y503" s="65">
        <v>0</v>
      </c>
      <c r="Z503" s="65">
        <v>5811.42</v>
      </c>
      <c r="AA503" s="65">
        <v>0</v>
      </c>
      <c r="AB503" s="140">
        <v>1539.74</v>
      </c>
      <c r="AC503" s="140">
        <v>4271.68</v>
      </c>
      <c r="AD503" s="232">
        <v>0.7</v>
      </c>
      <c r="AE503" s="140">
        <v>1970.136</v>
      </c>
      <c r="AF503" s="140"/>
      <c r="AG503" s="140">
        <v>0</v>
      </c>
      <c r="AH503" s="497"/>
      <c r="AI503" s="65">
        <v>0</v>
      </c>
      <c r="AJ503" s="65"/>
      <c r="AK503" s="429"/>
      <c r="AL503" s="65">
        <v>0</v>
      </c>
      <c r="AM503" s="498"/>
      <c r="AN503" s="635">
        <v>-1822.5</v>
      </c>
    </row>
    <row r="504" spans="2:42" x14ac:dyDescent="0.25">
      <c r="B504" s="576">
        <v>490</v>
      </c>
      <c r="C504" s="745"/>
      <c r="D504" s="15" t="s">
        <v>412</v>
      </c>
      <c r="E504" s="112">
        <v>1</v>
      </c>
      <c r="F504" s="112">
        <v>55</v>
      </c>
      <c r="G504" s="112">
        <v>27</v>
      </c>
      <c r="H504" s="69">
        <v>2076.48</v>
      </c>
      <c r="I504" s="69">
        <v>92.4</v>
      </c>
      <c r="J504" s="620">
        <v>0.33311662043458162</v>
      </c>
      <c r="K504" s="69">
        <v>691.71</v>
      </c>
      <c r="L504" s="620">
        <v>0</v>
      </c>
      <c r="M504" s="69">
        <v>0</v>
      </c>
      <c r="N504" s="620">
        <v>0</v>
      </c>
      <c r="O504" s="69">
        <v>0</v>
      </c>
      <c r="P504" s="69">
        <v>0</v>
      </c>
      <c r="Q504" s="69">
        <v>0</v>
      </c>
      <c r="R504" s="69">
        <v>0</v>
      </c>
      <c r="S504" s="69">
        <v>0</v>
      </c>
      <c r="T504" s="69">
        <v>290.29000000000002</v>
      </c>
      <c r="U504" s="620">
        <v>0.54708448913546004</v>
      </c>
      <c r="V504" s="69">
        <v>1136.01</v>
      </c>
      <c r="W504" s="69">
        <v>0</v>
      </c>
      <c r="X504" s="69">
        <v>0</v>
      </c>
      <c r="Y504" s="69">
        <v>0</v>
      </c>
      <c r="Z504" s="60">
        <v>4286.8900000000003</v>
      </c>
      <c r="AA504" s="60">
        <v>0</v>
      </c>
      <c r="AB504" s="69">
        <v>1136.01</v>
      </c>
      <c r="AC504" s="69">
        <v>3150.88</v>
      </c>
      <c r="AD504" s="238">
        <v>0.7</v>
      </c>
      <c r="AE504" s="69">
        <v>1453.5359999999998</v>
      </c>
      <c r="AF504" s="69"/>
      <c r="AG504" s="69">
        <v>0</v>
      </c>
      <c r="AH504" s="497">
        <v>0.7</v>
      </c>
      <c r="AI504" s="60"/>
      <c r="AJ504" s="69"/>
      <c r="AK504" s="438">
        <v>0</v>
      </c>
      <c r="AL504" s="69">
        <v>0</v>
      </c>
      <c r="AM504" s="497">
        <v>0.7</v>
      </c>
      <c r="AN504" s="636">
        <v>-1551.9</v>
      </c>
    </row>
    <row r="505" spans="2:42" s="601" customFormat="1" x14ac:dyDescent="0.25">
      <c r="B505" s="576">
        <v>491</v>
      </c>
      <c r="C505" s="745"/>
      <c r="D505" s="15" t="s">
        <v>413</v>
      </c>
      <c r="E505" s="112">
        <v>0</v>
      </c>
      <c r="F505" s="112">
        <v>27</v>
      </c>
      <c r="G505" s="112">
        <v>11</v>
      </c>
      <c r="H505" s="69">
        <v>738.00000000000011</v>
      </c>
      <c r="I505" s="69">
        <v>38.400000000000006</v>
      </c>
      <c r="J505" s="620">
        <v>0.32678861788617886</v>
      </c>
      <c r="K505" s="69">
        <v>241.17000000000002</v>
      </c>
      <c r="L505" s="620">
        <v>0</v>
      </c>
      <c r="M505" s="69">
        <v>0</v>
      </c>
      <c r="N505" s="620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0</v>
      </c>
      <c r="T505" s="69">
        <v>103.23</v>
      </c>
      <c r="U505" s="620">
        <v>0.54705962059620594</v>
      </c>
      <c r="V505" s="69">
        <v>403.73</v>
      </c>
      <c r="W505" s="69">
        <v>0</v>
      </c>
      <c r="X505" s="69">
        <v>0</v>
      </c>
      <c r="Y505" s="69">
        <v>0</v>
      </c>
      <c r="Z505" s="60">
        <v>1524.5300000000002</v>
      </c>
      <c r="AA505" s="60">
        <v>0</v>
      </c>
      <c r="AB505" s="69">
        <v>403.73</v>
      </c>
      <c r="AC505" s="69">
        <v>1120.8000000000002</v>
      </c>
      <c r="AD505" s="238">
        <v>0.7</v>
      </c>
      <c r="AE505" s="69">
        <v>516.6</v>
      </c>
      <c r="AF505" s="69"/>
      <c r="AG505" s="69">
        <v>0</v>
      </c>
      <c r="AH505" s="497">
        <v>0.7</v>
      </c>
      <c r="AI505" s="60"/>
      <c r="AJ505" s="69"/>
      <c r="AK505" s="438">
        <v>0</v>
      </c>
      <c r="AL505" s="69">
        <v>0</v>
      </c>
      <c r="AM505" s="497">
        <v>0.7</v>
      </c>
      <c r="AN505" s="637">
        <v>-270.60000000000002</v>
      </c>
      <c r="AP505" s="576"/>
    </row>
    <row r="506" spans="2:42" s="601" customFormat="1" x14ac:dyDescent="0.25">
      <c r="B506" s="576">
        <v>492</v>
      </c>
      <c r="C506" s="745" t="s">
        <v>414</v>
      </c>
      <c r="D506" s="495" t="s">
        <v>124</v>
      </c>
      <c r="E506" s="530">
        <v>1</v>
      </c>
      <c r="F506" s="530">
        <v>61</v>
      </c>
      <c r="G506" s="530">
        <v>27</v>
      </c>
      <c r="H506" s="65">
        <v>2622.86</v>
      </c>
      <c r="I506" s="65">
        <v>64.8</v>
      </c>
      <c r="J506" s="615">
        <v>0.27353347109643666</v>
      </c>
      <c r="K506" s="65">
        <v>717.43999999999994</v>
      </c>
      <c r="L506" s="615">
        <v>0</v>
      </c>
      <c r="M506" s="65">
        <v>0</v>
      </c>
      <c r="N506" s="615">
        <v>0</v>
      </c>
      <c r="O506" s="65">
        <v>0</v>
      </c>
      <c r="P506" s="65">
        <v>0</v>
      </c>
      <c r="Q506" s="65">
        <v>0</v>
      </c>
      <c r="R506" s="65">
        <v>0</v>
      </c>
      <c r="S506" s="65">
        <v>0</v>
      </c>
      <c r="T506" s="65">
        <v>349.29329999999999</v>
      </c>
      <c r="U506" s="615">
        <v>0.54699068955262564</v>
      </c>
      <c r="V506" s="65">
        <v>1434.6799999999998</v>
      </c>
      <c r="W506" s="65">
        <v>0</v>
      </c>
      <c r="X506" s="65">
        <v>0</v>
      </c>
      <c r="Y506" s="65">
        <v>0</v>
      </c>
      <c r="Z506" s="65">
        <v>5189.0733</v>
      </c>
      <c r="AA506" s="65">
        <v>0</v>
      </c>
      <c r="AB506" s="140">
        <v>1434.6799999999998</v>
      </c>
      <c r="AC506" s="140">
        <v>3754.3933000000002</v>
      </c>
      <c r="AD506" s="232">
        <v>0.7</v>
      </c>
      <c r="AE506" s="140">
        <v>1836.002</v>
      </c>
      <c r="AF506" s="140"/>
      <c r="AG506" s="140">
        <v>0</v>
      </c>
      <c r="AH506" s="497"/>
      <c r="AI506" s="65">
        <v>0</v>
      </c>
      <c r="AJ506" s="65"/>
      <c r="AK506" s="429"/>
      <c r="AL506" s="65">
        <v>0</v>
      </c>
      <c r="AM506" s="498"/>
      <c r="AN506" s="638">
        <v>-1153.5</v>
      </c>
      <c r="AP506" s="576"/>
    </row>
    <row r="507" spans="2:42" s="601" customFormat="1" x14ac:dyDescent="0.25">
      <c r="B507" s="576">
        <v>493</v>
      </c>
      <c r="C507" s="745"/>
      <c r="D507" s="15" t="s">
        <v>415</v>
      </c>
      <c r="E507" s="112">
        <v>1</v>
      </c>
      <c r="F507" s="112">
        <v>30</v>
      </c>
      <c r="G507" s="112">
        <v>13</v>
      </c>
      <c r="H507" s="69">
        <v>1091.31</v>
      </c>
      <c r="I507" s="69">
        <v>27.599999999999998</v>
      </c>
      <c r="J507" s="620">
        <v>0.23022789124996565</v>
      </c>
      <c r="K507" s="69">
        <v>251.25</v>
      </c>
      <c r="L507" s="620">
        <v>0</v>
      </c>
      <c r="M507" s="69">
        <v>0</v>
      </c>
      <c r="N507" s="620">
        <v>0</v>
      </c>
      <c r="O507" s="69">
        <v>0</v>
      </c>
      <c r="P507" s="69">
        <v>0</v>
      </c>
      <c r="Q507" s="69">
        <v>0</v>
      </c>
      <c r="R507" s="69">
        <v>0</v>
      </c>
      <c r="S507" s="69">
        <v>0</v>
      </c>
      <c r="T507" s="69">
        <v>141.43899999999999</v>
      </c>
      <c r="U507" s="620">
        <v>0.54691151002006755</v>
      </c>
      <c r="V507" s="69">
        <v>596.84999999999991</v>
      </c>
      <c r="W507" s="69">
        <v>0</v>
      </c>
      <c r="X507" s="69">
        <v>0</v>
      </c>
      <c r="Y507" s="69">
        <v>0</v>
      </c>
      <c r="Z507" s="60">
        <v>2108.4489999999996</v>
      </c>
      <c r="AA507" s="60">
        <v>0</v>
      </c>
      <c r="AB507" s="69">
        <v>596.84999999999991</v>
      </c>
      <c r="AC507" s="69">
        <v>1511.5989999999999</v>
      </c>
      <c r="AD507" s="238">
        <v>0.7</v>
      </c>
      <c r="AE507" s="69">
        <v>763.91699999999992</v>
      </c>
      <c r="AF507" s="69"/>
      <c r="AG507" s="69">
        <v>0</v>
      </c>
      <c r="AH507" s="497">
        <v>0.7</v>
      </c>
      <c r="AI507" s="60"/>
      <c r="AJ507" s="69"/>
      <c r="AK507" s="438">
        <v>0</v>
      </c>
      <c r="AL507" s="69">
        <v>0</v>
      </c>
      <c r="AM507" s="497">
        <v>0.7</v>
      </c>
      <c r="AN507" s="637">
        <v>-218.6</v>
      </c>
      <c r="AP507" s="576"/>
    </row>
    <row r="508" spans="2:42" s="601" customFormat="1" x14ac:dyDescent="0.25">
      <c r="B508" s="576">
        <v>494</v>
      </c>
      <c r="C508" s="745"/>
      <c r="D508" s="15" t="s">
        <v>416</v>
      </c>
      <c r="E508" s="112">
        <v>0</v>
      </c>
      <c r="F508" s="112">
        <v>14</v>
      </c>
      <c r="G508" s="112">
        <v>7</v>
      </c>
      <c r="H508" s="69">
        <v>950.68999999999994</v>
      </c>
      <c r="I508" s="69">
        <v>12</v>
      </c>
      <c r="J508" s="620">
        <v>0.28576086842188303</v>
      </c>
      <c r="K508" s="69">
        <v>271.66999999999996</v>
      </c>
      <c r="L508" s="620">
        <v>0</v>
      </c>
      <c r="M508" s="69">
        <v>0</v>
      </c>
      <c r="N508" s="620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0</v>
      </c>
      <c r="T508" s="69">
        <v>126.62830000000001</v>
      </c>
      <c r="U508" s="620">
        <v>0.54707633403107225</v>
      </c>
      <c r="V508" s="69">
        <v>520.1</v>
      </c>
      <c r="W508" s="69">
        <v>0</v>
      </c>
      <c r="X508" s="69">
        <v>0</v>
      </c>
      <c r="Y508" s="69">
        <v>0</v>
      </c>
      <c r="Z508" s="60">
        <v>1881.0882999999999</v>
      </c>
      <c r="AA508" s="60">
        <v>0</v>
      </c>
      <c r="AB508" s="69">
        <v>520.1</v>
      </c>
      <c r="AC508" s="69">
        <v>1360.9883</v>
      </c>
      <c r="AD508" s="238">
        <v>0.7</v>
      </c>
      <c r="AE508" s="69">
        <v>665.48299999999995</v>
      </c>
      <c r="AF508" s="69"/>
      <c r="AG508" s="69">
        <v>0</v>
      </c>
      <c r="AH508" s="497">
        <v>0.7</v>
      </c>
      <c r="AI508" s="60"/>
      <c r="AJ508" s="69"/>
      <c r="AK508" s="438">
        <v>0</v>
      </c>
      <c r="AL508" s="69">
        <v>0</v>
      </c>
      <c r="AM508" s="497">
        <v>0.7</v>
      </c>
      <c r="AN508" s="637">
        <v>-582</v>
      </c>
      <c r="AP508" s="576"/>
    </row>
    <row r="509" spans="2:42" s="601" customFormat="1" x14ac:dyDescent="0.25">
      <c r="B509" s="576">
        <v>495</v>
      </c>
      <c r="C509" s="745"/>
      <c r="D509" s="15" t="s">
        <v>417</v>
      </c>
      <c r="E509" s="112">
        <v>0</v>
      </c>
      <c r="F509" s="112">
        <v>17</v>
      </c>
      <c r="G509" s="112">
        <v>7</v>
      </c>
      <c r="H509" s="69">
        <v>580.86</v>
      </c>
      <c r="I509" s="69">
        <v>25.2</v>
      </c>
      <c r="J509" s="620">
        <v>0.33488276004544981</v>
      </c>
      <c r="K509" s="69">
        <v>194.51999999999998</v>
      </c>
      <c r="L509" s="620">
        <v>0</v>
      </c>
      <c r="M509" s="69">
        <v>0</v>
      </c>
      <c r="N509" s="620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0</v>
      </c>
      <c r="T509" s="69">
        <v>81.225999999999999</v>
      </c>
      <c r="U509" s="620">
        <v>0.54699927693420103</v>
      </c>
      <c r="V509" s="69">
        <v>317.73</v>
      </c>
      <c r="W509" s="69">
        <v>0</v>
      </c>
      <c r="X509" s="69">
        <v>0</v>
      </c>
      <c r="Y509" s="69">
        <v>0</v>
      </c>
      <c r="Z509" s="60">
        <v>1199.5360000000001</v>
      </c>
      <c r="AA509" s="60">
        <v>0</v>
      </c>
      <c r="AB509" s="69">
        <v>317.73</v>
      </c>
      <c r="AC509" s="69">
        <v>881.80600000000004</v>
      </c>
      <c r="AD509" s="238">
        <v>0.7</v>
      </c>
      <c r="AE509" s="69">
        <v>406.60199999999998</v>
      </c>
      <c r="AF509" s="69"/>
      <c r="AG509" s="69">
        <v>0</v>
      </c>
      <c r="AH509" s="497">
        <v>0.7</v>
      </c>
      <c r="AI509" s="60"/>
      <c r="AJ509" s="69"/>
      <c r="AK509" s="438">
        <v>0</v>
      </c>
      <c r="AL509" s="69">
        <v>0</v>
      </c>
      <c r="AM509" s="497">
        <v>0.7</v>
      </c>
      <c r="AN509" s="637">
        <v>-352.9</v>
      </c>
      <c r="AP509" s="576"/>
    </row>
    <row r="510" spans="2:42" s="601" customFormat="1" x14ac:dyDescent="0.25">
      <c r="B510" s="576">
        <v>496</v>
      </c>
      <c r="C510" s="745" t="s">
        <v>418</v>
      </c>
      <c r="D510" s="495" t="s">
        <v>124</v>
      </c>
      <c r="E510" s="530">
        <v>0</v>
      </c>
      <c r="F510" s="530">
        <v>55</v>
      </c>
      <c r="G510" s="530">
        <v>31</v>
      </c>
      <c r="H510" s="65">
        <v>2592.12</v>
      </c>
      <c r="I510" s="65">
        <v>102</v>
      </c>
      <c r="J510" s="615">
        <v>0.33499220715090355</v>
      </c>
      <c r="K510" s="65">
        <v>868.34</v>
      </c>
      <c r="L510" s="615">
        <v>0</v>
      </c>
      <c r="M510" s="65">
        <v>0</v>
      </c>
      <c r="N510" s="61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0</v>
      </c>
      <c r="T510" s="65">
        <v>358.72500000000002</v>
      </c>
      <c r="U510" s="615">
        <v>0.54705414872768243</v>
      </c>
      <c r="V510" s="65">
        <v>1418.0300000000002</v>
      </c>
      <c r="W510" s="65">
        <v>0</v>
      </c>
      <c r="X510" s="65">
        <v>0</v>
      </c>
      <c r="Y510" s="65">
        <v>0</v>
      </c>
      <c r="Z510" s="65">
        <v>5339.2150000000001</v>
      </c>
      <c r="AA510" s="65">
        <v>0</v>
      </c>
      <c r="AB510" s="140">
        <v>1418.0300000000002</v>
      </c>
      <c r="AC510" s="140">
        <v>3921.1850000000004</v>
      </c>
      <c r="AD510" s="232">
        <v>0.7</v>
      </c>
      <c r="AE510" s="140">
        <v>1814.4839999999999</v>
      </c>
      <c r="AF510" s="140"/>
      <c r="AG510" s="140">
        <v>0</v>
      </c>
      <c r="AH510" s="497"/>
      <c r="AI510" s="65">
        <v>0</v>
      </c>
      <c r="AJ510" s="65"/>
      <c r="AK510" s="429"/>
      <c r="AL510" s="65">
        <v>0</v>
      </c>
      <c r="AM510" s="498"/>
      <c r="AN510" s="638">
        <v>-834.7</v>
      </c>
      <c r="AP510" s="576"/>
    </row>
    <row r="511" spans="2:42" s="601" customFormat="1" x14ac:dyDescent="0.25">
      <c r="B511" s="576">
        <v>497</v>
      </c>
      <c r="C511" s="745"/>
      <c r="D511" s="15" t="s">
        <v>419</v>
      </c>
      <c r="E511" s="112">
        <v>0</v>
      </c>
      <c r="F511" s="112">
        <v>29</v>
      </c>
      <c r="G511" s="112">
        <v>18</v>
      </c>
      <c r="H511" s="69">
        <v>1480.4899999999998</v>
      </c>
      <c r="I511" s="69">
        <v>61.2</v>
      </c>
      <c r="J511" s="620">
        <v>0.3500462684651704</v>
      </c>
      <c r="K511" s="69">
        <v>518.24</v>
      </c>
      <c r="L511" s="620">
        <v>0</v>
      </c>
      <c r="M511" s="69">
        <v>0</v>
      </c>
      <c r="N511" s="620">
        <v>0</v>
      </c>
      <c r="O511" s="69">
        <v>0</v>
      </c>
      <c r="P511" s="69">
        <v>0</v>
      </c>
      <c r="Q511" s="69">
        <v>0</v>
      </c>
      <c r="R511" s="69">
        <v>0</v>
      </c>
      <c r="S511" s="69">
        <v>0</v>
      </c>
      <c r="T511" s="69">
        <v>208.78</v>
      </c>
      <c r="U511" s="620">
        <v>0.54708238488608507</v>
      </c>
      <c r="V511" s="69">
        <v>809.95</v>
      </c>
      <c r="W511" s="69">
        <v>0</v>
      </c>
      <c r="X511" s="69">
        <v>0</v>
      </c>
      <c r="Y511" s="69">
        <v>0</v>
      </c>
      <c r="Z511" s="60">
        <v>3078.66</v>
      </c>
      <c r="AA511" s="60">
        <v>0</v>
      </c>
      <c r="AB511" s="69">
        <v>809.95</v>
      </c>
      <c r="AC511" s="69">
        <v>2268.71</v>
      </c>
      <c r="AD511" s="238">
        <v>0.7</v>
      </c>
      <c r="AE511" s="69">
        <v>1036.3429999999998</v>
      </c>
      <c r="AF511" s="69"/>
      <c r="AG511" s="69">
        <v>0</v>
      </c>
      <c r="AH511" s="497">
        <v>0.7</v>
      </c>
      <c r="AI511" s="60"/>
      <c r="AJ511" s="69"/>
      <c r="AK511" s="438">
        <v>0</v>
      </c>
      <c r="AL511" s="69">
        <v>0</v>
      </c>
      <c r="AM511" s="497">
        <v>0.7</v>
      </c>
      <c r="AN511" s="637">
        <v>-270</v>
      </c>
      <c r="AP511" s="576"/>
    </row>
    <row r="512" spans="2:42" s="601" customFormat="1" x14ac:dyDescent="0.25">
      <c r="B512" s="576">
        <v>498</v>
      </c>
      <c r="C512" s="745"/>
      <c r="D512" s="15" t="s">
        <v>420</v>
      </c>
      <c r="E512" s="112">
        <v>0</v>
      </c>
      <c r="F512" s="112">
        <v>26</v>
      </c>
      <c r="G512" s="112">
        <v>13</v>
      </c>
      <c r="H512" s="69">
        <v>1111.6300000000001</v>
      </c>
      <c r="I512" s="69">
        <v>40.799999999999997</v>
      </c>
      <c r="J512" s="620">
        <v>0.31494292165558685</v>
      </c>
      <c r="K512" s="69">
        <v>350.1</v>
      </c>
      <c r="L512" s="620">
        <v>0</v>
      </c>
      <c r="M512" s="69">
        <v>0</v>
      </c>
      <c r="N512" s="620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0</v>
      </c>
      <c r="T512" s="69">
        <v>149.94499999999999</v>
      </c>
      <c r="U512" s="620">
        <v>0.54701654327429083</v>
      </c>
      <c r="V512" s="69">
        <v>608.08000000000004</v>
      </c>
      <c r="W512" s="69">
        <v>0</v>
      </c>
      <c r="X512" s="69">
        <v>0</v>
      </c>
      <c r="Y512" s="69">
        <v>0</v>
      </c>
      <c r="Z512" s="60">
        <v>2260.5550000000003</v>
      </c>
      <c r="AA512" s="60">
        <v>0</v>
      </c>
      <c r="AB512" s="69">
        <v>608.08000000000004</v>
      </c>
      <c r="AC512" s="69">
        <v>1652.4750000000001</v>
      </c>
      <c r="AD512" s="238">
        <v>0.7</v>
      </c>
      <c r="AE512" s="69">
        <v>778.14100000000008</v>
      </c>
      <c r="AF512" s="69"/>
      <c r="AG512" s="69">
        <v>0</v>
      </c>
      <c r="AH512" s="497">
        <v>0.7</v>
      </c>
      <c r="AI512" s="60"/>
      <c r="AJ512" s="69"/>
      <c r="AK512" s="438">
        <v>0</v>
      </c>
      <c r="AL512" s="69">
        <v>0</v>
      </c>
      <c r="AM512" s="497">
        <v>0.7</v>
      </c>
      <c r="AN512" s="637">
        <v>-564.70000000000005</v>
      </c>
      <c r="AP512" s="576"/>
    </row>
    <row r="513" spans="2:42" x14ac:dyDescent="0.25">
      <c r="B513" s="576">
        <v>499</v>
      </c>
      <c r="C513" s="745" t="s">
        <v>421</v>
      </c>
      <c r="D513" s="495" t="s">
        <v>124</v>
      </c>
      <c r="E513" s="530">
        <v>3</v>
      </c>
      <c r="F513" s="530">
        <v>78</v>
      </c>
      <c r="G513" s="530">
        <v>45</v>
      </c>
      <c r="H513" s="65">
        <v>3699.69</v>
      </c>
      <c r="I513" s="65">
        <v>140.4</v>
      </c>
      <c r="J513" s="615">
        <v>0.3239190310539532</v>
      </c>
      <c r="K513" s="65">
        <v>1198.4000000000001</v>
      </c>
      <c r="L513" s="615">
        <v>1.4152537104460104E-2</v>
      </c>
      <c r="M513" s="65">
        <v>52.36</v>
      </c>
      <c r="N513" s="615">
        <v>0</v>
      </c>
      <c r="O513" s="65">
        <v>0</v>
      </c>
      <c r="P513" s="65">
        <v>0</v>
      </c>
      <c r="Q513" s="65">
        <v>0</v>
      </c>
      <c r="R513" s="65">
        <v>0</v>
      </c>
      <c r="S513" s="65">
        <v>0</v>
      </c>
      <c r="T513" s="65">
        <v>516.23</v>
      </c>
      <c r="U513" s="615">
        <v>0.54705123942816836</v>
      </c>
      <c r="V513" s="65">
        <v>2023.92</v>
      </c>
      <c r="W513" s="65">
        <v>0</v>
      </c>
      <c r="X513" s="65">
        <v>0</v>
      </c>
      <c r="Y513" s="65">
        <v>0</v>
      </c>
      <c r="Z513" s="65">
        <v>7631.0000000000009</v>
      </c>
      <c r="AA513" s="65">
        <v>0</v>
      </c>
      <c r="AB513" s="140">
        <v>2023.92</v>
      </c>
      <c r="AC513" s="140">
        <v>5607.0800000000008</v>
      </c>
      <c r="AD513" s="232">
        <v>0.7</v>
      </c>
      <c r="AE513" s="140">
        <v>2589.7829999999999</v>
      </c>
      <c r="AF513" s="140"/>
      <c r="AG513" s="140">
        <v>0</v>
      </c>
      <c r="AH513" s="497"/>
      <c r="AI513" s="65">
        <v>0</v>
      </c>
      <c r="AJ513" s="65"/>
      <c r="AK513" s="429"/>
      <c r="AL513" s="65">
        <v>0</v>
      </c>
      <c r="AM513" s="498"/>
      <c r="AN513" s="638">
        <v>-2065.6</v>
      </c>
    </row>
    <row r="514" spans="2:42" x14ac:dyDescent="0.25">
      <c r="B514" s="576">
        <v>500</v>
      </c>
      <c r="C514" s="745"/>
      <c r="D514" s="15" t="s">
        <v>422</v>
      </c>
      <c r="E514" s="112">
        <v>3</v>
      </c>
      <c r="F514" s="112">
        <v>50</v>
      </c>
      <c r="G514" s="112">
        <v>35</v>
      </c>
      <c r="H514" s="69">
        <v>2841.84</v>
      </c>
      <c r="I514" s="69">
        <v>96</v>
      </c>
      <c r="J514" s="620">
        <v>0.30831433155983445</v>
      </c>
      <c r="K514" s="69">
        <v>876.18000000000006</v>
      </c>
      <c r="L514" s="620">
        <v>1.842468260000563E-2</v>
      </c>
      <c r="M514" s="69">
        <v>52.36</v>
      </c>
      <c r="N514" s="620">
        <v>0</v>
      </c>
      <c r="O514" s="69">
        <v>0</v>
      </c>
      <c r="P514" s="69">
        <v>0</v>
      </c>
      <c r="Q514" s="69">
        <v>0</v>
      </c>
      <c r="R514" s="69">
        <v>0</v>
      </c>
      <c r="S514" s="69">
        <v>0</v>
      </c>
      <c r="T514" s="69">
        <v>392.77000000000004</v>
      </c>
      <c r="U514" s="620">
        <v>0.54708569096078596</v>
      </c>
      <c r="V514" s="69">
        <v>1554.73</v>
      </c>
      <c r="W514" s="69">
        <v>0</v>
      </c>
      <c r="X514" s="69">
        <v>0</v>
      </c>
      <c r="Y514" s="69">
        <v>0</v>
      </c>
      <c r="Z514" s="60">
        <v>5813.880000000001</v>
      </c>
      <c r="AA514" s="60">
        <v>0</v>
      </c>
      <c r="AB514" s="69">
        <v>1554.73</v>
      </c>
      <c r="AC514" s="69">
        <v>4259.1500000000005</v>
      </c>
      <c r="AD514" s="238">
        <v>0.7</v>
      </c>
      <c r="AE514" s="69">
        <v>1989.288</v>
      </c>
      <c r="AF514" s="69"/>
      <c r="AG514" s="69">
        <v>0</v>
      </c>
      <c r="AH514" s="497">
        <v>0.7</v>
      </c>
      <c r="AI514" s="60"/>
      <c r="AJ514" s="69"/>
      <c r="AK514" s="438">
        <v>0</v>
      </c>
      <c r="AL514" s="69">
        <v>0</v>
      </c>
      <c r="AM514" s="497">
        <v>0.7</v>
      </c>
      <c r="AN514" s="637">
        <v>-1923</v>
      </c>
    </row>
    <row r="515" spans="2:42" x14ac:dyDescent="0.25">
      <c r="B515" s="576">
        <v>501</v>
      </c>
      <c r="C515" s="745"/>
      <c r="D515" s="15" t="s">
        <v>423</v>
      </c>
      <c r="E515" s="112">
        <v>0</v>
      </c>
      <c r="F515" s="112">
        <v>28</v>
      </c>
      <c r="G515" s="112">
        <v>10</v>
      </c>
      <c r="H515" s="69">
        <v>857.85</v>
      </c>
      <c r="I515" s="69">
        <v>44.400000000000006</v>
      </c>
      <c r="J515" s="620">
        <v>0.37561345223523929</v>
      </c>
      <c r="K515" s="69">
        <v>322.22000000000003</v>
      </c>
      <c r="L515" s="620">
        <v>0</v>
      </c>
      <c r="M515" s="69">
        <v>0</v>
      </c>
      <c r="N515" s="620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0</v>
      </c>
      <c r="T515" s="69">
        <v>123.46</v>
      </c>
      <c r="U515" s="620">
        <v>0.54693711021740388</v>
      </c>
      <c r="V515" s="69">
        <v>469.18999999999994</v>
      </c>
      <c r="W515" s="69">
        <v>0</v>
      </c>
      <c r="X515" s="69">
        <v>0</v>
      </c>
      <c r="Y515" s="69">
        <v>0</v>
      </c>
      <c r="Z515" s="60">
        <v>1817.12</v>
      </c>
      <c r="AA515" s="60">
        <v>0</v>
      </c>
      <c r="AB515" s="69">
        <v>469.18999999999994</v>
      </c>
      <c r="AC515" s="69">
        <v>1347.93</v>
      </c>
      <c r="AD515" s="238">
        <v>0.7</v>
      </c>
      <c r="AE515" s="69">
        <v>600.495</v>
      </c>
      <c r="AF515" s="69"/>
      <c r="AG515" s="69">
        <v>0</v>
      </c>
      <c r="AH515" s="497">
        <v>0.7</v>
      </c>
      <c r="AI515" s="60"/>
      <c r="AJ515" s="69"/>
      <c r="AK515" s="438">
        <v>0</v>
      </c>
      <c r="AL515" s="69">
        <v>0</v>
      </c>
      <c r="AM515" s="497">
        <v>0.7</v>
      </c>
      <c r="AN515" s="637">
        <v>-142.6</v>
      </c>
    </row>
    <row r="516" spans="2:42" x14ac:dyDescent="0.25">
      <c r="B516" s="576">
        <v>502</v>
      </c>
      <c r="C516" s="745" t="s">
        <v>424</v>
      </c>
      <c r="D516" s="495" t="s">
        <v>124</v>
      </c>
      <c r="E516" s="530">
        <v>1</v>
      </c>
      <c r="F516" s="530">
        <v>75</v>
      </c>
      <c r="G516" s="530">
        <v>44</v>
      </c>
      <c r="H516" s="65">
        <v>4006.3900000000003</v>
      </c>
      <c r="I516" s="65">
        <v>102</v>
      </c>
      <c r="J516" s="615">
        <v>0.25799285641188197</v>
      </c>
      <c r="K516" s="65">
        <v>1033.6199999999999</v>
      </c>
      <c r="L516" s="615">
        <v>0</v>
      </c>
      <c r="M516" s="65">
        <v>0</v>
      </c>
      <c r="N516" s="61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528.61500000000001</v>
      </c>
      <c r="U516" s="615">
        <v>0.54717089449604261</v>
      </c>
      <c r="V516" s="65">
        <v>2192.1800000000003</v>
      </c>
      <c r="W516" s="65">
        <v>0</v>
      </c>
      <c r="X516" s="65">
        <v>0</v>
      </c>
      <c r="Y516" s="65">
        <v>0</v>
      </c>
      <c r="Z516" s="65">
        <v>7862.8050000000012</v>
      </c>
      <c r="AA516" s="65">
        <v>0</v>
      </c>
      <c r="AB516" s="140">
        <v>2192.1800000000003</v>
      </c>
      <c r="AC516" s="140">
        <v>5670.625</v>
      </c>
      <c r="AD516" s="232">
        <v>0.7</v>
      </c>
      <c r="AE516" s="140">
        <v>2804.473</v>
      </c>
      <c r="AF516" s="140"/>
      <c r="AG516" s="140">
        <v>0</v>
      </c>
      <c r="AH516" s="497"/>
      <c r="AI516" s="65">
        <v>0</v>
      </c>
      <c r="AJ516" s="65"/>
      <c r="AK516" s="429"/>
      <c r="AL516" s="65">
        <v>0</v>
      </c>
      <c r="AM516" s="498"/>
      <c r="AN516" s="638">
        <v>-2206.6</v>
      </c>
    </row>
    <row r="517" spans="2:42" s="601" customFormat="1" x14ac:dyDescent="0.25">
      <c r="B517" s="576">
        <v>503</v>
      </c>
      <c r="C517" s="745"/>
      <c r="D517" s="15" t="s">
        <v>1006</v>
      </c>
      <c r="E517" s="112">
        <v>0</v>
      </c>
      <c r="F517" s="112">
        <v>49</v>
      </c>
      <c r="G517" s="112">
        <v>30</v>
      </c>
      <c r="H517" s="69">
        <v>2661.56</v>
      </c>
      <c r="I517" s="69">
        <v>63.599999999999994</v>
      </c>
      <c r="J517" s="620">
        <v>0.25366702234779603</v>
      </c>
      <c r="K517" s="69">
        <v>675.15</v>
      </c>
      <c r="L517" s="620">
        <v>0</v>
      </c>
      <c r="M517" s="69">
        <v>0</v>
      </c>
      <c r="N517" s="620">
        <v>0</v>
      </c>
      <c r="O517" s="69">
        <v>0</v>
      </c>
      <c r="P517" s="69">
        <v>0</v>
      </c>
      <c r="Q517" s="69">
        <v>0</v>
      </c>
      <c r="R517" s="69">
        <v>0</v>
      </c>
      <c r="S517" s="69">
        <v>0</v>
      </c>
      <c r="T517" s="69">
        <v>349.86</v>
      </c>
      <c r="U517" s="620">
        <v>0.54714904041238976</v>
      </c>
      <c r="V517" s="69">
        <v>1456.2700000000002</v>
      </c>
      <c r="W517" s="69">
        <v>0</v>
      </c>
      <c r="X517" s="69">
        <v>0</v>
      </c>
      <c r="Y517" s="69">
        <v>0</v>
      </c>
      <c r="Z517" s="60">
        <v>5206.4400000000005</v>
      </c>
      <c r="AA517" s="60">
        <v>0</v>
      </c>
      <c r="AB517" s="69">
        <v>1456.2700000000002</v>
      </c>
      <c r="AC517" s="69">
        <v>3750.17</v>
      </c>
      <c r="AD517" s="238">
        <v>0.7</v>
      </c>
      <c r="AE517" s="69">
        <v>1863.0919999999999</v>
      </c>
      <c r="AF517" s="69"/>
      <c r="AG517" s="69">
        <v>0</v>
      </c>
      <c r="AH517" s="497">
        <v>0.7</v>
      </c>
      <c r="AI517" s="60"/>
      <c r="AJ517" s="69"/>
      <c r="AK517" s="438">
        <v>0</v>
      </c>
      <c r="AL517" s="69">
        <v>0</v>
      </c>
      <c r="AM517" s="497">
        <v>0.7</v>
      </c>
      <c r="AN517" s="637">
        <v>-1239.5</v>
      </c>
      <c r="AP517" s="576"/>
    </row>
    <row r="518" spans="2:42" x14ac:dyDescent="0.25">
      <c r="B518" s="576">
        <v>504</v>
      </c>
      <c r="C518" s="745"/>
      <c r="D518" s="15" t="s">
        <v>425</v>
      </c>
      <c r="E518" s="112">
        <v>1</v>
      </c>
      <c r="F518" s="112">
        <v>26</v>
      </c>
      <c r="G518" s="112">
        <v>14</v>
      </c>
      <c r="H518" s="69">
        <v>1344.8300000000002</v>
      </c>
      <c r="I518" s="69">
        <v>38.4</v>
      </c>
      <c r="J518" s="620">
        <v>0.26655413695411317</v>
      </c>
      <c r="K518" s="69">
        <v>358.47</v>
      </c>
      <c r="L518" s="620">
        <v>0</v>
      </c>
      <c r="M518" s="69">
        <v>0</v>
      </c>
      <c r="N518" s="620">
        <v>0</v>
      </c>
      <c r="O518" s="69">
        <v>0</v>
      </c>
      <c r="P518" s="69">
        <v>0</v>
      </c>
      <c r="Q518" s="69">
        <v>0</v>
      </c>
      <c r="R518" s="69">
        <v>0</v>
      </c>
      <c r="S518" s="69">
        <v>0</v>
      </c>
      <c r="T518" s="69">
        <v>178.75500000000002</v>
      </c>
      <c r="U518" s="620">
        <v>0.5472141460258918</v>
      </c>
      <c r="V518" s="69">
        <v>735.91000000000008</v>
      </c>
      <c r="W518" s="69">
        <v>0</v>
      </c>
      <c r="X518" s="69">
        <v>0</v>
      </c>
      <c r="Y518" s="69">
        <v>0</v>
      </c>
      <c r="Z518" s="60">
        <v>2656.3650000000007</v>
      </c>
      <c r="AA518" s="60">
        <v>0</v>
      </c>
      <c r="AB518" s="69">
        <v>735.91000000000008</v>
      </c>
      <c r="AC518" s="69">
        <v>1920.4550000000004</v>
      </c>
      <c r="AD518" s="238">
        <v>0.7</v>
      </c>
      <c r="AE518" s="69">
        <v>941.38100000000009</v>
      </c>
      <c r="AF518" s="69"/>
      <c r="AG518" s="69">
        <v>0</v>
      </c>
      <c r="AH518" s="497">
        <v>0.7</v>
      </c>
      <c r="AI518" s="60"/>
      <c r="AJ518" s="69"/>
      <c r="AK518" s="438">
        <v>0</v>
      </c>
      <c r="AL518" s="69">
        <v>0</v>
      </c>
      <c r="AM518" s="497">
        <v>0.7</v>
      </c>
      <c r="AN518" s="637">
        <v>-967.1</v>
      </c>
    </row>
    <row r="519" spans="2:42" x14ac:dyDescent="0.25">
      <c r="B519" s="576">
        <v>505</v>
      </c>
      <c r="C519" s="745" t="s">
        <v>827</v>
      </c>
      <c r="D519" s="495" t="s">
        <v>124</v>
      </c>
      <c r="E519" s="530">
        <v>0</v>
      </c>
      <c r="F519" s="530">
        <v>73</v>
      </c>
      <c r="G519" s="530">
        <v>50</v>
      </c>
      <c r="H519" s="65">
        <v>3919.54</v>
      </c>
      <c r="I519" s="65">
        <v>164.4</v>
      </c>
      <c r="J519" s="615">
        <v>0.30180837547263201</v>
      </c>
      <c r="K519" s="65">
        <v>1182.95</v>
      </c>
      <c r="L519" s="615">
        <v>0</v>
      </c>
      <c r="M519" s="65">
        <v>0</v>
      </c>
      <c r="N519" s="615">
        <v>0</v>
      </c>
      <c r="O519" s="65">
        <v>0</v>
      </c>
      <c r="P519" s="65">
        <v>0</v>
      </c>
      <c r="Q519" s="65">
        <v>0</v>
      </c>
      <c r="R519" s="65">
        <v>0</v>
      </c>
      <c r="S519" s="65">
        <v>0</v>
      </c>
      <c r="T519" s="65">
        <v>536.81099999999992</v>
      </c>
      <c r="U519" s="615">
        <v>0.54701010832903862</v>
      </c>
      <c r="V519" s="65">
        <v>2144.0280000000002</v>
      </c>
      <c r="W519" s="65">
        <v>0</v>
      </c>
      <c r="X519" s="65">
        <v>0</v>
      </c>
      <c r="Y519" s="65">
        <v>0</v>
      </c>
      <c r="Z519" s="65">
        <v>7947.7289999999994</v>
      </c>
      <c r="AA519" s="65">
        <v>0</v>
      </c>
      <c r="AB519" s="140">
        <v>2144.0280000000002</v>
      </c>
      <c r="AC519" s="140">
        <v>5803.701</v>
      </c>
      <c r="AD519" s="232">
        <v>0.7</v>
      </c>
      <c r="AE519" s="140">
        <v>2743.6779999999999</v>
      </c>
      <c r="AF519" s="140"/>
      <c r="AG519" s="140">
        <v>0</v>
      </c>
      <c r="AH519" s="497"/>
      <c r="AI519" s="65">
        <v>0</v>
      </c>
      <c r="AJ519" s="65"/>
      <c r="AK519" s="429"/>
      <c r="AL519" s="65">
        <v>0</v>
      </c>
      <c r="AM519" s="498"/>
      <c r="AN519" s="638">
        <v>-1796</v>
      </c>
    </row>
    <row r="520" spans="2:42" x14ac:dyDescent="0.25">
      <c r="B520" s="576">
        <v>506</v>
      </c>
      <c r="C520" s="745"/>
      <c r="D520" s="15" t="s">
        <v>1010</v>
      </c>
      <c r="E520" s="112">
        <v>0</v>
      </c>
      <c r="F520" s="112">
        <v>54</v>
      </c>
      <c r="G520" s="112">
        <v>35</v>
      </c>
      <c r="H520" s="69">
        <v>2511.37</v>
      </c>
      <c r="I520" s="69">
        <v>118.80000000000001</v>
      </c>
      <c r="J520" s="620">
        <v>0.29070586970458356</v>
      </c>
      <c r="K520" s="69">
        <v>730.07</v>
      </c>
      <c r="L520" s="620">
        <v>0</v>
      </c>
      <c r="M520" s="69">
        <v>0</v>
      </c>
      <c r="N520" s="620">
        <v>0</v>
      </c>
      <c r="O520" s="69">
        <v>0</v>
      </c>
      <c r="P520" s="69">
        <v>0</v>
      </c>
      <c r="Q520" s="69">
        <v>0</v>
      </c>
      <c r="R520" s="69">
        <v>0</v>
      </c>
      <c r="S520" s="69">
        <v>0</v>
      </c>
      <c r="T520" s="69">
        <v>342.74499999999995</v>
      </c>
      <c r="U520" s="620">
        <v>0.54696440588204853</v>
      </c>
      <c r="V520" s="69">
        <v>1373.63</v>
      </c>
      <c r="W520" s="69">
        <v>0</v>
      </c>
      <c r="X520" s="69">
        <v>0</v>
      </c>
      <c r="Y520" s="69">
        <v>0</v>
      </c>
      <c r="Z520" s="60">
        <v>5076.6149999999998</v>
      </c>
      <c r="AA520" s="60">
        <v>0</v>
      </c>
      <c r="AB520" s="69">
        <v>1373.63</v>
      </c>
      <c r="AC520" s="69">
        <v>3702.9850000000001</v>
      </c>
      <c r="AD520" s="238">
        <v>0.7</v>
      </c>
      <c r="AE520" s="69">
        <v>1757.9589999999998</v>
      </c>
      <c r="AF520" s="69"/>
      <c r="AG520" s="69">
        <v>0</v>
      </c>
      <c r="AH520" s="497">
        <v>0.7</v>
      </c>
      <c r="AI520" s="60"/>
      <c r="AJ520" s="69"/>
      <c r="AK520" s="438">
        <v>0</v>
      </c>
      <c r="AL520" s="69">
        <v>0</v>
      </c>
      <c r="AM520" s="497">
        <v>0.7</v>
      </c>
      <c r="AN520" s="637">
        <v>-1691.2</v>
      </c>
    </row>
    <row r="521" spans="2:42" x14ac:dyDescent="0.25">
      <c r="B521" s="576">
        <v>507</v>
      </c>
      <c r="C521" s="745"/>
      <c r="D521" s="15" t="s">
        <v>426</v>
      </c>
      <c r="E521" s="112">
        <v>0</v>
      </c>
      <c r="F521" s="112">
        <v>19</v>
      </c>
      <c r="G521" s="112">
        <v>15</v>
      </c>
      <c r="H521" s="69">
        <v>1408.17</v>
      </c>
      <c r="I521" s="69">
        <v>45.599999999999994</v>
      </c>
      <c r="J521" s="620">
        <v>0.32160889665310294</v>
      </c>
      <c r="K521" s="69">
        <v>452.88</v>
      </c>
      <c r="L521" s="620">
        <v>0</v>
      </c>
      <c r="M521" s="69">
        <v>0</v>
      </c>
      <c r="N521" s="620">
        <v>0</v>
      </c>
      <c r="O521" s="69">
        <v>0</v>
      </c>
      <c r="P521" s="69">
        <v>0</v>
      </c>
      <c r="Q521" s="69">
        <v>0</v>
      </c>
      <c r="R521" s="69">
        <v>0</v>
      </c>
      <c r="S521" s="69">
        <v>0</v>
      </c>
      <c r="T521" s="69">
        <v>194.066</v>
      </c>
      <c r="U521" s="620">
        <v>0.54709161535894102</v>
      </c>
      <c r="V521" s="69">
        <v>770.39800000000002</v>
      </c>
      <c r="W521" s="69">
        <v>0</v>
      </c>
      <c r="X521" s="69">
        <v>0</v>
      </c>
      <c r="Y521" s="69">
        <v>0</v>
      </c>
      <c r="Z521" s="60">
        <v>2871.114</v>
      </c>
      <c r="AA521" s="60">
        <v>0</v>
      </c>
      <c r="AB521" s="69">
        <v>770.39800000000002</v>
      </c>
      <c r="AC521" s="69">
        <v>2100.7159999999999</v>
      </c>
      <c r="AD521" s="238">
        <v>0.7</v>
      </c>
      <c r="AE521" s="69">
        <v>985.71899999999994</v>
      </c>
      <c r="AF521" s="69"/>
      <c r="AG521" s="69">
        <v>0</v>
      </c>
      <c r="AH521" s="497">
        <v>0.7</v>
      </c>
      <c r="AI521" s="60"/>
      <c r="AJ521" s="69"/>
      <c r="AK521" s="438">
        <v>0</v>
      </c>
      <c r="AL521" s="69">
        <v>0</v>
      </c>
      <c r="AM521" s="497">
        <v>0.7</v>
      </c>
      <c r="AN521" s="637">
        <v>-104.8</v>
      </c>
    </row>
    <row r="522" spans="2:42" x14ac:dyDescent="0.25">
      <c r="B522" s="576">
        <v>508</v>
      </c>
      <c r="C522" s="745" t="s">
        <v>427</v>
      </c>
      <c r="D522" s="495" t="s">
        <v>124</v>
      </c>
      <c r="E522" s="530">
        <v>2</v>
      </c>
      <c r="F522" s="530">
        <v>66</v>
      </c>
      <c r="G522" s="530">
        <v>47</v>
      </c>
      <c r="H522" s="65">
        <v>3616.55</v>
      </c>
      <c r="I522" s="65">
        <v>158.39999999999998</v>
      </c>
      <c r="J522" s="615">
        <v>0.27938781435345839</v>
      </c>
      <c r="K522" s="65">
        <v>1010.42</v>
      </c>
      <c r="L522" s="615">
        <v>0</v>
      </c>
      <c r="M522" s="65">
        <v>0</v>
      </c>
      <c r="N522" s="615">
        <v>0</v>
      </c>
      <c r="O522" s="65">
        <v>0</v>
      </c>
      <c r="P522" s="65">
        <v>0</v>
      </c>
      <c r="Q522" s="65">
        <v>0</v>
      </c>
      <c r="R522" s="65">
        <v>0</v>
      </c>
      <c r="S522" s="65">
        <v>0</v>
      </c>
      <c r="T522" s="65">
        <v>666.11</v>
      </c>
      <c r="U522" s="615">
        <v>0.54700170051568486</v>
      </c>
      <c r="V522" s="65">
        <v>1978.2590000000002</v>
      </c>
      <c r="W522" s="65">
        <v>0</v>
      </c>
      <c r="X522" s="65">
        <v>0</v>
      </c>
      <c r="Y522" s="65">
        <v>0</v>
      </c>
      <c r="Z522" s="65">
        <v>7429.7389999999996</v>
      </c>
      <c r="AA522" s="65">
        <v>0</v>
      </c>
      <c r="AB522" s="140">
        <v>1978.2590000000002</v>
      </c>
      <c r="AC522" s="140">
        <v>5451.48</v>
      </c>
      <c r="AD522" s="232">
        <v>0.7</v>
      </c>
      <c r="AE522" s="140">
        <v>2531.5849999999996</v>
      </c>
      <c r="AF522" s="140"/>
      <c r="AG522" s="140">
        <v>0</v>
      </c>
      <c r="AH522" s="497"/>
      <c r="AI522" s="65">
        <v>0</v>
      </c>
      <c r="AJ522" s="65"/>
      <c r="AK522" s="429"/>
      <c r="AL522" s="65">
        <v>0</v>
      </c>
      <c r="AM522" s="498"/>
      <c r="AN522" s="638">
        <v>-2567.6999999999998</v>
      </c>
    </row>
    <row r="523" spans="2:42" ht="18.75" customHeight="1" x14ac:dyDescent="0.25">
      <c r="B523" s="576">
        <v>509</v>
      </c>
      <c r="C523" s="745"/>
      <c r="D523" s="15" t="s">
        <v>428</v>
      </c>
      <c r="E523" s="112">
        <v>2</v>
      </c>
      <c r="F523" s="112">
        <v>41</v>
      </c>
      <c r="G523" s="112">
        <v>32</v>
      </c>
      <c r="H523" s="69">
        <v>2378.69</v>
      </c>
      <c r="I523" s="69">
        <v>112.8</v>
      </c>
      <c r="J523" s="620">
        <v>0.27642105528673344</v>
      </c>
      <c r="K523" s="69">
        <v>657.52</v>
      </c>
      <c r="L523" s="620">
        <v>0</v>
      </c>
      <c r="M523" s="69">
        <v>0</v>
      </c>
      <c r="N523" s="620">
        <v>0</v>
      </c>
      <c r="O523" s="69">
        <v>0</v>
      </c>
      <c r="P523" s="69">
        <v>0</v>
      </c>
      <c r="Q523" s="69">
        <v>0</v>
      </c>
      <c r="R523" s="69">
        <v>0</v>
      </c>
      <c r="S523" s="69">
        <v>0</v>
      </c>
      <c r="T523" s="69">
        <v>321.83999999999997</v>
      </c>
      <c r="U523" s="620">
        <v>0.54707843392791833</v>
      </c>
      <c r="V523" s="69">
        <v>1301.3300000000002</v>
      </c>
      <c r="W523" s="69">
        <v>0</v>
      </c>
      <c r="X523" s="69">
        <v>0</v>
      </c>
      <c r="Y523" s="69">
        <v>0</v>
      </c>
      <c r="Z523" s="60">
        <v>4772.18</v>
      </c>
      <c r="AA523" s="60">
        <v>0</v>
      </c>
      <c r="AB523" s="69">
        <v>1301.3300000000002</v>
      </c>
      <c r="AC523" s="69">
        <v>3470.8500000000004</v>
      </c>
      <c r="AD523" s="238">
        <v>0.7</v>
      </c>
      <c r="AE523" s="69">
        <v>1665.0829999999999</v>
      </c>
      <c r="AF523" s="69"/>
      <c r="AG523" s="69">
        <v>0</v>
      </c>
      <c r="AH523" s="497">
        <v>0.7</v>
      </c>
      <c r="AI523" s="60"/>
      <c r="AJ523" s="69"/>
      <c r="AK523" s="438">
        <v>0</v>
      </c>
      <c r="AL523" s="69">
        <v>0</v>
      </c>
      <c r="AM523" s="497">
        <v>0.7</v>
      </c>
      <c r="AN523" s="637">
        <v>-1785.7</v>
      </c>
    </row>
    <row r="524" spans="2:42" s="601" customFormat="1" x14ac:dyDescent="0.25">
      <c r="B524" s="576">
        <v>510</v>
      </c>
      <c r="C524" s="745"/>
      <c r="D524" s="15" t="s">
        <v>429</v>
      </c>
      <c r="E524" s="112">
        <v>0</v>
      </c>
      <c r="F524" s="112">
        <v>25</v>
      </c>
      <c r="G524" s="112">
        <v>15</v>
      </c>
      <c r="H524" s="69">
        <v>1237.8599999999999</v>
      </c>
      <c r="I524" s="69">
        <v>45.599999999999994</v>
      </c>
      <c r="J524" s="620">
        <v>0.28508878225324352</v>
      </c>
      <c r="K524" s="69">
        <v>352.9</v>
      </c>
      <c r="L524" s="620">
        <v>0</v>
      </c>
      <c r="M524" s="69">
        <v>0</v>
      </c>
      <c r="N524" s="620">
        <v>0</v>
      </c>
      <c r="O524" s="69">
        <v>0</v>
      </c>
      <c r="P524" s="69">
        <v>0</v>
      </c>
      <c r="Q524" s="69">
        <v>0</v>
      </c>
      <c r="R524" s="69">
        <v>0</v>
      </c>
      <c r="S524" s="69">
        <v>0</v>
      </c>
      <c r="T524" s="69">
        <v>344.27000000000004</v>
      </c>
      <c r="U524" s="620">
        <v>0.5468542484610539</v>
      </c>
      <c r="V524" s="69">
        <v>676.92900000000009</v>
      </c>
      <c r="W524" s="69">
        <v>0</v>
      </c>
      <c r="X524" s="69">
        <v>0</v>
      </c>
      <c r="Y524" s="69">
        <v>0</v>
      </c>
      <c r="Z524" s="60">
        <v>2657.5589999999997</v>
      </c>
      <c r="AA524" s="60">
        <v>0</v>
      </c>
      <c r="AB524" s="69">
        <v>676.92900000000009</v>
      </c>
      <c r="AC524" s="69">
        <v>1980.6299999999997</v>
      </c>
      <c r="AD524" s="238">
        <v>0.7</v>
      </c>
      <c r="AE524" s="69">
        <v>866.50199999999984</v>
      </c>
      <c r="AF524" s="69"/>
      <c r="AG524" s="69">
        <v>0</v>
      </c>
      <c r="AH524" s="497">
        <v>0.7</v>
      </c>
      <c r="AI524" s="60"/>
      <c r="AJ524" s="69"/>
      <c r="AK524" s="438">
        <v>0</v>
      </c>
      <c r="AL524" s="69">
        <v>0</v>
      </c>
      <c r="AM524" s="497">
        <v>0.7</v>
      </c>
      <c r="AN524" s="637">
        <v>-782</v>
      </c>
      <c r="AP524" s="576"/>
    </row>
    <row r="525" spans="2:42" ht="34.5" customHeight="1" x14ac:dyDescent="0.25">
      <c r="B525" s="576">
        <v>511</v>
      </c>
      <c r="C525" s="741" t="s">
        <v>430</v>
      </c>
      <c r="D525" s="742"/>
      <c r="E525" s="511">
        <v>168</v>
      </c>
      <c r="F525" s="511">
        <v>790</v>
      </c>
      <c r="G525" s="511">
        <v>723</v>
      </c>
      <c r="H525" s="512">
        <v>69381.100000000006</v>
      </c>
      <c r="I525" s="512">
        <v>1999.0000000000002</v>
      </c>
      <c r="J525" s="598">
        <v>0.27084162689839164</v>
      </c>
      <c r="K525" s="512">
        <v>18791.29</v>
      </c>
      <c r="L525" s="598">
        <v>4.6698596591867231E-4</v>
      </c>
      <c r="M525" s="512">
        <v>32.4</v>
      </c>
      <c r="N525" s="598">
        <v>0</v>
      </c>
      <c r="O525" s="512">
        <v>0</v>
      </c>
      <c r="P525" s="512">
        <v>0</v>
      </c>
      <c r="Q525" s="512">
        <v>0</v>
      </c>
      <c r="R525" s="512">
        <v>2643</v>
      </c>
      <c r="S525" s="512">
        <v>189.7</v>
      </c>
      <c r="T525" s="512">
        <v>8909.3924999999999</v>
      </c>
      <c r="U525" s="598">
        <v>0.20000000000000004</v>
      </c>
      <c r="V525" s="513">
        <v>13876.220000000003</v>
      </c>
      <c r="W525" s="512">
        <v>0</v>
      </c>
      <c r="X525" s="512">
        <v>0</v>
      </c>
      <c r="Y525" s="512">
        <v>0</v>
      </c>
      <c r="Z525" s="512">
        <v>119730.7025</v>
      </c>
      <c r="AA525" s="509">
        <v>9306.1</v>
      </c>
      <c r="AB525" s="509">
        <v>23681.02</v>
      </c>
      <c r="AC525" s="509">
        <v>105355.7825</v>
      </c>
      <c r="AD525" s="599"/>
      <c r="AE525" s="509">
        <v>50084.509999999995</v>
      </c>
      <c r="AF525" s="509"/>
      <c r="AG525" s="525">
        <v>29743.7</v>
      </c>
      <c r="AH525" s="526"/>
      <c r="AI525" s="525">
        <v>25659.700000000004</v>
      </c>
      <c r="AJ525" s="525"/>
      <c r="AK525" s="525"/>
      <c r="AL525" s="525">
        <v>4084</v>
      </c>
      <c r="AM525" s="497"/>
      <c r="AN525" s="525">
        <v>0</v>
      </c>
    </row>
    <row r="526" spans="2:42" ht="53.25" customHeight="1" x14ac:dyDescent="0.25">
      <c r="B526" s="576">
        <v>512</v>
      </c>
      <c r="C526" s="561" t="s">
        <v>828</v>
      </c>
      <c r="D526" s="609"/>
      <c r="E526" s="564"/>
      <c r="F526" s="564">
        <v>24</v>
      </c>
      <c r="G526" s="564">
        <v>20</v>
      </c>
      <c r="H526" s="309">
        <v>2168.1999999999998</v>
      </c>
      <c r="I526" s="309">
        <v>123.89999999999999</v>
      </c>
      <c r="J526" s="611">
        <v>0.3768102573563325</v>
      </c>
      <c r="K526" s="134">
        <v>817</v>
      </c>
      <c r="L526" s="611">
        <v>0</v>
      </c>
      <c r="M526" s="134">
        <v>0</v>
      </c>
      <c r="N526" s="611">
        <v>0</v>
      </c>
      <c r="O526" s="309">
        <v>0</v>
      </c>
      <c r="P526" s="309">
        <v>0</v>
      </c>
      <c r="Q526" s="309">
        <v>0</v>
      </c>
      <c r="R526" s="309">
        <v>0</v>
      </c>
      <c r="S526" s="309">
        <v>0</v>
      </c>
      <c r="T526" s="309">
        <v>300.8</v>
      </c>
      <c r="U526" s="611">
        <v>0.23000645696891431</v>
      </c>
      <c r="V526" s="156">
        <v>498.7</v>
      </c>
      <c r="W526" s="309">
        <v>0</v>
      </c>
      <c r="X526" s="309">
        <v>0</v>
      </c>
      <c r="Y526" s="309">
        <v>0</v>
      </c>
      <c r="Z526" s="309">
        <v>3908.6</v>
      </c>
      <c r="AA526" s="146">
        <v>274.5</v>
      </c>
      <c r="AB526" s="309">
        <v>773.2</v>
      </c>
      <c r="AC526" s="309">
        <v>3409.9</v>
      </c>
      <c r="AD526" s="310">
        <v>0.4</v>
      </c>
      <c r="AE526" s="309"/>
      <c r="AF526" s="309"/>
      <c r="AG526" s="309"/>
      <c r="AH526" s="532"/>
      <c r="AI526" s="594"/>
      <c r="AJ526" s="309"/>
      <c r="AK526" s="531"/>
      <c r="AL526" s="309"/>
      <c r="AM526" s="497"/>
      <c r="AN526" s="146"/>
    </row>
    <row r="527" spans="2:42" x14ac:dyDescent="0.25">
      <c r="B527" s="576">
        <v>513</v>
      </c>
      <c r="C527" s="494" t="s">
        <v>710</v>
      </c>
      <c r="D527" s="28"/>
      <c r="E527" s="530">
        <v>168</v>
      </c>
      <c r="F527" s="530">
        <v>790</v>
      </c>
      <c r="G527" s="530">
        <v>723</v>
      </c>
      <c r="H527" s="65">
        <v>69381.100000000006</v>
      </c>
      <c r="I527" s="65">
        <v>1999.0000000000002</v>
      </c>
      <c r="J527" s="615">
        <v>0.27084162689839164</v>
      </c>
      <c r="K527" s="65">
        <v>18791.29</v>
      </c>
      <c r="L527" s="615">
        <v>4.6698596591867231E-4</v>
      </c>
      <c r="M527" s="65">
        <v>32.4</v>
      </c>
      <c r="N527" s="615">
        <v>0</v>
      </c>
      <c r="O527" s="65">
        <v>0</v>
      </c>
      <c r="P527" s="65">
        <v>0</v>
      </c>
      <c r="Q527" s="65">
        <v>0</v>
      </c>
      <c r="R527" s="65">
        <v>2643</v>
      </c>
      <c r="S527" s="65">
        <v>189.7</v>
      </c>
      <c r="T527" s="65">
        <v>8909.3924999999999</v>
      </c>
      <c r="U527" s="615">
        <v>0.20000000000000004</v>
      </c>
      <c r="V527" s="65">
        <v>13876.220000000003</v>
      </c>
      <c r="W527" s="65">
        <v>0</v>
      </c>
      <c r="X527" s="65">
        <v>0</v>
      </c>
      <c r="Y527" s="65">
        <v>0</v>
      </c>
      <c r="Z527" s="65">
        <v>115822.10249999999</v>
      </c>
      <c r="AA527" s="62">
        <v>9031.6</v>
      </c>
      <c r="AB527" s="62">
        <v>22907.82</v>
      </c>
      <c r="AC527" s="62">
        <v>101945.88250000001</v>
      </c>
      <c r="AD527" s="232">
        <v>0.7</v>
      </c>
      <c r="AE527" s="62">
        <v>48566.77</v>
      </c>
      <c r="AF527" s="62"/>
      <c r="AG527" s="62">
        <v>29743.7</v>
      </c>
      <c r="AH527" s="498"/>
      <c r="AI527" s="62">
        <v>25659.700000000004</v>
      </c>
      <c r="AJ527" s="62">
        <v>0</v>
      </c>
      <c r="AK527" s="62"/>
      <c r="AL527" s="62">
        <v>4084</v>
      </c>
      <c r="AM527" s="498"/>
      <c r="AN527" s="62">
        <v>0</v>
      </c>
    </row>
    <row r="528" spans="2:42" s="601" customFormat="1" ht="15.75" customHeight="1" x14ac:dyDescent="0.25">
      <c r="B528" s="576">
        <v>514</v>
      </c>
      <c r="C528" s="683" t="s">
        <v>431</v>
      </c>
      <c r="D528" s="494" t="s">
        <v>124</v>
      </c>
      <c r="E528" s="530">
        <v>18</v>
      </c>
      <c r="F528" s="530">
        <v>83</v>
      </c>
      <c r="G528" s="530">
        <v>80</v>
      </c>
      <c r="H528" s="65">
        <v>7427.1</v>
      </c>
      <c r="I528" s="65">
        <v>233.3</v>
      </c>
      <c r="J528" s="615">
        <v>0.28444480348992202</v>
      </c>
      <c r="K528" s="65">
        <v>2112.6</v>
      </c>
      <c r="L528" s="615">
        <v>0</v>
      </c>
      <c r="M528" s="65">
        <v>0</v>
      </c>
      <c r="N528" s="615">
        <v>0</v>
      </c>
      <c r="O528" s="65">
        <v>0</v>
      </c>
      <c r="P528" s="65">
        <v>0</v>
      </c>
      <c r="Q528" s="65">
        <v>0</v>
      </c>
      <c r="R528" s="65">
        <v>236.39999999999998</v>
      </c>
      <c r="S528" s="65">
        <v>16.8</v>
      </c>
      <c r="T528" s="65">
        <v>959.30166666666673</v>
      </c>
      <c r="U528" s="615">
        <v>0.2</v>
      </c>
      <c r="V528" s="65">
        <v>1485.42</v>
      </c>
      <c r="W528" s="65">
        <v>0</v>
      </c>
      <c r="X528" s="65">
        <v>0</v>
      </c>
      <c r="Y528" s="65">
        <v>0</v>
      </c>
      <c r="Z528" s="65">
        <v>12470.921666666665</v>
      </c>
      <c r="AA528" s="140">
        <v>972.4</v>
      </c>
      <c r="AB528" s="140">
        <v>2457.8200000000002</v>
      </c>
      <c r="AC528" s="140">
        <v>10985.501666666667</v>
      </c>
      <c r="AD528" s="232">
        <v>0.7</v>
      </c>
      <c r="AE528" s="140">
        <v>5198.9699999999993</v>
      </c>
      <c r="AF528" s="140"/>
      <c r="AG528" s="140">
        <v>3029.5000000000005</v>
      </c>
      <c r="AH528" s="497"/>
      <c r="AI528" s="140">
        <v>2741.2000000000003</v>
      </c>
      <c r="AJ528" s="65"/>
      <c r="AK528" s="429"/>
      <c r="AL528" s="65">
        <v>288.3</v>
      </c>
      <c r="AM528" s="498"/>
      <c r="AN528" s="62">
        <v>0</v>
      </c>
      <c r="AP528" s="576"/>
    </row>
    <row r="529" spans="2:42" s="601" customFormat="1" x14ac:dyDescent="0.25">
      <c r="B529" s="576">
        <v>515</v>
      </c>
      <c r="C529" s="683"/>
      <c r="D529" s="15" t="s">
        <v>432</v>
      </c>
      <c r="E529" s="112">
        <v>4</v>
      </c>
      <c r="F529" s="112">
        <v>19</v>
      </c>
      <c r="G529" s="112">
        <v>19</v>
      </c>
      <c r="H529" s="69">
        <v>1794.5</v>
      </c>
      <c r="I529" s="69">
        <v>64.800000000000011</v>
      </c>
      <c r="J529" s="620">
        <v>0.29200334354973528</v>
      </c>
      <c r="K529" s="69">
        <v>524</v>
      </c>
      <c r="L529" s="620">
        <v>0</v>
      </c>
      <c r="M529" s="69">
        <v>0</v>
      </c>
      <c r="N529" s="620">
        <v>0</v>
      </c>
      <c r="O529" s="69">
        <v>0</v>
      </c>
      <c r="P529" s="69">
        <v>0</v>
      </c>
      <c r="Q529" s="69">
        <v>0</v>
      </c>
      <c r="R529" s="69">
        <v>88.3</v>
      </c>
      <c r="S529" s="69">
        <v>4.2</v>
      </c>
      <c r="T529" s="69">
        <v>236.22499999999999</v>
      </c>
      <c r="U529" s="620">
        <v>0.19999999999999998</v>
      </c>
      <c r="V529" s="69">
        <v>358.9</v>
      </c>
      <c r="W529" s="69">
        <v>0</v>
      </c>
      <c r="X529" s="69">
        <v>0</v>
      </c>
      <c r="Y529" s="69">
        <v>0</v>
      </c>
      <c r="Z529" s="60">
        <v>3070.9250000000002</v>
      </c>
      <c r="AA529" s="143">
        <v>239.5</v>
      </c>
      <c r="AB529" s="69">
        <v>598.4</v>
      </c>
      <c r="AC529" s="69">
        <v>2712.0250000000001</v>
      </c>
      <c r="AD529" s="238">
        <v>0.7</v>
      </c>
      <c r="AE529" s="69">
        <v>1256.1499999999999</v>
      </c>
      <c r="AF529" s="69"/>
      <c r="AG529" s="69">
        <v>657.8</v>
      </c>
      <c r="AH529" s="503">
        <v>0.70002786291446073</v>
      </c>
      <c r="AI529" s="594">
        <v>657.8</v>
      </c>
      <c r="AJ529" s="69"/>
      <c r="AK529" s="438">
        <v>0</v>
      </c>
      <c r="AL529" s="69">
        <v>0</v>
      </c>
      <c r="AM529" s="497">
        <v>0.70002786291446073</v>
      </c>
      <c r="AN529" s="461"/>
      <c r="AP529" s="576"/>
    </row>
    <row r="530" spans="2:42" s="601" customFormat="1" ht="15.75" customHeight="1" x14ac:dyDescent="0.25">
      <c r="B530" s="576">
        <v>516</v>
      </c>
      <c r="C530" s="683"/>
      <c r="D530" s="15" t="s">
        <v>433</v>
      </c>
      <c r="E530" s="112">
        <v>11</v>
      </c>
      <c r="F530" s="112">
        <v>47</v>
      </c>
      <c r="G530" s="112">
        <v>45</v>
      </c>
      <c r="H530" s="69">
        <v>4119</v>
      </c>
      <c r="I530" s="69">
        <v>114</v>
      </c>
      <c r="J530" s="620">
        <v>0.28681718863801892</v>
      </c>
      <c r="K530" s="69">
        <v>1181.3999999999999</v>
      </c>
      <c r="L530" s="620">
        <v>0</v>
      </c>
      <c r="M530" s="69">
        <v>0</v>
      </c>
      <c r="N530" s="620">
        <v>0</v>
      </c>
      <c r="O530" s="69">
        <v>0</v>
      </c>
      <c r="P530" s="69">
        <v>0</v>
      </c>
      <c r="Q530" s="69">
        <v>0</v>
      </c>
      <c r="R530" s="69">
        <v>93.8</v>
      </c>
      <c r="S530" s="69">
        <v>8.4</v>
      </c>
      <c r="T530" s="69">
        <v>528.36666666666667</v>
      </c>
      <c r="U530" s="620">
        <v>0.2</v>
      </c>
      <c r="V530" s="69">
        <v>823.80000000000007</v>
      </c>
      <c r="W530" s="69">
        <v>0</v>
      </c>
      <c r="X530" s="69">
        <v>0</v>
      </c>
      <c r="Y530" s="69">
        <v>0</v>
      </c>
      <c r="Z530" s="60">
        <v>6868.7666666666664</v>
      </c>
      <c r="AA530" s="143">
        <v>535.5</v>
      </c>
      <c r="AB530" s="69">
        <v>1359.3000000000002</v>
      </c>
      <c r="AC530" s="69">
        <v>6044.9666666666662</v>
      </c>
      <c r="AD530" s="238">
        <v>0.7</v>
      </c>
      <c r="AE530" s="69">
        <v>2883.2999999999997</v>
      </c>
      <c r="AF530" s="69"/>
      <c r="AG530" s="69">
        <v>1812.3</v>
      </c>
      <c r="AH530" s="503">
        <v>0.70000000000000007</v>
      </c>
      <c r="AI530" s="594">
        <v>1524</v>
      </c>
      <c r="AJ530" s="69">
        <v>139</v>
      </c>
      <c r="AK530" s="438">
        <v>7.0000000000000007E-2</v>
      </c>
      <c r="AL530" s="69">
        <v>288.3</v>
      </c>
      <c r="AM530" s="497">
        <v>0.77</v>
      </c>
      <c r="AN530" s="461"/>
      <c r="AP530" s="576"/>
    </row>
    <row r="531" spans="2:42" s="601" customFormat="1" x14ac:dyDescent="0.25">
      <c r="B531" s="576">
        <v>517</v>
      </c>
      <c r="C531" s="683"/>
      <c r="D531" s="15" t="s">
        <v>434</v>
      </c>
      <c r="E531" s="112">
        <v>3</v>
      </c>
      <c r="F531" s="112">
        <v>17</v>
      </c>
      <c r="G531" s="112">
        <v>16</v>
      </c>
      <c r="H531" s="69">
        <v>1513.6000000000001</v>
      </c>
      <c r="I531" s="69">
        <v>54.499999999999993</v>
      </c>
      <c r="J531" s="620">
        <v>0.26902748414376321</v>
      </c>
      <c r="K531" s="69">
        <v>407.20000000000005</v>
      </c>
      <c r="L531" s="620">
        <v>0</v>
      </c>
      <c r="M531" s="69">
        <v>0</v>
      </c>
      <c r="N531" s="620">
        <v>0</v>
      </c>
      <c r="O531" s="69">
        <v>0</v>
      </c>
      <c r="P531" s="69">
        <v>0</v>
      </c>
      <c r="Q531" s="69">
        <v>0</v>
      </c>
      <c r="R531" s="69">
        <v>54.3</v>
      </c>
      <c r="S531" s="69">
        <v>4.2</v>
      </c>
      <c r="T531" s="69">
        <v>194.70999999999998</v>
      </c>
      <c r="U531" s="620">
        <v>0.2</v>
      </c>
      <c r="V531" s="69">
        <v>302.72000000000003</v>
      </c>
      <c r="W531" s="69">
        <v>0</v>
      </c>
      <c r="X531" s="69">
        <v>0</v>
      </c>
      <c r="Y531" s="69">
        <v>0</v>
      </c>
      <c r="Z531" s="60">
        <v>2531.2300000000005</v>
      </c>
      <c r="AA531" s="143">
        <v>197.4</v>
      </c>
      <c r="AB531" s="69">
        <v>500.12</v>
      </c>
      <c r="AC531" s="69">
        <v>2228.5100000000002</v>
      </c>
      <c r="AD531" s="238">
        <v>0.7</v>
      </c>
      <c r="AE531" s="69">
        <v>1059.52</v>
      </c>
      <c r="AF531" s="69"/>
      <c r="AG531" s="69">
        <v>559.4</v>
      </c>
      <c r="AH531" s="503">
        <v>0.7</v>
      </c>
      <c r="AI531" s="594">
        <v>559.4</v>
      </c>
      <c r="AJ531" s="69"/>
      <c r="AK531" s="438">
        <v>0</v>
      </c>
      <c r="AL531" s="69">
        <v>0</v>
      </c>
      <c r="AM531" s="497">
        <v>0.7</v>
      </c>
      <c r="AN531" s="461"/>
      <c r="AP531" s="576"/>
    </row>
    <row r="532" spans="2:42" s="601" customFormat="1" ht="15.75" customHeight="1" x14ac:dyDescent="0.25">
      <c r="B532" s="576">
        <v>518</v>
      </c>
      <c r="C532" s="685" t="s">
        <v>435</v>
      </c>
      <c r="D532" s="494" t="s">
        <v>124</v>
      </c>
      <c r="E532" s="530">
        <v>11</v>
      </c>
      <c r="F532" s="530">
        <v>58</v>
      </c>
      <c r="G532" s="530">
        <v>53</v>
      </c>
      <c r="H532" s="65">
        <v>5192.5</v>
      </c>
      <c r="I532" s="65">
        <v>169.2</v>
      </c>
      <c r="J532" s="615">
        <v>0.28622051035146845</v>
      </c>
      <c r="K532" s="65">
        <v>1486.2</v>
      </c>
      <c r="L532" s="615">
        <v>0</v>
      </c>
      <c r="M532" s="65">
        <v>0</v>
      </c>
      <c r="N532" s="615">
        <v>0</v>
      </c>
      <c r="O532" s="65">
        <v>0</v>
      </c>
      <c r="P532" s="65">
        <v>0</v>
      </c>
      <c r="Q532" s="65">
        <v>0</v>
      </c>
      <c r="R532" s="65">
        <v>162.19999999999999</v>
      </c>
      <c r="S532" s="65">
        <v>12.600000000000001</v>
      </c>
      <c r="T532" s="65">
        <v>671.76666666666665</v>
      </c>
      <c r="U532" s="615">
        <v>0.2</v>
      </c>
      <c r="V532" s="65">
        <v>1038.5</v>
      </c>
      <c r="W532" s="65">
        <v>0</v>
      </c>
      <c r="X532" s="65">
        <v>0</v>
      </c>
      <c r="Y532" s="65">
        <v>0</v>
      </c>
      <c r="Z532" s="65">
        <v>8732.9666666666653</v>
      </c>
      <c r="AA532" s="140">
        <v>681</v>
      </c>
      <c r="AB532" s="140">
        <v>1719.5</v>
      </c>
      <c r="AC532" s="140">
        <v>7694.4666666666662</v>
      </c>
      <c r="AD532" s="232">
        <v>0.7</v>
      </c>
      <c r="AE532" s="140">
        <v>3634.75</v>
      </c>
      <c r="AF532" s="140"/>
      <c r="AG532" s="140">
        <v>2050.3000000000002</v>
      </c>
      <c r="AH532" s="497"/>
      <c r="AI532" s="140">
        <v>1915.3</v>
      </c>
      <c r="AJ532" s="65"/>
      <c r="AK532" s="429"/>
      <c r="AL532" s="65">
        <v>135</v>
      </c>
      <c r="AM532" s="498"/>
      <c r="AN532" s="62">
        <v>0</v>
      </c>
      <c r="AP532" s="576"/>
    </row>
    <row r="533" spans="2:42" s="601" customFormat="1" ht="15" customHeight="1" x14ac:dyDescent="0.25">
      <c r="B533" s="576">
        <v>519</v>
      </c>
      <c r="C533" s="685"/>
      <c r="D533" s="493" t="s">
        <v>436</v>
      </c>
      <c r="E533" s="572">
        <v>5</v>
      </c>
      <c r="F533" s="572">
        <v>24</v>
      </c>
      <c r="G533" s="572">
        <v>20</v>
      </c>
      <c r="H533" s="56">
        <v>1928</v>
      </c>
      <c r="I533" s="56">
        <v>52.8</v>
      </c>
      <c r="J533" s="639">
        <v>0.30378630705394194</v>
      </c>
      <c r="K533" s="56">
        <v>585.70000000000005</v>
      </c>
      <c r="L533" s="639">
        <v>0</v>
      </c>
      <c r="M533" s="56">
        <v>0</v>
      </c>
      <c r="N533" s="639">
        <v>0</v>
      </c>
      <c r="O533" s="56">
        <v>0</v>
      </c>
      <c r="P533" s="56">
        <v>0</v>
      </c>
      <c r="Q533" s="56">
        <v>0</v>
      </c>
      <c r="R533" s="56">
        <v>63</v>
      </c>
      <c r="S533" s="56">
        <v>4.2</v>
      </c>
      <c r="T533" s="56">
        <v>251.60833333333329</v>
      </c>
      <c r="U533" s="639">
        <v>0.2</v>
      </c>
      <c r="V533" s="56">
        <v>385.6</v>
      </c>
      <c r="W533" s="56">
        <v>0</v>
      </c>
      <c r="X533" s="56">
        <v>0</v>
      </c>
      <c r="Y533" s="56">
        <v>0</v>
      </c>
      <c r="Z533" s="60">
        <v>3270.9083333333328</v>
      </c>
      <c r="AA533" s="142">
        <v>255.1</v>
      </c>
      <c r="AB533" s="56">
        <v>640.70000000000005</v>
      </c>
      <c r="AC533" s="56">
        <v>2885.3083333333329</v>
      </c>
      <c r="AD533" s="244">
        <v>0.7</v>
      </c>
      <c r="AE533" s="56">
        <v>1349.6</v>
      </c>
      <c r="AF533" s="56"/>
      <c r="AG533" s="56">
        <v>843.9</v>
      </c>
      <c r="AH533" s="504">
        <v>0.7</v>
      </c>
      <c r="AI533" s="594">
        <v>708.9</v>
      </c>
      <c r="AJ533" s="56">
        <v>173</v>
      </c>
      <c r="AK533" s="441">
        <v>7.0000000000000007E-2</v>
      </c>
      <c r="AL533" s="56">
        <v>135</v>
      </c>
      <c r="AM533" s="497">
        <v>0.77</v>
      </c>
      <c r="AN533" s="466"/>
      <c r="AP533" s="576"/>
    </row>
    <row r="534" spans="2:42" s="601" customFormat="1" ht="15" customHeight="1" x14ac:dyDescent="0.25">
      <c r="B534" s="576">
        <v>520</v>
      </c>
      <c r="C534" s="685"/>
      <c r="D534" s="493" t="s">
        <v>437</v>
      </c>
      <c r="E534" s="572">
        <v>3</v>
      </c>
      <c r="F534" s="572">
        <v>17</v>
      </c>
      <c r="G534" s="572">
        <v>17</v>
      </c>
      <c r="H534" s="56">
        <v>1665.4</v>
      </c>
      <c r="I534" s="56">
        <v>69.599999999999994</v>
      </c>
      <c r="J534" s="639">
        <v>0.32274528641767741</v>
      </c>
      <c r="K534" s="56">
        <v>537.5</v>
      </c>
      <c r="L534" s="639">
        <v>0</v>
      </c>
      <c r="M534" s="56">
        <v>0</v>
      </c>
      <c r="N534" s="639">
        <v>0</v>
      </c>
      <c r="O534" s="56">
        <v>0</v>
      </c>
      <c r="P534" s="56">
        <v>0</v>
      </c>
      <c r="Q534" s="56">
        <v>0</v>
      </c>
      <c r="R534" s="56">
        <v>48.9</v>
      </c>
      <c r="S534" s="56">
        <v>4.2</v>
      </c>
      <c r="T534" s="56">
        <v>221.55666666666667</v>
      </c>
      <c r="U534" s="639">
        <v>0.19999999999999998</v>
      </c>
      <c r="V534" s="56">
        <v>333.08</v>
      </c>
      <c r="W534" s="56">
        <v>0</v>
      </c>
      <c r="X534" s="56">
        <v>0</v>
      </c>
      <c r="Y534" s="56">
        <v>0</v>
      </c>
      <c r="Z534" s="60">
        <v>2880.2366666666667</v>
      </c>
      <c r="AA534" s="142">
        <v>224.6</v>
      </c>
      <c r="AB534" s="56">
        <v>557.67999999999995</v>
      </c>
      <c r="AC534" s="56">
        <v>2547.1566666666668</v>
      </c>
      <c r="AD534" s="244">
        <v>0.7</v>
      </c>
      <c r="AE534" s="56">
        <v>1165.78</v>
      </c>
      <c r="AF534" s="56"/>
      <c r="AG534" s="56">
        <v>608.1</v>
      </c>
      <c r="AH534" s="504">
        <v>0.7</v>
      </c>
      <c r="AI534" s="594">
        <v>608.1</v>
      </c>
      <c r="AJ534" s="56">
        <v>126</v>
      </c>
      <c r="AK534" s="441">
        <v>0</v>
      </c>
      <c r="AL534" s="56">
        <v>0</v>
      </c>
      <c r="AM534" s="497">
        <v>0.7</v>
      </c>
      <c r="AN534" s="466"/>
      <c r="AP534" s="576"/>
    </row>
    <row r="535" spans="2:42" s="601" customFormat="1" ht="15" customHeight="1" x14ac:dyDescent="0.25">
      <c r="B535" s="576">
        <v>521</v>
      </c>
      <c r="C535" s="685"/>
      <c r="D535" s="493" t="s">
        <v>438</v>
      </c>
      <c r="E535" s="572">
        <v>3</v>
      </c>
      <c r="F535" s="572">
        <v>17</v>
      </c>
      <c r="G535" s="572">
        <v>16</v>
      </c>
      <c r="H535" s="56">
        <v>1599.1</v>
      </c>
      <c r="I535" s="56">
        <v>46.800000000000004</v>
      </c>
      <c r="J535" s="639">
        <v>0.22700268901256959</v>
      </c>
      <c r="K535" s="56">
        <v>363</v>
      </c>
      <c r="L535" s="639">
        <v>0</v>
      </c>
      <c r="M535" s="56">
        <v>0</v>
      </c>
      <c r="N535" s="639">
        <v>0</v>
      </c>
      <c r="O535" s="56">
        <v>0</v>
      </c>
      <c r="P535" s="56">
        <v>0</v>
      </c>
      <c r="Q535" s="56">
        <v>0</v>
      </c>
      <c r="R535" s="56">
        <v>50.3</v>
      </c>
      <c r="S535" s="56">
        <v>4.2</v>
      </c>
      <c r="T535" s="56">
        <v>198.60166666666666</v>
      </c>
      <c r="U535" s="639">
        <v>0.2</v>
      </c>
      <c r="V535" s="56">
        <v>319.82</v>
      </c>
      <c r="W535" s="56">
        <v>0</v>
      </c>
      <c r="X535" s="56">
        <v>0</v>
      </c>
      <c r="Y535" s="56">
        <v>0</v>
      </c>
      <c r="Z535" s="60">
        <v>2581.8216666666663</v>
      </c>
      <c r="AA535" s="142">
        <v>201.3</v>
      </c>
      <c r="AB535" s="56">
        <v>521.12</v>
      </c>
      <c r="AC535" s="56">
        <v>2262.0016666666661</v>
      </c>
      <c r="AD535" s="244">
        <v>0.7</v>
      </c>
      <c r="AE535" s="56">
        <v>1119.3699999999999</v>
      </c>
      <c r="AF535" s="56"/>
      <c r="AG535" s="56">
        <v>598.29999999999995</v>
      </c>
      <c r="AH535" s="504">
        <v>0.70003126758801837</v>
      </c>
      <c r="AI535" s="594">
        <v>598.29999999999995</v>
      </c>
      <c r="AJ535" s="56"/>
      <c r="AK535" s="441">
        <v>0</v>
      </c>
      <c r="AL535" s="56">
        <v>0</v>
      </c>
      <c r="AM535" s="497">
        <v>0.70003126758801837</v>
      </c>
      <c r="AN535" s="466"/>
      <c r="AP535" s="576"/>
    </row>
    <row r="536" spans="2:42" s="601" customFormat="1" ht="15.75" customHeight="1" x14ac:dyDescent="0.25">
      <c r="B536" s="576">
        <v>522</v>
      </c>
      <c r="C536" s="683" t="s">
        <v>439</v>
      </c>
      <c r="D536" s="494" t="s">
        <v>124</v>
      </c>
      <c r="E536" s="530">
        <v>13</v>
      </c>
      <c r="F536" s="530">
        <v>70</v>
      </c>
      <c r="G536" s="530">
        <v>68</v>
      </c>
      <c r="H536" s="65">
        <v>6551.7</v>
      </c>
      <c r="I536" s="65">
        <v>217.7</v>
      </c>
      <c r="J536" s="615">
        <v>0.33672176686966743</v>
      </c>
      <c r="K536" s="65">
        <v>2206.1</v>
      </c>
      <c r="L536" s="615">
        <v>0</v>
      </c>
      <c r="M536" s="65">
        <v>0</v>
      </c>
      <c r="N536" s="615">
        <v>0</v>
      </c>
      <c r="O536" s="65">
        <v>0</v>
      </c>
      <c r="P536" s="65">
        <v>0</v>
      </c>
      <c r="Q536" s="65">
        <v>0</v>
      </c>
      <c r="R536" s="65">
        <v>245.8</v>
      </c>
      <c r="S536" s="65">
        <v>16.8</v>
      </c>
      <c r="T536" s="65">
        <v>879.03666666666663</v>
      </c>
      <c r="U536" s="615">
        <v>0.19999999999999998</v>
      </c>
      <c r="V536" s="65">
        <v>1310.3399999999999</v>
      </c>
      <c r="W536" s="65">
        <v>0</v>
      </c>
      <c r="X536" s="65">
        <v>0</v>
      </c>
      <c r="Y536" s="65">
        <v>0</v>
      </c>
      <c r="Z536" s="65">
        <v>11427.476666666666</v>
      </c>
      <c r="AA536" s="140">
        <v>891.2</v>
      </c>
      <c r="AB536" s="140">
        <v>2201.54</v>
      </c>
      <c r="AC536" s="140">
        <v>10117.136666666667</v>
      </c>
      <c r="AD536" s="232">
        <v>0.7</v>
      </c>
      <c r="AE536" s="140">
        <v>4586.1899999999996</v>
      </c>
      <c r="AF536" s="140"/>
      <c r="AG536" s="140">
        <v>2513.5</v>
      </c>
      <c r="AH536" s="497"/>
      <c r="AI536" s="140">
        <v>2384.8000000000002</v>
      </c>
      <c r="AJ536" s="65"/>
      <c r="AK536" s="429"/>
      <c r="AL536" s="65">
        <v>128.69999999999999</v>
      </c>
      <c r="AM536" s="498"/>
      <c r="AN536" s="62">
        <v>0</v>
      </c>
      <c r="AP536" s="576"/>
    </row>
    <row r="537" spans="2:42" s="601" customFormat="1" x14ac:dyDescent="0.25">
      <c r="B537" s="576">
        <v>523</v>
      </c>
      <c r="C537" s="683"/>
      <c r="D537" s="15" t="s">
        <v>440</v>
      </c>
      <c r="E537" s="112">
        <v>4</v>
      </c>
      <c r="F537" s="112">
        <v>19</v>
      </c>
      <c r="G537" s="112">
        <v>19</v>
      </c>
      <c r="H537" s="69">
        <v>1795.1000000000001</v>
      </c>
      <c r="I537" s="69">
        <v>73.2</v>
      </c>
      <c r="J537" s="620">
        <v>0.34482758620689652</v>
      </c>
      <c r="K537" s="69">
        <v>619</v>
      </c>
      <c r="L537" s="620">
        <v>0</v>
      </c>
      <c r="M537" s="69">
        <v>0</v>
      </c>
      <c r="N537" s="620">
        <v>0</v>
      </c>
      <c r="O537" s="69">
        <v>0</v>
      </c>
      <c r="P537" s="69">
        <v>0</v>
      </c>
      <c r="Q537" s="69">
        <v>0</v>
      </c>
      <c r="R537" s="69">
        <v>51.5</v>
      </c>
      <c r="S537" s="69">
        <v>4.2</v>
      </c>
      <c r="T537" s="69">
        <v>241.83500000000001</v>
      </c>
      <c r="U537" s="620">
        <v>0.19999999999999998</v>
      </c>
      <c r="V537" s="69">
        <v>359.02</v>
      </c>
      <c r="W537" s="69">
        <v>0</v>
      </c>
      <c r="X537" s="69">
        <v>0</v>
      </c>
      <c r="Y537" s="69">
        <v>0</v>
      </c>
      <c r="Z537" s="60">
        <v>3143.855</v>
      </c>
      <c r="AA537" s="143">
        <v>245.2</v>
      </c>
      <c r="AB537" s="69">
        <v>604.22</v>
      </c>
      <c r="AC537" s="69">
        <v>2784.835</v>
      </c>
      <c r="AD537" s="238">
        <v>0.7</v>
      </c>
      <c r="AE537" s="69">
        <v>1256.57</v>
      </c>
      <c r="AF537" s="69"/>
      <c r="AG537" s="69">
        <v>652.4</v>
      </c>
      <c r="AH537" s="503">
        <v>0.70002785360147057</v>
      </c>
      <c r="AI537" s="594">
        <v>652.4</v>
      </c>
      <c r="AJ537" s="69">
        <v>100</v>
      </c>
      <c r="AK537" s="438">
        <v>0</v>
      </c>
      <c r="AL537" s="69">
        <v>0</v>
      </c>
      <c r="AM537" s="497">
        <v>0.70002785360147057</v>
      </c>
      <c r="AN537" s="461"/>
      <c r="AP537" s="576"/>
    </row>
    <row r="538" spans="2:42" s="601" customFormat="1" x14ac:dyDescent="0.25">
      <c r="B538" s="576">
        <v>524</v>
      </c>
      <c r="C538" s="683"/>
      <c r="D538" s="15" t="s">
        <v>441</v>
      </c>
      <c r="E538" s="112">
        <v>3</v>
      </c>
      <c r="F538" s="112">
        <v>17</v>
      </c>
      <c r="G538" s="112">
        <v>15</v>
      </c>
      <c r="H538" s="69">
        <v>1534.6999999999998</v>
      </c>
      <c r="I538" s="69">
        <v>49.2</v>
      </c>
      <c r="J538" s="620">
        <v>0.33791620512152215</v>
      </c>
      <c r="K538" s="69">
        <v>518.6</v>
      </c>
      <c r="L538" s="620">
        <v>0</v>
      </c>
      <c r="M538" s="69">
        <v>0</v>
      </c>
      <c r="N538" s="620">
        <v>0</v>
      </c>
      <c r="O538" s="69">
        <v>0</v>
      </c>
      <c r="P538" s="69">
        <v>0</v>
      </c>
      <c r="Q538" s="69">
        <v>0</v>
      </c>
      <c r="R538" s="69">
        <v>59.9</v>
      </c>
      <c r="S538" s="69">
        <v>4.2</v>
      </c>
      <c r="T538" s="69">
        <v>206.12833333333333</v>
      </c>
      <c r="U538" s="620">
        <v>0.2</v>
      </c>
      <c r="V538" s="69">
        <v>306.94</v>
      </c>
      <c r="W538" s="69">
        <v>0</v>
      </c>
      <c r="X538" s="69">
        <v>0</v>
      </c>
      <c r="Y538" s="69">
        <v>0</v>
      </c>
      <c r="Z538" s="60">
        <v>2679.6683333333335</v>
      </c>
      <c r="AA538" s="143">
        <v>209</v>
      </c>
      <c r="AB538" s="69">
        <v>515.94000000000005</v>
      </c>
      <c r="AC538" s="69">
        <v>2372.7283333333335</v>
      </c>
      <c r="AD538" s="238">
        <v>0.7</v>
      </c>
      <c r="AE538" s="69">
        <v>1074.2899999999997</v>
      </c>
      <c r="AF538" s="69"/>
      <c r="AG538" s="69">
        <v>558.4</v>
      </c>
      <c r="AH538" s="503">
        <v>0.70003257965726218</v>
      </c>
      <c r="AI538" s="594">
        <v>558.4</v>
      </c>
      <c r="AJ538" s="69">
        <v>107</v>
      </c>
      <c r="AK538" s="438">
        <v>0</v>
      </c>
      <c r="AL538" s="69">
        <v>0</v>
      </c>
      <c r="AM538" s="497">
        <v>0.70003257965726218</v>
      </c>
      <c r="AN538" s="461"/>
      <c r="AP538" s="576"/>
    </row>
    <row r="539" spans="2:42" s="601" customFormat="1" ht="15.75" customHeight="1" x14ac:dyDescent="0.25">
      <c r="B539" s="576">
        <v>525</v>
      </c>
      <c r="C539" s="683"/>
      <c r="D539" s="15" t="s">
        <v>903</v>
      </c>
      <c r="E539" s="112">
        <v>3</v>
      </c>
      <c r="F539" s="112">
        <v>20</v>
      </c>
      <c r="G539" s="112">
        <v>20</v>
      </c>
      <c r="H539" s="69">
        <v>1839.2</v>
      </c>
      <c r="I539" s="69">
        <v>36.5</v>
      </c>
      <c r="J539" s="620">
        <v>0.30208786428882123</v>
      </c>
      <c r="K539" s="69">
        <v>555.6</v>
      </c>
      <c r="L539" s="620">
        <v>0</v>
      </c>
      <c r="M539" s="69">
        <v>0</v>
      </c>
      <c r="N539" s="620">
        <v>0</v>
      </c>
      <c r="O539" s="69">
        <v>0</v>
      </c>
      <c r="P539" s="69">
        <v>0</v>
      </c>
      <c r="Q539" s="69">
        <v>0</v>
      </c>
      <c r="R539" s="69">
        <v>96.5</v>
      </c>
      <c r="S539" s="69">
        <v>4.2</v>
      </c>
      <c r="T539" s="69">
        <v>241.65333333333334</v>
      </c>
      <c r="U539" s="620">
        <v>0.19999999999999998</v>
      </c>
      <c r="V539" s="69">
        <v>367.84</v>
      </c>
      <c r="W539" s="69">
        <v>0</v>
      </c>
      <c r="X539" s="69">
        <v>0</v>
      </c>
      <c r="Y539" s="69">
        <v>0</v>
      </c>
      <c r="Z539" s="60">
        <v>3141.4933333333333</v>
      </c>
      <c r="AA539" s="143">
        <v>245</v>
      </c>
      <c r="AB539" s="69">
        <v>612.83999999999992</v>
      </c>
      <c r="AC539" s="69">
        <v>2773.6533333333332</v>
      </c>
      <c r="AD539" s="238">
        <v>0.7</v>
      </c>
      <c r="AE539" s="69">
        <v>1287.44</v>
      </c>
      <c r="AF539" s="69"/>
      <c r="AG539" s="69">
        <v>803.3</v>
      </c>
      <c r="AH539" s="503">
        <v>0.70000000000000007</v>
      </c>
      <c r="AI539" s="594">
        <v>674.6</v>
      </c>
      <c r="AJ539" s="69">
        <v>131</v>
      </c>
      <c r="AK539" s="438">
        <v>7.0000000000000007E-2</v>
      </c>
      <c r="AL539" s="69">
        <v>128.69999999999999</v>
      </c>
      <c r="AM539" s="497">
        <v>0.77</v>
      </c>
      <c r="AN539" s="461"/>
      <c r="AP539" s="576"/>
    </row>
    <row r="540" spans="2:42" s="601" customFormat="1" x14ac:dyDescent="0.25">
      <c r="B540" s="576">
        <v>526</v>
      </c>
      <c r="C540" s="683"/>
      <c r="D540" s="15" t="s">
        <v>904</v>
      </c>
      <c r="E540" s="112">
        <v>3</v>
      </c>
      <c r="F540" s="112">
        <v>14</v>
      </c>
      <c r="G540" s="112">
        <v>14</v>
      </c>
      <c r="H540" s="69">
        <v>1382.6999999999998</v>
      </c>
      <c r="I540" s="69">
        <v>58.8</v>
      </c>
      <c r="J540" s="620">
        <v>0.37094091270702251</v>
      </c>
      <c r="K540" s="69">
        <v>512.9</v>
      </c>
      <c r="L540" s="620">
        <v>0</v>
      </c>
      <c r="M540" s="69">
        <v>0</v>
      </c>
      <c r="N540" s="620">
        <v>0</v>
      </c>
      <c r="O540" s="69">
        <v>0</v>
      </c>
      <c r="P540" s="69">
        <v>0</v>
      </c>
      <c r="Q540" s="69">
        <v>0</v>
      </c>
      <c r="R540" s="69">
        <v>37.9</v>
      </c>
      <c r="S540" s="69">
        <v>4.2</v>
      </c>
      <c r="T540" s="69">
        <v>189.42000000000002</v>
      </c>
      <c r="U540" s="620">
        <v>0.20000000000000004</v>
      </c>
      <c r="V540" s="69">
        <v>276.54000000000002</v>
      </c>
      <c r="W540" s="69">
        <v>0</v>
      </c>
      <c r="X540" s="69">
        <v>0</v>
      </c>
      <c r="Y540" s="69">
        <v>0</v>
      </c>
      <c r="Z540" s="60">
        <v>2462.4599999999996</v>
      </c>
      <c r="AA540" s="143">
        <v>192</v>
      </c>
      <c r="AB540" s="69">
        <v>468.54</v>
      </c>
      <c r="AC540" s="69">
        <v>2185.9199999999996</v>
      </c>
      <c r="AD540" s="238">
        <v>0.7</v>
      </c>
      <c r="AE540" s="69">
        <v>967.88999999999976</v>
      </c>
      <c r="AF540" s="69"/>
      <c r="AG540" s="69">
        <v>499.4</v>
      </c>
      <c r="AH540" s="503">
        <v>0.70003616113401335</v>
      </c>
      <c r="AI540" s="594">
        <v>499.4</v>
      </c>
      <c r="AJ540" s="69"/>
      <c r="AK540" s="438">
        <v>0</v>
      </c>
      <c r="AL540" s="69">
        <v>0</v>
      </c>
      <c r="AM540" s="497">
        <v>0.70003616113401335</v>
      </c>
      <c r="AN540" s="461"/>
      <c r="AP540" s="576"/>
    </row>
    <row r="541" spans="2:42" s="601" customFormat="1" ht="15.75" customHeight="1" x14ac:dyDescent="0.25">
      <c r="B541" s="576">
        <v>527</v>
      </c>
      <c r="C541" s="683" t="s">
        <v>442</v>
      </c>
      <c r="D541" s="494" t="s">
        <v>124</v>
      </c>
      <c r="E541" s="530">
        <v>9</v>
      </c>
      <c r="F541" s="530">
        <v>48</v>
      </c>
      <c r="G541" s="530">
        <v>46</v>
      </c>
      <c r="H541" s="65">
        <v>4366.5999999999995</v>
      </c>
      <c r="I541" s="65">
        <v>150</v>
      </c>
      <c r="J541" s="615">
        <v>0.29392204461136817</v>
      </c>
      <c r="K541" s="65">
        <v>1283.44</v>
      </c>
      <c r="L541" s="615">
        <v>0</v>
      </c>
      <c r="M541" s="65">
        <v>0</v>
      </c>
      <c r="N541" s="615">
        <v>0</v>
      </c>
      <c r="O541" s="65">
        <v>0</v>
      </c>
      <c r="P541" s="65">
        <v>0</v>
      </c>
      <c r="Q541" s="65">
        <v>0</v>
      </c>
      <c r="R541" s="65">
        <v>125.1</v>
      </c>
      <c r="S541" s="65">
        <v>8.4</v>
      </c>
      <c r="T541" s="65">
        <v>567.23833333333334</v>
      </c>
      <c r="U541" s="615">
        <v>0.2</v>
      </c>
      <c r="V541" s="65">
        <v>873.31999999999994</v>
      </c>
      <c r="W541" s="65">
        <v>0</v>
      </c>
      <c r="X541" s="65">
        <v>0</v>
      </c>
      <c r="Y541" s="65">
        <v>0</v>
      </c>
      <c r="Z541" s="65">
        <v>7374.0983333333315</v>
      </c>
      <c r="AA541" s="140">
        <v>574.90000000000009</v>
      </c>
      <c r="AB541" s="140">
        <v>1448.2199999999998</v>
      </c>
      <c r="AC541" s="140">
        <v>6500.7783333333318</v>
      </c>
      <c r="AD541" s="232">
        <v>0.7</v>
      </c>
      <c r="AE541" s="140">
        <v>3056.62</v>
      </c>
      <c r="AF541" s="140"/>
      <c r="AG541" s="140">
        <v>1914.1000000000001</v>
      </c>
      <c r="AH541" s="497"/>
      <c r="AI541" s="140">
        <v>1608.4</v>
      </c>
      <c r="AJ541" s="65"/>
      <c r="AK541" s="429"/>
      <c r="AL541" s="65">
        <v>305.70000000000005</v>
      </c>
      <c r="AM541" s="498"/>
      <c r="AN541" s="62">
        <v>0</v>
      </c>
      <c r="AP541" s="576"/>
    </row>
    <row r="542" spans="2:42" s="601" customFormat="1" ht="15.75" customHeight="1" x14ac:dyDescent="0.25">
      <c r="B542" s="576">
        <v>528</v>
      </c>
      <c r="C542" s="683"/>
      <c r="D542" s="15" t="s">
        <v>443</v>
      </c>
      <c r="E542" s="112">
        <v>4</v>
      </c>
      <c r="F542" s="112">
        <v>23</v>
      </c>
      <c r="G542" s="112">
        <v>21</v>
      </c>
      <c r="H542" s="69">
        <v>2011.3999999999999</v>
      </c>
      <c r="I542" s="69">
        <v>69.599999999999994</v>
      </c>
      <c r="J542" s="620">
        <v>0.24465546385602072</v>
      </c>
      <c r="K542" s="69">
        <v>492.1</v>
      </c>
      <c r="L542" s="620">
        <v>0</v>
      </c>
      <c r="M542" s="69">
        <v>0</v>
      </c>
      <c r="N542" s="620">
        <v>0</v>
      </c>
      <c r="O542" s="69">
        <v>0</v>
      </c>
      <c r="P542" s="69">
        <v>0</v>
      </c>
      <c r="Q542" s="69">
        <v>0</v>
      </c>
      <c r="R542" s="69">
        <v>87.199999999999989</v>
      </c>
      <c r="S542" s="69">
        <v>4.2</v>
      </c>
      <c r="T542" s="69">
        <v>255.565</v>
      </c>
      <c r="U542" s="620">
        <v>0.2</v>
      </c>
      <c r="V542" s="69">
        <v>402.28</v>
      </c>
      <c r="W542" s="69">
        <v>0</v>
      </c>
      <c r="X542" s="69">
        <v>0</v>
      </c>
      <c r="Y542" s="69">
        <v>0</v>
      </c>
      <c r="Z542" s="60">
        <v>3322.3449999999993</v>
      </c>
      <c r="AA542" s="143">
        <v>259.10000000000002</v>
      </c>
      <c r="AB542" s="69">
        <v>661.38</v>
      </c>
      <c r="AC542" s="69">
        <v>2920.0649999999996</v>
      </c>
      <c r="AD542" s="238">
        <v>0.7</v>
      </c>
      <c r="AE542" s="69">
        <v>1407.9799999999998</v>
      </c>
      <c r="AF542" s="69"/>
      <c r="AG542" s="69">
        <v>887.40000000000009</v>
      </c>
      <c r="AH542" s="503">
        <v>0.70000000000000007</v>
      </c>
      <c r="AI542" s="594">
        <v>746.6</v>
      </c>
      <c r="AJ542" s="69">
        <v>172</v>
      </c>
      <c r="AK542" s="438">
        <v>7.0000000000000007E-2</v>
      </c>
      <c r="AL542" s="69">
        <v>140.80000000000001</v>
      </c>
      <c r="AM542" s="497">
        <v>0.77</v>
      </c>
      <c r="AN542" s="461"/>
      <c r="AP542" s="576"/>
    </row>
    <row r="543" spans="2:42" s="601" customFormat="1" x14ac:dyDescent="0.25">
      <c r="B543" s="576">
        <v>529</v>
      </c>
      <c r="C543" s="683"/>
      <c r="D543" s="15" t="s">
        <v>444</v>
      </c>
      <c r="E543" s="112">
        <v>5</v>
      </c>
      <c r="F543" s="112">
        <v>25</v>
      </c>
      <c r="G543" s="112">
        <v>25</v>
      </c>
      <c r="H543" s="69">
        <v>2355.1999999999998</v>
      </c>
      <c r="I543" s="69">
        <v>80.400000000000006</v>
      </c>
      <c r="J543" s="620">
        <v>0.33599694293478261</v>
      </c>
      <c r="K543" s="69">
        <v>791.33999999999992</v>
      </c>
      <c r="L543" s="620">
        <v>0</v>
      </c>
      <c r="M543" s="69">
        <v>0</v>
      </c>
      <c r="N543" s="620">
        <v>0</v>
      </c>
      <c r="O543" s="69">
        <v>0</v>
      </c>
      <c r="P543" s="69">
        <v>0</v>
      </c>
      <c r="Q543" s="69">
        <v>0</v>
      </c>
      <c r="R543" s="69">
        <v>37.9</v>
      </c>
      <c r="S543" s="69">
        <v>4.2</v>
      </c>
      <c r="T543" s="69">
        <v>311.67333333333335</v>
      </c>
      <c r="U543" s="620">
        <v>0.2</v>
      </c>
      <c r="V543" s="69">
        <v>471.03999999999996</v>
      </c>
      <c r="W543" s="69">
        <v>0</v>
      </c>
      <c r="X543" s="69">
        <v>0</v>
      </c>
      <c r="Y543" s="69">
        <v>0</v>
      </c>
      <c r="Z543" s="60">
        <v>4051.7533333333326</v>
      </c>
      <c r="AA543" s="143">
        <v>315.8</v>
      </c>
      <c r="AB543" s="69">
        <v>786.83999999999992</v>
      </c>
      <c r="AC543" s="69">
        <v>3580.7133333333327</v>
      </c>
      <c r="AD543" s="238">
        <v>0.7</v>
      </c>
      <c r="AE543" s="69">
        <v>1648.6399999999999</v>
      </c>
      <c r="AF543" s="69"/>
      <c r="AG543" s="69">
        <v>1026.7</v>
      </c>
      <c r="AH543" s="503">
        <v>0.7</v>
      </c>
      <c r="AI543" s="594">
        <v>861.8</v>
      </c>
      <c r="AJ543" s="69">
        <v>167</v>
      </c>
      <c r="AK543" s="438">
        <v>7.0000000000000007E-2</v>
      </c>
      <c r="AL543" s="69">
        <v>164.9</v>
      </c>
      <c r="AM543" s="497">
        <v>0.77</v>
      </c>
      <c r="AN543" s="461"/>
      <c r="AP543" s="576"/>
    </row>
    <row r="544" spans="2:42" s="601" customFormat="1" ht="15.75" customHeight="1" x14ac:dyDescent="0.25">
      <c r="B544" s="576">
        <v>530</v>
      </c>
      <c r="C544" s="683" t="s">
        <v>445</v>
      </c>
      <c r="D544" s="494" t="s">
        <v>124</v>
      </c>
      <c r="E544" s="530">
        <v>17</v>
      </c>
      <c r="F544" s="530">
        <v>87</v>
      </c>
      <c r="G544" s="530">
        <v>83</v>
      </c>
      <c r="H544" s="65">
        <v>8631</v>
      </c>
      <c r="I544" s="65">
        <v>301.2</v>
      </c>
      <c r="J544" s="615">
        <v>0.33227899432278996</v>
      </c>
      <c r="K544" s="65">
        <v>2867.9</v>
      </c>
      <c r="L544" s="615">
        <v>0</v>
      </c>
      <c r="M544" s="65">
        <v>0</v>
      </c>
      <c r="N544" s="615">
        <v>0</v>
      </c>
      <c r="O544" s="65">
        <v>0</v>
      </c>
      <c r="P544" s="65">
        <v>0</v>
      </c>
      <c r="Q544" s="65">
        <v>0</v>
      </c>
      <c r="R544" s="65">
        <v>156.20000000000002</v>
      </c>
      <c r="S544" s="65">
        <v>19</v>
      </c>
      <c r="T544" s="65">
        <v>1141.7916666666665</v>
      </c>
      <c r="U544" s="615">
        <v>0.20000000000000004</v>
      </c>
      <c r="V544" s="65">
        <v>1726.2000000000003</v>
      </c>
      <c r="W544" s="65">
        <v>0</v>
      </c>
      <c r="X544" s="65">
        <v>0</v>
      </c>
      <c r="Y544" s="65">
        <v>0</v>
      </c>
      <c r="Z544" s="65">
        <v>14843.291666666668</v>
      </c>
      <c r="AA544" s="140">
        <v>1157.4000000000001</v>
      </c>
      <c r="AB544" s="140">
        <v>2883.5999999999995</v>
      </c>
      <c r="AC544" s="140">
        <v>13117.091666666667</v>
      </c>
      <c r="AD544" s="232">
        <v>0.7</v>
      </c>
      <c r="AE544" s="140">
        <v>6041.7</v>
      </c>
      <c r="AF544" s="140"/>
      <c r="AG544" s="140">
        <v>3362.7</v>
      </c>
      <c r="AH544" s="497"/>
      <c r="AI544" s="140">
        <v>3158.2</v>
      </c>
      <c r="AJ544" s="65"/>
      <c r="AK544" s="429"/>
      <c r="AL544" s="65">
        <v>204.5</v>
      </c>
      <c r="AM544" s="498"/>
      <c r="AN544" s="62">
        <v>0</v>
      </c>
      <c r="AP544" s="576"/>
    </row>
    <row r="545" spans="2:42" s="601" customFormat="1" x14ac:dyDescent="0.25">
      <c r="B545" s="576">
        <v>531</v>
      </c>
      <c r="C545" s="683"/>
      <c r="D545" s="15" t="s">
        <v>446</v>
      </c>
      <c r="E545" s="112">
        <v>7</v>
      </c>
      <c r="F545" s="112">
        <v>33</v>
      </c>
      <c r="G545" s="112">
        <v>31</v>
      </c>
      <c r="H545" s="69">
        <v>2920.8</v>
      </c>
      <c r="I545" s="69">
        <v>98.399999999999991</v>
      </c>
      <c r="J545" s="620">
        <v>0.33593536017529441</v>
      </c>
      <c r="K545" s="69">
        <v>981.19999999999993</v>
      </c>
      <c r="L545" s="620">
        <v>0</v>
      </c>
      <c r="M545" s="69">
        <v>0</v>
      </c>
      <c r="N545" s="620">
        <v>0</v>
      </c>
      <c r="O545" s="69">
        <v>0</v>
      </c>
      <c r="P545" s="69">
        <v>0</v>
      </c>
      <c r="Q545" s="69">
        <v>0</v>
      </c>
      <c r="R545" s="69">
        <v>52.7</v>
      </c>
      <c r="S545" s="69">
        <v>4.2</v>
      </c>
      <c r="T545" s="69">
        <v>386.78833333333336</v>
      </c>
      <c r="U545" s="620">
        <v>0.2</v>
      </c>
      <c r="V545" s="69">
        <v>584.16000000000008</v>
      </c>
      <c r="W545" s="69">
        <v>0</v>
      </c>
      <c r="X545" s="69">
        <v>0</v>
      </c>
      <c r="Y545" s="69">
        <v>0</v>
      </c>
      <c r="Z545" s="60">
        <v>5028.248333333333</v>
      </c>
      <c r="AA545" s="143">
        <v>392.1</v>
      </c>
      <c r="AB545" s="69">
        <v>976.2600000000001</v>
      </c>
      <c r="AC545" s="69">
        <v>4444.0883333333331</v>
      </c>
      <c r="AD545" s="238">
        <v>0.7</v>
      </c>
      <c r="AE545" s="69">
        <v>2044.56</v>
      </c>
      <c r="AF545" s="69"/>
      <c r="AG545" s="69">
        <v>1272.8</v>
      </c>
      <c r="AH545" s="503">
        <v>0.7</v>
      </c>
      <c r="AI545" s="594">
        <v>1068.3</v>
      </c>
      <c r="AJ545" s="69">
        <v>131</v>
      </c>
      <c r="AK545" s="438">
        <v>7.0000000000000007E-2</v>
      </c>
      <c r="AL545" s="69">
        <v>204.5</v>
      </c>
      <c r="AM545" s="497">
        <v>0.77</v>
      </c>
      <c r="AN545" s="461"/>
      <c r="AP545" s="576"/>
    </row>
    <row r="546" spans="2:42" s="601" customFormat="1" x14ac:dyDescent="0.25">
      <c r="B546" s="576">
        <v>532</v>
      </c>
      <c r="C546" s="683"/>
      <c r="D546" s="15" t="s">
        <v>447</v>
      </c>
      <c r="E546" s="112">
        <v>3</v>
      </c>
      <c r="F546" s="112">
        <v>21</v>
      </c>
      <c r="G546" s="112">
        <v>21</v>
      </c>
      <c r="H546" s="69">
        <v>2009.7</v>
      </c>
      <c r="I546" s="69">
        <v>75.599999999999994</v>
      </c>
      <c r="J546" s="620">
        <v>0.31362889983579634</v>
      </c>
      <c r="K546" s="69">
        <v>630.29999999999995</v>
      </c>
      <c r="L546" s="620">
        <v>0</v>
      </c>
      <c r="M546" s="69">
        <v>0</v>
      </c>
      <c r="N546" s="620">
        <v>0</v>
      </c>
      <c r="O546" s="69">
        <v>0</v>
      </c>
      <c r="P546" s="69">
        <v>0</v>
      </c>
      <c r="Q546" s="69">
        <v>0</v>
      </c>
      <c r="R546" s="69">
        <v>48.9</v>
      </c>
      <c r="S546" s="69">
        <v>4.2</v>
      </c>
      <c r="T546" s="69">
        <v>264.21999999999997</v>
      </c>
      <c r="U546" s="620">
        <v>0.2</v>
      </c>
      <c r="V546" s="69">
        <v>401.94000000000005</v>
      </c>
      <c r="W546" s="69">
        <v>0</v>
      </c>
      <c r="X546" s="69">
        <v>0</v>
      </c>
      <c r="Y546" s="69">
        <v>0</v>
      </c>
      <c r="Z546" s="60">
        <v>3434.86</v>
      </c>
      <c r="AA546" s="143">
        <v>267.8</v>
      </c>
      <c r="AB546" s="69">
        <v>669.74</v>
      </c>
      <c r="AC546" s="69">
        <v>3032.92</v>
      </c>
      <c r="AD546" s="238">
        <v>0.7</v>
      </c>
      <c r="AE546" s="69">
        <v>1406.79</v>
      </c>
      <c r="AF546" s="69"/>
      <c r="AG546" s="69">
        <v>737.1</v>
      </c>
      <c r="AH546" s="503">
        <v>0.70002487933522417</v>
      </c>
      <c r="AI546" s="594">
        <v>737.1</v>
      </c>
      <c r="AJ546" s="69"/>
      <c r="AK546" s="438">
        <v>0</v>
      </c>
      <c r="AL546" s="69">
        <v>0</v>
      </c>
      <c r="AM546" s="497">
        <v>0.70002487933522417</v>
      </c>
      <c r="AN546" s="461"/>
      <c r="AP546" s="576"/>
    </row>
    <row r="547" spans="2:42" s="601" customFormat="1" ht="15.75" customHeight="1" x14ac:dyDescent="0.25">
      <c r="B547" s="576">
        <v>533</v>
      </c>
      <c r="C547" s="683"/>
      <c r="D547" s="15" t="s">
        <v>448</v>
      </c>
      <c r="E547" s="112">
        <v>4</v>
      </c>
      <c r="F547" s="112">
        <v>18</v>
      </c>
      <c r="G547" s="112">
        <v>17</v>
      </c>
      <c r="H547" s="69">
        <v>2080.6</v>
      </c>
      <c r="I547" s="69">
        <v>61.2</v>
      </c>
      <c r="J547" s="620">
        <v>0.31524560223012599</v>
      </c>
      <c r="K547" s="69">
        <v>655.90000000000009</v>
      </c>
      <c r="L547" s="620">
        <v>0</v>
      </c>
      <c r="M547" s="69">
        <v>0</v>
      </c>
      <c r="N547" s="620">
        <v>0</v>
      </c>
      <c r="O547" s="69">
        <v>0</v>
      </c>
      <c r="P547" s="69">
        <v>0</v>
      </c>
      <c r="Q547" s="69">
        <v>0</v>
      </c>
      <c r="R547" s="69">
        <v>27.3</v>
      </c>
      <c r="S547" s="69">
        <v>5.3</v>
      </c>
      <c r="T547" s="69">
        <v>270.53499999999997</v>
      </c>
      <c r="U547" s="620">
        <v>0.2</v>
      </c>
      <c r="V547" s="69">
        <v>416.12</v>
      </c>
      <c r="W547" s="69">
        <v>0</v>
      </c>
      <c r="X547" s="69">
        <v>0</v>
      </c>
      <c r="Y547" s="69">
        <v>0</v>
      </c>
      <c r="Z547" s="60">
        <v>3516.9549999999999</v>
      </c>
      <c r="AA547" s="143">
        <v>274.2</v>
      </c>
      <c r="AB547" s="69">
        <v>690.31999999999994</v>
      </c>
      <c r="AC547" s="69">
        <v>3100.835</v>
      </c>
      <c r="AD547" s="238">
        <v>0.7</v>
      </c>
      <c r="AE547" s="69">
        <v>1456.4199999999998</v>
      </c>
      <c r="AF547" s="69"/>
      <c r="AG547" s="69">
        <v>766.1</v>
      </c>
      <c r="AH547" s="503">
        <v>0.70000000000000007</v>
      </c>
      <c r="AI547" s="594">
        <v>766.1</v>
      </c>
      <c r="AJ547" s="69">
        <v>105</v>
      </c>
      <c r="AK547" s="438">
        <v>0</v>
      </c>
      <c r="AL547" s="69">
        <v>0</v>
      </c>
      <c r="AM547" s="497">
        <v>0.70000000000000007</v>
      </c>
      <c r="AN547" s="461"/>
      <c r="AP547" s="576"/>
    </row>
    <row r="548" spans="2:42" s="601" customFormat="1" x14ac:dyDescent="0.25">
      <c r="B548" s="576">
        <v>534</v>
      </c>
      <c r="C548" s="683"/>
      <c r="D548" s="15" t="s">
        <v>449</v>
      </c>
      <c r="E548" s="112">
        <v>3</v>
      </c>
      <c r="F548" s="112">
        <v>15</v>
      </c>
      <c r="G548" s="112">
        <v>14</v>
      </c>
      <c r="H548" s="69">
        <v>1619.9</v>
      </c>
      <c r="I548" s="69">
        <v>66</v>
      </c>
      <c r="J548" s="620">
        <v>0.37070189517871471</v>
      </c>
      <c r="K548" s="69">
        <v>600.5</v>
      </c>
      <c r="L548" s="620">
        <v>0</v>
      </c>
      <c r="M548" s="69">
        <v>0</v>
      </c>
      <c r="N548" s="620">
        <v>0</v>
      </c>
      <c r="O548" s="69">
        <v>0</v>
      </c>
      <c r="P548" s="69">
        <v>0</v>
      </c>
      <c r="Q548" s="69">
        <v>0</v>
      </c>
      <c r="R548" s="69">
        <v>27.3</v>
      </c>
      <c r="S548" s="69">
        <v>5.3</v>
      </c>
      <c r="T548" s="69">
        <v>220.24833333333333</v>
      </c>
      <c r="U548" s="620">
        <v>0.2</v>
      </c>
      <c r="V548" s="69">
        <v>323.98</v>
      </c>
      <c r="W548" s="69">
        <v>0</v>
      </c>
      <c r="X548" s="69">
        <v>0</v>
      </c>
      <c r="Y548" s="69">
        <v>0</v>
      </c>
      <c r="Z548" s="60">
        <v>2863.2283333333339</v>
      </c>
      <c r="AA548" s="143">
        <v>223.3</v>
      </c>
      <c r="AB548" s="69">
        <v>547.28</v>
      </c>
      <c r="AC548" s="69">
        <v>2539.2483333333339</v>
      </c>
      <c r="AD548" s="238">
        <v>0.7</v>
      </c>
      <c r="AE548" s="69">
        <v>1133.93</v>
      </c>
      <c r="AF548" s="69"/>
      <c r="AG548" s="69">
        <v>586.70000000000005</v>
      </c>
      <c r="AH548" s="503">
        <v>0.70003086610284582</v>
      </c>
      <c r="AI548" s="594">
        <v>586.70000000000005</v>
      </c>
      <c r="AJ548" s="69"/>
      <c r="AK548" s="438">
        <v>0</v>
      </c>
      <c r="AL548" s="69">
        <v>0</v>
      </c>
      <c r="AM548" s="497">
        <v>0.70003086610284582</v>
      </c>
      <c r="AN548" s="461"/>
      <c r="AP548" s="576"/>
    </row>
    <row r="549" spans="2:42" s="601" customFormat="1" ht="15.75" customHeight="1" x14ac:dyDescent="0.25">
      <c r="B549" s="576">
        <v>535</v>
      </c>
      <c r="C549" s="683" t="s">
        <v>450</v>
      </c>
      <c r="D549" s="494" t="s">
        <v>124</v>
      </c>
      <c r="E549" s="530">
        <v>13</v>
      </c>
      <c r="F549" s="530">
        <v>81</v>
      </c>
      <c r="G549" s="530">
        <v>69</v>
      </c>
      <c r="H549" s="65">
        <v>6726.7999999999993</v>
      </c>
      <c r="I549" s="65">
        <v>218.4</v>
      </c>
      <c r="J549" s="615">
        <v>0.28304691681037047</v>
      </c>
      <c r="K549" s="65">
        <v>1904</v>
      </c>
      <c r="L549" s="615">
        <v>0</v>
      </c>
      <c r="M549" s="65">
        <v>0</v>
      </c>
      <c r="N549" s="615">
        <v>0</v>
      </c>
      <c r="O549" s="65">
        <v>0</v>
      </c>
      <c r="P549" s="65">
        <v>0</v>
      </c>
      <c r="Q549" s="65">
        <v>0</v>
      </c>
      <c r="R549" s="65">
        <v>214.8</v>
      </c>
      <c r="S549" s="65">
        <v>40</v>
      </c>
      <c r="T549" s="65">
        <v>870.78</v>
      </c>
      <c r="U549" s="615">
        <v>0.20000000000000004</v>
      </c>
      <c r="V549" s="65">
        <v>1345.3600000000001</v>
      </c>
      <c r="W549" s="65">
        <v>0</v>
      </c>
      <c r="X549" s="65">
        <v>0</v>
      </c>
      <c r="Y549" s="65">
        <v>0</v>
      </c>
      <c r="Z549" s="65">
        <v>11320.14</v>
      </c>
      <c r="AA549" s="140">
        <v>882.8</v>
      </c>
      <c r="AB549" s="140">
        <v>2228.16</v>
      </c>
      <c r="AC549" s="140">
        <v>9974.7799999999988</v>
      </c>
      <c r="AD549" s="232">
        <v>0.7</v>
      </c>
      <c r="AE549" s="140">
        <v>4708.7599999999993</v>
      </c>
      <c r="AF549" s="140"/>
      <c r="AG549" s="140">
        <v>2716.8999999999996</v>
      </c>
      <c r="AH549" s="497"/>
      <c r="AI549" s="140">
        <v>2480.6999999999998</v>
      </c>
      <c r="AJ549" s="65"/>
      <c r="AK549" s="429"/>
      <c r="AL549" s="65">
        <v>236.2</v>
      </c>
      <c r="AM549" s="498"/>
      <c r="AN549" s="62">
        <v>0</v>
      </c>
      <c r="AP549" s="576"/>
    </row>
    <row r="550" spans="2:42" s="601" customFormat="1" x14ac:dyDescent="0.25">
      <c r="B550" s="576">
        <v>536</v>
      </c>
      <c r="C550" s="683"/>
      <c r="D550" s="15" t="s">
        <v>451</v>
      </c>
      <c r="E550" s="112">
        <v>7</v>
      </c>
      <c r="F550" s="112">
        <v>45</v>
      </c>
      <c r="G550" s="112">
        <v>37</v>
      </c>
      <c r="H550" s="69">
        <v>3373.7999999999997</v>
      </c>
      <c r="I550" s="69">
        <v>106.80000000000001</v>
      </c>
      <c r="J550" s="620">
        <v>0.26679115537376252</v>
      </c>
      <c r="K550" s="69">
        <v>900.09999999999991</v>
      </c>
      <c r="L550" s="620">
        <v>0</v>
      </c>
      <c r="M550" s="69">
        <v>0</v>
      </c>
      <c r="N550" s="620">
        <v>0</v>
      </c>
      <c r="O550" s="69">
        <v>0</v>
      </c>
      <c r="P550" s="69">
        <v>0</v>
      </c>
      <c r="Q550" s="69">
        <v>0</v>
      </c>
      <c r="R550" s="69">
        <v>111.4</v>
      </c>
      <c r="S550" s="69">
        <v>8.5</v>
      </c>
      <c r="T550" s="69">
        <v>431.28</v>
      </c>
      <c r="U550" s="620">
        <v>0.20000000000000004</v>
      </c>
      <c r="V550" s="69">
        <v>674.7600000000001</v>
      </c>
      <c r="W550" s="69">
        <v>0</v>
      </c>
      <c r="X550" s="69">
        <v>0</v>
      </c>
      <c r="Y550" s="69">
        <v>0</v>
      </c>
      <c r="Z550" s="60">
        <v>5606.6399999999994</v>
      </c>
      <c r="AA550" s="143">
        <v>437.2</v>
      </c>
      <c r="AB550" s="69">
        <v>1111.96</v>
      </c>
      <c r="AC550" s="69">
        <v>4931.8799999999992</v>
      </c>
      <c r="AD550" s="238">
        <v>0.7</v>
      </c>
      <c r="AE550" s="69">
        <v>2361.66</v>
      </c>
      <c r="AF550" s="69"/>
      <c r="AG550" s="69">
        <v>1485.9</v>
      </c>
      <c r="AH550" s="503">
        <v>0.70000000000000007</v>
      </c>
      <c r="AI550" s="594">
        <v>1249.7</v>
      </c>
      <c r="AJ550" s="69">
        <v>130</v>
      </c>
      <c r="AK550" s="438">
        <v>7.0000000000000007E-2</v>
      </c>
      <c r="AL550" s="69">
        <v>236.2</v>
      </c>
      <c r="AM550" s="497">
        <v>0.77</v>
      </c>
      <c r="AN550" s="461"/>
      <c r="AP550" s="576"/>
    </row>
    <row r="551" spans="2:42" s="601" customFormat="1" ht="15.75" customHeight="1" x14ac:dyDescent="0.25">
      <c r="B551" s="576">
        <v>537</v>
      </c>
      <c r="C551" s="683"/>
      <c r="D551" s="15" t="s">
        <v>452</v>
      </c>
      <c r="E551" s="112">
        <v>3</v>
      </c>
      <c r="F551" s="112">
        <v>19</v>
      </c>
      <c r="G551" s="112">
        <v>18</v>
      </c>
      <c r="H551" s="69">
        <v>1622.7</v>
      </c>
      <c r="I551" s="69">
        <v>61.2</v>
      </c>
      <c r="J551" s="620">
        <v>0.28341652800887412</v>
      </c>
      <c r="K551" s="69">
        <v>459.90000000000003</v>
      </c>
      <c r="L551" s="620">
        <v>0</v>
      </c>
      <c r="M551" s="69">
        <v>0</v>
      </c>
      <c r="N551" s="620">
        <v>0</v>
      </c>
      <c r="O551" s="69">
        <v>0</v>
      </c>
      <c r="P551" s="69">
        <v>0</v>
      </c>
      <c r="Q551" s="69">
        <v>0</v>
      </c>
      <c r="R551" s="69">
        <v>98.1</v>
      </c>
      <c r="S551" s="69">
        <v>4.2</v>
      </c>
      <c r="T551" s="69">
        <v>214.22</v>
      </c>
      <c r="U551" s="620">
        <v>0.19999999999999998</v>
      </c>
      <c r="V551" s="69">
        <v>324.53999999999996</v>
      </c>
      <c r="W551" s="69">
        <v>0</v>
      </c>
      <c r="X551" s="69">
        <v>0</v>
      </c>
      <c r="Y551" s="69">
        <v>0</v>
      </c>
      <c r="Z551" s="60">
        <v>2784.8599999999997</v>
      </c>
      <c r="AA551" s="143">
        <v>217.2</v>
      </c>
      <c r="AB551" s="69">
        <v>541.74</v>
      </c>
      <c r="AC551" s="69">
        <v>2460.3199999999997</v>
      </c>
      <c r="AD551" s="238">
        <v>0.7</v>
      </c>
      <c r="AE551" s="69">
        <v>1135.8899999999999</v>
      </c>
      <c r="AF551" s="69"/>
      <c r="AG551" s="69">
        <v>594.20000000000005</v>
      </c>
      <c r="AH551" s="503">
        <v>0.70003081284279289</v>
      </c>
      <c r="AI551" s="594">
        <v>594.20000000000005</v>
      </c>
      <c r="AJ551" s="69"/>
      <c r="AK551" s="438">
        <v>0</v>
      </c>
      <c r="AL551" s="69">
        <v>0</v>
      </c>
      <c r="AM551" s="497">
        <v>0.70003081284279289</v>
      </c>
      <c r="AN551" s="461"/>
      <c r="AP551" s="576"/>
    </row>
    <row r="552" spans="2:42" s="601" customFormat="1" x14ac:dyDescent="0.25">
      <c r="B552" s="576">
        <v>538</v>
      </c>
      <c r="C552" s="683"/>
      <c r="D552" s="15" t="s">
        <v>453</v>
      </c>
      <c r="E552" s="112">
        <v>3</v>
      </c>
      <c r="F552" s="112">
        <v>17</v>
      </c>
      <c r="G552" s="112">
        <v>14</v>
      </c>
      <c r="H552" s="69">
        <v>1730.2999999999997</v>
      </c>
      <c r="I552" s="69">
        <v>50.4</v>
      </c>
      <c r="J552" s="620">
        <v>0.31439634745419875</v>
      </c>
      <c r="K552" s="69">
        <v>544</v>
      </c>
      <c r="L552" s="620">
        <v>0</v>
      </c>
      <c r="M552" s="69">
        <v>0</v>
      </c>
      <c r="N552" s="620">
        <v>0</v>
      </c>
      <c r="O552" s="69">
        <v>0</v>
      </c>
      <c r="P552" s="69">
        <v>0</v>
      </c>
      <c r="Q552" s="69">
        <v>0</v>
      </c>
      <c r="R552" s="69">
        <v>5.3</v>
      </c>
      <c r="S552" s="69">
        <v>27.3</v>
      </c>
      <c r="T552" s="69">
        <v>225.28000000000003</v>
      </c>
      <c r="U552" s="620">
        <v>0.20000000000000007</v>
      </c>
      <c r="V552" s="69">
        <v>346.06000000000006</v>
      </c>
      <c r="W552" s="69">
        <v>0</v>
      </c>
      <c r="X552" s="69">
        <v>0</v>
      </c>
      <c r="Y552" s="69">
        <v>0</v>
      </c>
      <c r="Z552" s="60">
        <v>2928.6400000000003</v>
      </c>
      <c r="AA552" s="143">
        <v>228.4</v>
      </c>
      <c r="AB552" s="69">
        <v>574.46</v>
      </c>
      <c r="AC552" s="69">
        <v>2582.5800000000004</v>
      </c>
      <c r="AD552" s="238">
        <v>0.7</v>
      </c>
      <c r="AE552" s="69">
        <v>1211.2099999999998</v>
      </c>
      <c r="AF552" s="69"/>
      <c r="AG552" s="69">
        <v>636.79999999999995</v>
      </c>
      <c r="AH552" s="503">
        <v>0.70002889672311175</v>
      </c>
      <c r="AI552" s="594">
        <v>636.79999999999995</v>
      </c>
      <c r="AJ552" s="69">
        <v>121</v>
      </c>
      <c r="AK552" s="438">
        <v>0</v>
      </c>
      <c r="AL552" s="69">
        <v>0</v>
      </c>
      <c r="AM552" s="497">
        <v>0.70002889672311175</v>
      </c>
      <c r="AN552" s="461"/>
      <c r="AP552" s="576"/>
    </row>
    <row r="553" spans="2:42" s="601" customFormat="1" ht="15.75" customHeight="1" x14ac:dyDescent="0.25">
      <c r="B553" s="576">
        <v>539</v>
      </c>
      <c r="C553" s="683" t="s">
        <v>454</v>
      </c>
      <c r="D553" s="494" t="s">
        <v>124</v>
      </c>
      <c r="E553" s="530">
        <v>10</v>
      </c>
      <c r="F553" s="530">
        <v>52</v>
      </c>
      <c r="G553" s="530">
        <v>48</v>
      </c>
      <c r="H553" s="65">
        <v>4390.3</v>
      </c>
      <c r="I553" s="65">
        <v>132.6</v>
      </c>
      <c r="J553" s="615">
        <v>0.28836298202856298</v>
      </c>
      <c r="K553" s="65">
        <v>1266</v>
      </c>
      <c r="L553" s="615">
        <v>0</v>
      </c>
      <c r="M553" s="65">
        <v>0</v>
      </c>
      <c r="N553" s="615">
        <v>0</v>
      </c>
      <c r="O553" s="65">
        <v>0</v>
      </c>
      <c r="P553" s="65">
        <v>0</v>
      </c>
      <c r="Q553" s="65">
        <v>0</v>
      </c>
      <c r="R553" s="65">
        <v>109.4</v>
      </c>
      <c r="S553" s="65">
        <v>8.4</v>
      </c>
      <c r="T553" s="65">
        <v>565.39666666666676</v>
      </c>
      <c r="U553" s="615">
        <v>0.2</v>
      </c>
      <c r="V553" s="65">
        <v>878.06000000000006</v>
      </c>
      <c r="W553" s="65">
        <v>0</v>
      </c>
      <c r="X553" s="65">
        <v>0</v>
      </c>
      <c r="Y553" s="65">
        <v>0</v>
      </c>
      <c r="Z553" s="65">
        <v>7350.1566666666668</v>
      </c>
      <c r="AA553" s="140">
        <v>573.09999999999991</v>
      </c>
      <c r="AB553" s="140">
        <v>1451.16</v>
      </c>
      <c r="AC553" s="140">
        <v>6472.0966666666664</v>
      </c>
      <c r="AD553" s="232">
        <v>0.7</v>
      </c>
      <c r="AE553" s="140">
        <v>3073.21</v>
      </c>
      <c r="AF553" s="140"/>
      <c r="AG553" s="140">
        <v>1929.3999999999999</v>
      </c>
      <c r="AH553" s="497"/>
      <c r="AI553" s="140">
        <v>1622.1</v>
      </c>
      <c r="AJ553" s="65"/>
      <c r="AK553" s="429"/>
      <c r="AL553" s="65">
        <v>307.29999999999995</v>
      </c>
      <c r="AM553" s="498"/>
      <c r="AN553" s="62">
        <v>0</v>
      </c>
      <c r="AP553" s="576"/>
    </row>
    <row r="554" spans="2:42" s="601" customFormat="1" ht="15.75" customHeight="1" x14ac:dyDescent="0.25">
      <c r="B554" s="576">
        <v>540</v>
      </c>
      <c r="C554" s="683"/>
      <c r="D554" s="15" t="s">
        <v>455</v>
      </c>
      <c r="E554" s="112">
        <v>6</v>
      </c>
      <c r="F554" s="112">
        <v>30</v>
      </c>
      <c r="G554" s="112">
        <v>27</v>
      </c>
      <c r="H554" s="69">
        <v>2380.5</v>
      </c>
      <c r="I554" s="69">
        <v>54.6</v>
      </c>
      <c r="J554" s="620">
        <v>0.27893299726948118</v>
      </c>
      <c r="K554" s="69">
        <v>664</v>
      </c>
      <c r="L554" s="620">
        <v>0</v>
      </c>
      <c r="M554" s="69">
        <v>0</v>
      </c>
      <c r="N554" s="620">
        <v>0</v>
      </c>
      <c r="O554" s="69">
        <v>0</v>
      </c>
      <c r="P554" s="69">
        <v>0</v>
      </c>
      <c r="Q554" s="69">
        <v>0</v>
      </c>
      <c r="R554" s="69">
        <v>71.5</v>
      </c>
      <c r="S554" s="69">
        <v>4.2</v>
      </c>
      <c r="T554" s="69">
        <v>304.24166666666667</v>
      </c>
      <c r="U554" s="620">
        <v>0.2</v>
      </c>
      <c r="V554" s="69">
        <v>476.1</v>
      </c>
      <c r="W554" s="69">
        <v>0</v>
      </c>
      <c r="X554" s="69">
        <v>0</v>
      </c>
      <c r="Y554" s="69">
        <v>0</v>
      </c>
      <c r="Z554" s="60">
        <v>3955.1416666666664</v>
      </c>
      <c r="AA554" s="143">
        <v>308.39999999999998</v>
      </c>
      <c r="AB554" s="69">
        <v>784.5</v>
      </c>
      <c r="AC554" s="69">
        <v>3479.0416666666665</v>
      </c>
      <c r="AD554" s="238">
        <v>0.7</v>
      </c>
      <c r="AE554" s="69">
        <v>1666.35</v>
      </c>
      <c r="AF554" s="69"/>
      <c r="AG554" s="69">
        <v>1048.5</v>
      </c>
      <c r="AH554" s="503">
        <v>0.70002100399075828</v>
      </c>
      <c r="AI554" s="594">
        <v>881.9</v>
      </c>
      <c r="AJ554" s="69">
        <v>170</v>
      </c>
      <c r="AK554" s="438">
        <v>7.0000000000000007E-2</v>
      </c>
      <c r="AL554" s="69">
        <v>166.6</v>
      </c>
      <c r="AM554" s="497">
        <v>0.77002100399075823</v>
      </c>
      <c r="AN554" s="461"/>
      <c r="AP554" s="576"/>
    </row>
    <row r="555" spans="2:42" s="601" customFormat="1" x14ac:dyDescent="0.25">
      <c r="B555" s="576">
        <v>541</v>
      </c>
      <c r="C555" s="683"/>
      <c r="D555" s="15" t="s">
        <v>456</v>
      </c>
      <c r="E555" s="112">
        <v>4</v>
      </c>
      <c r="F555" s="112">
        <v>22</v>
      </c>
      <c r="G555" s="112">
        <v>21</v>
      </c>
      <c r="H555" s="69">
        <v>2009.8000000000002</v>
      </c>
      <c r="I555" s="69">
        <v>78</v>
      </c>
      <c r="J555" s="620">
        <v>0.29953229177032537</v>
      </c>
      <c r="K555" s="69">
        <v>602</v>
      </c>
      <c r="L555" s="620">
        <v>0</v>
      </c>
      <c r="M555" s="69">
        <v>0</v>
      </c>
      <c r="N555" s="620">
        <v>0</v>
      </c>
      <c r="O555" s="69">
        <v>0</v>
      </c>
      <c r="P555" s="69">
        <v>0</v>
      </c>
      <c r="Q555" s="69">
        <v>0</v>
      </c>
      <c r="R555" s="69">
        <v>37.9</v>
      </c>
      <c r="S555" s="69">
        <v>4.2</v>
      </c>
      <c r="T555" s="69">
        <v>261.15500000000003</v>
      </c>
      <c r="U555" s="620">
        <v>0.2</v>
      </c>
      <c r="V555" s="69">
        <v>401.96000000000004</v>
      </c>
      <c r="W555" s="69">
        <v>0</v>
      </c>
      <c r="X555" s="69">
        <v>0</v>
      </c>
      <c r="Y555" s="69">
        <v>0</v>
      </c>
      <c r="Z555" s="60">
        <v>3395.0150000000003</v>
      </c>
      <c r="AA555" s="143">
        <v>264.7</v>
      </c>
      <c r="AB555" s="69">
        <v>666.66000000000008</v>
      </c>
      <c r="AC555" s="69">
        <v>2993.0550000000003</v>
      </c>
      <c r="AD555" s="238">
        <v>0.7</v>
      </c>
      <c r="AE555" s="69">
        <v>1406.8600000000001</v>
      </c>
      <c r="AF555" s="69"/>
      <c r="AG555" s="69">
        <v>880.90000000000009</v>
      </c>
      <c r="AH555" s="503">
        <v>0.7</v>
      </c>
      <c r="AI555" s="594">
        <v>740.2</v>
      </c>
      <c r="AJ555" s="69">
        <v>143</v>
      </c>
      <c r="AK555" s="438">
        <v>7.0000000000000007E-2</v>
      </c>
      <c r="AL555" s="69">
        <v>140.69999999999999</v>
      </c>
      <c r="AM555" s="497">
        <v>0.77</v>
      </c>
      <c r="AN555" s="461"/>
      <c r="AP555" s="576"/>
    </row>
    <row r="556" spans="2:42" s="601" customFormat="1" ht="15.75" customHeight="1" x14ac:dyDescent="0.25">
      <c r="B556" s="576">
        <v>542</v>
      </c>
      <c r="C556" s="683" t="s">
        <v>457</v>
      </c>
      <c r="D556" s="494" t="s">
        <v>124</v>
      </c>
      <c r="E556" s="530">
        <v>12</v>
      </c>
      <c r="F556" s="530">
        <v>49</v>
      </c>
      <c r="G556" s="530">
        <v>44</v>
      </c>
      <c r="H556" s="65">
        <v>4197.1000000000004</v>
      </c>
      <c r="I556" s="65">
        <v>116.4</v>
      </c>
      <c r="J556" s="615">
        <v>0.2383550546806128</v>
      </c>
      <c r="K556" s="65">
        <v>1000.4000000000001</v>
      </c>
      <c r="L556" s="615">
        <v>0</v>
      </c>
      <c r="M556" s="65">
        <v>0</v>
      </c>
      <c r="N556" s="615">
        <v>0</v>
      </c>
      <c r="O556" s="65">
        <v>0</v>
      </c>
      <c r="P556" s="65">
        <v>0</v>
      </c>
      <c r="Q556" s="65">
        <v>0</v>
      </c>
      <c r="R556" s="65">
        <v>199.2</v>
      </c>
      <c r="S556" s="65">
        <v>8.4</v>
      </c>
      <c r="T556" s="65">
        <v>530.07666666666671</v>
      </c>
      <c r="U556" s="615">
        <v>0.2</v>
      </c>
      <c r="V556" s="65">
        <v>839.42000000000007</v>
      </c>
      <c r="W556" s="65">
        <v>0</v>
      </c>
      <c r="X556" s="65">
        <v>0</v>
      </c>
      <c r="Y556" s="65">
        <v>0</v>
      </c>
      <c r="Z556" s="65">
        <v>6890.9966666666678</v>
      </c>
      <c r="AA556" s="140">
        <v>537.40000000000009</v>
      </c>
      <c r="AB556" s="140">
        <v>1376.8200000000002</v>
      </c>
      <c r="AC556" s="140">
        <v>6051.5766666666677</v>
      </c>
      <c r="AD556" s="232">
        <v>0.7</v>
      </c>
      <c r="AE556" s="140">
        <v>2937.9700000000003</v>
      </c>
      <c r="AF556" s="140"/>
      <c r="AG556" s="140">
        <v>1797.4</v>
      </c>
      <c r="AH556" s="497"/>
      <c r="AI556" s="140">
        <v>1561.2</v>
      </c>
      <c r="AJ556" s="65"/>
      <c r="AK556" s="429"/>
      <c r="AL556" s="65">
        <v>236.2</v>
      </c>
      <c r="AM556" s="498"/>
      <c r="AN556" s="62">
        <v>0</v>
      </c>
      <c r="AP556" s="576"/>
    </row>
    <row r="557" spans="2:42" s="601" customFormat="1" ht="15.75" customHeight="1" x14ac:dyDescent="0.25">
      <c r="B557" s="576">
        <v>543</v>
      </c>
      <c r="C557" s="683"/>
      <c r="D557" s="15" t="s">
        <v>458</v>
      </c>
      <c r="E557" s="112">
        <v>5</v>
      </c>
      <c r="F557" s="112">
        <v>23</v>
      </c>
      <c r="G557" s="112">
        <v>22</v>
      </c>
      <c r="H557" s="69">
        <v>2049.7000000000003</v>
      </c>
      <c r="I557" s="69">
        <v>70.8</v>
      </c>
      <c r="J557" s="620">
        <v>0.28306581450944041</v>
      </c>
      <c r="K557" s="69">
        <v>580.20000000000005</v>
      </c>
      <c r="L557" s="620">
        <v>0</v>
      </c>
      <c r="M557" s="69">
        <v>0</v>
      </c>
      <c r="N557" s="620">
        <v>0</v>
      </c>
      <c r="O557" s="69">
        <v>0</v>
      </c>
      <c r="P557" s="69">
        <v>0</v>
      </c>
      <c r="Q557" s="69">
        <v>0</v>
      </c>
      <c r="R557" s="69">
        <v>102.4</v>
      </c>
      <c r="S557" s="69">
        <v>4.2</v>
      </c>
      <c r="T557" s="69">
        <v>268.10333333333335</v>
      </c>
      <c r="U557" s="620">
        <v>0.19999999999999998</v>
      </c>
      <c r="V557" s="69">
        <v>409.94</v>
      </c>
      <c r="W557" s="69">
        <v>0</v>
      </c>
      <c r="X557" s="69">
        <v>0</v>
      </c>
      <c r="Y557" s="69">
        <v>0</v>
      </c>
      <c r="Z557" s="60">
        <v>3485.3433333333342</v>
      </c>
      <c r="AA557" s="143">
        <v>271.8</v>
      </c>
      <c r="AB557" s="69">
        <v>681.74</v>
      </c>
      <c r="AC557" s="69">
        <v>3075.4033333333341</v>
      </c>
      <c r="AD557" s="238">
        <v>0.7</v>
      </c>
      <c r="AE557" s="69">
        <v>1434.7900000000002</v>
      </c>
      <c r="AF557" s="69"/>
      <c r="AG557" s="69">
        <v>753.1</v>
      </c>
      <c r="AH557" s="503">
        <v>0.70002439381372883</v>
      </c>
      <c r="AI557" s="594">
        <v>753.1</v>
      </c>
      <c r="AJ557" s="69">
        <v>111</v>
      </c>
      <c r="AK557" s="438">
        <v>0</v>
      </c>
      <c r="AL557" s="69">
        <v>0</v>
      </c>
      <c r="AM557" s="497">
        <v>0.70002439381372883</v>
      </c>
      <c r="AN557" s="461"/>
      <c r="AP557" s="576"/>
    </row>
    <row r="558" spans="2:42" s="601" customFormat="1" x14ac:dyDescent="0.25">
      <c r="B558" s="576">
        <v>544</v>
      </c>
      <c r="C558" s="683"/>
      <c r="D558" s="15" t="s">
        <v>459</v>
      </c>
      <c r="E558" s="112">
        <v>7</v>
      </c>
      <c r="F558" s="112">
        <v>26</v>
      </c>
      <c r="G558" s="112">
        <v>22</v>
      </c>
      <c r="H558" s="69">
        <v>2147.4</v>
      </c>
      <c r="I558" s="69">
        <v>45.6</v>
      </c>
      <c r="J558" s="620">
        <v>0.19567849492409425</v>
      </c>
      <c r="K558" s="69">
        <v>420.20000000000005</v>
      </c>
      <c r="L558" s="620">
        <v>0</v>
      </c>
      <c r="M558" s="69">
        <v>0</v>
      </c>
      <c r="N558" s="620">
        <v>0</v>
      </c>
      <c r="O558" s="69">
        <v>0</v>
      </c>
      <c r="P558" s="69">
        <v>0</v>
      </c>
      <c r="Q558" s="69">
        <v>0</v>
      </c>
      <c r="R558" s="69">
        <v>96.8</v>
      </c>
      <c r="S558" s="69">
        <v>4.2</v>
      </c>
      <c r="T558" s="69">
        <v>261.97333333333336</v>
      </c>
      <c r="U558" s="620">
        <v>0.2</v>
      </c>
      <c r="V558" s="69">
        <v>429.48</v>
      </c>
      <c r="W558" s="69">
        <v>0</v>
      </c>
      <c r="X558" s="69">
        <v>0</v>
      </c>
      <c r="Y558" s="69">
        <v>0</v>
      </c>
      <c r="Z558" s="60">
        <v>3405.6533333333332</v>
      </c>
      <c r="AA558" s="143">
        <v>265.60000000000002</v>
      </c>
      <c r="AB558" s="69">
        <v>695.08</v>
      </c>
      <c r="AC558" s="69">
        <v>2976.1733333333332</v>
      </c>
      <c r="AD558" s="238">
        <v>0.7</v>
      </c>
      <c r="AE558" s="69">
        <v>1503.18</v>
      </c>
      <c r="AF558" s="69"/>
      <c r="AG558" s="69">
        <v>1044.3</v>
      </c>
      <c r="AH558" s="503">
        <v>0.7</v>
      </c>
      <c r="AI558" s="594">
        <v>808.1</v>
      </c>
      <c r="AJ558" s="69">
        <v>260</v>
      </c>
      <c r="AK558" s="438">
        <v>0.11</v>
      </c>
      <c r="AL558" s="69">
        <v>236.2</v>
      </c>
      <c r="AM558" s="497">
        <v>0.80999999999999994</v>
      </c>
      <c r="AN558" s="461"/>
      <c r="AP558" s="576"/>
    </row>
    <row r="559" spans="2:42" s="601" customFormat="1" ht="15.75" customHeight="1" x14ac:dyDescent="0.25">
      <c r="B559" s="576">
        <v>545</v>
      </c>
      <c r="C559" s="667" t="s">
        <v>460</v>
      </c>
      <c r="D559" s="494" t="s">
        <v>124</v>
      </c>
      <c r="E559" s="530">
        <v>23</v>
      </c>
      <c r="F559" s="530">
        <v>85</v>
      </c>
      <c r="G559" s="530">
        <v>83</v>
      </c>
      <c r="H559" s="65">
        <v>7750.5</v>
      </c>
      <c r="I559" s="65">
        <v>201.8</v>
      </c>
      <c r="J559" s="615">
        <v>0.25723501709567126</v>
      </c>
      <c r="K559" s="65">
        <v>1993.7000000000003</v>
      </c>
      <c r="L559" s="615">
        <v>0</v>
      </c>
      <c r="M559" s="65">
        <v>0</v>
      </c>
      <c r="N559" s="615">
        <v>0</v>
      </c>
      <c r="O559" s="65">
        <v>0</v>
      </c>
      <c r="P559" s="65">
        <v>0</v>
      </c>
      <c r="Q559" s="65">
        <v>0</v>
      </c>
      <c r="R559" s="65">
        <v>331</v>
      </c>
      <c r="S559" s="65">
        <v>21.2</v>
      </c>
      <c r="T559" s="65">
        <v>987.35833333333312</v>
      </c>
      <c r="U559" s="615">
        <v>0.19999999999999998</v>
      </c>
      <c r="V559" s="65">
        <v>1550.1</v>
      </c>
      <c r="W559" s="65">
        <v>0</v>
      </c>
      <c r="X559" s="65">
        <v>0</v>
      </c>
      <c r="Y559" s="65">
        <v>0</v>
      </c>
      <c r="Z559" s="65">
        <v>12835.658333333333</v>
      </c>
      <c r="AA559" s="140">
        <v>1000.9000000000001</v>
      </c>
      <c r="AB559" s="140">
        <v>2551</v>
      </c>
      <c r="AC559" s="140">
        <v>11285.558333333334</v>
      </c>
      <c r="AD559" s="232">
        <v>0.7</v>
      </c>
      <c r="AE559" s="140">
        <v>5425.35</v>
      </c>
      <c r="AF559" s="140"/>
      <c r="AG559" s="140">
        <v>3710.6000000000004</v>
      </c>
      <c r="AH559" s="497"/>
      <c r="AI559" s="140">
        <v>2874.4</v>
      </c>
      <c r="AJ559" s="65"/>
      <c r="AK559" s="429"/>
      <c r="AL559" s="65">
        <v>836.2</v>
      </c>
      <c r="AM559" s="498"/>
      <c r="AN559" s="62">
        <v>0</v>
      </c>
      <c r="AP559" s="576"/>
    </row>
    <row r="560" spans="2:42" s="601" customFormat="1" ht="15.75" customHeight="1" x14ac:dyDescent="0.25">
      <c r="B560" s="576">
        <v>546</v>
      </c>
      <c r="C560" s="667"/>
      <c r="D560" s="15" t="s">
        <v>905</v>
      </c>
      <c r="E560" s="112">
        <v>10</v>
      </c>
      <c r="F560" s="112">
        <v>37</v>
      </c>
      <c r="G560" s="112">
        <v>37</v>
      </c>
      <c r="H560" s="69">
        <v>3467.3</v>
      </c>
      <c r="I560" s="69">
        <v>90.2</v>
      </c>
      <c r="J560" s="620">
        <v>0.29002393793441583</v>
      </c>
      <c r="K560" s="69">
        <v>1005.6000000000001</v>
      </c>
      <c r="L560" s="620">
        <v>0</v>
      </c>
      <c r="M560" s="69">
        <v>0</v>
      </c>
      <c r="N560" s="620">
        <v>0</v>
      </c>
      <c r="O560" s="69">
        <v>0</v>
      </c>
      <c r="P560" s="69">
        <v>0</v>
      </c>
      <c r="Q560" s="69">
        <v>0</v>
      </c>
      <c r="R560" s="69">
        <v>136.19999999999999</v>
      </c>
      <c r="S560" s="69">
        <v>8.5</v>
      </c>
      <c r="T560" s="69">
        <v>450.10499999999996</v>
      </c>
      <c r="U560" s="620">
        <v>0.2</v>
      </c>
      <c r="V560" s="69">
        <v>693.46</v>
      </c>
      <c r="W560" s="69">
        <v>0</v>
      </c>
      <c r="X560" s="69">
        <v>0</v>
      </c>
      <c r="Y560" s="69">
        <v>0</v>
      </c>
      <c r="Z560" s="60">
        <v>5851.3649999999998</v>
      </c>
      <c r="AA560" s="143">
        <v>456.3</v>
      </c>
      <c r="AB560" s="69">
        <v>1149.76</v>
      </c>
      <c r="AC560" s="69">
        <v>5157.9049999999997</v>
      </c>
      <c r="AD560" s="238">
        <v>0.7</v>
      </c>
      <c r="AE560" s="69">
        <v>2427.11</v>
      </c>
      <c r="AF560" s="69"/>
      <c r="AG560" s="69">
        <v>1728.1000000000001</v>
      </c>
      <c r="AH560" s="503">
        <v>0.70001442044241913</v>
      </c>
      <c r="AI560" s="594">
        <v>1277.4000000000001</v>
      </c>
      <c r="AJ560" s="69">
        <v>323</v>
      </c>
      <c r="AK560" s="438">
        <v>0.13</v>
      </c>
      <c r="AL560" s="69">
        <v>450.7</v>
      </c>
      <c r="AM560" s="497">
        <v>0.83001442044241913</v>
      </c>
      <c r="AN560" s="461"/>
      <c r="AP560" s="576"/>
    </row>
    <row r="561" spans="2:44" s="601" customFormat="1" x14ac:dyDescent="0.25">
      <c r="B561" s="576">
        <v>547</v>
      </c>
      <c r="C561" s="667"/>
      <c r="D561" s="15" t="s">
        <v>906</v>
      </c>
      <c r="E561" s="112">
        <v>13</v>
      </c>
      <c r="F561" s="112">
        <v>48</v>
      </c>
      <c r="G561" s="112">
        <v>46</v>
      </c>
      <c r="H561" s="69">
        <v>4283.2</v>
      </c>
      <c r="I561" s="69">
        <v>111.6</v>
      </c>
      <c r="J561" s="620">
        <v>0.23069200597683975</v>
      </c>
      <c r="K561" s="69">
        <v>988.1</v>
      </c>
      <c r="L561" s="620">
        <v>0</v>
      </c>
      <c r="M561" s="69">
        <v>0</v>
      </c>
      <c r="N561" s="620">
        <v>0</v>
      </c>
      <c r="O561" s="69">
        <v>0</v>
      </c>
      <c r="P561" s="69">
        <v>0</v>
      </c>
      <c r="Q561" s="69">
        <v>0</v>
      </c>
      <c r="R561" s="69">
        <v>194.8</v>
      </c>
      <c r="S561" s="69">
        <v>12.7</v>
      </c>
      <c r="T561" s="69">
        <v>537.25333333333322</v>
      </c>
      <c r="U561" s="620">
        <v>0.2</v>
      </c>
      <c r="V561" s="69">
        <v>856.64</v>
      </c>
      <c r="W561" s="69">
        <v>0</v>
      </c>
      <c r="X561" s="69">
        <v>0</v>
      </c>
      <c r="Y561" s="69">
        <v>0</v>
      </c>
      <c r="Z561" s="60">
        <v>6984.293333333334</v>
      </c>
      <c r="AA561" s="143">
        <v>544.6</v>
      </c>
      <c r="AB561" s="69">
        <v>1401.24</v>
      </c>
      <c r="AC561" s="69">
        <v>6127.6533333333336</v>
      </c>
      <c r="AD561" s="238">
        <v>0.7</v>
      </c>
      <c r="AE561" s="69">
        <v>2998.24</v>
      </c>
      <c r="AF561" s="69"/>
      <c r="AG561" s="69">
        <v>1982.5</v>
      </c>
      <c r="AH561" s="503">
        <v>0.7</v>
      </c>
      <c r="AI561" s="594">
        <v>1597</v>
      </c>
      <c r="AJ561" s="69">
        <v>238</v>
      </c>
      <c r="AK561" s="438">
        <v>0.09</v>
      </c>
      <c r="AL561" s="69">
        <v>385.5</v>
      </c>
      <c r="AM561" s="497">
        <v>0.78999999999999992</v>
      </c>
      <c r="AN561" s="461"/>
      <c r="AP561" s="576"/>
    </row>
    <row r="562" spans="2:44" s="601" customFormat="1" ht="15.75" customHeight="1" x14ac:dyDescent="0.25">
      <c r="B562" s="576">
        <v>548</v>
      </c>
      <c r="C562" s="683" t="s">
        <v>461</v>
      </c>
      <c r="D562" s="494" t="s">
        <v>124</v>
      </c>
      <c r="E562" s="530">
        <v>21</v>
      </c>
      <c r="F562" s="530">
        <v>84</v>
      </c>
      <c r="G562" s="530">
        <v>66</v>
      </c>
      <c r="H562" s="65">
        <v>6371.9</v>
      </c>
      <c r="I562" s="65">
        <v>126</v>
      </c>
      <c r="J562" s="615">
        <v>0.19061033600652866</v>
      </c>
      <c r="K562" s="65">
        <v>1214.55</v>
      </c>
      <c r="L562" s="615">
        <v>0</v>
      </c>
      <c r="M562" s="65">
        <v>0</v>
      </c>
      <c r="N562" s="615">
        <v>0</v>
      </c>
      <c r="O562" s="65">
        <v>0</v>
      </c>
      <c r="P562" s="65">
        <v>0</v>
      </c>
      <c r="Q562" s="65">
        <v>0</v>
      </c>
      <c r="R562" s="65">
        <v>363.29999999999995</v>
      </c>
      <c r="S562" s="65">
        <v>16.899999999999999</v>
      </c>
      <c r="T562" s="65">
        <v>780.58583333333331</v>
      </c>
      <c r="U562" s="615">
        <v>0.20000000000000004</v>
      </c>
      <c r="V562" s="65">
        <v>1274.3800000000001</v>
      </c>
      <c r="W562" s="65">
        <v>0</v>
      </c>
      <c r="X562" s="65">
        <v>0</v>
      </c>
      <c r="Y562" s="65">
        <v>0</v>
      </c>
      <c r="Z562" s="65">
        <v>10147.615833333335</v>
      </c>
      <c r="AA562" s="140">
        <v>791.3</v>
      </c>
      <c r="AB562" s="140">
        <v>2065.6800000000003</v>
      </c>
      <c r="AC562" s="140">
        <v>8873.2358333333341</v>
      </c>
      <c r="AD562" s="232">
        <v>0.7</v>
      </c>
      <c r="AE562" s="140">
        <v>4460.33</v>
      </c>
      <c r="AF562" s="140"/>
      <c r="AG562" s="140">
        <v>3100.7999999999997</v>
      </c>
      <c r="AH562" s="497"/>
      <c r="AI562" s="140">
        <v>2394.6999999999998</v>
      </c>
      <c r="AJ562" s="65"/>
      <c r="AK562" s="429"/>
      <c r="AL562" s="65">
        <v>706.1</v>
      </c>
      <c r="AM562" s="498"/>
      <c r="AN562" s="62">
        <v>0</v>
      </c>
      <c r="AP562" s="576"/>
    </row>
    <row r="563" spans="2:44" s="601" customFormat="1" ht="15.75" customHeight="1" x14ac:dyDescent="0.25">
      <c r="B563" s="576">
        <v>549</v>
      </c>
      <c r="C563" s="683"/>
      <c r="D563" s="15" t="s">
        <v>907</v>
      </c>
      <c r="E563" s="112">
        <v>10</v>
      </c>
      <c r="F563" s="112">
        <v>42</v>
      </c>
      <c r="G563" s="112">
        <v>35</v>
      </c>
      <c r="H563" s="69">
        <v>3315.1</v>
      </c>
      <c r="I563" s="69">
        <v>68.400000000000006</v>
      </c>
      <c r="J563" s="620">
        <v>0.19623842418026605</v>
      </c>
      <c r="K563" s="69">
        <v>650.54999999999995</v>
      </c>
      <c r="L563" s="620">
        <v>0</v>
      </c>
      <c r="M563" s="69">
        <v>0</v>
      </c>
      <c r="N563" s="620">
        <v>0</v>
      </c>
      <c r="O563" s="69">
        <v>0</v>
      </c>
      <c r="P563" s="69">
        <v>0</v>
      </c>
      <c r="Q563" s="69">
        <v>0</v>
      </c>
      <c r="R563" s="69">
        <v>196.6</v>
      </c>
      <c r="S563" s="69">
        <v>8.4</v>
      </c>
      <c r="T563" s="69">
        <v>408.50583333333333</v>
      </c>
      <c r="U563" s="620">
        <v>0.2</v>
      </c>
      <c r="V563" s="69">
        <v>663.02</v>
      </c>
      <c r="W563" s="69">
        <v>0</v>
      </c>
      <c r="X563" s="69">
        <v>0</v>
      </c>
      <c r="Y563" s="69">
        <v>0</v>
      </c>
      <c r="Z563" s="60">
        <v>5310.5758333333342</v>
      </c>
      <c r="AA563" s="143">
        <v>414.1</v>
      </c>
      <c r="AB563" s="69">
        <v>1077.1199999999999</v>
      </c>
      <c r="AC563" s="69">
        <v>4647.5558333333338</v>
      </c>
      <c r="AD563" s="238">
        <v>0.7</v>
      </c>
      <c r="AE563" s="69">
        <v>2320.5699999999997</v>
      </c>
      <c r="AF563" s="69"/>
      <c r="AG563" s="69">
        <v>1674.5</v>
      </c>
      <c r="AH563" s="503">
        <v>0.70001508250128197</v>
      </c>
      <c r="AI563" s="594">
        <v>1243.5</v>
      </c>
      <c r="AJ563" s="69">
        <v>353</v>
      </c>
      <c r="AK563" s="438">
        <v>0.13</v>
      </c>
      <c r="AL563" s="69">
        <v>431</v>
      </c>
      <c r="AM563" s="497">
        <v>0.83001508250128198</v>
      </c>
      <c r="AN563" s="461"/>
      <c r="AP563" s="576"/>
    </row>
    <row r="564" spans="2:44" s="601" customFormat="1" x14ac:dyDescent="0.25">
      <c r="B564" s="576">
        <v>550</v>
      </c>
      <c r="C564" s="683"/>
      <c r="D564" s="15" t="s">
        <v>1007</v>
      </c>
      <c r="E564" s="112">
        <v>11</v>
      </c>
      <c r="F564" s="112">
        <v>42</v>
      </c>
      <c r="G564" s="112">
        <v>31</v>
      </c>
      <c r="H564" s="69">
        <v>3056.8</v>
      </c>
      <c r="I564" s="69">
        <v>57.6</v>
      </c>
      <c r="J564" s="620">
        <v>0.18450667364564249</v>
      </c>
      <c r="K564" s="69">
        <v>564</v>
      </c>
      <c r="L564" s="620">
        <v>0</v>
      </c>
      <c r="M564" s="69">
        <v>0</v>
      </c>
      <c r="N564" s="620">
        <v>0</v>
      </c>
      <c r="O564" s="69">
        <v>0</v>
      </c>
      <c r="P564" s="69">
        <v>0</v>
      </c>
      <c r="Q564" s="69">
        <v>0</v>
      </c>
      <c r="R564" s="69">
        <v>166.7</v>
      </c>
      <c r="S564" s="69">
        <v>8.5</v>
      </c>
      <c r="T564" s="69">
        <v>372.08000000000004</v>
      </c>
      <c r="U564" s="620">
        <v>0.20000000000000004</v>
      </c>
      <c r="V564" s="69">
        <v>611.36000000000013</v>
      </c>
      <c r="W564" s="69">
        <v>0</v>
      </c>
      <c r="X564" s="69">
        <v>0</v>
      </c>
      <c r="Y564" s="69">
        <v>0</v>
      </c>
      <c r="Z564" s="60">
        <v>4837.0400000000009</v>
      </c>
      <c r="AA564" s="143">
        <v>377.2</v>
      </c>
      <c r="AB564" s="69">
        <v>988.56000000000017</v>
      </c>
      <c r="AC564" s="69">
        <v>4225.68</v>
      </c>
      <c r="AD564" s="238">
        <v>0.7</v>
      </c>
      <c r="AE564" s="69">
        <v>2139.7600000000002</v>
      </c>
      <c r="AF564" s="69"/>
      <c r="AG564" s="69">
        <v>1426.3000000000002</v>
      </c>
      <c r="AH564" s="503">
        <v>0.70000000000000007</v>
      </c>
      <c r="AI564" s="594">
        <v>1151.2</v>
      </c>
      <c r="AJ564" s="69">
        <v>242</v>
      </c>
      <c r="AK564" s="438">
        <v>0.09</v>
      </c>
      <c r="AL564" s="69">
        <v>275.10000000000002</v>
      </c>
      <c r="AM564" s="497">
        <v>0.79</v>
      </c>
      <c r="AN564" s="461"/>
      <c r="AP564" s="576"/>
    </row>
    <row r="565" spans="2:44" ht="15.75" customHeight="1" x14ac:dyDescent="0.25">
      <c r="B565" s="576">
        <v>551</v>
      </c>
      <c r="C565" s="683" t="s">
        <v>462</v>
      </c>
      <c r="D565" s="494" t="s">
        <v>124</v>
      </c>
      <c r="E565" s="530">
        <v>21</v>
      </c>
      <c r="F565" s="530">
        <v>93</v>
      </c>
      <c r="G565" s="530">
        <v>83</v>
      </c>
      <c r="H565" s="65">
        <v>7775.6</v>
      </c>
      <c r="I565" s="65">
        <v>132.4</v>
      </c>
      <c r="J565" s="615">
        <v>0.18730387365605225</v>
      </c>
      <c r="K565" s="65">
        <v>1456.3999999999999</v>
      </c>
      <c r="L565" s="615">
        <v>4.1668810123977563E-3</v>
      </c>
      <c r="M565" s="65">
        <v>32.4</v>
      </c>
      <c r="N565" s="615">
        <v>0</v>
      </c>
      <c r="O565" s="65">
        <v>0</v>
      </c>
      <c r="P565" s="65">
        <v>0</v>
      </c>
      <c r="Q565" s="65">
        <v>0</v>
      </c>
      <c r="R565" s="65">
        <v>499.6</v>
      </c>
      <c r="S565" s="65">
        <v>21.2</v>
      </c>
      <c r="T565" s="65">
        <v>956.06000000000006</v>
      </c>
      <c r="U565" s="615">
        <v>0.2</v>
      </c>
      <c r="V565" s="65">
        <v>1555.1200000000001</v>
      </c>
      <c r="W565" s="65">
        <v>0</v>
      </c>
      <c r="X565" s="65">
        <v>0</v>
      </c>
      <c r="Y565" s="65">
        <v>0</v>
      </c>
      <c r="Z565" s="65">
        <v>12428.78</v>
      </c>
      <c r="AA565" s="140">
        <v>969.2</v>
      </c>
      <c r="AB565" s="140">
        <v>2524.3200000000002</v>
      </c>
      <c r="AC565" s="140">
        <v>10873.66</v>
      </c>
      <c r="AD565" s="232">
        <v>0.7</v>
      </c>
      <c r="AE565" s="140">
        <v>5442.92</v>
      </c>
      <c r="AF565" s="140"/>
      <c r="AG565" s="140">
        <v>3618.5</v>
      </c>
      <c r="AH565" s="497"/>
      <c r="AI565" s="140">
        <v>2918.7</v>
      </c>
      <c r="AJ565" s="65"/>
      <c r="AK565" s="429"/>
      <c r="AL565" s="65">
        <v>699.8</v>
      </c>
      <c r="AM565" s="498"/>
      <c r="AN565" s="62">
        <v>0</v>
      </c>
    </row>
    <row r="566" spans="2:44" ht="18.75" customHeight="1" x14ac:dyDescent="0.25">
      <c r="B566" s="576">
        <v>552</v>
      </c>
      <c r="C566" s="683"/>
      <c r="D566" s="15" t="s">
        <v>908</v>
      </c>
      <c r="E566" s="112">
        <v>13</v>
      </c>
      <c r="F566" s="112">
        <v>47</v>
      </c>
      <c r="G566" s="112">
        <v>41</v>
      </c>
      <c r="H566" s="69">
        <v>3940.5</v>
      </c>
      <c r="I566" s="69">
        <v>64</v>
      </c>
      <c r="J566" s="620">
        <v>0.21875396523283847</v>
      </c>
      <c r="K566" s="69">
        <v>862</v>
      </c>
      <c r="L566" s="620">
        <v>0</v>
      </c>
      <c r="M566" s="69">
        <v>0</v>
      </c>
      <c r="N566" s="620">
        <v>0</v>
      </c>
      <c r="O566" s="69">
        <v>0</v>
      </c>
      <c r="P566" s="69">
        <v>0</v>
      </c>
      <c r="Q566" s="69">
        <v>0</v>
      </c>
      <c r="R566" s="69">
        <v>215.5</v>
      </c>
      <c r="S566" s="69">
        <v>8.5</v>
      </c>
      <c r="T566" s="69">
        <v>489.88333333333333</v>
      </c>
      <c r="U566" s="620">
        <v>0.20000000000000004</v>
      </c>
      <c r="V566" s="69">
        <v>788.10000000000014</v>
      </c>
      <c r="W566" s="69">
        <v>0</v>
      </c>
      <c r="X566" s="69">
        <v>0</v>
      </c>
      <c r="Y566" s="69">
        <v>0</v>
      </c>
      <c r="Z566" s="60">
        <v>6368.4833333333336</v>
      </c>
      <c r="AA566" s="143">
        <v>496.6</v>
      </c>
      <c r="AB566" s="69">
        <v>1284.7000000000003</v>
      </c>
      <c r="AC566" s="69">
        <v>5580.3833333333332</v>
      </c>
      <c r="AD566" s="238">
        <v>0.7</v>
      </c>
      <c r="AE566" s="69">
        <v>2758.35</v>
      </c>
      <c r="AF566" s="69"/>
      <c r="AG566" s="69">
        <v>1828.3000000000002</v>
      </c>
      <c r="AH566" s="503">
        <v>0.70001268874508327</v>
      </c>
      <c r="AI566" s="594">
        <v>1473.7</v>
      </c>
      <c r="AJ566" s="69">
        <v>217</v>
      </c>
      <c r="AK566" s="438">
        <v>0.09</v>
      </c>
      <c r="AL566" s="69">
        <v>354.6</v>
      </c>
      <c r="AM566" s="497">
        <v>0.79001268874508324</v>
      </c>
      <c r="AN566" s="461"/>
    </row>
    <row r="567" spans="2:44" s="601" customFormat="1" x14ac:dyDescent="0.25">
      <c r="B567" s="576">
        <v>553</v>
      </c>
      <c r="C567" s="683"/>
      <c r="D567" s="15" t="s">
        <v>909</v>
      </c>
      <c r="E567" s="112">
        <v>8</v>
      </c>
      <c r="F567" s="112">
        <v>46</v>
      </c>
      <c r="G567" s="112">
        <v>42</v>
      </c>
      <c r="H567" s="69">
        <v>3835.1</v>
      </c>
      <c r="I567" s="69">
        <v>68.400000000000006</v>
      </c>
      <c r="J567" s="620">
        <v>0.15498943964955278</v>
      </c>
      <c r="K567" s="69">
        <v>594.39999999999986</v>
      </c>
      <c r="L567" s="620">
        <v>8.4482803577481686E-3</v>
      </c>
      <c r="M567" s="69">
        <v>32.4</v>
      </c>
      <c r="N567" s="620">
        <v>0</v>
      </c>
      <c r="O567" s="69">
        <v>0</v>
      </c>
      <c r="P567" s="69">
        <v>0</v>
      </c>
      <c r="Q567" s="69">
        <v>0</v>
      </c>
      <c r="R567" s="69">
        <v>284.10000000000002</v>
      </c>
      <c r="S567" s="69">
        <v>12.7</v>
      </c>
      <c r="T567" s="69">
        <v>466.17666666666673</v>
      </c>
      <c r="U567" s="620">
        <v>0.2</v>
      </c>
      <c r="V567" s="69">
        <v>767.02</v>
      </c>
      <c r="W567" s="69">
        <v>0</v>
      </c>
      <c r="X567" s="69">
        <v>0</v>
      </c>
      <c r="Y567" s="69">
        <v>0</v>
      </c>
      <c r="Z567" s="60">
        <v>6060.2966666666671</v>
      </c>
      <c r="AA567" s="143">
        <v>472.6</v>
      </c>
      <c r="AB567" s="69">
        <v>1239.6199999999999</v>
      </c>
      <c r="AC567" s="69">
        <v>5293.2766666666666</v>
      </c>
      <c r="AD567" s="238">
        <v>0.7</v>
      </c>
      <c r="AE567" s="69">
        <v>2684.5699999999997</v>
      </c>
      <c r="AF567" s="69"/>
      <c r="AG567" s="69">
        <v>1790.2</v>
      </c>
      <c r="AH567" s="503">
        <v>0.7000130374696879</v>
      </c>
      <c r="AI567" s="594">
        <v>1445</v>
      </c>
      <c r="AJ567" s="69">
        <v>199</v>
      </c>
      <c r="AK567" s="438">
        <v>0.09</v>
      </c>
      <c r="AL567" s="69">
        <v>345.2</v>
      </c>
      <c r="AM567" s="497">
        <v>0.79001303746968787</v>
      </c>
      <c r="AN567" s="461"/>
      <c r="AP567" s="576"/>
    </row>
    <row r="568" spans="2:44" ht="37.5" customHeight="1" x14ac:dyDescent="0.25">
      <c r="B568" s="576">
        <v>554</v>
      </c>
      <c r="C568" s="741" t="s">
        <v>463</v>
      </c>
      <c r="D568" s="742"/>
      <c r="E568" s="511">
        <v>94</v>
      </c>
      <c r="F568" s="511">
        <v>630</v>
      </c>
      <c r="G568" s="511">
        <v>564</v>
      </c>
      <c r="H568" s="512">
        <v>53099.91</v>
      </c>
      <c r="I568" s="512">
        <v>1791.2800000000002</v>
      </c>
      <c r="J568" s="598">
        <v>0.31288188624048513</v>
      </c>
      <c r="K568" s="512">
        <v>16614</v>
      </c>
      <c r="L568" s="598">
        <v>4.2937925883490194E-4</v>
      </c>
      <c r="M568" s="512">
        <v>22.8</v>
      </c>
      <c r="N568" s="598">
        <v>0</v>
      </c>
      <c r="O568" s="512">
        <v>0</v>
      </c>
      <c r="P568" s="512">
        <v>0</v>
      </c>
      <c r="Q568" s="512">
        <v>0</v>
      </c>
      <c r="R568" s="512">
        <v>2105.3200000000002</v>
      </c>
      <c r="S568" s="512">
        <v>74.100000000000009</v>
      </c>
      <c r="T568" s="512">
        <v>6907.3653699166662</v>
      </c>
      <c r="U568" s="598">
        <v>0.17290000000000003</v>
      </c>
      <c r="V568" s="513">
        <v>9180.9744390000014</v>
      </c>
      <c r="W568" s="512">
        <v>6907.3653699166662</v>
      </c>
      <c r="X568" s="512">
        <v>0</v>
      </c>
      <c r="Y568" s="512">
        <v>15.8</v>
      </c>
      <c r="Z568" s="512">
        <v>100097.23411216668</v>
      </c>
      <c r="AA568" s="509">
        <v>3623.5</v>
      </c>
      <c r="AB568" s="509">
        <v>20632.008275583328</v>
      </c>
      <c r="AC568" s="509">
        <v>83088.72583658334</v>
      </c>
      <c r="AD568" s="599"/>
      <c r="AE568" s="509">
        <v>38220.525000000001</v>
      </c>
      <c r="AF568" s="509"/>
      <c r="AG568" s="525">
        <v>3715.8</v>
      </c>
      <c r="AH568" s="526"/>
      <c r="AI568" s="525">
        <v>2100</v>
      </c>
      <c r="AJ568" s="525"/>
      <c r="AK568" s="525"/>
      <c r="AL568" s="525">
        <v>1615.8000000000002</v>
      </c>
      <c r="AM568" s="497"/>
      <c r="AN568" s="525">
        <v>0</v>
      </c>
    </row>
    <row r="569" spans="2:44" ht="53.25" customHeight="1" x14ac:dyDescent="0.25">
      <c r="B569" s="576">
        <v>555</v>
      </c>
      <c r="C569" s="561" t="s">
        <v>829</v>
      </c>
      <c r="D569" s="609"/>
      <c r="E569" s="564"/>
      <c r="F569" s="564">
        <v>17</v>
      </c>
      <c r="G569" s="564">
        <v>15</v>
      </c>
      <c r="H569" s="309">
        <v>1500.8400000000001</v>
      </c>
      <c r="I569" s="309">
        <v>82.38</v>
      </c>
      <c r="J569" s="611">
        <v>0.44309853148903267</v>
      </c>
      <c r="K569" s="134">
        <v>665.01999999999987</v>
      </c>
      <c r="L569" s="611">
        <v>0</v>
      </c>
      <c r="M569" s="134">
        <v>0</v>
      </c>
      <c r="N569" s="611">
        <v>0</v>
      </c>
      <c r="O569" s="309">
        <v>0</v>
      </c>
      <c r="P569" s="309">
        <v>0</v>
      </c>
      <c r="Q569" s="309">
        <v>0</v>
      </c>
      <c r="R569" s="309">
        <v>0</v>
      </c>
      <c r="S569" s="309">
        <v>0</v>
      </c>
      <c r="T569" s="309">
        <v>209.91046666666668</v>
      </c>
      <c r="U569" s="611">
        <v>0.47324031875483058</v>
      </c>
      <c r="V569" s="156">
        <v>710.25800000000004</v>
      </c>
      <c r="W569" s="309">
        <v>209.91046666666668</v>
      </c>
      <c r="X569" s="309">
        <v>0</v>
      </c>
      <c r="Y569" s="309">
        <v>0</v>
      </c>
      <c r="Z569" s="309">
        <v>3378.3189333333335</v>
      </c>
      <c r="AA569" s="146">
        <v>366.8</v>
      </c>
      <c r="AB569" s="309">
        <v>1286.9684666666667</v>
      </c>
      <c r="AC569" s="309">
        <v>2458.1504666666669</v>
      </c>
      <c r="AD569" s="310">
        <v>0.4</v>
      </c>
      <c r="AE569" s="309"/>
      <c r="AF569" s="309"/>
      <c r="AG569" s="309"/>
      <c r="AH569" s="532"/>
      <c r="AI569" s="146"/>
      <c r="AJ569" s="309"/>
      <c r="AK569" s="531"/>
      <c r="AL569" s="309"/>
      <c r="AM569" s="497"/>
      <c r="AN569" s="146"/>
    </row>
    <row r="570" spans="2:44" x14ac:dyDescent="0.25">
      <c r="B570" s="576">
        <v>556</v>
      </c>
      <c r="C570" s="494" t="s">
        <v>710</v>
      </c>
      <c r="D570" s="28"/>
      <c r="E570" s="530">
        <v>94</v>
      </c>
      <c r="F570" s="530">
        <v>630</v>
      </c>
      <c r="G570" s="530">
        <v>564</v>
      </c>
      <c r="H570" s="65">
        <v>53099.91</v>
      </c>
      <c r="I570" s="65">
        <v>1791.2800000000002</v>
      </c>
      <c r="J570" s="615">
        <v>0.31288188624048513</v>
      </c>
      <c r="K570" s="65">
        <v>16614</v>
      </c>
      <c r="L570" s="615">
        <v>4.2937925883490194E-4</v>
      </c>
      <c r="M570" s="65">
        <v>22.8</v>
      </c>
      <c r="N570" s="615">
        <v>0</v>
      </c>
      <c r="O570" s="65">
        <v>0</v>
      </c>
      <c r="P570" s="65">
        <v>0</v>
      </c>
      <c r="Q570" s="65">
        <v>0</v>
      </c>
      <c r="R570" s="65">
        <v>2105.3200000000002</v>
      </c>
      <c r="S570" s="65">
        <v>74.100000000000009</v>
      </c>
      <c r="T570" s="65">
        <v>6907.3653699166662</v>
      </c>
      <c r="U570" s="615">
        <v>0.17290000000000003</v>
      </c>
      <c r="V570" s="65">
        <v>9180.9744390000014</v>
      </c>
      <c r="W570" s="65">
        <v>6907.3653699166662</v>
      </c>
      <c r="X570" s="65">
        <v>0</v>
      </c>
      <c r="Y570" s="65">
        <v>15.8</v>
      </c>
      <c r="Z570" s="65">
        <v>96718.915178833355</v>
      </c>
      <c r="AA570" s="62">
        <v>3256.7</v>
      </c>
      <c r="AB570" s="62">
        <v>19345.039808916663</v>
      </c>
      <c r="AC570" s="62">
        <v>80630.575369916667</v>
      </c>
      <c r="AD570" s="232">
        <v>0.7</v>
      </c>
      <c r="AE570" s="62">
        <v>37169.936999999998</v>
      </c>
      <c r="AF570" s="62"/>
      <c r="AG570" s="62">
        <v>3715.8</v>
      </c>
      <c r="AH570" s="498"/>
      <c r="AI570" s="62">
        <v>2100</v>
      </c>
      <c r="AJ570" s="62">
        <v>0</v>
      </c>
      <c r="AK570" s="62"/>
      <c r="AL570" s="62">
        <v>1615.8000000000002</v>
      </c>
      <c r="AM570" s="498"/>
      <c r="AN570" s="62">
        <v>0</v>
      </c>
      <c r="AP570" s="576">
        <v>3715.8</v>
      </c>
      <c r="AQ570" s="576">
        <v>7669.8</v>
      </c>
      <c r="AR570" s="578">
        <v>11385.6</v>
      </c>
    </row>
    <row r="571" spans="2:44" x14ac:dyDescent="0.25">
      <c r="B571" s="576">
        <v>557</v>
      </c>
      <c r="C571" s="678" t="s">
        <v>464</v>
      </c>
      <c r="D571" s="495" t="s">
        <v>124</v>
      </c>
      <c r="E571" s="530">
        <v>27</v>
      </c>
      <c r="F571" s="530">
        <v>134</v>
      </c>
      <c r="G571" s="530">
        <v>120</v>
      </c>
      <c r="H571" s="65">
        <v>11658.780000000002</v>
      </c>
      <c r="I571" s="65">
        <v>344.40000000000009</v>
      </c>
      <c r="J571" s="615">
        <v>0.24755591922997086</v>
      </c>
      <c r="K571" s="65">
        <v>2886.2000000000003</v>
      </c>
      <c r="L571" s="615">
        <v>1.9556077050943577E-3</v>
      </c>
      <c r="M571" s="65">
        <v>22.8</v>
      </c>
      <c r="N571" s="615">
        <v>0</v>
      </c>
      <c r="O571" s="65">
        <v>0</v>
      </c>
      <c r="P571" s="65">
        <v>0</v>
      </c>
      <c r="Q571" s="65">
        <v>0</v>
      </c>
      <c r="R571" s="65">
        <v>313.59999999999997</v>
      </c>
      <c r="S571" s="65">
        <v>4.4000000000000004</v>
      </c>
      <c r="T571" s="65">
        <v>1437.1652551666671</v>
      </c>
      <c r="U571" s="615">
        <v>0.17289999999999997</v>
      </c>
      <c r="V571" s="65">
        <v>2015.8030620000002</v>
      </c>
      <c r="W571" s="65">
        <v>1437.1652551666671</v>
      </c>
      <c r="X571" s="65">
        <v>0</v>
      </c>
      <c r="Y571" s="65">
        <v>0</v>
      </c>
      <c r="Z571" s="65">
        <v>20120.31357233334</v>
      </c>
      <c r="AA571" s="140">
        <v>677.4</v>
      </c>
      <c r="AB571" s="140">
        <v>4130.3683171666671</v>
      </c>
      <c r="AC571" s="140">
        <v>16667.345255166671</v>
      </c>
      <c r="AD571" s="232">
        <v>0.7</v>
      </c>
      <c r="AE571" s="140">
        <v>8161.1460000000006</v>
      </c>
      <c r="AF571" s="140"/>
      <c r="AG571" s="140">
        <v>1248.4000000000001</v>
      </c>
      <c r="AH571" s="498"/>
      <c r="AI571" s="140">
        <v>446</v>
      </c>
      <c r="AJ571" s="65"/>
      <c r="AK571" s="429"/>
      <c r="AL571" s="65">
        <v>802.4</v>
      </c>
      <c r="AM571" s="498"/>
      <c r="AN571" s="62">
        <v>0</v>
      </c>
      <c r="AR571" s="578"/>
    </row>
    <row r="572" spans="2:44" x14ac:dyDescent="0.25">
      <c r="B572" s="576">
        <v>558</v>
      </c>
      <c r="C572" s="678"/>
      <c r="D572" s="15" t="s">
        <v>910</v>
      </c>
      <c r="E572" s="112">
        <v>12</v>
      </c>
      <c r="F572" s="112">
        <v>61</v>
      </c>
      <c r="G572" s="112">
        <v>54</v>
      </c>
      <c r="H572" s="69">
        <v>5147.0800000000008</v>
      </c>
      <c r="I572" s="69">
        <v>159.60000000000002</v>
      </c>
      <c r="J572" s="620">
        <v>0.2296447694615199</v>
      </c>
      <c r="K572" s="69">
        <v>1182</v>
      </c>
      <c r="L572" s="620">
        <v>4.4296960606790637E-3</v>
      </c>
      <c r="M572" s="69">
        <v>22.8</v>
      </c>
      <c r="N572" s="620">
        <v>0</v>
      </c>
      <c r="O572" s="69">
        <v>0</v>
      </c>
      <c r="P572" s="69">
        <v>0</v>
      </c>
      <c r="Q572" s="69">
        <v>0</v>
      </c>
      <c r="R572" s="69">
        <v>147.19999999999999</v>
      </c>
      <c r="S572" s="69">
        <v>0</v>
      </c>
      <c r="T572" s="69">
        <v>629.05084433333354</v>
      </c>
      <c r="U572" s="620">
        <v>0.1729</v>
      </c>
      <c r="V572" s="69">
        <v>889.93013200000007</v>
      </c>
      <c r="W572" s="69">
        <v>629.05084433333354</v>
      </c>
      <c r="X572" s="69">
        <v>0</v>
      </c>
      <c r="Y572" s="69">
        <v>0</v>
      </c>
      <c r="Z572" s="60">
        <v>8806.7118206666692</v>
      </c>
      <c r="AA572" s="143">
        <v>296.5</v>
      </c>
      <c r="AB572" s="69">
        <v>1815.4809763333337</v>
      </c>
      <c r="AC572" s="69">
        <v>7287.730844333335</v>
      </c>
      <c r="AD572" s="238">
        <v>0.7</v>
      </c>
      <c r="AE572" s="69">
        <v>3602.9560000000001</v>
      </c>
      <c r="AF572" s="69"/>
      <c r="AG572" s="69">
        <v>704.2</v>
      </c>
      <c r="AH572" s="498">
        <v>0.7</v>
      </c>
      <c r="AI572" s="143">
        <v>241</v>
      </c>
      <c r="AJ572" s="69">
        <v>236</v>
      </c>
      <c r="AK572" s="438">
        <v>0.09</v>
      </c>
      <c r="AL572" s="69">
        <v>463.2</v>
      </c>
      <c r="AM572" s="497">
        <v>0.78999999999999992</v>
      </c>
      <c r="AN572" s="461"/>
      <c r="AP572" s="640">
        <v>0.18951504386673126</v>
      </c>
      <c r="AQ572" s="576">
        <v>1453.4</v>
      </c>
      <c r="AR572" s="578">
        <v>2157.6000000000004</v>
      </c>
    </row>
    <row r="573" spans="2:44" s="601" customFormat="1" ht="15.75" customHeight="1" x14ac:dyDescent="0.25">
      <c r="B573" s="576">
        <v>559</v>
      </c>
      <c r="C573" s="678"/>
      <c r="D573" s="15" t="s">
        <v>911</v>
      </c>
      <c r="E573" s="112">
        <v>13</v>
      </c>
      <c r="F573" s="112">
        <v>55</v>
      </c>
      <c r="G573" s="112">
        <v>49</v>
      </c>
      <c r="H573" s="69">
        <v>4845.9000000000005</v>
      </c>
      <c r="I573" s="69">
        <v>115.20000000000002</v>
      </c>
      <c r="J573" s="620">
        <v>0.2136445242369838</v>
      </c>
      <c r="K573" s="69">
        <v>1035.3</v>
      </c>
      <c r="L573" s="620">
        <v>0</v>
      </c>
      <c r="M573" s="69">
        <v>0</v>
      </c>
      <c r="N573" s="620">
        <v>0</v>
      </c>
      <c r="O573" s="69">
        <v>0</v>
      </c>
      <c r="P573" s="69">
        <v>0</v>
      </c>
      <c r="Q573" s="69">
        <v>0</v>
      </c>
      <c r="R573" s="69">
        <v>128.5</v>
      </c>
      <c r="S573" s="69">
        <v>0</v>
      </c>
      <c r="T573" s="69">
        <v>580.22967583333332</v>
      </c>
      <c r="U573" s="620">
        <v>0.17289999999999997</v>
      </c>
      <c r="V573" s="69">
        <v>837.85610999999994</v>
      </c>
      <c r="W573" s="69">
        <v>580.22967583333332</v>
      </c>
      <c r="X573" s="69">
        <v>0</v>
      </c>
      <c r="Y573" s="69">
        <v>0</v>
      </c>
      <c r="Z573" s="60">
        <v>8123.2154616666667</v>
      </c>
      <c r="AA573" s="143">
        <v>273.5</v>
      </c>
      <c r="AB573" s="69">
        <v>1691.5857858333334</v>
      </c>
      <c r="AC573" s="69">
        <v>6705.1296758333337</v>
      </c>
      <c r="AD573" s="238">
        <v>0.7</v>
      </c>
      <c r="AE573" s="69">
        <v>3392.13</v>
      </c>
      <c r="AF573" s="69"/>
      <c r="AG573" s="69">
        <v>478.6</v>
      </c>
      <c r="AH573" s="498">
        <v>0.7</v>
      </c>
      <c r="AI573" s="143">
        <v>139.4</v>
      </c>
      <c r="AJ573" s="69">
        <v>142</v>
      </c>
      <c r="AK573" s="438">
        <v>7.0000000000000007E-2</v>
      </c>
      <c r="AL573" s="69">
        <v>339.2</v>
      </c>
      <c r="AM573" s="497">
        <v>0.77</v>
      </c>
      <c r="AN573" s="461"/>
      <c r="AP573" s="640">
        <v>0.12880133484041123</v>
      </c>
      <c r="AQ573" s="576">
        <v>987.9</v>
      </c>
      <c r="AR573" s="578">
        <v>1466.5</v>
      </c>
    </row>
    <row r="574" spans="2:44" ht="15.75" customHeight="1" x14ac:dyDescent="0.25">
      <c r="B574" s="576">
        <v>560</v>
      </c>
      <c r="C574" s="678"/>
      <c r="D574" s="15" t="s">
        <v>731</v>
      </c>
      <c r="E574" s="112">
        <v>2</v>
      </c>
      <c r="F574" s="112">
        <v>18</v>
      </c>
      <c r="G574" s="112">
        <v>17</v>
      </c>
      <c r="H574" s="69">
        <v>1665.8000000000002</v>
      </c>
      <c r="I574" s="69">
        <v>69.599999999999994</v>
      </c>
      <c r="J574" s="620">
        <v>0.40154880537879689</v>
      </c>
      <c r="K574" s="69">
        <v>668.9</v>
      </c>
      <c r="L574" s="620">
        <v>0</v>
      </c>
      <c r="M574" s="69">
        <v>0</v>
      </c>
      <c r="N574" s="620">
        <v>0</v>
      </c>
      <c r="O574" s="69">
        <v>0</v>
      </c>
      <c r="P574" s="69">
        <v>0</v>
      </c>
      <c r="Q574" s="69">
        <v>0</v>
      </c>
      <c r="R574" s="69">
        <v>37.9</v>
      </c>
      <c r="S574" s="69">
        <v>4.4000000000000004</v>
      </c>
      <c r="T574" s="69">
        <v>227.88473500000001</v>
      </c>
      <c r="U574" s="620">
        <v>0.17289999999999997</v>
      </c>
      <c r="V574" s="69">
        <v>288.01682</v>
      </c>
      <c r="W574" s="69">
        <v>227.88473500000001</v>
      </c>
      <c r="X574" s="69">
        <v>0</v>
      </c>
      <c r="Y574" s="69">
        <v>0</v>
      </c>
      <c r="Z574" s="60">
        <v>3190.3862900000004</v>
      </c>
      <c r="AA574" s="143">
        <v>107.4</v>
      </c>
      <c r="AB574" s="69">
        <v>623.30155500000001</v>
      </c>
      <c r="AC574" s="69">
        <v>2674.4847350000005</v>
      </c>
      <c r="AD574" s="238">
        <v>0.7</v>
      </c>
      <c r="AE574" s="69">
        <v>1166.06</v>
      </c>
      <c r="AF574" s="69"/>
      <c r="AG574" s="69">
        <v>65.599999999999994</v>
      </c>
      <c r="AH574" s="498">
        <v>0.7</v>
      </c>
      <c r="AI574" s="143">
        <v>65.599999999999994</v>
      </c>
      <c r="AJ574" s="69">
        <v>118</v>
      </c>
      <c r="AK574" s="438">
        <v>0</v>
      </c>
      <c r="AL574" s="69">
        <v>0</v>
      </c>
      <c r="AM574" s="497">
        <v>0.7</v>
      </c>
      <c r="AN574" s="461"/>
      <c r="AP574" s="640">
        <v>1.765434092254696E-2</v>
      </c>
      <c r="AQ574" s="576">
        <v>135.4</v>
      </c>
      <c r="AR574" s="578">
        <v>201</v>
      </c>
    </row>
    <row r="575" spans="2:44" x14ac:dyDescent="0.25">
      <c r="B575" s="576">
        <v>561</v>
      </c>
      <c r="C575" s="678" t="s">
        <v>465</v>
      </c>
      <c r="D575" s="495" t="s">
        <v>124</v>
      </c>
      <c r="E575" s="530">
        <v>18</v>
      </c>
      <c r="F575" s="530">
        <v>117</v>
      </c>
      <c r="G575" s="530">
        <v>104</v>
      </c>
      <c r="H575" s="65">
        <v>9598.2400000000016</v>
      </c>
      <c r="I575" s="65">
        <v>277.2</v>
      </c>
      <c r="J575" s="615">
        <v>0.27129973828535225</v>
      </c>
      <c r="K575" s="65">
        <v>2604</v>
      </c>
      <c r="L575" s="615">
        <v>0</v>
      </c>
      <c r="M575" s="65">
        <v>0</v>
      </c>
      <c r="N575" s="615">
        <v>0</v>
      </c>
      <c r="O575" s="65">
        <v>0</v>
      </c>
      <c r="P575" s="65">
        <v>0</v>
      </c>
      <c r="Q575" s="65">
        <v>0</v>
      </c>
      <c r="R575" s="65">
        <v>463.29999999999995</v>
      </c>
      <c r="S575" s="65">
        <v>0</v>
      </c>
      <c r="T575" s="65">
        <v>1216.8563079999999</v>
      </c>
      <c r="U575" s="615">
        <v>0.17289999999999997</v>
      </c>
      <c r="V575" s="65">
        <v>1659.5356959999999</v>
      </c>
      <c r="W575" s="65">
        <v>1216.8563079999999</v>
      </c>
      <c r="X575" s="65">
        <v>0</v>
      </c>
      <c r="Y575" s="65">
        <v>0</v>
      </c>
      <c r="Z575" s="65">
        <v>17035.988312000001</v>
      </c>
      <c r="AA575" s="140">
        <v>573.6</v>
      </c>
      <c r="AB575" s="140">
        <v>3449.9920039999997</v>
      </c>
      <c r="AC575" s="140">
        <v>14159.596308</v>
      </c>
      <c r="AD575" s="232">
        <v>0.7</v>
      </c>
      <c r="AE575" s="140">
        <v>6718.7680000000009</v>
      </c>
      <c r="AF575" s="140"/>
      <c r="AG575" s="140">
        <v>498.7</v>
      </c>
      <c r="AH575" s="498"/>
      <c r="AI575" s="140">
        <v>381.2</v>
      </c>
      <c r="AJ575" s="65"/>
      <c r="AK575" s="429"/>
      <c r="AL575" s="65">
        <v>117.5</v>
      </c>
      <c r="AM575" s="498"/>
      <c r="AN575" s="62">
        <v>0</v>
      </c>
      <c r="AP575" s="640"/>
      <c r="AQ575" s="576">
        <v>0</v>
      </c>
      <c r="AR575" s="578"/>
    </row>
    <row r="576" spans="2:44" x14ac:dyDescent="0.25">
      <c r="B576" s="576">
        <v>562</v>
      </c>
      <c r="C576" s="678"/>
      <c r="D576" s="15" t="s">
        <v>912</v>
      </c>
      <c r="E576" s="112">
        <v>8</v>
      </c>
      <c r="F576" s="112">
        <v>54</v>
      </c>
      <c r="G576" s="112">
        <v>52</v>
      </c>
      <c r="H576" s="69">
        <v>4643.4800000000005</v>
      </c>
      <c r="I576" s="69">
        <v>142.79999999999998</v>
      </c>
      <c r="J576" s="620">
        <v>0.26876394428316691</v>
      </c>
      <c r="K576" s="69">
        <v>1248</v>
      </c>
      <c r="L576" s="620">
        <v>0</v>
      </c>
      <c r="M576" s="69">
        <v>0</v>
      </c>
      <c r="N576" s="620">
        <v>0</v>
      </c>
      <c r="O576" s="69">
        <v>0</v>
      </c>
      <c r="P576" s="69">
        <v>0</v>
      </c>
      <c r="Q576" s="69">
        <v>0</v>
      </c>
      <c r="R576" s="69">
        <v>239.5</v>
      </c>
      <c r="S576" s="69">
        <v>0</v>
      </c>
      <c r="T576" s="69">
        <v>589.71980766666661</v>
      </c>
      <c r="U576" s="620">
        <v>0.17289999999999997</v>
      </c>
      <c r="V576" s="69">
        <v>802.85769199999993</v>
      </c>
      <c r="W576" s="69">
        <v>589.71980766666661</v>
      </c>
      <c r="X576" s="69">
        <v>0</v>
      </c>
      <c r="Y576" s="69">
        <v>0</v>
      </c>
      <c r="Z576" s="60">
        <v>8256.077307333333</v>
      </c>
      <c r="AA576" s="143">
        <v>278</v>
      </c>
      <c r="AB576" s="69">
        <v>1670.5774996666664</v>
      </c>
      <c r="AC576" s="69">
        <v>6863.499807666667</v>
      </c>
      <c r="AD576" s="238">
        <v>0.7</v>
      </c>
      <c r="AE576" s="69">
        <v>3250.4360000000001</v>
      </c>
      <c r="AF576" s="69"/>
      <c r="AG576" s="69">
        <v>176.2</v>
      </c>
      <c r="AH576" s="498">
        <v>0.7</v>
      </c>
      <c r="AI576" s="143">
        <v>176.2</v>
      </c>
      <c r="AJ576" s="69">
        <v>122</v>
      </c>
      <c r="AK576" s="438">
        <v>0</v>
      </c>
      <c r="AL576" s="69">
        <v>0</v>
      </c>
      <c r="AM576" s="497">
        <v>0.7</v>
      </c>
      <c r="AN576" s="461"/>
      <c r="AP576" s="640">
        <v>4.7419129124280097E-2</v>
      </c>
      <c r="AQ576" s="576">
        <v>363.7</v>
      </c>
      <c r="AR576" s="578">
        <v>539.9</v>
      </c>
    </row>
    <row r="577" spans="2:44" ht="15.75" customHeight="1" x14ac:dyDescent="0.25">
      <c r="B577" s="576">
        <v>563</v>
      </c>
      <c r="C577" s="678"/>
      <c r="D577" s="15" t="s">
        <v>913</v>
      </c>
      <c r="E577" s="112">
        <v>6</v>
      </c>
      <c r="F577" s="112">
        <v>43</v>
      </c>
      <c r="G577" s="112">
        <v>34</v>
      </c>
      <c r="H577" s="69">
        <v>3276.7800000000007</v>
      </c>
      <c r="I577" s="69">
        <v>85.2</v>
      </c>
      <c r="J577" s="620">
        <v>0.26773234699918819</v>
      </c>
      <c r="K577" s="69">
        <v>877.3</v>
      </c>
      <c r="L577" s="620">
        <v>0</v>
      </c>
      <c r="M577" s="69">
        <v>0</v>
      </c>
      <c r="N577" s="620">
        <v>0</v>
      </c>
      <c r="O577" s="69">
        <v>0</v>
      </c>
      <c r="P577" s="69">
        <v>0</v>
      </c>
      <c r="Q577" s="69">
        <v>0</v>
      </c>
      <c r="R577" s="69">
        <v>111.9</v>
      </c>
      <c r="S577" s="69">
        <v>0</v>
      </c>
      <c r="T577" s="69">
        <v>409.81127183333331</v>
      </c>
      <c r="U577" s="620">
        <v>0.17289999999999994</v>
      </c>
      <c r="V577" s="69">
        <v>566.55526199999997</v>
      </c>
      <c r="W577" s="69">
        <v>409.81127183333331</v>
      </c>
      <c r="X577" s="69">
        <v>0</v>
      </c>
      <c r="Y577" s="69">
        <v>0</v>
      </c>
      <c r="Z577" s="60">
        <v>5737.3578056666665</v>
      </c>
      <c r="AA577" s="143">
        <v>193.2</v>
      </c>
      <c r="AB577" s="69">
        <v>1169.5665338333333</v>
      </c>
      <c r="AC577" s="69">
        <v>4760.9912718333335</v>
      </c>
      <c r="AD577" s="238">
        <v>0.7</v>
      </c>
      <c r="AE577" s="69">
        <v>2293.7460000000001</v>
      </c>
      <c r="AF577" s="69"/>
      <c r="AG577" s="69">
        <v>131.19999999999999</v>
      </c>
      <c r="AH577" s="498">
        <v>0.7</v>
      </c>
      <c r="AI577" s="143">
        <v>131.19999999999999</v>
      </c>
      <c r="AJ577" s="69"/>
      <c r="AK577" s="438">
        <v>0</v>
      </c>
      <c r="AL577" s="69">
        <v>0</v>
      </c>
      <c r="AM577" s="497">
        <v>0.7</v>
      </c>
      <c r="AN577" s="461"/>
      <c r="AP577" s="640">
        <v>3.530868184509392E-2</v>
      </c>
      <c r="AQ577" s="576">
        <v>270.8</v>
      </c>
      <c r="AR577" s="578">
        <v>402</v>
      </c>
    </row>
    <row r="578" spans="2:44" ht="15.75" customHeight="1" x14ac:dyDescent="0.25">
      <c r="B578" s="576">
        <v>564</v>
      </c>
      <c r="C578" s="678"/>
      <c r="D578" s="15" t="s">
        <v>732</v>
      </c>
      <c r="E578" s="112">
        <v>4</v>
      </c>
      <c r="F578" s="112">
        <v>20</v>
      </c>
      <c r="G578" s="112">
        <v>18</v>
      </c>
      <c r="H578" s="69">
        <v>1677.98</v>
      </c>
      <c r="I578" s="69">
        <v>49.2</v>
      </c>
      <c r="J578" s="620">
        <v>0.28528349563165234</v>
      </c>
      <c r="K578" s="69">
        <v>478.7</v>
      </c>
      <c r="L578" s="620">
        <v>0</v>
      </c>
      <c r="M578" s="69">
        <v>0</v>
      </c>
      <c r="N578" s="620">
        <v>0</v>
      </c>
      <c r="O578" s="69">
        <v>0</v>
      </c>
      <c r="P578" s="69">
        <v>0</v>
      </c>
      <c r="Q578" s="69">
        <v>0</v>
      </c>
      <c r="R578" s="69">
        <v>111.9</v>
      </c>
      <c r="S578" s="69">
        <v>0</v>
      </c>
      <c r="T578" s="69">
        <v>217.32522850000001</v>
      </c>
      <c r="U578" s="620">
        <v>0.17290000000000005</v>
      </c>
      <c r="V578" s="69">
        <v>290.12274200000007</v>
      </c>
      <c r="W578" s="69">
        <v>217.32522850000001</v>
      </c>
      <c r="X578" s="69">
        <v>0</v>
      </c>
      <c r="Y578" s="69">
        <v>0</v>
      </c>
      <c r="Z578" s="60">
        <v>3042.5531989999999</v>
      </c>
      <c r="AA578" s="143">
        <v>102.4</v>
      </c>
      <c r="AB578" s="69">
        <v>609.84797050000009</v>
      </c>
      <c r="AC578" s="69">
        <v>2535.1052285000001</v>
      </c>
      <c r="AD578" s="238">
        <v>0.7</v>
      </c>
      <c r="AE578" s="69">
        <v>1174.586</v>
      </c>
      <c r="AF578" s="69"/>
      <c r="AG578" s="69">
        <v>191.3</v>
      </c>
      <c r="AH578" s="498">
        <v>0.7</v>
      </c>
      <c r="AI578" s="143">
        <v>73.8</v>
      </c>
      <c r="AJ578" s="69">
        <v>165</v>
      </c>
      <c r="AK578" s="438">
        <v>7.0000000000000007E-2</v>
      </c>
      <c r="AL578" s="69">
        <v>117.5</v>
      </c>
      <c r="AM578" s="497">
        <v>0.77</v>
      </c>
      <c r="AN578" s="461"/>
      <c r="AP578" s="640">
        <v>5.1482856989073685E-2</v>
      </c>
      <c r="AQ578" s="576">
        <v>394.9</v>
      </c>
      <c r="AR578" s="578">
        <v>586.20000000000005</v>
      </c>
    </row>
    <row r="579" spans="2:44" s="601" customFormat="1" x14ac:dyDescent="0.25">
      <c r="B579" s="576">
        <v>565</v>
      </c>
      <c r="C579" s="678" t="s">
        <v>466</v>
      </c>
      <c r="D579" s="495" t="s">
        <v>124</v>
      </c>
      <c r="E579" s="530">
        <v>9</v>
      </c>
      <c r="F579" s="530">
        <v>52</v>
      </c>
      <c r="G579" s="530">
        <v>52</v>
      </c>
      <c r="H579" s="65">
        <v>5015.1000000000004</v>
      </c>
      <c r="I579" s="65">
        <v>172.8</v>
      </c>
      <c r="J579" s="615">
        <v>0.3549879364319754</v>
      </c>
      <c r="K579" s="65">
        <v>1780.3</v>
      </c>
      <c r="L579" s="615">
        <v>0</v>
      </c>
      <c r="M579" s="65">
        <v>0</v>
      </c>
      <c r="N579" s="615">
        <v>0</v>
      </c>
      <c r="O579" s="65">
        <v>0</v>
      </c>
      <c r="P579" s="65">
        <v>0</v>
      </c>
      <c r="Q579" s="65">
        <v>0</v>
      </c>
      <c r="R579" s="65">
        <v>203.4</v>
      </c>
      <c r="S579" s="65">
        <v>13.200000000000001</v>
      </c>
      <c r="T579" s="65">
        <v>670.9925658333334</v>
      </c>
      <c r="U579" s="615">
        <v>0.17290000000000003</v>
      </c>
      <c r="V579" s="65">
        <v>867.11079000000018</v>
      </c>
      <c r="W579" s="65">
        <v>670.9925658333334</v>
      </c>
      <c r="X579" s="65">
        <v>0</v>
      </c>
      <c r="Y579" s="65">
        <v>0</v>
      </c>
      <c r="Z579" s="65">
        <v>9393.8959216666681</v>
      </c>
      <c r="AA579" s="140">
        <v>316.39999999999998</v>
      </c>
      <c r="AB579" s="140">
        <v>1854.5033558333332</v>
      </c>
      <c r="AC579" s="140">
        <v>7855.7925658333343</v>
      </c>
      <c r="AD579" s="232">
        <v>0.7</v>
      </c>
      <c r="AE579" s="140">
        <v>3510.57</v>
      </c>
      <c r="AF579" s="140"/>
      <c r="AG579" s="140">
        <v>308.5</v>
      </c>
      <c r="AH579" s="498"/>
      <c r="AI579" s="143">
        <v>184.5</v>
      </c>
      <c r="AJ579" s="65"/>
      <c r="AK579" s="429"/>
      <c r="AL579" s="65">
        <v>124</v>
      </c>
      <c r="AM579" s="498"/>
      <c r="AN579" s="62">
        <v>0</v>
      </c>
      <c r="AP579" s="640"/>
      <c r="AQ579" s="576">
        <v>0</v>
      </c>
      <c r="AR579" s="578"/>
    </row>
    <row r="580" spans="2:44" s="601" customFormat="1" x14ac:dyDescent="0.25">
      <c r="B580" s="576">
        <v>566</v>
      </c>
      <c r="C580" s="678"/>
      <c r="D580" s="15" t="s">
        <v>804</v>
      </c>
      <c r="E580" s="112">
        <v>2</v>
      </c>
      <c r="F580" s="112">
        <v>19</v>
      </c>
      <c r="G580" s="112">
        <v>19</v>
      </c>
      <c r="H580" s="69">
        <v>1771.5</v>
      </c>
      <c r="I580" s="69">
        <v>57.600000000000009</v>
      </c>
      <c r="J580" s="620">
        <v>0.30465707027942424</v>
      </c>
      <c r="K580" s="69">
        <v>539.70000000000005</v>
      </c>
      <c r="L580" s="620">
        <v>0</v>
      </c>
      <c r="M580" s="69">
        <v>0</v>
      </c>
      <c r="N580" s="620">
        <v>0</v>
      </c>
      <c r="O580" s="69">
        <v>0</v>
      </c>
      <c r="P580" s="69">
        <v>0</v>
      </c>
      <c r="Q580" s="69">
        <v>0</v>
      </c>
      <c r="R580" s="69">
        <v>91.600000000000009</v>
      </c>
      <c r="S580" s="69">
        <v>4.4000000000000004</v>
      </c>
      <c r="T580" s="69">
        <v>230.9243625</v>
      </c>
      <c r="U580" s="620">
        <v>0.17290000000000003</v>
      </c>
      <c r="V580" s="69">
        <v>306.29235000000006</v>
      </c>
      <c r="W580" s="69">
        <v>230.9243625</v>
      </c>
      <c r="X580" s="69">
        <v>0</v>
      </c>
      <c r="Y580" s="69">
        <v>0</v>
      </c>
      <c r="Z580" s="60">
        <v>3232.9410750000002</v>
      </c>
      <c r="AA580" s="143">
        <v>108.9</v>
      </c>
      <c r="AB580" s="69">
        <v>646.11671250000006</v>
      </c>
      <c r="AC580" s="69">
        <v>2695.7243625000001</v>
      </c>
      <c r="AD580" s="238">
        <v>0.7</v>
      </c>
      <c r="AE580" s="69">
        <v>1240.05</v>
      </c>
      <c r="AF580" s="69"/>
      <c r="AG580" s="69">
        <v>197.8</v>
      </c>
      <c r="AH580" s="498">
        <v>0.7</v>
      </c>
      <c r="AI580" s="143">
        <v>73.8</v>
      </c>
      <c r="AJ580" s="69">
        <v>128</v>
      </c>
      <c r="AK580" s="438">
        <v>7.0000000000000007E-2</v>
      </c>
      <c r="AL580" s="69">
        <v>124</v>
      </c>
      <c r="AM580" s="497">
        <v>0.77</v>
      </c>
      <c r="AN580" s="461"/>
      <c r="AP580" s="640">
        <v>5.3232143818289467E-2</v>
      </c>
      <c r="AQ580" s="576">
        <v>408.3</v>
      </c>
      <c r="AR580" s="578">
        <v>606.1</v>
      </c>
    </row>
    <row r="581" spans="2:44" s="601" customFormat="1" ht="15.75" customHeight="1" x14ac:dyDescent="0.25">
      <c r="B581" s="576">
        <v>567</v>
      </c>
      <c r="C581" s="678"/>
      <c r="D581" s="15" t="s">
        <v>733</v>
      </c>
      <c r="E581" s="112">
        <v>3</v>
      </c>
      <c r="F581" s="112">
        <v>15</v>
      </c>
      <c r="G581" s="112">
        <v>15</v>
      </c>
      <c r="H581" s="69">
        <v>1534.9</v>
      </c>
      <c r="I581" s="69">
        <v>51.600000000000009</v>
      </c>
      <c r="J581" s="620">
        <v>0.38100201967554886</v>
      </c>
      <c r="K581" s="69">
        <v>584.79999999999995</v>
      </c>
      <c r="L581" s="620">
        <v>0</v>
      </c>
      <c r="M581" s="69">
        <v>0</v>
      </c>
      <c r="N581" s="620">
        <v>0</v>
      </c>
      <c r="O581" s="69">
        <v>0</v>
      </c>
      <c r="P581" s="69">
        <v>0</v>
      </c>
      <c r="Q581" s="69">
        <v>0</v>
      </c>
      <c r="R581" s="69">
        <v>37.9</v>
      </c>
      <c r="S581" s="69">
        <v>4.4000000000000004</v>
      </c>
      <c r="T581" s="69">
        <v>206.58201750000001</v>
      </c>
      <c r="U581" s="620">
        <v>0.1729</v>
      </c>
      <c r="V581" s="69">
        <v>265.38421</v>
      </c>
      <c r="W581" s="69">
        <v>206.58201750000001</v>
      </c>
      <c r="X581" s="69">
        <v>0</v>
      </c>
      <c r="Y581" s="69">
        <v>0</v>
      </c>
      <c r="Z581" s="60">
        <v>2892.1482450000003</v>
      </c>
      <c r="AA581" s="143">
        <v>97.4</v>
      </c>
      <c r="AB581" s="69">
        <v>569.36622749999992</v>
      </c>
      <c r="AC581" s="69">
        <v>2420.1820175000003</v>
      </c>
      <c r="AD581" s="238">
        <v>0.7</v>
      </c>
      <c r="AE581" s="69">
        <v>1074.43</v>
      </c>
      <c r="AF581" s="69"/>
      <c r="AG581" s="69">
        <v>41</v>
      </c>
      <c r="AH581" s="498">
        <v>0.7</v>
      </c>
      <c r="AI581" s="143">
        <v>41</v>
      </c>
      <c r="AJ581" s="69"/>
      <c r="AK581" s="438">
        <v>0</v>
      </c>
      <c r="AL581" s="69">
        <v>0</v>
      </c>
      <c r="AM581" s="497">
        <v>0.7</v>
      </c>
      <c r="AN581" s="461"/>
      <c r="AP581" s="640">
        <v>1.103396307659185E-2</v>
      </c>
      <c r="AQ581" s="576">
        <v>84.6</v>
      </c>
      <c r="AR581" s="578">
        <v>125.6</v>
      </c>
    </row>
    <row r="582" spans="2:44" s="601" customFormat="1" ht="15.75" customHeight="1" x14ac:dyDescent="0.25">
      <c r="B582" s="576">
        <v>568</v>
      </c>
      <c r="C582" s="678"/>
      <c r="D582" s="15" t="s">
        <v>734</v>
      </c>
      <c r="E582" s="112">
        <v>4</v>
      </c>
      <c r="F582" s="112">
        <v>18</v>
      </c>
      <c r="G582" s="112">
        <v>18</v>
      </c>
      <c r="H582" s="69">
        <v>1708.7000000000003</v>
      </c>
      <c r="I582" s="69">
        <v>63.599999999999994</v>
      </c>
      <c r="J582" s="620">
        <v>0.38380055012582659</v>
      </c>
      <c r="K582" s="69">
        <v>655.8</v>
      </c>
      <c r="L582" s="620">
        <v>0</v>
      </c>
      <c r="M582" s="69">
        <v>0</v>
      </c>
      <c r="N582" s="620">
        <v>0</v>
      </c>
      <c r="O582" s="69">
        <v>0</v>
      </c>
      <c r="P582" s="69">
        <v>0</v>
      </c>
      <c r="Q582" s="69">
        <v>0</v>
      </c>
      <c r="R582" s="69">
        <v>73.900000000000006</v>
      </c>
      <c r="S582" s="69">
        <v>4.4000000000000004</v>
      </c>
      <c r="T582" s="69">
        <v>233.48618583333334</v>
      </c>
      <c r="U582" s="620">
        <v>0.17289999999999997</v>
      </c>
      <c r="V582" s="69">
        <v>295.43423000000001</v>
      </c>
      <c r="W582" s="69">
        <v>233.48618583333334</v>
      </c>
      <c r="X582" s="69">
        <v>0</v>
      </c>
      <c r="Y582" s="69">
        <v>0</v>
      </c>
      <c r="Z582" s="60">
        <v>3268.8066016666671</v>
      </c>
      <c r="AA582" s="143">
        <v>110.1</v>
      </c>
      <c r="AB582" s="69">
        <v>639.02041583333335</v>
      </c>
      <c r="AC582" s="69">
        <v>2739.8861858333339</v>
      </c>
      <c r="AD582" s="238">
        <v>0.7</v>
      </c>
      <c r="AE582" s="69">
        <v>1196.0900000000001</v>
      </c>
      <c r="AF582" s="69"/>
      <c r="AG582" s="69">
        <v>69.7</v>
      </c>
      <c r="AH582" s="498">
        <v>0.7</v>
      </c>
      <c r="AI582" s="143">
        <v>69.7</v>
      </c>
      <c r="AJ582" s="69">
        <v>112</v>
      </c>
      <c r="AK582" s="438">
        <v>0</v>
      </c>
      <c r="AL582" s="69">
        <v>0</v>
      </c>
      <c r="AM582" s="497">
        <v>0.7</v>
      </c>
      <c r="AN582" s="461"/>
      <c r="AP582" s="640">
        <v>1.8757737230206146E-2</v>
      </c>
      <c r="AQ582" s="576">
        <v>143.9</v>
      </c>
      <c r="AR582" s="578">
        <v>213.60000000000002</v>
      </c>
    </row>
    <row r="583" spans="2:44" s="601" customFormat="1" x14ac:dyDescent="0.25">
      <c r="B583" s="576">
        <v>569</v>
      </c>
      <c r="C583" s="678" t="s">
        <v>467</v>
      </c>
      <c r="D583" s="495" t="s">
        <v>124</v>
      </c>
      <c r="E583" s="530">
        <v>14</v>
      </c>
      <c r="F583" s="530">
        <v>93</v>
      </c>
      <c r="G583" s="530">
        <v>78</v>
      </c>
      <c r="H583" s="65">
        <v>7454.92</v>
      </c>
      <c r="I583" s="65">
        <v>296.2</v>
      </c>
      <c r="J583" s="615">
        <v>0.37519114893251698</v>
      </c>
      <c r="K583" s="65">
        <v>2797.0199999999995</v>
      </c>
      <c r="L583" s="615">
        <v>0</v>
      </c>
      <c r="M583" s="65">
        <v>0</v>
      </c>
      <c r="N583" s="615">
        <v>0</v>
      </c>
      <c r="O583" s="65">
        <v>0</v>
      </c>
      <c r="P583" s="65">
        <v>0</v>
      </c>
      <c r="Q583" s="65">
        <v>0</v>
      </c>
      <c r="R583" s="65">
        <v>292.05999999999995</v>
      </c>
      <c r="S583" s="65">
        <v>17.450000000000003</v>
      </c>
      <c r="T583" s="65">
        <v>1012.2171389999999</v>
      </c>
      <c r="U583" s="615">
        <v>0.17289999999999997</v>
      </c>
      <c r="V583" s="65">
        <v>1288.9556679999998</v>
      </c>
      <c r="W583" s="65">
        <v>1012.2171389999999</v>
      </c>
      <c r="X583" s="65">
        <v>0</v>
      </c>
      <c r="Y583" s="65">
        <v>0</v>
      </c>
      <c r="Z583" s="65">
        <v>14171.039946000001</v>
      </c>
      <c r="AA583" s="140">
        <v>477.2</v>
      </c>
      <c r="AB583" s="140">
        <v>2778.3728069999997</v>
      </c>
      <c r="AC583" s="140">
        <v>11869.867139000002</v>
      </c>
      <c r="AD583" s="232">
        <v>0.7</v>
      </c>
      <c r="AE583" s="140">
        <v>5218.4439999999995</v>
      </c>
      <c r="AF583" s="140"/>
      <c r="AG583" s="140">
        <v>501.2</v>
      </c>
      <c r="AH583" s="498"/>
      <c r="AI583" s="143">
        <v>295.2</v>
      </c>
      <c r="AJ583" s="65"/>
      <c r="AK583" s="429"/>
      <c r="AL583" s="65">
        <v>206</v>
      </c>
      <c r="AM583" s="498"/>
      <c r="AN583" s="62">
        <v>0</v>
      </c>
      <c r="AP583" s="640"/>
      <c r="AQ583" s="576">
        <v>0</v>
      </c>
      <c r="AR583" s="578"/>
    </row>
    <row r="584" spans="2:44" s="601" customFormat="1" x14ac:dyDescent="0.25">
      <c r="B584" s="576">
        <v>570</v>
      </c>
      <c r="C584" s="678"/>
      <c r="D584" s="15" t="s">
        <v>735</v>
      </c>
      <c r="E584" s="112">
        <v>7</v>
      </c>
      <c r="F584" s="112">
        <v>44</v>
      </c>
      <c r="G584" s="112">
        <v>32</v>
      </c>
      <c r="H584" s="69">
        <v>2942.3000000000006</v>
      </c>
      <c r="I584" s="69">
        <v>111.6</v>
      </c>
      <c r="J584" s="620">
        <v>0.36739965333242691</v>
      </c>
      <c r="K584" s="69">
        <v>1081</v>
      </c>
      <c r="L584" s="620">
        <v>0</v>
      </c>
      <c r="M584" s="69">
        <v>0</v>
      </c>
      <c r="N584" s="620">
        <v>0</v>
      </c>
      <c r="O584" s="69">
        <v>0</v>
      </c>
      <c r="P584" s="69">
        <v>0</v>
      </c>
      <c r="Q584" s="69">
        <v>0</v>
      </c>
      <c r="R584" s="69">
        <v>129.5</v>
      </c>
      <c r="S584" s="69">
        <v>4.4000000000000004</v>
      </c>
      <c r="T584" s="69">
        <v>398.12697249999997</v>
      </c>
      <c r="U584" s="620">
        <v>0.17289999999999997</v>
      </c>
      <c r="V584" s="69">
        <v>508.72367000000003</v>
      </c>
      <c r="W584" s="69">
        <v>398.12697249999997</v>
      </c>
      <c r="X584" s="69">
        <v>0</v>
      </c>
      <c r="Y584" s="69">
        <v>0</v>
      </c>
      <c r="Z584" s="60">
        <v>5573.7776150000009</v>
      </c>
      <c r="AA584" s="143">
        <v>187.7</v>
      </c>
      <c r="AB584" s="69">
        <v>1094.5506425000001</v>
      </c>
      <c r="AC584" s="69">
        <v>4666.9269725000004</v>
      </c>
      <c r="AD584" s="238">
        <v>0.7</v>
      </c>
      <c r="AE584" s="69">
        <v>2059.61</v>
      </c>
      <c r="AF584" s="69"/>
      <c r="AG584" s="69">
        <v>333.1</v>
      </c>
      <c r="AH584" s="498">
        <v>0.7</v>
      </c>
      <c r="AI584" s="143">
        <v>127.1</v>
      </c>
      <c r="AJ584" s="69">
        <v>161</v>
      </c>
      <c r="AK584" s="438">
        <v>7.0000000000000007E-2</v>
      </c>
      <c r="AL584" s="69">
        <v>206</v>
      </c>
      <c r="AM584" s="497">
        <v>0.77</v>
      </c>
      <c r="AN584" s="461"/>
      <c r="AP584" s="640">
        <v>8.9644221971042576E-2</v>
      </c>
      <c r="AQ584" s="576">
        <v>687.6</v>
      </c>
      <c r="AR584" s="578">
        <v>1020.7</v>
      </c>
    </row>
    <row r="585" spans="2:44" s="601" customFormat="1" x14ac:dyDescent="0.25">
      <c r="B585" s="576">
        <v>571</v>
      </c>
      <c r="C585" s="678"/>
      <c r="D585" s="15" t="s">
        <v>736</v>
      </c>
      <c r="E585" s="112">
        <v>2</v>
      </c>
      <c r="F585" s="112">
        <v>18</v>
      </c>
      <c r="G585" s="112">
        <v>16</v>
      </c>
      <c r="H585" s="69">
        <v>1511.2</v>
      </c>
      <c r="I585" s="69">
        <v>69.599999999999994</v>
      </c>
      <c r="J585" s="620">
        <v>0.47634330333509783</v>
      </c>
      <c r="K585" s="69">
        <v>719.84999999999991</v>
      </c>
      <c r="L585" s="620">
        <v>0</v>
      </c>
      <c r="M585" s="69">
        <v>0</v>
      </c>
      <c r="N585" s="620">
        <v>0</v>
      </c>
      <c r="O585" s="69">
        <v>0</v>
      </c>
      <c r="P585" s="69">
        <v>0</v>
      </c>
      <c r="Q585" s="69">
        <v>0</v>
      </c>
      <c r="R585" s="69">
        <v>55.599999999999994</v>
      </c>
      <c r="S585" s="69">
        <v>4.4000000000000004</v>
      </c>
      <c r="T585" s="69">
        <v>218.49470666666667</v>
      </c>
      <c r="U585" s="620">
        <v>0.17289999999999997</v>
      </c>
      <c r="V585" s="69">
        <v>261.28647999999998</v>
      </c>
      <c r="W585" s="69">
        <v>218.49470666666667</v>
      </c>
      <c r="X585" s="69">
        <v>0</v>
      </c>
      <c r="Y585" s="69">
        <v>0</v>
      </c>
      <c r="Z585" s="60">
        <v>3058.9258933333335</v>
      </c>
      <c r="AA585" s="143">
        <v>103</v>
      </c>
      <c r="AB585" s="69">
        <v>582.7811866666666</v>
      </c>
      <c r="AC585" s="69">
        <v>2579.1447066666665</v>
      </c>
      <c r="AD585" s="238">
        <v>0.7</v>
      </c>
      <c r="AE585" s="69">
        <v>1057.8399999999999</v>
      </c>
      <c r="AF585" s="69"/>
      <c r="AG585" s="69">
        <v>57.4</v>
      </c>
      <c r="AH585" s="498">
        <v>0.7</v>
      </c>
      <c r="AI585" s="143">
        <v>57.4</v>
      </c>
      <c r="AJ585" s="69"/>
      <c r="AK585" s="438">
        <v>0</v>
      </c>
      <c r="AL585" s="69">
        <v>0</v>
      </c>
      <c r="AM585" s="497">
        <v>0.7</v>
      </c>
      <c r="AN585" s="461"/>
      <c r="AP585" s="640">
        <v>1.544754830722859E-2</v>
      </c>
      <c r="AQ585" s="576">
        <v>118.5</v>
      </c>
      <c r="AR585" s="578">
        <v>175.9</v>
      </c>
    </row>
    <row r="586" spans="2:44" s="601" customFormat="1" ht="15.75" customHeight="1" x14ac:dyDescent="0.25">
      <c r="B586" s="576">
        <v>572</v>
      </c>
      <c r="C586" s="678"/>
      <c r="D586" s="15" t="s">
        <v>737</v>
      </c>
      <c r="E586" s="112">
        <v>4</v>
      </c>
      <c r="F586" s="112">
        <v>17</v>
      </c>
      <c r="G586" s="112">
        <v>17</v>
      </c>
      <c r="H586" s="69">
        <v>1679.02</v>
      </c>
      <c r="I586" s="69">
        <v>71.800000000000011</v>
      </c>
      <c r="J586" s="620">
        <v>0.34780407618729975</v>
      </c>
      <c r="K586" s="69">
        <v>583.97</v>
      </c>
      <c r="L586" s="620">
        <v>0</v>
      </c>
      <c r="M586" s="69">
        <v>0</v>
      </c>
      <c r="N586" s="620">
        <v>0</v>
      </c>
      <c r="O586" s="69">
        <v>0</v>
      </c>
      <c r="P586" s="69">
        <v>0</v>
      </c>
      <c r="Q586" s="69">
        <v>0</v>
      </c>
      <c r="R586" s="69">
        <v>51.36</v>
      </c>
      <c r="S586" s="69">
        <v>4.25</v>
      </c>
      <c r="T586" s="69">
        <v>223.39187983333329</v>
      </c>
      <c r="U586" s="620">
        <v>0.1729</v>
      </c>
      <c r="V586" s="69">
        <v>290.30255799999998</v>
      </c>
      <c r="W586" s="69">
        <v>223.39187983333329</v>
      </c>
      <c r="X586" s="69">
        <v>0</v>
      </c>
      <c r="Y586" s="69">
        <v>0</v>
      </c>
      <c r="Z586" s="60">
        <v>3127.4863176666668</v>
      </c>
      <c r="AA586" s="143">
        <v>105.3</v>
      </c>
      <c r="AB586" s="69">
        <v>618.99443783333322</v>
      </c>
      <c r="AC586" s="69">
        <v>2613.7918798333335</v>
      </c>
      <c r="AD586" s="238">
        <v>0.7</v>
      </c>
      <c r="AE586" s="69">
        <v>1175.3139999999999</v>
      </c>
      <c r="AF586" s="69"/>
      <c r="AG586" s="69">
        <v>61.5</v>
      </c>
      <c r="AH586" s="498">
        <v>0.7</v>
      </c>
      <c r="AI586" s="143">
        <v>61.5</v>
      </c>
      <c r="AJ586" s="69"/>
      <c r="AK586" s="438">
        <v>0</v>
      </c>
      <c r="AL586" s="69">
        <v>0</v>
      </c>
      <c r="AM586" s="497">
        <v>0.7</v>
      </c>
      <c r="AN586" s="461"/>
      <c r="AP586" s="640">
        <v>1.6550944614887774E-2</v>
      </c>
      <c r="AQ586" s="576">
        <v>126.9</v>
      </c>
      <c r="AR586" s="578">
        <v>188.4</v>
      </c>
    </row>
    <row r="587" spans="2:44" s="601" customFormat="1" ht="15.75" customHeight="1" x14ac:dyDescent="0.25">
      <c r="B587" s="576">
        <v>573</v>
      </c>
      <c r="C587" s="678"/>
      <c r="D587" s="15" t="s">
        <v>738</v>
      </c>
      <c r="E587" s="112">
        <v>1</v>
      </c>
      <c r="F587" s="112">
        <v>14</v>
      </c>
      <c r="G587" s="112">
        <v>13</v>
      </c>
      <c r="H587" s="69">
        <v>1322.4</v>
      </c>
      <c r="I587" s="69">
        <v>43.2</v>
      </c>
      <c r="J587" s="620">
        <v>0.31170598911070774</v>
      </c>
      <c r="K587" s="69">
        <v>412.19999999999993</v>
      </c>
      <c r="L587" s="620">
        <v>0</v>
      </c>
      <c r="M587" s="69">
        <v>0</v>
      </c>
      <c r="N587" s="620">
        <v>0</v>
      </c>
      <c r="O587" s="69">
        <v>0</v>
      </c>
      <c r="P587" s="69">
        <v>0</v>
      </c>
      <c r="Q587" s="69">
        <v>0</v>
      </c>
      <c r="R587" s="69">
        <v>55.599999999999994</v>
      </c>
      <c r="S587" s="69">
        <v>4.4000000000000004</v>
      </c>
      <c r="T587" s="69">
        <v>172.20357999999999</v>
      </c>
      <c r="U587" s="620">
        <v>0.17289999999999997</v>
      </c>
      <c r="V587" s="69">
        <v>228.64295999999999</v>
      </c>
      <c r="W587" s="69">
        <v>172.20357999999999</v>
      </c>
      <c r="X587" s="69">
        <v>0</v>
      </c>
      <c r="Y587" s="69">
        <v>0</v>
      </c>
      <c r="Z587" s="60">
        <v>2410.8501200000001</v>
      </c>
      <c r="AA587" s="143">
        <v>81.2</v>
      </c>
      <c r="AB587" s="69">
        <v>482.04653999999994</v>
      </c>
      <c r="AC587" s="69">
        <v>2010.0035800000001</v>
      </c>
      <c r="AD587" s="238">
        <v>0.7</v>
      </c>
      <c r="AE587" s="69">
        <v>925.68</v>
      </c>
      <c r="AF587" s="69"/>
      <c r="AG587" s="69">
        <v>49.2</v>
      </c>
      <c r="AH587" s="498">
        <v>0.7</v>
      </c>
      <c r="AI587" s="143">
        <v>49.2</v>
      </c>
      <c r="AJ587" s="69"/>
      <c r="AK587" s="438">
        <v>0</v>
      </c>
      <c r="AL587" s="69">
        <v>0</v>
      </c>
      <c r="AM587" s="497">
        <v>0.7</v>
      </c>
      <c r="AN587" s="461"/>
      <c r="AP587" s="640">
        <v>1.3240755691910222E-2</v>
      </c>
      <c r="AQ587" s="576">
        <v>101.6</v>
      </c>
      <c r="AR587" s="578">
        <v>150.80000000000001</v>
      </c>
    </row>
    <row r="588" spans="2:44" s="601" customFormat="1" x14ac:dyDescent="0.25">
      <c r="B588" s="576">
        <v>574</v>
      </c>
      <c r="C588" s="678" t="s">
        <v>468</v>
      </c>
      <c r="D588" s="495" t="s">
        <v>124</v>
      </c>
      <c r="E588" s="530">
        <v>5</v>
      </c>
      <c r="F588" s="530">
        <v>65</v>
      </c>
      <c r="G588" s="530">
        <v>56</v>
      </c>
      <c r="H588" s="65">
        <v>5201.59</v>
      </c>
      <c r="I588" s="65">
        <v>193.2</v>
      </c>
      <c r="J588" s="615">
        <v>0.37727887049921272</v>
      </c>
      <c r="K588" s="65">
        <v>1962.4499999999998</v>
      </c>
      <c r="L588" s="615">
        <v>0</v>
      </c>
      <c r="M588" s="65">
        <v>0</v>
      </c>
      <c r="N588" s="615">
        <v>0</v>
      </c>
      <c r="O588" s="65">
        <v>0</v>
      </c>
      <c r="P588" s="65">
        <v>0</v>
      </c>
      <c r="Q588" s="65">
        <v>0</v>
      </c>
      <c r="R588" s="65">
        <v>241.39999999999998</v>
      </c>
      <c r="S588" s="65">
        <v>8.8000000000000007</v>
      </c>
      <c r="T588" s="65">
        <v>708.89957591666666</v>
      </c>
      <c r="U588" s="615">
        <v>0.17290000000000003</v>
      </c>
      <c r="V588" s="65">
        <v>899.35491100000013</v>
      </c>
      <c r="W588" s="65">
        <v>708.89957591666666</v>
      </c>
      <c r="X588" s="65">
        <v>0</v>
      </c>
      <c r="Y588" s="65">
        <v>15.8</v>
      </c>
      <c r="Z588" s="65">
        <v>9940.394062833333</v>
      </c>
      <c r="AA588" s="140">
        <v>334.7</v>
      </c>
      <c r="AB588" s="140">
        <v>1942.9544869166666</v>
      </c>
      <c r="AC588" s="140">
        <v>8332.1395759166662</v>
      </c>
      <c r="AD588" s="232">
        <v>0.7</v>
      </c>
      <c r="AE588" s="140">
        <v>3641.1129999999998</v>
      </c>
      <c r="AF588" s="140"/>
      <c r="AG588" s="140">
        <v>324.5</v>
      </c>
      <c r="AH588" s="498"/>
      <c r="AI588" s="143">
        <v>219.10000000000002</v>
      </c>
      <c r="AJ588" s="65"/>
      <c r="AK588" s="429"/>
      <c r="AL588" s="65">
        <v>105.4</v>
      </c>
      <c r="AM588" s="498"/>
      <c r="AN588" s="62">
        <v>0</v>
      </c>
      <c r="AP588" s="640"/>
      <c r="AQ588" s="576">
        <v>0</v>
      </c>
      <c r="AR588" s="578"/>
    </row>
    <row r="589" spans="2:44" s="601" customFormat="1" x14ac:dyDescent="0.25">
      <c r="B589" s="576">
        <v>575</v>
      </c>
      <c r="C589" s="678"/>
      <c r="D589" s="15" t="s">
        <v>739</v>
      </c>
      <c r="E589" s="112">
        <v>2</v>
      </c>
      <c r="F589" s="112">
        <v>18</v>
      </c>
      <c r="G589" s="112">
        <v>16</v>
      </c>
      <c r="H589" s="69">
        <v>1506.29</v>
      </c>
      <c r="I589" s="69">
        <v>46.8</v>
      </c>
      <c r="J589" s="620">
        <v>0.26183537034701154</v>
      </c>
      <c r="K589" s="69">
        <v>394.4</v>
      </c>
      <c r="L589" s="620">
        <v>0</v>
      </c>
      <c r="M589" s="69">
        <v>0</v>
      </c>
      <c r="N589" s="620">
        <v>0</v>
      </c>
      <c r="O589" s="69">
        <v>0</v>
      </c>
      <c r="P589" s="69">
        <v>0</v>
      </c>
      <c r="Q589" s="69">
        <v>0</v>
      </c>
      <c r="R589" s="69">
        <v>74.599999999999994</v>
      </c>
      <c r="S589" s="69">
        <v>0</v>
      </c>
      <c r="T589" s="69">
        <v>190.21062841666665</v>
      </c>
      <c r="U589" s="620">
        <v>0.1729</v>
      </c>
      <c r="V589" s="69">
        <v>260.43754100000001</v>
      </c>
      <c r="W589" s="69">
        <v>190.21062841666665</v>
      </c>
      <c r="X589" s="69">
        <v>0</v>
      </c>
      <c r="Y589" s="69">
        <v>15.8</v>
      </c>
      <c r="Z589" s="60">
        <v>2678.7487978333329</v>
      </c>
      <c r="AA589" s="143">
        <v>90.2</v>
      </c>
      <c r="AB589" s="69">
        <v>540.84816941666668</v>
      </c>
      <c r="AC589" s="69">
        <v>2228.1006284166665</v>
      </c>
      <c r="AD589" s="238">
        <v>0.7</v>
      </c>
      <c r="AE589" s="69">
        <v>1054.403</v>
      </c>
      <c r="AF589" s="69"/>
      <c r="AG589" s="69">
        <v>195.60000000000002</v>
      </c>
      <c r="AH589" s="498">
        <v>0.7</v>
      </c>
      <c r="AI589" s="143">
        <v>90.2</v>
      </c>
      <c r="AJ589" s="69">
        <v>156</v>
      </c>
      <c r="AK589" s="438">
        <v>7.0000000000000007E-2</v>
      </c>
      <c r="AL589" s="69">
        <v>105.4</v>
      </c>
      <c r="AM589" s="497">
        <v>0.77</v>
      </c>
      <c r="AN589" s="461"/>
      <c r="AP589" s="640">
        <v>5.2640077506862587E-2</v>
      </c>
      <c r="AQ589" s="576">
        <v>403.7</v>
      </c>
      <c r="AR589" s="578">
        <v>599.29999999999995</v>
      </c>
    </row>
    <row r="590" spans="2:44" s="601" customFormat="1" ht="15.75" customHeight="1" x14ac:dyDescent="0.25">
      <c r="B590" s="576">
        <v>576</v>
      </c>
      <c r="C590" s="678"/>
      <c r="D590" s="15" t="s">
        <v>740</v>
      </c>
      <c r="E590" s="112">
        <v>0</v>
      </c>
      <c r="F590" s="112">
        <v>17</v>
      </c>
      <c r="G590" s="112">
        <v>16</v>
      </c>
      <c r="H590" s="69">
        <v>1599.3</v>
      </c>
      <c r="I590" s="69">
        <v>63.6</v>
      </c>
      <c r="J590" s="620">
        <v>0.44469455386731693</v>
      </c>
      <c r="K590" s="69">
        <v>711.19999999999993</v>
      </c>
      <c r="L590" s="620">
        <v>0</v>
      </c>
      <c r="M590" s="69">
        <v>0</v>
      </c>
      <c r="N590" s="620">
        <v>0</v>
      </c>
      <c r="O590" s="69">
        <v>0</v>
      </c>
      <c r="P590" s="69">
        <v>0</v>
      </c>
      <c r="Q590" s="69">
        <v>0</v>
      </c>
      <c r="R590" s="69">
        <v>55.599999999999994</v>
      </c>
      <c r="S590" s="69">
        <v>4.4000000000000004</v>
      </c>
      <c r="T590" s="69">
        <v>225.88491416666665</v>
      </c>
      <c r="U590" s="620">
        <v>0.17290000000000003</v>
      </c>
      <c r="V590" s="69">
        <v>276.51897000000002</v>
      </c>
      <c r="W590" s="69">
        <v>225.88491416666665</v>
      </c>
      <c r="X590" s="69">
        <v>0</v>
      </c>
      <c r="Y590" s="69">
        <v>0</v>
      </c>
      <c r="Z590" s="60">
        <v>3162.3887983333329</v>
      </c>
      <c r="AA590" s="143">
        <v>106.5</v>
      </c>
      <c r="AB590" s="69">
        <v>608.90388416666667</v>
      </c>
      <c r="AC590" s="69">
        <v>2659.9849141666664</v>
      </c>
      <c r="AD590" s="238">
        <v>0.7</v>
      </c>
      <c r="AE590" s="69">
        <v>1119.51</v>
      </c>
      <c r="AF590" s="69"/>
      <c r="AG590" s="69">
        <v>65.599999999999994</v>
      </c>
      <c r="AH590" s="498">
        <v>0.7</v>
      </c>
      <c r="AI590" s="143">
        <v>65.599999999999994</v>
      </c>
      <c r="AJ590" s="69"/>
      <c r="AK590" s="438">
        <v>0</v>
      </c>
      <c r="AL590" s="69">
        <v>0</v>
      </c>
      <c r="AM590" s="497">
        <v>0.7</v>
      </c>
      <c r="AN590" s="461"/>
      <c r="AP590" s="640">
        <v>1.765434092254696E-2</v>
      </c>
      <c r="AQ590" s="576">
        <v>135.4</v>
      </c>
      <c r="AR590" s="578">
        <v>201</v>
      </c>
    </row>
    <row r="591" spans="2:44" s="601" customFormat="1" ht="15.75" customHeight="1" x14ac:dyDescent="0.25">
      <c r="B591" s="576">
        <v>577</v>
      </c>
      <c r="C591" s="678"/>
      <c r="D591" s="15" t="s">
        <v>741</v>
      </c>
      <c r="E591" s="112">
        <v>3</v>
      </c>
      <c r="F591" s="112">
        <v>30</v>
      </c>
      <c r="G591" s="112">
        <v>24</v>
      </c>
      <c r="H591" s="69">
        <v>2096</v>
      </c>
      <c r="I591" s="69">
        <v>82.8</v>
      </c>
      <c r="J591" s="620">
        <v>0.40880248091603055</v>
      </c>
      <c r="K591" s="69">
        <v>856.85</v>
      </c>
      <c r="L591" s="620">
        <v>0</v>
      </c>
      <c r="M591" s="69">
        <v>0</v>
      </c>
      <c r="N591" s="620">
        <v>0</v>
      </c>
      <c r="O591" s="69">
        <v>0</v>
      </c>
      <c r="P591" s="69">
        <v>0</v>
      </c>
      <c r="Q591" s="69">
        <v>0</v>
      </c>
      <c r="R591" s="69">
        <v>111.19999999999999</v>
      </c>
      <c r="S591" s="69">
        <v>4.4000000000000004</v>
      </c>
      <c r="T591" s="69">
        <v>292.80403333333334</v>
      </c>
      <c r="U591" s="620">
        <v>0.17290000000000003</v>
      </c>
      <c r="V591" s="69">
        <v>362.39840000000004</v>
      </c>
      <c r="W591" s="69">
        <v>292.80403333333334</v>
      </c>
      <c r="X591" s="69">
        <v>0</v>
      </c>
      <c r="Y591" s="69">
        <v>0</v>
      </c>
      <c r="Z591" s="60">
        <v>4099.2564666666667</v>
      </c>
      <c r="AA591" s="143">
        <v>138</v>
      </c>
      <c r="AB591" s="69">
        <v>793.20243333333337</v>
      </c>
      <c r="AC591" s="69">
        <v>3444.0540333333333</v>
      </c>
      <c r="AD591" s="238">
        <v>0.7</v>
      </c>
      <c r="AE591" s="69">
        <v>1467.1999999999998</v>
      </c>
      <c r="AF591" s="69"/>
      <c r="AG591" s="69">
        <v>63.3</v>
      </c>
      <c r="AH591" s="498">
        <v>0.7</v>
      </c>
      <c r="AI591" s="143">
        <v>63.3</v>
      </c>
      <c r="AJ591" s="69"/>
      <c r="AK591" s="438">
        <v>0</v>
      </c>
      <c r="AL591" s="69">
        <v>0</v>
      </c>
      <c r="AM591" s="497">
        <v>0.7</v>
      </c>
      <c r="AN591" s="461"/>
      <c r="AP591" s="640">
        <v>1.703536250605522E-2</v>
      </c>
      <c r="AQ591" s="576">
        <v>130.69999999999999</v>
      </c>
      <c r="AR591" s="578">
        <v>194</v>
      </c>
    </row>
    <row r="592" spans="2:44" x14ac:dyDescent="0.25">
      <c r="B592" s="576">
        <v>578</v>
      </c>
      <c r="C592" s="678" t="s">
        <v>469</v>
      </c>
      <c r="D592" s="495" t="s">
        <v>124</v>
      </c>
      <c r="E592" s="530">
        <v>11</v>
      </c>
      <c r="F592" s="530">
        <v>75</v>
      </c>
      <c r="G592" s="530">
        <v>68</v>
      </c>
      <c r="H592" s="65">
        <v>6486.81</v>
      </c>
      <c r="I592" s="65">
        <v>215.76</v>
      </c>
      <c r="J592" s="615">
        <v>0.31344065881380834</v>
      </c>
      <c r="K592" s="65">
        <v>2033.23</v>
      </c>
      <c r="L592" s="615">
        <v>0</v>
      </c>
      <c r="M592" s="65">
        <v>0</v>
      </c>
      <c r="N592" s="615">
        <v>0</v>
      </c>
      <c r="O592" s="65">
        <v>0</v>
      </c>
      <c r="P592" s="65">
        <v>0</v>
      </c>
      <c r="Q592" s="65">
        <v>0</v>
      </c>
      <c r="R592" s="65">
        <v>218.86</v>
      </c>
      <c r="S592" s="65">
        <v>8.65</v>
      </c>
      <c r="T592" s="65">
        <v>840.40662074999989</v>
      </c>
      <c r="U592" s="615">
        <v>0.1729</v>
      </c>
      <c r="V592" s="65">
        <v>1121.5694490000001</v>
      </c>
      <c r="W592" s="65">
        <v>840.40662074999989</v>
      </c>
      <c r="X592" s="65">
        <v>0</v>
      </c>
      <c r="Y592" s="65">
        <v>0</v>
      </c>
      <c r="Z592" s="65">
        <v>11765.6926905</v>
      </c>
      <c r="AA592" s="140">
        <v>396.2</v>
      </c>
      <c r="AB592" s="140">
        <v>2358.1760697499999</v>
      </c>
      <c r="AC592" s="140">
        <v>9803.7166207500013</v>
      </c>
      <c r="AD592" s="232">
        <v>0.7</v>
      </c>
      <c r="AE592" s="140">
        <v>4540.7669999999998</v>
      </c>
      <c r="AF592" s="140"/>
      <c r="AG592" s="140">
        <v>531.09999999999991</v>
      </c>
      <c r="AH592" s="498"/>
      <c r="AI592" s="143">
        <v>270.59999999999997</v>
      </c>
      <c r="AJ592" s="65"/>
      <c r="AK592" s="429"/>
      <c r="AL592" s="65">
        <v>260.5</v>
      </c>
      <c r="AM592" s="498"/>
      <c r="AN592" s="62">
        <v>0</v>
      </c>
      <c r="AP592" s="640"/>
      <c r="AQ592" s="576">
        <v>0</v>
      </c>
      <c r="AR592" s="578"/>
    </row>
    <row r="593" spans="2:44" x14ac:dyDescent="0.25">
      <c r="B593" s="576">
        <v>579</v>
      </c>
      <c r="C593" s="678"/>
      <c r="D593" s="15" t="s">
        <v>594</v>
      </c>
      <c r="E593" s="112">
        <v>8</v>
      </c>
      <c r="F593" s="112">
        <v>43</v>
      </c>
      <c r="G593" s="112">
        <v>40</v>
      </c>
      <c r="H593" s="69">
        <v>3721.0800000000004</v>
      </c>
      <c r="I593" s="69">
        <v>98.4</v>
      </c>
      <c r="J593" s="620">
        <v>0.25832553989701912</v>
      </c>
      <c r="K593" s="69">
        <v>961.25</v>
      </c>
      <c r="L593" s="620">
        <v>0</v>
      </c>
      <c r="M593" s="69">
        <v>0</v>
      </c>
      <c r="N593" s="620">
        <v>0</v>
      </c>
      <c r="O593" s="69">
        <v>0</v>
      </c>
      <c r="P593" s="69">
        <v>0</v>
      </c>
      <c r="Q593" s="69">
        <v>0</v>
      </c>
      <c r="R593" s="69">
        <v>129.6</v>
      </c>
      <c r="S593" s="69">
        <v>0</v>
      </c>
      <c r="T593" s="69">
        <v>462.80872766666664</v>
      </c>
      <c r="U593" s="620">
        <v>0.17289999999999997</v>
      </c>
      <c r="V593" s="69">
        <v>643.37473199999999</v>
      </c>
      <c r="W593" s="69">
        <v>462.80872766666664</v>
      </c>
      <c r="X593" s="69">
        <v>0</v>
      </c>
      <c r="Y593" s="69">
        <v>0</v>
      </c>
      <c r="Z593" s="60">
        <v>6479.3221873333341</v>
      </c>
      <c r="AA593" s="143">
        <v>218.2</v>
      </c>
      <c r="AB593" s="69">
        <v>1324.3834596666666</v>
      </c>
      <c r="AC593" s="69">
        <v>5373.1387276666674</v>
      </c>
      <c r="AD593" s="238">
        <v>0.7</v>
      </c>
      <c r="AE593" s="69">
        <v>2604.7560000000003</v>
      </c>
      <c r="AF593" s="69"/>
      <c r="AG593" s="69">
        <v>420.4</v>
      </c>
      <c r="AH593" s="498">
        <v>0.7</v>
      </c>
      <c r="AI593" s="143">
        <v>159.9</v>
      </c>
      <c r="AJ593" s="69">
        <v>140</v>
      </c>
      <c r="AK593" s="438">
        <v>7.0000000000000007E-2</v>
      </c>
      <c r="AL593" s="69">
        <v>260.5</v>
      </c>
      <c r="AM593" s="497">
        <v>0.77</v>
      </c>
      <c r="AN593" s="461"/>
      <c r="AP593" s="640">
        <v>0.11313848969266375</v>
      </c>
      <c r="AQ593" s="576">
        <v>867.7</v>
      </c>
      <c r="AR593" s="578">
        <v>1288.0999999999999</v>
      </c>
    </row>
    <row r="594" spans="2:44" s="601" customFormat="1" ht="15.75" customHeight="1" x14ac:dyDescent="0.25">
      <c r="B594" s="576">
        <v>580</v>
      </c>
      <c r="C594" s="678"/>
      <c r="D594" s="15" t="s">
        <v>742</v>
      </c>
      <c r="E594" s="112">
        <v>2</v>
      </c>
      <c r="F594" s="112">
        <v>15</v>
      </c>
      <c r="G594" s="112">
        <v>13</v>
      </c>
      <c r="H594" s="69">
        <v>1406.7000000000003</v>
      </c>
      <c r="I594" s="69">
        <v>45.6</v>
      </c>
      <c r="J594" s="620">
        <v>0.38721831236226628</v>
      </c>
      <c r="K594" s="69">
        <v>544.70000000000005</v>
      </c>
      <c r="L594" s="620">
        <v>0</v>
      </c>
      <c r="M594" s="69">
        <v>0</v>
      </c>
      <c r="N594" s="620">
        <v>0</v>
      </c>
      <c r="O594" s="69">
        <v>0</v>
      </c>
      <c r="P594" s="69">
        <v>0</v>
      </c>
      <c r="Q594" s="69">
        <v>0</v>
      </c>
      <c r="R594" s="69">
        <v>37.9</v>
      </c>
      <c r="S594" s="69">
        <v>4.4000000000000004</v>
      </c>
      <c r="T594" s="69">
        <v>190.20986916666669</v>
      </c>
      <c r="U594" s="620">
        <v>0.17289999999999997</v>
      </c>
      <c r="V594" s="69">
        <v>243.21843000000001</v>
      </c>
      <c r="W594" s="69">
        <v>190.20986916666669</v>
      </c>
      <c r="X594" s="69">
        <v>0</v>
      </c>
      <c r="Y594" s="69">
        <v>0</v>
      </c>
      <c r="Z594" s="60">
        <v>2662.9381683333336</v>
      </c>
      <c r="AA594" s="143">
        <v>89.7</v>
      </c>
      <c r="AB594" s="69">
        <v>523.12829916666669</v>
      </c>
      <c r="AC594" s="69">
        <v>2229.5098691666672</v>
      </c>
      <c r="AD594" s="238">
        <v>0.7</v>
      </c>
      <c r="AE594" s="69">
        <v>984.69000000000017</v>
      </c>
      <c r="AF594" s="69"/>
      <c r="AG594" s="69">
        <v>53.3</v>
      </c>
      <c r="AH594" s="498">
        <v>0.7</v>
      </c>
      <c r="AI594" s="143">
        <v>53.3</v>
      </c>
      <c r="AJ594" s="69"/>
      <c r="AK594" s="438">
        <v>0</v>
      </c>
      <c r="AL594" s="69">
        <v>0</v>
      </c>
      <c r="AM594" s="497">
        <v>0.7</v>
      </c>
      <c r="AN594" s="461"/>
      <c r="AP594" s="640">
        <v>1.4344151999569404E-2</v>
      </c>
      <c r="AQ594" s="576">
        <v>110</v>
      </c>
      <c r="AR594" s="578">
        <v>163.30000000000001</v>
      </c>
    </row>
    <row r="595" spans="2:44" s="601" customFormat="1" ht="15.75" customHeight="1" x14ac:dyDescent="0.25">
      <c r="B595" s="576">
        <v>581</v>
      </c>
      <c r="C595" s="678"/>
      <c r="D595" s="15" t="s">
        <v>743</v>
      </c>
      <c r="E595" s="112">
        <v>1</v>
      </c>
      <c r="F595" s="112">
        <v>17</v>
      </c>
      <c r="G595" s="112">
        <v>15</v>
      </c>
      <c r="H595" s="69">
        <v>1359.03</v>
      </c>
      <c r="I595" s="69">
        <v>71.760000000000005</v>
      </c>
      <c r="J595" s="620">
        <v>0.38798260524050249</v>
      </c>
      <c r="K595" s="69">
        <v>527.28000000000009</v>
      </c>
      <c r="L595" s="620">
        <v>0</v>
      </c>
      <c r="M595" s="69">
        <v>0</v>
      </c>
      <c r="N595" s="620">
        <v>0</v>
      </c>
      <c r="O595" s="69">
        <v>0</v>
      </c>
      <c r="P595" s="69">
        <v>0</v>
      </c>
      <c r="Q595" s="69">
        <v>0</v>
      </c>
      <c r="R595" s="69">
        <v>51.36</v>
      </c>
      <c r="S595" s="69">
        <v>4.25</v>
      </c>
      <c r="T595" s="69">
        <v>187.38802391666664</v>
      </c>
      <c r="U595" s="620">
        <v>0.17290000000000003</v>
      </c>
      <c r="V595" s="69">
        <v>234.97628700000001</v>
      </c>
      <c r="W595" s="69">
        <v>187.38802391666664</v>
      </c>
      <c r="X595" s="69">
        <v>0</v>
      </c>
      <c r="Y595" s="69">
        <v>0</v>
      </c>
      <c r="Z595" s="60">
        <v>2623.4323348333332</v>
      </c>
      <c r="AA595" s="143">
        <v>88.3</v>
      </c>
      <c r="AB595" s="69">
        <v>510.66431091666664</v>
      </c>
      <c r="AC595" s="69">
        <v>2201.0680239166668</v>
      </c>
      <c r="AD595" s="238">
        <v>0.7</v>
      </c>
      <c r="AE595" s="69">
        <v>951.32099999999991</v>
      </c>
      <c r="AF595" s="69"/>
      <c r="AG595" s="69">
        <v>57.4</v>
      </c>
      <c r="AH595" s="498">
        <v>0.7</v>
      </c>
      <c r="AI595" s="143">
        <v>57.4</v>
      </c>
      <c r="AJ595" s="69"/>
      <c r="AK595" s="438">
        <v>0</v>
      </c>
      <c r="AL595" s="69">
        <v>0</v>
      </c>
      <c r="AM595" s="497">
        <v>0.7</v>
      </c>
      <c r="AN595" s="461"/>
      <c r="AP595" s="640">
        <v>1.544754830722859E-2</v>
      </c>
      <c r="AQ595" s="576">
        <v>118.5</v>
      </c>
      <c r="AR595" s="578">
        <v>175.9</v>
      </c>
    </row>
    <row r="596" spans="2:44" x14ac:dyDescent="0.25">
      <c r="B596" s="576">
        <v>582</v>
      </c>
      <c r="C596" s="678" t="s">
        <v>470</v>
      </c>
      <c r="D596" s="495" t="s">
        <v>124</v>
      </c>
      <c r="E596" s="530">
        <v>2</v>
      </c>
      <c r="F596" s="530">
        <v>35</v>
      </c>
      <c r="G596" s="530">
        <v>29</v>
      </c>
      <c r="H596" s="65">
        <v>2313.5500000000002</v>
      </c>
      <c r="I596" s="65">
        <v>126.96</v>
      </c>
      <c r="J596" s="615">
        <v>0.39619199930842203</v>
      </c>
      <c r="K596" s="65">
        <v>916.6099999999999</v>
      </c>
      <c r="L596" s="615">
        <v>0</v>
      </c>
      <c r="M596" s="65">
        <v>0</v>
      </c>
      <c r="N596" s="615">
        <v>0</v>
      </c>
      <c r="O596" s="65">
        <v>0</v>
      </c>
      <c r="P596" s="65">
        <v>0</v>
      </c>
      <c r="Q596" s="65">
        <v>0</v>
      </c>
      <c r="R596" s="65">
        <v>157.4</v>
      </c>
      <c r="S596" s="65">
        <v>8.6</v>
      </c>
      <c r="T596" s="65">
        <v>326.92773291666663</v>
      </c>
      <c r="U596" s="615">
        <v>0.17289999999999997</v>
      </c>
      <c r="V596" s="65">
        <v>400.01279499999998</v>
      </c>
      <c r="W596" s="65">
        <v>326.92773291666663</v>
      </c>
      <c r="X596" s="65">
        <v>0</v>
      </c>
      <c r="Y596" s="65">
        <v>0</v>
      </c>
      <c r="Z596" s="65">
        <v>4576.9882608333328</v>
      </c>
      <c r="AA596" s="140">
        <v>154.1</v>
      </c>
      <c r="AB596" s="140">
        <v>881.04052791666663</v>
      </c>
      <c r="AC596" s="140">
        <v>3850.0477329166661</v>
      </c>
      <c r="AD596" s="232">
        <v>0.7</v>
      </c>
      <c r="AE596" s="140">
        <v>1619.4849999999997</v>
      </c>
      <c r="AF596" s="140"/>
      <c r="AG596" s="140">
        <v>106.6</v>
      </c>
      <c r="AH596" s="498"/>
      <c r="AI596" s="143">
        <v>106.6</v>
      </c>
      <c r="AJ596" s="65"/>
      <c r="AK596" s="429"/>
      <c r="AL596" s="65">
        <v>0</v>
      </c>
      <c r="AM596" s="498"/>
      <c r="AN596" s="62">
        <v>0</v>
      </c>
      <c r="AP596" s="640"/>
      <c r="AQ596" s="576">
        <v>0</v>
      </c>
      <c r="AR596" s="578"/>
    </row>
    <row r="597" spans="2:44" ht="15.75" customHeight="1" x14ac:dyDescent="0.25">
      <c r="B597" s="576">
        <v>583</v>
      </c>
      <c r="C597" s="678"/>
      <c r="D597" s="15" t="s">
        <v>744</v>
      </c>
      <c r="E597" s="112">
        <v>2</v>
      </c>
      <c r="F597" s="112">
        <v>16</v>
      </c>
      <c r="G597" s="112">
        <v>13</v>
      </c>
      <c r="H597" s="69">
        <v>1085.98</v>
      </c>
      <c r="I597" s="69">
        <v>51.599999999999994</v>
      </c>
      <c r="J597" s="620">
        <v>0.39650822298753197</v>
      </c>
      <c r="K597" s="69">
        <v>430.59999999999997</v>
      </c>
      <c r="L597" s="620">
        <v>0</v>
      </c>
      <c r="M597" s="69">
        <v>0</v>
      </c>
      <c r="N597" s="620">
        <v>0</v>
      </c>
      <c r="O597" s="69">
        <v>0</v>
      </c>
      <c r="P597" s="69">
        <v>0</v>
      </c>
      <c r="Q597" s="69">
        <v>0</v>
      </c>
      <c r="R597" s="69">
        <v>72.3</v>
      </c>
      <c r="S597" s="69">
        <v>0</v>
      </c>
      <c r="T597" s="69">
        <v>152.35382849999999</v>
      </c>
      <c r="U597" s="620">
        <v>0.1729</v>
      </c>
      <c r="V597" s="69">
        <v>187.765942</v>
      </c>
      <c r="W597" s="69">
        <v>152.35382849999999</v>
      </c>
      <c r="X597" s="69">
        <v>0</v>
      </c>
      <c r="Y597" s="69">
        <v>0</v>
      </c>
      <c r="Z597" s="60">
        <v>2132.9535989999999</v>
      </c>
      <c r="AA597" s="143">
        <v>71.8</v>
      </c>
      <c r="AB597" s="69">
        <v>411.91977049999997</v>
      </c>
      <c r="AC597" s="69">
        <v>1792.8338284999998</v>
      </c>
      <c r="AD597" s="238">
        <v>0.7</v>
      </c>
      <c r="AE597" s="69">
        <v>760.18599999999992</v>
      </c>
      <c r="AF597" s="69"/>
      <c r="AG597" s="69">
        <v>49.2</v>
      </c>
      <c r="AH597" s="498">
        <v>0.7</v>
      </c>
      <c r="AI597" s="143">
        <v>49.2</v>
      </c>
      <c r="AJ597" s="69"/>
      <c r="AK597" s="438">
        <v>0</v>
      </c>
      <c r="AL597" s="69">
        <v>0</v>
      </c>
      <c r="AM597" s="497">
        <v>0.7</v>
      </c>
      <c r="AN597" s="461"/>
      <c r="AP597" s="640">
        <v>1.3240755691910222E-2</v>
      </c>
      <c r="AQ597" s="576">
        <v>101.6</v>
      </c>
      <c r="AR597" s="578">
        <v>150.80000000000001</v>
      </c>
    </row>
    <row r="598" spans="2:44" ht="15.75" customHeight="1" x14ac:dyDescent="0.25">
      <c r="B598" s="576">
        <v>584</v>
      </c>
      <c r="C598" s="678"/>
      <c r="D598" s="15" t="s">
        <v>745</v>
      </c>
      <c r="E598" s="112">
        <v>0</v>
      </c>
      <c r="F598" s="112">
        <v>19</v>
      </c>
      <c r="G598" s="112">
        <v>16</v>
      </c>
      <c r="H598" s="69">
        <v>1227.57</v>
      </c>
      <c r="I598" s="69">
        <v>75.36</v>
      </c>
      <c r="J598" s="620">
        <v>0.39591224940329267</v>
      </c>
      <c r="K598" s="69">
        <v>486.01</v>
      </c>
      <c r="L598" s="620">
        <v>0</v>
      </c>
      <c r="M598" s="69">
        <v>0</v>
      </c>
      <c r="N598" s="620">
        <v>0</v>
      </c>
      <c r="O598" s="69">
        <v>0</v>
      </c>
      <c r="P598" s="69">
        <v>0</v>
      </c>
      <c r="Q598" s="69">
        <v>0</v>
      </c>
      <c r="R598" s="69">
        <v>85.100000000000009</v>
      </c>
      <c r="S598" s="69">
        <v>8.6</v>
      </c>
      <c r="T598" s="69">
        <v>174.57390441666666</v>
      </c>
      <c r="U598" s="620">
        <v>0.1729</v>
      </c>
      <c r="V598" s="69">
        <v>212.24685299999999</v>
      </c>
      <c r="W598" s="69">
        <v>174.57390441666666</v>
      </c>
      <c r="X598" s="69">
        <v>0</v>
      </c>
      <c r="Y598" s="69">
        <v>0</v>
      </c>
      <c r="Z598" s="60">
        <v>2444.0346618333328</v>
      </c>
      <c r="AA598" s="143">
        <v>82.3</v>
      </c>
      <c r="AB598" s="69">
        <v>469.12075741666666</v>
      </c>
      <c r="AC598" s="69">
        <v>2057.2139044166661</v>
      </c>
      <c r="AD598" s="238">
        <v>0.7</v>
      </c>
      <c r="AE598" s="69">
        <v>859.29899999999986</v>
      </c>
      <c r="AF598" s="69"/>
      <c r="AG598" s="69">
        <v>57.4</v>
      </c>
      <c r="AH598" s="498">
        <v>0.7</v>
      </c>
      <c r="AI598" s="143">
        <v>57.4</v>
      </c>
      <c r="AJ598" s="69"/>
      <c r="AK598" s="438">
        <v>0</v>
      </c>
      <c r="AL598" s="69">
        <v>0</v>
      </c>
      <c r="AM598" s="497">
        <v>0.7</v>
      </c>
      <c r="AN598" s="461"/>
      <c r="AP598" s="640">
        <v>1.544754830722859E-2</v>
      </c>
      <c r="AQ598" s="576">
        <v>118.5</v>
      </c>
      <c r="AR598" s="578">
        <v>175.9</v>
      </c>
    </row>
    <row r="599" spans="2:44" s="601" customFormat="1" x14ac:dyDescent="0.25">
      <c r="B599" s="576">
        <v>585</v>
      </c>
      <c r="C599" s="678" t="s">
        <v>471</v>
      </c>
      <c r="D599" s="495" t="s">
        <v>124</v>
      </c>
      <c r="E599" s="530">
        <v>8</v>
      </c>
      <c r="F599" s="530">
        <v>59</v>
      </c>
      <c r="G599" s="530">
        <v>57</v>
      </c>
      <c r="H599" s="65">
        <v>5370.92</v>
      </c>
      <c r="I599" s="65">
        <v>164.76</v>
      </c>
      <c r="J599" s="615">
        <v>0.30426630819300976</v>
      </c>
      <c r="K599" s="65">
        <v>1634.19</v>
      </c>
      <c r="L599" s="615">
        <v>0</v>
      </c>
      <c r="M599" s="65">
        <v>0</v>
      </c>
      <c r="N599" s="615">
        <v>0</v>
      </c>
      <c r="O599" s="65">
        <v>0</v>
      </c>
      <c r="P599" s="65">
        <v>0</v>
      </c>
      <c r="Q599" s="65">
        <v>0</v>
      </c>
      <c r="R599" s="65">
        <v>215.29999999999998</v>
      </c>
      <c r="S599" s="65">
        <v>13</v>
      </c>
      <c r="T599" s="65">
        <v>693.90017233333333</v>
      </c>
      <c r="U599" s="615">
        <v>0.1729</v>
      </c>
      <c r="V599" s="65">
        <v>928.632068</v>
      </c>
      <c r="W599" s="65">
        <v>693.90017233333333</v>
      </c>
      <c r="X599" s="65">
        <v>0</v>
      </c>
      <c r="Y599" s="65">
        <v>0</v>
      </c>
      <c r="Z599" s="65">
        <v>9714.6024126666671</v>
      </c>
      <c r="AA599" s="140">
        <v>327.10000000000002</v>
      </c>
      <c r="AB599" s="140">
        <v>1949.6322403333334</v>
      </c>
      <c r="AC599" s="140">
        <v>8092.0701723333332</v>
      </c>
      <c r="AD599" s="232">
        <v>0.7</v>
      </c>
      <c r="AE599" s="140">
        <v>3759.6439999999998</v>
      </c>
      <c r="AF599" s="140"/>
      <c r="AG599" s="140">
        <v>196.8</v>
      </c>
      <c r="AH599" s="498"/>
      <c r="AI599" s="143">
        <v>196.8</v>
      </c>
      <c r="AJ599" s="65"/>
      <c r="AK599" s="429"/>
      <c r="AL599" s="65">
        <v>0</v>
      </c>
      <c r="AM599" s="498"/>
      <c r="AN599" s="62">
        <v>0</v>
      </c>
      <c r="AP599" s="640"/>
      <c r="AQ599" s="576">
        <v>0</v>
      </c>
      <c r="AR599" s="578"/>
    </row>
    <row r="600" spans="2:44" s="601" customFormat="1" x14ac:dyDescent="0.25">
      <c r="B600" s="576">
        <v>586</v>
      </c>
      <c r="C600" s="678"/>
      <c r="D600" s="15" t="s">
        <v>746</v>
      </c>
      <c r="E600" s="112">
        <v>4</v>
      </c>
      <c r="F600" s="112">
        <v>20</v>
      </c>
      <c r="G600" s="112">
        <v>19</v>
      </c>
      <c r="H600" s="69">
        <v>1683.6399999999999</v>
      </c>
      <c r="I600" s="69">
        <v>66.959999999999994</v>
      </c>
      <c r="J600" s="620">
        <v>0.38088308664560122</v>
      </c>
      <c r="K600" s="69">
        <v>641.27</v>
      </c>
      <c r="L600" s="620">
        <v>0</v>
      </c>
      <c r="M600" s="69">
        <v>0</v>
      </c>
      <c r="N600" s="620">
        <v>0</v>
      </c>
      <c r="O600" s="69">
        <v>0</v>
      </c>
      <c r="P600" s="69">
        <v>0</v>
      </c>
      <c r="Q600" s="69">
        <v>0</v>
      </c>
      <c r="R600" s="69">
        <v>85.100000000000009</v>
      </c>
      <c r="S600" s="69">
        <v>8.6</v>
      </c>
      <c r="T600" s="69">
        <v>231.38927966666665</v>
      </c>
      <c r="U600" s="620">
        <v>0.17290000000000003</v>
      </c>
      <c r="V600" s="69">
        <v>291.10135600000001</v>
      </c>
      <c r="W600" s="69">
        <v>231.38927966666665</v>
      </c>
      <c r="X600" s="69">
        <v>0</v>
      </c>
      <c r="Y600" s="69">
        <v>0</v>
      </c>
      <c r="Z600" s="60">
        <v>3239.4499153333336</v>
      </c>
      <c r="AA600" s="143">
        <v>109.1</v>
      </c>
      <c r="AB600" s="69">
        <v>631.59063566666669</v>
      </c>
      <c r="AC600" s="69">
        <v>2716.9592796666666</v>
      </c>
      <c r="AD600" s="238">
        <v>0.7</v>
      </c>
      <c r="AE600" s="69">
        <v>1178.5479999999998</v>
      </c>
      <c r="AF600" s="69"/>
      <c r="AG600" s="69">
        <v>61.5</v>
      </c>
      <c r="AH600" s="498">
        <v>0.7</v>
      </c>
      <c r="AI600" s="143">
        <v>61.5</v>
      </c>
      <c r="AJ600" s="69"/>
      <c r="AK600" s="438">
        <v>0</v>
      </c>
      <c r="AL600" s="69">
        <v>0</v>
      </c>
      <c r="AM600" s="497">
        <v>0.7</v>
      </c>
      <c r="AN600" s="461"/>
      <c r="AP600" s="640">
        <v>1.6550944614887774E-2</v>
      </c>
      <c r="AQ600" s="576">
        <v>126.9</v>
      </c>
      <c r="AR600" s="578">
        <v>188.4</v>
      </c>
    </row>
    <row r="601" spans="2:44" s="601" customFormat="1" ht="18.75" customHeight="1" x14ac:dyDescent="0.25">
      <c r="B601" s="576">
        <v>587</v>
      </c>
      <c r="C601" s="678"/>
      <c r="D601" s="15" t="s">
        <v>747</v>
      </c>
      <c r="E601" s="112">
        <v>1</v>
      </c>
      <c r="F601" s="112">
        <v>13</v>
      </c>
      <c r="G601" s="112">
        <v>13</v>
      </c>
      <c r="H601" s="69">
        <v>1278.6000000000001</v>
      </c>
      <c r="I601" s="69">
        <v>43.199999999999996</v>
      </c>
      <c r="J601" s="620">
        <v>0.27766306898169874</v>
      </c>
      <c r="K601" s="69">
        <v>355.02000000000004</v>
      </c>
      <c r="L601" s="620">
        <v>0</v>
      </c>
      <c r="M601" s="69">
        <v>0</v>
      </c>
      <c r="N601" s="620">
        <v>0</v>
      </c>
      <c r="O601" s="69">
        <v>0</v>
      </c>
      <c r="P601" s="69">
        <v>0</v>
      </c>
      <c r="Q601" s="69">
        <v>0</v>
      </c>
      <c r="R601" s="69">
        <v>55.599999999999994</v>
      </c>
      <c r="S601" s="69">
        <v>4.4000000000000004</v>
      </c>
      <c r="T601" s="69">
        <v>163.15749500000001</v>
      </c>
      <c r="U601" s="620">
        <v>0.17289999999999997</v>
      </c>
      <c r="V601" s="69">
        <v>221.06994</v>
      </c>
      <c r="W601" s="69">
        <v>163.15749500000001</v>
      </c>
      <c r="X601" s="69">
        <v>0</v>
      </c>
      <c r="Y601" s="69">
        <v>0</v>
      </c>
      <c r="Z601" s="60">
        <v>2284.2049299999999</v>
      </c>
      <c r="AA601" s="143">
        <v>76.900000000000006</v>
      </c>
      <c r="AB601" s="69">
        <v>461.12743499999999</v>
      </c>
      <c r="AC601" s="69">
        <v>1899.9774950000001</v>
      </c>
      <c r="AD601" s="238">
        <v>0.7</v>
      </c>
      <c r="AE601" s="69">
        <v>895.0200000000001</v>
      </c>
      <c r="AF601" s="69"/>
      <c r="AG601" s="69">
        <v>45.1</v>
      </c>
      <c r="AH601" s="498">
        <v>0.7</v>
      </c>
      <c r="AI601" s="143">
        <v>45.1</v>
      </c>
      <c r="AJ601" s="69"/>
      <c r="AK601" s="438">
        <v>0</v>
      </c>
      <c r="AL601" s="69">
        <v>0</v>
      </c>
      <c r="AM601" s="497">
        <v>0.7</v>
      </c>
      <c r="AN601" s="461"/>
      <c r="AP601" s="640">
        <v>1.2137359384251036E-2</v>
      </c>
      <c r="AQ601" s="576">
        <v>93.1</v>
      </c>
      <c r="AR601" s="578">
        <v>138.19999999999999</v>
      </c>
    </row>
    <row r="602" spans="2:44" s="601" customFormat="1" x14ac:dyDescent="0.25">
      <c r="B602" s="576">
        <v>588</v>
      </c>
      <c r="C602" s="678"/>
      <c r="D602" s="15" t="s">
        <v>748</v>
      </c>
      <c r="E602" s="112">
        <v>3</v>
      </c>
      <c r="F602" s="112">
        <v>26</v>
      </c>
      <c r="G602" s="112">
        <v>25</v>
      </c>
      <c r="H602" s="69">
        <v>2408.6800000000003</v>
      </c>
      <c r="I602" s="69">
        <v>54.6</v>
      </c>
      <c r="J602" s="620">
        <v>0.26483385090589034</v>
      </c>
      <c r="K602" s="69">
        <v>637.9</v>
      </c>
      <c r="L602" s="620">
        <v>0</v>
      </c>
      <c r="M602" s="69">
        <v>0</v>
      </c>
      <c r="N602" s="620">
        <v>0</v>
      </c>
      <c r="O602" s="69">
        <v>0</v>
      </c>
      <c r="P602" s="69">
        <v>0</v>
      </c>
      <c r="Q602" s="69">
        <v>0</v>
      </c>
      <c r="R602" s="69">
        <v>74.599999999999994</v>
      </c>
      <c r="S602" s="69">
        <v>0</v>
      </c>
      <c r="T602" s="69">
        <v>299.35339766666669</v>
      </c>
      <c r="U602" s="620">
        <v>0.1729</v>
      </c>
      <c r="V602" s="69">
        <v>416.46077200000002</v>
      </c>
      <c r="W602" s="69">
        <v>299.35339766666669</v>
      </c>
      <c r="X602" s="69">
        <v>0</v>
      </c>
      <c r="Y602" s="69">
        <v>0</v>
      </c>
      <c r="Z602" s="60">
        <v>4190.9475673333336</v>
      </c>
      <c r="AA602" s="143">
        <v>141.1</v>
      </c>
      <c r="AB602" s="69">
        <v>856.91416966666668</v>
      </c>
      <c r="AC602" s="69">
        <v>3475.133397666667</v>
      </c>
      <c r="AD602" s="238">
        <v>0.7</v>
      </c>
      <c r="AE602" s="69">
        <v>1686.076</v>
      </c>
      <c r="AF602" s="69"/>
      <c r="AG602" s="69">
        <v>90.2</v>
      </c>
      <c r="AH602" s="498">
        <v>0.7</v>
      </c>
      <c r="AI602" s="143">
        <v>90.2</v>
      </c>
      <c r="AJ602" s="69"/>
      <c r="AK602" s="438">
        <v>0</v>
      </c>
      <c r="AL602" s="69">
        <v>0</v>
      </c>
      <c r="AM602" s="497">
        <v>0.7</v>
      </c>
      <c r="AN602" s="461"/>
      <c r="AP602" s="640">
        <v>2.4274718768502072E-2</v>
      </c>
      <c r="AQ602" s="576">
        <v>186.2</v>
      </c>
      <c r="AR602" s="578">
        <v>276.39999999999998</v>
      </c>
    </row>
    <row r="603" spans="2:44" ht="36.75" customHeight="1" x14ac:dyDescent="0.25">
      <c r="B603" s="576">
        <v>589</v>
      </c>
      <c r="C603" s="741" t="s">
        <v>472</v>
      </c>
      <c r="D603" s="742"/>
      <c r="E603" s="511">
        <v>223</v>
      </c>
      <c r="F603" s="511">
        <v>1086</v>
      </c>
      <c r="G603" s="511">
        <v>1036</v>
      </c>
      <c r="H603" s="512">
        <v>98799.672999999995</v>
      </c>
      <c r="I603" s="512">
        <v>2523.58</v>
      </c>
      <c r="J603" s="598">
        <v>0.24498826023442405</v>
      </c>
      <c r="K603" s="512">
        <v>24204.76</v>
      </c>
      <c r="L603" s="598">
        <v>2.5648870315593052E-3</v>
      </c>
      <c r="M603" s="512">
        <v>253.41</v>
      </c>
      <c r="N603" s="598">
        <v>0</v>
      </c>
      <c r="O603" s="512">
        <v>0</v>
      </c>
      <c r="P603" s="512">
        <v>0</v>
      </c>
      <c r="Q603" s="512">
        <v>1252.42</v>
      </c>
      <c r="R603" s="512">
        <v>3091.8780000000002</v>
      </c>
      <c r="S603" s="512">
        <v>220.01000000000002</v>
      </c>
      <c r="T603" s="512">
        <v>10824.980059551592</v>
      </c>
      <c r="U603" s="598">
        <v>5.7287939754811702E-2</v>
      </c>
      <c r="V603" s="513">
        <v>5660.029714619096</v>
      </c>
      <c r="W603" s="512">
        <v>0</v>
      </c>
      <c r="X603" s="512">
        <v>0</v>
      </c>
      <c r="Y603" s="512">
        <v>0</v>
      </c>
      <c r="Z603" s="512">
        <v>151754.85397417066</v>
      </c>
      <c r="AA603" s="509">
        <v>22345.000000000007</v>
      </c>
      <c r="AB603" s="509">
        <v>28459.165914619101</v>
      </c>
      <c r="AC603" s="509">
        <v>145640.68805955161</v>
      </c>
      <c r="AD603" s="599"/>
      <c r="AE603" s="509">
        <v>71340.579100000003</v>
      </c>
      <c r="AF603" s="509"/>
      <c r="AG603" s="525">
        <v>47143.5</v>
      </c>
      <c r="AH603" s="526"/>
      <c r="AI603" s="525">
        <v>41603.999999999993</v>
      </c>
      <c r="AJ603" s="525"/>
      <c r="AK603" s="525"/>
      <c r="AL603" s="525">
        <v>5539.5</v>
      </c>
      <c r="AM603" s="497"/>
      <c r="AN603" s="525">
        <v>0</v>
      </c>
    </row>
    <row r="604" spans="2:44" ht="56.25" customHeight="1" x14ac:dyDescent="0.25">
      <c r="B604" s="576">
        <v>590</v>
      </c>
      <c r="C604" s="561" t="s">
        <v>830</v>
      </c>
      <c r="D604" s="609"/>
      <c r="E604" s="564"/>
      <c r="F604" s="564">
        <v>27</v>
      </c>
      <c r="G604" s="564">
        <v>28</v>
      </c>
      <c r="H604" s="309">
        <v>3115.4399999999996</v>
      </c>
      <c r="I604" s="309">
        <v>140.39999999999998</v>
      </c>
      <c r="J604" s="611">
        <v>0.29317463985825443</v>
      </c>
      <c r="K604" s="134">
        <v>913.36800000000005</v>
      </c>
      <c r="L604" s="611">
        <v>0</v>
      </c>
      <c r="M604" s="134">
        <v>0</v>
      </c>
      <c r="N604" s="611">
        <v>0</v>
      </c>
      <c r="O604" s="309">
        <v>0</v>
      </c>
      <c r="P604" s="309">
        <v>0</v>
      </c>
      <c r="Q604" s="309">
        <v>0</v>
      </c>
      <c r="R604" s="309">
        <v>0</v>
      </c>
      <c r="S604" s="309">
        <v>0</v>
      </c>
      <c r="T604" s="309">
        <v>300.76900000000001</v>
      </c>
      <c r="U604" s="611">
        <v>4.9228102611509124E-2</v>
      </c>
      <c r="V604" s="156">
        <v>153.36719999999997</v>
      </c>
      <c r="W604" s="309">
        <v>300.76900000000001</v>
      </c>
      <c r="X604" s="309">
        <v>0</v>
      </c>
      <c r="Y604" s="309">
        <v>0</v>
      </c>
      <c r="Z604" s="309">
        <v>4924.1131999999998</v>
      </c>
      <c r="AA604" s="146">
        <v>449.5</v>
      </c>
      <c r="AB604" s="309">
        <v>903.63619999999992</v>
      </c>
      <c r="AC604" s="309">
        <v>4469.9769999999999</v>
      </c>
      <c r="AD604" s="310">
        <v>0.4</v>
      </c>
      <c r="AE604" s="309"/>
      <c r="AF604" s="309"/>
      <c r="AG604" s="309"/>
      <c r="AH604" s="532"/>
      <c r="AI604" s="594"/>
      <c r="AJ604" s="309"/>
      <c r="AK604" s="531"/>
      <c r="AL604" s="309"/>
      <c r="AM604" s="497"/>
      <c r="AN604" s="146"/>
    </row>
    <row r="605" spans="2:44" ht="18.75" customHeight="1" x14ac:dyDescent="0.25">
      <c r="B605" s="576">
        <v>591</v>
      </c>
      <c r="C605" s="494" t="s">
        <v>710</v>
      </c>
      <c r="D605" s="28"/>
      <c r="E605" s="530">
        <v>223</v>
      </c>
      <c r="F605" s="530">
        <v>1086</v>
      </c>
      <c r="G605" s="530">
        <v>1036</v>
      </c>
      <c r="H605" s="65">
        <v>98799.672999999995</v>
      </c>
      <c r="I605" s="65">
        <v>2523.58</v>
      </c>
      <c r="J605" s="615">
        <v>0.24498826023442405</v>
      </c>
      <c r="K605" s="65">
        <v>24204.76</v>
      </c>
      <c r="L605" s="615">
        <v>2.5648870315593052E-3</v>
      </c>
      <c r="M605" s="65">
        <v>253.41</v>
      </c>
      <c r="N605" s="615">
        <v>0</v>
      </c>
      <c r="O605" s="65">
        <v>0</v>
      </c>
      <c r="P605" s="65">
        <v>0</v>
      </c>
      <c r="Q605" s="65">
        <v>1252.42</v>
      </c>
      <c r="R605" s="65">
        <v>3091.8780000000002</v>
      </c>
      <c r="S605" s="65">
        <v>220.01000000000002</v>
      </c>
      <c r="T605" s="65">
        <v>10824.980059551592</v>
      </c>
      <c r="U605" s="615">
        <v>5.7287939754811702E-2</v>
      </c>
      <c r="V605" s="65">
        <v>5660.029714619096</v>
      </c>
      <c r="W605" s="65">
        <v>0</v>
      </c>
      <c r="X605" s="65">
        <v>0</v>
      </c>
      <c r="Y605" s="65">
        <v>0</v>
      </c>
      <c r="Z605" s="65">
        <v>146830.74077417067</v>
      </c>
      <c r="AA605" s="62">
        <v>21895.500000000007</v>
      </c>
      <c r="AB605" s="62">
        <v>27555.529714619101</v>
      </c>
      <c r="AC605" s="62">
        <v>141170.7110595516</v>
      </c>
      <c r="AD605" s="232">
        <v>0.7</v>
      </c>
      <c r="AE605" s="62">
        <v>69159.771099999998</v>
      </c>
      <c r="AF605" s="62"/>
      <c r="AG605" s="62">
        <v>47143.5</v>
      </c>
      <c r="AH605" s="498"/>
      <c r="AI605" s="62">
        <v>41603.999999999993</v>
      </c>
      <c r="AJ605" s="62">
        <v>1088</v>
      </c>
      <c r="AK605" s="62"/>
      <c r="AL605" s="62">
        <v>5539.5</v>
      </c>
      <c r="AM605" s="498"/>
      <c r="AN605" s="62">
        <v>0</v>
      </c>
    </row>
    <row r="606" spans="2:44" s="601" customFormat="1" x14ac:dyDescent="0.25">
      <c r="B606" s="576">
        <v>592</v>
      </c>
      <c r="C606" s="683" t="s">
        <v>473</v>
      </c>
      <c r="D606" s="495" t="s">
        <v>124</v>
      </c>
      <c r="E606" s="530">
        <v>14</v>
      </c>
      <c r="F606" s="530">
        <v>76</v>
      </c>
      <c r="G606" s="530">
        <v>75</v>
      </c>
      <c r="H606" s="65">
        <v>7017.3719999999994</v>
      </c>
      <c r="I606" s="65">
        <v>188.40000000000003</v>
      </c>
      <c r="J606" s="615">
        <v>0.26229334856410635</v>
      </c>
      <c r="K606" s="65">
        <v>1840.6100000000001</v>
      </c>
      <c r="L606" s="615">
        <v>0</v>
      </c>
      <c r="M606" s="65">
        <v>0</v>
      </c>
      <c r="N606" s="615">
        <v>0</v>
      </c>
      <c r="O606" s="65">
        <v>0</v>
      </c>
      <c r="P606" s="65">
        <v>0</v>
      </c>
      <c r="Q606" s="65">
        <v>34.520000000000003</v>
      </c>
      <c r="R606" s="65">
        <v>277.84800000000001</v>
      </c>
      <c r="S606" s="65">
        <v>31.88</v>
      </c>
      <c r="T606" s="65">
        <v>739.99323870192211</v>
      </c>
      <c r="U606" s="615">
        <v>5.3251967320966702E-2</v>
      </c>
      <c r="V606" s="65">
        <v>373.68886442306672</v>
      </c>
      <c r="W606" s="65">
        <v>0</v>
      </c>
      <c r="X606" s="65">
        <v>0</v>
      </c>
      <c r="Y606" s="65">
        <v>0</v>
      </c>
      <c r="Z606" s="65">
        <v>10504.312103124988</v>
      </c>
      <c r="AA606" s="140">
        <v>1496.7</v>
      </c>
      <c r="AB606" s="140">
        <v>1870.3888644230667</v>
      </c>
      <c r="AC606" s="140">
        <v>10130.623238701921</v>
      </c>
      <c r="AD606" s="232">
        <v>0.7</v>
      </c>
      <c r="AE606" s="140">
        <v>4912.1603999999988</v>
      </c>
      <c r="AF606" s="140"/>
      <c r="AG606" s="140">
        <v>3041.8</v>
      </c>
      <c r="AH606" s="497"/>
      <c r="AI606" s="140">
        <v>3041.8</v>
      </c>
      <c r="AJ606" s="65"/>
      <c r="AK606" s="429">
        <v>0</v>
      </c>
      <c r="AL606" s="65">
        <v>0</v>
      </c>
      <c r="AM606" s="498"/>
      <c r="AN606" s="62">
        <v>0</v>
      </c>
      <c r="AP606" s="576"/>
    </row>
    <row r="607" spans="2:44" s="601" customFormat="1" x14ac:dyDescent="0.25">
      <c r="B607" s="576">
        <v>593</v>
      </c>
      <c r="C607" s="683"/>
      <c r="D607" s="15" t="s">
        <v>914</v>
      </c>
      <c r="E607" s="112">
        <v>5</v>
      </c>
      <c r="F607" s="112">
        <v>19</v>
      </c>
      <c r="G607" s="112">
        <v>21</v>
      </c>
      <c r="H607" s="69">
        <v>2110.91</v>
      </c>
      <c r="I607" s="69">
        <v>51.6</v>
      </c>
      <c r="J607" s="620">
        <v>0.24569972192087774</v>
      </c>
      <c r="K607" s="69">
        <v>518.65</v>
      </c>
      <c r="L607" s="620">
        <v>0</v>
      </c>
      <c r="M607" s="69">
        <v>0</v>
      </c>
      <c r="N607" s="620">
        <v>0</v>
      </c>
      <c r="O607" s="69">
        <v>0</v>
      </c>
      <c r="P607" s="69">
        <v>0</v>
      </c>
      <c r="Q607" s="69">
        <v>0</v>
      </c>
      <c r="R607" s="69">
        <v>10.760000000000002</v>
      </c>
      <c r="S607" s="69">
        <v>0</v>
      </c>
      <c r="T607" s="69">
        <v>206.58195612254934</v>
      </c>
      <c r="U607" s="620">
        <v>5.1477075512737426E-2</v>
      </c>
      <c r="V607" s="69">
        <v>108.66347347059255</v>
      </c>
      <c r="W607" s="69">
        <v>0</v>
      </c>
      <c r="X607" s="69">
        <v>0</v>
      </c>
      <c r="Y607" s="69">
        <v>0</v>
      </c>
      <c r="Z607" s="60">
        <v>3007.1654295931421</v>
      </c>
      <c r="AA607" s="143">
        <v>417.8</v>
      </c>
      <c r="AB607" s="69">
        <v>526.46347347059259</v>
      </c>
      <c r="AC607" s="69">
        <v>2898.5019561225495</v>
      </c>
      <c r="AD607" s="238">
        <v>0.7</v>
      </c>
      <c r="AE607" s="69">
        <v>1477.6369999999997</v>
      </c>
      <c r="AF607" s="69"/>
      <c r="AG607" s="69">
        <v>951.2</v>
      </c>
      <c r="AH607" s="503">
        <v>0.70001254125973766</v>
      </c>
      <c r="AI607" s="594">
        <v>951.2</v>
      </c>
      <c r="AJ607" s="69"/>
      <c r="AK607" s="438">
        <v>0</v>
      </c>
      <c r="AL607" s="69">
        <v>0</v>
      </c>
      <c r="AM607" s="497">
        <v>0.70001254125973766</v>
      </c>
      <c r="AN607" s="461"/>
      <c r="AP607" s="576"/>
    </row>
    <row r="608" spans="2:44" s="601" customFormat="1" x14ac:dyDescent="0.25">
      <c r="B608" s="576">
        <v>594</v>
      </c>
      <c r="C608" s="683"/>
      <c r="D608" s="15" t="s">
        <v>915</v>
      </c>
      <c r="E608" s="112">
        <v>3</v>
      </c>
      <c r="F608" s="112">
        <v>17</v>
      </c>
      <c r="G608" s="112">
        <v>18</v>
      </c>
      <c r="H608" s="69">
        <v>1719.3119999999999</v>
      </c>
      <c r="I608" s="69">
        <v>39.600000000000009</v>
      </c>
      <c r="J608" s="620">
        <v>0.26892152209721099</v>
      </c>
      <c r="K608" s="69">
        <v>462.36</v>
      </c>
      <c r="L608" s="620">
        <v>0</v>
      </c>
      <c r="M608" s="69">
        <v>0</v>
      </c>
      <c r="N608" s="620">
        <v>0</v>
      </c>
      <c r="O608" s="69">
        <v>0</v>
      </c>
      <c r="P608" s="69">
        <v>0</v>
      </c>
      <c r="Q608" s="69">
        <v>0</v>
      </c>
      <c r="R608" s="69">
        <v>37.908000000000001</v>
      </c>
      <c r="S608" s="69">
        <v>4.25</v>
      </c>
      <c r="T608" s="69">
        <v>168.99126133885437</v>
      </c>
      <c r="U608" s="620">
        <v>5.0057892963145993E-2</v>
      </c>
      <c r="V608" s="69">
        <v>86.065136066252464</v>
      </c>
      <c r="W608" s="69">
        <v>0</v>
      </c>
      <c r="X608" s="69">
        <v>0</v>
      </c>
      <c r="Y608" s="69">
        <v>0</v>
      </c>
      <c r="Z608" s="60">
        <v>2518.4863974051063</v>
      </c>
      <c r="AA608" s="143">
        <v>341.8</v>
      </c>
      <c r="AB608" s="69">
        <v>427.86513606625249</v>
      </c>
      <c r="AC608" s="69">
        <v>2432.421261338854</v>
      </c>
      <c r="AD608" s="238">
        <v>0.7</v>
      </c>
      <c r="AE608" s="69">
        <v>1203.5183999999999</v>
      </c>
      <c r="AF608" s="69"/>
      <c r="AG608" s="69">
        <v>775.7</v>
      </c>
      <c r="AH608" s="503">
        <v>0.70002718300474409</v>
      </c>
      <c r="AI608" s="594">
        <v>775.7</v>
      </c>
      <c r="AJ608" s="69"/>
      <c r="AK608" s="438">
        <v>0</v>
      </c>
      <c r="AL608" s="69">
        <v>0</v>
      </c>
      <c r="AM608" s="497">
        <v>0.70002718300474409</v>
      </c>
      <c r="AN608" s="461"/>
      <c r="AP608" s="576"/>
    </row>
    <row r="609" spans="2:42" s="601" customFormat="1" ht="15.75" customHeight="1" x14ac:dyDescent="0.25">
      <c r="B609" s="576">
        <v>595</v>
      </c>
      <c r="C609" s="683"/>
      <c r="D609" s="15" t="s">
        <v>916</v>
      </c>
      <c r="E609" s="112">
        <v>2</v>
      </c>
      <c r="F609" s="112">
        <v>18</v>
      </c>
      <c r="G609" s="112">
        <v>17</v>
      </c>
      <c r="H609" s="69">
        <v>1595.6599999999999</v>
      </c>
      <c r="I609" s="69">
        <v>36</v>
      </c>
      <c r="J609" s="620">
        <v>0.18373588358422221</v>
      </c>
      <c r="K609" s="69">
        <v>293.18</v>
      </c>
      <c r="L609" s="620">
        <v>0</v>
      </c>
      <c r="M609" s="69">
        <v>0</v>
      </c>
      <c r="N609" s="620">
        <v>0</v>
      </c>
      <c r="O609" s="69">
        <v>0</v>
      </c>
      <c r="P609" s="69">
        <v>0</v>
      </c>
      <c r="Q609" s="69">
        <v>34.520000000000003</v>
      </c>
      <c r="R609" s="69">
        <v>110.25999999999999</v>
      </c>
      <c r="S609" s="69">
        <v>27.63</v>
      </c>
      <c r="T609" s="69">
        <v>161.54788014959504</v>
      </c>
      <c r="U609" s="620">
        <v>5.1718136567401873E-2</v>
      </c>
      <c r="V609" s="69">
        <v>82.524561795140471</v>
      </c>
      <c r="W609" s="69">
        <v>0</v>
      </c>
      <c r="X609" s="69">
        <v>0</v>
      </c>
      <c r="Y609" s="69">
        <v>0</v>
      </c>
      <c r="Z609" s="60">
        <v>2341.3224419447356</v>
      </c>
      <c r="AA609" s="143">
        <v>326.8</v>
      </c>
      <c r="AB609" s="69">
        <v>409.32456179514048</v>
      </c>
      <c r="AC609" s="69">
        <v>2258.7978801495951</v>
      </c>
      <c r="AD609" s="238">
        <v>0.7</v>
      </c>
      <c r="AE609" s="69">
        <v>1116.9619999999998</v>
      </c>
      <c r="AF609" s="69"/>
      <c r="AG609" s="69">
        <v>707.6</v>
      </c>
      <c r="AH609" s="503">
        <v>0.69997653747987709</v>
      </c>
      <c r="AI609" s="594">
        <v>707.6</v>
      </c>
      <c r="AJ609" s="69"/>
      <c r="AK609" s="438">
        <v>0</v>
      </c>
      <c r="AL609" s="69">
        <v>0</v>
      </c>
      <c r="AM609" s="497">
        <v>0.69997653747987709</v>
      </c>
      <c r="AN609" s="461"/>
      <c r="AP609" s="576"/>
    </row>
    <row r="610" spans="2:42" s="601" customFormat="1" ht="15.75" customHeight="1" x14ac:dyDescent="0.25">
      <c r="B610" s="576">
        <v>596</v>
      </c>
      <c r="C610" s="683"/>
      <c r="D610" s="15" t="s">
        <v>917</v>
      </c>
      <c r="E610" s="112">
        <v>4</v>
      </c>
      <c r="F610" s="112">
        <v>22</v>
      </c>
      <c r="G610" s="112">
        <v>19</v>
      </c>
      <c r="H610" s="69">
        <v>1591.4899999999998</v>
      </c>
      <c r="I610" s="69">
        <v>61.2</v>
      </c>
      <c r="J610" s="620">
        <v>0.35590547223042568</v>
      </c>
      <c r="K610" s="69">
        <v>566.42000000000007</v>
      </c>
      <c r="L610" s="620">
        <v>0</v>
      </c>
      <c r="M610" s="69">
        <v>0</v>
      </c>
      <c r="N610" s="620">
        <v>0</v>
      </c>
      <c r="O610" s="69">
        <v>0</v>
      </c>
      <c r="P610" s="69">
        <v>0</v>
      </c>
      <c r="Q610" s="69">
        <v>0</v>
      </c>
      <c r="R610" s="69">
        <v>118.92</v>
      </c>
      <c r="S610" s="69">
        <v>0</v>
      </c>
      <c r="T610" s="69">
        <v>202.87214109092344</v>
      </c>
      <c r="U610" s="620">
        <v>6.0594595687739949E-2</v>
      </c>
      <c r="V610" s="69">
        <v>96.435693091081234</v>
      </c>
      <c r="W610" s="69">
        <v>0</v>
      </c>
      <c r="X610" s="69">
        <v>0</v>
      </c>
      <c r="Y610" s="69">
        <v>0</v>
      </c>
      <c r="Z610" s="60">
        <v>2637.3378341820044</v>
      </c>
      <c r="AA610" s="143">
        <v>410.3</v>
      </c>
      <c r="AB610" s="69">
        <v>506.73569309108126</v>
      </c>
      <c r="AC610" s="69">
        <v>2540.9021410909231</v>
      </c>
      <c r="AD610" s="238">
        <v>0.7</v>
      </c>
      <c r="AE610" s="69">
        <v>1114.0429999999997</v>
      </c>
      <c r="AF610" s="69"/>
      <c r="AG610" s="69">
        <v>607.29999999999995</v>
      </c>
      <c r="AH610" s="503">
        <v>0.69999540876228017</v>
      </c>
      <c r="AI610" s="594">
        <v>607.29999999999995</v>
      </c>
      <c r="AJ610" s="69"/>
      <c r="AK610" s="438">
        <v>0</v>
      </c>
      <c r="AL610" s="69">
        <v>0</v>
      </c>
      <c r="AM610" s="497">
        <v>0.69999540876228017</v>
      </c>
      <c r="AN610" s="461"/>
      <c r="AP610" s="576"/>
    </row>
    <row r="611" spans="2:42" s="601" customFormat="1" x14ac:dyDescent="0.25">
      <c r="B611" s="576">
        <v>597</v>
      </c>
      <c r="C611" s="683" t="s">
        <v>474</v>
      </c>
      <c r="D611" s="495" t="s">
        <v>124</v>
      </c>
      <c r="E611" s="530">
        <v>12</v>
      </c>
      <c r="F611" s="530">
        <v>67</v>
      </c>
      <c r="G611" s="530">
        <v>64</v>
      </c>
      <c r="H611" s="65">
        <v>6243.4500000000007</v>
      </c>
      <c r="I611" s="65">
        <v>209.04</v>
      </c>
      <c r="J611" s="615">
        <v>0.32606011099632409</v>
      </c>
      <c r="K611" s="65">
        <v>2035.7399999999998</v>
      </c>
      <c r="L611" s="615">
        <v>0</v>
      </c>
      <c r="M611" s="65">
        <v>0</v>
      </c>
      <c r="N611" s="615">
        <v>0</v>
      </c>
      <c r="O611" s="65">
        <v>0</v>
      </c>
      <c r="P611" s="65">
        <v>0</v>
      </c>
      <c r="Q611" s="65">
        <v>0</v>
      </c>
      <c r="R611" s="65">
        <v>199.88999999999996</v>
      </c>
      <c r="S611" s="65">
        <v>12.8</v>
      </c>
      <c r="T611" s="65">
        <v>728.50025668647504</v>
      </c>
      <c r="U611" s="615">
        <v>5.8090171337593831E-2</v>
      </c>
      <c r="V611" s="65">
        <v>362.68308023770027</v>
      </c>
      <c r="W611" s="65">
        <v>0</v>
      </c>
      <c r="X611" s="65">
        <v>0</v>
      </c>
      <c r="Y611" s="65">
        <v>0</v>
      </c>
      <c r="Z611" s="65">
        <v>9792.1033369241759</v>
      </c>
      <c r="AA611" s="140">
        <v>1473.6</v>
      </c>
      <c r="AB611" s="140">
        <v>1836.2830802377002</v>
      </c>
      <c r="AC611" s="140">
        <v>9429.4202566864751</v>
      </c>
      <c r="AD611" s="232">
        <v>0.7</v>
      </c>
      <c r="AE611" s="140">
        <v>4370.415</v>
      </c>
      <c r="AF611" s="140"/>
      <c r="AG611" s="140">
        <v>2642.1</v>
      </c>
      <c r="AH611" s="497"/>
      <c r="AI611" s="140">
        <v>2534.1</v>
      </c>
      <c r="AJ611" s="65"/>
      <c r="AK611" s="429"/>
      <c r="AL611" s="65">
        <v>108</v>
      </c>
      <c r="AM611" s="498"/>
      <c r="AN611" s="62">
        <v>0</v>
      </c>
      <c r="AP611" s="576"/>
    </row>
    <row r="612" spans="2:42" s="601" customFormat="1" x14ac:dyDescent="0.25">
      <c r="B612" s="576">
        <v>598</v>
      </c>
      <c r="C612" s="683"/>
      <c r="D612" s="15" t="s">
        <v>918</v>
      </c>
      <c r="E612" s="112">
        <v>3</v>
      </c>
      <c r="F612" s="112">
        <v>22</v>
      </c>
      <c r="G612" s="112">
        <v>22</v>
      </c>
      <c r="H612" s="69">
        <v>1980.3500000000001</v>
      </c>
      <c r="I612" s="69">
        <v>69.600000000000009</v>
      </c>
      <c r="J612" s="620">
        <v>0.28519201151311635</v>
      </c>
      <c r="K612" s="69">
        <v>564.78</v>
      </c>
      <c r="L612" s="620">
        <v>0</v>
      </c>
      <c r="M612" s="69">
        <v>0</v>
      </c>
      <c r="N612" s="620">
        <v>0</v>
      </c>
      <c r="O612" s="69">
        <v>0</v>
      </c>
      <c r="P612" s="69">
        <v>0</v>
      </c>
      <c r="Q612" s="69">
        <v>0</v>
      </c>
      <c r="R612" s="69">
        <v>79.699999999999989</v>
      </c>
      <c r="S612" s="69">
        <v>8.5</v>
      </c>
      <c r="T612" s="69">
        <v>228.14327799749236</v>
      </c>
      <c r="U612" s="620">
        <v>5.8166150412759549E-2</v>
      </c>
      <c r="V612" s="69">
        <v>115.18933596990838</v>
      </c>
      <c r="W612" s="69">
        <v>0</v>
      </c>
      <c r="X612" s="69">
        <v>0</v>
      </c>
      <c r="Y612" s="69">
        <v>0</v>
      </c>
      <c r="Z612" s="60">
        <v>3046.2626139674012</v>
      </c>
      <c r="AA612" s="143">
        <v>461.5</v>
      </c>
      <c r="AB612" s="69">
        <v>576.68933596990837</v>
      </c>
      <c r="AC612" s="69">
        <v>2931.0732779974928</v>
      </c>
      <c r="AD612" s="238">
        <v>0.7</v>
      </c>
      <c r="AE612" s="69">
        <v>1386.2450000000001</v>
      </c>
      <c r="AF612" s="69"/>
      <c r="AG612" s="69">
        <v>809.6</v>
      </c>
      <c r="AH612" s="503">
        <v>0.70002238794652871</v>
      </c>
      <c r="AI612" s="594">
        <v>809.6</v>
      </c>
      <c r="AJ612" s="69"/>
      <c r="AK612" s="438">
        <v>0</v>
      </c>
      <c r="AL612" s="69">
        <v>0</v>
      </c>
      <c r="AM612" s="497">
        <v>0.70002238794652871</v>
      </c>
      <c r="AN612" s="461"/>
      <c r="AP612" s="576"/>
    </row>
    <row r="613" spans="2:42" s="601" customFormat="1" x14ac:dyDescent="0.25">
      <c r="B613" s="576">
        <v>599</v>
      </c>
      <c r="C613" s="683"/>
      <c r="D613" s="15" t="s">
        <v>919</v>
      </c>
      <c r="E613" s="112">
        <v>3</v>
      </c>
      <c r="F613" s="112">
        <v>16</v>
      </c>
      <c r="G613" s="112">
        <v>14</v>
      </c>
      <c r="H613" s="69">
        <v>1414.3700000000001</v>
      </c>
      <c r="I613" s="69">
        <v>44.4</v>
      </c>
      <c r="J613" s="620">
        <v>0.37402518435769988</v>
      </c>
      <c r="K613" s="69">
        <v>529.01</v>
      </c>
      <c r="L613" s="620">
        <v>0</v>
      </c>
      <c r="M613" s="69">
        <v>0</v>
      </c>
      <c r="N613" s="620">
        <v>0</v>
      </c>
      <c r="O613" s="69">
        <v>0</v>
      </c>
      <c r="P613" s="69">
        <v>0</v>
      </c>
      <c r="Q613" s="69">
        <v>0</v>
      </c>
      <c r="R613" s="69">
        <v>71.33</v>
      </c>
      <c r="S613" s="69">
        <v>4.3</v>
      </c>
      <c r="T613" s="69">
        <v>172.27152236853277</v>
      </c>
      <c r="U613" s="620">
        <v>5.9565932833977923E-2</v>
      </c>
      <c r="V613" s="69">
        <v>84.248268422393366</v>
      </c>
      <c r="W613" s="69">
        <v>0</v>
      </c>
      <c r="X613" s="69">
        <v>0</v>
      </c>
      <c r="Y613" s="69">
        <v>0</v>
      </c>
      <c r="Z613" s="60">
        <v>2319.9297907909263</v>
      </c>
      <c r="AA613" s="143">
        <v>348.5</v>
      </c>
      <c r="AB613" s="69">
        <v>432.74826842239338</v>
      </c>
      <c r="AC613" s="69">
        <v>2235.681522368533</v>
      </c>
      <c r="AD613" s="238">
        <v>0.7</v>
      </c>
      <c r="AE613" s="69">
        <v>990.05899999999997</v>
      </c>
      <c r="AF613" s="69"/>
      <c r="AG613" s="69">
        <v>557.29999999999995</v>
      </c>
      <c r="AH613" s="503">
        <v>0.69999241246801991</v>
      </c>
      <c r="AI613" s="594">
        <v>557.29999999999995</v>
      </c>
      <c r="AJ613" s="69"/>
      <c r="AK613" s="438">
        <v>0</v>
      </c>
      <c r="AL613" s="69">
        <v>0</v>
      </c>
      <c r="AM613" s="497">
        <v>0.69999241246801991</v>
      </c>
      <c r="AN613" s="461"/>
      <c r="AP613" s="576"/>
    </row>
    <row r="614" spans="2:42" s="601" customFormat="1" ht="15.75" customHeight="1" x14ac:dyDescent="0.25">
      <c r="B614" s="576">
        <v>600</v>
      </c>
      <c r="C614" s="683"/>
      <c r="D614" s="15" t="s">
        <v>920</v>
      </c>
      <c r="E614" s="112">
        <v>3</v>
      </c>
      <c r="F614" s="112">
        <v>17</v>
      </c>
      <c r="G614" s="112">
        <v>16</v>
      </c>
      <c r="H614" s="69">
        <v>1542.55</v>
      </c>
      <c r="I614" s="69">
        <v>51.84</v>
      </c>
      <c r="J614" s="620">
        <v>0.33276068847038992</v>
      </c>
      <c r="K614" s="69">
        <v>513.29999999999995</v>
      </c>
      <c r="L614" s="620">
        <v>0</v>
      </c>
      <c r="M614" s="69">
        <v>0</v>
      </c>
      <c r="N614" s="620">
        <v>0</v>
      </c>
      <c r="O614" s="69">
        <v>0</v>
      </c>
      <c r="P614" s="69">
        <v>0</v>
      </c>
      <c r="Q614" s="69">
        <v>0</v>
      </c>
      <c r="R614" s="69">
        <v>48.169999999999995</v>
      </c>
      <c r="S614" s="69">
        <v>0</v>
      </c>
      <c r="T614" s="69">
        <v>180.32609104671519</v>
      </c>
      <c r="U614" s="620">
        <v>5.7342123471253489E-2</v>
      </c>
      <c r="V614" s="69">
        <v>88.453092560582064</v>
      </c>
      <c r="W614" s="69">
        <v>0</v>
      </c>
      <c r="X614" s="69">
        <v>0</v>
      </c>
      <c r="Y614" s="69">
        <v>0</v>
      </c>
      <c r="Z614" s="60">
        <v>2424.6391836072971</v>
      </c>
      <c r="AA614" s="143">
        <v>364.7</v>
      </c>
      <c r="AB614" s="69">
        <v>453.15309256058208</v>
      </c>
      <c r="AC614" s="69">
        <v>2336.1860910467149</v>
      </c>
      <c r="AD614" s="238">
        <v>0.7</v>
      </c>
      <c r="AE614" s="69">
        <v>1079.7849999999999</v>
      </c>
      <c r="AF614" s="69"/>
      <c r="AG614" s="69">
        <v>734.6</v>
      </c>
      <c r="AH614" s="503">
        <v>0.69997931513440859</v>
      </c>
      <c r="AI614" s="594">
        <v>626.6</v>
      </c>
      <c r="AJ614" s="69">
        <v>144</v>
      </c>
      <c r="AK614" s="438">
        <v>7.0000000000000007E-2</v>
      </c>
      <c r="AL614" s="69">
        <v>108</v>
      </c>
      <c r="AM614" s="497">
        <v>0.76997931513440854</v>
      </c>
      <c r="AN614" s="461"/>
      <c r="AP614" s="576"/>
    </row>
    <row r="615" spans="2:42" s="601" customFormat="1" ht="15.75" customHeight="1" x14ac:dyDescent="0.25">
      <c r="B615" s="576">
        <v>601</v>
      </c>
      <c r="C615" s="683"/>
      <c r="D615" s="15" t="s">
        <v>921</v>
      </c>
      <c r="E615" s="112">
        <v>3</v>
      </c>
      <c r="F615" s="112">
        <v>12</v>
      </c>
      <c r="G615" s="112">
        <v>12</v>
      </c>
      <c r="H615" s="69">
        <v>1306.18</v>
      </c>
      <c r="I615" s="69">
        <v>43.199999999999996</v>
      </c>
      <c r="J615" s="620">
        <v>0.32817069622869738</v>
      </c>
      <c r="K615" s="69">
        <v>428.65</v>
      </c>
      <c r="L615" s="620">
        <v>0</v>
      </c>
      <c r="M615" s="69">
        <v>0</v>
      </c>
      <c r="N615" s="620">
        <v>0</v>
      </c>
      <c r="O615" s="69">
        <v>0</v>
      </c>
      <c r="P615" s="69">
        <v>0</v>
      </c>
      <c r="Q615" s="69">
        <v>0</v>
      </c>
      <c r="R615" s="69">
        <v>0.69</v>
      </c>
      <c r="S615" s="69">
        <v>0</v>
      </c>
      <c r="T615" s="69">
        <v>147.75936527373472</v>
      </c>
      <c r="U615" s="620">
        <v>5.7260395416264584E-2</v>
      </c>
      <c r="V615" s="69">
        <v>74.792383284816481</v>
      </c>
      <c r="W615" s="69">
        <v>0</v>
      </c>
      <c r="X615" s="69">
        <v>0</v>
      </c>
      <c r="Y615" s="69">
        <v>0</v>
      </c>
      <c r="Z615" s="60">
        <v>2001.2717485585513</v>
      </c>
      <c r="AA615" s="143">
        <v>298.89999999999998</v>
      </c>
      <c r="AB615" s="69">
        <v>373.69238328481646</v>
      </c>
      <c r="AC615" s="69">
        <v>1926.4793652737349</v>
      </c>
      <c r="AD615" s="238">
        <v>0.7</v>
      </c>
      <c r="AE615" s="69">
        <v>914.32600000000002</v>
      </c>
      <c r="AF615" s="69"/>
      <c r="AG615" s="69">
        <v>540.6</v>
      </c>
      <c r="AH615" s="503">
        <v>0.69997426333645929</v>
      </c>
      <c r="AI615" s="594">
        <v>540.6</v>
      </c>
      <c r="AJ615" s="69"/>
      <c r="AK615" s="438">
        <v>0</v>
      </c>
      <c r="AL615" s="69">
        <v>0</v>
      </c>
      <c r="AM615" s="497">
        <v>0.69997426333645929</v>
      </c>
      <c r="AN615" s="461"/>
      <c r="AP615" s="576"/>
    </row>
    <row r="616" spans="2:42" x14ac:dyDescent="0.25">
      <c r="B616" s="576">
        <v>602</v>
      </c>
      <c r="C616" s="683" t="s">
        <v>475</v>
      </c>
      <c r="D616" s="495" t="s">
        <v>124</v>
      </c>
      <c r="E616" s="530">
        <v>6</v>
      </c>
      <c r="F616" s="530">
        <v>28</v>
      </c>
      <c r="G616" s="530">
        <v>32</v>
      </c>
      <c r="H616" s="65">
        <v>3393.85</v>
      </c>
      <c r="I616" s="65">
        <v>96</v>
      </c>
      <c r="J616" s="615">
        <v>0.26509126802893473</v>
      </c>
      <c r="K616" s="65">
        <v>899.68000000000006</v>
      </c>
      <c r="L616" s="615">
        <v>0</v>
      </c>
      <c r="M616" s="65">
        <v>0</v>
      </c>
      <c r="N616" s="615">
        <v>0</v>
      </c>
      <c r="O616" s="65">
        <v>0</v>
      </c>
      <c r="P616" s="65">
        <v>0</v>
      </c>
      <c r="Q616" s="65">
        <v>0</v>
      </c>
      <c r="R616" s="65">
        <v>0</v>
      </c>
      <c r="S616" s="65">
        <v>0</v>
      </c>
      <c r="T616" s="65">
        <v>347.56581909057218</v>
      </c>
      <c r="U616" s="615">
        <v>5.3997621900456962E-2</v>
      </c>
      <c r="V616" s="65">
        <v>183.25982908686586</v>
      </c>
      <c r="W616" s="65">
        <v>0</v>
      </c>
      <c r="X616" s="65">
        <v>0</v>
      </c>
      <c r="Y616" s="65">
        <v>0</v>
      </c>
      <c r="Z616" s="65">
        <v>4920.3556481774376</v>
      </c>
      <c r="AA616" s="140">
        <v>703.1</v>
      </c>
      <c r="AB616" s="140">
        <v>886.35982908686583</v>
      </c>
      <c r="AC616" s="140">
        <v>4737.0958190905721</v>
      </c>
      <c r="AD616" s="232">
        <v>0.7</v>
      </c>
      <c r="AE616" s="140">
        <v>2375.6949999999997</v>
      </c>
      <c r="AF616" s="140"/>
      <c r="AG616" s="140">
        <v>1489.3</v>
      </c>
      <c r="AH616" s="497"/>
      <c r="AI616" s="140">
        <v>1489.3</v>
      </c>
      <c r="AJ616" s="65"/>
      <c r="AK616" s="429">
        <v>0</v>
      </c>
      <c r="AL616" s="65">
        <v>0</v>
      </c>
      <c r="AM616" s="498"/>
      <c r="AN616" s="62">
        <v>0</v>
      </c>
    </row>
    <row r="617" spans="2:42" x14ac:dyDescent="0.25">
      <c r="B617" s="576">
        <v>603</v>
      </c>
      <c r="C617" s="683"/>
      <c r="D617" s="15" t="s">
        <v>922</v>
      </c>
      <c r="E617" s="112">
        <v>3</v>
      </c>
      <c r="F617" s="112">
        <v>16</v>
      </c>
      <c r="G617" s="112">
        <v>17</v>
      </c>
      <c r="H617" s="69">
        <v>1733.1</v>
      </c>
      <c r="I617" s="69">
        <v>54</v>
      </c>
      <c r="J617" s="620">
        <v>0.25918873694535804</v>
      </c>
      <c r="K617" s="69">
        <v>449.2</v>
      </c>
      <c r="L617" s="620">
        <v>0</v>
      </c>
      <c r="M617" s="69">
        <v>0</v>
      </c>
      <c r="N617" s="620">
        <v>0</v>
      </c>
      <c r="O617" s="69">
        <v>0</v>
      </c>
      <c r="P617" s="69">
        <v>0</v>
      </c>
      <c r="Q617" s="69">
        <v>0</v>
      </c>
      <c r="R617" s="69">
        <v>0</v>
      </c>
      <c r="S617" s="69">
        <v>0</v>
      </c>
      <c r="T617" s="69">
        <v>180.9783783417856</v>
      </c>
      <c r="U617" s="620">
        <v>5.5530863828646602E-2</v>
      </c>
      <c r="V617" s="69">
        <v>96.240540101427428</v>
      </c>
      <c r="W617" s="69">
        <v>0</v>
      </c>
      <c r="X617" s="69">
        <v>0</v>
      </c>
      <c r="Y617" s="69">
        <v>0</v>
      </c>
      <c r="Z617" s="60">
        <v>2513.5189184432129</v>
      </c>
      <c r="AA617" s="143">
        <v>366.1</v>
      </c>
      <c r="AB617" s="69">
        <v>462.34054010142745</v>
      </c>
      <c r="AC617" s="69">
        <v>2417.2783783417854</v>
      </c>
      <c r="AD617" s="238">
        <v>0.7</v>
      </c>
      <c r="AE617" s="69">
        <v>1213.1699999999998</v>
      </c>
      <c r="AF617" s="69"/>
      <c r="AG617" s="69">
        <v>750.8</v>
      </c>
      <c r="AH617" s="503">
        <v>0.69998300161642579</v>
      </c>
      <c r="AI617" s="594">
        <v>750.8</v>
      </c>
      <c r="AJ617" s="69">
        <v>120</v>
      </c>
      <c r="AK617" s="438">
        <v>0</v>
      </c>
      <c r="AL617" s="69">
        <v>0</v>
      </c>
      <c r="AM617" s="497">
        <v>0.69998300161642579</v>
      </c>
      <c r="AN617" s="461"/>
    </row>
    <row r="618" spans="2:42" s="601" customFormat="1" ht="15.75" customHeight="1" x14ac:dyDescent="0.25">
      <c r="B618" s="576">
        <v>604</v>
      </c>
      <c r="C618" s="683"/>
      <c r="D618" s="15" t="s">
        <v>923</v>
      </c>
      <c r="E618" s="112">
        <v>3</v>
      </c>
      <c r="F618" s="112">
        <v>12</v>
      </c>
      <c r="G618" s="112">
        <v>15</v>
      </c>
      <c r="H618" s="69">
        <v>1660.75</v>
      </c>
      <c r="I618" s="69">
        <v>42</v>
      </c>
      <c r="J618" s="620">
        <v>0.27125094083998197</v>
      </c>
      <c r="K618" s="69">
        <v>450.48</v>
      </c>
      <c r="L618" s="620">
        <v>0</v>
      </c>
      <c r="M618" s="69">
        <v>0</v>
      </c>
      <c r="N618" s="620">
        <v>0</v>
      </c>
      <c r="O618" s="69">
        <v>0</v>
      </c>
      <c r="P618" s="69">
        <v>0</v>
      </c>
      <c r="Q618" s="69">
        <v>0</v>
      </c>
      <c r="R618" s="69">
        <v>0</v>
      </c>
      <c r="S618" s="69">
        <v>0</v>
      </c>
      <c r="T618" s="69">
        <v>166.58744074878655</v>
      </c>
      <c r="U618" s="620">
        <v>5.2397584817364715E-2</v>
      </c>
      <c r="V618" s="69">
        <v>87.01928898543845</v>
      </c>
      <c r="W618" s="69">
        <v>0</v>
      </c>
      <c r="X618" s="69">
        <v>0</v>
      </c>
      <c r="Y618" s="69">
        <v>0</v>
      </c>
      <c r="Z618" s="60">
        <v>2406.8367297342252</v>
      </c>
      <c r="AA618" s="143">
        <v>337</v>
      </c>
      <c r="AB618" s="69">
        <v>424.01928898543844</v>
      </c>
      <c r="AC618" s="69">
        <v>2319.8174407487868</v>
      </c>
      <c r="AD618" s="238">
        <v>0.7</v>
      </c>
      <c r="AE618" s="69">
        <v>1162.5249999999999</v>
      </c>
      <c r="AF618" s="69"/>
      <c r="AG618" s="69">
        <v>738.5</v>
      </c>
      <c r="AH618" s="503">
        <v>0.69999656118346432</v>
      </c>
      <c r="AI618" s="594">
        <v>738.5</v>
      </c>
      <c r="AJ618" s="69"/>
      <c r="AK618" s="438">
        <v>0</v>
      </c>
      <c r="AL618" s="69">
        <v>0</v>
      </c>
      <c r="AM618" s="497">
        <v>0.69999656118346432</v>
      </c>
      <c r="AN618" s="461"/>
      <c r="AP618" s="576"/>
    </row>
    <row r="619" spans="2:42" s="601" customFormat="1" x14ac:dyDescent="0.25">
      <c r="B619" s="576">
        <v>605</v>
      </c>
      <c r="C619" s="654" t="s">
        <v>476</v>
      </c>
      <c r="D619" s="495" t="s">
        <v>924</v>
      </c>
      <c r="E619" s="571">
        <v>9</v>
      </c>
      <c r="F619" s="571">
        <v>50</v>
      </c>
      <c r="G619" s="571">
        <v>44</v>
      </c>
      <c r="H619" s="545">
        <v>4036.7200000000003</v>
      </c>
      <c r="I619" s="545">
        <v>104.49000000000001</v>
      </c>
      <c r="J619" s="633">
        <v>0.25866545115836614</v>
      </c>
      <c r="K619" s="545">
        <v>1044.1599999999999</v>
      </c>
      <c r="L619" s="633">
        <v>0</v>
      </c>
      <c r="M619" s="545">
        <v>0</v>
      </c>
      <c r="N619" s="633">
        <v>0</v>
      </c>
      <c r="O619" s="545">
        <v>0</v>
      </c>
      <c r="P619" s="545">
        <v>0</v>
      </c>
      <c r="Q619" s="545">
        <v>75.040000000000006</v>
      </c>
      <c r="R619" s="545">
        <v>78.19</v>
      </c>
      <c r="S619" s="74">
        <v>8.5</v>
      </c>
      <c r="T619" s="74">
        <v>466.04859127737825</v>
      </c>
      <c r="U619" s="634">
        <v>6.0812514944940325E-2</v>
      </c>
      <c r="V619" s="322">
        <v>245.48309532853952</v>
      </c>
      <c r="W619" s="74">
        <v>0</v>
      </c>
      <c r="X619" s="74">
        <v>0</v>
      </c>
      <c r="Y619" s="74">
        <v>0</v>
      </c>
      <c r="Z619" s="74">
        <v>6058.6316866059169</v>
      </c>
      <c r="AA619" s="468">
        <v>942.7</v>
      </c>
      <c r="AB619" s="74">
        <v>1188.1830953285396</v>
      </c>
      <c r="AC619" s="74">
        <v>5813.1485912773778</v>
      </c>
      <c r="AD619" s="248">
        <v>0.7</v>
      </c>
      <c r="AE619" s="74">
        <v>2825.7040000000002</v>
      </c>
      <c r="AF619" s="74"/>
      <c r="AG619" s="74">
        <v>2000.8</v>
      </c>
      <c r="AH619" s="506">
        <v>0.69999482137194047</v>
      </c>
      <c r="AI619" s="516">
        <v>1637.5</v>
      </c>
      <c r="AJ619" s="74">
        <v>224</v>
      </c>
      <c r="AK619" s="448">
        <v>0.09</v>
      </c>
      <c r="AL619" s="74">
        <v>363.3</v>
      </c>
      <c r="AM619" s="497">
        <v>0.78999482137194044</v>
      </c>
      <c r="AN619" s="468"/>
      <c r="AP619" s="576"/>
    </row>
    <row r="620" spans="2:42" s="601" customFormat="1" x14ac:dyDescent="0.25">
      <c r="B620" s="576">
        <v>606</v>
      </c>
      <c r="C620" s="683" t="s">
        <v>477</v>
      </c>
      <c r="D620" s="495" t="s">
        <v>124</v>
      </c>
      <c r="E620" s="530">
        <v>11</v>
      </c>
      <c r="F620" s="530">
        <v>53</v>
      </c>
      <c r="G620" s="530">
        <v>48</v>
      </c>
      <c r="H620" s="65">
        <v>4849.9500000000007</v>
      </c>
      <c r="I620" s="65">
        <v>104.4</v>
      </c>
      <c r="J620" s="615">
        <v>0.27599872163630546</v>
      </c>
      <c r="K620" s="65">
        <v>1338.58</v>
      </c>
      <c r="L620" s="615">
        <v>0</v>
      </c>
      <c r="M620" s="65">
        <v>0</v>
      </c>
      <c r="N620" s="615">
        <v>0</v>
      </c>
      <c r="O620" s="65">
        <v>0</v>
      </c>
      <c r="P620" s="65">
        <v>0</v>
      </c>
      <c r="Q620" s="65">
        <v>0</v>
      </c>
      <c r="R620" s="65">
        <v>193.62999999999997</v>
      </c>
      <c r="S620" s="65">
        <v>8.5</v>
      </c>
      <c r="T620" s="65">
        <v>558.67315890808311</v>
      </c>
      <c r="U620" s="615">
        <v>5.9674410436601953E-2</v>
      </c>
      <c r="V620" s="65">
        <v>289.41790689699769</v>
      </c>
      <c r="W620" s="65">
        <v>0</v>
      </c>
      <c r="X620" s="65">
        <v>0</v>
      </c>
      <c r="Y620" s="65">
        <v>0</v>
      </c>
      <c r="Z620" s="65">
        <v>7343.1510658050811</v>
      </c>
      <c r="AA620" s="140">
        <v>1130</v>
      </c>
      <c r="AB620" s="140">
        <v>1419.4179068969977</v>
      </c>
      <c r="AC620" s="140">
        <v>7053.7331589080832</v>
      </c>
      <c r="AD620" s="232">
        <v>0.7</v>
      </c>
      <c r="AE620" s="140">
        <v>3394.9650000000001</v>
      </c>
      <c r="AF620" s="140"/>
      <c r="AG620" s="140">
        <v>2303.8000000000002</v>
      </c>
      <c r="AH620" s="497"/>
      <c r="AI620" s="140">
        <v>1975.5</v>
      </c>
      <c r="AJ620" s="65"/>
      <c r="AK620" s="429"/>
      <c r="AL620" s="65">
        <v>328.3</v>
      </c>
      <c r="AM620" s="498"/>
      <c r="AN620" s="62">
        <v>0</v>
      </c>
      <c r="AP620" s="576"/>
    </row>
    <row r="621" spans="2:42" s="601" customFormat="1" ht="15.75" customHeight="1" x14ac:dyDescent="0.25">
      <c r="B621" s="576">
        <v>607</v>
      </c>
      <c r="C621" s="683"/>
      <c r="D621" s="15" t="s">
        <v>925</v>
      </c>
      <c r="E621" s="112">
        <v>8</v>
      </c>
      <c r="F621" s="112">
        <v>41</v>
      </c>
      <c r="G621" s="112">
        <v>37</v>
      </c>
      <c r="H621" s="69">
        <v>3647.3300000000004</v>
      </c>
      <c r="I621" s="69">
        <v>70.8</v>
      </c>
      <c r="J621" s="620">
        <v>0.21693677292704525</v>
      </c>
      <c r="K621" s="69">
        <v>791.24</v>
      </c>
      <c r="L621" s="620">
        <v>0</v>
      </c>
      <c r="M621" s="69">
        <v>0</v>
      </c>
      <c r="N621" s="620">
        <v>0</v>
      </c>
      <c r="O621" s="69">
        <v>0</v>
      </c>
      <c r="P621" s="69">
        <v>0</v>
      </c>
      <c r="Q621" s="69">
        <v>0</v>
      </c>
      <c r="R621" s="69">
        <v>148.64999999999998</v>
      </c>
      <c r="S621" s="69">
        <v>8.5</v>
      </c>
      <c r="T621" s="69">
        <v>400.21039906938881</v>
      </c>
      <c r="U621" s="620">
        <v>5.9332385288050904E-2</v>
      </c>
      <c r="V621" s="69">
        <v>216.40478883266672</v>
      </c>
      <c r="W621" s="69">
        <v>0</v>
      </c>
      <c r="X621" s="69">
        <v>0</v>
      </c>
      <c r="Y621" s="69">
        <v>0</v>
      </c>
      <c r="Z621" s="60">
        <v>5283.1351879020558</v>
      </c>
      <c r="AA621" s="143">
        <v>809.5</v>
      </c>
      <c r="AB621" s="69">
        <v>1025.9047888326668</v>
      </c>
      <c r="AC621" s="69">
        <v>5066.730399069389</v>
      </c>
      <c r="AD621" s="238">
        <v>0.7</v>
      </c>
      <c r="AE621" s="69">
        <v>2553.1310000000003</v>
      </c>
      <c r="AF621" s="69"/>
      <c r="AG621" s="69">
        <v>1855.5</v>
      </c>
      <c r="AH621" s="503">
        <v>0.69999281360136489</v>
      </c>
      <c r="AI621" s="594">
        <v>1527.2</v>
      </c>
      <c r="AJ621" s="69">
        <v>209</v>
      </c>
      <c r="AK621" s="438">
        <v>0.09</v>
      </c>
      <c r="AL621" s="69">
        <v>328.3</v>
      </c>
      <c r="AM621" s="497">
        <v>0.78999281360136486</v>
      </c>
      <c r="AN621" s="461"/>
      <c r="AP621" s="576"/>
    </row>
    <row r="622" spans="2:42" s="601" customFormat="1" ht="15.75" customHeight="1" x14ac:dyDescent="0.25">
      <c r="B622" s="576">
        <v>608</v>
      </c>
      <c r="C622" s="683"/>
      <c r="D622" s="15" t="s">
        <v>926</v>
      </c>
      <c r="E622" s="112">
        <v>3</v>
      </c>
      <c r="F622" s="112">
        <v>12</v>
      </c>
      <c r="G622" s="112">
        <v>11</v>
      </c>
      <c r="H622" s="69">
        <v>1202.6199999999999</v>
      </c>
      <c r="I622" s="69">
        <v>33.6</v>
      </c>
      <c r="J622" s="620">
        <v>0.45512298149041269</v>
      </c>
      <c r="K622" s="69">
        <v>547.34</v>
      </c>
      <c r="L622" s="620">
        <v>0</v>
      </c>
      <c r="M622" s="69">
        <v>0</v>
      </c>
      <c r="N622" s="620">
        <v>0</v>
      </c>
      <c r="O622" s="69">
        <v>0</v>
      </c>
      <c r="P622" s="69">
        <v>0</v>
      </c>
      <c r="Q622" s="69">
        <v>0</v>
      </c>
      <c r="R622" s="69">
        <v>44.98</v>
      </c>
      <c r="S622" s="69">
        <v>0</v>
      </c>
      <c r="T622" s="69">
        <v>158.46275983869427</v>
      </c>
      <c r="U622" s="620">
        <v>6.0711711150929625E-2</v>
      </c>
      <c r="V622" s="69">
        <v>73.013118064330982</v>
      </c>
      <c r="W622" s="69">
        <v>0</v>
      </c>
      <c r="X622" s="69">
        <v>0</v>
      </c>
      <c r="Y622" s="69">
        <v>0</v>
      </c>
      <c r="Z622" s="60">
        <v>2060.0158779030253</v>
      </c>
      <c r="AA622" s="143">
        <v>320.5</v>
      </c>
      <c r="AB622" s="69">
        <v>393.51311806433097</v>
      </c>
      <c r="AC622" s="69">
        <v>1987.0027598386941</v>
      </c>
      <c r="AD622" s="238">
        <v>0.7</v>
      </c>
      <c r="AE622" s="69">
        <v>841.83399999999983</v>
      </c>
      <c r="AF622" s="69"/>
      <c r="AG622" s="69">
        <v>448.3</v>
      </c>
      <c r="AH622" s="503">
        <v>0.69998263629769253</v>
      </c>
      <c r="AI622" s="594">
        <v>448.3</v>
      </c>
      <c r="AJ622" s="69"/>
      <c r="AK622" s="438">
        <v>0</v>
      </c>
      <c r="AL622" s="69">
        <v>0</v>
      </c>
      <c r="AM622" s="497">
        <v>0.69998263629769253</v>
      </c>
      <c r="AN622" s="461"/>
      <c r="AP622" s="576"/>
    </row>
    <row r="623" spans="2:42" s="601" customFormat="1" x14ac:dyDescent="0.25">
      <c r="B623" s="576">
        <v>609</v>
      </c>
      <c r="C623" s="683" t="s">
        <v>478</v>
      </c>
      <c r="D623" s="495" t="s">
        <v>124</v>
      </c>
      <c r="E623" s="530">
        <v>7</v>
      </c>
      <c r="F623" s="530">
        <v>41</v>
      </c>
      <c r="G623" s="530">
        <v>40</v>
      </c>
      <c r="H623" s="65">
        <v>4064.3759999999993</v>
      </c>
      <c r="I623" s="65">
        <v>121.19999999999999</v>
      </c>
      <c r="J623" s="615">
        <v>0.28733808092558366</v>
      </c>
      <c r="K623" s="65">
        <v>1167.8499999999999</v>
      </c>
      <c r="L623" s="615">
        <v>0</v>
      </c>
      <c r="M623" s="65">
        <v>0</v>
      </c>
      <c r="N623" s="615">
        <v>0</v>
      </c>
      <c r="O623" s="65">
        <v>0</v>
      </c>
      <c r="P623" s="65">
        <v>0</v>
      </c>
      <c r="Q623" s="65">
        <v>36.21</v>
      </c>
      <c r="R623" s="65">
        <v>44.72</v>
      </c>
      <c r="S623" s="65">
        <v>0</v>
      </c>
      <c r="T623" s="65">
        <v>430.73111499002312</v>
      </c>
      <c r="U623" s="615">
        <v>5.3345797701855602E-2</v>
      </c>
      <c r="V623" s="65">
        <v>216.81737988027703</v>
      </c>
      <c r="W623" s="65">
        <v>0</v>
      </c>
      <c r="X623" s="65">
        <v>0</v>
      </c>
      <c r="Y623" s="65">
        <v>0</v>
      </c>
      <c r="Z623" s="65">
        <v>6081.9044948702995</v>
      </c>
      <c r="AA623" s="140">
        <v>871.2</v>
      </c>
      <c r="AB623" s="140">
        <v>1088.0173798802771</v>
      </c>
      <c r="AC623" s="140">
        <v>5865.0871149900231</v>
      </c>
      <c r="AD623" s="232">
        <v>0.7</v>
      </c>
      <c r="AE623" s="140">
        <v>2845.0631999999996</v>
      </c>
      <c r="AF623" s="140"/>
      <c r="AG623" s="140">
        <v>1757</v>
      </c>
      <c r="AH623" s="497"/>
      <c r="AI623" s="140">
        <v>1757</v>
      </c>
      <c r="AJ623" s="65"/>
      <c r="AK623" s="429">
        <v>0</v>
      </c>
      <c r="AL623" s="65">
        <v>0</v>
      </c>
      <c r="AM623" s="498"/>
      <c r="AN623" s="62">
        <v>0</v>
      </c>
      <c r="AP623" s="576"/>
    </row>
    <row r="624" spans="2:42" s="601" customFormat="1" x14ac:dyDescent="0.25">
      <c r="B624" s="576">
        <v>610</v>
      </c>
      <c r="C624" s="683"/>
      <c r="D624" s="15" t="s">
        <v>927</v>
      </c>
      <c r="E624" s="112">
        <v>2</v>
      </c>
      <c r="F624" s="112">
        <v>15</v>
      </c>
      <c r="G624" s="112">
        <v>15</v>
      </c>
      <c r="H624" s="69">
        <v>1515.4099999999999</v>
      </c>
      <c r="I624" s="69">
        <v>49.199999999999996</v>
      </c>
      <c r="J624" s="620">
        <v>0.29306260351983954</v>
      </c>
      <c r="K624" s="69">
        <v>444.11</v>
      </c>
      <c r="L624" s="620">
        <v>0</v>
      </c>
      <c r="M624" s="69">
        <v>0</v>
      </c>
      <c r="N624" s="620">
        <v>0</v>
      </c>
      <c r="O624" s="69">
        <v>0</v>
      </c>
      <c r="P624" s="69">
        <v>0</v>
      </c>
      <c r="Q624" s="69">
        <v>0</v>
      </c>
      <c r="R624" s="69">
        <v>16.63</v>
      </c>
      <c r="S624" s="69">
        <v>0</v>
      </c>
      <c r="T624" s="69">
        <v>162.17845142270897</v>
      </c>
      <c r="U624" s="620">
        <v>5.384114996767074E-2</v>
      </c>
      <c r="V624" s="69">
        <v>81.591417072507909</v>
      </c>
      <c r="W624" s="69">
        <v>0</v>
      </c>
      <c r="X624" s="69">
        <v>0</v>
      </c>
      <c r="Y624" s="69">
        <v>0</v>
      </c>
      <c r="Z624" s="60">
        <v>2269.1198684952165</v>
      </c>
      <c r="AA624" s="143">
        <v>328</v>
      </c>
      <c r="AB624" s="69">
        <v>409.59141707250791</v>
      </c>
      <c r="AC624" s="69">
        <v>2187.5284514227087</v>
      </c>
      <c r="AD624" s="238">
        <v>0.7</v>
      </c>
      <c r="AE624" s="69">
        <v>1060.7869999999998</v>
      </c>
      <c r="AF624" s="69"/>
      <c r="AG624" s="69">
        <v>651.20000000000005</v>
      </c>
      <c r="AH624" s="503">
        <v>0.70000291477059551</v>
      </c>
      <c r="AI624" s="594">
        <v>651.20000000000005</v>
      </c>
      <c r="AJ624" s="69"/>
      <c r="AK624" s="438">
        <v>0</v>
      </c>
      <c r="AL624" s="69">
        <v>0</v>
      </c>
      <c r="AM624" s="497">
        <v>0.70000291477059551</v>
      </c>
      <c r="AN624" s="461"/>
      <c r="AP624" s="576"/>
    </row>
    <row r="625" spans="2:42" s="601" customFormat="1" ht="15.75" customHeight="1" x14ac:dyDescent="0.25">
      <c r="B625" s="576">
        <v>611</v>
      </c>
      <c r="C625" s="683"/>
      <c r="D625" s="15" t="s">
        <v>928</v>
      </c>
      <c r="E625" s="112">
        <v>3</v>
      </c>
      <c r="F625" s="112">
        <v>12</v>
      </c>
      <c r="G625" s="112">
        <v>12</v>
      </c>
      <c r="H625" s="69">
        <v>1207.4759999999999</v>
      </c>
      <c r="I625" s="69">
        <v>25.199999999999996</v>
      </c>
      <c r="J625" s="620">
        <v>0.23747884015914189</v>
      </c>
      <c r="K625" s="69">
        <v>286.75</v>
      </c>
      <c r="L625" s="620">
        <v>0</v>
      </c>
      <c r="M625" s="69">
        <v>0</v>
      </c>
      <c r="N625" s="620">
        <v>0</v>
      </c>
      <c r="O625" s="69">
        <v>0</v>
      </c>
      <c r="P625" s="69">
        <v>0</v>
      </c>
      <c r="Q625" s="69">
        <v>36.21</v>
      </c>
      <c r="R625" s="69">
        <v>28.090000000000003</v>
      </c>
      <c r="S625" s="69">
        <v>0</v>
      </c>
      <c r="T625" s="69">
        <v>123.82958281837831</v>
      </c>
      <c r="U625" s="620">
        <v>5.2198961983956321E-2</v>
      </c>
      <c r="V625" s="69">
        <v>63.02899382053964</v>
      </c>
      <c r="W625" s="69">
        <v>0</v>
      </c>
      <c r="X625" s="69">
        <v>0</v>
      </c>
      <c r="Y625" s="69">
        <v>0</v>
      </c>
      <c r="Z625" s="60">
        <v>1770.584576638918</v>
      </c>
      <c r="AA625" s="143">
        <v>250.5</v>
      </c>
      <c r="AB625" s="69">
        <v>313.52899382053965</v>
      </c>
      <c r="AC625" s="69">
        <v>1707.5555828183783</v>
      </c>
      <c r="AD625" s="238">
        <v>0.7</v>
      </c>
      <c r="AE625" s="69">
        <v>845.2331999999999</v>
      </c>
      <c r="AF625" s="69"/>
      <c r="AG625" s="69">
        <v>531.70000000000005</v>
      </c>
      <c r="AH625" s="503">
        <v>0.69999651655232886</v>
      </c>
      <c r="AI625" s="594">
        <v>531.70000000000005</v>
      </c>
      <c r="AJ625" s="69"/>
      <c r="AK625" s="438">
        <v>0</v>
      </c>
      <c r="AL625" s="69">
        <v>0</v>
      </c>
      <c r="AM625" s="497">
        <v>0.69999651655232886</v>
      </c>
      <c r="AN625" s="461"/>
      <c r="AP625" s="576"/>
    </row>
    <row r="626" spans="2:42" s="601" customFormat="1" ht="15.75" customHeight="1" x14ac:dyDescent="0.25">
      <c r="B626" s="576">
        <v>612</v>
      </c>
      <c r="C626" s="683"/>
      <c r="D626" s="15" t="s">
        <v>929</v>
      </c>
      <c r="E626" s="112">
        <v>2</v>
      </c>
      <c r="F626" s="112">
        <v>14</v>
      </c>
      <c r="G626" s="112">
        <v>13</v>
      </c>
      <c r="H626" s="69">
        <v>1341.49</v>
      </c>
      <c r="I626" s="69">
        <v>46.800000000000004</v>
      </c>
      <c r="J626" s="620">
        <v>0.3257497260508837</v>
      </c>
      <c r="K626" s="69">
        <v>436.98999999999995</v>
      </c>
      <c r="L626" s="620">
        <v>0</v>
      </c>
      <c r="M626" s="69">
        <v>0</v>
      </c>
      <c r="N626" s="620">
        <v>0</v>
      </c>
      <c r="O626" s="69">
        <v>0</v>
      </c>
      <c r="P626" s="69">
        <v>0</v>
      </c>
      <c r="Q626" s="69">
        <v>0</v>
      </c>
      <c r="R626" s="69">
        <v>0</v>
      </c>
      <c r="S626" s="69">
        <v>0</v>
      </c>
      <c r="T626" s="69">
        <v>144.72308074893581</v>
      </c>
      <c r="U626" s="620">
        <v>5.3818492114909133E-2</v>
      </c>
      <c r="V626" s="69">
        <v>72.196968987229454</v>
      </c>
      <c r="W626" s="69">
        <v>0</v>
      </c>
      <c r="X626" s="69">
        <v>0</v>
      </c>
      <c r="Y626" s="69">
        <v>0</v>
      </c>
      <c r="Z626" s="60">
        <v>2042.2000497361653</v>
      </c>
      <c r="AA626" s="143">
        <v>292.7</v>
      </c>
      <c r="AB626" s="69">
        <v>364.89696898722946</v>
      </c>
      <c r="AC626" s="69">
        <v>1970.0030807489359</v>
      </c>
      <c r="AD626" s="238">
        <v>0.7</v>
      </c>
      <c r="AE626" s="69">
        <v>939.04299999999989</v>
      </c>
      <c r="AF626" s="69"/>
      <c r="AG626" s="69">
        <v>574.1</v>
      </c>
      <c r="AH626" s="503">
        <v>0.6999656866523265</v>
      </c>
      <c r="AI626" s="594">
        <v>574.1</v>
      </c>
      <c r="AJ626" s="69"/>
      <c r="AK626" s="438">
        <v>0</v>
      </c>
      <c r="AL626" s="69">
        <v>0</v>
      </c>
      <c r="AM626" s="497">
        <v>0.6999656866523265</v>
      </c>
      <c r="AN626" s="461"/>
      <c r="AP626" s="576"/>
    </row>
    <row r="627" spans="2:42" s="601" customFormat="1" x14ac:dyDescent="0.25">
      <c r="B627" s="576">
        <v>613</v>
      </c>
      <c r="C627" s="683" t="s">
        <v>479</v>
      </c>
      <c r="D627" s="495" t="s">
        <v>124</v>
      </c>
      <c r="E627" s="530">
        <v>11</v>
      </c>
      <c r="F627" s="530">
        <v>44</v>
      </c>
      <c r="G627" s="530">
        <v>44</v>
      </c>
      <c r="H627" s="65">
        <v>4934.66</v>
      </c>
      <c r="I627" s="65">
        <v>78.680000000000007</v>
      </c>
      <c r="J627" s="615">
        <v>0.22492532413580671</v>
      </c>
      <c r="K627" s="65">
        <v>1109.9299999999998</v>
      </c>
      <c r="L627" s="615">
        <v>0</v>
      </c>
      <c r="M627" s="65">
        <v>0</v>
      </c>
      <c r="N627" s="615">
        <v>0</v>
      </c>
      <c r="O627" s="65">
        <v>0</v>
      </c>
      <c r="P627" s="65">
        <v>0</v>
      </c>
      <c r="Q627" s="65">
        <v>119.23000000000002</v>
      </c>
      <c r="R627" s="65">
        <v>121.75</v>
      </c>
      <c r="S627" s="65">
        <v>8.5</v>
      </c>
      <c r="T627" s="65">
        <v>510.12051860345264</v>
      </c>
      <c r="U627" s="615">
        <v>5.4612926370090624E-2</v>
      </c>
      <c r="V627" s="65">
        <v>269.49622324143138</v>
      </c>
      <c r="W627" s="65">
        <v>0</v>
      </c>
      <c r="X627" s="65">
        <v>0</v>
      </c>
      <c r="Y627" s="65">
        <v>0</v>
      </c>
      <c r="Z627" s="65">
        <v>7152.366741844884</v>
      </c>
      <c r="AA627" s="140">
        <v>1031.8</v>
      </c>
      <c r="AB627" s="140">
        <v>1301.2962232414313</v>
      </c>
      <c r="AC627" s="140">
        <v>6882.8705186034531</v>
      </c>
      <c r="AD627" s="232">
        <v>0.7</v>
      </c>
      <c r="AE627" s="140">
        <v>3454.2619999999997</v>
      </c>
      <c r="AF627" s="140"/>
      <c r="AG627" s="140">
        <v>2376.1999999999998</v>
      </c>
      <c r="AH627" s="497"/>
      <c r="AI627" s="140">
        <v>2153</v>
      </c>
      <c r="AJ627" s="65"/>
      <c r="AK627" s="429"/>
      <c r="AL627" s="65">
        <v>223.2</v>
      </c>
      <c r="AM627" s="498"/>
      <c r="AN627" s="62">
        <v>0</v>
      </c>
      <c r="AP627" s="576"/>
    </row>
    <row r="628" spans="2:42" s="601" customFormat="1" ht="15.75" customHeight="1" x14ac:dyDescent="0.25">
      <c r="B628" s="576">
        <v>614</v>
      </c>
      <c r="C628" s="683"/>
      <c r="D628" s="15" t="s">
        <v>930</v>
      </c>
      <c r="E628" s="112">
        <v>8</v>
      </c>
      <c r="F628" s="112">
        <v>31</v>
      </c>
      <c r="G628" s="112">
        <v>28</v>
      </c>
      <c r="H628" s="69">
        <v>3188.09</v>
      </c>
      <c r="I628" s="69">
        <v>41.480000000000004</v>
      </c>
      <c r="J628" s="620">
        <v>0.23829628398194527</v>
      </c>
      <c r="K628" s="69">
        <v>759.70999999999992</v>
      </c>
      <c r="L628" s="620">
        <v>0</v>
      </c>
      <c r="M628" s="69">
        <v>0</v>
      </c>
      <c r="N628" s="620">
        <v>0</v>
      </c>
      <c r="O628" s="69">
        <v>0</v>
      </c>
      <c r="P628" s="69">
        <v>0</v>
      </c>
      <c r="Q628" s="69">
        <v>46.21</v>
      </c>
      <c r="R628" s="69">
        <v>121.75</v>
      </c>
      <c r="S628" s="69">
        <v>8.5</v>
      </c>
      <c r="T628" s="69">
        <v>363.32411393504714</v>
      </c>
      <c r="U628" s="620">
        <v>6.0898333240456085E-2</v>
      </c>
      <c r="V628" s="69">
        <v>194.14936722056564</v>
      </c>
      <c r="W628" s="69">
        <v>0</v>
      </c>
      <c r="X628" s="69">
        <v>0</v>
      </c>
      <c r="Y628" s="69">
        <v>0</v>
      </c>
      <c r="Z628" s="60">
        <v>4723.2134811556134</v>
      </c>
      <c r="AA628" s="143">
        <v>734.9</v>
      </c>
      <c r="AB628" s="69">
        <v>929.04936722056561</v>
      </c>
      <c r="AC628" s="69">
        <v>4529.0641139350473</v>
      </c>
      <c r="AD628" s="238">
        <v>0.7</v>
      </c>
      <c r="AE628" s="69">
        <v>2231.663</v>
      </c>
      <c r="AF628" s="69"/>
      <c r="AG628" s="69">
        <v>1525.8</v>
      </c>
      <c r="AH628" s="503">
        <v>0.69999572384109776</v>
      </c>
      <c r="AI628" s="594">
        <v>1302.5999999999999</v>
      </c>
      <c r="AJ628" s="69">
        <v>153</v>
      </c>
      <c r="AK628" s="438">
        <v>7.0000000000000007E-2</v>
      </c>
      <c r="AL628" s="69">
        <v>223.2</v>
      </c>
      <c r="AM628" s="497">
        <v>0.76999572384109771</v>
      </c>
      <c r="AN628" s="461"/>
      <c r="AP628" s="576"/>
    </row>
    <row r="629" spans="2:42" s="601" customFormat="1" ht="15.75" customHeight="1" x14ac:dyDescent="0.25">
      <c r="B629" s="576">
        <v>615</v>
      </c>
      <c r="C629" s="683"/>
      <c r="D629" s="15" t="s">
        <v>931</v>
      </c>
      <c r="E629" s="112">
        <v>3</v>
      </c>
      <c r="F629" s="112">
        <v>13</v>
      </c>
      <c r="G629" s="112">
        <v>16</v>
      </c>
      <c r="H629" s="69">
        <v>1746.57</v>
      </c>
      <c r="I629" s="69">
        <v>37.199999999999996</v>
      </c>
      <c r="J629" s="620">
        <v>0.20051873099847131</v>
      </c>
      <c r="K629" s="69">
        <v>350.22</v>
      </c>
      <c r="L629" s="620">
        <v>0</v>
      </c>
      <c r="M629" s="69">
        <v>0</v>
      </c>
      <c r="N629" s="620">
        <v>0</v>
      </c>
      <c r="O629" s="69">
        <v>0</v>
      </c>
      <c r="P629" s="69">
        <v>0</v>
      </c>
      <c r="Q629" s="69">
        <v>73.02000000000001</v>
      </c>
      <c r="R629" s="69">
        <v>0</v>
      </c>
      <c r="S629" s="69">
        <v>0</v>
      </c>
      <c r="T629" s="69">
        <v>146.79640466840547</v>
      </c>
      <c r="U629" s="620">
        <v>4.3139900502622702E-2</v>
      </c>
      <c r="V629" s="69">
        <v>75.346856020865729</v>
      </c>
      <c r="W629" s="69">
        <v>0</v>
      </c>
      <c r="X629" s="69">
        <v>0</v>
      </c>
      <c r="Y629" s="69">
        <v>0</v>
      </c>
      <c r="Z629" s="60">
        <v>2429.1532606892711</v>
      </c>
      <c r="AA629" s="143">
        <v>296.89999999999998</v>
      </c>
      <c r="AB629" s="69">
        <v>372.24685602086572</v>
      </c>
      <c r="AC629" s="69">
        <v>2353.8064046684053</v>
      </c>
      <c r="AD629" s="238">
        <v>0.7</v>
      </c>
      <c r="AE629" s="69">
        <v>1222.5989999999999</v>
      </c>
      <c r="AF629" s="69"/>
      <c r="AG629" s="69">
        <v>850.4</v>
      </c>
      <c r="AH629" s="503">
        <v>0.70002740000164076</v>
      </c>
      <c r="AI629" s="594">
        <v>850.4</v>
      </c>
      <c r="AJ629" s="69">
        <v>100</v>
      </c>
      <c r="AK629" s="438">
        <v>0</v>
      </c>
      <c r="AL629" s="69">
        <v>0</v>
      </c>
      <c r="AM629" s="497">
        <v>0.70002740000164076</v>
      </c>
      <c r="AN629" s="461"/>
      <c r="AP629" s="576"/>
    </row>
    <row r="630" spans="2:42" s="601" customFormat="1" x14ac:dyDescent="0.25">
      <c r="B630" s="576">
        <v>616</v>
      </c>
      <c r="C630" s="683" t="s">
        <v>480</v>
      </c>
      <c r="D630" s="495" t="s">
        <v>124</v>
      </c>
      <c r="E630" s="530">
        <v>21</v>
      </c>
      <c r="F630" s="530">
        <v>113</v>
      </c>
      <c r="G630" s="530">
        <v>106</v>
      </c>
      <c r="H630" s="65">
        <v>10013.794999999998</v>
      </c>
      <c r="I630" s="65">
        <v>234.73</v>
      </c>
      <c r="J630" s="615">
        <v>0.26244695442636889</v>
      </c>
      <c r="K630" s="65">
        <v>2628.09</v>
      </c>
      <c r="L630" s="615">
        <v>0</v>
      </c>
      <c r="M630" s="65">
        <v>0</v>
      </c>
      <c r="N630" s="615">
        <v>0</v>
      </c>
      <c r="O630" s="65">
        <v>0</v>
      </c>
      <c r="P630" s="65">
        <v>0</v>
      </c>
      <c r="Q630" s="65">
        <v>69.040000000000006</v>
      </c>
      <c r="R630" s="65">
        <v>342.31</v>
      </c>
      <c r="S630" s="65">
        <v>21.3</v>
      </c>
      <c r="T630" s="65">
        <v>1096.1774845749817</v>
      </c>
      <c r="U630" s="615">
        <v>5.6768169799739199E-2</v>
      </c>
      <c r="V630" s="65">
        <v>568.4648148997793</v>
      </c>
      <c r="W630" s="65">
        <v>0</v>
      </c>
      <c r="X630" s="65">
        <v>0</v>
      </c>
      <c r="Y630" s="65">
        <v>0</v>
      </c>
      <c r="Z630" s="65">
        <v>14973.90729947476</v>
      </c>
      <c r="AA630" s="140">
        <v>2217.2000000000003</v>
      </c>
      <c r="AB630" s="140">
        <v>2785.6648148997792</v>
      </c>
      <c r="AC630" s="140">
        <v>14405.442484574982</v>
      </c>
      <c r="AD630" s="232">
        <v>0.7</v>
      </c>
      <c r="AE630" s="140">
        <v>7009.6565000000001</v>
      </c>
      <c r="AF630" s="140"/>
      <c r="AG630" s="140">
        <v>4651</v>
      </c>
      <c r="AH630" s="497"/>
      <c r="AI630" s="140">
        <v>4224</v>
      </c>
      <c r="AJ630" s="65"/>
      <c r="AK630" s="429"/>
      <c r="AL630" s="65">
        <v>427</v>
      </c>
      <c r="AM630" s="498"/>
      <c r="AN630" s="62">
        <v>0</v>
      </c>
      <c r="AP630" s="576"/>
    </row>
    <row r="631" spans="2:42" s="601" customFormat="1" x14ac:dyDescent="0.25">
      <c r="B631" s="576">
        <v>617</v>
      </c>
      <c r="C631" s="683"/>
      <c r="D631" s="15" t="s">
        <v>932</v>
      </c>
      <c r="E631" s="112">
        <v>10</v>
      </c>
      <c r="F631" s="112">
        <v>53</v>
      </c>
      <c r="G631" s="112">
        <v>47</v>
      </c>
      <c r="H631" s="69">
        <v>4334.6400000000003</v>
      </c>
      <c r="I631" s="69">
        <v>103.93</v>
      </c>
      <c r="J631" s="620">
        <v>0.25335437314286768</v>
      </c>
      <c r="K631" s="69">
        <v>1098.2</v>
      </c>
      <c r="L631" s="620">
        <v>0</v>
      </c>
      <c r="M631" s="69">
        <v>0</v>
      </c>
      <c r="N631" s="620">
        <v>0</v>
      </c>
      <c r="O631" s="69">
        <v>0</v>
      </c>
      <c r="P631" s="69">
        <v>0</v>
      </c>
      <c r="Q631" s="69">
        <v>69.040000000000006</v>
      </c>
      <c r="R631" s="69">
        <v>153.19999999999999</v>
      </c>
      <c r="S631" s="69">
        <v>12.75</v>
      </c>
      <c r="T631" s="69">
        <v>503.15331457179514</v>
      </c>
      <c r="U631" s="620">
        <v>6.1384515175779718E-2</v>
      </c>
      <c r="V631" s="69">
        <v>266.07977486154181</v>
      </c>
      <c r="W631" s="69">
        <v>0</v>
      </c>
      <c r="X631" s="69">
        <v>0</v>
      </c>
      <c r="Y631" s="69">
        <v>0</v>
      </c>
      <c r="Z631" s="60">
        <v>6540.9930894333365</v>
      </c>
      <c r="AA631" s="143">
        <v>1017.7</v>
      </c>
      <c r="AB631" s="69">
        <v>1283.7797748615419</v>
      </c>
      <c r="AC631" s="69">
        <v>6274.9133145717951</v>
      </c>
      <c r="AD631" s="238">
        <v>0.7</v>
      </c>
      <c r="AE631" s="69">
        <v>3034.248</v>
      </c>
      <c r="AF631" s="69"/>
      <c r="AG631" s="69">
        <v>2053.9</v>
      </c>
      <c r="AH631" s="503">
        <v>0.70000733044994323</v>
      </c>
      <c r="AI631" s="594">
        <v>1750.5</v>
      </c>
      <c r="AJ631" s="69">
        <v>141</v>
      </c>
      <c r="AK631" s="438">
        <v>7.0000000000000007E-2</v>
      </c>
      <c r="AL631" s="69">
        <v>303.39999999999998</v>
      </c>
      <c r="AM631" s="497">
        <v>0.77000733044994329</v>
      </c>
      <c r="AN631" s="461"/>
      <c r="AP631" s="576"/>
    </row>
    <row r="632" spans="2:42" s="601" customFormat="1" x14ac:dyDescent="0.25">
      <c r="B632" s="576">
        <v>618</v>
      </c>
      <c r="C632" s="683"/>
      <c r="D632" s="15" t="s">
        <v>933</v>
      </c>
      <c r="E632" s="112">
        <v>4</v>
      </c>
      <c r="F632" s="112">
        <v>24</v>
      </c>
      <c r="G632" s="112">
        <v>19</v>
      </c>
      <c r="H632" s="69">
        <v>1766.02</v>
      </c>
      <c r="I632" s="69">
        <v>55.2</v>
      </c>
      <c r="J632" s="620">
        <v>0.29380754464841846</v>
      </c>
      <c r="K632" s="69">
        <v>518.87</v>
      </c>
      <c r="L632" s="620">
        <v>0</v>
      </c>
      <c r="M632" s="69">
        <v>0</v>
      </c>
      <c r="N632" s="620">
        <v>0</v>
      </c>
      <c r="O632" s="69">
        <v>0</v>
      </c>
      <c r="P632" s="69">
        <v>0</v>
      </c>
      <c r="Q632" s="69">
        <v>0</v>
      </c>
      <c r="R632" s="69">
        <v>115.21</v>
      </c>
      <c r="S632" s="69">
        <v>4.25</v>
      </c>
      <c r="T632" s="69">
        <v>213.89084966400139</v>
      </c>
      <c r="U632" s="620">
        <v>6.0667600575314611E-2</v>
      </c>
      <c r="V632" s="69">
        <v>107.14019596801711</v>
      </c>
      <c r="W632" s="69">
        <v>0</v>
      </c>
      <c r="X632" s="69">
        <v>0</v>
      </c>
      <c r="Y632" s="69">
        <v>0</v>
      </c>
      <c r="Z632" s="60">
        <v>2780.5810456320187</v>
      </c>
      <c r="AA632" s="143">
        <v>432.6</v>
      </c>
      <c r="AB632" s="69">
        <v>539.74019596801713</v>
      </c>
      <c r="AC632" s="69">
        <v>2673.4408496640017</v>
      </c>
      <c r="AD632" s="238">
        <v>0.7</v>
      </c>
      <c r="AE632" s="69">
        <v>1236.2139999999999</v>
      </c>
      <c r="AF632" s="69"/>
      <c r="AG632" s="69">
        <v>820.1</v>
      </c>
      <c r="AH632" s="503">
        <v>0.70001483333598546</v>
      </c>
      <c r="AI632" s="594">
        <v>696.5</v>
      </c>
      <c r="AJ632" s="69">
        <v>133</v>
      </c>
      <c r="AK632" s="438">
        <v>7.0000000000000007E-2</v>
      </c>
      <c r="AL632" s="69">
        <v>123.6</v>
      </c>
      <c r="AM632" s="497">
        <v>0.77001483333598553</v>
      </c>
      <c r="AN632" s="461"/>
      <c r="AP632" s="576"/>
    </row>
    <row r="633" spans="2:42" s="601" customFormat="1" ht="15.75" customHeight="1" x14ac:dyDescent="0.25">
      <c r="B633" s="576">
        <v>619</v>
      </c>
      <c r="C633" s="683"/>
      <c r="D633" s="15" t="s">
        <v>934</v>
      </c>
      <c r="E633" s="112">
        <v>3</v>
      </c>
      <c r="F633" s="112">
        <v>20</v>
      </c>
      <c r="G633" s="112">
        <v>22</v>
      </c>
      <c r="H633" s="69">
        <v>2098.37</v>
      </c>
      <c r="I633" s="69">
        <v>49.199999999999996</v>
      </c>
      <c r="J633" s="620">
        <v>0.2360022303025682</v>
      </c>
      <c r="K633" s="69">
        <v>495.22</v>
      </c>
      <c r="L633" s="620">
        <v>0</v>
      </c>
      <c r="M633" s="69">
        <v>0</v>
      </c>
      <c r="N633" s="620">
        <v>0</v>
      </c>
      <c r="O633" s="69">
        <v>0</v>
      </c>
      <c r="P633" s="69">
        <v>0</v>
      </c>
      <c r="Q633" s="69">
        <v>0</v>
      </c>
      <c r="R633" s="69">
        <v>56.099999999999994</v>
      </c>
      <c r="S633" s="69">
        <v>4.3</v>
      </c>
      <c r="T633" s="69">
        <v>193.24293433577401</v>
      </c>
      <c r="U633" s="620">
        <v>4.676258811805719E-2</v>
      </c>
      <c r="V633" s="69">
        <v>98.125212029287667</v>
      </c>
      <c r="W633" s="69">
        <v>0</v>
      </c>
      <c r="X633" s="69">
        <v>0</v>
      </c>
      <c r="Y633" s="69">
        <v>0</v>
      </c>
      <c r="Z633" s="60">
        <v>2994.5581463650615</v>
      </c>
      <c r="AA633" s="143">
        <v>390.9</v>
      </c>
      <c r="AB633" s="69">
        <v>489.02521202928767</v>
      </c>
      <c r="AC633" s="69">
        <v>2896.432934335774</v>
      </c>
      <c r="AD633" s="238">
        <v>0.7</v>
      </c>
      <c r="AE633" s="69">
        <v>1468.8589999999999</v>
      </c>
      <c r="AF633" s="69"/>
      <c r="AG633" s="69">
        <v>979.8</v>
      </c>
      <c r="AH633" s="503">
        <v>0.69998389799191174</v>
      </c>
      <c r="AI633" s="594">
        <v>979.8</v>
      </c>
      <c r="AJ633" s="69"/>
      <c r="AK633" s="438">
        <v>0</v>
      </c>
      <c r="AL633" s="69">
        <v>0</v>
      </c>
      <c r="AM633" s="497">
        <v>0.69998389799191174</v>
      </c>
      <c r="AN633" s="461"/>
      <c r="AP633" s="576"/>
    </row>
    <row r="634" spans="2:42" s="601" customFormat="1" ht="15.75" customHeight="1" x14ac:dyDescent="0.25">
      <c r="B634" s="576">
        <v>620</v>
      </c>
      <c r="C634" s="683"/>
      <c r="D634" s="15" t="s">
        <v>935</v>
      </c>
      <c r="E634" s="112">
        <v>4</v>
      </c>
      <c r="F634" s="112">
        <v>16</v>
      </c>
      <c r="G634" s="112">
        <v>18</v>
      </c>
      <c r="H634" s="69">
        <v>1814.7649999999999</v>
      </c>
      <c r="I634" s="69">
        <v>26.400000000000002</v>
      </c>
      <c r="J634" s="620">
        <v>0.2842241281929066</v>
      </c>
      <c r="K634" s="69">
        <v>515.80000000000007</v>
      </c>
      <c r="L634" s="620">
        <v>0</v>
      </c>
      <c r="M634" s="69">
        <v>0</v>
      </c>
      <c r="N634" s="620">
        <v>0</v>
      </c>
      <c r="O634" s="69">
        <v>0</v>
      </c>
      <c r="P634" s="69">
        <v>0</v>
      </c>
      <c r="Q634" s="69">
        <v>0</v>
      </c>
      <c r="R634" s="69">
        <v>17.8</v>
      </c>
      <c r="S634" s="69">
        <v>0</v>
      </c>
      <c r="T634" s="69">
        <v>185.89038600341107</v>
      </c>
      <c r="U634" s="620">
        <v>5.3516368257561016E-2</v>
      </c>
      <c r="V634" s="69">
        <v>97.119632040932714</v>
      </c>
      <c r="W634" s="69">
        <v>0</v>
      </c>
      <c r="X634" s="69">
        <v>0</v>
      </c>
      <c r="Y634" s="69">
        <v>0</v>
      </c>
      <c r="Z634" s="60">
        <v>2657.7750180443441</v>
      </c>
      <c r="AA634" s="143">
        <v>376</v>
      </c>
      <c r="AB634" s="69">
        <v>473.11963204093274</v>
      </c>
      <c r="AC634" s="69">
        <v>2560.6553860034114</v>
      </c>
      <c r="AD634" s="238">
        <v>0.7</v>
      </c>
      <c r="AE634" s="69">
        <v>1270.3354999999999</v>
      </c>
      <c r="AF634" s="69"/>
      <c r="AG634" s="69">
        <v>797.2</v>
      </c>
      <c r="AH634" s="503">
        <v>0.69999125619070957</v>
      </c>
      <c r="AI634" s="594">
        <v>797.2</v>
      </c>
      <c r="AJ634" s="69"/>
      <c r="AK634" s="438">
        <v>0</v>
      </c>
      <c r="AL634" s="69">
        <v>0</v>
      </c>
      <c r="AM634" s="497">
        <v>0.69999125619070957</v>
      </c>
      <c r="AN634" s="461"/>
      <c r="AP634" s="576"/>
    </row>
    <row r="635" spans="2:42" s="601" customFormat="1" x14ac:dyDescent="0.25">
      <c r="B635" s="576">
        <v>621</v>
      </c>
      <c r="C635" s="683" t="s">
        <v>481</v>
      </c>
      <c r="D635" s="495" t="s">
        <v>124</v>
      </c>
      <c r="E635" s="530">
        <v>8</v>
      </c>
      <c r="F635" s="530">
        <v>66</v>
      </c>
      <c r="G635" s="530">
        <v>59</v>
      </c>
      <c r="H635" s="65">
        <v>5566.6100000000006</v>
      </c>
      <c r="I635" s="65">
        <v>149.1</v>
      </c>
      <c r="J635" s="615">
        <v>0.2850549975658434</v>
      </c>
      <c r="K635" s="65">
        <v>1586.7899999999997</v>
      </c>
      <c r="L635" s="615">
        <v>0</v>
      </c>
      <c r="M635" s="65">
        <v>0</v>
      </c>
      <c r="N635" s="615">
        <v>0</v>
      </c>
      <c r="O635" s="65">
        <v>0</v>
      </c>
      <c r="P635" s="65">
        <v>0</v>
      </c>
      <c r="Q635" s="65">
        <v>0</v>
      </c>
      <c r="R635" s="65">
        <v>196.87999999999997</v>
      </c>
      <c r="S635" s="65">
        <v>8.5500000000000007</v>
      </c>
      <c r="T635" s="65">
        <v>632.83925869616576</v>
      </c>
      <c r="U635" s="615">
        <v>5.8804389808876284E-2</v>
      </c>
      <c r="V635" s="65">
        <v>327.34110435398884</v>
      </c>
      <c r="W635" s="65">
        <v>0</v>
      </c>
      <c r="X635" s="65">
        <v>0</v>
      </c>
      <c r="Y635" s="65">
        <v>0</v>
      </c>
      <c r="Z635" s="65">
        <v>8468.1103630501548</v>
      </c>
      <c r="AA635" s="140">
        <v>1280</v>
      </c>
      <c r="AB635" s="140">
        <v>1607.3411043539888</v>
      </c>
      <c r="AC635" s="140">
        <v>8140.7692586961666</v>
      </c>
      <c r="AD635" s="232">
        <v>0.7</v>
      </c>
      <c r="AE635" s="140">
        <v>3896.6269999999995</v>
      </c>
      <c r="AF635" s="140"/>
      <c r="AG635" s="140">
        <v>2289.1999999999998</v>
      </c>
      <c r="AH635" s="497"/>
      <c r="AI635" s="140">
        <v>2289.1999999999998</v>
      </c>
      <c r="AJ635" s="65"/>
      <c r="AK635" s="429">
        <v>0</v>
      </c>
      <c r="AL635" s="65">
        <v>0</v>
      </c>
      <c r="AM635" s="498"/>
      <c r="AN635" s="62">
        <v>0</v>
      </c>
      <c r="AP635" s="576"/>
    </row>
    <row r="636" spans="2:42" s="601" customFormat="1" x14ac:dyDescent="0.25">
      <c r="B636" s="576">
        <v>622</v>
      </c>
      <c r="C636" s="683"/>
      <c r="D636" s="15" t="s">
        <v>936</v>
      </c>
      <c r="E636" s="112">
        <v>3</v>
      </c>
      <c r="F636" s="112">
        <v>39</v>
      </c>
      <c r="G636" s="112">
        <v>37</v>
      </c>
      <c r="H636" s="69">
        <v>3407.75</v>
      </c>
      <c r="I636" s="69">
        <v>90</v>
      </c>
      <c r="J636" s="620">
        <v>0.30484924070134251</v>
      </c>
      <c r="K636" s="69">
        <v>1038.8499999999999</v>
      </c>
      <c r="L636" s="620">
        <v>0</v>
      </c>
      <c r="M636" s="69">
        <v>0</v>
      </c>
      <c r="N636" s="620">
        <v>0</v>
      </c>
      <c r="O636" s="69">
        <v>0</v>
      </c>
      <c r="P636" s="69">
        <v>0</v>
      </c>
      <c r="Q636" s="69">
        <v>0</v>
      </c>
      <c r="R636" s="69">
        <v>111.85</v>
      </c>
      <c r="S636" s="69">
        <v>4.25</v>
      </c>
      <c r="T636" s="69">
        <v>398.08324120944837</v>
      </c>
      <c r="U636" s="620">
        <v>6.0068636054106096E-2</v>
      </c>
      <c r="V636" s="69">
        <v>204.69889451338005</v>
      </c>
      <c r="W636" s="69">
        <v>0</v>
      </c>
      <c r="X636" s="69">
        <v>0</v>
      </c>
      <c r="Y636" s="69">
        <v>0</v>
      </c>
      <c r="Z636" s="60">
        <v>5255.4821357228293</v>
      </c>
      <c r="AA636" s="143">
        <v>805.2</v>
      </c>
      <c r="AB636" s="69">
        <v>1009.8988945133801</v>
      </c>
      <c r="AC636" s="69">
        <v>5050.7832412094494</v>
      </c>
      <c r="AD636" s="238">
        <v>0.7</v>
      </c>
      <c r="AE636" s="69">
        <v>2385.4249999999997</v>
      </c>
      <c r="AF636" s="69"/>
      <c r="AG636" s="69">
        <v>1375.5</v>
      </c>
      <c r="AH636" s="503">
        <v>0.69999233937741334</v>
      </c>
      <c r="AI636" s="594">
        <v>1375.5</v>
      </c>
      <c r="AJ636" s="69">
        <v>108</v>
      </c>
      <c r="AK636" s="438">
        <v>0</v>
      </c>
      <c r="AL636" s="69">
        <v>0</v>
      </c>
      <c r="AM636" s="497">
        <v>0.69999233937741334</v>
      </c>
      <c r="AN636" s="461"/>
      <c r="AP636" s="576"/>
    </row>
    <row r="637" spans="2:42" s="601" customFormat="1" ht="15.75" customHeight="1" x14ac:dyDescent="0.25">
      <c r="B637" s="576">
        <v>623</v>
      </c>
      <c r="C637" s="683"/>
      <c r="D637" s="15" t="s">
        <v>937</v>
      </c>
      <c r="E637" s="112">
        <v>3</v>
      </c>
      <c r="F637" s="112">
        <v>14</v>
      </c>
      <c r="G637" s="112">
        <v>11</v>
      </c>
      <c r="H637" s="69">
        <v>1045.27</v>
      </c>
      <c r="I637" s="69">
        <v>36.299999999999997</v>
      </c>
      <c r="J637" s="620">
        <v>0.25766548355927182</v>
      </c>
      <c r="K637" s="69">
        <v>269.33000000000004</v>
      </c>
      <c r="L637" s="620">
        <v>0</v>
      </c>
      <c r="M637" s="69">
        <v>0</v>
      </c>
      <c r="N637" s="620">
        <v>0</v>
      </c>
      <c r="O637" s="69">
        <v>0</v>
      </c>
      <c r="P637" s="69">
        <v>0</v>
      </c>
      <c r="Q637" s="69">
        <v>0</v>
      </c>
      <c r="R637" s="69">
        <v>44.8</v>
      </c>
      <c r="S637" s="69">
        <v>0</v>
      </c>
      <c r="T637" s="69">
        <v>114.5474406725625</v>
      </c>
      <c r="U637" s="620">
        <v>5.670237170372238E-2</v>
      </c>
      <c r="V637" s="69">
        <v>59.269288070749894</v>
      </c>
      <c r="W637" s="69">
        <v>0</v>
      </c>
      <c r="X637" s="69">
        <v>0</v>
      </c>
      <c r="Y637" s="69">
        <v>0</v>
      </c>
      <c r="Z637" s="60">
        <v>1569.5167287433123</v>
      </c>
      <c r="AA637" s="143">
        <v>231.7</v>
      </c>
      <c r="AB637" s="69">
        <v>290.96928807074988</v>
      </c>
      <c r="AC637" s="69">
        <v>1510.2474406725626</v>
      </c>
      <c r="AD637" s="238">
        <v>0.7</v>
      </c>
      <c r="AE637" s="69">
        <v>731.68899999999996</v>
      </c>
      <c r="AF637" s="69"/>
      <c r="AG637" s="69">
        <v>440.7</v>
      </c>
      <c r="AH637" s="503">
        <v>0.69998114178226667</v>
      </c>
      <c r="AI637" s="594">
        <v>440.7</v>
      </c>
      <c r="AJ637" s="69"/>
      <c r="AK637" s="438">
        <v>0</v>
      </c>
      <c r="AL637" s="69">
        <v>0</v>
      </c>
      <c r="AM637" s="497">
        <v>0.69998114178226667</v>
      </c>
      <c r="AN637" s="461"/>
      <c r="AP637" s="576"/>
    </row>
    <row r="638" spans="2:42" s="601" customFormat="1" ht="15.75" customHeight="1" x14ac:dyDescent="0.25">
      <c r="B638" s="576">
        <v>624</v>
      </c>
      <c r="C638" s="683"/>
      <c r="D638" s="15" t="s">
        <v>938</v>
      </c>
      <c r="E638" s="112">
        <v>2</v>
      </c>
      <c r="F638" s="112">
        <v>13</v>
      </c>
      <c r="G638" s="112">
        <v>11</v>
      </c>
      <c r="H638" s="69">
        <v>1113.5900000000001</v>
      </c>
      <c r="I638" s="69">
        <v>22.8</v>
      </c>
      <c r="J638" s="620">
        <v>0.25019082427105122</v>
      </c>
      <c r="K638" s="69">
        <v>278.60999999999996</v>
      </c>
      <c r="L638" s="620">
        <v>0</v>
      </c>
      <c r="M638" s="69">
        <v>0</v>
      </c>
      <c r="N638" s="620">
        <v>0</v>
      </c>
      <c r="O638" s="69">
        <v>0</v>
      </c>
      <c r="P638" s="69">
        <v>0</v>
      </c>
      <c r="Q638" s="69">
        <v>0</v>
      </c>
      <c r="R638" s="69">
        <v>40.229999999999997</v>
      </c>
      <c r="S638" s="69">
        <v>4.3</v>
      </c>
      <c r="T638" s="69">
        <v>120.20857681415491</v>
      </c>
      <c r="U638" s="620">
        <v>5.6908666358227736E-2</v>
      </c>
      <c r="V638" s="69">
        <v>63.372921769858834</v>
      </c>
      <c r="W638" s="69">
        <v>0</v>
      </c>
      <c r="X638" s="69">
        <v>0</v>
      </c>
      <c r="Y638" s="69">
        <v>0</v>
      </c>
      <c r="Z638" s="60">
        <v>1643.1114985840136</v>
      </c>
      <c r="AA638" s="143">
        <v>243.1</v>
      </c>
      <c r="AB638" s="69">
        <v>306.47292176985883</v>
      </c>
      <c r="AC638" s="69">
        <v>1579.7385768141548</v>
      </c>
      <c r="AD638" s="238">
        <v>0.7</v>
      </c>
      <c r="AE638" s="69">
        <v>779.51300000000003</v>
      </c>
      <c r="AF638" s="69"/>
      <c r="AG638" s="69">
        <v>473</v>
      </c>
      <c r="AH638" s="503">
        <v>0.6999640098868154</v>
      </c>
      <c r="AI638" s="594">
        <v>473</v>
      </c>
      <c r="AJ638" s="69">
        <v>108</v>
      </c>
      <c r="AK638" s="438">
        <v>0</v>
      </c>
      <c r="AL638" s="69">
        <v>0</v>
      </c>
      <c r="AM638" s="497">
        <v>0.6999640098868154</v>
      </c>
      <c r="AN638" s="461"/>
      <c r="AP638" s="576"/>
    </row>
    <row r="639" spans="2:42" s="601" customFormat="1" x14ac:dyDescent="0.25">
      <c r="B639" s="576">
        <v>625</v>
      </c>
      <c r="C639" s="683" t="s">
        <v>482</v>
      </c>
      <c r="D639" s="495" t="s">
        <v>124</v>
      </c>
      <c r="E639" s="530">
        <v>9</v>
      </c>
      <c r="F639" s="530">
        <v>41</v>
      </c>
      <c r="G639" s="530">
        <v>38</v>
      </c>
      <c r="H639" s="65">
        <v>3741.98</v>
      </c>
      <c r="I639" s="65">
        <v>86.6</v>
      </c>
      <c r="J639" s="615">
        <v>0.25118787379943242</v>
      </c>
      <c r="K639" s="65">
        <v>939.94</v>
      </c>
      <c r="L639" s="615">
        <v>0</v>
      </c>
      <c r="M639" s="65">
        <v>0</v>
      </c>
      <c r="N639" s="615">
        <v>0</v>
      </c>
      <c r="O639" s="65">
        <v>0</v>
      </c>
      <c r="P639" s="65">
        <v>0</v>
      </c>
      <c r="Q639" s="65">
        <v>0</v>
      </c>
      <c r="R639" s="65">
        <v>115.08</v>
      </c>
      <c r="S639" s="65">
        <v>0</v>
      </c>
      <c r="T639" s="65">
        <v>411.94959643282039</v>
      </c>
      <c r="U639" s="615">
        <v>5.8951452758658249E-2</v>
      </c>
      <c r="V639" s="65">
        <v>220.59515719384399</v>
      </c>
      <c r="W639" s="65">
        <v>0</v>
      </c>
      <c r="X639" s="65">
        <v>0</v>
      </c>
      <c r="Y639" s="65">
        <v>0</v>
      </c>
      <c r="Z639" s="65">
        <v>5516.1447536266642</v>
      </c>
      <c r="AA639" s="140">
        <v>833.2</v>
      </c>
      <c r="AB639" s="140">
        <v>1053.7951571938438</v>
      </c>
      <c r="AC639" s="140">
        <v>5295.5495964328202</v>
      </c>
      <c r="AD639" s="232">
        <v>0.7</v>
      </c>
      <c r="AE639" s="140">
        <v>2619.386</v>
      </c>
      <c r="AF639" s="140"/>
      <c r="AG639" s="140">
        <v>1710.6999999999998</v>
      </c>
      <c r="AH639" s="497"/>
      <c r="AI639" s="140">
        <v>1565.6</v>
      </c>
      <c r="AJ639" s="65"/>
      <c r="AK639" s="429"/>
      <c r="AL639" s="65">
        <v>145.1</v>
      </c>
      <c r="AM639" s="498"/>
      <c r="AN639" s="62">
        <v>0</v>
      </c>
      <c r="AP639" s="576"/>
    </row>
    <row r="640" spans="2:42" s="601" customFormat="1" ht="15.75" customHeight="1" x14ac:dyDescent="0.25">
      <c r="B640" s="576">
        <v>626</v>
      </c>
      <c r="C640" s="683"/>
      <c r="D640" s="15" t="s">
        <v>939</v>
      </c>
      <c r="E640" s="112">
        <v>6</v>
      </c>
      <c r="F640" s="112">
        <v>26</v>
      </c>
      <c r="G640" s="112">
        <v>22</v>
      </c>
      <c r="H640" s="69">
        <v>2072.65</v>
      </c>
      <c r="I640" s="69">
        <v>46.8</v>
      </c>
      <c r="J640" s="620">
        <v>0.22576894314042409</v>
      </c>
      <c r="K640" s="69">
        <v>467.94</v>
      </c>
      <c r="L640" s="620">
        <v>0</v>
      </c>
      <c r="M640" s="69">
        <v>0</v>
      </c>
      <c r="N640" s="620">
        <v>0</v>
      </c>
      <c r="O640" s="69">
        <v>0</v>
      </c>
      <c r="P640" s="69">
        <v>0</v>
      </c>
      <c r="Q640" s="69">
        <v>0</v>
      </c>
      <c r="R640" s="69">
        <v>115.08</v>
      </c>
      <c r="S640" s="69">
        <v>0</v>
      </c>
      <c r="T640" s="69">
        <v>235.83670209611745</v>
      </c>
      <c r="U640" s="620">
        <v>6.1549429548360395E-2</v>
      </c>
      <c r="V640" s="69">
        <v>127.57042515340918</v>
      </c>
      <c r="W640" s="69">
        <v>0</v>
      </c>
      <c r="X640" s="69">
        <v>0</v>
      </c>
      <c r="Y640" s="69">
        <v>0</v>
      </c>
      <c r="Z640" s="60">
        <v>3065.8771272495269</v>
      </c>
      <c r="AA640" s="143">
        <v>477</v>
      </c>
      <c r="AB640" s="69">
        <v>604.57042515340913</v>
      </c>
      <c r="AC640" s="69">
        <v>2938.3067020961175</v>
      </c>
      <c r="AD640" s="238">
        <v>0.7</v>
      </c>
      <c r="AE640" s="69">
        <v>1450.855</v>
      </c>
      <c r="AF640" s="69"/>
      <c r="AG640" s="69">
        <v>991.4</v>
      </c>
      <c r="AH640" s="503">
        <v>0.70000744223742983</v>
      </c>
      <c r="AI640" s="594">
        <v>846.3</v>
      </c>
      <c r="AJ640" s="69">
        <v>179</v>
      </c>
      <c r="AK640" s="438">
        <v>7.0000000000000007E-2</v>
      </c>
      <c r="AL640" s="69">
        <v>145.1</v>
      </c>
      <c r="AM640" s="497">
        <v>0.7700074422374299</v>
      </c>
      <c r="AN640" s="461"/>
      <c r="AP640" s="576"/>
    </row>
    <row r="641" spans="2:42" s="601" customFormat="1" ht="15.75" customHeight="1" x14ac:dyDescent="0.25">
      <c r="B641" s="576">
        <v>627</v>
      </c>
      <c r="C641" s="683"/>
      <c r="D641" s="15" t="s">
        <v>772</v>
      </c>
      <c r="E641" s="112">
        <v>3</v>
      </c>
      <c r="F641" s="112">
        <v>15</v>
      </c>
      <c r="G641" s="112">
        <v>16</v>
      </c>
      <c r="H641" s="69">
        <v>1669.33</v>
      </c>
      <c r="I641" s="69">
        <v>39.799999999999997</v>
      </c>
      <c r="J641" s="620">
        <v>0.28274816842685391</v>
      </c>
      <c r="K641" s="69">
        <v>472</v>
      </c>
      <c r="L641" s="620">
        <v>0</v>
      </c>
      <c r="M641" s="69">
        <v>0</v>
      </c>
      <c r="N641" s="620">
        <v>0</v>
      </c>
      <c r="O641" s="69">
        <v>0</v>
      </c>
      <c r="P641" s="69">
        <v>0</v>
      </c>
      <c r="Q641" s="69">
        <v>0</v>
      </c>
      <c r="R641" s="69">
        <v>0</v>
      </c>
      <c r="S641" s="69">
        <v>0</v>
      </c>
      <c r="T641" s="69">
        <v>176.11289433670291</v>
      </c>
      <c r="U641" s="620">
        <v>5.5725789412779281E-2</v>
      </c>
      <c r="V641" s="69">
        <v>93.024732040434827</v>
      </c>
      <c r="W641" s="69">
        <v>0</v>
      </c>
      <c r="X641" s="69">
        <v>0</v>
      </c>
      <c r="Y641" s="69">
        <v>0</v>
      </c>
      <c r="Z641" s="60">
        <v>2450.2676263771377</v>
      </c>
      <c r="AA641" s="143">
        <v>356.2</v>
      </c>
      <c r="AB641" s="69">
        <v>449.22473204043479</v>
      </c>
      <c r="AC641" s="69">
        <v>2357.2428943367031</v>
      </c>
      <c r="AD641" s="238">
        <v>0.7</v>
      </c>
      <c r="AE641" s="69">
        <v>1168.5309999999999</v>
      </c>
      <c r="AF641" s="69"/>
      <c r="AG641" s="69">
        <v>719.3</v>
      </c>
      <c r="AH641" s="503">
        <v>0.69999624522439219</v>
      </c>
      <c r="AI641" s="594">
        <v>719.3</v>
      </c>
      <c r="AJ641" s="69"/>
      <c r="AK641" s="438">
        <v>0</v>
      </c>
      <c r="AL641" s="69">
        <v>0</v>
      </c>
      <c r="AM641" s="497">
        <v>0.69999624522439219</v>
      </c>
      <c r="AN641" s="461"/>
      <c r="AP641" s="576"/>
    </row>
    <row r="642" spans="2:42" x14ac:dyDescent="0.25">
      <c r="B642" s="576">
        <v>628</v>
      </c>
      <c r="C642" s="683" t="s">
        <v>483</v>
      </c>
      <c r="D642" s="495" t="s">
        <v>124</v>
      </c>
      <c r="E642" s="530">
        <v>14</v>
      </c>
      <c r="F642" s="530">
        <v>58</v>
      </c>
      <c r="G642" s="530">
        <v>60</v>
      </c>
      <c r="H642" s="65">
        <v>5801.9900000000007</v>
      </c>
      <c r="I642" s="65">
        <v>134.39999999999998</v>
      </c>
      <c r="J642" s="615">
        <v>0.24374050972166442</v>
      </c>
      <c r="K642" s="65">
        <v>1414.1799999999998</v>
      </c>
      <c r="L642" s="615">
        <v>0</v>
      </c>
      <c r="M642" s="65">
        <v>0</v>
      </c>
      <c r="N642" s="615">
        <v>0</v>
      </c>
      <c r="O642" s="65">
        <v>0</v>
      </c>
      <c r="P642" s="65">
        <v>0</v>
      </c>
      <c r="Q642" s="65">
        <v>65.040000000000006</v>
      </c>
      <c r="R642" s="65">
        <v>14.68</v>
      </c>
      <c r="S642" s="65">
        <v>0</v>
      </c>
      <c r="T642" s="65">
        <v>606.2250932969398</v>
      </c>
      <c r="U642" s="615">
        <v>5.6327418620727876E-2</v>
      </c>
      <c r="V642" s="65">
        <v>326.81111956327697</v>
      </c>
      <c r="W642" s="65">
        <v>0</v>
      </c>
      <c r="X642" s="65">
        <v>0</v>
      </c>
      <c r="Y642" s="65">
        <v>0</v>
      </c>
      <c r="Z642" s="65">
        <v>8363.3262128602182</v>
      </c>
      <c r="AA642" s="140">
        <v>1226.2</v>
      </c>
      <c r="AB642" s="140">
        <v>1553.0111195632771</v>
      </c>
      <c r="AC642" s="140">
        <v>8036.5150932969409</v>
      </c>
      <c r="AD642" s="232">
        <v>0.7</v>
      </c>
      <c r="AE642" s="140">
        <v>4061.393</v>
      </c>
      <c r="AF642" s="140"/>
      <c r="AG642" s="140">
        <v>2914.5</v>
      </c>
      <c r="AH642" s="497"/>
      <c r="AI642" s="140">
        <v>2508.3000000000002</v>
      </c>
      <c r="AJ642" s="65"/>
      <c r="AK642" s="429"/>
      <c r="AL642" s="65">
        <v>406.2</v>
      </c>
      <c r="AM642" s="498"/>
      <c r="AN642" s="62">
        <v>0</v>
      </c>
    </row>
    <row r="643" spans="2:42" s="601" customFormat="1" x14ac:dyDescent="0.25">
      <c r="B643" s="576">
        <v>629</v>
      </c>
      <c r="C643" s="683"/>
      <c r="D643" s="15" t="s">
        <v>940</v>
      </c>
      <c r="E643" s="112">
        <v>6</v>
      </c>
      <c r="F643" s="112">
        <v>30</v>
      </c>
      <c r="G643" s="112">
        <v>30</v>
      </c>
      <c r="H643" s="69">
        <v>2929.8000000000006</v>
      </c>
      <c r="I643" s="69">
        <v>74.399999999999991</v>
      </c>
      <c r="J643" s="620">
        <v>0.27667076250938621</v>
      </c>
      <c r="K643" s="69">
        <v>810.58999999999992</v>
      </c>
      <c r="L643" s="620">
        <v>0</v>
      </c>
      <c r="M643" s="69">
        <v>0</v>
      </c>
      <c r="N643" s="620">
        <v>0</v>
      </c>
      <c r="O643" s="69">
        <v>0</v>
      </c>
      <c r="P643" s="69">
        <v>0</v>
      </c>
      <c r="Q643" s="69">
        <v>0</v>
      </c>
      <c r="R643" s="69">
        <v>0</v>
      </c>
      <c r="S643" s="69">
        <v>0</v>
      </c>
      <c r="T643" s="69">
        <v>318.63365399524656</v>
      </c>
      <c r="U643" s="620">
        <v>5.7892637020601712E-2</v>
      </c>
      <c r="V643" s="69">
        <v>169.61384794295893</v>
      </c>
      <c r="W643" s="69">
        <v>0</v>
      </c>
      <c r="X643" s="69">
        <v>0</v>
      </c>
      <c r="Y643" s="69">
        <v>0</v>
      </c>
      <c r="Z643" s="60">
        <v>4303.0375019382063</v>
      </c>
      <c r="AA643" s="143">
        <v>644.5</v>
      </c>
      <c r="AB643" s="69">
        <v>814.11384794295896</v>
      </c>
      <c r="AC643" s="69">
        <v>4133.4236539952472</v>
      </c>
      <c r="AD643" s="238">
        <v>0.7</v>
      </c>
      <c r="AE643" s="69">
        <v>2050.86</v>
      </c>
      <c r="AF643" s="69"/>
      <c r="AG643" s="69">
        <v>1441.8</v>
      </c>
      <c r="AH643" s="503">
        <v>0.69998424736943088</v>
      </c>
      <c r="AI643" s="594">
        <v>1236.7</v>
      </c>
      <c r="AJ643" s="69">
        <v>147</v>
      </c>
      <c r="AK643" s="438">
        <v>7.0000000000000007E-2</v>
      </c>
      <c r="AL643" s="69">
        <v>205.1</v>
      </c>
      <c r="AM643" s="497">
        <v>0.76998424736943094</v>
      </c>
      <c r="AN643" s="461"/>
      <c r="AP643" s="576"/>
    </row>
    <row r="644" spans="2:42" x14ac:dyDescent="0.25">
      <c r="B644" s="576">
        <v>630</v>
      </c>
      <c r="C644" s="683"/>
      <c r="D644" s="15" t="s">
        <v>941</v>
      </c>
      <c r="E644" s="112">
        <v>8</v>
      </c>
      <c r="F644" s="112">
        <v>28</v>
      </c>
      <c r="G644" s="112">
        <v>30</v>
      </c>
      <c r="H644" s="69">
        <v>2872.19</v>
      </c>
      <c r="I644" s="69">
        <v>60</v>
      </c>
      <c r="J644" s="620">
        <v>0.2101497463607909</v>
      </c>
      <c r="K644" s="69">
        <v>603.59</v>
      </c>
      <c r="L644" s="620">
        <v>0</v>
      </c>
      <c r="M644" s="69">
        <v>0</v>
      </c>
      <c r="N644" s="620">
        <v>0</v>
      </c>
      <c r="O644" s="69">
        <v>0</v>
      </c>
      <c r="P644" s="69">
        <v>0</v>
      </c>
      <c r="Q644" s="69">
        <v>65.040000000000006</v>
      </c>
      <c r="R644" s="69">
        <v>14.68</v>
      </c>
      <c r="S644" s="69">
        <v>0</v>
      </c>
      <c r="T644" s="69">
        <v>287.59143930169319</v>
      </c>
      <c r="U644" s="620">
        <v>5.4730805281098423E-2</v>
      </c>
      <c r="V644" s="69">
        <v>157.19727162031808</v>
      </c>
      <c r="W644" s="69">
        <v>0</v>
      </c>
      <c r="X644" s="69">
        <v>0</v>
      </c>
      <c r="Y644" s="69">
        <v>0</v>
      </c>
      <c r="Z644" s="60">
        <v>4060.2887109220114</v>
      </c>
      <c r="AA644" s="143">
        <v>581.70000000000005</v>
      </c>
      <c r="AB644" s="69">
        <v>738.89727162031818</v>
      </c>
      <c r="AC644" s="69">
        <v>3903.0914393016933</v>
      </c>
      <c r="AD644" s="238">
        <v>0.7</v>
      </c>
      <c r="AE644" s="69">
        <v>2010.5329999999999</v>
      </c>
      <c r="AF644" s="69"/>
      <c r="AG644" s="69">
        <v>1472.6999999999998</v>
      </c>
      <c r="AH644" s="503">
        <v>0.69998756057932032</v>
      </c>
      <c r="AI644" s="594">
        <v>1271.5999999999999</v>
      </c>
      <c r="AJ644" s="69">
        <v>187</v>
      </c>
      <c r="AK644" s="438">
        <v>7.0000000000000007E-2</v>
      </c>
      <c r="AL644" s="69">
        <v>201.1</v>
      </c>
      <c r="AM644" s="497">
        <v>0.76998756057932027</v>
      </c>
      <c r="AN644" s="461"/>
    </row>
    <row r="645" spans="2:42" x14ac:dyDescent="0.25">
      <c r="B645" s="576">
        <v>631</v>
      </c>
      <c r="C645" s="546" t="s">
        <v>484</v>
      </c>
      <c r="D645" s="547" t="s">
        <v>942</v>
      </c>
      <c r="E645" s="567">
        <v>19</v>
      </c>
      <c r="F645" s="567">
        <v>95</v>
      </c>
      <c r="G645" s="567">
        <v>93</v>
      </c>
      <c r="H645" s="548">
        <v>8515.92</v>
      </c>
      <c r="I645" s="548">
        <v>175.20000000000002</v>
      </c>
      <c r="J645" s="621">
        <v>0.25584317372638538</v>
      </c>
      <c r="K645" s="548">
        <v>2178.7399999999998</v>
      </c>
      <c r="L645" s="621">
        <v>1.2660992587999886E-2</v>
      </c>
      <c r="M645" s="548">
        <v>107.82</v>
      </c>
      <c r="N645" s="621">
        <v>0</v>
      </c>
      <c r="O645" s="548">
        <v>0</v>
      </c>
      <c r="P645" s="548">
        <v>0</v>
      </c>
      <c r="Q645" s="548">
        <v>227.64</v>
      </c>
      <c r="R645" s="548">
        <v>328.96</v>
      </c>
      <c r="S645" s="535">
        <v>33.99</v>
      </c>
      <c r="T645" s="535">
        <v>947.33528293247582</v>
      </c>
      <c r="U645" s="622">
        <v>5.6430003474634421E-2</v>
      </c>
      <c r="V645" s="548">
        <v>480.55339518970879</v>
      </c>
      <c r="W645" s="535">
        <v>0</v>
      </c>
      <c r="X645" s="535">
        <v>0</v>
      </c>
      <c r="Y645" s="535">
        <v>0</v>
      </c>
      <c r="Z645" s="535">
        <v>12996.158678122183</v>
      </c>
      <c r="AA645" s="536">
        <v>1916.2</v>
      </c>
      <c r="AB645" s="535">
        <v>2396.753395189709</v>
      </c>
      <c r="AC645" s="535">
        <v>12515.605282932474</v>
      </c>
      <c r="AD645" s="623">
        <v>0.7</v>
      </c>
      <c r="AE645" s="535">
        <v>5961.1439999999993</v>
      </c>
      <c r="AF645" s="535"/>
      <c r="AG645" s="535">
        <v>4160.5</v>
      </c>
      <c r="AH645" s="537">
        <v>0.70000110325011378</v>
      </c>
      <c r="AI645" s="516">
        <v>3564.4</v>
      </c>
      <c r="AJ645" s="535">
        <v>176</v>
      </c>
      <c r="AK645" s="549">
        <v>7.0000000000000007E-2</v>
      </c>
      <c r="AL645" s="535">
        <v>596.1</v>
      </c>
      <c r="AM645" s="497">
        <v>0.77000110325011373</v>
      </c>
      <c r="AN645" s="536"/>
    </row>
    <row r="646" spans="2:42" s="601" customFormat="1" x14ac:dyDescent="0.25">
      <c r="B646" s="576">
        <v>632</v>
      </c>
      <c r="C646" s="546" t="s">
        <v>485</v>
      </c>
      <c r="D646" s="547" t="s">
        <v>943</v>
      </c>
      <c r="E646" s="567">
        <v>32</v>
      </c>
      <c r="F646" s="567">
        <v>134</v>
      </c>
      <c r="G646" s="567">
        <v>127</v>
      </c>
      <c r="H646" s="548">
        <v>11841.699999999999</v>
      </c>
      <c r="I646" s="548">
        <v>223.8</v>
      </c>
      <c r="J646" s="621">
        <v>0.1953190842531056</v>
      </c>
      <c r="K646" s="548">
        <v>2312.9100000000003</v>
      </c>
      <c r="L646" s="621">
        <v>1.2294687418191647E-2</v>
      </c>
      <c r="M646" s="548">
        <v>145.59</v>
      </c>
      <c r="N646" s="621">
        <v>0</v>
      </c>
      <c r="O646" s="548">
        <v>0</v>
      </c>
      <c r="P646" s="548">
        <v>0</v>
      </c>
      <c r="Q646" s="548">
        <v>269.54000000000002</v>
      </c>
      <c r="R646" s="548">
        <v>524.89</v>
      </c>
      <c r="S646" s="535">
        <v>29.74</v>
      </c>
      <c r="T646" s="535">
        <v>1296.6836536634801</v>
      </c>
      <c r="U646" s="622">
        <v>5.8643087053527894E-2</v>
      </c>
      <c r="V646" s="548">
        <v>694.43384396176123</v>
      </c>
      <c r="W646" s="535">
        <v>0</v>
      </c>
      <c r="X646" s="535">
        <v>0</v>
      </c>
      <c r="Y646" s="535">
        <v>0</v>
      </c>
      <c r="Z646" s="535">
        <v>17339.287497625239</v>
      </c>
      <c r="AA646" s="536">
        <v>2622.8</v>
      </c>
      <c r="AB646" s="535">
        <v>3317.2338439617615</v>
      </c>
      <c r="AC646" s="535">
        <v>16644.853653663478</v>
      </c>
      <c r="AD646" s="623">
        <v>0.7</v>
      </c>
      <c r="AE646" s="535">
        <v>8289.1899999999987</v>
      </c>
      <c r="AF646" s="535"/>
      <c r="AG646" s="535">
        <v>6037.8</v>
      </c>
      <c r="AH646" s="537">
        <v>0.70000370250570121</v>
      </c>
      <c r="AI646" s="516">
        <v>4972</v>
      </c>
      <c r="AJ646" s="535">
        <v>189</v>
      </c>
      <c r="AK646" s="549">
        <v>0.09</v>
      </c>
      <c r="AL646" s="535">
        <v>1065.8</v>
      </c>
      <c r="AM646" s="497">
        <v>0.79000370250570118</v>
      </c>
      <c r="AN646" s="536"/>
      <c r="AP646" s="576"/>
    </row>
    <row r="647" spans="2:42" ht="47.25" customHeight="1" x14ac:dyDescent="0.25">
      <c r="B647" s="576">
        <v>633</v>
      </c>
      <c r="C647" s="546" t="s">
        <v>486</v>
      </c>
      <c r="D647" s="547" t="s">
        <v>944</v>
      </c>
      <c r="E647" s="567">
        <v>22</v>
      </c>
      <c r="F647" s="567">
        <v>106</v>
      </c>
      <c r="G647" s="567">
        <v>102</v>
      </c>
      <c r="H647" s="548">
        <v>9328.25</v>
      </c>
      <c r="I647" s="548">
        <v>451.94</v>
      </c>
      <c r="J647" s="621">
        <v>0.11752793932409615</v>
      </c>
      <c r="K647" s="548">
        <v>1096.33</v>
      </c>
      <c r="L647" s="621">
        <v>0</v>
      </c>
      <c r="M647" s="548">
        <v>0</v>
      </c>
      <c r="N647" s="621">
        <v>0</v>
      </c>
      <c r="O647" s="548">
        <v>0</v>
      </c>
      <c r="P647" s="548">
        <v>0</v>
      </c>
      <c r="Q647" s="548">
        <v>161.04</v>
      </c>
      <c r="R647" s="548">
        <v>318.52</v>
      </c>
      <c r="S647" s="535">
        <v>21.25</v>
      </c>
      <c r="T647" s="535">
        <v>966.74935597375304</v>
      </c>
      <c r="U647" s="622">
        <v>5.8452793577041473E-2</v>
      </c>
      <c r="V647" s="548">
        <v>545.26227168503715</v>
      </c>
      <c r="W647" s="535">
        <v>0</v>
      </c>
      <c r="X647" s="535">
        <v>0</v>
      </c>
      <c r="Y647" s="535">
        <v>0</v>
      </c>
      <c r="Z647" s="535">
        <v>12889.34162765879</v>
      </c>
      <c r="AA647" s="536">
        <v>1955.4</v>
      </c>
      <c r="AB647" s="535">
        <v>2500.662271685037</v>
      </c>
      <c r="AC647" s="535">
        <v>12344.079355973754</v>
      </c>
      <c r="AD647" s="623">
        <v>0.7</v>
      </c>
      <c r="AE647" s="535">
        <v>6529.7749999999996</v>
      </c>
      <c r="AF647" s="535"/>
      <c r="AG647" s="535">
        <v>5055.2</v>
      </c>
      <c r="AH647" s="537">
        <v>0.69999863550880781</v>
      </c>
      <c r="AI647" s="516">
        <v>4029.1</v>
      </c>
      <c r="AJ647" s="535">
        <v>292</v>
      </c>
      <c r="AK647" s="549">
        <v>0.11</v>
      </c>
      <c r="AL647" s="535">
        <v>1026.0999999999999</v>
      </c>
      <c r="AM647" s="497">
        <v>0.8099986355088078</v>
      </c>
      <c r="AN647" s="536"/>
    </row>
    <row r="648" spans="2:42" s="601" customFormat="1" x14ac:dyDescent="0.25">
      <c r="B648" s="576">
        <v>634</v>
      </c>
      <c r="C648" s="546" t="s">
        <v>487</v>
      </c>
      <c r="D648" s="547" t="s">
        <v>945</v>
      </c>
      <c r="E648" s="567">
        <v>28</v>
      </c>
      <c r="F648" s="567">
        <v>114</v>
      </c>
      <c r="G648" s="567">
        <v>104</v>
      </c>
      <c r="H648" s="548">
        <v>9449.0499999999993</v>
      </c>
      <c r="I648" s="548">
        <v>165.6</v>
      </c>
      <c r="J648" s="621">
        <v>0.27634841597832593</v>
      </c>
      <c r="K648" s="548">
        <v>2611.2300000000005</v>
      </c>
      <c r="L648" s="621">
        <v>0</v>
      </c>
      <c r="M648" s="548">
        <v>0</v>
      </c>
      <c r="N648" s="621">
        <v>0</v>
      </c>
      <c r="O648" s="548">
        <v>0</v>
      </c>
      <c r="P648" s="548">
        <v>0</v>
      </c>
      <c r="Q648" s="548">
        <v>195.12</v>
      </c>
      <c r="R648" s="548">
        <v>334.53000000000003</v>
      </c>
      <c r="S648" s="535">
        <v>35</v>
      </c>
      <c r="T648" s="535">
        <v>1085.3876357230683</v>
      </c>
      <c r="U648" s="622">
        <v>5.8812433914184128E-2</v>
      </c>
      <c r="V648" s="548">
        <v>555.72162867682152</v>
      </c>
      <c r="W648" s="535">
        <v>0</v>
      </c>
      <c r="X648" s="535">
        <v>0</v>
      </c>
      <c r="Y648" s="535">
        <v>0</v>
      </c>
      <c r="Z648" s="535">
        <v>14431.639264399893</v>
      </c>
      <c r="AA648" s="536">
        <v>2195.4</v>
      </c>
      <c r="AB648" s="535">
        <v>2751.1216286768217</v>
      </c>
      <c r="AC648" s="535">
        <v>13875.917635723072</v>
      </c>
      <c r="AD648" s="623">
        <v>0.7</v>
      </c>
      <c r="AE648" s="535">
        <v>6614.3349999999991</v>
      </c>
      <c r="AF648" s="535"/>
      <c r="AG648" s="535">
        <v>4713.5999999999995</v>
      </c>
      <c r="AH648" s="537">
        <v>0.69999858490290801</v>
      </c>
      <c r="AI648" s="516">
        <v>3863.2</v>
      </c>
      <c r="AJ648" s="535">
        <v>207</v>
      </c>
      <c r="AK648" s="549">
        <v>0.09</v>
      </c>
      <c r="AL648" s="535">
        <v>850.4</v>
      </c>
      <c r="AM648" s="497">
        <v>0.78999858490290797</v>
      </c>
      <c r="AN648" s="536"/>
      <c r="AP648" s="576"/>
    </row>
    <row r="649" spans="2:42" ht="34.5" customHeight="1" x14ac:dyDescent="0.25">
      <c r="B649" s="576">
        <v>635</v>
      </c>
      <c r="C649" s="741" t="s">
        <v>488</v>
      </c>
      <c r="D649" s="742"/>
      <c r="E649" s="522">
        <v>154</v>
      </c>
      <c r="F649" s="522">
        <v>774</v>
      </c>
      <c r="G649" s="522">
        <v>717</v>
      </c>
      <c r="H649" s="523">
        <v>68635.64</v>
      </c>
      <c r="I649" s="523">
        <v>2181.6000000000004</v>
      </c>
      <c r="J649" s="598">
        <v>0.26564770139828225</v>
      </c>
      <c r="K649" s="523">
        <v>18232.899999999998</v>
      </c>
      <c r="L649" s="598">
        <v>1.4817374763315386E-3</v>
      </c>
      <c r="M649" s="523">
        <v>101.7</v>
      </c>
      <c r="N649" s="598">
        <v>0</v>
      </c>
      <c r="O649" s="523">
        <v>0</v>
      </c>
      <c r="P649" s="523">
        <v>0</v>
      </c>
      <c r="Q649" s="523">
        <v>0</v>
      </c>
      <c r="R649" s="523">
        <v>1516</v>
      </c>
      <c r="S649" s="523">
        <v>143.6</v>
      </c>
      <c r="T649" s="523">
        <v>8833.5522106666649</v>
      </c>
      <c r="U649" s="598">
        <v>0.22848751068686762</v>
      </c>
      <c r="V649" s="524">
        <v>15682.386527999999</v>
      </c>
      <c r="W649" s="523">
        <v>0</v>
      </c>
      <c r="X649" s="523">
        <v>0</v>
      </c>
      <c r="Y649" s="523">
        <v>0</v>
      </c>
      <c r="Z649" s="523">
        <v>119248.97873866667</v>
      </c>
      <c r="AA649" s="525">
        <v>8336.1999999999989</v>
      </c>
      <c r="AB649" s="525">
        <v>24714.686528000002</v>
      </c>
      <c r="AC649" s="525">
        <v>102870.49221066669</v>
      </c>
      <c r="AD649" s="608"/>
      <c r="AE649" s="525">
        <v>49607.348000000005</v>
      </c>
      <c r="AF649" s="525"/>
      <c r="AG649" s="525">
        <v>27472.5</v>
      </c>
      <c r="AH649" s="526"/>
      <c r="AI649" s="525">
        <v>24212.699999999997</v>
      </c>
      <c r="AJ649" s="525"/>
      <c r="AK649" s="525"/>
      <c r="AL649" s="525">
        <v>3259.7999999999997</v>
      </c>
      <c r="AM649" s="497"/>
      <c r="AN649" s="525">
        <v>0</v>
      </c>
    </row>
    <row r="650" spans="2:42" ht="56.25" customHeight="1" x14ac:dyDescent="0.25">
      <c r="B650" s="576">
        <v>636</v>
      </c>
      <c r="C650" s="561" t="s">
        <v>831</v>
      </c>
      <c r="D650" s="609"/>
      <c r="E650" s="564"/>
      <c r="F650" s="564">
        <v>21</v>
      </c>
      <c r="G650" s="564">
        <v>21</v>
      </c>
      <c r="H650" s="309">
        <v>2232</v>
      </c>
      <c r="I650" s="309">
        <v>111.6</v>
      </c>
      <c r="J650" s="611">
        <v>0.2839605734767025</v>
      </c>
      <c r="K650" s="134">
        <v>633.79999999999995</v>
      </c>
      <c r="L650" s="611">
        <v>0</v>
      </c>
      <c r="M650" s="134">
        <v>0</v>
      </c>
      <c r="N650" s="611">
        <v>0</v>
      </c>
      <c r="O650" s="309">
        <v>0</v>
      </c>
      <c r="P650" s="309">
        <v>0</v>
      </c>
      <c r="Q650" s="309">
        <v>0</v>
      </c>
      <c r="R650" s="309">
        <v>0</v>
      </c>
      <c r="S650" s="309">
        <v>0</v>
      </c>
      <c r="T650" s="309">
        <v>248.1</v>
      </c>
      <c r="U650" s="611">
        <v>0.31187275985663077</v>
      </c>
      <c r="V650" s="309">
        <v>696.09999999999991</v>
      </c>
      <c r="W650" s="309">
        <v>0</v>
      </c>
      <c r="X650" s="309">
        <v>0</v>
      </c>
      <c r="Y650" s="309">
        <v>0</v>
      </c>
      <c r="Z650" s="309">
        <v>3921.5999999999995</v>
      </c>
      <c r="AA650" s="146">
        <v>186.5</v>
      </c>
      <c r="AB650" s="309">
        <v>882.59999999999991</v>
      </c>
      <c r="AC650" s="309">
        <v>3225.4999999999995</v>
      </c>
      <c r="AD650" s="310">
        <v>0.4</v>
      </c>
      <c r="AE650" s="309"/>
      <c r="AF650" s="309"/>
      <c r="AG650" s="309"/>
      <c r="AH650" s="532"/>
      <c r="AI650" s="594"/>
      <c r="AJ650" s="309"/>
      <c r="AK650" s="531"/>
      <c r="AL650" s="309"/>
      <c r="AM650" s="497"/>
      <c r="AN650" s="146"/>
    </row>
    <row r="651" spans="2:42" x14ac:dyDescent="0.25">
      <c r="B651" s="576">
        <v>637</v>
      </c>
      <c r="C651" s="494" t="s">
        <v>710</v>
      </c>
      <c r="D651" s="28"/>
      <c r="E651" s="530">
        <v>154</v>
      </c>
      <c r="F651" s="530">
        <v>774</v>
      </c>
      <c r="G651" s="530">
        <v>717</v>
      </c>
      <c r="H651" s="65">
        <v>68635.64</v>
      </c>
      <c r="I651" s="65">
        <v>2181.6000000000004</v>
      </c>
      <c r="J651" s="615">
        <v>0.26564770139828225</v>
      </c>
      <c r="K651" s="65">
        <v>18232.899999999998</v>
      </c>
      <c r="L651" s="615">
        <v>1.4817374763315386E-3</v>
      </c>
      <c r="M651" s="65">
        <v>101.7</v>
      </c>
      <c r="N651" s="615">
        <v>0</v>
      </c>
      <c r="O651" s="65">
        <v>0</v>
      </c>
      <c r="P651" s="65">
        <v>0</v>
      </c>
      <c r="Q651" s="65">
        <v>0</v>
      </c>
      <c r="R651" s="65">
        <v>1516</v>
      </c>
      <c r="S651" s="65">
        <v>143.6</v>
      </c>
      <c r="T651" s="65">
        <v>8833.5522106666649</v>
      </c>
      <c r="U651" s="615">
        <v>0.22848751068686762</v>
      </c>
      <c r="V651" s="65">
        <v>15682.386527999999</v>
      </c>
      <c r="W651" s="65">
        <v>0</v>
      </c>
      <c r="X651" s="65">
        <v>0</v>
      </c>
      <c r="Y651" s="65">
        <v>0</v>
      </c>
      <c r="Z651" s="65">
        <v>115327.37873866667</v>
      </c>
      <c r="AA651" s="62">
        <v>8149.6999999999989</v>
      </c>
      <c r="AB651" s="62">
        <v>23832.086528000003</v>
      </c>
      <c r="AC651" s="62">
        <v>99644.992210666693</v>
      </c>
      <c r="AD651" s="232">
        <v>0.7</v>
      </c>
      <c r="AE651" s="62">
        <v>48044.948000000004</v>
      </c>
      <c r="AF651" s="62"/>
      <c r="AG651" s="62">
        <v>27472.5</v>
      </c>
      <c r="AH651" s="498"/>
      <c r="AI651" s="62">
        <v>24212.699999999997</v>
      </c>
      <c r="AJ651" s="62">
        <v>0</v>
      </c>
      <c r="AK651" s="62"/>
      <c r="AL651" s="62">
        <v>3259.7999999999997</v>
      </c>
      <c r="AM651" s="498"/>
      <c r="AN651" s="62">
        <v>0</v>
      </c>
    </row>
    <row r="652" spans="2:42" s="601" customFormat="1" x14ac:dyDescent="0.25">
      <c r="B652" s="576">
        <v>638</v>
      </c>
      <c r="C652" s="744" t="s">
        <v>489</v>
      </c>
      <c r="D652" s="495" t="s">
        <v>124</v>
      </c>
      <c r="E652" s="530">
        <v>4</v>
      </c>
      <c r="F652" s="530">
        <v>41</v>
      </c>
      <c r="G652" s="530">
        <v>34</v>
      </c>
      <c r="H652" s="65">
        <v>3179.5</v>
      </c>
      <c r="I652" s="65">
        <v>153.60000000000002</v>
      </c>
      <c r="J652" s="615">
        <v>0.37449284478691619</v>
      </c>
      <c r="K652" s="65">
        <v>1190.7</v>
      </c>
      <c r="L652" s="615">
        <v>0</v>
      </c>
      <c r="M652" s="65">
        <v>0</v>
      </c>
      <c r="N652" s="615">
        <v>0</v>
      </c>
      <c r="O652" s="65">
        <v>0</v>
      </c>
      <c r="P652" s="65">
        <v>0</v>
      </c>
      <c r="Q652" s="65">
        <v>0</v>
      </c>
      <c r="R652" s="65">
        <v>75.8</v>
      </c>
      <c r="S652" s="65">
        <v>8.4</v>
      </c>
      <c r="T652" s="65">
        <v>436.60194749999994</v>
      </c>
      <c r="U652" s="615">
        <v>0.22343870734392199</v>
      </c>
      <c r="V652" s="65">
        <v>710.42336999999998</v>
      </c>
      <c r="W652" s="65">
        <v>0</v>
      </c>
      <c r="X652" s="65">
        <v>0</v>
      </c>
      <c r="Y652" s="65">
        <v>0</v>
      </c>
      <c r="Z652" s="65">
        <v>5755.0253174999998</v>
      </c>
      <c r="AA652" s="140">
        <v>402.4</v>
      </c>
      <c r="AB652" s="140">
        <v>1112.8233700000001</v>
      </c>
      <c r="AC652" s="140">
        <v>5044.6019475000003</v>
      </c>
      <c r="AD652" s="232">
        <v>0.7</v>
      </c>
      <c r="AE652" s="140">
        <v>2225.65</v>
      </c>
      <c r="AF652" s="140"/>
      <c r="AG652" s="140">
        <v>1237.8999999999999</v>
      </c>
      <c r="AH652" s="497"/>
      <c r="AI652" s="140">
        <v>1112.8</v>
      </c>
      <c r="AJ652" s="65"/>
      <c r="AK652" s="429"/>
      <c r="AL652" s="65">
        <v>125.1</v>
      </c>
      <c r="AM652" s="498"/>
      <c r="AN652" s="62">
        <v>0</v>
      </c>
      <c r="AP652" s="576"/>
    </row>
    <row r="653" spans="2:42" s="601" customFormat="1" x14ac:dyDescent="0.25">
      <c r="B653" s="576">
        <v>639</v>
      </c>
      <c r="C653" s="744"/>
      <c r="D653" s="15" t="s">
        <v>946</v>
      </c>
      <c r="E653" s="112">
        <v>3</v>
      </c>
      <c r="F653" s="112">
        <v>23</v>
      </c>
      <c r="G653" s="112">
        <v>19</v>
      </c>
      <c r="H653" s="69">
        <v>1787.1000000000001</v>
      </c>
      <c r="I653" s="69">
        <v>94.800000000000011</v>
      </c>
      <c r="J653" s="620">
        <v>0.38330255721560069</v>
      </c>
      <c r="K653" s="69">
        <v>685</v>
      </c>
      <c r="L653" s="620">
        <v>0</v>
      </c>
      <c r="M653" s="69">
        <v>0</v>
      </c>
      <c r="N653" s="620">
        <v>0</v>
      </c>
      <c r="O653" s="69">
        <v>0</v>
      </c>
      <c r="P653" s="69">
        <v>0</v>
      </c>
      <c r="Q653" s="69">
        <v>0</v>
      </c>
      <c r="R653" s="69">
        <v>37.9</v>
      </c>
      <c r="S653" s="69">
        <v>4.2</v>
      </c>
      <c r="T653" s="69">
        <v>243.45432833333331</v>
      </c>
      <c r="U653" s="620">
        <v>0.21949076156902242</v>
      </c>
      <c r="V653" s="69">
        <v>392.25193999999999</v>
      </c>
      <c r="W653" s="69">
        <v>0</v>
      </c>
      <c r="X653" s="69">
        <v>0</v>
      </c>
      <c r="Y653" s="69">
        <v>0</v>
      </c>
      <c r="Z653" s="60">
        <v>3244.7062683333334</v>
      </c>
      <c r="AA653" s="143">
        <v>224.4</v>
      </c>
      <c r="AB653" s="69">
        <v>616.65193999999997</v>
      </c>
      <c r="AC653" s="69">
        <v>2852.4543283333333</v>
      </c>
      <c r="AD653" s="238">
        <v>0.7</v>
      </c>
      <c r="AE653" s="69">
        <v>1250.97</v>
      </c>
      <c r="AF653" s="69"/>
      <c r="AG653" s="69">
        <v>759.4</v>
      </c>
      <c r="AH653" s="503">
        <v>0.69998989424206803</v>
      </c>
      <c r="AI653" s="594">
        <v>634.29999999999995</v>
      </c>
      <c r="AJ653" s="69">
        <v>157</v>
      </c>
      <c r="AK653" s="438">
        <v>7.0000000000000007E-2</v>
      </c>
      <c r="AL653" s="69">
        <v>125.1</v>
      </c>
      <c r="AM653" s="497">
        <v>0.76998989424206798</v>
      </c>
      <c r="AN653" s="461"/>
      <c r="AP653" s="576"/>
    </row>
    <row r="654" spans="2:42" s="601" customFormat="1" x14ac:dyDescent="0.25">
      <c r="B654" s="576">
        <v>640</v>
      </c>
      <c r="C654" s="744"/>
      <c r="D654" s="15" t="s">
        <v>947</v>
      </c>
      <c r="E654" s="112">
        <v>1</v>
      </c>
      <c r="F654" s="112">
        <v>18</v>
      </c>
      <c r="G654" s="112">
        <v>15</v>
      </c>
      <c r="H654" s="69">
        <v>1392.4</v>
      </c>
      <c r="I654" s="69">
        <v>58.800000000000004</v>
      </c>
      <c r="J654" s="620">
        <v>0.36318586613042225</v>
      </c>
      <c r="K654" s="69">
        <v>505.7</v>
      </c>
      <c r="L654" s="620">
        <v>0</v>
      </c>
      <c r="M654" s="69">
        <v>0</v>
      </c>
      <c r="N654" s="620">
        <v>0</v>
      </c>
      <c r="O654" s="69">
        <v>0</v>
      </c>
      <c r="P654" s="69">
        <v>0</v>
      </c>
      <c r="Q654" s="69">
        <v>0</v>
      </c>
      <c r="R654" s="69">
        <v>37.9</v>
      </c>
      <c r="S654" s="69">
        <v>4.2</v>
      </c>
      <c r="T654" s="69">
        <v>193.14761916666666</v>
      </c>
      <c r="U654" s="620">
        <v>0.22850576702097097</v>
      </c>
      <c r="V654" s="69">
        <v>318.17142999999999</v>
      </c>
      <c r="W654" s="69">
        <v>0</v>
      </c>
      <c r="X654" s="69">
        <v>0</v>
      </c>
      <c r="Y654" s="69">
        <v>0</v>
      </c>
      <c r="Z654" s="60">
        <v>2510.3190491666669</v>
      </c>
      <c r="AA654" s="143">
        <v>178</v>
      </c>
      <c r="AB654" s="69">
        <v>496.17142999999999</v>
      </c>
      <c r="AC654" s="69">
        <v>2192.147619166667</v>
      </c>
      <c r="AD654" s="238">
        <v>0.7</v>
      </c>
      <c r="AE654" s="69">
        <v>974.68</v>
      </c>
      <c r="AF654" s="69"/>
      <c r="AG654" s="69">
        <v>478.5</v>
      </c>
      <c r="AH654" s="503">
        <v>0.69999384515943686</v>
      </c>
      <c r="AI654" s="594">
        <v>478.5</v>
      </c>
      <c r="AJ654" s="69"/>
      <c r="AK654" s="438">
        <v>0</v>
      </c>
      <c r="AL654" s="69">
        <v>0</v>
      </c>
      <c r="AM654" s="497">
        <v>0.69999384515943686</v>
      </c>
      <c r="AN654" s="461"/>
      <c r="AP654" s="576"/>
    </row>
    <row r="655" spans="2:42" s="601" customFormat="1" x14ac:dyDescent="0.25">
      <c r="B655" s="576">
        <v>641</v>
      </c>
      <c r="C655" s="744" t="s">
        <v>490</v>
      </c>
      <c r="D655" s="495" t="s">
        <v>124</v>
      </c>
      <c r="E655" s="530">
        <v>10</v>
      </c>
      <c r="F655" s="530">
        <v>56</v>
      </c>
      <c r="G655" s="530">
        <v>51</v>
      </c>
      <c r="H655" s="65">
        <v>4812.8</v>
      </c>
      <c r="I655" s="65">
        <v>172.8</v>
      </c>
      <c r="J655" s="615">
        <v>0.29047539893617019</v>
      </c>
      <c r="K655" s="65">
        <v>1398</v>
      </c>
      <c r="L655" s="615">
        <v>0</v>
      </c>
      <c r="M655" s="65">
        <v>0</v>
      </c>
      <c r="N655" s="615">
        <v>0</v>
      </c>
      <c r="O655" s="65">
        <v>0</v>
      </c>
      <c r="P655" s="65">
        <v>0</v>
      </c>
      <c r="Q655" s="65">
        <v>0</v>
      </c>
      <c r="R655" s="65">
        <v>75.8</v>
      </c>
      <c r="S655" s="65">
        <v>8.5</v>
      </c>
      <c r="T655" s="65">
        <v>631.94520499999999</v>
      </c>
      <c r="U655" s="615">
        <v>0.23153724650930846</v>
      </c>
      <c r="V655" s="65">
        <v>1114.3424599999998</v>
      </c>
      <c r="W655" s="65">
        <v>0</v>
      </c>
      <c r="X655" s="65">
        <v>0</v>
      </c>
      <c r="Y655" s="65">
        <v>0</v>
      </c>
      <c r="Z655" s="65">
        <v>8214.1876649999995</v>
      </c>
      <c r="AA655" s="140">
        <v>582.4</v>
      </c>
      <c r="AB655" s="140">
        <v>1696.7424599999999</v>
      </c>
      <c r="AC655" s="140">
        <v>7099.8452050000014</v>
      </c>
      <c r="AD655" s="232">
        <v>0.7</v>
      </c>
      <c r="AE655" s="140">
        <v>3368.96</v>
      </c>
      <c r="AF655" s="140"/>
      <c r="AG655" s="140">
        <v>1907.8999999999999</v>
      </c>
      <c r="AH655" s="497"/>
      <c r="AI655" s="140">
        <v>1672.1999999999998</v>
      </c>
      <c r="AJ655" s="65"/>
      <c r="AK655" s="429"/>
      <c r="AL655" s="65">
        <v>235.7</v>
      </c>
      <c r="AM655" s="498"/>
      <c r="AN655" s="62">
        <v>0</v>
      </c>
      <c r="AP655" s="576"/>
    </row>
    <row r="656" spans="2:42" s="601" customFormat="1" x14ac:dyDescent="0.25">
      <c r="B656" s="576">
        <v>642</v>
      </c>
      <c r="C656" s="744"/>
      <c r="D656" s="15" t="s">
        <v>948</v>
      </c>
      <c r="E656" s="112">
        <v>5</v>
      </c>
      <c r="F656" s="112">
        <v>21</v>
      </c>
      <c r="G656" s="112">
        <v>19</v>
      </c>
      <c r="H656" s="69">
        <v>1789.1</v>
      </c>
      <c r="I656" s="69">
        <v>48</v>
      </c>
      <c r="J656" s="620">
        <v>0.21474484377620037</v>
      </c>
      <c r="K656" s="69">
        <v>384.20000000000005</v>
      </c>
      <c r="L656" s="620">
        <v>0</v>
      </c>
      <c r="M656" s="69">
        <v>0</v>
      </c>
      <c r="N656" s="620">
        <v>0</v>
      </c>
      <c r="O656" s="69">
        <v>0</v>
      </c>
      <c r="P656" s="69">
        <v>0</v>
      </c>
      <c r="Q656" s="69">
        <v>0</v>
      </c>
      <c r="R656" s="69">
        <v>0</v>
      </c>
      <c r="S656" s="69">
        <v>0</v>
      </c>
      <c r="T656" s="69">
        <v>220.24923916666665</v>
      </c>
      <c r="U656" s="620">
        <v>0.23570000000000002</v>
      </c>
      <c r="V656" s="69">
        <v>421.69087000000002</v>
      </c>
      <c r="W656" s="69">
        <v>0</v>
      </c>
      <c r="X656" s="69">
        <v>0</v>
      </c>
      <c r="Y656" s="69">
        <v>0</v>
      </c>
      <c r="Z656" s="60">
        <v>2863.2401091666666</v>
      </c>
      <c r="AA656" s="143">
        <v>203</v>
      </c>
      <c r="AB656" s="69">
        <v>624.69087000000002</v>
      </c>
      <c r="AC656" s="69">
        <v>2441.5492391666667</v>
      </c>
      <c r="AD656" s="238">
        <v>0.7</v>
      </c>
      <c r="AE656" s="69">
        <v>1252.3699999999999</v>
      </c>
      <c r="AF656" s="69"/>
      <c r="AG656" s="69">
        <v>752.90000000000009</v>
      </c>
      <c r="AH656" s="503">
        <v>0.70001166508300272</v>
      </c>
      <c r="AI656" s="594">
        <v>627.70000000000005</v>
      </c>
      <c r="AJ656" s="69">
        <v>143</v>
      </c>
      <c r="AK656" s="438">
        <v>7.0000000000000007E-2</v>
      </c>
      <c r="AL656" s="69">
        <v>125.2</v>
      </c>
      <c r="AM656" s="497">
        <v>0.77001166508300267</v>
      </c>
      <c r="AN656" s="461"/>
      <c r="AP656" s="576"/>
    </row>
    <row r="657" spans="2:42" s="601" customFormat="1" x14ac:dyDescent="0.25">
      <c r="B657" s="576">
        <v>643</v>
      </c>
      <c r="C657" s="744"/>
      <c r="D657" s="15" t="s">
        <v>949</v>
      </c>
      <c r="E657" s="112">
        <v>3</v>
      </c>
      <c r="F657" s="112">
        <v>17</v>
      </c>
      <c r="G657" s="112">
        <v>17</v>
      </c>
      <c r="H657" s="69">
        <v>1577.9000000000003</v>
      </c>
      <c r="I657" s="69">
        <v>70.800000000000011</v>
      </c>
      <c r="J657" s="620">
        <v>0.35090943659293994</v>
      </c>
      <c r="K657" s="69">
        <v>553.70000000000005</v>
      </c>
      <c r="L657" s="620">
        <v>0</v>
      </c>
      <c r="M657" s="69">
        <v>0</v>
      </c>
      <c r="N657" s="620">
        <v>0</v>
      </c>
      <c r="O657" s="69">
        <v>0</v>
      </c>
      <c r="P657" s="69">
        <v>0</v>
      </c>
      <c r="Q657" s="69">
        <v>0</v>
      </c>
      <c r="R657" s="69">
        <v>37.9</v>
      </c>
      <c r="S657" s="69">
        <v>4.2</v>
      </c>
      <c r="T657" s="69">
        <v>217.2494816666667</v>
      </c>
      <c r="U657" s="620">
        <v>0.22935153051524174</v>
      </c>
      <c r="V657" s="69">
        <v>361.89377999999999</v>
      </c>
      <c r="W657" s="69">
        <v>0</v>
      </c>
      <c r="X657" s="69">
        <v>0</v>
      </c>
      <c r="Y657" s="69">
        <v>0</v>
      </c>
      <c r="Z657" s="60">
        <v>2823.6432616666671</v>
      </c>
      <c r="AA657" s="143">
        <v>200.2</v>
      </c>
      <c r="AB657" s="69">
        <v>562.09377999999992</v>
      </c>
      <c r="AC657" s="69">
        <v>2461.7494816666672</v>
      </c>
      <c r="AD657" s="238">
        <v>0.7</v>
      </c>
      <c r="AE657" s="69">
        <v>1104.5300000000002</v>
      </c>
      <c r="AF657" s="69"/>
      <c r="AG657" s="69">
        <v>652.9</v>
      </c>
      <c r="AH657" s="503">
        <v>0.69997704544014172</v>
      </c>
      <c r="AI657" s="594">
        <v>542.4</v>
      </c>
      <c r="AJ657" s="69">
        <v>132</v>
      </c>
      <c r="AK657" s="438">
        <v>7.0000000000000007E-2</v>
      </c>
      <c r="AL657" s="69">
        <v>110.5</v>
      </c>
      <c r="AM657" s="497">
        <v>0.76997704544014178</v>
      </c>
      <c r="AN657" s="461"/>
      <c r="AP657" s="576"/>
    </row>
    <row r="658" spans="2:42" s="601" customFormat="1" x14ac:dyDescent="0.25">
      <c r="B658" s="576">
        <v>644</v>
      </c>
      <c r="C658" s="744"/>
      <c r="D658" s="15" t="s">
        <v>950</v>
      </c>
      <c r="E658" s="112">
        <v>2</v>
      </c>
      <c r="F658" s="112">
        <v>18</v>
      </c>
      <c r="G658" s="112">
        <v>15</v>
      </c>
      <c r="H658" s="69">
        <v>1445.8000000000002</v>
      </c>
      <c r="I658" s="69">
        <v>54</v>
      </c>
      <c r="J658" s="620">
        <v>0.3182321206252593</v>
      </c>
      <c r="K658" s="69">
        <v>460.09999999999997</v>
      </c>
      <c r="L658" s="620">
        <v>0</v>
      </c>
      <c r="M658" s="69">
        <v>0</v>
      </c>
      <c r="N658" s="620">
        <v>0</v>
      </c>
      <c r="O658" s="69">
        <v>0</v>
      </c>
      <c r="P658" s="69">
        <v>0</v>
      </c>
      <c r="Q658" s="69">
        <v>0</v>
      </c>
      <c r="R658" s="69">
        <v>37.9</v>
      </c>
      <c r="S658" s="69">
        <v>4.3</v>
      </c>
      <c r="T658" s="69">
        <v>194.44648416666664</v>
      </c>
      <c r="U658" s="620">
        <v>0.22877148291603258</v>
      </c>
      <c r="V658" s="69">
        <v>330.75780999999995</v>
      </c>
      <c r="W658" s="69">
        <v>0</v>
      </c>
      <c r="X658" s="69">
        <v>0</v>
      </c>
      <c r="Y658" s="69">
        <v>0</v>
      </c>
      <c r="Z658" s="60">
        <v>2527.3042941666668</v>
      </c>
      <c r="AA658" s="143">
        <v>179.2</v>
      </c>
      <c r="AB658" s="69">
        <v>509.95780999999994</v>
      </c>
      <c r="AC658" s="69">
        <v>2196.5464841666667</v>
      </c>
      <c r="AD658" s="238">
        <v>0.7</v>
      </c>
      <c r="AE658" s="69">
        <v>1012.0600000000001</v>
      </c>
      <c r="AF658" s="69"/>
      <c r="AG658" s="69">
        <v>502.1</v>
      </c>
      <c r="AH658" s="503">
        <v>0.69999848526767183</v>
      </c>
      <c r="AI658" s="594">
        <v>502.1</v>
      </c>
      <c r="AJ658" s="69"/>
      <c r="AK658" s="438">
        <v>0</v>
      </c>
      <c r="AL658" s="69">
        <v>0</v>
      </c>
      <c r="AM658" s="497">
        <v>0.69999848526767183</v>
      </c>
      <c r="AN658" s="461"/>
      <c r="AP658" s="576"/>
    </row>
    <row r="659" spans="2:42" s="601" customFormat="1" x14ac:dyDescent="0.25">
      <c r="B659" s="576">
        <v>645</v>
      </c>
      <c r="C659" s="744" t="s">
        <v>491</v>
      </c>
      <c r="D659" s="495" t="s">
        <v>124</v>
      </c>
      <c r="E659" s="530">
        <v>6</v>
      </c>
      <c r="F659" s="530">
        <v>42</v>
      </c>
      <c r="G659" s="530">
        <v>40</v>
      </c>
      <c r="H659" s="65">
        <v>3758.6000000000004</v>
      </c>
      <c r="I659" s="65">
        <v>118.80000000000001</v>
      </c>
      <c r="J659" s="615">
        <v>0.25879316766881283</v>
      </c>
      <c r="K659" s="65">
        <v>972.7</v>
      </c>
      <c r="L659" s="615">
        <v>0</v>
      </c>
      <c r="M659" s="65">
        <v>0</v>
      </c>
      <c r="N659" s="615">
        <v>0</v>
      </c>
      <c r="O659" s="65">
        <v>0</v>
      </c>
      <c r="P659" s="65">
        <v>0</v>
      </c>
      <c r="Q659" s="65">
        <v>0</v>
      </c>
      <c r="R659" s="65">
        <v>113.69999999999999</v>
      </c>
      <c r="S659" s="65">
        <v>12.7</v>
      </c>
      <c r="T659" s="65">
        <v>486.07085583333333</v>
      </c>
      <c r="U659" s="615">
        <v>0.22770453626350234</v>
      </c>
      <c r="V659" s="65">
        <v>855.85027000000002</v>
      </c>
      <c r="W659" s="65">
        <v>0</v>
      </c>
      <c r="X659" s="65">
        <v>0</v>
      </c>
      <c r="Y659" s="65">
        <v>0</v>
      </c>
      <c r="Z659" s="65">
        <v>6318.4211258333326</v>
      </c>
      <c r="AA659" s="140">
        <v>448</v>
      </c>
      <c r="AB659" s="140">
        <v>1303.8502699999999</v>
      </c>
      <c r="AC659" s="140">
        <v>5462.5708558333336</v>
      </c>
      <c r="AD659" s="232">
        <v>0.7</v>
      </c>
      <c r="AE659" s="140">
        <v>2631.02</v>
      </c>
      <c r="AF659" s="140"/>
      <c r="AG659" s="140">
        <v>1327.1999999999998</v>
      </c>
      <c r="AH659" s="497"/>
      <c r="AI659" s="140">
        <v>1327.1999999999998</v>
      </c>
      <c r="AJ659" s="65"/>
      <c r="AK659" s="429">
        <v>0</v>
      </c>
      <c r="AL659" s="65">
        <v>0</v>
      </c>
      <c r="AM659" s="498"/>
      <c r="AN659" s="62">
        <v>0</v>
      </c>
      <c r="AP659" s="576"/>
    </row>
    <row r="660" spans="2:42" s="601" customFormat="1" x14ac:dyDescent="0.25">
      <c r="B660" s="576">
        <v>646</v>
      </c>
      <c r="C660" s="744"/>
      <c r="D660" s="15" t="s">
        <v>951</v>
      </c>
      <c r="E660" s="112">
        <v>3</v>
      </c>
      <c r="F660" s="112">
        <v>24</v>
      </c>
      <c r="G660" s="112">
        <v>24</v>
      </c>
      <c r="H660" s="69">
        <v>2181.4</v>
      </c>
      <c r="I660" s="69">
        <v>60</v>
      </c>
      <c r="J660" s="620">
        <v>0.21706243696708535</v>
      </c>
      <c r="K660" s="69">
        <v>473.5</v>
      </c>
      <c r="L660" s="620">
        <v>0</v>
      </c>
      <c r="M660" s="69">
        <v>0</v>
      </c>
      <c r="N660" s="620">
        <v>0</v>
      </c>
      <c r="O660" s="69">
        <v>0</v>
      </c>
      <c r="P660" s="69">
        <v>0</v>
      </c>
      <c r="Q660" s="69">
        <v>0</v>
      </c>
      <c r="R660" s="69">
        <v>75.8</v>
      </c>
      <c r="S660" s="69">
        <v>8.5</v>
      </c>
      <c r="T660" s="69">
        <v>274.43512333333337</v>
      </c>
      <c r="U660" s="620">
        <v>0.22651576052076647</v>
      </c>
      <c r="V660" s="69">
        <v>494.12148000000002</v>
      </c>
      <c r="W660" s="69">
        <v>0</v>
      </c>
      <c r="X660" s="69">
        <v>0</v>
      </c>
      <c r="Y660" s="69">
        <v>0</v>
      </c>
      <c r="Z660" s="60">
        <v>3567.7566033333333</v>
      </c>
      <c r="AA660" s="143">
        <v>253</v>
      </c>
      <c r="AB660" s="69">
        <v>747.12148000000002</v>
      </c>
      <c r="AC660" s="69">
        <v>3073.6351233333335</v>
      </c>
      <c r="AD660" s="238">
        <v>0.7</v>
      </c>
      <c r="AE660" s="69">
        <v>1526.98</v>
      </c>
      <c r="AF660" s="69"/>
      <c r="AG660" s="69">
        <v>779.9</v>
      </c>
      <c r="AH660" s="503">
        <v>0.70001901531126787</v>
      </c>
      <c r="AI660" s="594">
        <v>779.9</v>
      </c>
      <c r="AJ660" s="69"/>
      <c r="AK660" s="438">
        <v>0</v>
      </c>
      <c r="AL660" s="69">
        <v>0</v>
      </c>
      <c r="AM660" s="497">
        <v>0.70001901531126787</v>
      </c>
      <c r="AN660" s="461"/>
      <c r="AP660" s="576"/>
    </row>
    <row r="661" spans="2:42" s="601" customFormat="1" x14ac:dyDescent="0.25">
      <c r="B661" s="576">
        <v>647</v>
      </c>
      <c r="C661" s="744"/>
      <c r="D661" s="15" t="s">
        <v>952</v>
      </c>
      <c r="E661" s="112">
        <v>3</v>
      </c>
      <c r="F661" s="112">
        <v>18</v>
      </c>
      <c r="G661" s="112">
        <v>16</v>
      </c>
      <c r="H661" s="69">
        <v>1577.2</v>
      </c>
      <c r="I661" s="69">
        <v>58.800000000000004</v>
      </c>
      <c r="J661" s="620">
        <v>0.31651027136697946</v>
      </c>
      <c r="K661" s="69">
        <v>499.20000000000005</v>
      </c>
      <c r="L661" s="620">
        <v>0</v>
      </c>
      <c r="M661" s="69">
        <v>0</v>
      </c>
      <c r="N661" s="620">
        <v>0</v>
      </c>
      <c r="O661" s="69">
        <v>0</v>
      </c>
      <c r="P661" s="69">
        <v>0</v>
      </c>
      <c r="Q661" s="69">
        <v>0</v>
      </c>
      <c r="R661" s="69">
        <v>37.9</v>
      </c>
      <c r="S661" s="69">
        <v>4.2</v>
      </c>
      <c r="T661" s="69">
        <v>211.63573249999999</v>
      </c>
      <c r="U661" s="620">
        <v>0.22934871290895256</v>
      </c>
      <c r="V661" s="69">
        <v>361.72879</v>
      </c>
      <c r="W661" s="69">
        <v>0</v>
      </c>
      <c r="X661" s="69">
        <v>0</v>
      </c>
      <c r="Y661" s="69">
        <v>0</v>
      </c>
      <c r="Z661" s="60">
        <v>2750.6645224999997</v>
      </c>
      <c r="AA661" s="143">
        <v>195</v>
      </c>
      <c r="AB661" s="69">
        <v>556.72879</v>
      </c>
      <c r="AC661" s="69">
        <v>2388.9357324999996</v>
      </c>
      <c r="AD661" s="238">
        <v>0.7</v>
      </c>
      <c r="AE661" s="69">
        <v>1104.04</v>
      </c>
      <c r="AF661" s="69"/>
      <c r="AG661" s="69">
        <v>547.29999999999995</v>
      </c>
      <c r="AH661" s="503">
        <v>0.69999289246766405</v>
      </c>
      <c r="AI661" s="594">
        <v>547.29999999999995</v>
      </c>
      <c r="AJ661" s="69"/>
      <c r="AK661" s="438">
        <v>0</v>
      </c>
      <c r="AL661" s="69">
        <v>0</v>
      </c>
      <c r="AM661" s="497">
        <v>0.69999289246766405</v>
      </c>
      <c r="AN661" s="461"/>
      <c r="AP661" s="576"/>
    </row>
    <row r="662" spans="2:42" s="601" customFormat="1" x14ac:dyDescent="0.25">
      <c r="B662" s="576">
        <v>648</v>
      </c>
      <c r="C662" s="744" t="s">
        <v>492</v>
      </c>
      <c r="D662" s="495" t="s">
        <v>124</v>
      </c>
      <c r="E662" s="530">
        <v>6</v>
      </c>
      <c r="F662" s="530">
        <v>37</v>
      </c>
      <c r="G662" s="530">
        <v>37</v>
      </c>
      <c r="H662" s="65">
        <v>3462.9</v>
      </c>
      <c r="I662" s="65">
        <v>128.4</v>
      </c>
      <c r="J662" s="615">
        <v>0.29524387074417396</v>
      </c>
      <c r="K662" s="65">
        <v>1022.4</v>
      </c>
      <c r="L662" s="615">
        <v>0</v>
      </c>
      <c r="M662" s="65">
        <v>0</v>
      </c>
      <c r="N662" s="615">
        <v>0</v>
      </c>
      <c r="O662" s="65">
        <v>0</v>
      </c>
      <c r="P662" s="65">
        <v>0</v>
      </c>
      <c r="Q662" s="65">
        <v>0</v>
      </c>
      <c r="R662" s="65">
        <v>113.69999999999999</v>
      </c>
      <c r="S662" s="65">
        <v>8.4</v>
      </c>
      <c r="T662" s="65">
        <v>460.26281500000005</v>
      </c>
      <c r="U662" s="615">
        <v>0.22702179675994108</v>
      </c>
      <c r="V662" s="65">
        <v>786.15377999999998</v>
      </c>
      <c r="W662" s="65">
        <v>0</v>
      </c>
      <c r="X662" s="65">
        <v>0</v>
      </c>
      <c r="Y662" s="65">
        <v>0</v>
      </c>
      <c r="Z662" s="65">
        <v>5982.2165949999999</v>
      </c>
      <c r="AA662" s="140">
        <v>424.20000000000005</v>
      </c>
      <c r="AB662" s="140">
        <v>1210.3537799999999</v>
      </c>
      <c r="AC662" s="140">
        <v>5196.0628150000002</v>
      </c>
      <c r="AD662" s="232">
        <v>0.7</v>
      </c>
      <c r="AE662" s="140">
        <v>2424.0299999999997</v>
      </c>
      <c r="AF662" s="140"/>
      <c r="AG662" s="140">
        <v>1213.5999999999999</v>
      </c>
      <c r="AH662" s="497"/>
      <c r="AI662" s="140">
        <v>1213.5999999999999</v>
      </c>
      <c r="AJ662" s="65"/>
      <c r="AK662" s="429">
        <v>0</v>
      </c>
      <c r="AL662" s="65">
        <v>0</v>
      </c>
      <c r="AM662" s="498"/>
      <c r="AN662" s="62">
        <v>0</v>
      </c>
      <c r="AP662" s="576"/>
    </row>
    <row r="663" spans="2:42" s="601" customFormat="1" x14ac:dyDescent="0.25">
      <c r="B663" s="576">
        <v>649</v>
      </c>
      <c r="C663" s="744"/>
      <c r="D663" s="15" t="s">
        <v>953</v>
      </c>
      <c r="E663" s="112">
        <v>3</v>
      </c>
      <c r="F663" s="112">
        <v>15</v>
      </c>
      <c r="G663" s="112">
        <v>15</v>
      </c>
      <c r="H663" s="69">
        <v>1342.6999999999998</v>
      </c>
      <c r="I663" s="69">
        <v>55.2</v>
      </c>
      <c r="J663" s="620">
        <v>0.30312057793997171</v>
      </c>
      <c r="K663" s="69">
        <v>407</v>
      </c>
      <c r="L663" s="620">
        <v>0</v>
      </c>
      <c r="M663" s="69">
        <v>0</v>
      </c>
      <c r="N663" s="620">
        <v>0</v>
      </c>
      <c r="O663" s="69">
        <v>0</v>
      </c>
      <c r="P663" s="69">
        <v>0</v>
      </c>
      <c r="Q663" s="69">
        <v>0</v>
      </c>
      <c r="R663" s="69">
        <v>37.9</v>
      </c>
      <c r="S663" s="69">
        <v>4.2</v>
      </c>
      <c r="T663" s="69">
        <v>179.50476166666667</v>
      </c>
      <c r="U663" s="620">
        <v>0.22823947270425265</v>
      </c>
      <c r="V663" s="69">
        <v>306.45713999999998</v>
      </c>
      <c r="W663" s="69">
        <v>0</v>
      </c>
      <c r="X663" s="69">
        <v>0</v>
      </c>
      <c r="Y663" s="69">
        <v>0</v>
      </c>
      <c r="Z663" s="60">
        <v>2332.9619016666666</v>
      </c>
      <c r="AA663" s="143">
        <v>165.4</v>
      </c>
      <c r="AB663" s="69">
        <v>471.85713999999996</v>
      </c>
      <c r="AC663" s="69">
        <v>2026.5047616666666</v>
      </c>
      <c r="AD663" s="238">
        <v>0.7</v>
      </c>
      <c r="AE663" s="69">
        <v>939.88999999999976</v>
      </c>
      <c r="AF663" s="69"/>
      <c r="AG663" s="69">
        <v>468</v>
      </c>
      <c r="AH663" s="503">
        <v>0.6999755269233634</v>
      </c>
      <c r="AI663" s="594">
        <v>468</v>
      </c>
      <c r="AJ663" s="69">
        <v>109</v>
      </c>
      <c r="AK663" s="438">
        <v>0</v>
      </c>
      <c r="AL663" s="69">
        <v>0</v>
      </c>
      <c r="AM663" s="497">
        <v>0.6999755269233634</v>
      </c>
      <c r="AN663" s="461"/>
      <c r="AP663" s="576"/>
    </row>
    <row r="664" spans="2:42" s="601" customFormat="1" x14ac:dyDescent="0.25">
      <c r="B664" s="576">
        <v>650</v>
      </c>
      <c r="C664" s="744"/>
      <c r="D664" s="15" t="s">
        <v>954</v>
      </c>
      <c r="E664" s="112">
        <v>3</v>
      </c>
      <c r="F664" s="112">
        <v>22</v>
      </c>
      <c r="G664" s="112">
        <v>22</v>
      </c>
      <c r="H664" s="69">
        <v>2120.2000000000003</v>
      </c>
      <c r="I664" s="69">
        <v>73.2</v>
      </c>
      <c r="J664" s="620">
        <v>0.29025563626073009</v>
      </c>
      <c r="K664" s="69">
        <v>615.4</v>
      </c>
      <c r="L664" s="620">
        <v>0</v>
      </c>
      <c r="M664" s="69">
        <v>0</v>
      </c>
      <c r="N664" s="620">
        <v>0</v>
      </c>
      <c r="O664" s="69">
        <v>0</v>
      </c>
      <c r="P664" s="69">
        <v>0</v>
      </c>
      <c r="Q664" s="69">
        <v>0</v>
      </c>
      <c r="R664" s="69">
        <v>75.8</v>
      </c>
      <c r="S664" s="69">
        <v>4.2</v>
      </c>
      <c r="T664" s="69">
        <v>280.75805333333335</v>
      </c>
      <c r="U664" s="620">
        <v>0.22625065559852842</v>
      </c>
      <c r="V664" s="69">
        <v>479.69664</v>
      </c>
      <c r="W664" s="69">
        <v>0</v>
      </c>
      <c r="X664" s="69">
        <v>0</v>
      </c>
      <c r="Y664" s="69">
        <v>0</v>
      </c>
      <c r="Z664" s="60">
        <v>3649.2546933333338</v>
      </c>
      <c r="AA664" s="143">
        <v>258.8</v>
      </c>
      <c r="AB664" s="69">
        <v>738.49664000000007</v>
      </c>
      <c r="AC664" s="69">
        <v>3169.5580533333336</v>
      </c>
      <c r="AD664" s="238">
        <v>0.7</v>
      </c>
      <c r="AE664" s="69">
        <v>1484.14</v>
      </c>
      <c r="AF664" s="69"/>
      <c r="AG664" s="69">
        <v>745.6</v>
      </c>
      <c r="AH664" s="503">
        <v>0.69997954909914162</v>
      </c>
      <c r="AI664" s="594">
        <v>745.6</v>
      </c>
      <c r="AJ664" s="69"/>
      <c r="AK664" s="438">
        <v>0</v>
      </c>
      <c r="AL664" s="69">
        <v>0</v>
      </c>
      <c r="AM664" s="497">
        <v>0.69997954909914162</v>
      </c>
      <c r="AN664" s="461"/>
      <c r="AP664" s="576"/>
    </row>
    <row r="665" spans="2:42" s="601" customFormat="1" x14ac:dyDescent="0.25">
      <c r="B665" s="576">
        <v>651</v>
      </c>
      <c r="C665" s="744" t="s">
        <v>493</v>
      </c>
      <c r="D665" s="495" t="s">
        <v>124</v>
      </c>
      <c r="E665" s="530">
        <v>8</v>
      </c>
      <c r="F665" s="530">
        <v>50</v>
      </c>
      <c r="G665" s="530">
        <v>48</v>
      </c>
      <c r="H665" s="65">
        <v>4357.1000000000004</v>
      </c>
      <c r="I665" s="65">
        <v>170.4</v>
      </c>
      <c r="J665" s="615">
        <v>0.28096669803309537</v>
      </c>
      <c r="K665" s="65">
        <v>1224.2</v>
      </c>
      <c r="L665" s="615">
        <v>0</v>
      </c>
      <c r="M665" s="65">
        <v>0</v>
      </c>
      <c r="N665" s="615">
        <v>0</v>
      </c>
      <c r="O665" s="65">
        <v>0</v>
      </c>
      <c r="P665" s="65">
        <v>0</v>
      </c>
      <c r="Q665" s="65">
        <v>0</v>
      </c>
      <c r="R665" s="65">
        <v>75.8</v>
      </c>
      <c r="S665" s="65">
        <v>8.5</v>
      </c>
      <c r="T665" s="65">
        <v>570.33616416666666</v>
      </c>
      <c r="U665" s="615">
        <v>0.23110187280530628</v>
      </c>
      <c r="V665" s="65">
        <v>1006.93397</v>
      </c>
      <c r="W665" s="65">
        <v>0</v>
      </c>
      <c r="X665" s="65">
        <v>0</v>
      </c>
      <c r="Y665" s="65">
        <v>0</v>
      </c>
      <c r="Z665" s="65">
        <v>7413.2701341666661</v>
      </c>
      <c r="AA665" s="140">
        <v>525.70000000000005</v>
      </c>
      <c r="AB665" s="140">
        <v>1532.6339699999999</v>
      </c>
      <c r="AC665" s="140">
        <v>6406.336164166667</v>
      </c>
      <c r="AD665" s="232">
        <v>0.7</v>
      </c>
      <c r="AE665" s="140">
        <v>3049.9700000000003</v>
      </c>
      <c r="AF665" s="140"/>
      <c r="AG665" s="140">
        <v>1619.6000000000001</v>
      </c>
      <c r="AH665" s="497"/>
      <c r="AI665" s="140">
        <v>1517.4</v>
      </c>
      <c r="AJ665" s="65"/>
      <c r="AK665" s="429"/>
      <c r="AL665" s="65">
        <v>102.2</v>
      </c>
      <c r="AM665" s="498"/>
      <c r="AN665" s="62">
        <v>0</v>
      </c>
      <c r="AP665" s="576"/>
    </row>
    <row r="666" spans="2:42" s="601" customFormat="1" x14ac:dyDescent="0.25">
      <c r="B666" s="576">
        <v>652</v>
      </c>
      <c r="C666" s="744"/>
      <c r="D666" s="15" t="s">
        <v>955</v>
      </c>
      <c r="E666" s="112">
        <v>3</v>
      </c>
      <c r="F666" s="112">
        <v>15</v>
      </c>
      <c r="G666" s="112">
        <v>15</v>
      </c>
      <c r="H666" s="69">
        <v>1459.8000000000002</v>
      </c>
      <c r="I666" s="69">
        <v>51.6</v>
      </c>
      <c r="J666" s="620">
        <v>0.25695300726126863</v>
      </c>
      <c r="K666" s="69">
        <v>375.1</v>
      </c>
      <c r="L666" s="620">
        <v>0</v>
      </c>
      <c r="M666" s="69">
        <v>0</v>
      </c>
      <c r="N666" s="620">
        <v>0</v>
      </c>
      <c r="O666" s="69">
        <v>0</v>
      </c>
      <c r="P666" s="69">
        <v>0</v>
      </c>
      <c r="Q666" s="69">
        <v>0</v>
      </c>
      <c r="R666" s="69">
        <v>0</v>
      </c>
      <c r="S666" s="69">
        <v>0</v>
      </c>
      <c r="T666" s="69">
        <v>185.88123833333333</v>
      </c>
      <c r="U666" s="620">
        <v>0.23569999999999994</v>
      </c>
      <c r="V666" s="69">
        <v>344.07485999999994</v>
      </c>
      <c r="W666" s="69">
        <v>0</v>
      </c>
      <c r="X666" s="69">
        <v>0</v>
      </c>
      <c r="Y666" s="69">
        <v>0</v>
      </c>
      <c r="Z666" s="60">
        <v>2416.4560983333331</v>
      </c>
      <c r="AA666" s="143">
        <v>171.4</v>
      </c>
      <c r="AB666" s="69">
        <v>515.47485999999992</v>
      </c>
      <c r="AC666" s="69">
        <v>2072.3812383333334</v>
      </c>
      <c r="AD666" s="238">
        <v>0.7</v>
      </c>
      <c r="AE666" s="69">
        <v>1021.86</v>
      </c>
      <c r="AF666" s="69"/>
      <c r="AG666" s="69">
        <v>608.6</v>
      </c>
      <c r="AH666" s="503">
        <v>0.70001017947664046</v>
      </c>
      <c r="AI666" s="594">
        <v>506.4</v>
      </c>
      <c r="AJ666" s="69">
        <v>154</v>
      </c>
      <c r="AK666" s="438">
        <v>7.0000000000000007E-2</v>
      </c>
      <c r="AL666" s="69">
        <v>102.2</v>
      </c>
      <c r="AM666" s="497">
        <v>0.77001017947664052</v>
      </c>
      <c r="AN666" s="461"/>
      <c r="AP666" s="576"/>
    </row>
    <row r="667" spans="2:42" s="601" customFormat="1" x14ac:dyDescent="0.25">
      <c r="B667" s="576">
        <v>653</v>
      </c>
      <c r="C667" s="744"/>
      <c r="D667" s="15" t="s">
        <v>956</v>
      </c>
      <c r="E667" s="112">
        <v>3</v>
      </c>
      <c r="F667" s="112">
        <v>18</v>
      </c>
      <c r="G667" s="112">
        <v>18</v>
      </c>
      <c r="H667" s="69">
        <v>1642.8000000000002</v>
      </c>
      <c r="I667" s="69">
        <v>67.2</v>
      </c>
      <c r="J667" s="620">
        <v>0.31172388604821033</v>
      </c>
      <c r="K667" s="69">
        <v>512.1</v>
      </c>
      <c r="L667" s="620">
        <v>0</v>
      </c>
      <c r="M667" s="69">
        <v>0</v>
      </c>
      <c r="N667" s="620">
        <v>0</v>
      </c>
      <c r="O667" s="69">
        <v>0</v>
      </c>
      <c r="P667" s="69">
        <v>0</v>
      </c>
      <c r="Q667" s="69">
        <v>0</v>
      </c>
      <c r="R667" s="69">
        <v>37.9</v>
      </c>
      <c r="S667" s="69">
        <v>4.2</v>
      </c>
      <c r="T667" s="69">
        <v>220.16589249999998</v>
      </c>
      <c r="U667" s="620">
        <v>0.22960233138543948</v>
      </c>
      <c r="V667" s="69">
        <v>377.19071000000002</v>
      </c>
      <c r="W667" s="69">
        <v>0</v>
      </c>
      <c r="X667" s="69">
        <v>0</v>
      </c>
      <c r="Y667" s="69">
        <v>0</v>
      </c>
      <c r="Z667" s="60">
        <v>2861.5566025000003</v>
      </c>
      <c r="AA667" s="143">
        <v>202.9</v>
      </c>
      <c r="AB667" s="69">
        <v>580.09071000000006</v>
      </c>
      <c r="AC667" s="69">
        <v>2484.3658925000004</v>
      </c>
      <c r="AD667" s="238">
        <v>0.7</v>
      </c>
      <c r="AE667" s="69">
        <v>1149.96</v>
      </c>
      <c r="AF667" s="69"/>
      <c r="AG667" s="69">
        <v>569.9</v>
      </c>
      <c r="AH667" s="503">
        <v>0.70001869369369363</v>
      </c>
      <c r="AI667" s="594">
        <v>569.9</v>
      </c>
      <c r="AJ667" s="69">
        <v>122</v>
      </c>
      <c r="AK667" s="438">
        <v>0</v>
      </c>
      <c r="AL667" s="69">
        <v>0</v>
      </c>
      <c r="AM667" s="497">
        <v>0.70001869369369363</v>
      </c>
      <c r="AN667" s="461"/>
      <c r="AP667" s="576"/>
    </row>
    <row r="668" spans="2:42" s="601" customFormat="1" x14ac:dyDescent="0.25">
      <c r="B668" s="576">
        <v>654</v>
      </c>
      <c r="C668" s="744"/>
      <c r="D668" s="15" t="s">
        <v>957</v>
      </c>
      <c r="E668" s="112">
        <v>2</v>
      </c>
      <c r="F668" s="112">
        <v>17</v>
      </c>
      <c r="G668" s="112">
        <v>15</v>
      </c>
      <c r="H668" s="69">
        <v>1254.5</v>
      </c>
      <c r="I668" s="69">
        <v>51.599999999999994</v>
      </c>
      <c r="J668" s="620">
        <v>0.26863292148266243</v>
      </c>
      <c r="K668" s="69">
        <v>337</v>
      </c>
      <c r="L668" s="620">
        <v>0</v>
      </c>
      <c r="M668" s="69">
        <v>0</v>
      </c>
      <c r="N668" s="620">
        <v>0</v>
      </c>
      <c r="O668" s="69">
        <v>0</v>
      </c>
      <c r="P668" s="69">
        <v>0</v>
      </c>
      <c r="Q668" s="69">
        <v>0</v>
      </c>
      <c r="R668" s="69">
        <v>37.9</v>
      </c>
      <c r="S668" s="69">
        <v>4.3</v>
      </c>
      <c r="T668" s="69">
        <v>164.28903333333335</v>
      </c>
      <c r="U668" s="620">
        <v>0.22771494619370269</v>
      </c>
      <c r="V668" s="69">
        <v>285.66840000000002</v>
      </c>
      <c r="W668" s="69">
        <v>0</v>
      </c>
      <c r="X668" s="69">
        <v>0</v>
      </c>
      <c r="Y668" s="69">
        <v>0</v>
      </c>
      <c r="Z668" s="60">
        <v>2135.2574333333332</v>
      </c>
      <c r="AA668" s="143">
        <v>151.4</v>
      </c>
      <c r="AB668" s="69">
        <v>437.0684</v>
      </c>
      <c r="AC668" s="69">
        <v>1849.5890333333332</v>
      </c>
      <c r="AD668" s="238">
        <v>0.7</v>
      </c>
      <c r="AE668" s="69">
        <v>878.15</v>
      </c>
      <c r="AF668" s="69"/>
      <c r="AG668" s="69">
        <v>441.1</v>
      </c>
      <c r="AH668" s="503">
        <v>0.70001466719808692</v>
      </c>
      <c r="AI668" s="594">
        <v>441.1</v>
      </c>
      <c r="AJ668" s="69"/>
      <c r="AK668" s="438">
        <v>0</v>
      </c>
      <c r="AL668" s="69">
        <v>0</v>
      </c>
      <c r="AM668" s="497">
        <v>0.70001466719808692</v>
      </c>
      <c r="AN668" s="461"/>
      <c r="AP668" s="576"/>
    </row>
    <row r="669" spans="2:42" s="601" customFormat="1" x14ac:dyDescent="0.25">
      <c r="B669" s="576">
        <v>655</v>
      </c>
      <c r="C669" s="744" t="s">
        <v>494</v>
      </c>
      <c r="D669" s="495" t="s">
        <v>124</v>
      </c>
      <c r="E669" s="530">
        <v>8</v>
      </c>
      <c r="F669" s="530">
        <v>40</v>
      </c>
      <c r="G669" s="530">
        <v>38</v>
      </c>
      <c r="H669" s="65">
        <v>3747.1000000000004</v>
      </c>
      <c r="I669" s="65">
        <v>136.80000000000001</v>
      </c>
      <c r="J669" s="615">
        <v>0.2918523658295748</v>
      </c>
      <c r="K669" s="65">
        <v>1093.5999999999999</v>
      </c>
      <c r="L669" s="615">
        <v>0</v>
      </c>
      <c r="M669" s="65">
        <v>0</v>
      </c>
      <c r="N669" s="615">
        <v>0</v>
      </c>
      <c r="O669" s="65">
        <v>0</v>
      </c>
      <c r="P669" s="65">
        <v>0</v>
      </c>
      <c r="Q669" s="65">
        <v>0</v>
      </c>
      <c r="R669" s="65">
        <v>75.8</v>
      </c>
      <c r="S669" s="65">
        <v>8.4</v>
      </c>
      <c r="T669" s="65">
        <v>485.55889083333341</v>
      </c>
      <c r="U669" s="615">
        <v>0.22529601291665552</v>
      </c>
      <c r="V669" s="65">
        <v>844.20668999999998</v>
      </c>
      <c r="W669" s="65">
        <v>0</v>
      </c>
      <c r="X669" s="65">
        <v>0</v>
      </c>
      <c r="Y669" s="65">
        <v>0</v>
      </c>
      <c r="Z669" s="65">
        <v>6391.4655808333337</v>
      </c>
      <c r="AA669" s="140">
        <v>447.5</v>
      </c>
      <c r="AB669" s="140">
        <v>1291.70669</v>
      </c>
      <c r="AC669" s="140">
        <v>5547.2588908333337</v>
      </c>
      <c r="AD669" s="232">
        <v>0.7</v>
      </c>
      <c r="AE669" s="140">
        <v>2622.9700000000003</v>
      </c>
      <c r="AF669" s="140"/>
      <c r="AG669" s="140">
        <v>1331.3</v>
      </c>
      <c r="AH669" s="497"/>
      <c r="AI669" s="140">
        <v>1331.3</v>
      </c>
      <c r="AJ669" s="65"/>
      <c r="AK669" s="429">
        <v>0</v>
      </c>
      <c r="AL669" s="65">
        <v>0</v>
      </c>
      <c r="AM669" s="498"/>
      <c r="AN669" s="62">
        <v>0</v>
      </c>
      <c r="AP669" s="576"/>
    </row>
    <row r="670" spans="2:42" s="601" customFormat="1" x14ac:dyDescent="0.25">
      <c r="B670" s="576">
        <v>656</v>
      </c>
      <c r="C670" s="744"/>
      <c r="D670" s="15" t="s">
        <v>958</v>
      </c>
      <c r="E670" s="112">
        <v>5</v>
      </c>
      <c r="F670" s="112">
        <v>22</v>
      </c>
      <c r="G670" s="112">
        <v>22</v>
      </c>
      <c r="H670" s="69">
        <v>2074.6000000000004</v>
      </c>
      <c r="I670" s="69">
        <v>84</v>
      </c>
      <c r="J670" s="620">
        <v>0.2889713679745492</v>
      </c>
      <c r="K670" s="69">
        <v>599.49999999999989</v>
      </c>
      <c r="L670" s="620">
        <v>0</v>
      </c>
      <c r="M670" s="69">
        <v>0</v>
      </c>
      <c r="N670" s="620">
        <v>0</v>
      </c>
      <c r="O670" s="69">
        <v>0</v>
      </c>
      <c r="P670" s="69">
        <v>0</v>
      </c>
      <c r="Q670" s="69">
        <v>0</v>
      </c>
      <c r="R670" s="69">
        <v>37.9</v>
      </c>
      <c r="S670" s="69">
        <v>4.2</v>
      </c>
      <c r="T670" s="69">
        <v>273.31383083333338</v>
      </c>
      <c r="U670" s="620">
        <v>0.23087147883929429</v>
      </c>
      <c r="V670" s="69">
        <v>478.96597000000003</v>
      </c>
      <c r="W670" s="69">
        <v>0</v>
      </c>
      <c r="X670" s="69">
        <v>0</v>
      </c>
      <c r="Y670" s="69">
        <v>0</v>
      </c>
      <c r="Z670" s="60">
        <v>3552.4798008333337</v>
      </c>
      <c r="AA670" s="143">
        <v>251.9</v>
      </c>
      <c r="AB670" s="69">
        <v>730.86597000000006</v>
      </c>
      <c r="AC670" s="69">
        <v>3073.5138308333335</v>
      </c>
      <c r="AD670" s="238">
        <v>0.7</v>
      </c>
      <c r="AE670" s="69">
        <v>1452.2200000000003</v>
      </c>
      <c r="AF670" s="69"/>
      <c r="AG670" s="69">
        <v>721.4</v>
      </c>
      <c r="AH670" s="503">
        <v>0.70002215848838312</v>
      </c>
      <c r="AI670" s="594">
        <v>721.4</v>
      </c>
      <c r="AJ670" s="69"/>
      <c r="AK670" s="438">
        <v>0</v>
      </c>
      <c r="AL670" s="69">
        <v>0</v>
      </c>
      <c r="AM670" s="497">
        <v>0.70002215848838312</v>
      </c>
      <c r="AN670" s="461"/>
      <c r="AP670" s="576"/>
    </row>
    <row r="671" spans="2:42" s="601" customFormat="1" x14ac:dyDescent="0.25">
      <c r="B671" s="576">
        <v>657</v>
      </c>
      <c r="C671" s="744"/>
      <c r="D671" s="15" t="s">
        <v>959</v>
      </c>
      <c r="E671" s="112">
        <v>3</v>
      </c>
      <c r="F671" s="112">
        <v>18</v>
      </c>
      <c r="G671" s="112">
        <v>16</v>
      </c>
      <c r="H671" s="69">
        <v>1672.5000000000002</v>
      </c>
      <c r="I671" s="69">
        <v>52.800000000000004</v>
      </c>
      <c r="J671" s="620">
        <v>0.29542600896860982</v>
      </c>
      <c r="K671" s="69">
        <v>494.1</v>
      </c>
      <c r="L671" s="620">
        <v>0</v>
      </c>
      <c r="M671" s="69">
        <v>0</v>
      </c>
      <c r="N671" s="620">
        <v>0</v>
      </c>
      <c r="O671" s="69">
        <v>0</v>
      </c>
      <c r="P671" s="69">
        <v>0</v>
      </c>
      <c r="Q671" s="69">
        <v>0</v>
      </c>
      <c r="R671" s="69">
        <v>37.9</v>
      </c>
      <c r="S671" s="69">
        <v>4.2</v>
      </c>
      <c r="T671" s="69">
        <v>212.24506</v>
      </c>
      <c r="U671" s="620">
        <v>0.21838010164424512</v>
      </c>
      <c r="V671" s="69">
        <v>365.24072000000001</v>
      </c>
      <c r="W671" s="69">
        <v>0</v>
      </c>
      <c r="X671" s="69">
        <v>0</v>
      </c>
      <c r="Y671" s="69">
        <v>0</v>
      </c>
      <c r="Z671" s="60">
        <v>2838.98578</v>
      </c>
      <c r="AA671" s="143">
        <v>195.6</v>
      </c>
      <c r="AB671" s="69">
        <v>560.84072000000003</v>
      </c>
      <c r="AC671" s="69">
        <v>2473.7450600000002</v>
      </c>
      <c r="AD671" s="238">
        <v>0.7</v>
      </c>
      <c r="AE671" s="69">
        <v>1170.75</v>
      </c>
      <c r="AF671" s="69"/>
      <c r="AG671" s="69">
        <v>609.9</v>
      </c>
      <c r="AH671" s="503">
        <v>0.69999445142002981</v>
      </c>
      <c r="AI671" s="594">
        <v>609.9</v>
      </c>
      <c r="AJ671" s="69">
        <v>101</v>
      </c>
      <c r="AK671" s="438">
        <v>0</v>
      </c>
      <c r="AL671" s="69">
        <v>0</v>
      </c>
      <c r="AM671" s="497">
        <v>0.69999445142002981</v>
      </c>
      <c r="AN671" s="461"/>
      <c r="AP671" s="576"/>
    </row>
    <row r="672" spans="2:42" s="601" customFormat="1" x14ac:dyDescent="0.25">
      <c r="B672" s="576">
        <v>658</v>
      </c>
      <c r="C672" s="744" t="s">
        <v>495</v>
      </c>
      <c r="D672" s="496" t="s">
        <v>124</v>
      </c>
      <c r="E672" s="530">
        <v>22</v>
      </c>
      <c r="F672" s="530">
        <v>121</v>
      </c>
      <c r="G672" s="530">
        <v>103</v>
      </c>
      <c r="H672" s="65">
        <v>9603.1999999999989</v>
      </c>
      <c r="I672" s="65">
        <v>244.8</v>
      </c>
      <c r="J672" s="615">
        <v>0.22771576141286243</v>
      </c>
      <c r="K672" s="65">
        <v>2186.8000000000002</v>
      </c>
      <c r="L672" s="615">
        <v>0</v>
      </c>
      <c r="M672" s="65">
        <v>0</v>
      </c>
      <c r="N672" s="615">
        <v>0</v>
      </c>
      <c r="O672" s="65">
        <v>0</v>
      </c>
      <c r="P672" s="65">
        <v>0</v>
      </c>
      <c r="Q672" s="65">
        <v>0</v>
      </c>
      <c r="R672" s="65">
        <v>189.5</v>
      </c>
      <c r="S672" s="65">
        <v>21.099999999999998</v>
      </c>
      <c r="T672" s="65">
        <v>1205.0726666666667</v>
      </c>
      <c r="U672" s="615">
        <v>0.23052440853048986</v>
      </c>
      <c r="V672" s="65">
        <v>2213.7719999999999</v>
      </c>
      <c r="W672" s="65">
        <v>0</v>
      </c>
      <c r="X672" s="65">
        <v>0</v>
      </c>
      <c r="Y672" s="65">
        <v>0</v>
      </c>
      <c r="Z672" s="65">
        <v>15664.244666666667</v>
      </c>
      <c r="AA672" s="140">
        <v>1110.7</v>
      </c>
      <c r="AB672" s="140">
        <v>3324.4720000000002</v>
      </c>
      <c r="AC672" s="140">
        <v>13450.472666666667</v>
      </c>
      <c r="AD672" s="232">
        <v>0.7</v>
      </c>
      <c r="AE672" s="140">
        <v>6722.24</v>
      </c>
      <c r="AF672" s="140"/>
      <c r="AG672" s="140">
        <v>3994.9</v>
      </c>
      <c r="AH672" s="497"/>
      <c r="AI672" s="140">
        <v>3397.8</v>
      </c>
      <c r="AJ672" s="65"/>
      <c r="AK672" s="429"/>
      <c r="AL672" s="65">
        <v>597.09999999999991</v>
      </c>
      <c r="AM672" s="498"/>
      <c r="AN672" s="62">
        <v>0</v>
      </c>
      <c r="AP672" s="576"/>
    </row>
    <row r="673" spans="2:42" s="601" customFormat="1" x14ac:dyDescent="0.25">
      <c r="B673" s="576">
        <v>659</v>
      </c>
      <c r="C673" s="744"/>
      <c r="D673" s="15" t="s">
        <v>960</v>
      </c>
      <c r="E673" s="112">
        <v>12</v>
      </c>
      <c r="F673" s="112">
        <v>57</v>
      </c>
      <c r="G673" s="112">
        <v>46</v>
      </c>
      <c r="H673" s="69">
        <v>4199.3999999999996</v>
      </c>
      <c r="I673" s="69">
        <v>99.6</v>
      </c>
      <c r="J673" s="620">
        <v>0.21169690908224986</v>
      </c>
      <c r="K673" s="69">
        <v>889</v>
      </c>
      <c r="L673" s="620">
        <v>0</v>
      </c>
      <c r="M673" s="69">
        <v>0</v>
      </c>
      <c r="N673" s="620">
        <v>0</v>
      </c>
      <c r="O673" s="69">
        <v>0</v>
      </c>
      <c r="P673" s="69">
        <v>0</v>
      </c>
      <c r="Q673" s="69">
        <v>0</v>
      </c>
      <c r="R673" s="69">
        <v>113.7</v>
      </c>
      <c r="S673" s="69">
        <v>12.7</v>
      </c>
      <c r="T673" s="69">
        <v>522.91923666666662</v>
      </c>
      <c r="U673" s="620">
        <v>0.22863524312997097</v>
      </c>
      <c r="V673" s="69">
        <v>960.13084000000003</v>
      </c>
      <c r="W673" s="69">
        <v>0</v>
      </c>
      <c r="X673" s="69">
        <v>0</v>
      </c>
      <c r="Y673" s="69">
        <v>0</v>
      </c>
      <c r="Z673" s="60">
        <v>6797.4500766666661</v>
      </c>
      <c r="AA673" s="143">
        <v>482</v>
      </c>
      <c r="AB673" s="69">
        <v>1442.13084</v>
      </c>
      <c r="AC673" s="69">
        <v>5837.3192366666663</v>
      </c>
      <c r="AD673" s="238">
        <v>0.7</v>
      </c>
      <c r="AE673" s="69">
        <v>2939.5799999999995</v>
      </c>
      <c r="AF673" s="69"/>
      <c r="AG673" s="69">
        <v>1875.3000000000002</v>
      </c>
      <c r="AH673" s="503">
        <v>0.69998829356574765</v>
      </c>
      <c r="AI673" s="594">
        <v>1497.4</v>
      </c>
      <c r="AJ673" s="69">
        <v>200</v>
      </c>
      <c r="AK673" s="438">
        <v>0.09</v>
      </c>
      <c r="AL673" s="69">
        <v>377.9</v>
      </c>
      <c r="AM673" s="497">
        <v>0.78998829356574762</v>
      </c>
      <c r="AN673" s="461"/>
      <c r="AP673" s="576"/>
    </row>
    <row r="674" spans="2:42" s="601" customFormat="1" x14ac:dyDescent="0.25">
      <c r="B674" s="576">
        <v>660</v>
      </c>
      <c r="C674" s="744"/>
      <c r="D674" s="15" t="s">
        <v>496</v>
      </c>
      <c r="E674" s="112">
        <v>6</v>
      </c>
      <c r="F674" s="112">
        <v>39</v>
      </c>
      <c r="G674" s="112">
        <v>33</v>
      </c>
      <c r="H674" s="69">
        <v>3132.0999999999995</v>
      </c>
      <c r="I674" s="69">
        <v>86.399999999999991</v>
      </c>
      <c r="J674" s="620">
        <v>0.2564094377574152</v>
      </c>
      <c r="K674" s="69">
        <v>803.1</v>
      </c>
      <c r="L674" s="620">
        <v>0</v>
      </c>
      <c r="M674" s="69">
        <v>0</v>
      </c>
      <c r="N674" s="620">
        <v>0</v>
      </c>
      <c r="O674" s="69">
        <v>0</v>
      </c>
      <c r="P674" s="69">
        <v>0</v>
      </c>
      <c r="Q674" s="69">
        <v>0</v>
      </c>
      <c r="R674" s="69">
        <v>37.9</v>
      </c>
      <c r="S674" s="69">
        <v>4.2</v>
      </c>
      <c r="T674" s="69">
        <v>399.37656000000004</v>
      </c>
      <c r="U674" s="620">
        <v>0.23250174643210628</v>
      </c>
      <c r="V674" s="69">
        <v>728.21871999999996</v>
      </c>
      <c r="W674" s="69">
        <v>0</v>
      </c>
      <c r="X674" s="69">
        <v>0</v>
      </c>
      <c r="Y674" s="69">
        <v>0</v>
      </c>
      <c r="Z674" s="60">
        <v>5191.2952799999994</v>
      </c>
      <c r="AA674" s="143">
        <v>368.1</v>
      </c>
      <c r="AB674" s="69">
        <v>1096.31872</v>
      </c>
      <c r="AC674" s="69">
        <v>4463.0765599999995</v>
      </c>
      <c r="AD674" s="238">
        <v>0.7</v>
      </c>
      <c r="AE674" s="69">
        <v>2192.4699999999993</v>
      </c>
      <c r="AF674" s="69"/>
      <c r="AG674" s="69">
        <v>1315.4</v>
      </c>
      <c r="AH674" s="503">
        <v>0.70001555505890634</v>
      </c>
      <c r="AI674" s="594">
        <v>1096.2</v>
      </c>
      <c r="AJ674" s="69">
        <v>144</v>
      </c>
      <c r="AK674" s="438">
        <v>7.0000000000000007E-2</v>
      </c>
      <c r="AL674" s="69">
        <v>219.2</v>
      </c>
      <c r="AM674" s="497">
        <v>0.77001555505890629</v>
      </c>
      <c r="AN674" s="461"/>
      <c r="AP674" s="576"/>
    </row>
    <row r="675" spans="2:42" s="601" customFormat="1" x14ac:dyDescent="0.25">
      <c r="B675" s="576">
        <v>661</v>
      </c>
      <c r="C675" s="744"/>
      <c r="D675" s="15" t="s">
        <v>961</v>
      </c>
      <c r="E675" s="112">
        <v>4</v>
      </c>
      <c r="F675" s="112">
        <v>25</v>
      </c>
      <c r="G675" s="112">
        <v>24</v>
      </c>
      <c r="H675" s="69">
        <v>2271.7000000000003</v>
      </c>
      <c r="I675" s="69">
        <v>58.8</v>
      </c>
      <c r="J675" s="620">
        <v>0.2177664304265528</v>
      </c>
      <c r="K675" s="69">
        <v>494.70000000000005</v>
      </c>
      <c r="L675" s="620">
        <v>0</v>
      </c>
      <c r="M675" s="69">
        <v>0</v>
      </c>
      <c r="N675" s="620">
        <v>0</v>
      </c>
      <c r="O675" s="69">
        <v>0</v>
      </c>
      <c r="P675" s="69">
        <v>0</v>
      </c>
      <c r="Q675" s="69">
        <v>0</v>
      </c>
      <c r="R675" s="69">
        <v>37.9</v>
      </c>
      <c r="S675" s="69">
        <v>4.2</v>
      </c>
      <c r="T675" s="69">
        <v>282.77687000000003</v>
      </c>
      <c r="U675" s="620">
        <v>0.23129041686842453</v>
      </c>
      <c r="V675" s="69">
        <v>525.42244000000005</v>
      </c>
      <c r="W675" s="69">
        <v>0</v>
      </c>
      <c r="X675" s="69">
        <v>0</v>
      </c>
      <c r="Y675" s="69">
        <v>0</v>
      </c>
      <c r="Z675" s="60">
        <v>3675.4993100000011</v>
      </c>
      <c r="AA675" s="143">
        <v>260.60000000000002</v>
      </c>
      <c r="AB675" s="69">
        <v>786.02244000000007</v>
      </c>
      <c r="AC675" s="69">
        <v>3150.0768700000008</v>
      </c>
      <c r="AD675" s="238">
        <v>0.7</v>
      </c>
      <c r="AE675" s="69">
        <v>1590.19</v>
      </c>
      <c r="AF675" s="69"/>
      <c r="AG675" s="69">
        <v>804.2</v>
      </c>
      <c r="AH675" s="503">
        <v>0.70001428005458455</v>
      </c>
      <c r="AI675" s="594">
        <v>804.2</v>
      </c>
      <c r="AJ675" s="69"/>
      <c r="AK675" s="438">
        <v>0</v>
      </c>
      <c r="AL675" s="69">
        <v>0</v>
      </c>
      <c r="AM675" s="497">
        <v>0.70001428005458455</v>
      </c>
      <c r="AN675" s="461"/>
      <c r="AP675" s="576"/>
    </row>
    <row r="676" spans="2:42" s="601" customFormat="1" x14ac:dyDescent="0.25">
      <c r="B676" s="576">
        <v>662</v>
      </c>
      <c r="C676" s="744" t="s">
        <v>497</v>
      </c>
      <c r="D676" s="496" t="s">
        <v>124</v>
      </c>
      <c r="E676" s="530">
        <v>13</v>
      </c>
      <c r="F676" s="530">
        <v>72</v>
      </c>
      <c r="G676" s="530">
        <v>69</v>
      </c>
      <c r="H676" s="65">
        <v>6613.2</v>
      </c>
      <c r="I676" s="65">
        <v>247.20000000000005</v>
      </c>
      <c r="J676" s="615">
        <v>0.32401862940785098</v>
      </c>
      <c r="K676" s="65">
        <v>2142.8000000000002</v>
      </c>
      <c r="L676" s="615">
        <v>0</v>
      </c>
      <c r="M676" s="65">
        <v>0</v>
      </c>
      <c r="N676" s="615">
        <v>0</v>
      </c>
      <c r="O676" s="65">
        <v>0</v>
      </c>
      <c r="P676" s="65">
        <v>0</v>
      </c>
      <c r="Q676" s="65">
        <v>0</v>
      </c>
      <c r="R676" s="65">
        <v>113.69999999999999</v>
      </c>
      <c r="S676" s="65">
        <v>12.600000000000001</v>
      </c>
      <c r="T676" s="65">
        <v>888.23162416666662</v>
      </c>
      <c r="U676" s="615">
        <v>0.23115579295953548</v>
      </c>
      <c r="V676" s="65">
        <v>1528.67949</v>
      </c>
      <c r="W676" s="65">
        <v>0</v>
      </c>
      <c r="X676" s="65">
        <v>0</v>
      </c>
      <c r="Y676" s="65">
        <v>0</v>
      </c>
      <c r="Z676" s="65">
        <v>11546.411114166665</v>
      </c>
      <c r="AA676" s="140">
        <v>818.9</v>
      </c>
      <c r="AB676" s="140">
        <v>2347.5794900000001</v>
      </c>
      <c r="AC676" s="140">
        <v>10017.731624166667</v>
      </c>
      <c r="AD676" s="232">
        <v>0.7</v>
      </c>
      <c r="AE676" s="140">
        <v>4629.24</v>
      </c>
      <c r="AF676" s="140"/>
      <c r="AG676" s="140">
        <v>2523.6999999999998</v>
      </c>
      <c r="AH676" s="497"/>
      <c r="AI676" s="140">
        <v>2281.6</v>
      </c>
      <c r="AJ676" s="65"/>
      <c r="AK676" s="429"/>
      <c r="AL676" s="65">
        <v>242.1</v>
      </c>
      <c r="AM676" s="498"/>
      <c r="AN676" s="62">
        <v>0</v>
      </c>
      <c r="AP676" s="576"/>
    </row>
    <row r="677" spans="2:42" s="601" customFormat="1" x14ac:dyDescent="0.25">
      <c r="B677" s="576">
        <v>663</v>
      </c>
      <c r="C677" s="744"/>
      <c r="D677" s="15" t="s">
        <v>962</v>
      </c>
      <c r="E677" s="112">
        <v>7</v>
      </c>
      <c r="F677" s="112">
        <v>36</v>
      </c>
      <c r="G677" s="112">
        <v>35</v>
      </c>
      <c r="H677" s="69">
        <v>3458.7</v>
      </c>
      <c r="I677" s="69">
        <v>129.60000000000002</v>
      </c>
      <c r="J677" s="620">
        <v>0.31766270564084775</v>
      </c>
      <c r="K677" s="69">
        <v>1098.7</v>
      </c>
      <c r="L677" s="620">
        <v>0</v>
      </c>
      <c r="M677" s="69">
        <v>0</v>
      </c>
      <c r="N677" s="620">
        <v>0</v>
      </c>
      <c r="O677" s="69">
        <v>0</v>
      </c>
      <c r="P677" s="69">
        <v>0</v>
      </c>
      <c r="Q677" s="69">
        <v>0</v>
      </c>
      <c r="R677" s="69">
        <v>37.9</v>
      </c>
      <c r="S677" s="69">
        <v>4.2</v>
      </c>
      <c r="T677" s="69">
        <v>461.14152833333327</v>
      </c>
      <c r="U677" s="620">
        <v>0.23280375285511901</v>
      </c>
      <c r="V677" s="69">
        <v>805.19834000000003</v>
      </c>
      <c r="W677" s="69">
        <v>0</v>
      </c>
      <c r="X677" s="69">
        <v>0</v>
      </c>
      <c r="Y677" s="69">
        <v>0</v>
      </c>
      <c r="Z677" s="60">
        <v>5995.4398683333329</v>
      </c>
      <c r="AA677" s="143">
        <v>425.2</v>
      </c>
      <c r="AB677" s="69">
        <v>1230.39834</v>
      </c>
      <c r="AC677" s="69">
        <v>5190.241528333333</v>
      </c>
      <c r="AD677" s="238">
        <v>0.7</v>
      </c>
      <c r="AE677" s="69">
        <v>2421.0899999999997</v>
      </c>
      <c r="AF677" s="69"/>
      <c r="AG677" s="69">
        <v>1432.8</v>
      </c>
      <c r="AH677" s="503">
        <v>0.70000241131060803</v>
      </c>
      <c r="AI677" s="594">
        <v>1190.7</v>
      </c>
      <c r="AJ677" s="69">
        <v>148</v>
      </c>
      <c r="AK677" s="438">
        <v>7.0000000000000007E-2</v>
      </c>
      <c r="AL677" s="69">
        <v>242.1</v>
      </c>
      <c r="AM677" s="497">
        <v>0.77000241131060809</v>
      </c>
      <c r="AN677" s="461"/>
      <c r="AP677" s="576"/>
    </row>
    <row r="678" spans="2:42" s="601" customFormat="1" x14ac:dyDescent="0.25">
      <c r="B678" s="576">
        <v>664</v>
      </c>
      <c r="C678" s="744"/>
      <c r="D678" s="15" t="s">
        <v>963</v>
      </c>
      <c r="E678" s="112">
        <v>3</v>
      </c>
      <c r="F678" s="112">
        <v>20</v>
      </c>
      <c r="G678" s="112">
        <v>19</v>
      </c>
      <c r="H678" s="69">
        <v>1795.0000000000002</v>
      </c>
      <c r="I678" s="69">
        <v>56.4</v>
      </c>
      <c r="J678" s="620">
        <v>0.30735376044568241</v>
      </c>
      <c r="K678" s="69">
        <v>551.70000000000005</v>
      </c>
      <c r="L678" s="620">
        <v>0</v>
      </c>
      <c r="M678" s="69">
        <v>0</v>
      </c>
      <c r="N678" s="620">
        <v>0</v>
      </c>
      <c r="O678" s="69">
        <v>0</v>
      </c>
      <c r="P678" s="69">
        <v>0</v>
      </c>
      <c r="Q678" s="69">
        <v>0</v>
      </c>
      <c r="R678" s="69">
        <v>37.9</v>
      </c>
      <c r="S678" s="69">
        <v>4.2</v>
      </c>
      <c r="T678" s="69">
        <v>238.23868749999997</v>
      </c>
      <c r="U678" s="620">
        <v>0.23011935933147631</v>
      </c>
      <c r="V678" s="69">
        <v>413.06425000000002</v>
      </c>
      <c r="W678" s="69">
        <v>0</v>
      </c>
      <c r="X678" s="69">
        <v>0</v>
      </c>
      <c r="Y678" s="69">
        <v>0</v>
      </c>
      <c r="Z678" s="60">
        <v>3096.5029374999999</v>
      </c>
      <c r="AA678" s="143">
        <v>219.6</v>
      </c>
      <c r="AB678" s="69">
        <v>632.66425000000004</v>
      </c>
      <c r="AC678" s="69">
        <v>2683.4386875</v>
      </c>
      <c r="AD678" s="238">
        <v>0.7</v>
      </c>
      <c r="AE678" s="69">
        <v>1256.5</v>
      </c>
      <c r="AF678" s="69"/>
      <c r="AG678" s="69">
        <v>623.79999999999995</v>
      </c>
      <c r="AH678" s="503">
        <v>0.69998008356545949</v>
      </c>
      <c r="AI678" s="594">
        <v>623.79999999999995</v>
      </c>
      <c r="AJ678" s="69"/>
      <c r="AK678" s="438">
        <v>0</v>
      </c>
      <c r="AL678" s="69">
        <v>0</v>
      </c>
      <c r="AM678" s="497">
        <v>0.69998008356545949</v>
      </c>
      <c r="AN678" s="461"/>
      <c r="AP678" s="576"/>
    </row>
    <row r="679" spans="2:42" s="601" customFormat="1" x14ac:dyDescent="0.25">
      <c r="B679" s="576">
        <v>665</v>
      </c>
      <c r="C679" s="744"/>
      <c r="D679" s="15" t="s">
        <v>964</v>
      </c>
      <c r="E679" s="112">
        <v>3</v>
      </c>
      <c r="F679" s="112">
        <v>16</v>
      </c>
      <c r="G679" s="112">
        <v>15</v>
      </c>
      <c r="H679" s="69">
        <v>1359.5</v>
      </c>
      <c r="I679" s="69">
        <v>61.2</v>
      </c>
      <c r="J679" s="620">
        <v>0.36219198234645084</v>
      </c>
      <c r="K679" s="69">
        <v>492.39999999999992</v>
      </c>
      <c r="L679" s="620">
        <v>0</v>
      </c>
      <c r="M679" s="69">
        <v>0</v>
      </c>
      <c r="N679" s="620">
        <v>0</v>
      </c>
      <c r="O679" s="69">
        <v>0</v>
      </c>
      <c r="P679" s="69">
        <v>0</v>
      </c>
      <c r="Q679" s="69">
        <v>0</v>
      </c>
      <c r="R679" s="69">
        <v>37.9</v>
      </c>
      <c r="S679" s="69">
        <v>4.2</v>
      </c>
      <c r="T679" s="69">
        <v>188.85140833333335</v>
      </c>
      <c r="U679" s="620">
        <v>0.2283316660536962</v>
      </c>
      <c r="V679" s="69">
        <v>310.4169</v>
      </c>
      <c r="W679" s="69">
        <v>0</v>
      </c>
      <c r="X679" s="69">
        <v>0</v>
      </c>
      <c r="Y679" s="69">
        <v>0</v>
      </c>
      <c r="Z679" s="60">
        <v>2454.4683083333334</v>
      </c>
      <c r="AA679" s="143">
        <v>174.1</v>
      </c>
      <c r="AB679" s="69">
        <v>484.51689999999996</v>
      </c>
      <c r="AC679" s="69">
        <v>2144.0514083333333</v>
      </c>
      <c r="AD679" s="238">
        <v>0.7</v>
      </c>
      <c r="AE679" s="69">
        <v>951.65</v>
      </c>
      <c r="AF679" s="69"/>
      <c r="AG679" s="69">
        <v>467.1</v>
      </c>
      <c r="AH679" s="503">
        <v>0.69997565281353435</v>
      </c>
      <c r="AI679" s="594">
        <v>467.1</v>
      </c>
      <c r="AJ679" s="69"/>
      <c r="AK679" s="438">
        <v>0</v>
      </c>
      <c r="AL679" s="69">
        <v>0</v>
      </c>
      <c r="AM679" s="497">
        <v>0.69997565281353435</v>
      </c>
      <c r="AN679" s="461"/>
      <c r="AP679" s="576"/>
    </row>
    <row r="680" spans="2:42" s="601" customFormat="1" x14ac:dyDescent="0.25">
      <c r="B680" s="576">
        <v>666</v>
      </c>
      <c r="C680" s="744" t="s">
        <v>498</v>
      </c>
      <c r="D680" s="496" t="s">
        <v>124</v>
      </c>
      <c r="E680" s="530">
        <v>12</v>
      </c>
      <c r="F680" s="530">
        <v>65</v>
      </c>
      <c r="G680" s="530">
        <v>60</v>
      </c>
      <c r="H680" s="65">
        <v>5681.5</v>
      </c>
      <c r="I680" s="65">
        <v>211.2</v>
      </c>
      <c r="J680" s="615">
        <v>0.31308633283463871</v>
      </c>
      <c r="K680" s="65">
        <v>1778.8</v>
      </c>
      <c r="L680" s="615">
        <v>0</v>
      </c>
      <c r="M680" s="65">
        <v>0</v>
      </c>
      <c r="N680" s="615">
        <v>0</v>
      </c>
      <c r="O680" s="65">
        <v>0</v>
      </c>
      <c r="P680" s="65">
        <v>0</v>
      </c>
      <c r="Q680" s="65">
        <v>0</v>
      </c>
      <c r="R680" s="65">
        <v>189.5</v>
      </c>
      <c r="S680" s="65">
        <v>16.899999999999999</v>
      </c>
      <c r="T680" s="65">
        <v>764.00360833333332</v>
      </c>
      <c r="U680" s="615">
        <v>0.22688432632227401</v>
      </c>
      <c r="V680" s="65">
        <v>1289.0432999999998</v>
      </c>
      <c r="W680" s="65">
        <v>0</v>
      </c>
      <c r="X680" s="65">
        <v>0</v>
      </c>
      <c r="Y680" s="65">
        <v>0</v>
      </c>
      <c r="Z680" s="65">
        <v>9930.9469083333315</v>
      </c>
      <c r="AA680" s="140">
        <v>704.30000000000007</v>
      </c>
      <c r="AB680" s="140">
        <v>1993.3433</v>
      </c>
      <c r="AC680" s="140">
        <v>8641.903608333334</v>
      </c>
      <c r="AD680" s="232">
        <v>0.7</v>
      </c>
      <c r="AE680" s="140">
        <v>3977.0499999999997</v>
      </c>
      <c r="AF680" s="140"/>
      <c r="AG680" s="140">
        <v>2175.3999999999996</v>
      </c>
      <c r="AH680" s="497"/>
      <c r="AI680" s="140">
        <v>1983.6999999999998</v>
      </c>
      <c r="AJ680" s="65"/>
      <c r="AK680" s="429"/>
      <c r="AL680" s="65">
        <v>191.7</v>
      </c>
      <c r="AM680" s="498"/>
      <c r="AN680" s="62">
        <v>0</v>
      </c>
      <c r="AP680" s="576"/>
    </row>
    <row r="681" spans="2:42" s="601" customFormat="1" x14ac:dyDescent="0.25">
      <c r="B681" s="576">
        <v>667</v>
      </c>
      <c r="C681" s="744"/>
      <c r="D681" s="15" t="s">
        <v>965</v>
      </c>
      <c r="E681" s="112">
        <v>7</v>
      </c>
      <c r="F681" s="112">
        <v>32</v>
      </c>
      <c r="G681" s="112">
        <v>30</v>
      </c>
      <c r="H681" s="69">
        <v>2738.7</v>
      </c>
      <c r="I681" s="69">
        <v>97.2</v>
      </c>
      <c r="J681" s="620">
        <v>0.29488443422061567</v>
      </c>
      <c r="K681" s="69">
        <v>807.6</v>
      </c>
      <c r="L681" s="620">
        <v>0</v>
      </c>
      <c r="M681" s="69">
        <v>0</v>
      </c>
      <c r="N681" s="620">
        <v>0</v>
      </c>
      <c r="O681" s="69">
        <v>0</v>
      </c>
      <c r="P681" s="69">
        <v>0</v>
      </c>
      <c r="Q681" s="69">
        <v>0</v>
      </c>
      <c r="R681" s="69">
        <v>113.7</v>
      </c>
      <c r="S681" s="69">
        <v>8.5</v>
      </c>
      <c r="T681" s="69">
        <v>365.08832000000001</v>
      </c>
      <c r="U681" s="620">
        <v>0.22472700186219741</v>
      </c>
      <c r="V681" s="69">
        <v>615.45983999999999</v>
      </c>
      <c r="W681" s="69">
        <v>0</v>
      </c>
      <c r="X681" s="69">
        <v>0</v>
      </c>
      <c r="Y681" s="69">
        <v>0</v>
      </c>
      <c r="Z681" s="60">
        <v>4746.2481599999992</v>
      </c>
      <c r="AA681" s="143">
        <v>336.6</v>
      </c>
      <c r="AB681" s="69">
        <v>952.05984000000001</v>
      </c>
      <c r="AC681" s="69">
        <v>4130.7883199999997</v>
      </c>
      <c r="AD681" s="238">
        <v>0.7</v>
      </c>
      <c r="AE681" s="69">
        <v>1917.0899999999997</v>
      </c>
      <c r="AF681" s="69"/>
      <c r="AG681" s="69">
        <v>1156.7</v>
      </c>
      <c r="AH681" s="503">
        <v>0.69998898747580973</v>
      </c>
      <c r="AI681" s="594">
        <v>965</v>
      </c>
      <c r="AJ681" s="69">
        <v>129</v>
      </c>
      <c r="AK681" s="438">
        <v>7.0000000000000007E-2</v>
      </c>
      <c r="AL681" s="69">
        <v>191.7</v>
      </c>
      <c r="AM681" s="497">
        <v>0.76998898747580968</v>
      </c>
      <c r="AN681" s="461"/>
      <c r="AP681" s="576"/>
    </row>
    <row r="682" spans="2:42" s="601" customFormat="1" x14ac:dyDescent="0.25">
      <c r="B682" s="576">
        <v>668</v>
      </c>
      <c r="C682" s="744"/>
      <c r="D682" s="15" t="s">
        <v>966</v>
      </c>
      <c r="E682" s="112">
        <v>2</v>
      </c>
      <c r="F682" s="112">
        <v>17</v>
      </c>
      <c r="G682" s="112">
        <v>15</v>
      </c>
      <c r="H682" s="69">
        <v>1495.5</v>
      </c>
      <c r="I682" s="69">
        <v>54</v>
      </c>
      <c r="J682" s="620">
        <v>0.30217318622534267</v>
      </c>
      <c r="K682" s="69">
        <v>451.9</v>
      </c>
      <c r="L682" s="620">
        <v>0</v>
      </c>
      <c r="M682" s="69">
        <v>0</v>
      </c>
      <c r="N682" s="620">
        <v>0</v>
      </c>
      <c r="O682" s="69">
        <v>0</v>
      </c>
      <c r="P682" s="69">
        <v>0</v>
      </c>
      <c r="Q682" s="69">
        <v>0</v>
      </c>
      <c r="R682" s="69">
        <v>37.9</v>
      </c>
      <c r="S682" s="69">
        <v>4.2</v>
      </c>
      <c r="T682" s="69">
        <v>198.88100833333334</v>
      </c>
      <c r="U682" s="620">
        <v>0.22900173854898023</v>
      </c>
      <c r="V682" s="69">
        <v>342.47209999999995</v>
      </c>
      <c r="W682" s="69">
        <v>0</v>
      </c>
      <c r="X682" s="69">
        <v>0</v>
      </c>
      <c r="Y682" s="69">
        <v>0</v>
      </c>
      <c r="Z682" s="60">
        <v>2584.8531083333337</v>
      </c>
      <c r="AA682" s="143">
        <v>183.3</v>
      </c>
      <c r="AB682" s="69">
        <v>525.77209999999991</v>
      </c>
      <c r="AC682" s="69">
        <v>2242.3810083333337</v>
      </c>
      <c r="AD682" s="238">
        <v>0.7</v>
      </c>
      <c r="AE682" s="69">
        <v>1046.8499999999999</v>
      </c>
      <c r="AF682" s="69"/>
      <c r="AG682" s="69">
        <v>521.1</v>
      </c>
      <c r="AH682" s="503">
        <v>0.70001477766633236</v>
      </c>
      <c r="AI682" s="594">
        <v>521.1</v>
      </c>
      <c r="AJ682" s="69"/>
      <c r="AK682" s="438">
        <v>0</v>
      </c>
      <c r="AL682" s="69">
        <v>0</v>
      </c>
      <c r="AM682" s="497">
        <v>0.70001477766633236</v>
      </c>
      <c r="AN682" s="461"/>
      <c r="AP682" s="576"/>
    </row>
    <row r="683" spans="2:42" s="601" customFormat="1" x14ac:dyDescent="0.25">
      <c r="B683" s="576">
        <v>669</v>
      </c>
      <c r="C683" s="744"/>
      <c r="D683" s="15" t="s">
        <v>967</v>
      </c>
      <c r="E683" s="112">
        <v>3</v>
      </c>
      <c r="F683" s="112">
        <v>16</v>
      </c>
      <c r="G683" s="112">
        <v>15</v>
      </c>
      <c r="H683" s="69">
        <v>1447.3000000000002</v>
      </c>
      <c r="I683" s="69">
        <v>60</v>
      </c>
      <c r="J683" s="620">
        <v>0.35880605264976156</v>
      </c>
      <c r="K683" s="69">
        <v>519.29999999999995</v>
      </c>
      <c r="L683" s="620">
        <v>0</v>
      </c>
      <c r="M683" s="69">
        <v>0</v>
      </c>
      <c r="N683" s="620">
        <v>0</v>
      </c>
      <c r="O683" s="69">
        <v>0</v>
      </c>
      <c r="P683" s="69">
        <v>0</v>
      </c>
      <c r="Q683" s="69">
        <v>0</v>
      </c>
      <c r="R683" s="69">
        <v>37.9</v>
      </c>
      <c r="S683" s="69">
        <v>4.2</v>
      </c>
      <c r="T683" s="69">
        <v>200.03428</v>
      </c>
      <c r="U683" s="620">
        <v>0.2287786637186485</v>
      </c>
      <c r="V683" s="69">
        <v>331.11135999999999</v>
      </c>
      <c r="W683" s="69">
        <v>0</v>
      </c>
      <c r="X683" s="69">
        <v>0</v>
      </c>
      <c r="Y683" s="69">
        <v>0</v>
      </c>
      <c r="Z683" s="60">
        <v>2599.8456399999995</v>
      </c>
      <c r="AA683" s="143">
        <v>184.4</v>
      </c>
      <c r="AB683" s="69">
        <v>515.51135999999997</v>
      </c>
      <c r="AC683" s="69">
        <v>2268.7342799999997</v>
      </c>
      <c r="AD683" s="238">
        <v>0.7</v>
      </c>
      <c r="AE683" s="69">
        <v>1013.11</v>
      </c>
      <c r="AF683" s="69"/>
      <c r="AG683" s="69">
        <v>497.6</v>
      </c>
      <c r="AH683" s="503">
        <v>0.70000093968078481</v>
      </c>
      <c r="AI683" s="594">
        <v>497.6</v>
      </c>
      <c r="AJ683" s="69"/>
      <c r="AK683" s="438">
        <v>0</v>
      </c>
      <c r="AL683" s="69">
        <v>0</v>
      </c>
      <c r="AM683" s="497">
        <v>0.70000093968078481</v>
      </c>
      <c r="AN683" s="461"/>
      <c r="AP683" s="576"/>
    </row>
    <row r="684" spans="2:42" x14ac:dyDescent="0.25">
      <c r="B684" s="576">
        <v>670</v>
      </c>
      <c r="C684" s="744" t="s">
        <v>499</v>
      </c>
      <c r="D684" s="496" t="s">
        <v>124</v>
      </c>
      <c r="E684" s="566">
        <v>45</v>
      </c>
      <c r="F684" s="566">
        <v>148</v>
      </c>
      <c r="G684" s="566">
        <v>142</v>
      </c>
      <c r="H684" s="527">
        <v>14068.54</v>
      </c>
      <c r="I684" s="527">
        <v>308.39999999999998</v>
      </c>
      <c r="J684" s="615">
        <v>0.18883978010511396</v>
      </c>
      <c r="K684" s="527">
        <v>2656.7000000000003</v>
      </c>
      <c r="L684" s="615">
        <v>7.228895109229529E-3</v>
      </c>
      <c r="M684" s="527">
        <v>101.7</v>
      </c>
      <c r="N684" s="617">
        <v>0</v>
      </c>
      <c r="O684" s="527">
        <v>0</v>
      </c>
      <c r="P684" s="527">
        <v>0</v>
      </c>
      <c r="Q684" s="527">
        <v>0</v>
      </c>
      <c r="R684" s="527">
        <v>189.5</v>
      </c>
      <c r="S684" s="527">
        <v>12.7</v>
      </c>
      <c r="T684" s="527">
        <v>1708.5173856666665</v>
      </c>
      <c r="U684" s="615">
        <v>0.23213984023928563</v>
      </c>
      <c r="V684" s="527">
        <v>3265.8686279999997</v>
      </c>
      <c r="W684" s="527">
        <v>0</v>
      </c>
      <c r="X684" s="527">
        <v>0</v>
      </c>
      <c r="Y684" s="527">
        <v>0</v>
      </c>
      <c r="Z684" s="527">
        <v>22311.926013666663</v>
      </c>
      <c r="AA684" s="528">
        <v>1582.2</v>
      </c>
      <c r="AB684" s="528">
        <v>4848.068628</v>
      </c>
      <c r="AC684" s="528">
        <v>19046.057385666667</v>
      </c>
      <c r="AD684" s="618">
        <v>0.7</v>
      </c>
      <c r="AE684" s="528">
        <v>9847.978000000001</v>
      </c>
      <c r="AF684" s="528"/>
      <c r="AG684" s="528">
        <v>6425.5999999999995</v>
      </c>
      <c r="AH684" s="521"/>
      <c r="AI684" s="528">
        <v>4999.8999999999996</v>
      </c>
      <c r="AJ684" s="527"/>
      <c r="AK684" s="550"/>
      <c r="AL684" s="527">
        <v>1425.7</v>
      </c>
      <c r="AM684" s="518"/>
      <c r="AN684" s="529">
        <v>0</v>
      </c>
    </row>
    <row r="685" spans="2:42" x14ac:dyDescent="0.25">
      <c r="B685" s="576">
        <v>671</v>
      </c>
      <c r="C685" s="744"/>
      <c r="D685" s="15" t="s">
        <v>968</v>
      </c>
      <c r="E685" s="112">
        <v>21</v>
      </c>
      <c r="F685" s="112">
        <v>58</v>
      </c>
      <c r="G685" s="112">
        <v>58</v>
      </c>
      <c r="H685" s="69">
        <v>5878.6399999999994</v>
      </c>
      <c r="I685" s="69">
        <v>103.19999999999999</v>
      </c>
      <c r="J685" s="620">
        <v>0.17185947770232574</v>
      </c>
      <c r="K685" s="69">
        <v>1010.3000000000001</v>
      </c>
      <c r="L685" s="620">
        <v>0</v>
      </c>
      <c r="M685" s="69">
        <v>0</v>
      </c>
      <c r="N685" s="620">
        <v>0</v>
      </c>
      <c r="O685" s="69">
        <v>0</v>
      </c>
      <c r="P685" s="69">
        <v>0</v>
      </c>
      <c r="Q685" s="69">
        <v>0</v>
      </c>
      <c r="R685" s="69">
        <v>113.7</v>
      </c>
      <c r="S685" s="69">
        <v>8.5</v>
      </c>
      <c r="T685" s="69">
        <v>705.81530816666668</v>
      </c>
      <c r="U685" s="620">
        <v>0.23058797579031887</v>
      </c>
      <c r="V685" s="69">
        <v>1355.5436979999999</v>
      </c>
      <c r="W685" s="69">
        <v>0</v>
      </c>
      <c r="X685" s="69">
        <v>0</v>
      </c>
      <c r="Y685" s="69">
        <v>0</v>
      </c>
      <c r="Z685" s="60">
        <v>9175.6990061666656</v>
      </c>
      <c r="AA685" s="143">
        <v>650.70000000000005</v>
      </c>
      <c r="AB685" s="69">
        <v>2006.243698</v>
      </c>
      <c r="AC685" s="69">
        <v>7820.1553081666661</v>
      </c>
      <c r="AD685" s="238">
        <v>0.7</v>
      </c>
      <c r="AE685" s="69">
        <v>4115.0479999999998</v>
      </c>
      <c r="AF685" s="69"/>
      <c r="AG685" s="69">
        <v>2873</v>
      </c>
      <c r="AH685" s="503">
        <v>0.69999926819808678</v>
      </c>
      <c r="AI685" s="594">
        <v>2108.8000000000002</v>
      </c>
      <c r="AJ685" s="69">
        <v>349</v>
      </c>
      <c r="AK685" s="438">
        <v>0.13</v>
      </c>
      <c r="AL685" s="69">
        <v>764.2</v>
      </c>
      <c r="AM685" s="497">
        <v>0.82999926819808678</v>
      </c>
      <c r="AN685" s="461"/>
    </row>
    <row r="686" spans="2:42" s="601" customFormat="1" x14ac:dyDescent="0.25">
      <c r="B686" s="576">
        <v>672</v>
      </c>
      <c r="C686" s="744"/>
      <c r="D686" s="15" t="s">
        <v>969</v>
      </c>
      <c r="E686" s="112">
        <v>11</v>
      </c>
      <c r="F686" s="112">
        <v>41</v>
      </c>
      <c r="G686" s="112">
        <v>38</v>
      </c>
      <c r="H686" s="69">
        <v>3782.6000000000004</v>
      </c>
      <c r="I686" s="69">
        <v>106.8</v>
      </c>
      <c r="J686" s="620">
        <v>0.18386823877756039</v>
      </c>
      <c r="K686" s="69">
        <v>695.5</v>
      </c>
      <c r="L686" s="620">
        <v>0</v>
      </c>
      <c r="M686" s="69">
        <v>0</v>
      </c>
      <c r="N686" s="620">
        <v>0</v>
      </c>
      <c r="O686" s="69">
        <v>0</v>
      </c>
      <c r="P686" s="69">
        <v>0</v>
      </c>
      <c r="Q686" s="69">
        <v>0</v>
      </c>
      <c r="R686" s="69">
        <v>37.9</v>
      </c>
      <c r="S686" s="69">
        <v>4.2</v>
      </c>
      <c r="T686" s="69">
        <v>459.09513083333337</v>
      </c>
      <c r="U686" s="620">
        <v>0.23305175540633424</v>
      </c>
      <c r="V686" s="69">
        <v>881.54156999999998</v>
      </c>
      <c r="W686" s="69">
        <v>0</v>
      </c>
      <c r="X686" s="69">
        <v>0</v>
      </c>
      <c r="Y686" s="69">
        <v>0</v>
      </c>
      <c r="Z686" s="60">
        <v>5967.6367008333336</v>
      </c>
      <c r="AA686" s="143">
        <v>423.2</v>
      </c>
      <c r="AB686" s="69">
        <v>1304.7415699999999</v>
      </c>
      <c r="AC686" s="69">
        <v>5086.0951308333333</v>
      </c>
      <c r="AD686" s="238">
        <v>0.7</v>
      </c>
      <c r="AE686" s="69">
        <v>2647.82</v>
      </c>
      <c r="AF686" s="69"/>
      <c r="AG686" s="69">
        <v>1607.8999999999999</v>
      </c>
      <c r="AH686" s="503">
        <v>0.70000570242690197</v>
      </c>
      <c r="AI686" s="594">
        <v>1343.1</v>
      </c>
      <c r="AJ686" s="69">
        <v>144</v>
      </c>
      <c r="AK686" s="438">
        <v>7.0000000000000007E-2</v>
      </c>
      <c r="AL686" s="69">
        <v>264.8</v>
      </c>
      <c r="AM686" s="497">
        <v>0.77000570242690203</v>
      </c>
      <c r="AN686" s="461"/>
      <c r="AP686" s="576"/>
    </row>
    <row r="687" spans="2:42" s="601" customFormat="1" x14ac:dyDescent="0.25">
      <c r="B687" s="576">
        <v>673</v>
      </c>
      <c r="C687" s="744"/>
      <c r="D687" s="15" t="s">
        <v>970</v>
      </c>
      <c r="E687" s="112">
        <v>13</v>
      </c>
      <c r="F687" s="112">
        <v>49</v>
      </c>
      <c r="G687" s="112">
        <v>46</v>
      </c>
      <c r="H687" s="69">
        <v>4407.3</v>
      </c>
      <c r="I687" s="69">
        <v>98.4</v>
      </c>
      <c r="J687" s="620">
        <v>0.21575567807954982</v>
      </c>
      <c r="K687" s="69">
        <v>950.9</v>
      </c>
      <c r="L687" s="620">
        <v>2.307535225648356E-2</v>
      </c>
      <c r="M687" s="69">
        <v>101.7</v>
      </c>
      <c r="N687" s="620">
        <v>0</v>
      </c>
      <c r="O687" s="69">
        <v>0</v>
      </c>
      <c r="P687" s="69">
        <v>0</v>
      </c>
      <c r="Q687" s="69">
        <v>0</v>
      </c>
      <c r="R687" s="69">
        <v>37.9</v>
      </c>
      <c r="S687" s="69">
        <v>0</v>
      </c>
      <c r="T687" s="69">
        <v>543.60694666666666</v>
      </c>
      <c r="U687" s="620">
        <v>0.23342712318199349</v>
      </c>
      <c r="V687" s="69">
        <v>1028.7833599999999</v>
      </c>
      <c r="W687" s="69">
        <v>0</v>
      </c>
      <c r="X687" s="69">
        <v>0</v>
      </c>
      <c r="Y687" s="69">
        <v>0</v>
      </c>
      <c r="Z687" s="60">
        <v>7168.5903066666651</v>
      </c>
      <c r="AA687" s="143">
        <v>508.3</v>
      </c>
      <c r="AB687" s="69">
        <v>1537.0833599999999</v>
      </c>
      <c r="AC687" s="69">
        <v>6139.8069466666657</v>
      </c>
      <c r="AD687" s="238">
        <v>0.7</v>
      </c>
      <c r="AE687" s="69">
        <v>3085.11</v>
      </c>
      <c r="AF687" s="69"/>
      <c r="AG687" s="69">
        <v>1944.7</v>
      </c>
      <c r="AH687" s="503">
        <v>0.69999395548294863</v>
      </c>
      <c r="AI687" s="594">
        <v>1548</v>
      </c>
      <c r="AJ687" s="69">
        <v>189</v>
      </c>
      <c r="AK687" s="438">
        <v>0.09</v>
      </c>
      <c r="AL687" s="69">
        <v>396.7</v>
      </c>
      <c r="AM687" s="497">
        <v>0.7899939554829486</v>
      </c>
      <c r="AN687" s="461"/>
      <c r="AP687" s="576"/>
    </row>
    <row r="688" spans="2:42" s="601" customFormat="1" x14ac:dyDescent="0.25">
      <c r="B688" s="576">
        <v>674</v>
      </c>
      <c r="C688" s="744" t="s">
        <v>500</v>
      </c>
      <c r="D688" s="496" t="s">
        <v>124</v>
      </c>
      <c r="E688" s="530">
        <v>8</v>
      </c>
      <c r="F688" s="530">
        <v>50</v>
      </c>
      <c r="G688" s="530">
        <v>47</v>
      </c>
      <c r="H688" s="65">
        <v>4637.3000000000011</v>
      </c>
      <c r="I688" s="65">
        <v>166.8</v>
      </c>
      <c r="J688" s="615">
        <v>0.29346818191620117</v>
      </c>
      <c r="K688" s="65">
        <v>1360.8999999999999</v>
      </c>
      <c r="L688" s="615">
        <v>0</v>
      </c>
      <c r="M688" s="65">
        <v>0</v>
      </c>
      <c r="N688" s="615">
        <v>0</v>
      </c>
      <c r="O688" s="65">
        <v>0</v>
      </c>
      <c r="P688" s="65">
        <v>0</v>
      </c>
      <c r="Q688" s="65">
        <v>0</v>
      </c>
      <c r="R688" s="65">
        <v>113.69999999999999</v>
      </c>
      <c r="S688" s="65">
        <v>12.7</v>
      </c>
      <c r="T688" s="65">
        <v>596.45690583333339</v>
      </c>
      <c r="U688" s="615">
        <v>0.22105166152718175</v>
      </c>
      <c r="V688" s="65">
        <v>1025.0828700000002</v>
      </c>
      <c r="W688" s="65">
        <v>0</v>
      </c>
      <c r="X688" s="65">
        <v>0</v>
      </c>
      <c r="Y688" s="65">
        <v>0</v>
      </c>
      <c r="Z688" s="65">
        <v>7912.9397758333344</v>
      </c>
      <c r="AA688" s="140">
        <v>549.79999999999995</v>
      </c>
      <c r="AB688" s="140">
        <v>1574.8828700000001</v>
      </c>
      <c r="AC688" s="140">
        <v>6887.8569058333342</v>
      </c>
      <c r="AD688" s="232">
        <v>0.7</v>
      </c>
      <c r="AE688" s="140">
        <v>3246.11</v>
      </c>
      <c r="AF688" s="140"/>
      <c r="AG688" s="140">
        <v>1793.1999999999998</v>
      </c>
      <c r="AH688" s="497"/>
      <c r="AI688" s="140">
        <v>1671.1</v>
      </c>
      <c r="AJ688" s="65"/>
      <c r="AK688" s="429"/>
      <c r="AL688" s="65">
        <v>122.1</v>
      </c>
      <c r="AM688" s="498"/>
      <c r="AN688" s="62">
        <v>0</v>
      </c>
      <c r="AP688" s="576"/>
    </row>
    <row r="689" spans="2:42" s="601" customFormat="1" x14ac:dyDescent="0.25">
      <c r="B689" s="576">
        <v>675</v>
      </c>
      <c r="C689" s="744"/>
      <c r="D689" s="15" t="s">
        <v>971</v>
      </c>
      <c r="E689" s="112">
        <v>3</v>
      </c>
      <c r="F689" s="112">
        <v>18</v>
      </c>
      <c r="G689" s="112">
        <v>17</v>
      </c>
      <c r="H689" s="69">
        <v>1743.9000000000003</v>
      </c>
      <c r="I689" s="69">
        <v>61.199999999999996</v>
      </c>
      <c r="J689" s="620">
        <v>0.29049830838924245</v>
      </c>
      <c r="K689" s="69">
        <v>506.59999999999997</v>
      </c>
      <c r="L689" s="620">
        <v>0</v>
      </c>
      <c r="M689" s="69">
        <v>0</v>
      </c>
      <c r="N689" s="620">
        <v>0</v>
      </c>
      <c r="O689" s="69">
        <v>0</v>
      </c>
      <c r="P689" s="69">
        <v>0</v>
      </c>
      <c r="Q689" s="69">
        <v>0</v>
      </c>
      <c r="R689" s="69">
        <v>37.9</v>
      </c>
      <c r="S689" s="69">
        <v>4.2</v>
      </c>
      <c r="T689" s="69">
        <v>221.34943916666666</v>
      </c>
      <c r="U689" s="620">
        <v>0.21910274098285448</v>
      </c>
      <c r="V689" s="69">
        <v>382.09327000000002</v>
      </c>
      <c r="W689" s="69">
        <v>0</v>
      </c>
      <c r="X689" s="69">
        <v>0</v>
      </c>
      <c r="Y689" s="69">
        <v>0</v>
      </c>
      <c r="Z689" s="60">
        <v>2957.2427091666668</v>
      </c>
      <c r="AA689" s="143">
        <v>204</v>
      </c>
      <c r="AB689" s="69">
        <v>586.09327000000008</v>
      </c>
      <c r="AC689" s="69">
        <v>2575.149439166667</v>
      </c>
      <c r="AD689" s="238">
        <v>0.7</v>
      </c>
      <c r="AE689" s="69">
        <v>1220.7300000000002</v>
      </c>
      <c r="AF689" s="69"/>
      <c r="AG689" s="69">
        <v>756.7</v>
      </c>
      <c r="AH689" s="503">
        <v>0.69997893801250066</v>
      </c>
      <c r="AI689" s="594">
        <v>634.6</v>
      </c>
      <c r="AJ689" s="69">
        <v>151</v>
      </c>
      <c r="AK689" s="438">
        <v>7.0000000000000007E-2</v>
      </c>
      <c r="AL689" s="69">
        <v>122.1</v>
      </c>
      <c r="AM689" s="497">
        <v>0.76997893801250061</v>
      </c>
      <c r="AN689" s="461"/>
      <c r="AP689" s="576"/>
    </row>
    <row r="690" spans="2:42" s="601" customFormat="1" x14ac:dyDescent="0.25">
      <c r="B690" s="576">
        <v>676</v>
      </c>
      <c r="C690" s="744"/>
      <c r="D690" s="15" t="s">
        <v>972</v>
      </c>
      <c r="E690" s="112">
        <v>2</v>
      </c>
      <c r="F690" s="112">
        <v>15</v>
      </c>
      <c r="G690" s="112">
        <v>13</v>
      </c>
      <c r="H690" s="69">
        <v>1307.3000000000002</v>
      </c>
      <c r="I690" s="69">
        <v>46.800000000000004</v>
      </c>
      <c r="J690" s="620">
        <v>0.32777480302914397</v>
      </c>
      <c r="K690" s="69">
        <v>428.5</v>
      </c>
      <c r="L690" s="620">
        <v>0</v>
      </c>
      <c r="M690" s="69">
        <v>0</v>
      </c>
      <c r="N690" s="620">
        <v>0</v>
      </c>
      <c r="O690" s="69">
        <v>0</v>
      </c>
      <c r="P690" s="69">
        <v>0</v>
      </c>
      <c r="Q690" s="69">
        <v>0</v>
      </c>
      <c r="R690" s="69">
        <v>37.9</v>
      </c>
      <c r="S690" s="69">
        <v>4.3</v>
      </c>
      <c r="T690" s="69">
        <v>168.67192333333332</v>
      </c>
      <c r="U690" s="620">
        <v>0.2135417119253423</v>
      </c>
      <c r="V690" s="69">
        <v>279.16308000000004</v>
      </c>
      <c r="W690" s="69">
        <v>0</v>
      </c>
      <c r="X690" s="69">
        <v>0</v>
      </c>
      <c r="Y690" s="69">
        <v>0</v>
      </c>
      <c r="Z690" s="60">
        <v>2272.6350033333338</v>
      </c>
      <c r="AA690" s="143">
        <v>155.5</v>
      </c>
      <c r="AB690" s="69">
        <v>434.66308000000004</v>
      </c>
      <c r="AC690" s="69">
        <v>1993.4719233333335</v>
      </c>
      <c r="AD690" s="238">
        <v>0.7</v>
      </c>
      <c r="AE690" s="69">
        <v>915.11</v>
      </c>
      <c r="AF690" s="69"/>
      <c r="AG690" s="69">
        <v>480.4</v>
      </c>
      <c r="AH690" s="503">
        <v>0.69996410923276975</v>
      </c>
      <c r="AI690" s="594">
        <v>480.4</v>
      </c>
      <c r="AJ690" s="69"/>
      <c r="AK690" s="438">
        <v>0</v>
      </c>
      <c r="AL690" s="69">
        <v>0</v>
      </c>
      <c r="AM690" s="497">
        <v>0.69996410923276975</v>
      </c>
      <c r="AN690" s="461"/>
      <c r="AP690" s="576"/>
    </row>
    <row r="691" spans="2:42" s="601" customFormat="1" x14ac:dyDescent="0.25">
      <c r="B691" s="576">
        <v>677</v>
      </c>
      <c r="C691" s="744"/>
      <c r="D691" s="15" t="s">
        <v>973</v>
      </c>
      <c r="E691" s="112">
        <v>3</v>
      </c>
      <c r="F691" s="112">
        <v>17</v>
      </c>
      <c r="G691" s="112">
        <v>17</v>
      </c>
      <c r="H691" s="69">
        <v>1586.1000000000001</v>
      </c>
      <c r="I691" s="69">
        <v>58.8</v>
      </c>
      <c r="J691" s="620">
        <v>0.26845722211714268</v>
      </c>
      <c r="K691" s="69">
        <v>425.8</v>
      </c>
      <c r="L691" s="620">
        <v>0</v>
      </c>
      <c r="M691" s="69">
        <v>0</v>
      </c>
      <c r="N691" s="620">
        <v>0</v>
      </c>
      <c r="O691" s="69">
        <v>0</v>
      </c>
      <c r="P691" s="69">
        <v>0</v>
      </c>
      <c r="Q691" s="69">
        <v>0</v>
      </c>
      <c r="R691" s="69">
        <v>37.9</v>
      </c>
      <c r="S691" s="69">
        <v>4.2</v>
      </c>
      <c r="T691" s="69">
        <v>206.43554333333333</v>
      </c>
      <c r="U691" s="620">
        <v>0.22938435155412645</v>
      </c>
      <c r="V691" s="69">
        <v>363.82652000000002</v>
      </c>
      <c r="W691" s="69">
        <v>0</v>
      </c>
      <c r="X691" s="69">
        <v>0</v>
      </c>
      <c r="Y691" s="69">
        <v>0</v>
      </c>
      <c r="Z691" s="60">
        <v>2683.0620633333338</v>
      </c>
      <c r="AA691" s="143">
        <v>190.3</v>
      </c>
      <c r="AB691" s="69">
        <v>554.12652000000003</v>
      </c>
      <c r="AC691" s="69">
        <v>2319.2355433333337</v>
      </c>
      <c r="AD691" s="238">
        <v>0.7</v>
      </c>
      <c r="AE691" s="69">
        <v>1110.27</v>
      </c>
      <c r="AF691" s="69"/>
      <c r="AG691" s="69">
        <v>556.1</v>
      </c>
      <c r="AH691" s="503">
        <v>0.69997258684824415</v>
      </c>
      <c r="AI691" s="594">
        <v>556.1</v>
      </c>
      <c r="AJ691" s="69"/>
      <c r="AK691" s="438">
        <v>0</v>
      </c>
      <c r="AL691" s="69">
        <v>0</v>
      </c>
      <c r="AM691" s="497">
        <v>0.69997258684824415</v>
      </c>
      <c r="AN691" s="461"/>
      <c r="AP691" s="576"/>
    </row>
    <row r="692" spans="2:42" s="601" customFormat="1" x14ac:dyDescent="0.25">
      <c r="B692" s="576">
        <v>678</v>
      </c>
      <c r="C692" s="744" t="s">
        <v>501</v>
      </c>
      <c r="D692" s="496" t="s">
        <v>124</v>
      </c>
      <c r="E692" s="530">
        <v>12</v>
      </c>
      <c r="F692" s="530">
        <v>52</v>
      </c>
      <c r="G692" s="530">
        <v>48</v>
      </c>
      <c r="H692" s="65">
        <v>4713.9000000000005</v>
      </c>
      <c r="I692" s="65">
        <v>122.4</v>
      </c>
      <c r="J692" s="615">
        <v>0.25569061711109697</v>
      </c>
      <c r="K692" s="65">
        <v>1205.3000000000002</v>
      </c>
      <c r="L692" s="615">
        <v>0</v>
      </c>
      <c r="M692" s="65">
        <v>0</v>
      </c>
      <c r="N692" s="615">
        <v>0</v>
      </c>
      <c r="O692" s="65">
        <v>0</v>
      </c>
      <c r="P692" s="65">
        <v>0</v>
      </c>
      <c r="Q692" s="65">
        <v>0</v>
      </c>
      <c r="R692" s="65">
        <v>189.5</v>
      </c>
      <c r="S692" s="65">
        <v>12.7</v>
      </c>
      <c r="T692" s="65">
        <v>600.49414166666668</v>
      </c>
      <c r="U692" s="615">
        <v>0.22105468932306582</v>
      </c>
      <c r="V692" s="65">
        <v>1042.0297</v>
      </c>
      <c r="W692" s="65">
        <v>0</v>
      </c>
      <c r="X692" s="65">
        <v>0</v>
      </c>
      <c r="Y692" s="65">
        <v>0</v>
      </c>
      <c r="Z692" s="65">
        <v>7886.3238416666682</v>
      </c>
      <c r="AA692" s="140">
        <v>553.59999999999991</v>
      </c>
      <c r="AB692" s="140">
        <v>1595.6297</v>
      </c>
      <c r="AC692" s="140">
        <v>6844.2941416666681</v>
      </c>
      <c r="AD692" s="232">
        <v>0.7</v>
      </c>
      <c r="AE692" s="140">
        <v>3299.73</v>
      </c>
      <c r="AF692" s="140"/>
      <c r="AG692" s="140">
        <v>1922.1999999999998</v>
      </c>
      <c r="AH692" s="497"/>
      <c r="AI692" s="140">
        <v>1704.1</v>
      </c>
      <c r="AJ692" s="65"/>
      <c r="AK692" s="429"/>
      <c r="AL692" s="65">
        <v>218.1</v>
      </c>
      <c r="AM692" s="498"/>
      <c r="AN692" s="62">
        <v>0</v>
      </c>
      <c r="AP692" s="576"/>
    </row>
    <row r="693" spans="2:42" s="601" customFormat="1" x14ac:dyDescent="0.25">
      <c r="B693" s="576">
        <v>679</v>
      </c>
      <c r="C693" s="744"/>
      <c r="D693" s="15" t="s">
        <v>974</v>
      </c>
      <c r="E693" s="112">
        <v>9</v>
      </c>
      <c r="F693" s="112">
        <v>36</v>
      </c>
      <c r="G693" s="112">
        <v>32</v>
      </c>
      <c r="H693" s="69">
        <v>3115.3</v>
      </c>
      <c r="I693" s="69">
        <v>76.800000000000011</v>
      </c>
      <c r="J693" s="620">
        <v>0.2638911180303663</v>
      </c>
      <c r="K693" s="69">
        <v>822.10000000000014</v>
      </c>
      <c r="L693" s="620">
        <v>0</v>
      </c>
      <c r="M693" s="69">
        <v>0</v>
      </c>
      <c r="N693" s="620">
        <v>0</v>
      </c>
      <c r="O693" s="69">
        <v>0</v>
      </c>
      <c r="P693" s="69">
        <v>0</v>
      </c>
      <c r="Q693" s="69">
        <v>0</v>
      </c>
      <c r="R693" s="69">
        <v>151.6</v>
      </c>
      <c r="S693" s="69">
        <v>8.5</v>
      </c>
      <c r="T693" s="69">
        <v>397.42141083333337</v>
      </c>
      <c r="U693" s="620">
        <v>0.21675502519821524</v>
      </c>
      <c r="V693" s="69">
        <v>675.25693000000001</v>
      </c>
      <c r="W693" s="69">
        <v>0</v>
      </c>
      <c r="X693" s="69">
        <v>0</v>
      </c>
      <c r="Y693" s="69">
        <v>0</v>
      </c>
      <c r="Z693" s="60">
        <v>5246.9783408333351</v>
      </c>
      <c r="AA693" s="143">
        <v>366.4</v>
      </c>
      <c r="AB693" s="69">
        <v>1041.6569300000001</v>
      </c>
      <c r="AC693" s="69">
        <v>4571.7214108333346</v>
      </c>
      <c r="AD693" s="238">
        <v>0.7</v>
      </c>
      <c r="AE693" s="69">
        <v>2180.71</v>
      </c>
      <c r="AF693" s="69"/>
      <c r="AG693" s="69">
        <v>1357.1999999999998</v>
      </c>
      <c r="AH693" s="503">
        <v>0.70001506435977268</v>
      </c>
      <c r="AI693" s="594">
        <v>1139.0999999999999</v>
      </c>
      <c r="AJ693" s="69">
        <v>148</v>
      </c>
      <c r="AK693" s="438">
        <v>7.0000000000000007E-2</v>
      </c>
      <c r="AL693" s="69">
        <v>218.1</v>
      </c>
      <c r="AM693" s="497">
        <v>0.77001506435977274</v>
      </c>
      <c r="AN693" s="461"/>
      <c r="AP693" s="576"/>
    </row>
    <row r="694" spans="2:42" s="601" customFormat="1" x14ac:dyDescent="0.25">
      <c r="B694" s="576">
        <v>680</v>
      </c>
      <c r="C694" s="744"/>
      <c r="D694" s="15" t="s">
        <v>975</v>
      </c>
      <c r="E694" s="112">
        <v>3</v>
      </c>
      <c r="F694" s="112">
        <v>16</v>
      </c>
      <c r="G694" s="112">
        <v>16</v>
      </c>
      <c r="H694" s="69">
        <v>1598.6000000000001</v>
      </c>
      <c r="I694" s="69">
        <v>45.599999999999994</v>
      </c>
      <c r="J694" s="620">
        <v>0.23970974602777428</v>
      </c>
      <c r="K694" s="69">
        <v>383.2</v>
      </c>
      <c r="L694" s="620">
        <v>0</v>
      </c>
      <c r="M694" s="69">
        <v>0</v>
      </c>
      <c r="N694" s="620">
        <v>0</v>
      </c>
      <c r="O694" s="69">
        <v>0</v>
      </c>
      <c r="P694" s="69">
        <v>0</v>
      </c>
      <c r="Q694" s="69">
        <v>0</v>
      </c>
      <c r="R694" s="69">
        <v>37.9</v>
      </c>
      <c r="S694" s="69">
        <v>4.2</v>
      </c>
      <c r="T694" s="69">
        <v>203.07273083333331</v>
      </c>
      <c r="U694" s="620">
        <v>0.22943373576879766</v>
      </c>
      <c r="V694" s="69">
        <v>366.77276999999998</v>
      </c>
      <c r="W694" s="69">
        <v>0</v>
      </c>
      <c r="X694" s="69">
        <v>0</v>
      </c>
      <c r="Y694" s="69">
        <v>0</v>
      </c>
      <c r="Z694" s="60">
        <v>2639.3455008333335</v>
      </c>
      <c r="AA694" s="143">
        <v>187.2</v>
      </c>
      <c r="AB694" s="69">
        <v>553.97276999999997</v>
      </c>
      <c r="AC694" s="69">
        <v>2272.5727308333335</v>
      </c>
      <c r="AD694" s="238">
        <v>0.7</v>
      </c>
      <c r="AE694" s="69">
        <v>1119.02</v>
      </c>
      <c r="AF694" s="69"/>
      <c r="AG694" s="69">
        <v>565</v>
      </c>
      <c r="AH694" s="503">
        <v>0.69997045539847347</v>
      </c>
      <c r="AI694" s="594">
        <v>565</v>
      </c>
      <c r="AJ694" s="69"/>
      <c r="AK694" s="438">
        <v>0</v>
      </c>
      <c r="AL694" s="69">
        <v>0</v>
      </c>
      <c r="AM694" s="497">
        <v>0.69997045539847347</v>
      </c>
      <c r="AN694" s="461"/>
      <c r="AP694" s="576"/>
    </row>
    <row r="695" spans="2:42" x14ac:dyDescent="0.25">
      <c r="B695" s="576">
        <v>681</v>
      </c>
      <c r="C695" s="741" t="s">
        <v>502</v>
      </c>
      <c r="D695" s="742"/>
      <c r="E695" s="522">
        <v>88</v>
      </c>
      <c r="F695" s="522">
        <v>430</v>
      </c>
      <c r="G695" s="522">
        <v>403</v>
      </c>
      <c r="H695" s="523">
        <v>37842.700000000004</v>
      </c>
      <c r="I695" s="523">
        <v>1340.4</v>
      </c>
      <c r="J695" s="598">
        <v>0.30021377967216928</v>
      </c>
      <c r="K695" s="523">
        <v>11360.900000000001</v>
      </c>
      <c r="L695" s="598">
        <v>4.3601540059245238E-4</v>
      </c>
      <c r="M695" s="523">
        <v>16.5</v>
      </c>
      <c r="N695" s="598">
        <v>0</v>
      </c>
      <c r="O695" s="523">
        <v>0</v>
      </c>
      <c r="P695" s="523">
        <v>0</v>
      </c>
      <c r="Q695" s="523">
        <v>35.9</v>
      </c>
      <c r="R695" s="523">
        <v>1592</v>
      </c>
      <c r="S695" s="523">
        <v>122.19999999999999</v>
      </c>
      <c r="T695" s="523">
        <v>4895.2</v>
      </c>
      <c r="U695" s="598">
        <v>0.169974658256414</v>
      </c>
      <c r="V695" s="524">
        <v>6432.2999999999993</v>
      </c>
      <c r="W695" s="523">
        <v>0</v>
      </c>
      <c r="X695" s="523">
        <v>49.6</v>
      </c>
      <c r="Y695" s="523">
        <v>95.800000000000011</v>
      </c>
      <c r="Z695" s="523">
        <v>66229.100000000006</v>
      </c>
      <c r="AA695" s="525">
        <v>6148.5</v>
      </c>
      <c r="AB695" s="525">
        <v>12736.6</v>
      </c>
      <c r="AC695" s="525">
        <v>59641.000000000007</v>
      </c>
      <c r="AD695" s="608"/>
      <c r="AE695" s="525">
        <v>27626.549999999996</v>
      </c>
      <c r="AF695" s="525"/>
      <c r="AG695" s="525">
        <v>15830.099999999999</v>
      </c>
      <c r="AH695" s="526"/>
      <c r="AI695" s="525">
        <v>14290.7</v>
      </c>
      <c r="AJ695" s="525"/>
      <c r="AK695" s="525"/>
      <c r="AL695" s="525">
        <v>1539.4</v>
      </c>
      <c r="AM695" s="497"/>
      <c r="AN695" s="525">
        <v>0</v>
      </c>
    </row>
    <row r="696" spans="2:42" ht="47.25" x14ac:dyDescent="0.25">
      <c r="B696" s="576">
        <v>682</v>
      </c>
      <c r="C696" s="561" t="s">
        <v>832</v>
      </c>
      <c r="D696" s="609"/>
      <c r="E696" s="564"/>
      <c r="F696" s="564">
        <v>15</v>
      </c>
      <c r="G696" s="564">
        <v>12</v>
      </c>
      <c r="H696" s="309">
        <v>1623.8</v>
      </c>
      <c r="I696" s="309">
        <v>58.8</v>
      </c>
      <c r="J696" s="611">
        <v>0.26949131666461384</v>
      </c>
      <c r="K696" s="134">
        <v>437.59999999999997</v>
      </c>
      <c r="L696" s="611">
        <v>0</v>
      </c>
      <c r="M696" s="134">
        <v>0</v>
      </c>
      <c r="N696" s="611">
        <v>0</v>
      </c>
      <c r="O696" s="309">
        <v>0</v>
      </c>
      <c r="P696" s="309">
        <v>0</v>
      </c>
      <c r="Q696" s="309">
        <v>0</v>
      </c>
      <c r="R696" s="309">
        <v>0</v>
      </c>
      <c r="S696" s="309">
        <v>0</v>
      </c>
      <c r="T696" s="309">
        <v>169.6</v>
      </c>
      <c r="U696" s="611">
        <v>9.5947776819805403E-2</v>
      </c>
      <c r="V696" s="309">
        <v>155.80000000000001</v>
      </c>
      <c r="W696" s="309">
        <v>0</v>
      </c>
      <c r="X696" s="309">
        <v>0</v>
      </c>
      <c r="Y696" s="309">
        <v>0</v>
      </c>
      <c r="Z696" s="309">
        <v>2445.6</v>
      </c>
      <c r="AA696" s="146">
        <v>381.7</v>
      </c>
      <c r="AB696" s="309">
        <v>537.5</v>
      </c>
      <c r="AC696" s="309">
        <v>2289.7999999999997</v>
      </c>
      <c r="AD696" s="310">
        <v>0.4</v>
      </c>
      <c r="AE696" s="309"/>
      <c r="AF696" s="309"/>
      <c r="AG696" s="309"/>
      <c r="AH696" s="532"/>
      <c r="AI696" s="594"/>
      <c r="AJ696" s="309"/>
      <c r="AK696" s="531"/>
      <c r="AL696" s="309"/>
      <c r="AM696" s="497"/>
      <c r="AN696" s="146"/>
    </row>
    <row r="697" spans="2:42" x14ac:dyDescent="0.25">
      <c r="B697" s="576">
        <v>683</v>
      </c>
      <c r="C697" s="494" t="s">
        <v>710</v>
      </c>
      <c r="D697" s="563"/>
      <c r="E697" s="530">
        <v>88</v>
      </c>
      <c r="F697" s="530">
        <v>430</v>
      </c>
      <c r="G697" s="530">
        <v>403</v>
      </c>
      <c r="H697" s="65">
        <v>37842.700000000004</v>
      </c>
      <c r="I697" s="65">
        <v>1340.4</v>
      </c>
      <c r="J697" s="615">
        <v>0.30021377967216928</v>
      </c>
      <c r="K697" s="65">
        <v>11360.900000000001</v>
      </c>
      <c r="L697" s="615">
        <v>4.3601540059245238E-4</v>
      </c>
      <c r="M697" s="65">
        <v>16.5</v>
      </c>
      <c r="N697" s="615">
        <v>0</v>
      </c>
      <c r="O697" s="65">
        <v>0</v>
      </c>
      <c r="P697" s="65">
        <v>0</v>
      </c>
      <c r="Q697" s="65">
        <v>35.9</v>
      </c>
      <c r="R697" s="65">
        <v>1592</v>
      </c>
      <c r="S697" s="65">
        <v>122.19999999999999</v>
      </c>
      <c r="T697" s="65">
        <v>4895.2</v>
      </c>
      <c r="U697" s="615">
        <v>0.169974658256414</v>
      </c>
      <c r="V697" s="65">
        <v>6432.2999999999993</v>
      </c>
      <c r="W697" s="65">
        <v>0</v>
      </c>
      <c r="X697" s="65">
        <v>49.6</v>
      </c>
      <c r="Y697" s="65">
        <v>95.800000000000011</v>
      </c>
      <c r="Z697" s="65">
        <v>63783.5</v>
      </c>
      <c r="AA697" s="62">
        <v>5766.8</v>
      </c>
      <c r="AB697" s="62">
        <v>12199.1</v>
      </c>
      <c r="AC697" s="62">
        <v>57351.200000000004</v>
      </c>
      <c r="AD697" s="232">
        <v>0.7</v>
      </c>
      <c r="AE697" s="62">
        <v>26489.889999999996</v>
      </c>
      <c r="AF697" s="62"/>
      <c r="AG697" s="62">
        <v>15830.099999999999</v>
      </c>
      <c r="AH697" s="498"/>
      <c r="AI697" s="62">
        <v>14290.7</v>
      </c>
      <c r="AJ697" s="62">
        <v>0</v>
      </c>
      <c r="AK697" s="62"/>
      <c r="AL697" s="62">
        <v>1539.4</v>
      </c>
      <c r="AM697" s="498"/>
      <c r="AN697" s="62">
        <v>0</v>
      </c>
    </row>
    <row r="698" spans="2:42" s="601" customFormat="1" x14ac:dyDescent="0.25">
      <c r="B698" s="576">
        <v>684</v>
      </c>
      <c r="C698" s="667" t="s">
        <v>503</v>
      </c>
      <c r="D698" s="496" t="s">
        <v>124</v>
      </c>
      <c r="E698" s="530">
        <v>9</v>
      </c>
      <c r="F698" s="530">
        <v>42</v>
      </c>
      <c r="G698" s="530">
        <v>38</v>
      </c>
      <c r="H698" s="65">
        <v>3567.4</v>
      </c>
      <c r="I698" s="65">
        <v>138</v>
      </c>
      <c r="J698" s="615">
        <v>0.30831978471716098</v>
      </c>
      <c r="K698" s="65">
        <v>1099.9000000000001</v>
      </c>
      <c r="L698" s="615">
        <v>0</v>
      </c>
      <c r="M698" s="65">
        <v>0</v>
      </c>
      <c r="N698" s="615">
        <v>0</v>
      </c>
      <c r="O698" s="65">
        <v>0</v>
      </c>
      <c r="P698" s="65">
        <v>0</v>
      </c>
      <c r="Q698" s="65">
        <v>0</v>
      </c>
      <c r="R698" s="65">
        <v>116</v>
      </c>
      <c r="S698" s="65">
        <v>12.7</v>
      </c>
      <c r="T698" s="65">
        <v>461.79999999999995</v>
      </c>
      <c r="U698" s="615">
        <v>0.17001177328026013</v>
      </c>
      <c r="V698" s="65">
        <v>606.5</v>
      </c>
      <c r="W698" s="65">
        <v>0</v>
      </c>
      <c r="X698" s="65">
        <v>0</v>
      </c>
      <c r="Y698" s="65">
        <v>0</v>
      </c>
      <c r="Z698" s="65">
        <v>6002.2999999999993</v>
      </c>
      <c r="AA698" s="140">
        <v>542.70000000000005</v>
      </c>
      <c r="AB698" s="140">
        <v>1149.2</v>
      </c>
      <c r="AC698" s="140">
        <v>5395.7999999999993</v>
      </c>
      <c r="AD698" s="232">
        <v>0.7</v>
      </c>
      <c r="AE698" s="140">
        <v>2497.1800000000003</v>
      </c>
      <c r="AF698" s="140"/>
      <c r="AG698" s="140">
        <v>1467.5</v>
      </c>
      <c r="AH698" s="497"/>
      <c r="AI698" s="140">
        <v>1348</v>
      </c>
      <c r="AJ698" s="65"/>
      <c r="AK698" s="429"/>
      <c r="AL698" s="65">
        <v>119.5</v>
      </c>
      <c r="AM698" s="498"/>
      <c r="AN698" s="62">
        <v>0</v>
      </c>
      <c r="AP698" s="576"/>
    </row>
    <row r="699" spans="2:42" s="601" customFormat="1" x14ac:dyDescent="0.25">
      <c r="B699" s="576">
        <v>685</v>
      </c>
      <c r="C699" s="667"/>
      <c r="D699" s="15" t="s">
        <v>504</v>
      </c>
      <c r="E699" s="112">
        <v>3</v>
      </c>
      <c r="F699" s="112">
        <v>19</v>
      </c>
      <c r="G699" s="112">
        <v>18</v>
      </c>
      <c r="H699" s="69">
        <v>1707.4</v>
      </c>
      <c r="I699" s="69">
        <v>67.2</v>
      </c>
      <c r="J699" s="620">
        <v>0.3189059388543985</v>
      </c>
      <c r="K699" s="69">
        <v>544.5</v>
      </c>
      <c r="L699" s="620">
        <v>0</v>
      </c>
      <c r="M699" s="69">
        <v>0</v>
      </c>
      <c r="N699" s="620">
        <v>0</v>
      </c>
      <c r="O699" s="69">
        <v>0</v>
      </c>
      <c r="P699" s="69">
        <v>0</v>
      </c>
      <c r="Q699" s="69">
        <v>0</v>
      </c>
      <c r="R699" s="69">
        <v>78.099999999999994</v>
      </c>
      <c r="S699" s="69">
        <v>8.5</v>
      </c>
      <c r="T699" s="69">
        <v>224.70000000000002</v>
      </c>
      <c r="U699" s="620">
        <v>0.17002459880520088</v>
      </c>
      <c r="V699" s="69">
        <v>290.3</v>
      </c>
      <c r="W699" s="69">
        <v>0</v>
      </c>
      <c r="X699" s="69">
        <v>0</v>
      </c>
      <c r="Y699" s="69">
        <v>0</v>
      </c>
      <c r="Z699" s="60">
        <v>2920.7000000000003</v>
      </c>
      <c r="AA699" s="143">
        <v>264.10000000000002</v>
      </c>
      <c r="AB699" s="69">
        <v>554.40000000000009</v>
      </c>
      <c r="AC699" s="69">
        <v>2630.4</v>
      </c>
      <c r="AD699" s="238">
        <v>0.7</v>
      </c>
      <c r="AE699" s="69">
        <v>1195.18</v>
      </c>
      <c r="AF699" s="69"/>
      <c r="AG699" s="69">
        <v>760.3</v>
      </c>
      <c r="AH699" s="503">
        <v>0.7000117137167623</v>
      </c>
      <c r="AI699" s="594">
        <v>640.79999999999995</v>
      </c>
      <c r="AJ699" s="69">
        <v>128</v>
      </c>
      <c r="AK699" s="438">
        <v>7.0000000000000007E-2</v>
      </c>
      <c r="AL699" s="69">
        <v>119.5</v>
      </c>
      <c r="AM699" s="497">
        <v>0.77001171371676236</v>
      </c>
      <c r="AN699" s="461"/>
      <c r="AP699" s="576"/>
    </row>
    <row r="700" spans="2:42" s="601" customFormat="1" x14ac:dyDescent="0.25">
      <c r="B700" s="576">
        <v>686</v>
      </c>
      <c r="C700" s="667"/>
      <c r="D700" s="15" t="s">
        <v>505</v>
      </c>
      <c r="E700" s="112">
        <v>6</v>
      </c>
      <c r="F700" s="112">
        <v>23</v>
      </c>
      <c r="G700" s="112">
        <v>20</v>
      </c>
      <c r="H700" s="69">
        <v>1860</v>
      </c>
      <c r="I700" s="69">
        <v>70.8</v>
      </c>
      <c r="J700" s="620">
        <v>0.29860215053763439</v>
      </c>
      <c r="K700" s="69">
        <v>555.4</v>
      </c>
      <c r="L700" s="620">
        <v>0</v>
      </c>
      <c r="M700" s="69">
        <v>0</v>
      </c>
      <c r="N700" s="620">
        <v>0</v>
      </c>
      <c r="O700" s="69">
        <v>0</v>
      </c>
      <c r="P700" s="69">
        <v>0</v>
      </c>
      <c r="Q700" s="69">
        <v>0</v>
      </c>
      <c r="R700" s="69">
        <v>37.9</v>
      </c>
      <c r="S700" s="69">
        <v>4.2</v>
      </c>
      <c r="T700" s="69">
        <v>237.09999999999997</v>
      </c>
      <c r="U700" s="620">
        <v>0.16999999999999998</v>
      </c>
      <c r="V700" s="69">
        <v>316.2</v>
      </c>
      <c r="W700" s="69">
        <v>0</v>
      </c>
      <c r="X700" s="69">
        <v>0</v>
      </c>
      <c r="Y700" s="69">
        <v>0</v>
      </c>
      <c r="Z700" s="60">
        <v>3081.5999999999995</v>
      </c>
      <c r="AA700" s="143">
        <v>278.60000000000002</v>
      </c>
      <c r="AB700" s="69">
        <v>594.79999999999995</v>
      </c>
      <c r="AC700" s="69">
        <v>2765.3999999999996</v>
      </c>
      <c r="AD700" s="238">
        <v>0.7</v>
      </c>
      <c r="AE700" s="69">
        <v>1302</v>
      </c>
      <c r="AF700" s="69"/>
      <c r="AG700" s="69">
        <v>707.2</v>
      </c>
      <c r="AH700" s="503">
        <v>0.7</v>
      </c>
      <c r="AI700" s="594">
        <v>707.2</v>
      </c>
      <c r="AJ700" s="69"/>
      <c r="AK700" s="438">
        <v>0</v>
      </c>
      <c r="AL700" s="69">
        <v>0</v>
      </c>
      <c r="AM700" s="497">
        <v>0.7</v>
      </c>
      <c r="AN700" s="461"/>
      <c r="AP700" s="576"/>
    </row>
    <row r="701" spans="2:42" s="601" customFormat="1" x14ac:dyDescent="0.25">
      <c r="B701" s="576">
        <v>687</v>
      </c>
      <c r="C701" s="667" t="s">
        <v>506</v>
      </c>
      <c r="D701" s="496" t="s">
        <v>124</v>
      </c>
      <c r="E701" s="530">
        <v>7</v>
      </c>
      <c r="F701" s="530">
        <v>30</v>
      </c>
      <c r="G701" s="530">
        <v>27</v>
      </c>
      <c r="H701" s="65">
        <v>2651.6000000000004</v>
      </c>
      <c r="I701" s="65">
        <v>93.6</v>
      </c>
      <c r="J701" s="615">
        <v>0.30958666465530243</v>
      </c>
      <c r="K701" s="65">
        <v>820.90000000000009</v>
      </c>
      <c r="L701" s="615">
        <v>0</v>
      </c>
      <c r="M701" s="65">
        <v>0</v>
      </c>
      <c r="N701" s="615">
        <v>0</v>
      </c>
      <c r="O701" s="65">
        <v>0</v>
      </c>
      <c r="P701" s="65">
        <v>0</v>
      </c>
      <c r="Q701" s="65">
        <v>11.7</v>
      </c>
      <c r="R701" s="65">
        <v>145.5</v>
      </c>
      <c r="S701" s="65">
        <v>12.600000000000001</v>
      </c>
      <c r="T701" s="65">
        <v>348.9</v>
      </c>
      <c r="U701" s="615">
        <v>0.16997284658319506</v>
      </c>
      <c r="V701" s="65">
        <v>450.70000000000005</v>
      </c>
      <c r="W701" s="65">
        <v>0</v>
      </c>
      <c r="X701" s="65">
        <v>0</v>
      </c>
      <c r="Y701" s="65">
        <v>0</v>
      </c>
      <c r="Z701" s="65">
        <v>4535.5</v>
      </c>
      <c r="AA701" s="140">
        <v>410</v>
      </c>
      <c r="AB701" s="140">
        <v>860.7</v>
      </c>
      <c r="AC701" s="140">
        <v>4084.8</v>
      </c>
      <c r="AD701" s="232">
        <v>0.7</v>
      </c>
      <c r="AE701" s="140">
        <v>1856.12</v>
      </c>
      <c r="AF701" s="140"/>
      <c r="AG701" s="140">
        <v>1075.2</v>
      </c>
      <c r="AH701" s="497"/>
      <c r="AI701" s="140">
        <v>995.40000000000009</v>
      </c>
      <c r="AJ701" s="65"/>
      <c r="AK701" s="429"/>
      <c r="AL701" s="65">
        <v>79.8</v>
      </c>
      <c r="AM701" s="498"/>
      <c r="AN701" s="62">
        <v>0</v>
      </c>
      <c r="AP701" s="576"/>
    </row>
    <row r="702" spans="2:42" s="601" customFormat="1" x14ac:dyDescent="0.25">
      <c r="B702" s="576">
        <v>688</v>
      </c>
      <c r="C702" s="667"/>
      <c r="D702" s="15" t="s">
        <v>507</v>
      </c>
      <c r="E702" s="112">
        <v>3</v>
      </c>
      <c r="F702" s="112">
        <v>13</v>
      </c>
      <c r="G702" s="112">
        <v>12</v>
      </c>
      <c r="H702" s="69">
        <v>1139.3</v>
      </c>
      <c r="I702" s="69">
        <v>40.799999999999997</v>
      </c>
      <c r="J702" s="620">
        <v>0.29737558149741072</v>
      </c>
      <c r="K702" s="69">
        <v>338.8</v>
      </c>
      <c r="L702" s="620">
        <v>0</v>
      </c>
      <c r="M702" s="69">
        <v>0</v>
      </c>
      <c r="N702" s="620">
        <v>0</v>
      </c>
      <c r="O702" s="69">
        <v>0</v>
      </c>
      <c r="P702" s="69">
        <v>0</v>
      </c>
      <c r="Q702" s="69">
        <v>11.7</v>
      </c>
      <c r="R702" s="69">
        <v>60.599999999999994</v>
      </c>
      <c r="S702" s="69">
        <v>4.2</v>
      </c>
      <c r="T702" s="69">
        <v>149.09999999999997</v>
      </c>
      <c r="U702" s="620">
        <v>0.16992890371280611</v>
      </c>
      <c r="V702" s="69">
        <v>193.6</v>
      </c>
      <c r="W702" s="69">
        <v>0</v>
      </c>
      <c r="X702" s="69">
        <v>0</v>
      </c>
      <c r="Y702" s="69">
        <v>0</v>
      </c>
      <c r="Z702" s="60">
        <v>1938.0999999999997</v>
      </c>
      <c r="AA702" s="143">
        <v>175.2</v>
      </c>
      <c r="AB702" s="69">
        <v>368.79999999999995</v>
      </c>
      <c r="AC702" s="69">
        <v>1744.4999999999998</v>
      </c>
      <c r="AD702" s="238">
        <v>0.7</v>
      </c>
      <c r="AE702" s="69">
        <v>797.50999999999988</v>
      </c>
      <c r="AF702" s="69"/>
      <c r="AG702" s="69">
        <v>508.5</v>
      </c>
      <c r="AH702" s="503">
        <v>0.69999122268059333</v>
      </c>
      <c r="AI702" s="594">
        <v>428.7</v>
      </c>
      <c r="AJ702" s="69">
        <v>127</v>
      </c>
      <c r="AK702" s="438">
        <v>7.0000000000000007E-2</v>
      </c>
      <c r="AL702" s="69">
        <v>79.8</v>
      </c>
      <c r="AM702" s="497">
        <v>0.76999122268059339</v>
      </c>
      <c r="AN702" s="461"/>
      <c r="AP702" s="576"/>
    </row>
    <row r="703" spans="2:42" s="601" customFormat="1" x14ac:dyDescent="0.25">
      <c r="B703" s="576">
        <v>689</v>
      </c>
      <c r="C703" s="667"/>
      <c r="D703" s="15" t="s">
        <v>508</v>
      </c>
      <c r="E703" s="112">
        <v>4</v>
      </c>
      <c r="F703" s="112">
        <v>17</v>
      </c>
      <c r="G703" s="112">
        <v>15</v>
      </c>
      <c r="H703" s="69">
        <v>1512.3000000000002</v>
      </c>
      <c r="I703" s="69">
        <v>52.8</v>
      </c>
      <c r="J703" s="620">
        <v>0.31878595516762542</v>
      </c>
      <c r="K703" s="69">
        <v>482.1</v>
      </c>
      <c r="L703" s="620">
        <v>0</v>
      </c>
      <c r="M703" s="69">
        <v>0</v>
      </c>
      <c r="N703" s="620">
        <v>0</v>
      </c>
      <c r="O703" s="69">
        <v>0</v>
      </c>
      <c r="P703" s="69">
        <v>0</v>
      </c>
      <c r="Q703" s="69">
        <v>0</v>
      </c>
      <c r="R703" s="69">
        <v>84.899999999999991</v>
      </c>
      <c r="S703" s="69">
        <v>8.4</v>
      </c>
      <c r="T703" s="69">
        <v>199.8</v>
      </c>
      <c r="U703" s="620">
        <v>0.17000595120015868</v>
      </c>
      <c r="V703" s="69">
        <v>257.10000000000002</v>
      </c>
      <c r="W703" s="69">
        <v>0</v>
      </c>
      <c r="X703" s="69">
        <v>0</v>
      </c>
      <c r="Y703" s="69">
        <v>0</v>
      </c>
      <c r="Z703" s="60">
        <v>2597.4000000000005</v>
      </c>
      <c r="AA703" s="143">
        <v>234.8</v>
      </c>
      <c r="AB703" s="69">
        <v>491.90000000000003</v>
      </c>
      <c r="AC703" s="69">
        <v>2340.3000000000006</v>
      </c>
      <c r="AD703" s="238">
        <v>0.7</v>
      </c>
      <c r="AE703" s="69">
        <v>1058.6100000000001</v>
      </c>
      <c r="AF703" s="69"/>
      <c r="AG703" s="69">
        <v>566.70000000000005</v>
      </c>
      <c r="AH703" s="503">
        <v>0.69999338755537921</v>
      </c>
      <c r="AI703" s="594">
        <v>566.70000000000005</v>
      </c>
      <c r="AJ703" s="69"/>
      <c r="AK703" s="438">
        <v>0</v>
      </c>
      <c r="AL703" s="69">
        <v>0</v>
      </c>
      <c r="AM703" s="497">
        <v>0.69999338755537921</v>
      </c>
      <c r="AN703" s="461"/>
      <c r="AP703" s="576"/>
    </row>
    <row r="704" spans="2:42" x14ac:dyDescent="0.25">
      <c r="B704" s="576">
        <v>690</v>
      </c>
      <c r="C704" s="667" t="s">
        <v>509</v>
      </c>
      <c r="D704" s="496" t="s">
        <v>124</v>
      </c>
      <c r="E704" s="566">
        <v>13</v>
      </c>
      <c r="F704" s="566">
        <v>80</v>
      </c>
      <c r="G704" s="566">
        <v>77</v>
      </c>
      <c r="H704" s="527">
        <v>7259.8</v>
      </c>
      <c r="I704" s="527">
        <v>288</v>
      </c>
      <c r="J704" s="615">
        <v>0.3094300118460564</v>
      </c>
      <c r="K704" s="527">
        <v>2246.4</v>
      </c>
      <c r="L704" s="615">
        <v>0</v>
      </c>
      <c r="M704" s="527">
        <v>0</v>
      </c>
      <c r="N704" s="617">
        <v>0</v>
      </c>
      <c r="O704" s="527">
        <v>0</v>
      </c>
      <c r="P704" s="527">
        <v>0</v>
      </c>
      <c r="Q704" s="527">
        <v>0</v>
      </c>
      <c r="R704" s="527">
        <v>326</v>
      </c>
      <c r="S704" s="527">
        <v>25.299999999999997</v>
      </c>
      <c r="T704" s="527">
        <v>948.7</v>
      </c>
      <c r="U704" s="615">
        <v>0.16994958538802721</v>
      </c>
      <c r="V704" s="527">
        <v>1233.8</v>
      </c>
      <c r="W704" s="527">
        <v>0</v>
      </c>
      <c r="X704" s="527">
        <v>0</v>
      </c>
      <c r="Y704" s="527">
        <v>25.700000000000003</v>
      </c>
      <c r="Z704" s="527">
        <v>12353.7</v>
      </c>
      <c r="AA704" s="528">
        <v>1116.9000000000001</v>
      </c>
      <c r="AB704" s="528">
        <v>2350.6999999999998</v>
      </c>
      <c r="AC704" s="528">
        <v>11119.900000000001</v>
      </c>
      <c r="AD704" s="618">
        <v>0.7</v>
      </c>
      <c r="AE704" s="528">
        <v>5081.8599999999997</v>
      </c>
      <c r="AF704" s="528"/>
      <c r="AG704" s="528">
        <v>2731.2</v>
      </c>
      <c r="AH704" s="521"/>
      <c r="AI704" s="528">
        <v>2731.2</v>
      </c>
      <c r="AJ704" s="527"/>
      <c r="AK704" s="550">
        <v>0</v>
      </c>
      <c r="AL704" s="527">
        <v>0</v>
      </c>
      <c r="AM704" s="518"/>
      <c r="AN704" s="529">
        <v>0</v>
      </c>
    </row>
    <row r="705" spans="2:42" s="601" customFormat="1" x14ac:dyDescent="0.25">
      <c r="B705" s="576">
        <v>691</v>
      </c>
      <c r="C705" s="667"/>
      <c r="D705" s="15" t="s">
        <v>510</v>
      </c>
      <c r="E705" s="112">
        <v>3</v>
      </c>
      <c r="F705" s="112">
        <v>13</v>
      </c>
      <c r="G705" s="112">
        <v>13</v>
      </c>
      <c r="H705" s="69">
        <v>1317.7</v>
      </c>
      <c r="I705" s="69">
        <v>42</v>
      </c>
      <c r="J705" s="620">
        <v>0.30105486833118306</v>
      </c>
      <c r="K705" s="69">
        <v>396.69999999999993</v>
      </c>
      <c r="L705" s="620">
        <v>0</v>
      </c>
      <c r="M705" s="69">
        <v>0</v>
      </c>
      <c r="N705" s="620">
        <v>0</v>
      </c>
      <c r="O705" s="69">
        <v>0</v>
      </c>
      <c r="P705" s="69">
        <v>0</v>
      </c>
      <c r="Q705" s="69">
        <v>0</v>
      </c>
      <c r="R705" s="69">
        <v>49.599999999999994</v>
      </c>
      <c r="S705" s="69">
        <v>4.2</v>
      </c>
      <c r="T705" s="69">
        <v>169.6</v>
      </c>
      <c r="U705" s="620">
        <v>0.16991728010928131</v>
      </c>
      <c r="V705" s="69">
        <v>223.89999999999998</v>
      </c>
      <c r="W705" s="69">
        <v>0</v>
      </c>
      <c r="X705" s="69">
        <v>0</v>
      </c>
      <c r="Y705" s="69">
        <v>0</v>
      </c>
      <c r="Z705" s="60">
        <v>2203.6999999999998</v>
      </c>
      <c r="AA705" s="143">
        <v>199.2</v>
      </c>
      <c r="AB705" s="69">
        <v>423.09999999999997</v>
      </c>
      <c r="AC705" s="69">
        <v>1979.8</v>
      </c>
      <c r="AD705" s="238">
        <v>0.7</v>
      </c>
      <c r="AE705" s="69">
        <v>922.39</v>
      </c>
      <c r="AF705" s="69"/>
      <c r="AG705" s="69">
        <v>499.3</v>
      </c>
      <c r="AH705" s="503">
        <v>0.70000758898079984</v>
      </c>
      <c r="AI705" s="594">
        <v>499.3</v>
      </c>
      <c r="AJ705" s="69"/>
      <c r="AK705" s="438">
        <v>0</v>
      </c>
      <c r="AL705" s="69">
        <v>0</v>
      </c>
      <c r="AM705" s="497">
        <v>0.70000758898079984</v>
      </c>
      <c r="AN705" s="461"/>
      <c r="AP705" s="576"/>
    </row>
    <row r="706" spans="2:42" x14ac:dyDescent="0.25">
      <c r="B706" s="576">
        <v>692</v>
      </c>
      <c r="C706" s="667"/>
      <c r="D706" s="15" t="s">
        <v>511</v>
      </c>
      <c r="E706" s="112">
        <v>3</v>
      </c>
      <c r="F706" s="112">
        <v>35</v>
      </c>
      <c r="G706" s="112">
        <v>34</v>
      </c>
      <c r="H706" s="69">
        <v>2960.1</v>
      </c>
      <c r="I706" s="69">
        <v>120</v>
      </c>
      <c r="J706" s="620">
        <v>0.313570487483531</v>
      </c>
      <c r="K706" s="69">
        <v>928.2</v>
      </c>
      <c r="L706" s="620">
        <v>0</v>
      </c>
      <c r="M706" s="69">
        <v>0</v>
      </c>
      <c r="N706" s="620">
        <v>0</v>
      </c>
      <c r="O706" s="69">
        <v>0</v>
      </c>
      <c r="P706" s="69">
        <v>0</v>
      </c>
      <c r="Q706" s="69">
        <v>0</v>
      </c>
      <c r="R706" s="69">
        <v>174.29999999999998</v>
      </c>
      <c r="S706" s="69">
        <v>12.7</v>
      </c>
      <c r="T706" s="69">
        <v>391.6</v>
      </c>
      <c r="U706" s="620">
        <v>0.16999425695077866</v>
      </c>
      <c r="V706" s="69">
        <v>503.19999999999993</v>
      </c>
      <c r="W706" s="69">
        <v>0</v>
      </c>
      <c r="X706" s="69">
        <v>0</v>
      </c>
      <c r="Y706" s="69">
        <v>25.700000000000003</v>
      </c>
      <c r="Z706" s="60">
        <v>5115.8</v>
      </c>
      <c r="AA706" s="143">
        <v>462.5</v>
      </c>
      <c r="AB706" s="69">
        <v>965.69999999999993</v>
      </c>
      <c r="AC706" s="69">
        <v>4612.6000000000004</v>
      </c>
      <c r="AD706" s="238">
        <v>0.7</v>
      </c>
      <c r="AE706" s="69">
        <v>2072.0699999999997</v>
      </c>
      <c r="AF706" s="69"/>
      <c r="AG706" s="69">
        <v>1106.4000000000001</v>
      </c>
      <c r="AH706" s="503">
        <v>0.70001013479274343</v>
      </c>
      <c r="AI706" s="594">
        <v>1106.4000000000001</v>
      </c>
      <c r="AJ706" s="69">
        <v>106</v>
      </c>
      <c r="AK706" s="438">
        <v>0</v>
      </c>
      <c r="AL706" s="69">
        <v>0</v>
      </c>
      <c r="AM706" s="497">
        <v>0.70001013479274343</v>
      </c>
      <c r="AN706" s="461"/>
    </row>
    <row r="707" spans="2:42" s="601" customFormat="1" x14ac:dyDescent="0.25">
      <c r="B707" s="576">
        <v>693</v>
      </c>
      <c r="C707" s="667"/>
      <c r="D707" s="15" t="s">
        <v>512</v>
      </c>
      <c r="E707" s="112">
        <v>4</v>
      </c>
      <c r="F707" s="112">
        <v>16</v>
      </c>
      <c r="G707" s="112">
        <v>15</v>
      </c>
      <c r="H707" s="69">
        <v>1534.3000000000002</v>
      </c>
      <c r="I707" s="69">
        <v>55.2</v>
      </c>
      <c r="J707" s="620">
        <v>0.30085380955484586</v>
      </c>
      <c r="K707" s="69">
        <v>461.6</v>
      </c>
      <c r="L707" s="620">
        <v>0</v>
      </c>
      <c r="M707" s="69">
        <v>0</v>
      </c>
      <c r="N707" s="620">
        <v>0</v>
      </c>
      <c r="O707" s="69">
        <v>0</v>
      </c>
      <c r="P707" s="69">
        <v>0</v>
      </c>
      <c r="Q707" s="69">
        <v>0</v>
      </c>
      <c r="R707" s="69">
        <v>53.099999999999994</v>
      </c>
      <c r="S707" s="69">
        <v>4.2</v>
      </c>
      <c r="T707" s="69">
        <v>197.5</v>
      </c>
      <c r="U707" s="620">
        <v>0.16991461904451538</v>
      </c>
      <c r="V707" s="69">
        <v>260.7</v>
      </c>
      <c r="W707" s="69">
        <v>0</v>
      </c>
      <c r="X707" s="69">
        <v>0</v>
      </c>
      <c r="Y707" s="69">
        <v>0</v>
      </c>
      <c r="Z707" s="60">
        <v>2566.6</v>
      </c>
      <c r="AA707" s="143">
        <v>232.1</v>
      </c>
      <c r="AB707" s="69">
        <v>492.79999999999995</v>
      </c>
      <c r="AC707" s="69">
        <v>2305.9</v>
      </c>
      <c r="AD707" s="238">
        <v>0.7</v>
      </c>
      <c r="AE707" s="69">
        <v>1074.01</v>
      </c>
      <c r="AF707" s="69"/>
      <c r="AG707" s="69">
        <v>581.20000000000005</v>
      </c>
      <c r="AH707" s="503">
        <v>0.69999348236981029</v>
      </c>
      <c r="AI707" s="594">
        <v>581.20000000000005</v>
      </c>
      <c r="AJ707" s="69"/>
      <c r="AK707" s="438">
        <v>0</v>
      </c>
      <c r="AL707" s="69">
        <v>0</v>
      </c>
      <c r="AM707" s="497">
        <v>0.69999348236981029</v>
      </c>
      <c r="AN707" s="461"/>
      <c r="AP707" s="576"/>
    </row>
    <row r="708" spans="2:42" x14ac:dyDescent="0.25">
      <c r="B708" s="576">
        <v>694</v>
      </c>
      <c r="C708" s="667"/>
      <c r="D708" s="15" t="s">
        <v>513</v>
      </c>
      <c r="E708" s="112">
        <v>3</v>
      </c>
      <c r="F708" s="112">
        <v>16</v>
      </c>
      <c r="G708" s="112">
        <v>15</v>
      </c>
      <c r="H708" s="69">
        <v>1447.7</v>
      </c>
      <c r="I708" s="69">
        <v>70.8</v>
      </c>
      <c r="J708" s="620">
        <v>0.3176763141534848</v>
      </c>
      <c r="K708" s="69">
        <v>459.9</v>
      </c>
      <c r="L708" s="620">
        <v>0</v>
      </c>
      <c r="M708" s="69">
        <v>0</v>
      </c>
      <c r="N708" s="620">
        <v>0</v>
      </c>
      <c r="O708" s="69">
        <v>0</v>
      </c>
      <c r="P708" s="69">
        <v>0</v>
      </c>
      <c r="Q708" s="69">
        <v>0</v>
      </c>
      <c r="R708" s="69">
        <v>49</v>
      </c>
      <c r="S708" s="69">
        <v>4.2</v>
      </c>
      <c r="T708" s="69">
        <v>190</v>
      </c>
      <c r="U708" s="620">
        <v>0.16992470815776747</v>
      </c>
      <c r="V708" s="69">
        <v>245.99999999999997</v>
      </c>
      <c r="W708" s="69">
        <v>0</v>
      </c>
      <c r="X708" s="69">
        <v>0</v>
      </c>
      <c r="Y708" s="69">
        <v>0</v>
      </c>
      <c r="Z708" s="60">
        <v>2467.6000000000004</v>
      </c>
      <c r="AA708" s="143">
        <v>223.1</v>
      </c>
      <c r="AB708" s="69">
        <v>469.09999999999997</v>
      </c>
      <c r="AC708" s="69">
        <v>2221.6000000000004</v>
      </c>
      <c r="AD708" s="238">
        <v>0.7</v>
      </c>
      <c r="AE708" s="69">
        <v>1013.39</v>
      </c>
      <c r="AF708" s="69"/>
      <c r="AG708" s="69">
        <v>544.29999999999995</v>
      </c>
      <c r="AH708" s="503">
        <v>0.70000690750846162</v>
      </c>
      <c r="AI708" s="594">
        <v>544.29999999999995</v>
      </c>
      <c r="AJ708" s="69"/>
      <c r="AK708" s="438">
        <v>0</v>
      </c>
      <c r="AL708" s="69">
        <v>0</v>
      </c>
      <c r="AM708" s="497">
        <v>0.70000690750846162</v>
      </c>
      <c r="AN708" s="461"/>
    </row>
    <row r="709" spans="2:42" s="601" customFormat="1" x14ac:dyDescent="0.25">
      <c r="B709" s="576">
        <v>695</v>
      </c>
      <c r="C709" s="667" t="s">
        <v>514</v>
      </c>
      <c r="D709" s="496" t="s">
        <v>124</v>
      </c>
      <c r="E709" s="530">
        <v>6</v>
      </c>
      <c r="F709" s="530">
        <v>29</v>
      </c>
      <c r="G709" s="530">
        <v>28</v>
      </c>
      <c r="H709" s="65">
        <v>2748.1000000000004</v>
      </c>
      <c r="I709" s="65">
        <v>108</v>
      </c>
      <c r="J709" s="615">
        <v>0.31934791310359883</v>
      </c>
      <c r="K709" s="65">
        <v>877.6</v>
      </c>
      <c r="L709" s="615">
        <v>0</v>
      </c>
      <c r="M709" s="65">
        <v>0</v>
      </c>
      <c r="N709" s="615">
        <v>0</v>
      </c>
      <c r="O709" s="65">
        <v>0</v>
      </c>
      <c r="P709" s="65">
        <v>0</v>
      </c>
      <c r="Q709" s="65">
        <v>0</v>
      </c>
      <c r="R709" s="65">
        <v>86</v>
      </c>
      <c r="S709" s="65">
        <v>8.4</v>
      </c>
      <c r="T709" s="65">
        <v>358.19999999999993</v>
      </c>
      <c r="U709" s="615">
        <v>0.16993559186346929</v>
      </c>
      <c r="V709" s="65">
        <v>467</v>
      </c>
      <c r="W709" s="65">
        <v>0</v>
      </c>
      <c r="X709" s="65">
        <v>0</v>
      </c>
      <c r="Y709" s="65">
        <v>0</v>
      </c>
      <c r="Z709" s="65">
        <v>4653.3</v>
      </c>
      <c r="AA709" s="140">
        <v>420.70000000000005</v>
      </c>
      <c r="AB709" s="140">
        <v>887.7</v>
      </c>
      <c r="AC709" s="140">
        <v>4186.3</v>
      </c>
      <c r="AD709" s="232">
        <v>0.7</v>
      </c>
      <c r="AE709" s="140">
        <v>1923.67</v>
      </c>
      <c r="AF709" s="140"/>
      <c r="AG709" s="140">
        <v>1036</v>
      </c>
      <c r="AH709" s="497"/>
      <c r="AI709" s="140">
        <v>1036</v>
      </c>
      <c r="AJ709" s="65"/>
      <c r="AK709" s="429">
        <v>0</v>
      </c>
      <c r="AL709" s="65">
        <v>0</v>
      </c>
      <c r="AM709" s="498"/>
      <c r="AN709" s="62">
        <v>0</v>
      </c>
      <c r="AP709" s="576"/>
    </row>
    <row r="710" spans="2:42" s="601" customFormat="1" x14ac:dyDescent="0.25">
      <c r="B710" s="576">
        <v>696</v>
      </c>
      <c r="C710" s="667"/>
      <c r="D710" s="15" t="s">
        <v>515</v>
      </c>
      <c r="E710" s="112">
        <v>2</v>
      </c>
      <c r="F710" s="112">
        <v>14</v>
      </c>
      <c r="G710" s="112">
        <v>13</v>
      </c>
      <c r="H710" s="69">
        <v>1212.7</v>
      </c>
      <c r="I710" s="69">
        <v>51.6</v>
      </c>
      <c r="J710" s="620">
        <v>0.32695637832934771</v>
      </c>
      <c r="K710" s="69">
        <v>396.5</v>
      </c>
      <c r="L710" s="620">
        <v>0</v>
      </c>
      <c r="M710" s="69">
        <v>0</v>
      </c>
      <c r="N710" s="620">
        <v>0</v>
      </c>
      <c r="O710" s="69">
        <v>0</v>
      </c>
      <c r="P710" s="69">
        <v>0</v>
      </c>
      <c r="Q710" s="69">
        <v>0</v>
      </c>
      <c r="R710" s="69">
        <v>42.199999999999996</v>
      </c>
      <c r="S710" s="69">
        <v>4.2</v>
      </c>
      <c r="T710" s="69">
        <v>159.59999999999997</v>
      </c>
      <c r="U710" s="620">
        <v>0.16995134823121957</v>
      </c>
      <c r="V710" s="69">
        <v>206.1</v>
      </c>
      <c r="W710" s="69">
        <v>0</v>
      </c>
      <c r="X710" s="69">
        <v>0</v>
      </c>
      <c r="Y710" s="69">
        <v>0</v>
      </c>
      <c r="Z710" s="60">
        <v>2072.9</v>
      </c>
      <c r="AA710" s="143">
        <v>187.4</v>
      </c>
      <c r="AB710" s="69">
        <v>393.5</v>
      </c>
      <c r="AC710" s="69">
        <v>1866.8</v>
      </c>
      <c r="AD710" s="238">
        <v>0.7</v>
      </c>
      <c r="AE710" s="69">
        <v>848.89</v>
      </c>
      <c r="AF710" s="69"/>
      <c r="AG710" s="69">
        <v>455.4</v>
      </c>
      <c r="AH710" s="503">
        <v>0.70000824606250511</v>
      </c>
      <c r="AI710" s="594">
        <v>455.4</v>
      </c>
      <c r="AJ710" s="69">
        <v>126</v>
      </c>
      <c r="AK710" s="438">
        <v>0</v>
      </c>
      <c r="AL710" s="69">
        <v>0</v>
      </c>
      <c r="AM710" s="497">
        <v>0.70000824606250511</v>
      </c>
      <c r="AN710" s="461"/>
      <c r="AP710" s="576"/>
    </row>
    <row r="711" spans="2:42" s="601" customFormat="1" x14ac:dyDescent="0.25">
      <c r="B711" s="576">
        <v>697</v>
      </c>
      <c r="C711" s="667"/>
      <c r="D711" s="15" t="s">
        <v>516</v>
      </c>
      <c r="E711" s="112">
        <v>4</v>
      </c>
      <c r="F711" s="112">
        <v>15</v>
      </c>
      <c r="G711" s="112">
        <v>15</v>
      </c>
      <c r="H711" s="69">
        <v>1535.4</v>
      </c>
      <c r="I711" s="69">
        <v>56.4</v>
      </c>
      <c r="J711" s="620">
        <v>0.3133385437019669</v>
      </c>
      <c r="K711" s="69">
        <v>481.1</v>
      </c>
      <c r="L711" s="620">
        <v>0</v>
      </c>
      <c r="M711" s="69">
        <v>0</v>
      </c>
      <c r="N711" s="620">
        <v>0</v>
      </c>
      <c r="O711" s="69">
        <v>0</v>
      </c>
      <c r="P711" s="69">
        <v>0</v>
      </c>
      <c r="Q711" s="69">
        <v>0</v>
      </c>
      <c r="R711" s="69">
        <v>43.8</v>
      </c>
      <c r="S711" s="69">
        <v>4.2</v>
      </c>
      <c r="T711" s="69">
        <v>198.59999999999997</v>
      </c>
      <c r="U711" s="620">
        <v>0.16992314706265466</v>
      </c>
      <c r="V711" s="69">
        <v>260.89999999999998</v>
      </c>
      <c r="W711" s="69">
        <v>0</v>
      </c>
      <c r="X711" s="69">
        <v>0</v>
      </c>
      <c r="Y711" s="69">
        <v>0</v>
      </c>
      <c r="Z711" s="60">
        <v>2580.4</v>
      </c>
      <c r="AA711" s="143">
        <v>233.3</v>
      </c>
      <c r="AB711" s="69">
        <v>494.2</v>
      </c>
      <c r="AC711" s="69">
        <v>2319.5</v>
      </c>
      <c r="AD711" s="238">
        <v>0.7</v>
      </c>
      <c r="AE711" s="69">
        <v>1074.78</v>
      </c>
      <c r="AF711" s="69"/>
      <c r="AG711" s="69">
        <v>580.6</v>
      </c>
      <c r="AH711" s="503">
        <v>0.70001302592158388</v>
      </c>
      <c r="AI711" s="594">
        <v>580.6</v>
      </c>
      <c r="AJ711" s="69"/>
      <c r="AK711" s="438">
        <v>0</v>
      </c>
      <c r="AL711" s="69">
        <v>0</v>
      </c>
      <c r="AM711" s="497">
        <v>0.70001302592158388</v>
      </c>
      <c r="AN711" s="461"/>
      <c r="AP711" s="576"/>
    </row>
    <row r="712" spans="2:42" x14ac:dyDescent="0.25">
      <c r="B712" s="576">
        <v>698</v>
      </c>
      <c r="C712" s="667" t="s">
        <v>517</v>
      </c>
      <c r="D712" s="496" t="s">
        <v>124</v>
      </c>
      <c r="E712" s="566">
        <v>9</v>
      </c>
      <c r="F712" s="566">
        <v>47</v>
      </c>
      <c r="G712" s="566">
        <v>41</v>
      </c>
      <c r="H712" s="527">
        <v>3733.1000000000004</v>
      </c>
      <c r="I712" s="527">
        <v>104.39999999999999</v>
      </c>
      <c r="J712" s="615">
        <v>0.30773351905922691</v>
      </c>
      <c r="K712" s="527">
        <v>1148.8000000000002</v>
      </c>
      <c r="L712" s="615">
        <v>0</v>
      </c>
      <c r="M712" s="527">
        <v>0</v>
      </c>
      <c r="N712" s="617">
        <v>0</v>
      </c>
      <c r="O712" s="527">
        <v>0</v>
      </c>
      <c r="P712" s="527">
        <v>0</v>
      </c>
      <c r="Q712" s="527">
        <v>11.2</v>
      </c>
      <c r="R712" s="527">
        <v>130.19999999999999</v>
      </c>
      <c r="S712" s="527">
        <v>12.600000000000001</v>
      </c>
      <c r="T712" s="527">
        <v>481.4</v>
      </c>
      <c r="U712" s="615">
        <v>0.16999276740510566</v>
      </c>
      <c r="V712" s="527">
        <v>634.6</v>
      </c>
      <c r="W712" s="527">
        <v>0</v>
      </c>
      <c r="X712" s="527">
        <v>49.6</v>
      </c>
      <c r="Y712" s="527">
        <v>25.9</v>
      </c>
      <c r="Z712" s="527">
        <v>6331.7999999999993</v>
      </c>
      <c r="AA712" s="528">
        <v>572.6</v>
      </c>
      <c r="AB712" s="528">
        <v>1207.1999999999998</v>
      </c>
      <c r="AC712" s="528">
        <v>5697.2</v>
      </c>
      <c r="AD712" s="618">
        <v>0.7</v>
      </c>
      <c r="AE712" s="528">
        <v>2613.17</v>
      </c>
      <c r="AF712" s="528"/>
      <c r="AG712" s="528">
        <v>1561.9</v>
      </c>
      <c r="AH712" s="521"/>
      <c r="AI712" s="528">
        <v>1405.9</v>
      </c>
      <c r="AJ712" s="527"/>
      <c r="AK712" s="550"/>
      <c r="AL712" s="527">
        <v>156</v>
      </c>
      <c r="AM712" s="518"/>
      <c r="AN712" s="529">
        <v>0</v>
      </c>
    </row>
    <row r="713" spans="2:42" x14ac:dyDescent="0.25">
      <c r="B713" s="576">
        <v>699</v>
      </c>
      <c r="C713" s="667"/>
      <c r="D713" s="15" t="s">
        <v>518</v>
      </c>
      <c r="E713" s="112">
        <v>6</v>
      </c>
      <c r="F713" s="112">
        <v>27</v>
      </c>
      <c r="G713" s="112">
        <v>23</v>
      </c>
      <c r="H713" s="69">
        <v>2227.9</v>
      </c>
      <c r="I713" s="69">
        <v>45.599999999999994</v>
      </c>
      <c r="J713" s="620">
        <v>0.2919341083531577</v>
      </c>
      <c r="K713" s="69">
        <v>650.40000000000009</v>
      </c>
      <c r="L713" s="620">
        <v>0</v>
      </c>
      <c r="M713" s="69">
        <v>0</v>
      </c>
      <c r="N713" s="620">
        <v>0</v>
      </c>
      <c r="O713" s="69">
        <v>0</v>
      </c>
      <c r="P713" s="69">
        <v>0</v>
      </c>
      <c r="Q713" s="69">
        <v>0</v>
      </c>
      <c r="R713" s="69">
        <v>54.4</v>
      </c>
      <c r="S713" s="69">
        <v>4.2</v>
      </c>
      <c r="T713" s="69">
        <v>280.2</v>
      </c>
      <c r="U713" s="620">
        <v>0.16998069931325463</v>
      </c>
      <c r="V713" s="69">
        <v>378.7</v>
      </c>
      <c r="W713" s="69">
        <v>0</v>
      </c>
      <c r="X713" s="69">
        <v>0</v>
      </c>
      <c r="Y713" s="69">
        <v>8.6</v>
      </c>
      <c r="Z713" s="60">
        <v>3649.9999999999995</v>
      </c>
      <c r="AA713" s="143">
        <v>330.1</v>
      </c>
      <c r="AB713" s="69">
        <v>708.8</v>
      </c>
      <c r="AC713" s="69">
        <v>3271.2999999999997</v>
      </c>
      <c r="AD713" s="238">
        <v>0.7</v>
      </c>
      <c r="AE713" s="69">
        <v>1559.53</v>
      </c>
      <c r="AF713" s="69"/>
      <c r="AG713" s="69">
        <v>1006.7</v>
      </c>
      <c r="AH713" s="503">
        <v>0.69998653440459624</v>
      </c>
      <c r="AI713" s="594">
        <v>850.7</v>
      </c>
      <c r="AJ713" s="69">
        <v>145</v>
      </c>
      <c r="AK713" s="438">
        <v>7.0000000000000007E-2</v>
      </c>
      <c r="AL713" s="69">
        <v>156</v>
      </c>
      <c r="AM713" s="497">
        <v>0.76998653440459619</v>
      </c>
      <c r="AN713" s="461"/>
    </row>
    <row r="714" spans="2:42" s="601" customFormat="1" x14ac:dyDescent="0.25">
      <c r="B714" s="576">
        <v>700</v>
      </c>
      <c r="C714" s="667"/>
      <c r="D714" s="15" t="s">
        <v>519</v>
      </c>
      <c r="E714" s="112">
        <v>3</v>
      </c>
      <c r="F714" s="112">
        <v>20</v>
      </c>
      <c r="G714" s="112">
        <v>18</v>
      </c>
      <c r="H714" s="69">
        <v>1505.2</v>
      </c>
      <c r="I714" s="69">
        <v>58.8</v>
      </c>
      <c r="J714" s="620">
        <v>0.33111878820090351</v>
      </c>
      <c r="K714" s="69">
        <v>498.4</v>
      </c>
      <c r="L714" s="620">
        <v>0</v>
      </c>
      <c r="M714" s="69">
        <v>0</v>
      </c>
      <c r="N714" s="620">
        <v>0</v>
      </c>
      <c r="O714" s="69">
        <v>0</v>
      </c>
      <c r="P714" s="69">
        <v>0</v>
      </c>
      <c r="Q714" s="69">
        <v>11.2</v>
      </c>
      <c r="R714" s="69">
        <v>75.8</v>
      </c>
      <c r="S714" s="69">
        <v>8.4</v>
      </c>
      <c r="T714" s="69">
        <v>201.20000000000002</v>
      </c>
      <c r="U714" s="620">
        <v>0.17001062981663567</v>
      </c>
      <c r="V714" s="69">
        <v>255.9</v>
      </c>
      <c r="W714" s="69">
        <v>0</v>
      </c>
      <c r="X714" s="69">
        <v>49.6</v>
      </c>
      <c r="Y714" s="69">
        <v>17.3</v>
      </c>
      <c r="Z714" s="60">
        <v>2681.8</v>
      </c>
      <c r="AA714" s="143">
        <v>242.5</v>
      </c>
      <c r="AB714" s="69">
        <v>498.4</v>
      </c>
      <c r="AC714" s="69">
        <v>2425.9</v>
      </c>
      <c r="AD714" s="238">
        <v>0.7</v>
      </c>
      <c r="AE714" s="69">
        <v>1053.6399999999999</v>
      </c>
      <c r="AF714" s="69"/>
      <c r="AG714" s="69">
        <v>555.20000000000005</v>
      </c>
      <c r="AH714" s="503">
        <v>0.69997342545841079</v>
      </c>
      <c r="AI714" s="594">
        <v>555.20000000000005</v>
      </c>
      <c r="AJ714" s="69"/>
      <c r="AK714" s="438">
        <v>0</v>
      </c>
      <c r="AL714" s="69">
        <v>0</v>
      </c>
      <c r="AM714" s="497">
        <v>0.69997342545841079</v>
      </c>
      <c r="AN714" s="461"/>
      <c r="AP714" s="576"/>
    </row>
    <row r="715" spans="2:42" s="601" customFormat="1" x14ac:dyDescent="0.25">
      <c r="B715" s="576">
        <v>701</v>
      </c>
      <c r="C715" s="667" t="s">
        <v>520</v>
      </c>
      <c r="D715" s="496" t="s">
        <v>124</v>
      </c>
      <c r="E715" s="530">
        <v>7</v>
      </c>
      <c r="F715" s="530">
        <v>38</v>
      </c>
      <c r="G715" s="530">
        <v>36</v>
      </c>
      <c r="H715" s="65">
        <v>3545.0000000000005</v>
      </c>
      <c r="I715" s="65">
        <v>151.19999999999999</v>
      </c>
      <c r="J715" s="615">
        <v>0.3311988716502115</v>
      </c>
      <c r="K715" s="65">
        <v>1174.0999999999999</v>
      </c>
      <c r="L715" s="615">
        <v>0</v>
      </c>
      <c r="M715" s="65">
        <v>0</v>
      </c>
      <c r="N715" s="615">
        <v>0</v>
      </c>
      <c r="O715" s="65">
        <v>0</v>
      </c>
      <c r="P715" s="65">
        <v>0</v>
      </c>
      <c r="Q715" s="65">
        <v>0</v>
      </c>
      <c r="R715" s="65">
        <v>90.8</v>
      </c>
      <c r="S715" s="65">
        <v>8.4</v>
      </c>
      <c r="T715" s="65">
        <v>464.5</v>
      </c>
      <c r="U715" s="615">
        <v>0.1699576868829337</v>
      </c>
      <c r="V715" s="65">
        <v>602.5</v>
      </c>
      <c r="W715" s="65">
        <v>0</v>
      </c>
      <c r="X715" s="65">
        <v>0</v>
      </c>
      <c r="Y715" s="65">
        <v>0</v>
      </c>
      <c r="Z715" s="65">
        <v>6036.5</v>
      </c>
      <c r="AA715" s="140">
        <v>545.79999999999995</v>
      </c>
      <c r="AB715" s="140">
        <v>1148.3</v>
      </c>
      <c r="AC715" s="140">
        <v>5434</v>
      </c>
      <c r="AD715" s="232">
        <v>0.7</v>
      </c>
      <c r="AE715" s="140">
        <v>2481.5</v>
      </c>
      <c r="AF715" s="140"/>
      <c r="AG715" s="140">
        <v>1464.8999999999999</v>
      </c>
      <c r="AH715" s="497"/>
      <c r="AI715" s="140">
        <v>1333.1999999999998</v>
      </c>
      <c r="AJ715" s="65"/>
      <c r="AK715" s="429"/>
      <c r="AL715" s="65">
        <v>131.69999999999999</v>
      </c>
      <c r="AM715" s="498"/>
      <c r="AN715" s="62">
        <v>0</v>
      </c>
      <c r="AP715" s="576"/>
    </row>
    <row r="716" spans="2:42" s="601" customFormat="1" x14ac:dyDescent="0.25">
      <c r="B716" s="576">
        <v>702</v>
      </c>
      <c r="C716" s="667"/>
      <c r="D716" s="15" t="s">
        <v>521</v>
      </c>
      <c r="E716" s="112">
        <v>3</v>
      </c>
      <c r="F716" s="112">
        <v>19</v>
      </c>
      <c r="G716" s="112">
        <v>17</v>
      </c>
      <c r="H716" s="69">
        <v>1663.7000000000003</v>
      </c>
      <c r="I716" s="69">
        <v>74.399999999999991</v>
      </c>
      <c r="J716" s="620">
        <v>0.35619402536514988</v>
      </c>
      <c r="K716" s="69">
        <v>592.59999999999991</v>
      </c>
      <c r="L716" s="620">
        <v>0</v>
      </c>
      <c r="M716" s="69">
        <v>0</v>
      </c>
      <c r="N716" s="620">
        <v>0</v>
      </c>
      <c r="O716" s="69">
        <v>0</v>
      </c>
      <c r="P716" s="69">
        <v>0</v>
      </c>
      <c r="Q716" s="69">
        <v>0</v>
      </c>
      <c r="R716" s="69">
        <v>41.9</v>
      </c>
      <c r="S716" s="69">
        <v>4.2</v>
      </c>
      <c r="T716" s="69">
        <v>221.7</v>
      </c>
      <c r="U716" s="620">
        <v>0.1699825689727715</v>
      </c>
      <c r="V716" s="69">
        <v>282.8</v>
      </c>
      <c r="W716" s="69">
        <v>0</v>
      </c>
      <c r="X716" s="69">
        <v>0</v>
      </c>
      <c r="Y716" s="69">
        <v>0</v>
      </c>
      <c r="Z716" s="60">
        <v>2881.3</v>
      </c>
      <c r="AA716" s="143">
        <v>260.5</v>
      </c>
      <c r="AB716" s="69">
        <v>543.29999999999995</v>
      </c>
      <c r="AC716" s="69">
        <v>2598.5</v>
      </c>
      <c r="AD716" s="238">
        <v>0.7</v>
      </c>
      <c r="AE716" s="69">
        <v>1164.5900000000001</v>
      </c>
      <c r="AF716" s="69"/>
      <c r="AG716" s="69">
        <v>621.29999999999995</v>
      </c>
      <c r="AH716" s="503">
        <v>0.70000601069904411</v>
      </c>
      <c r="AI716" s="594">
        <v>621.29999999999995</v>
      </c>
      <c r="AJ716" s="69">
        <v>121</v>
      </c>
      <c r="AK716" s="438">
        <v>0</v>
      </c>
      <c r="AL716" s="69">
        <v>0</v>
      </c>
      <c r="AM716" s="497">
        <v>0.70000601069904411</v>
      </c>
      <c r="AN716" s="461"/>
      <c r="AP716" s="576"/>
    </row>
    <row r="717" spans="2:42" s="601" customFormat="1" x14ac:dyDescent="0.25">
      <c r="B717" s="576">
        <v>703</v>
      </c>
      <c r="C717" s="667"/>
      <c r="D717" s="15" t="s">
        <v>522</v>
      </c>
      <c r="E717" s="112">
        <v>4</v>
      </c>
      <c r="F717" s="112">
        <v>19</v>
      </c>
      <c r="G717" s="112">
        <v>19</v>
      </c>
      <c r="H717" s="69">
        <v>1881.3000000000002</v>
      </c>
      <c r="I717" s="69">
        <v>76.800000000000011</v>
      </c>
      <c r="J717" s="620">
        <v>0.30909477488970388</v>
      </c>
      <c r="K717" s="69">
        <v>581.5</v>
      </c>
      <c r="L717" s="620">
        <v>0</v>
      </c>
      <c r="M717" s="69">
        <v>0</v>
      </c>
      <c r="N717" s="620">
        <v>0</v>
      </c>
      <c r="O717" s="69">
        <v>0</v>
      </c>
      <c r="P717" s="69">
        <v>0</v>
      </c>
      <c r="Q717" s="69">
        <v>0</v>
      </c>
      <c r="R717" s="69">
        <v>48.9</v>
      </c>
      <c r="S717" s="69">
        <v>4.2</v>
      </c>
      <c r="T717" s="69">
        <v>242.79999999999998</v>
      </c>
      <c r="U717" s="620">
        <v>0.16993568277255086</v>
      </c>
      <c r="V717" s="69">
        <v>319.7</v>
      </c>
      <c r="W717" s="69">
        <v>0</v>
      </c>
      <c r="X717" s="69">
        <v>0</v>
      </c>
      <c r="Y717" s="69">
        <v>0</v>
      </c>
      <c r="Z717" s="60">
        <v>3155.2000000000003</v>
      </c>
      <c r="AA717" s="143">
        <v>285.3</v>
      </c>
      <c r="AB717" s="69">
        <v>605</v>
      </c>
      <c r="AC717" s="69">
        <v>2835.5000000000005</v>
      </c>
      <c r="AD717" s="238">
        <v>0.7</v>
      </c>
      <c r="AE717" s="69">
        <v>1316.91</v>
      </c>
      <c r="AF717" s="69"/>
      <c r="AG717" s="69">
        <v>843.59999999999991</v>
      </c>
      <c r="AH717" s="503">
        <v>0.69999468452665703</v>
      </c>
      <c r="AI717" s="594">
        <v>711.9</v>
      </c>
      <c r="AJ717" s="69">
        <v>158</v>
      </c>
      <c r="AK717" s="438">
        <v>7.0000000000000007E-2</v>
      </c>
      <c r="AL717" s="69">
        <v>131.69999999999999</v>
      </c>
      <c r="AM717" s="497">
        <v>0.76999468452665698</v>
      </c>
      <c r="AN717" s="461"/>
      <c r="AP717" s="576"/>
    </row>
    <row r="718" spans="2:42" s="601" customFormat="1" x14ac:dyDescent="0.25">
      <c r="B718" s="576">
        <v>704</v>
      </c>
      <c r="C718" s="667" t="s">
        <v>523</v>
      </c>
      <c r="D718" s="496" t="s">
        <v>124</v>
      </c>
      <c r="E718" s="530">
        <v>29</v>
      </c>
      <c r="F718" s="530">
        <v>119</v>
      </c>
      <c r="G718" s="530">
        <v>116</v>
      </c>
      <c r="H718" s="65">
        <v>10645.9</v>
      </c>
      <c r="I718" s="65">
        <v>291.60000000000002</v>
      </c>
      <c r="J718" s="615">
        <v>0.25831540780957929</v>
      </c>
      <c r="K718" s="65">
        <v>2750</v>
      </c>
      <c r="L718" s="615">
        <v>1.5498924468574757E-3</v>
      </c>
      <c r="M718" s="65">
        <v>16.5</v>
      </c>
      <c r="N718" s="615">
        <v>0</v>
      </c>
      <c r="O718" s="65">
        <v>0</v>
      </c>
      <c r="P718" s="65">
        <v>0</v>
      </c>
      <c r="Q718" s="65">
        <v>13</v>
      </c>
      <c r="R718" s="65">
        <v>530.5</v>
      </c>
      <c r="S718" s="65">
        <v>29.6</v>
      </c>
      <c r="T718" s="65">
        <v>1339.1999999999998</v>
      </c>
      <c r="U718" s="615">
        <v>0.1699997182013733</v>
      </c>
      <c r="V718" s="65">
        <v>1809.8</v>
      </c>
      <c r="W718" s="65">
        <v>0</v>
      </c>
      <c r="X718" s="65">
        <v>0</v>
      </c>
      <c r="Y718" s="65">
        <v>0</v>
      </c>
      <c r="Z718" s="65">
        <v>17426.100000000002</v>
      </c>
      <c r="AA718" s="140">
        <v>1575.5</v>
      </c>
      <c r="AB718" s="140">
        <v>3385.3</v>
      </c>
      <c r="AC718" s="140">
        <v>15616.300000000003</v>
      </c>
      <c r="AD718" s="232">
        <v>0.7</v>
      </c>
      <c r="AE718" s="140">
        <v>7452.1299999999992</v>
      </c>
      <c r="AF718" s="140"/>
      <c r="AG718" s="140">
        <v>4962</v>
      </c>
      <c r="AH718" s="497"/>
      <c r="AI718" s="140">
        <v>4066.8</v>
      </c>
      <c r="AJ718" s="65"/>
      <c r="AK718" s="429"/>
      <c r="AL718" s="65">
        <v>895.2</v>
      </c>
      <c r="AM718" s="498"/>
      <c r="AN718" s="62">
        <v>0</v>
      </c>
      <c r="AP718" s="576"/>
    </row>
    <row r="719" spans="2:42" s="601" customFormat="1" x14ac:dyDescent="0.25">
      <c r="B719" s="576">
        <v>705</v>
      </c>
      <c r="C719" s="667"/>
      <c r="D719" s="15" t="s">
        <v>524</v>
      </c>
      <c r="E719" s="112">
        <v>20</v>
      </c>
      <c r="F719" s="112">
        <v>83</v>
      </c>
      <c r="G719" s="112">
        <v>81</v>
      </c>
      <c r="H719" s="69">
        <v>7501.6</v>
      </c>
      <c r="I719" s="69">
        <v>184.8</v>
      </c>
      <c r="J719" s="620">
        <v>0.2495201023781593</v>
      </c>
      <c r="K719" s="69">
        <v>1871.8</v>
      </c>
      <c r="L719" s="620">
        <v>2.1995307667697556E-3</v>
      </c>
      <c r="M719" s="69">
        <v>16.5</v>
      </c>
      <c r="N719" s="620">
        <v>0</v>
      </c>
      <c r="O719" s="69">
        <v>0</v>
      </c>
      <c r="P719" s="69">
        <v>0</v>
      </c>
      <c r="Q719" s="69">
        <v>0</v>
      </c>
      <c r="R719" s="69">
        <v>404.1</v>
      </c>
      <c r="S719" s="69">
        <v>21.2</v>
      </c>
      <c r="T719" s="69">
        <v>938.19999999999993</v>
      </c>
      <c r="U719" s="620">
        <v>0.1699770715580676</v>
      </c>
      <c r="V719" s="69">
        <v>1275.0999999999999</v>
      </c>
      <c r="W719" s="69">
        <v>0</v>
      </c>
      <c r="X719" s="69">
        <v>0</v>
      </c>
      <c r="Y719" s="69">
        <v>0</v>
      </c>
      <c r="Z719" s="60">
        <v>12213.300000000003</v>
      </c>
      <c r="AA719" s="143">
        <v>1104.2</v>
      </c>
      <c r="AB719" s="69">
        <v>2379.3000000000002</v>
      </c>
      <c r="AC719" s="69">
        <v>10938.200000000003</v>
      </c>
      <c r="AD719" s="238">
        <v>0.7</v>
      </c>
      <c r="AE719" s="69">
        <v>5251.12</v>
      </c>
      <c r="AF719" s="69"/>
      <c r="AG719" s="69">
        <v>3546.9</v>
      </c>
      <c r="AH719" s="503">
        <v>0.69999733390210095</v>
      </c>
      <c r="AI719" s="594">
        <v>2871.8</v>
      </c>
      <c r="AJ719" s="69">
        <v>209</v>
      </c>
      <c r="AK719" s="438">
        <v>0.09</v>
      </c>
      <c r="AL719" s="69">
        <v>675.1</v>
      </c>
      <c r="AM719" s="497">
        <v>0.78999733390210092</v>
      </c>
      <c r="AN719" s="461"/>
      <c r="AP719" s="576"/>
    </row>
    <row r="720" spans="2:42" s="601" customFormat="1" x14ac:dyDescent="0.25">
      <c r="B720" s="576">
        <v>706</v>
      </c>
      <c r="C720" s="667"/>
      <c r="D720" s="15" t="s">
        <v>525</v>
      </c>
      <c r="E720" s="112">
        <v>9</v>
      </c>
      <c r="F720" s="112">
        <v>36</v>
      </c>
      <c r="G720" s="112">
        <v>35</v>
      </c>
      <c r="H720" s="69">
        <v>3144.2999999999997</v>
      </c>
      <c r="I720" s="69">
        <v>106.80000000000001</v>
      </c>
      <c r="J720" s="620">
        <v>0.27929904907292563</v>
      </c>
      <c r="K720" s="69">
        <v>878.19999999999993</v>
      </c>
      <c r="L720" s="620">
        <v>0</v>
      </c>
      <c r="M720" s="69">
        <v>0</v>
      </c>
      <c r="N720" s="620">
        <v>0</v>
      </c>
      <c r="O720" s="69">
        <v>0</v>
      </c>
      <c r="P720" s="69">
        <v>0</v>
      </c>
      <c r="Q720" s="69">
        <v>13</v>
      </c>
      <c r="R720" s="69">
        <v>126.39999999999999</v>
      </c>
      <c r="S720" s="69">
        <v>8.4</v>
      </c>
      <c r="T720" s="69">
        <v>401</v>
      </c>
      <c r="U720" s="620">
        <v>0.17005374805203069</v>
      </c>
      <c r="V720" s="69">
        <v>534.70000000000005</v>
      </c>
      <c r="W720" s="69">
        <v>0</v>
      </c>
      <c r="X720" s="69">
        <v>0</v>
      </c>
      <c r="Y720" s="69">
        <v>0</v>
      </c>
      <c r="Z720" s="60">
        <v>5212.7999999999993</v>
      </c>
      <c r="AA720" s="143">
        <v>471.3</v>
      </c>
      <c r="AB720" s="69">
        <v>1006</v>
      </c>
      <c r="AC720" s="69">
        <v>4678.0999999999995</v>
      </c>
      <c r="AD720" s="238">
        <v>0.7</v>
      </c>
      <c r="AE720" s="69">
        <v>2201.0099999999998</v>
      </c>
      <c r="AF720" s="69"/>
      <c r="AG720" s="69">
        <v>1415.1</v>
      </c>
      <c r="AH720" s="503">
        <v>0.69999681964189175</v>
      </c>
      <c r="AI720" s="594">
        <v>1195</v>
      </c>
      <c r="AJ720" s="69">
        <v>161</v>
      </c>
      <c r="AK720" s="438">
        <v>7.0000000000000007E-2</v>
      </c>
      <c r="AL720" s="69">
        <v>220.1</v>
      </c>
      <c r="AM720" s="497">
        <v>0.76999681964189182</v>
      </c>
      <c r="AN720" s="461"/>
      <c r="AP720" s="576"/>
    </row>
    <row r="721" spans="2:42" s="601" customFormat="1" x14ac:dyDescent="0.25">
      <c r="B721" s="576">
        <v>707</v>
      </c>
      <c r="C721" s="667" t="s">
        <v>526</v>
      </c>
      <c r="D721" s="496" t="s">
        <v>124</v>
      </c>
      <c r="E721" s="530">
        <v>8</v>
      </c>
      <c r="F721" s="530">
        <v>45</v>
      </c>
      <c r="G721" s="530">
        <v>40</v>
      </c>
      <c r="H721" s="65">
        <v>3691.8</v>
      </c>
      <c r="I721" s="65">
        <v>165.6</v>
      </c>
      <c r="J721" s="615">
        <v>0.33674630261660976</v>
      </c>
      <c r="K721" s="65">
        <v>1243.2</v>
      </c>
      <c r="L721" s="615">
        <v>0</v>
      </c>
      <c r="M721" s="65">
        <v>0</v>
      </c>
      <c r="N721" s="615">
        <v>0</v>
      </c>
      <c r="O721" s="65">
        <v>0</v>
      </c>
      <c r="P721" s="65">
        <v>0</v>
      </c>
      <c r="Q721" s="65">
        <v>0</v>
      </c>
      <c r="R721" s="65">
        <v>167</v>
      </c>
      <c r="S721" s="65">
        <v>12.600000000000001</v>
      </c>
      <c r="T721" s="65">
        <v>492.50000000000006</v>
      </c>
      <c r="U721" s="615">
        <v>0.16994420066092419</v>
      </c>
      <c r="V721" s="65">
        <v>627.4</v>
      </c>
      <c r="W721" s="65">
        <v>0</v>
      </c>
      <c r="X721" s="65">
        <v>0</v>
      </c>
      <c r="Y721" s="65">
        <v>44.2</v>
      </c>
      <c r="Z721" s="65">
        <v>6444.3</v>
      </c>
      <c r="AA721" s="140">
        <v>582.6</v>
      </c>
      <c r="AB721" s="140">
        <v>1210</v>
      </c>
      <c r="AC721" s="140">
        <v>5816.9</v>
      </c>
      <c r="AD721" s="232">
        <v>0.7</v>
      </c>
      <c r="AE721" s="140">
        <v>2584.2599999999998</v>
      </c>
      <c r="AF721" s="140"/>
      <c r="AG721" s="140">
        <v>1531.4</v>
      </c>
      <c r="AH721" s="497"/>
      <c r="AI721" s="140">
        <v>1374.2</v>
      </c>
      <c r="AJ721" s="65"/>
      <c r="AK721" s="429"/>
      <c r="AL721" s="65">
        <v>157.19999999999999</v>
      </c>
      <c r="AM721" s="498"/>
      <c r="AN721" s="62">
        <v>0</v>
      </c>
      <c r="AP721" s="576"/>
    </row>
    <row r="722" spans="2:42" s="601" customFormat="1" x14ac:dyDescent="0.25">
      <c r="B722" s="576">
        <v>708</v>
      </c>
      <c r="C722" s="667"/>
      <c r="D722" s="15" t="s">
        <v>527</v>
      </c>
      <c r="E722" s="112">
        <v>3</v>
      </c>
      <c r="F722" s="112">
        <v>16</v>
      </c>
      <c r="G722" s="112">
        <v>15</v>
      </c>
      <c r="H722" s="69">
        <v>1445.9</v>
      </c>
      <c r="I722" s="69">
        <v>68.400000000000006</v>
      </c>
      <c r="J722" s="620">
        <v>0.38550383843972608</v>
      </c>
      <c r="K722" s="69">
        <v>557.4</v>
      </c>
      <c r="L722" s="620">
        <v>0</v>
      </c>
      <c r="M722" s="69">
        <v>0</v>
      </c>
      <c r="N722" s="620">
        <v>0</v>
      </c>
      <c r="O722" s="69">
        <v>0</v>
      </c>
      <c r="P722" s="69">
        <v>0</v>
      </c>
      <c r="Q722" s="69">
        <v>0</v>
      </c>
      <c r="R722" s="69">
        <v>45</v>
      </c>
      <c r="S722" s="69">
        <v>4.2</v>
      </c>
      <c r="T722" s="69">
        <v>197.39999999999998</v>
      </c>
      <c r="U722" s="620">
        <v>0.16985960301542291</v>
      </c>
      <c r="V722" s="69">
        <v>245.6</v>
      </c>
      <c r="W722" s="69">
        <v>0</v>
      </c>
      <c r="X722" s="69">
        <v>0</v>
      </c>
      <c r="Y722" s="69">
        <v>22.1</v>
      </c>
      <c r="Z722" s="60">
        <v>2586</v>
      </c>
      <c r="AA722" s="143">
        <v>233.8</v>
      </c>
      <c r="AB722" s="69">
        <v>479.4</v>
      </c>
      <c r="AC722" s="69">
        <v>2340.4</v>
      </c>
      <c r="AD722" s="238">
        <v>0.7</v>
      </c>
      <c r="AE722" s="69">
        <v>1012.13</v>
      </c>
      <c r="AF722" s="69"/>
      <c r="AG722" s="69">
        <v>532.70000000000005</v>
      </c>
      <c r="AH722" s="503">
        <v>0.69997925167715602</v>
      </c>
      <c r="AI722" s="594">
        <v>532.70000000000005</v>
      </c>
      <c r="AJ722" s="69">
        <v>109</v>
      </c>
      <c r="AK722" s="438">
        <v>0</v>
      </c>
      <c r="AL722" s="69">
        <v>0</v>
      </c>
      <c r="AM722" s="497">
        <v>0.69997925167715602</v>
      </c>
      <c r="AN722" s="461"/>
      <c r="AP722" s="576"/>
    </row>
    <row r="723" spans="2:42" s="601" customFormat="1" x14ac:dyDescent="0.25">
      <c r="B723" s="576">
        <v>709</v>
      </c>
      <c r="C723" s="667"/>
      <c r="D723" s="15" t="s">
        <v>528</v>
      </c>
      <c r="E723" s="112">
        <v>5</v>
      </c>
      <c r="F723" s="112">
        <v>29</v>
      </c>
      <c r="G723" s="112">
        <v>25</v>
      </c>
      <c r="H723" s="69">
        <v>2245.9</v>
      </c>
      <c r="I723" s="69">
        <v>97.199999999999989</v>
      </c>
      <c r="J723" s="620">
        <v>0.3053564272674652</v>
      </c>
      <c r="K723" s="69">
        <v>685.80000000000007</v>
      </c>
      <c r="L723" s="620">
        <v>0</v>
      </c>
      <c r="M723" s="69">
        <v>0</v>
      </c>
      <c r="N723" s="620">
        <v>0</v>
      </c>
      <c r="O723" s="69">
        <v>0</v>
      </c>
      <c r="P723" s="69">
        <v>0</v>
      </c>
      <c r="Q723" s="69">
        <v>0</v>
      </c>
      <c r="R723" s="69">
        <v>122</v>
      </c>
      <c r="S723" s="69">
        <v>8.4</v>
      </c>
      <c r="T723" s="69">
        <v>295.10000000000008</v>
      </c>
      <c r="U723" s="620">
        <v>0.16999866423260163</v>
      </c>
      <c r="V723" s="69">
        <v>381.8</v>
      </c>
      <c r="W723" s="69">
        <v>0</v>
      </c>
      <c r="X723" s="69">
        <v>0</v>
      </c>
      <c r="Y723" s="69">
        <v>22.1</v>
      </c>
      <c r="Z723" s="60">
        <v>3858.3</v>
      </c>
      <c r="AA723" s="143">
        <v>348.8</v>
      </c>
      <c r="AB723" s="69">
        <v>730.6</v>
      </c>
      <c r="AC723" s="69">
        <v>3476.5</v>
      </c>
      <c r="AD723" s="238">
        <v>0.7</v>
      </c>
      <c r="AE723" s="69">
        <v>1572.1299999999999</v>
      </c>
      <c r="AF723" s="69"/>
      <c r="AG723" s="69">
        <v>998.7</v>
      </c>
      <c r="AH723" s="503">
        <v>0.69998664232601626</v>
      </c>
      <c r="AI723" s="594">
        <v>841.5</v>
      </c>
      <c r="AJ723" s="69">
        <v>153</v>
      </c>
      <c r="AK723" s="438">
        <v>7.0000000000000007E-2</v>
      </c>
      <c r="AL723" s="69">
        <v>157.19999999999999</v>
      </c>
      <c r="AM723" s="497">
        <v>0.76998664232601621</v>
      </c>
      <c r="AN723" s="461"/>
      <c r="AP723" s="576"/>
    </row>
    <row r="724" spans="2:42" x14ac:dyDescent="0.25">
      <c r="B724" s="576">
        <v>710</v>
      </c>
      <c r="C724" s="741" t="s">
        <v>529</v>
      </c>
      <c r="D724" s="742"/>
      <c r="E724" s="511">
        <v>90</v>
      </c>
      <c r="F724" s="511">
        <v>572</v>
      </c>
      <c r="G724" s="511">
        <v>525</v>
      </c>
      <c r="H724" s="512">
        <v>53527.579999999994</v>
      </c>
      <c r="I724" s="512">
        <v>1757.3220000000001</v>
      </c>
      <c r="J724" s="598">
        <v>0.27334925285245476</v>
      </c>
      <c r="K724" s="512">
        <v>14631.724</v>
      </c>
      <c r="L724" s="598">
        <v>1.5300523580554176E-3</v>
      </c>
      <c r="M724" s="512">
        <v>81.900000000000006</v>
      </c>
      <c r="N724" s="598">
        <v>0</v>
      </c>
      <c r="O724" s="512">
        <v>0</v>
      </c>
      <c r="P724" s="512">
        <v>0</v>
      </c>
      <c r="Q724" s="512">
        <v>0</v>
      </c>
      <c r="R724" s="512">
        <v>1517.5197599999999</v>
      </c>
      <c r="S724" s="512">
        <v>80.400000000000006</v>
      </c>
      <c r="T724" s="512">
        <v>6523.4955128000001</v>
      </c>
      <c r="U724" s="598">
        <v>0.18202917198199509</v>
      </c>
      <c r="V724" s="513">
        <v>9743.5810655999994</v>
      </c>
      <c r="W724" s="512">
        <v>0</v>
      </c>
      <c r="X724" s="512">
        <v>8.8000000000000007</v>
      </c>
      <c r="Y724" s="512">
        <v>13.6</v>
      </c>
      <c r="Z724" s="512">
        <v>91127.322338399987</v>
      </c>
      <c r="AA724" s="509">
        <v>10011.300000000001</v>
      </c>
      <c r="AB724" s="509">
        <v>20127.681065600005</v>
      </c>
      <c r="AC724" s="509">
        <v>81010.941272800002</v>
      </c>
      <c r="AD724" s="599"/>
      <c r="AE724" s="509">
        <v>38674.216</v>
      </c>
      <c r="AF724" s="509"/>
      <c r="AG724" s="525">
        <v>19673.599999999999</v>
      </c>
      <c r="AH724" s="526"/>
      <c r="AI724" s="525">
        <v>17970.899999999998</v>
      </c>
      <c r="AJ724" s="525"/>
      <c r="AK724" s="525"/>
      <c r="AL724" s="525">
        <v>1702.7</v>
      </c>
      <c r="AM724" s="497"/>
      <c r="AN724" s="525">
        <v>0</v>
      </c>
    </row>
    <row r="725" spans="2:42" ht="47.25" x14ac:dyDescent="0.25">
      <c r="B725" s="576">
        <v>711</v>
      </c>
      <c r="C725" s="561" t="s">
        <v>833</v>
      </c>
      <c r="D725" s="609"/>
      <c r="E725" s="564"/>
      <c r="F725" s="564">
        <v>16</v>
      </c>
      <c r="G725" s="564">
        <v>16</v>
      </c>
      <c r="H725" s="309">
        <v>1721.3</v>
      </c>
      <c r="I725" s="309">
        <v>111.6</v>
      </c>
      <c r="J725" s="611">
        <v>0.47347934700517053</v>
      </c>
      <c r="K725" s="134">
        <v>815</v>
      </c>
      <c r="L725" s="611">
        <v>0</v>
      </c>
      <c r="M725" s="134">
        <v>0</v>
      </c>
      <c r="N725" s="611">
        <v>0</v>
      </c>
      <c r="O725" s="309">
        <v>0</v>
      </c>
      <c r="P725" s="309">
        <v>0</v>
      </c>
      <c r="Q725" s="309">
        <v>0</v>
      </c>
      <c r="R725" s="309">
        <v>0</v>
      </c>
      <c r="S725" s="309">
        <v>0</v>
      </c>
      <c r="T725" s="309">
        <v>220.7</v>
      </c>
      <c r="U725" s="611">
        <v>0.21658049148899089</v>
      </c>
      <c r="V725" s="156">
        <v>372.8</v>
      </c>
      <c r="W725" s="309">
        <v>0</v>
      </c>
      <c r="X725" s="309">
        <v>0</v>
      </c>
      <c r="Y725" s="309">
        <v>0</v>
      </c>
      <c r="Z725" s="309">
        <v>3241.3999999999996</v>
      </c>
      <c r="AA725" s="146">
        <v>256.60000000000002</v>
      </c>
      <c r="AB725" s="309">
        <v>629.40000000000009</v>
      </c>
      <c r="AC725" s="309">
        <v>2868.5999999999995</v>
      </c>
      <c r="AD725" s="310">
        <v>0.4</v>
      </c>
      <c r="AE725" s="309"/>
      <c r="AF725" s="309"/>
      <c r="AG725" s="309"/>
      <c r="AH725" s="532"/>
      <c r="AI725" s="594"/>
      <c r="AJ725" s="309"/>
      <c r="AK725" s="531"/>
      <c r="AL725" s="309"/>
      <c r="AM725" s="497"/>
      <c r="AN725" s="146"/>
    </row>
    <row r="726" spans="2:42" x14ac:dyDescent="0.25">
      <c r="B726" s="576">
        <v>712</v>
      </c>
      <c r="C726" s="494" t="s">
        <v>710</v>
      </c>
      <c r="D726" s="28"/>
      <c r="E726" s="572">
        <v>90</v>
      </c>
      <c r="F726" s="572">
        <v>572</v>
      </c>
      <c r="G726" s="572">
        <v>525</v>
      </c>
      <c r="H726" s="66">
        <v>53527.579999999994</v>
      </c>
      <c r="I726" s="66">
        <v>1757.3220000000001</v>
      </c>
      <c r="J726" s="615">
        <v>0.27334925285245476</v>
      </c>
      <c r="K726" s="66">
        <v>14631.724</v>
      </c>
      <c r="L726" s="615">
        <v>1.5300523580554176E-3</v>
      </c>
      <c r="M726" s="66">
        <v>81.900000000000006</v>
      </c>
      <c r="N726" s="615">
        <v>0</v>
      </c>
      <c r="O726" s="66">
        <v>0</v>
      </c>
      <c r="P726" s="66">
        <v>0</v>
      </c>
      <c r="Q726" s="66">
        <v>0</v>
      </c>
      <c r="R726" s="66">
        <v>1517.5197599999999</v>
      </c>
      <c r="S726" s="66">
        <v>80.400000000000006</v>
      </c>
      <c r="T726" s="66">
        <v>6523.4955128000001</v>
      </c>
      <c r="U726" s="615">
        <v>0.18202917198199509</v>
      </c>
      <c r="V726" s="66">
        <v>9743.5810655999994</v>
      </c>
      <c r="W726" s="66">
        <v>0</v>
      </c>
      <c r="X726" s="66">
        <v>8.8000000000000007</v>
      </c>
      <c r="Y726" s="66">
        <v>13.6</v>
      </c>
      <c r="Z726" s="66">
        <v>87885.922338399992</v>
      </c>
      <c r="AA726" s="63">
        <v>9754.7000000000007</v>
      </c>
      <c r="AB726" s="63">
        <v>19498.281065600004</v>
      </c>
      <c r="AC726" s="63">
        <v>78142.341272799997</v>
      </c>
      <c r="AD726" s="245">
        <v>0.7</v>
      </c>
      <c r="AE726" s="63">
        <v>37469.305999999997</v>
      </c>
      <c r="AF726" s="63"/>
      <c r="AG726" s="63">
        <v>19673.599999999999</v>
      </c>
      <c r="AH726" s="499"/>
      <c r="AI726" s="63">
        <v>17970.899999999998</v>
      </c>
      <c r="AJ726" s="63">
        <v>0</v>
      </c>
      <c r="AK726" s="63"/>
      <c r="AL726" s="63">
        <v>1702.7</v>
      </c>
      <c r="AM726" s="499"/>
      <c r="AN726" s="63">
        <v>0</v>
      </c>
    </row>
    <row r="727" spans="2:42" s="601" customFormat="1" x14ac:dyDescent="0.25">
      <c r="B727" s="576">
        <v>713</v>
      </c>
      <c r="C727" s="743" t="s">
        <v>530</v>
      </c>
      <c r="D727" s="496" t="s">
        <v>124</v>
      </c>
      <c r="E727" s="530">
        <v>9</v>
      </c>
      <c r="F727" s="530">
        <v>68</v>
      </c>
      <c r="G727" s="530">
        <v>58</v>
      </c>
      <c r="H727" s="65">
        <v>5891.28</v>
      </c>
      <c r="I727" s="65">
        <v>183.29500000000002</v>
      </c>
      <c r="J727" s="615">
        <v>0.25561507855678223</v>
      </c>
      <c r="K727" s="65">
        <v>1505.8999999999999</v>
      </c>
      <c r="L727" s="615">
        <v>0</v>
      </c>
      <c r="M727" s="65">
        <v>0</v>
      </c>
      <c r="N727" s="615">
        <v>0</v>
      </c>
      <c r="O727" s="65">
        <v>0</v>
      </c>
      <c r="P727" s="65">
        <v>0</v>
      </c>
      <c r="Q727" s="65">
        <v>0</v>
      </c>
      <c r="R727" s="65">
        <v>203.29999999999998</v>
      </c>
      <c r="S727" s="65">
        <v>12.7</v>
      </c>
      <c r="T727" s="65">
        <v>610.6473933333333</v>
      </c>
      <c r="U727" s="615">
        <v>0.17572792194565529</v>
      </c>
      <c r="V727" s="65">
        <v>1035.2623920000001</v>
      </c>
      <c r="W727" s="65">
        <v>0</v>
      </c>
      <c r="X727" s="65">
        <v>0</v>
      </c>
      <c r="Y727" s="65">
        <v>0</v>
      </c>
      <c r="Z727" s="65">
        <v>9442.3847853333336</v>
      </c>
      <c r="AA727" s="140">
        <v>1171.5</v>
      </c>
      <c r="AB727" s="140">
        <v>2206.7623919999996</v>
      </c>
      <c r="AC727" s="140">
        <v>8407.1223933333331</v>
      </c>
      <c r="AD727" s="232">
        <v>0.7</v>
      </c>
      <c r="AE727" s="140">
        <v>4123.8959999999997</v>
      </c>
      <c r="AF727" s="140"/>
      <c r="AG727" s="140">
        <v>1917.1</v>
      </c>
      <c r="AH727" s="497"/>
      <c r="AI727" s="140">
        <v>1917.1</v>
      </c>
      <c r="AJ727" s="65"/>
      <c r="AK727" s="429">
        <v>0</v>
      </c>
      <c r="AL727" s="65">
        <v>0</v>
      </c>
      <c r="AM727" s="498"/>
      <c r="AN727" s="62">
        <v>0</v>
      </c>
      <c r="AP727" s="576"/>
    </row>
    <row r="728" spans="2:42" s="601" customFormat="1" x14ac:dyDescent="0.25">
      <c r="B728" s="576">
        <v>714</v>
      </c>
      <c r="C728" s="743"/>
      <c r="D728" s="15" t="s">
        <v>749</v>
      </c>
      <c r="E728" s="112">
        <v>4</v>
      </c>
      <c r="F728" s="112">
        <v>31</v>
      </c>
      <c r="G728" s="112">
        <v>24</v>
      </c>
      <c r="H728" s="69">
        <v>2901.1</v>
      </c>
      <c r="I728" s="69">
        <v>64.400000000000006</v>
      </c>
      <c r="J728" s="620">
        <v>0.28725066642154606</v>
      </c>
      <c r="K728" s="69">
        <v>625</v>
      </c>
      <c r="L728" s="620">
        <v>0</v>
      </c>
      <c r="M728" s="69">
        <v>0</v>
      </c>
      <c r="N728" s="620">
        <v>0</v>
      </c>
      <c r="O728" s="69">
        <v>0</v>
      </c>
      <c r="P728" s="69">
        <v>0</v>
      </c>
      <c r="Q728" s="69">
        <v>0</v>
      </c>
      <c r="R728" s="69">
        <v>101.6</v>
      </c>
      <c r="S728" s="69">
        <v>8.5</v>
      </c>
      <c r="T728" s="69">
        <v>197.87361000000001</v>
      </c>
      <c r="U728" s="620">
        <v>0.15029827306883595</v>
      </c>
      <c r="V728" s="69">
        <v>436.03031999999996</v>
      </c>
      <c r="W728" s="69">
        <v>0</v>
      </c>
      <c r="X728" s="69">
        <v>0</v>
      </c>
      <c r="Y728" s="69">
        <v>0</v>
      </c>
      <c r="Z728" s="60">
        <v>4334.5039299999999</v>
      </c>
      <c r="AA728" s="143">
        <v>754.5</v>
      </c>
      <c r="AB728" s="69">
        <v>1190.5303199999998</v>
      </c>
      <c r="AC728" s="69">
        <v>3898.47361</v>
      </c>
      <c r="AD728" s="238">
        <v>0.7</v>
      </c>
      <c r="AE728" s="69">
        <v>2030.7699999999998</v>
      </c>
      <c r="AF728" s="69"/>
      <c r="AG728" s="69">
        <v>840.2</v>
      </c>
      <c r="AH728" s="503">
        <v>0.69998632242942327</v>
      </c>
      <c r="AI728" s="594">
        <v>840.2</v>
      </c>
      <c r="AJ728" s="69">
        <v>116</v>
      </c>
      <c r="AK728" s="438">
        <v>0</v>
      </c>
      <c r="AL728" s="69">
        <v>0</v>
      </c>
      <c r="AM728" s="497">
        <v>0.69998632242942327</v>
      </c>
      <c r="AN728" s="461"/>
      <c r="AP728" s="576"/>
    </row>
    <row r="729" spans="2:42" s="601" customFormat="1" x14ac:dyDescent="0.25">
      <c r="B729" s="576">
        <v>715</v>
      </c>
      <c r="C729" s="743"/>
      <c r="D729" s="15" t="s">
        <v>750</v>
      </c>
      <c r="E729" s="112">
        <v>3</v>
      </c>
      <c r="F729" s="112">
        <v>19</v>
      </c>
      <c r="G729" s="112">
        <v>19</v>
      </c>
      <c r="H729" s="69">
        <v>1651.9</v>
      </c>
      <c r="I729" s="69">
        <v>62.495000000000005</v>
      </c>
      <c r="J729" s="620">
        <v>0.30371087838246863</v>
      </c>
      <c r="K729" s="69">
        <v>501.69999999999993</v>
      </c>
      <c r="L729" s="620">
        <v>0</v>
      </c>
      <c r="M729" s="69">
        <v>0</v>
      </c>
      <c r="N729" s="620">
        <v>0</v>
      </c>
      <c r="O729" s="69">
        <v>0</v>
      </c>
      <c r="P729" s="69">
        <v>0</v>
      </c>
      <c r="Q729" s="69">
        <v>0</v>
      </c>
      <c r="R729" s="69">
        <v>58.8</v>
      </c>
      <c r="S729" s="69">
        <v>4.2</v>
      </c>
      <c r="T729" s="69">
        <v>230.72662666666668</v>
      </c>
      <c r="U729" s="620">
        <v>0.20039999999999997</v>
      </c>
      <c r="V729" s="69">
        <v>331.04075999999998</v>
      </c>
      <c r="W729" s="69">
        <v>0</v>
      </c>
      <c r="X729" s="69">
        <v>0</v>
      </c>
      <c r="Y729" s="69">
        <v>0</v>
      </c>
      <c r="Z729" s="60">
        <v>2840.8623866666662</v>
      </c>
      <c r="AA729" s="143">
        <v>231.9</v>
      </c>
      <c r="AB729" s="69">
        <v>562.94075999999995</v>
      </c>
      <c r="AC729" s="69">
        <v>2509.8216266666664</v>
      </c>
      <c r="AD729" s="238">
        <v>0.7</v>
      </c>
      <c r="AE729" s="69">
        <v>1156.33</v>
      </c>
      <c r="AF729" s="69"/>
      <c r="AG729" s="69">
        <v>593.4</v>
      </c>
      <c r="AH729" s="503">
        <v>0.7000065137114837</v>
      </c>
      <c r="AI729" s="594">
        <v>593.4</v>
      </c>
      <c r="AJ729" s="69"/>
      <c r="AK729" s="438">
        <v>0</v>
      </c>
      <c r="AL729" s="69">
        <v>0</v>
      </c>
      <c r="AM729" s="497">
        <v>0.7000065137114837</v>
      </c>
      <c r="AN729" s="461"/>
      <c r="AP729" s="576"/>
    </row>
    <row r="730" spans="2:42" s="601" customFormat="1" x14ac:dyDescent="0.25">
      <c r="B730" s="576">
        <v>716</v>
      </c>
      <c r="C730" s="743"/>
      <c r="D730" s="15" t="s">
        <v>751</v>
      </c>
      <c r="E730" s="112">
        <v>2</v>
      </c>
      <c r="F730" s="112">
        <v>18</v>
      </c>
      <c r="G730" s="112">
        <v>15</v>
      </c>
      <c r="H730" s="69">
        <v>1338.28</v>
      </c>
      <c r="I730" s="69">
        <v>56.4</v>
      </c>
      <c r="J730" s="620">
        <v>0.28334877604088832</v>
      </c>
      <c r="K730" s="69">
        <v>379.20000000000005</v>
      </c>
      <c r="L730" s="620">
        <v>0</v>
      </c>
      <c r="M730" s="69">
        <v>0</v>
      </c>
      <c r="N730" s="620">
        <v>0</v>
      </c>
      <c r="O730" s="69">
        <v>0</v>
      </c>
      <c r="P730" s="69">
        <v>0</v>
      </c>
      <c r="Q730" s="69">
        <v>0</v>
      </c>
      <c r="R730" s="69">
        <v>42.9</v>
      </c>
      <c r="S730" s="69">
        <v>0</v>
      </c>
      <c r="T730" s="69">
        <v>182.04715666666667</v>
      </c>
      <c r="U730" s="620">
        <v>0.20040000000000002</v>
      </c>
      <c r="V730" s="69">
        <v>268.19131200000004</v>
      </c>
      <c r="W730" s="69">
        <v>0</v>
      </c>
      <c r="X730" s="69">
        <v>0</v>
      </c>
      <c r="Y730" s="69">
        <v>0</v>
      </c>
      <c r="Z730" s="60">
        <v>2267.0184686666671</v>
      </c>
      <c r="AA730" s="143">
        <v>185.1</v>
      </c>
      <c r="AB730" s="69">
        <v>453.29131200000006</v>
      </c>
      <c r="AC730" s="69">
        <v>1998.827156666667</v>
      </c>
      <c r="AD730" s="238">
        <v>0.7</v>
      </c>
      <c r="AE730" s="69">
        <v>936.79599999999994</v>
      </c>
      <c r="AF730" s="69"/>
      <c r="AG730" s="69">
        <v>483.5</v>
      </c>
      <c r="AH730" s="503">
        <v>0.69999649699614441</v>
      </c>
      <c r="AI730" s="594">
        <v>483.5</v>
      </c>
      <c r="AJ730" s="69">
        <v>101</v>
      </c>
      <c r="AK730" s="438">
        <v>0</v>
      </c>
      <c r="AL730" s="69">
        <v>0</v>
      </c>
      <c r="AM730" s="497">
        <v>0.69999649699614441</v>
      </c>
      <c r="AN730" s="461"/>
      <c r="AP730" s="576"/>
    </row>
    <row r="731" spans="2:42" s="601" customFormat="1" x14ac:dyDescent="0.25">
      <c r="B731" s="576">
        <v>717</v>
      </c>
      <c r="C731" s="743" t="s">
        <v>531</v>
      </c>
      <c r="D731" s="496" t="s">
        <v>124</v>
      </c>
      <c r="E731" s="530">
        <v>9</v>
      </c>
      <c r="F731" s="530">
        <v>68</v>
      </c>
      <c r="G731" s="530">
        <v>60</v>
      </c>
      <c r="H731" s="65">
        <v>5590.2000000000007</v>
      </c>
      <c r="I731" s="65">
        <v>219.60000000000002</v>
      </c>
      <c r="J731" s="615">
        <v>0.34798397195091407</v>
      </c>
      <c r="K731" s="65">
        <v>1945.3000000000002</v>
      </c>
      <c r="L731" s="615">
        <v>0</v>
      </c>
      <c r="M731" s="65">
        <v>0</v>
      </c>
      <c r="N731" s="615">
        <v>0</v>
      </c>
      <c r="O731" s="65">
        <v>0</v>
      </c>
      <c r="P731" s="65">
        <v>0</v>
      </c>
      <c r="Q731" s="65">
        <v>0</v>
      </c>
      <c r="R731" s="65">
        <v>142.5</v>
      </c>
      <c r="S731" s="65">
        <v>12.7</v>
      </c>
      <c r="T731" s="65">
        <v>775.0607266666666</v>
      </c>
      <c r="U731" s="615">
        <v>0.20039999999999999</v>
      </c>
      <c r="V731" s="65">
        <v>1120.2760800000001</v>
      </c>
      <c r="W731" s="65">
        <v>0</v>
      </c>
      <c r="X731" s="65">
        <v>0</v>
      </c>
      <c r="Y731" s="65">
        <v>0</v>
      </c>
      <c r="Z731" s="65">
        <v>9805.6368066666655</v>
      </c>
      <c r="AA731" s="140">
        <v>800.5</v>
      </c>
      <c r="AB731" s="140">
        <v>1920.7760800000001</v>
      </c>
      <c r="AC731" s="140">
        <v>8685.3607266666659</v>
      </c>
      <c r="AD731" s="232">
        <v>0.7</v>
      </c>
      <c r="AE731" s="140">
        <v>3913.1400000000003</v>
      </c>
      <c r="AF731" s="140"/>
      <c r="AG731" s="140">
        <v>2276.6000000000004</v>
      </c>
      <c r="AH731" s="497"/>
      <c r="AI731" s="140">
        <v>1992.3000000000002</v>
      </c>
      <c r="AJ731" s="65"/>
      <c r="AK731" s="429"/>
      <c r="AL731" s="65">
        <v>284.3</v>
      </c>
      <c r="AM731" s="498"/>
      <c r="AN731" s="62">
        <v>0</v>
      </c>
      <c r="AP731" s="576"/>
    </row>
    <row r="732" spans="2:42" s="601" customFormat="1" x14ac:dyDescent="0.25">
      <c r="B732" s="576">
        <v>718</v>
      </c>
      <c r="C732" s="743"/>
      <c r="D732" s="15" t="s">
        <v>752</v>
      </c>
      <c r="E732" s="112">
        <v>1</v>
      </c>
      <c r="F732" s="112">
        <v>18</v>
      </c>
      <c r="G732" s="112">
        <v>16</v>
      </c>
      <c r="H732" s="69">
        <v>1529.1000000000001</v>
      </c>
      <c r="I732" s="69">
        <v>70.8</v>
      </c>
      <c r="J732" s="620">
        <v>0.39147210777581581</v>
      </c>
      <c r="K732" s="69">
        <v>598.6</v>
      </c>
      <c r="L732" s="620">
        <v>0</v>
      </c>
      <c r="M732" s="69">
        <v>0</v>
      </c>
      <c r="N732" s="620">
        <v>0</v>
      </c>
      <c r="O732" s="69">
        <v>0</v>
      </c>
      <c r="P732" s="69">
        <v>0</v>
      </c>
      <c r="Q732" s="69">
        <v>0</v>
      </c>
      <c r="R732" s="69">
        <v>27.1</v>
      </c>
      <c r="S732" s="69">
        <v>0</v>
      </c>
      <c r="T732" s="69">
        <v>222.2</v>
      </c>
      <c r="U732" s="620">
        <v>0.20039999999999999</v>
      </c>
      <c r="V732" s="69">
        <v>306.43164000000002</v>
      </c>
      <c r="W732" s="69">
        <v>0</v>
      </c>
      <c r="X732" s="69">
        <v>0</v>
      </c>
      <c r="Y732" s="69">
        <v>0</v>
      </c>
      <c r="Z732" s="60">
        <v>2754.23164</v>
      </c>
      <c r="AA732" s="143">
        <v>224.8</v>
      </c>
      <c r="AB732" s="69">
        <v>531.23163999999997</v>
      </c>
      <c r="AC732" s="69">
        <v>2447.7999999999997</v>
      </c>
      <c r="AD732" s="238">
        <v>0.7</v>
      </c>
      <c r="AE732" s="69">
        <v>1070.3700000000001</v>
      </c>
      <c r="AF732" s="69"/>
      <c r="AG732" s="69">
        <v>539.1</v>
      </c>
      <c r="AH732" s="503">
        <v>0.69997491334772077</v>
      </c>
      <c r="AI732" s="594">
        <v>539.1</v>
      </c>
      <c r="AJ732" s="69"/>
      <c r="AK732" s="438">
        <v>0</v>
      </c>
      <c r="AL732" s="69">
        <v>0</v>
      </c>
      <c r="AM732" s="497">
        <v>0.69997491334772077</v>
      </c>
      <c r="AN732" s="461"/>
      <c r="AP732" s="576"/>
    </row>
    <row r="733" spans="2:42" s="601" customFormat="1" x14ac:dyDescent="0.25">
      <c r="B733" s="576">
        <v>719</v>
      </c>
      <c r="C733" s="743"/>
      <c r="D733" s="15" t="s">
        <v>753</v>
      </c>
      <c r="E733" s="112">
        <v>8</v>
      </c>
      <c r="F733" s="112">
        <v>50</v>
      </c>
      <c r="G733" s="112">
        <v>44</v>
      </c>
      <c r="H733" s="69">
        <v>4061.1000000000004</v>
      </c>
      <c r="I733" s="69">
        <v>148.80000000000001</v>
      </c>
      <c r="J733" s="620">
        <v>0.33160966240673712</v>
      </c>
      <c r="K733" s="69">
        <v>1346.7000000000003</v>
      </c>
      <c r="L733" s="620">
        <v>0</v>
      </c>
      <c r="M733" s="69">
        <v>0</v>
      </c>
      <c r="N733" s="620">
        <v>0</v>
      </c>
      <c r="O733" s="69">
        <v>0</v>
      </c>
      <c r="P733" s="69">
        <v>0</v>
      </c>
      <c r="Q733" s="69">
        <v>0</v>
      </c>
      <c r="R733" s="69">
        <v>115.4</v>
      </c>
      <c r="S733" s="69">
        <v>12.7</v>
      </c>
      <c r="T733" s="69">
        <v>552.86072666666666</v>
      </c>
      <c r="U733" s="620">
        <v>0.20039999999999997</v>
      </c>
      <c r="V733" s="69">
        <v>813.84443999999996</v>
      </c>
      <c r="W733" s="69">
        <v>0</v>
      </c>
      <c r="X733" s="69">
        <v>0</v>
      </c>
      <c r="Y733" s="69">
        <v>0</v>
      </c>
      <c r="Z733" s="60">
        <v>7051.4051666666664</v>
      </c>
      <c r="AA733" s="143">
        <v>575.70000000000005</v>
      </c>
      <c r="AB733" s="69">
        <v>1389.5444400000001</v>
      </c>
      <c r="AC733" s="69">
        <v>6237.5607266666666</v>
      </c>
      <c r="AD733" s="238">
        <v>0.7</v>
      </c>
      <c r="AE733" s="69">
        <v>2842.77</v>
      </c>
      <c r="AF733" s="69"/>
      <c r="AG733" s="69">
        <v>1737.5</v>
      </c>
      <c r="AH733" s="503">
        <v>0.69999370613873091</v>
      </c>
      <c r="AI733" s="594">
        <v>1453.2</v>
      </c>
      <c r="AJ733" s="69">
        <v>139</v>
      </c>
      <c r="AK733" s="438">
        <v>7.0000000000000007E-2</v>
      </c>
      <c r="AL733" s="69">
        <v>284.3</v>
      </c>
      <c r="AM733" s="497">
        <v>0.76999370613873097</v>
      </c>
      <c r="AN733" s="461"/>
      <c r="AP733" s="576"/>
    </row>
    <row r="734" spans="2:42" x14ac:dyDescent="0.25">
      <c r="B734" s="576">
        <v>720</v>
      </c>
      <c r="C734" s="743" t="s">
        <v>532</v>
      </c>
      <c r="D734" s="496" t="s">
        <v>124</v>
      </c>
      <c r="E734" s="530">
        <v>11</v>
      </c>
      <c r="F734" s="530">
        <v>80</v>
      </c>
      <c r="G734" s="530">
        <v>70</v>
      </c>
      <c r="H734" s="65">
        <v>7852.1</v>
      </c>
      <c r="I734" s="65">
        <v>278</v>
      </c>
      <c r="J734" s="615">
        <v>0.28400351498325288</v>
      </c>
      <c r="K734" s="65">
        <v>2230.0239999999999</v>
      </c>
      <c r="L734" s="615">
        <v>0</v>
      </c>
      <c r="M734" s="65">
        <v>0</v>
      </c>
      <c r="N734" s="615">
        <v>0</v>
      </c>
      <c r="O734" s="65">
        <v>0</v>
      </c>
      <c r="P734" s="65">
        <v>0</v>
      </c>
      <c r="Q734" s="65">
        <v>0</v>
      </c>
      <c r="R734" s="65">
        <v>168.20000000000002</v>
      </c>
      <c r="S734" s="65">
        <v>12.7</v>
      </c>
      <c r="T734" s="65">
        <v>899.04337280000004</v>
      </c>
      <c r="U734" s="615">
        <v>0.16307135589205435</v>
      </c>
      <c r="V734" s="65">
        <v>1280.4525936</v>
      </c>
      <c r="W734" s="65">
        <v>0</v>
      </c>
      <c r="X734" s="65">
        <v>0</v>
      </c>
      <c r="Y734" s="65">
        <v>0</v>
      </c>
      <c r="Z734" s="65">
        <v>12720.519966399999</v>
      </c>
      <c r="AA734" s="140">
        <v>1838.8999999999999</v>
      </c>
      <c r="AB734" s="140">
        <v>3119.3525936000001</v>
      </c>
      <c r="AC734" s="140">
        <v>11440.0673728</v>
      </c>
      <c r="AD734" s="232">
        <v>0.7</v>
      </c>
      <c r="AE734" s="140">
        <v>5496.4699999999993</v>
      </c>
      <c r="AF734" s="140"/>
      <c r="AG734" s="140">
        <v>2657.4</v>
      </c>
      <c r="AH734" s="497"/>
      <c r="AI734" s="140">
        <v>2377.1</v>
      </c>
      <c r="AJ734" s="65"/>
      <c r="AK734" s="429"/>
      <c r="AL734" s="65">
        <v>280.3</v>
      </c>
      <c r="AM734" s="498"/>
      <c r="AN734" s="62">
        <v>0</v>
      </c>
    </row>
    <row r="735" spans="2:42" s="601" customFormat="1" x14ac:dyDescent="0.25">
      <c r="B735" s="576">
        <v>721</v>
      </c>
      <c r="C735" s="743"/>
      <c r="D735" s="15" t="s">
        <v>754</v>
      </c>
      <c r="E735" s="112">
        <v>3</v>
      </c>
      <c r="F735" s="112">
        <v>16</v>
      </c>
      <c r="G735" s="112">
        <v>16</v>
      </c>
      <c r="H735" s="69">
        <v>1997.7</v>
      </c>
      <c r="I735" s="69">
        <v>55.2</v>
      </c>
      <c r="J735" s="620">
        <v>0.32130175935072214</v>
      </c>
      <c r="K735" s="69">
        <v>481.4</v>
      </c>
      <c r="L735" s="620">
        <v>0</v>
      </c>
      <c r="M735" s="69">
        <v>0</v>
      </c>
      <c r="N735" s="620">
        <v>0</v>
      </c>
      <c r="O735" s="69">
        <v>0</v>
      </c>
      <c r="P735" s="69">
        <v>0</v>
      </c>
      <c r="Q735" s="69">
        <v>0</v>
      </c>
      <c r="R735" s="69">
        <v>43</v>
      </c>
      <c r="S735" s="69">
        <v>0</v>
      </c>
      <c r="T735" s="69">
        <v>210.18257666666665</v>
      </c>
      <c r="U735" s="620">
        <v>0.15030050157681335</v>
      </c>
      <c r="V735" s="69">
        <v>300.25531200000006</v>
      </c>
      <c r="W735" s="69">
        <v>0</v>
      </c>
      <c r="X735" s="69">
        <v>0</v>
      </c>
      <c r="Y735" s="69">
        <v>0</v>
      </c>
      <c r="Z735" s="60">
        <v>3087.737888666667</v>
      </c>
      <c r="AA735" s="143">
        <v>516.9</v>
      </c>
      <c r="AB735" s="69">
        <v>817.15531200000009</v>
      </c>
      <c r="AC735" s="69">
        <v>2787.4825766666668</v>
      </c>
      <c r="AD735" s="238">
        <v>0.7</v>
      </c>
      <c r="AE735" s="69">
        <v>1398.3899999999999</v>
      </c>
      <c r="AF735" s="69"/>
      <c r="AG735" s="69">
        <v>581.20000000000005</v>
      </c>
      <c r="AH735" s="503">
        <v>0.69998263603143618</v>
      </c>
      <c r="AI735" s="594">
        <v>581.20000000000005</v>
      </c>
      <c r="AJ735" s="69"/>
      <c r="AK735" s="438">
        <v>0</v>
      </c>
      <c r="AL735" s="69">
        <v>0</v>
      </c>
      <c r="AM735" s="497">
        <v>0.69998263603143618</v>
      </c>
      <c r="AN735" s="461"/>
      <c r="AP735" s="576"/>
    </row>
    <row r="736" spans="2:42" x14ac:dyDescent="0.25">
      <c r="B736" s="576">
        <v>722</v>
      </c>
      <c r="C736" s="743"/>
      <c r="D736" s="15" t="s">
        <v>755</v>
      </c>
      <c r="E736" s="112">
        <v>6</v>
      </c>
      <c r="F736" s="112">
        <v>41</v>
      </c>
      <c r="G736" s="112">
        <v>33</v>
      </c>
      <c r="H736" s="69">
        <v>4004.7</v>
      </c>
      <c r="I736" s="69">
        <v>139.19999999999999</v>
      </c>
      <c r="J736" s="620">
        <v>0.35827143413258705</v>
      </c>
      <c r="K736" s="69">
        <v>1089.684</v>
      </c>
      <c r="L736" s="620">
        <v>0</v>
      </c>
      <c r="M736" s="69">
        <v>0</v>
      </c>
      <c r="N736" s="620">
        <v>0</v>
      </c>
      <c r="O736" s="69">
        <v>0</v>
      </c>
      <c r="P736" s="69">
        <v>0</v>
      </c>
      <c r="Q736" s="69">
        <v>0</v>
      </c>
      <c r="R736" s="69">
        <v>64.7</v>
      </c>
      <c r="S736" s="69">
        <v>8.5</v>
      </c>
      <c r="T736" s="69">
        <v>425.10956613333332</v>
      </c>
      <c r="U736" s="620">
        <v>0.15220051479511573</v>
      </c>
      <c r="V736" s="69">
        <v>609.51740159999997</v>
      </c>
      <c r="W736" s="69">
        <v>0</v>
      </c>
      <c r="X736" s="69">
        <v>0</v>
      </c>
      <c r="Y736" s="69">
        <v>0</v>
      </c>
      <c r="Z736" s="60">
        <v>6341.4109677333327</v>
      </c>
      <c r="AA736" s="143">
        <v>1053.3</v>
      </c>
      <c r="AB736" s="69">
        <v>1662.8174015999998</v>
      </c>
      <c r="AC736" s="69">
        <v>5731.8935661333326</v>
      </c>
      <c r="AD736" s="238">
        <v>0.7</v>
      </c>
      <c r="AE736" s="69">
        <v>2803.2899999999995</v>
      </c>
      <c r="AF736" s="69"/>
      <c r="AG736" s="69">
        <v>1420.8</v>
      </c>
      <c r="AH736" s="503">
        <v>0.7000068423602267</v>
      </c>
      <c r="AI736" s="594">
        <v>1140.5</v>
      </c>
      <c r="AJ736" s="69">
        <v>161</v>
      </c>
      <c r="AK736" s="438">
        <v>7.0000000000000007E-2</v>
      </c>
      <c r="AL736" s="69">
        <v>280.3</v>
      </c>
      <c r="AM736" s="497">
        <v>0.77000684236022665</v>
      </c>
      <c r="AN736" s="461"/>
    </row>
    <row r="737" spans="2:42" s="601" customFormat="1" x14ac:dyDescent="0.25">
      <c r="B737" s="576">
        <v>723</v>
      </c>
      <c r="C737" s="743"/>
      <c r="D737" s="15" t="s">
        <v>805</v>
      </c>
      <c r="E737" s="112">
        <v>2</v>
      </c>
      <c r="F737" s="112">
        <v>23</v>
      </c>
      <c r="G737" s="112">
        <v>21</v>
      </c>
      <c r="H737" s="69">
        <v>1849.7000000000003</v>
      </c>
      <c r="I737" s="69">
        <v>83.6</v>
      </c>
      <c r="J737" s="620">
        <v>0.35624155268421903</v>
      </c>
      <c r="K737" s="69">
        <v>658.94</v>
      </c>
      <c r="L737" s="620">
        <v>0</v>
      </c>
      <c r="M737" s="69">
        <v>0</v>
      </c>
      <c r="N737" s="620">
        <v>0</v>
      </c>
      <c r="O737" s="69">
        <v>0</v>
      </c>
      <c r="P737" s="69">
        <v>0</v>
      </c>
      <c r="Q737" s="69">
        <v>0</v>
      </c>
      <c r="R737" s="69">
        <v>60.500000000000007</v>
      </c>
      <c r="S737" s="69">
        <v>4.2</v>
      </c>
      <c r="T737" s="69">
        <v>263.75123000000002</v>
      </c>
      <c r="U737" s="620">
        <v>0.20039999999999999</v>
      </c>
      <c r="V737" s="69">
        <v>370.67988000000003</v>
      </c>
      <c r="W737" s="69">
        <v>0</v>
      </c>
      <c r="X737" s="69">
        <v>0</v>
      </c>
      <c r="Y737" s="69">
        <v>0</v>
      </c>
      <c r="Z737" s="60">
        <v>3291.37111</v>
      </c>
      <c r="AA737" s="143">
        <v>268.7</v>
      </c>
      <c r="AB737" s="69">
        <v>639.37987999999996</v>
      </c>
      <c r="AC737" s="69">
        <v>2920.6912299999999</v>
      </c>
      <c r="AD737" s="238">
        <v>0.7</v>
      </c>
      <c r="AE737" s="69">
        <v>1294.7900000000002</v>
      </c>
      <c r="AF737" s="69"/>
      <c r="AG737" s="69">
        <v>655.4</v>
      </c>
      <c r="AH737" s="503">
        <v>0.6999945288425149</v>
      </c>
      <c r="AI737" s="594">
        <v>655.4</v>
      </c>
      <c r="AJ737" s="69"/>
      <c r="AK737" s="438">
        <v>0</v>
      </c>
      <c r="AL737" s="69">
        <v>0</v>
      </c>
      <c r="AM737" s="497">
        <v>0.6999945288425149</v>
      </c>
      <c r="AN737" s="461"/>
      <c r="AP737" s="576"/>
    </row>
    <row r="738" spans="2:42" s="601" customFormat="1" x14ac:dyDescent="0.25">
      <c r="B738" s="576">
        <v>724</v>
      </c>
      <c r="C738" s="743" t="s">
        <v>533</v>
      </c>
      <c r="D738" s="496" t="s">
        <v>124</v>
      </c>
      <c r="E738" s="530">
        <v>11</v>
      </c>
      <c r="F738" s="530">
        <v>72</v>
      </c>
      <c r="G738" s="530">
        <v>70</v>
      </c>
      <c r="H738" s="65">
        <v>6293.6</v>
      </c>
      <c r="I738" s="65">
        <v>250.79999999999995</v>
      </c>
      <c r="J738" s="615">
        <v>0.31900660988941143</v>
      </c>
      <c r="K738" s="65">
        <v>2007.6999999999998</v>
      </c>
      <c r="L738" s="615">
        <v>0</v>
      </c>
      <c r="M738" s="65">
        <v>0</v>
      </c>
      <c r="N738" s="615">
        <v>0</v>
      </c>
      <c r="O738" s="65">
        <v>0</v>
      </c>
      <c r="P738" s="65">
        <v>0</v>
      </c>
      <c r="Q738" s="65">
        <v>0</v>
      </c>
      <c r="R738" s="65">
        <v>171.083</v>
      </c>
      <c r="S738" s="65">
        <v>2.1</v>
      </c>
      <c r="T738" s="65">
        <v>853.97757999999999</v>
      </c>
      <c r="U738" s="615">
        <v>0.19783991356298461</v>
      </c>
      <c r="V738" s="65">
        <v>1245.12528</v>
      </c>
      <c r="W738" s="65">
        <v>0</v>
      </c>
      <c r="X738" s="65">
        <v>0</v>
      </c>
      <c r="Y738" s="65">
        <v>0</v>
      </c>
      <c r="Z738" s="65">
        <v>10824.385859999999</v>
      </c>
      <c r="AA738" s="140">
        <v>883.69999999999993</v>
      </c>
      <c r="AB738" s="140">
        <v>2128.82528</v>
      </c>
      <c r="AC738" s="140">
        <v>9579.2605799999983</v>
      </c>
      <c r="AD738" s="232">
        <v>0.7</v>
      </c>
      <c r="AE738" s="140">
        <v>4405.5199999999995</v>
      </c>
      <c r="AF738" s="140"/>
      <c r="AG738" s="140">
        <v>2276.7000000000003</v>
      </c>
      <c r="AH738" s="497"/>
      <c r="AI738" s="140">
        <v>2276.7000000000003</v>
      </c>
      <c r="AJ738" s="65"/>
      <c r="AK738" s="429">
        <v>0</v>
      </c>
      <c r="AL738" s="65">
        <v>0</v>
      </c>
      <c r="AM738" s="498"/>
      <c r="AN738" s="62">
        <v>0</v>
      </c>
      <c r="AP738" s="576"/>
    </row>
    <row r="739" spans="2:42" s="601" customFormat="1" x14ac:dyDescent="0.25">
      <c r="B739" s="576">
        <v>725</v>
      </c>
      <c r="C739" s="743"/>
      <c r="D739" s="15" t="s">
        <v>756</v>
      </c>
      <c r="E739" s="112">
        <v>5</v>
      </c>
      <c r="F739" s="112">
        <v>42</v>
      </c>
      <c r="G739" s="112">
        <v>40</v>
      </c>
      <c r="H739" s="69">
        <v>3566.3999999999996</v>
      </c>
      <c r="I739" s="69">
        <v>134.39999999999998</v>
      </c>
      <c r="J739" s="620">
        <v>0.31967810677433828</v>
      </c>
      <c r="K739" s="69">
        <v>1140.0999999999999</v>
      </c>
      <c r="L739" s="620">
        <v>0</v>
      </c>
      <c r="M739" s="69">
        <v>0</v>
      </c>
      <c r="N739" s="620">
        <v>0</v>
      </c>
      <c r="O739" s="69">
        <v>0</v>
      </c>
      <c r="P739" s="69">
        <v>0</v>
      </c>
      <c r="Q739" s="69">
        <v>0</v>
      </c>
      <c r="R739" s="69">
        <v>93.8</v>
      </c>
      <c r="S739" s="69">
        <v>0</v>
      </c>
      <c r="T739" s="69">
        <v>486.74853999999999</v>
      </c>
      <c r="U739" s="620">
        <v>0.20040000000000002</v>
      </c>
      <c r="V739" s="69">
        <v>714.70655999999997</v>
      </c>
      <c r="W739" s="69">
        <v>0</v>
      </c>
      <c r="X739" s="69">
        <v>0</v>
      </c>
      <c r="Y739" s="69">
        <v>0</v>
      </c>
      <c r="Z739" s="60">
        <v>6136.155099999999</v>
      </c>
      <c r="AA739" s="143">
        <v>500.9</v>
      </c>
      <c r="AB739" s="69">
        <v>1215.6065599999999</v>
      </c>
      <c r="AC739" s="69">
        <v>5421.4485399999994</v>
      </c>
      <c r="AD739" s="238">
        <v>0.7</v>
      </c>
      <c r="AE739" s="69">
        <v>2496.4799999999996</v>
      </c>
      <c r="AF739" s="69"/>
      <c r="AG739" s="69">
        <v>1280.9000000000001</v>
      </c>
      <c r="AH739" s="503">
        <v>0.70000744728577835</v>
      </c>
      <c r="AI739" s="594">
        <v>1280.9000000000001</v>
      </c>
      <c r="AJ739" s="69">
        <v>110</v>
      </c>
      <c r="AK739" s="438">
        <v>0</v>
      </c>
      <c r="AL739" s="69">
        <v>0</v>
      </c>
      <c r="AM739" s="497">
        <v>0.70000744728577835</v>
      </c>
      <c r="AN739" s="461"/>
      <c r="AP739" s="576"/>
    </row>
    <row r="740" spans="2:42" s="601" customFormat="1" x14ac:dyDescent="0.25">
      <c r="B740" s="576">
        <v>726</v>
      </c>
      <c r="C740" s="743"/>
      <c r="D740" s="15" t="s">
        <v>757</v>
      </c>
      <c r="E740" s="112">
        <v>3</v>
      </c>
      <c r="F740" s="112">
        <v>15</v>
      </c>
      <c r="G740" s="112">
        <v>15</v>
      </c>
      <c r="H740" s="69">
        <v>1353.3</v>
      </c>
      <c r="I740" s="69">
        <v>61.2</v>
      </c>
      <c r="J740" s="620">
        <v>0.32335771817039832</v>
      </c>
      <c r="K740" s="69">
        <v>437.6</v>
      </c>
      <c r="L740" s="620">
        <v>0</v>
      </c>
      <c r="M740" s="69">
        <v>0</v>
      </c>
      <c r="N740" s="620">
        <v>0</v>
      </c>
      <c r="O740" s="69">
        <v>0</v>
      </c>
      <c r="P740" s="69">
        <v>0</v>
      </c>
      <c r="Q740" s="69">
        <v>0</v>
      </c>
      <c r="R740" s="69">
        <v>29.8</v>
      </c>
      <c r="S740" s="69">
        <v>2.1</v>
      </c>
      <c r="T740" s="69">
        <v>186.52904000000001</v>
      </c>
      <c r="U740" s="620">
        <v>0.20040000000000002</v>
      </c>
      <c r="V740" s="69">
        <v>271.20132000000001</v>
      </c>
      <c r="W740" s="69">
        <v>0</v>
      </c>
      <c r="X740" s="69">
        <v>0</v>
      </c>
      <c r="Y740" s="69">
        <v>0</v>
      </c>
      <c r="Z740" s="60">
        <v>2341.73036</v>
      </c>
      <c r="AA740" s="143">
        <v>191.2</v>
      </c>
      <c r="AB740" s="69">
        <v>462.40132</v>
      </c>
      <c r="AC740" s="69">
        <v>2070.5290399999999</v>
      </c>
      <c r="AD740" s="238">
        <v>0.7</v>
      </c>
      <c r="AE740" s="69">
        <v>947.31</v>
      </c>
      <c r="AF740" s="69"/>
      <c r="AG740" s="69">
        <v>484.9</v>
      </c>
      <c r="AH740" s="503">
        <v>0.69999358604891748</v>
      </c>
      <c r="AI740" s="594">
        <v>484.9</v>
      </c>
      <c r="AJ740" s="69"/>
      <c r="AK740" s="438">
        <v>0</v>
      </c>
      <c r="AL740" s="69">
        <v>0</v>
      </c>
      <c r="AM740" s="497">
        <v>0.69999358604891748</v>
      </c>
      <c r="AN740" s="461"/>
      <c r="AP740" s="576"/>
    </row>
    <row r="741" spans="2:42" s="601" customFormat="1" x14ac:dyDescent="0.25">
      <c r="B741" s="576">
        <v>727</v>
      </c>
      <c r="C741" s="743"/>
      <c r="D741" s="15" t="s">
        <v>758</v>
      </c>
      <c r="E741" s="112">
        <v>3</v>
      </c>
      <c r="F741" s="112">
        <v>15</v>
      </c>
      <c r="G741" s="112">
        <v>15</v>
      </c>
      <c r="H741" s="69">
        <v>1373.9</v>
      </c>
      <c r="I741" s="69">
        <v>55.2</v>
      </c>
      <c r="J741" s="620">
        <v>0.31297765485115364</v>
      </c>
      <c r="K741" s="69">
        <v>430</v>
      </c>
      <c r="L741" s="620">
        <v>0</v>
      </c>
      <c r="M741" s="69">
        <v>0</v>
      </c>
      <c r="N741" s="620">
        <v>0</v>
      </c>
      <c r="O741" s="69">
        <v>0</v>
      </c>
      <c r="P741" s="69">
        <v>0</v>
      </c>
      <c r="Q741" s="69">
        <v>0</v>
      </c>
      <c r="R741" s="69">
        <v>47.483000000000004</v>
      </c>
      <c r="S741" s="69">
        <v>0</v>
      </c>
      <c r="T741" s="69">
        <v>180.7</v>
      </c>
      <c r="U741" s="620">
        <v>0.18867268360142658</v>
      </c>
      <c r="V741" s="69">
        <v>259.2174</v>
      </c>
      <c r="W741" s="69">
        <v>0</v>
      </c>
      <c r="X741" s="69">
        <v>0</v>
      </c>
      <c r="Y741" s="69">
        <v>0</v>
      </c>
      <c r="Z741" s="60">
        <v>2346.5003999999999</v>
      </c>
      <c r="AA741" s="143">
        <v>191.6</v>
      </c>
      <c r="AB741" s="69">
        <v>450.81740000000002</v>
      </c>
      <c r="AC741" s="69">
        <v>2087.2829999999999</v>
      </c>
      <c r="AD741" s="238">
        <v>0.7</v>
      </c>
      <c r="AE741" s="69">
        <v>961.73</v>
      </c>
      <c r="AF741" s="69"/>
      <c r="AG741" s="69">
        <v>510.9</v>
      </c>
      <c r="AH741" s="503">
        <v>0.69999082902685783</v>
      </c>
      <c r="AI741" s="594">
        <v>510.9</v>
      </c>
      <c r="AJ741" s="69"/>
      <c r="AK741" s="438">
        <v>0</v>
      </c>
      <c r="AL741" s="69">
        <v>0</v>
      </c>
      <c r="AM741" s="497">
        <v>0.69999082902685783</v>
      </c>
      <c r="AN741" s="461"/>
      <c r="AP741" s="576"/>
    </row>
    <row r="742" spans="2:42" s="601" customFormat="1" x14ac:dyDescent="0.25">
      <c r="B742" s="576">
        <v>728</v>
      </c>
      <c r="C742" s="743" t="s">
        <v>534</v>
      </c>
      <c r="D742" s="496" t="s">
        <v>124</v>
      </c>
      <c r="E742" s="530">
        <v>14</v>
      </c>
      <c r="F742" s="530">
        <v>88</v>
      </c>
      <c r="G742" s="530">
        <v>82</v>
      </c>
      <c r="H742" s="65">
        <v>8786.1</v>
      </c>
      <c r="I742" s="65">
        <v>274.827</v>
      </c>
      <c r="J742" s="615">
        <v>0.27682361912566439</v>
      </c>
      <c r="K742" s="65">
        <v>2432.1999999999998</v>
      </c>
      <c r="L742" s="615">
        <v>0</v>
      </c>
      <c r="M742" s="65">
        <v>0</v>
      </c>
      <c r="N742" s="615">
        <v>0</v>
      </c>
      <c r="O742" s="65">
        <v>0</v>
      </c>
      <c r="P742" s="65">
        <v>0</v>
      </c>
      <c r="Q742" s="65">
        <v>0</v>
      </c>
      <c r="R742" s="65">
        <v>305.63675999999998</v>
      </c>
      <c r="S742" s="65">
        <v>19.100000000000001</v>
      </c>
      <c r="T742" s="65">
        <v>1064.2085666666667</v>
      </c>
      <c r="U742" s="615">
        <v>0.17423151568955511</v>
      </c>
      <c r="V742" s="65">
        <v>1530.8155200000001</v>
      </c>
      <c r="W742" s="65">
        <v>0</v>
      </c>
      <c r="X742" s="65">
        <v>8.8000000000000007</v>
      </c>
      <c r="Y742" s="65">
        <v>13.6</v>
      </c>
      <c r="Z742" s="65">
        <v>14435.287846666668</v>
      </c>
      <c r="AA742" s="140">
        <v>1758.1</v>
      </c>
      <c r="AB742" s="140">
        <v>3288.9155200000005</v>
      </c>
      <c r="AC742" s="140">
        <v>12904.472326666666</v>
      </c>
      <c r="AD742" s="232">
        <v>0.7</v>
      </c>
      <c r="AE742" s="140">
        <v>6150.2699999999986</v>
      </c>
      <c r="AF742" s="140"/>
      <c r="AG742" s="140">
        <v>2995.6</v>
      </c>
      <c r="AH742" s="497"/>
      <c r="AI742" s="140">
        <v>2861.2999999999997</v>
      </c>
      <c r="AJ742" s="65"/>
      <c r="AK742" s="429"/>
      <c r="AL742" s="65">
        <v>134.30000000000001</v>
      </c>
      <c r="AM742" s="498"/>
      <c r="AN742" s="62">
        <v>0</v>
      </c>
      <c r="AP742" s="576"/>
    </row>
    <row r="743" spans="2:42" s="601" customFormat="1" x14ac:dyDescent="0.25">
      <c r="B743" s="576">
        <v>729</v>
      </c>
      <c r="C743" s="743"/>
      <c r="D743" s="15" t="s">
        <v>759</v>
      </c>
      <c r="E743" s="112">
        <v>4</v>
      </c>
      <c r="F743" s="112">
        <v>23</v>
      </c>
      <c r="G743" s="112">
        <v>21</v>
      </c>
      <c r="H743" s="69">
        <v>2638</v>
      </c>
      <c r="I743" s="69">
        <v>66</v>
      </c>
      <c r="J743" s="620">
        <v>0.28233510235026532</v>
      </c>
      <c r="K743" s="69">
        <v>558.6</v>
      </c>
      <c r="L743" s="620">
        <v>0</v>
      </c>
      <c r="M743" s="69">
        <v>0</v>
      </c>
      <c r="N743" s="620">
        <v>0</v>
      </c>
      <c r="O743" s="69">
        <v>0</v>
      </c>
      <c r="P743" s="69">
        <v>0</v>
      </c>
      <c r="Q743" s="69">
        <v>0</v>
      </c>
      <c r="R743" s="69">
        <v>68.400000000000006</v>
      </c>
      <c r="S743" s="69">
        <v>4.3</v>
      </c>
      <c r="T743" s="69">
        <v>271.60000000000002</v>
      </c>
      <c r="U743" s="620">
        <v>0.15029999999999999</v>
      </c>
      <c r="V743" s="69">
        <v>396.4914</v>
      </c>
      <c r="W743" s="69">
        <v>0</v>
      </c>
      <c r="X743" s="69">
        <v>0</v>
      </c>
      <c r="Y743" s="69">
        <v>0</v>
      </c>
      <c r="Z743" s="60">
        <v>4003.3914</v>
      </c>
      <c r="AA743" s="143">
        <v>665.8</v>
      </c>
      <c r="AB743" s="69">
        <v>1062.2914000000001</v>
      </c>
      <c r="AC743" s="69">
        <v>3606.9</v>
      </c>
      <c r="AD743" s="238">
        <v>0.7</v>
      </c>
      <c r="AE743" s="69">
        <v>1846.6</v>
      </c>
      <c r="AF743" s="69"/>
      <c r="AG743" s="69">
        <v>784.3</v>
      </c>
      <c r="AH743" s="503">
        <v>0.69999673995451095</v>
      </c>
      <c r="AI743" s="594">
        <v>784.3</v>
      </c>
      <c r="AJ743" s="69"/>
      <c r="AK743" s="438">
        <v>0</v>
      </c>
      <c r="AL743" s="69">
        <v>0</v>
      </c>
      <c r="AM743" s="497">
        <v>0.69999673995451095</v>
      </c>
      <c r="AN743" s="461"/>
      <c r="AP743" s="576"/>
    </row>
    <row r="744" spans="2:42" s="601" customFormat="1" x14ac:dyDescent="0.25">
      <c r="B744" s="576">
        <v>730</v>
      </c>
      <c r="C744" s="743"/>
      <c r="D744" s="15" t="s">
        <v>760</v>
      </c>
      <c r="E744" s="112">
        <v>3</v>
      </c>
      <c r="F744" s="112">
        <v>18</v>
      </c>
      <c r="G744" s="112">
        <v>18</v>
      </c>
      <c r="H744" s="69">
        <v>2103.1</v>
      </c>
      <c r="I744" s="69">
        <v>58.8</v>
      </c>
      <c r="J744" s="620">
        <v>0.31282114777440723</v>
      </c>
      <c r="K744" s="69">
        <v>505.29999999999995</v>
      </c>
      <c r="L744" s="620">
        <v>0</v>
      </c>
      <c r="M744" s="69">
        <v>0</v>
      </c>
      <c r="N744" s="620">
        <v>0</v>
      </c>
      <c r="O744" s="69">
        <v>0</v>
      </c>
      <c r="P744" s="69">
        <v>0</v>
      </c>
      <c r="Q744" s="69">
        <v>0</v>
      </c>
      <c r="R744" s="69">
        <v>110.6</v>
      </c>
      <c r="S744" s="69">
        <v>4.2</v>
      </c>
      <c r="T744" s="69">
        <v>226.44762</v>
      </c>
      <c r="U744" s="620">
        <v>0.15391855831867246</v>
      </c>
      <c r="V744" s="69">
        <v>323.70612000000006</v>
      </c>
      <c r="W744" s="69">
        <v>0</v>
      </c>
      <c r="X744" s="69">
        <v>0</v>
      </c>
      <c r="Y744" s="69">
        <v>0</v>
      </c>
      <c r="Z744" s="60">
        <v>3332.1537399999997</v>
      </c>
      <c r="AA744" s="143">
        <v>512.70000000000005</v>
      </c>
      <c r="AB744" s="69">
        <v>836.4061200000001</v>
      </c>
      <c r="AC744" s="69">
        <v>3008.4476199999995</v>
      </c>
      <c r="AD744" s="238">
        <v>0.7</v>
      </c>
      <c r="AE744" s="69">
        <v>1472.1699999999998</v>
      </c>
      <c r="AF744" s="69"/>
      <c r="AG744" s="69">
        <v>635.79999999999995</v>
      </c>
      <c r="AH744" s="503">
        <v>0.70001717464694979</v>
      </c>
      <c r="AI744" s="594">
        <v>635.79999999999995</v>
      </c>
      <c r="AJ744" s="69"/>
      <c r="AK744" s="438">
        <v>0</v>
      </c>
      <c r="AL744" s="69">
        <v>0</v>
      </c>
      <c r="AM744" s="497">
        <v>0.70001717464694979</v>
      </c>
      <c r="AN744" s="461"/>
      <c r="AP744" s="576"/>
    </row>
    <row r="745" spans="2:42" s="601" customFormat="1" x14ac:dyDescent="0.25">
      <c r="B745" s="576">
        <v>731</v>
      </c>
      <c r="C745" s="743"/>
      <c r="D745" s="15" t="s">
        <v>761</v>
      </c>
      <c r="E745" s="112">
        <v>4</v>
      </c>
      <c r="F745" s="112">
        <v>22</v>
      </c>
      <c r="G745" s="112">
        <v>20</v>
      </c>
      <c r="H745" s="69">
        <v>1919.2</v>
      </c>
      <c r="I745" s="69">
        <v>73.2</v>
      </c>
      <c r="J745" s="620">
        <v>0.35129220508545222</v>
      </c>
      <c r="K745" s="69">
        <v>674.19999999999993</v>
      </c>
      <c r="L745" s="620">
        <v>0</v>
      </c>
      <c r="M745" s="69">
        <v>0</v>
      </c>
      <c r="N745" s="620">
        <v>0</v>
      </c>
      <c r="O745" s="69">
        <v>0</v>
      </c>
      <c r="P745" s="69">
        <v>0</v>
      </c>
      <c r="Q745" s="69">
        <v>0</v>
      </c>
      <c r="R745" s="69">
        <v>43.1</v>
      </c>
      <c r="S745" s="69">
        <v>4.2</v>
      </c>
      <c r="T745" s="69">
        <v>269.90382</v>
      </c>
      <c r="U745" s="620">
        <v>0.20039999999999999</v>
      </c>
      <c r="V745" s="69">
        <v>384.60768000000002</v>
      </c>
      <c r="W745" s="69">
        <v>0</v>
      </c>
      <c r="X745" s="69">
        <v>0</v>
      </c>
      <c r="Y745" s="69">
        <v>0</v>
      </c>
      <c r="Z745" s="60">
        <v>3368.4114999999997</v>
      </c>
      <c r="AA745" s="143">
        <v>275</v>
      </c>
      <c r="AB745" s="69">
        <v>659.60768000000007</v>
      </c>
      <c r="AC745" s="69">
        <v>2983.8038199999996</v>
      </c>
      <c r="AD745" s="238">
        <v>0.7</v>
      </c>
      <c r="AE745" s="69">
        <v>1343.44</v>
      </c>
      <c r="AF745" s="69"/>
      <c r="AG745" s="69">
        <v>818.09999999999991</v>
      </c>
      <c r="AH745" s="503">
        <v>0.69998315964985414</v>
      </c>
      <c r="AI745" s="594">
        <v>683.8</v>
      </c>
      <c r="AJ745" s="69">
        <v>129</v>
      </c>
      <c r="AK745" s="438">
        <v>7.0000000000000007E-2</v>
      </c>
      <c r="AL745" s="69">
        <v>134.30000000000001</v>
      </c>
      <c r="AM745" s="497">
        <v>0.76998315964985409</v>
      </c>
      <c r="AN745" s="461"/>
      <c r="AP745" s="576"/>
    </row>
    <row r="746" spans="2:42" s="601" customFormat="1" x14ac:dyDescent="0.25">
      <c r="B746" s="576">
        <v>732</v>
      </c>
      <c r="C746" s="743"/>
      <c r="D746" s="15" t="s">
        <v>762</v>
      </c>
      <c r="E746" s="112">
        <v>3</v>
      </c>
      <c r="F746" s="112">
        <v>25</v>
      </c>
      <c r="G746" s="112">
        <v>23</v>
      </c>
      <c r="H746" s="69">
        <v>2125.8000000000002</v>
      </c>
      <c r="I746" s="69">
        <v>76.826999999999998</v>
      </c>
      <c r="J746" s="620">
        <v>0.3265123718129645</v>
      </c>
      <c r="K746" s="69">
        <v>694.1</v>
      </c>
      <c r="L746" s="620">
        <v>0</v>
      </c>
      <c r="M746" s="69">
        <v>0</v>
      </c>
      <c r="N746" s="620">
        <v>0</v>
      </c>
      <c r="O746" s="69">
        <v>0</v>
      </c>
      <c r="P746" s="69">
        <v>0</v>
      </c>
      <c r="Q746" s="69">
        <v>0</v>
      </c>
      <c r="R746" s="69">
        <v>83.536760000000001</v>
      </c>
      <c r="S746" s="69">
        <v>6.4</v>
      </c>
      <c r="T746" s="69">
        <v>296.25712666666669</v>
      </c>
      <c r="U746" s="620">
        <v>0.20039999999999997</v>
      </c>
      <c r="V746" s="69">
        <v>426.01031999999998</v>
      </c>
      <c r="W746" s="69">
        <v>0</v>
      </c>
      <c r="X746" s="69">
        <v>8.8000000000000007</v>
      </c>
      <c r="Y746" s="69">
        <v>13.6</v>
      </c>
      <c r="Z746" s="60">
        <v>3731.3312066666672</v>
      </c>
      <c r="AA746" s="143">
        <v>304.60000000000002</v>
      </c>
      <c r="AB746" s="69">
        <v>730.61032</v>
      </c>
      <c r="AC746" s="69">
        <v>3305.3208866666673</v>
      </c>
      <c r="AD746" s="238">
        <v>0.7</v>
      </c>
      <c r="AE746" s="69">
        <v>1488.06</v>
      </c>
      <c r="AF746" s="69"/>
      <c r="AG746" s="69">
        <v>757.4</v>
      </c>
      <c r="AH746" s="503">
        <v>0.69997662997459764</v>
      </c>
      <c r="AI746" s="594">
        <v>757.4</v>
      </c>
      <c r="AJ746" s="69">
        <v>122</v>
      </c>
      <c r="AK746" s="438">
        <v>0</v>
      </c>
      <c r="AL746" s="69">
        <v>0</v>
      </c>
      <c r="AM746" s="497">
        <v>0.69997662997459764</v>
      </c>
      <c r="AN746" s="461"/>
      <c r="AP746" s="576"/>
    </row>
    <row r="747" spans="2:42" s="601" customFormat="1" x14ac:dyDescent="0.25">
      <c r="B747" s="576">
        <v>733</v>
      </c>
      <c r="C747" s="743" t="s">
        <v>535</v>
      </c>
      <c r="D747" s="496" t="s">
        <v>124</v>
      </c>
      <c r="E747" s="530">
        <v>11</v>
      </c>
      <c r="F747" s="530">
        <v>73</v>
      </c>
      <c r="G747" s="530">
        <v>70</v>
      </c>
      <c r="H747" s="65">
        <v>7961.6</v>
      </c>
      <c r="I747" s="65">
        <v>230.40000000000003</v>
      </c>
      <c r="J747" s="615">
        <v>0.22960209003215434</v>
      </c>
      <c r="K747" s="65">
        <v>1828</v>
      </c>
      <c r="L747" s="615">
        <v>0</v>
      </c>
      <c r="M747" s="65">
        <v>0</v>
      </c>
      <c r="N747" s="615">
        <v>0</v>
      </c>
      <c r="O747" s="65">
        <v>0</v>
      </c>
      <c r="P747" s="65">
        <v>0</v>
      </c>
      <c r="Q747" s="65">
        <v>0</v>
      </c>
      <c r="R747" s="65">
        <v>143.1</v>
      </c>
      <c r="S747" s="65">
        <v>8.4</v>
      </c>
      <c r="T747" s="65">
        <v>867.60283333333336</v>
      </c>
      <c r="U747" s="615">
        <v>0.16286275622990351</v>
      </c>
      <c r="V747" s="65">
        <v>1296.6481199999998</v>
      </c>
      <c r="W747" s="65">
        <v>0</v>
      </c>
      <c r="X747" s="65">
        <v>0</v>
      </c>
      <c r="Y747" s="65">
        <v>0</v>
      </c>
      <c r="Z747" s="65">
        <v>12335.750953333332</v>
      </c>
      <c r="AA747" s="140">
        <v>1806.2</v>
      </c>
      <c r="AB747" s="140">
        <v>3102.8481200000001</v>
      </c>
      <c r="AC747" s="140">
        <v>11039.102833333334</v>
      </c>
      <c r="AD747" s="232">
        <v>0.7</v>
      </c>
      <c r="AE747" s="140">
        <v>5573.12</v>
      </c>
      <c r="AF747" s="140"/>
      <c r="AG747" s="140">
        <v>2470.3000000000002</v>
      </c>
      <c r="AH747" s="497"/>
      <c r="AI747" s="140">
        <v>2470.3000000000002</v>
      </c>
      <c r="AJ747" s="65"/>
      <c r="AK747" s="429">
        <v>0</v>
      </c>
      <c r="AL747" s="65">
        <v>0</v>
      </c>
      <c r="AM747" s="498"/>
      <c r="AN747" s="62">
        <v>0</v>
      </c>
      <c r="AP747" s="576"/>
    </row>
    <row r="748" spans="2:42" s="601" customFormat="1" x14ac:dyDescent="0.25">
      <c r="B748" s="576">
        <v>734</v>
      </c>
      <c r="C748" s="743"/>
      <c r="D748" s="15" t="s">
        <v>763</v>
      </c>
      <c r="E748" s="112">
        <v>2</v>
      </c>
      <c r="F748" s="112">
        <v>14</v>
      </c>
      <c r="G748" s="112">
        <v>12</v>
      </c>
      <c r="H748" s="69">
        <v>1346.4</v>
      </c>
      <c r="I748" s="69">
        <v>40.799999999999997</v>
      </c>
      <c r="J748" s="620">
        <v>0.29884504331087591</v>
      </c>
      <c r="K748" s="69">
        <v>310.5</v>
      </c>
      <c r="L748" s="620">
        <v>0</v>
      </c>
      <c r="M748" s="69">
        <v>0</v>
      </c>
      <c r="N748" s="620">
        <v>0</v>
      </c>
      <c r="O748" s="69">
        <v>0</v>
      </c>
      <c r="P748" s="69">
        <v>0</v>
      </c>
      <c r="Q748" s="69">
        <v>0</v>
      </c>
      <c r="R748" s="69">
        <v>2.8</v>
      </c>
      <c r="S748" s="69">
        <v>0</v>
      </c>
      <c r="T748" s="69">
        <v>147</v>
      </c>
      <c r="U748" s="620">
        <v>0.15464616755793226</v>
      </c>
      <c r="V748" s="69">
        <v>208.21559999999999</v>
      </c>
      <c r="W748" s="69">
        <v>0</v>
      </c>
      <c r="X748" s="69">
        <v>0</v>
      </c>
      <c r="Y748" s="69">
        <v>0</v>
      </c>
      <c r="Z748" s="60">
        <v>2055.7156</v>
      </c>
      <c r="AA748" s="143">
        <v>344.7</v>
      </c>
      <c r="AB748" s="69">
        <v>552.91560000000004</v>
      </c>
      <c r="AC748" s="69">
        <v>1847.5</v>
      </c>
      <c r="AD748" s="238">
        <v>0.7</v>
      </c>
      <c r="AE748" s="69">
        <v>942.48</v>
      </c>
      <c r="AF748" s="69"/>
      <c r="AG748" s="69">
        <v>389.6</v>
      </c>
      <c r="AH748" s="503">
        <v>0.70002644087938204</v>
      </c>
      <c r="AI748" s="594">
        <v>389.6</v>
      </c>
      <c r="AJ748" s="69"/>
      <c r="AK748" s="438">
        <v>0</v>
      </c>
      <c r="AL748" s="69">
        <v>0</v>
      </c>
      <c r="AM748" s="497">
        <v>0.70002644087938204</v>
      </c>
      <c r="AN748" s="461"/>
      <c r="AP748" s="576"/>
    </row>
    <row r="749" spans="2:42" s="601" customFormat="1" x14ac:dyDescent="0.25">
      <c r="B749" s="576">
        <v>735</v>
      </c>
      <c r="C749" s="743"/>
      <c r="D749" s="15" t="s">
        <v>806</v>
      </c>
      <c r="E749" s="112">
        <v>6</v>
      </c>
      <c r="F749" s="112">
        <v>41</v>
      </c>
      <c r="G749" s="112">
        <v>40</v>
      </c>
      <c r="H749" s="69">
        <v>4952.6000000000004</v>
      </c>
      <c r="I749" s="69">
        <v>124.80000000000001</v>
      </c>
      <c r="J749" s="620">
        <v>0.28325417252633533</v>
      </c>
      <c r="K749" s="69">
        <v>1067.5</v>
      </c>
      <c r="L749" s="620">
        <v>0</v>
      </c>
      <c r="M749" s="69">
        <v>0</v>
      </c>
      <c r="N749" s="620">
        <v>0</v>
      </c>
      <c r="O749" s="69">
        <v>0</v>
      </c>
      <c r="P749" s="69">
        <v>0</v>
      </c>
      <c r="Q749" s="69">
        <v>0</v>
      </c>
      <c r="R749" s="69">
        <v>83.1</v>
      </c>
      <c r="S749" s="69">
        <v>4.2</v>
      </c>
      <c r="T749" s="69">
        <v>496.05141666666668</v>
      </c>
      <c r="U749" s="620">
        <v>0.15249515002221053</v>
      </c>
      <c r="V749" s="69">
        <v>755.24748</v>
      </c>
      <c r="W749" s="69">
        <v>0</v>
      </c>
      <c r="X749" s="69">
        <v>0</v>
      </c>
      <c r="Y749" s="69">
        <v>0</v>
      </c>
      <c r="Z749" s="60">
        <v>7483.4988966666679</v>
      </c>
      <c r="AA749" s="143">
        <v>1233.2</v>
      </c>
      <c r="AB749" s="69">
        <v>1988.44748</v>
      </c>
      <c r="AC749" s="69">
        <v>6728.2514166666679</v>
      </c>
      <c r="AD749" s="238">
        <v>0.7</v>
      </c>
      <c r="AE749" s="69">
        <v>3466.82</v>
      </c>
      <c r="AF749" s="69"/>
      <c r="AG749" s="69">
        <v>1478.4</v>
      </c>
      <c r="AH749" s="503">
        <v>0.70000554860073494</v>
      </c>
      <c r="AI749" s="594">
        <v>1478.4</v>
      </c>
      <c r="AJ749" s="69">
        <v>118</v>
      </c>
      <c r="AK749" s="438">
        <v>0</v>
      </c>
      <c r="AL749" s="69">
        <v>0</v>
      </c>
      <c r="AM749" s="497">
        <v>0.70000554860073494</v>
      </c>
      <c r="AN749" s="461"/>
      <c r="AP749" s="576"/>
    </row>
    <row r="750" spans="2:42" s="601" customFormat="1" x14ac:dyDescent="0.25">
      <c r="B750" s="576">
        <v>736</v>
      </c>
      <c r="C750" s="743"/>
      <c r="D750" s="15" t="s">
        <v>727</v>
      </c>
      <c r="E750" s="112">
        <v>3</v>
      </c>
      <c r="F750" s="112">
        <v>18</v>
      </c>
      <c r="G750" s="112">
        <v>18</v>
      </c>
      <c r="H750" s="69">
        <v>1662.6</v>
      </c>
      <c r="I750" s="69">
        <v>64.800000000000011</v>
      </c>
      <c r="J750" s="620">
        <v>0.27066041140382535</v>
      </c>
      <c r="K750" s="69">
        <v>450</v>
      </c>
      <c r="L750" s="620">
        <v>0</v>
      </c>
      <c r="M750" s="69">
        <v>0</v>
      </c>
      <c r="N750" s="620">
        <v>0</v>
      </c>
      <c r="O750" s="69">
        <v>0</v>
      </c>
      <c r="P750" s="69">
        <v>0</v>
      </c>
      <c r="Q750" s="69">
        <v>0</v>
      </c>
      <c r="R750" s="69">
        <v>57.2</v>
      </c>
      <c r="S750" s="69">
        <v>4.2</v>
      </c>
      <c r="T750" s="69">
        <v>224.55141666666665</v>
      </c>
      <c r="U750" s="620">
        <v>0.20039999999999999</v>
      </c>
      <c r="V750" s="69">
        <v>333.18503999999996</v>
      </c>
      <c r="W750" s="69">
        <v>0</v>
      </c>
      <c r="X750" s="69">
        <v>0</v>
      </c>
      <c r="Y750" s="69">
        <v>0</v>
      </c>
      <c r="Z750" s="60">
        <v>2796.5364566666658</v>
      </c>
      <c r="AA750" s="143">
        <v>228.3</v>
      </c>
      <c r="AB750" s="69">
        <v>561.48504000000003</v>
      </c>
      <c r="AC750" s="69">
        <v>2463.351416666666</v>
      </c>
      <c r="AD750" s="238">
        <v>0.7</v>
      </c>
      <c r="AE750" s="69">
        <v>1163.82</v>
      </c>
      <c r="AF750" s="69"/>
      <c r="AG750" s="69">
        <v>602.29999999999995</v>
      </c>
      <c r="AH750" s="503">
        <v>0.69997897269337184</v>
      </c>
      <c r="AI750" s="594">
        <v>602.29999999999995</v>
      </c>
      <c r="AJ750" s="69"/>
      <c r="AK750" s="438">
        <v>0</v>
      </c>
      <c r="AL750" s="69">
        <v>0</v>
      </c>
      <c r="AM750" s="497">
        <v>0.69997897269337184</v>
      </c>
      <c r="AN750" s="461"/>
      <c r="AP750" s="576"/>
    </row>
    <row r="751" spans="2:42" s="601" customFormat="1" x14ac:dyDescent="0.25">
      <c r="B751" s="576">
        <v>737</v>
      </c>
      <c r="C751" s="743" t="s">
        <v>536</v>
      </c>
      <c r="D751" s="496" t="s">
        <v>124</v>
      </c>
      <c r="E751" s="530">
        <v>25</v>
      </c>
      <c r="F751" s="530">
        <v>123</v>
      </c>
      <c r="G751" s="530">
        <v>115</v>
      </c>
      <c r="H751" s="65">
        <v>11152.699999999999</v>
      </c>
      <c r="I751" s="65">
        <v>320.39999999999998</v>
      </c>
      <c r="J751" s="615">
        <v>0.240533682426677</v>
      </c>
      <c r="K751" s="65">
        <v>2682.6000000000004</v>
      </c>
      <c r="L751" s="615">
        <v>7.3435132299801854E-3</v>
      </c>
      <c r="M751" s="65">
        <v>81.900000000000006</v>
      </c>
      <c r="N751" s="615">
        <v>0</v>
      </c>
      <c r="O751" s="65">
        <v>0</v>
      </c>
      <c r="P751" s="65">
        <v>0</v>
      </c>
      <c r="Q751" s="65">
        <v>0</v>
      </c>
      <c r="R751" s="65">
        <v>383.70000000000005</v>
      </c>
      <c r="S751" s="65">
        <v>12.7</v>
      </c>
      <c r="T751" s="65">
        <v>1452.9550400000001</v>
      </c>
      <c r="U751" s="615">
        <v>0.20040000000000002</v>
      </c>
      <c r="V751" s="65">
        <v>2235.00108</v>
      </c>
      <c r="W751" s="65">
        <v>0</v>
      </c>
      <c r="X751" s="65">
        <v>0</v>
      </c>
      <c r="Y751" s="65">
        <v>0</v>
      </c>
      <c r="Z751" s="65">
        <v>18321.956119999999</v>
      </c>
      <c r="AA751" s="140">
        <v>1495.8000000000002</v>
      </c>
      <c r="AB751" s="140">
        <v>3730.8010799999997</v>
      </c>
      <c r="AC751" s="140">
        <v>16086.955040000001</v>
      </c>
      <c r="AD751" s="232">
        <v>0.7</v>
      </c>
      <c r="AE751" s="140">
        <v>7806.8899999999994</v>
      </c>
      <c r="AF751" s="140"/>
      <c r="AG751" s="140">
        <v>5079.8999999999996</v>
      </c>
      <c r="AH751" s="497"/>
      <c r="AI751" s="140">
        <v>4076.1</v>
      </c>
      <c r="AJ751" s="65"/>
      <c r="AK751" s="429"/>
      <c r="AL751" s="65">
        <v>1003.8</v>
      </c>
      <c r="AM751" s="498"/>
      <c r="AN751" s="62">
        <v>0</v>
      </c>
      <c r="AP751" s="576"/>
    </row>
    <row r="752" spans="2:42" s="601" customFormat="1" x14ac:dyDescent="0.25">
      <c r="B752" s="576">
        <v>738</v>
      </c>
      <c r="C752" s="743"/>
      <c r="D752" s="15" t="s">
        <v>1766</v>
      </c>
      <c r="E752" s="112">
        <v>12</v>
      </c>
      <c r="F752" s="112">
        <v>59</v>
      </c>
      <c r="G752" s="112">
        <v>55</v>
      </c>
      <c r="H752" s="69">
        <v>5346.4</v>
      </c>
      <c r="I752" s="69">
        <v>147.6</v>
      </c>
      <c r="J752" s="620">
        <v>0.23367125542421069</v>
      </c>
      <c r="K752" s="69">
        <v>1249.3</v>
      </c>
      <c r="L752" s="620">
        <v>0</v>
      </c>
      <c r="M752" s="69">
        <v>0</v>
      </c>
      <c r="N752" s="620">
        <v>0</v>
      </c>
      <c r="O752" s="69">
        <v>0</v>
      </c>
      <c r="P752" s="69">
        <v>0</v>
      </c>
      <c r="Q752" s="69">
        <v>0</v>
      </c>
      <c r="R752" s="69">
        <v>226.5</v>
      </c>
      <c r="S752" s="69">
        <v>4.2</v>
      </c>
      <c r="T752" s="69">
        <v>696.44591666666668</v>
      </c>
      <c r="U752" s="620">
        <v>0.20039999999999999</v>
      </c>
      <c r="V752" s="69">
        <v>1071.4185599999998</v>
      </c>
      <c r="W752" s="69">
        <v>0</v>
      </c>
      <c r="X752" s="69">
        <v>0</v>
      </c>
      <c r="Y752" s="69">
        <v>0</v>
      </c>
      <c r="Z752" s="60">
        <v>8741.8644766666657</v>
      </c>
      <c r="AA752" s="143">
        <v>713.7</v>
      </c>
      <c r="AB752" s="69">
        <v>1785.1185599999999</v>
      </c>
      <c r="AC752" s="69">
        <v>7670.4459166666666</v>
      </c>
      <c r="AD752" s="238">
        <v>0.7</v>
      </c>
      <c r="AE752" s="69">
        <v>3742.4799999999996</v>
      </c>
      <c r="AF752" s="69"/>
      <c r="AG752" s="69">
        <v>2438.6</v>
      </c>
      <c r="AH752" s="503">
        <v>0.70000721232979202</v>
      </c>
      <c r="AI752" s="594">
        <v>1957.4</v>
      </c>
      <c r="AJ752" s="69">
        <v>213</v>
      </c>
      <c r="AK752" s="438">
        <v>0.09</v>
      </c>
      <c r="AL752" s="69">
        <v>481.2</v>
      </c>
      <c r="AM752" s="497">
        <v>0.79000721232979199</v>
      </c>
      <c r="AN752" s="461"/>
      <c r="AP752" s="576"/>
    </row>
    <row r="753" spans="2:42" s="601" customFormat="1" x14ac:dyDescent="0.25">
      <c r="B753" s="576">
        <v>739</v>
      </c>
      <c r="C753" s="743"/>
      <c r="D753" s="15" t="s">
        <v>1767</v>
      </c>
      <c r="E753" s="112">
        <v>13</v>
      </c>
      <c r="F753" s="112">
        <v>64</v>
      </c>
      <c r="G753" s="112">
        <v>60</v>
      </c>
      <c r="H753" s="69">
        <v>5806.2999999999993</v>
      </c>
      <c r="I753" s="69">
        <v>172.8</v>
      </c>
      <c r="J753" s="620">
        <v>0.24685255670564737</v>
      </c>
      <c r="K753" s="69">
        <v>1433.3000000000002</v>
      </c>
      <c r="L753" s="620">
        <v>1.4105368306839125E-2</v>
      </c>
      <c r="M753" s="69">
        <v>81.900000000000006</v>
      </c>
      <c r="N753" s="620">
        <v>0</v>
      </c>
      <c r="O753" s="69">
        <v>0</v>
      </c>
      <c r="P753" s="69">
        <v>0</v>
      </c>
      <c r="Q753" s="69">
        <v>0</v>
      </c>
      <c r="R753" s="69">
        <v>157.20000000000002</v>
      </c>
      <c r="S753" s="69">
        <v>8.5</v>
      </c>
      <c r="T753" s="69">
        <v>756.50912333333338</v>
      </c>
      <c r="U753" s="620">
        <v>0.20040000000000002</v>
      </c>
      <c r="V753" s="69">
        <v>1163.5825199999999</v>
      </c>
      <c r="W753" s="69">
        <v>0</v>
      </c>
      <c r="X753" s="69">
        <v>0</v>
      </c>
      <c r="Y753" s="69">
        <v>0</v>
      </c>
      <c r="Z753" s="60">
        <v>9580.0916433333332</v>
      </c>
      <c r="AA753" s="143">
        <v>782.1</v>
      </c>
      <c r="AB753" s="69">
        <v>1945.6825199999998</v>
      </c>
      <c r="AC753" s="69">
        <v>8416.5091233333333</v>
      </c>
      <c r="AD753" s="238">
        <v>0.7</v>
      </c>
      <c r="AE753" s="69">
        <v>4064.4099999999994</v>
      </c>
      <c r="AF753" s="69"/>
      <c r="AG753" s="69">
        <v>2641.2999999999997</v>
      </c>
      <c r="AH753" s="503">
        <v>0.69999526720975491</v>
      </c>
      <c r="AI753" s="594">
        <v>2118.6999999999998</v>
      </c>
      <c r="AJ753" s="69">
        <v>243</v>
      </c>
      <c r="AK753" s="438">
        <v>0.09</v>
      </c>
      <c r="AL753" s="69">
        <v>522.6</v>
      </c>
      <c r="AM753" s="497">
        <v>0.78999526720975488</v>
      </c>
      <c r="AN753" s="461"/>
      <c r="AP753" s="576"/>
    </row>
    <row r="754" spans="2:42" x14ac:dyDescent="0.25">
      <c r="B754" s="576">
        <v>740</v>
      </c>
      <c r="C754" s="741" t="s">
        <v>537</v>
      </c>
      <c r="D754" s="742"/>
      <c r="E754" s="511">
        <v>77</v>
      </c>
      <c r="F754" s="511">
        <v>425</v>
      </c>
      <c r="G754" s="511">
        <v>399</v>
      </c>
      <c r="H754" s="512">
        <v>36296.226000000002</v>
      </c>
      <c r="I754" s="512">
        <v>1376.8</v>
      </c>
      <c r="J754" s="598">
        <v>0.31577387687634523</v>
      </c>
      <c r="K754" s="512">
        <v>11461.400000000001</v>
      </c>
      <c r="L754" s="598">
        <v>2.3749025587398533E-3</v>
      </c>
      <c r="M754" s="512">
        <v>86.2</v>
      </c>
      <c r="N754" s="598">
        <v>0</v>
      </c>
      <c r="O754" s="512">
        <v>0</v>
      </c>
      <c r="P754" s="512">
        <v>0</v>
      </c>
      <c r="Q754" s="512">
        <v>64.7</v>
      </c>
      <c r="R754" s="512">
        <v>1771.23</v>
      </c>
      <c r="S754" s="512">
        <v>94.800000000000011</v>
      </c>
      <c r="T754" s="512">
        <v>4789.6880000000001</v>
      </c>
      <c r="U754" s="598">
        <v>0.17911779588324142</v>
      </c>
      <c r="V754" s="513">
        <v>6501.3</v>
      </c>
      <c r="W754" s="512">
        <v>0</v>
      </c>
      <c r="X754" s="512">
        <v>134.47999999999999</v>
      </c>
      <c r="Y754" s="512">
        <v>0</v>
      </c>
      <c r="Z754" s="512">
        <v>65424.180666666667</v>
      </c>
      <c r="AA754" s="509">
        <v>5562.1</v>
      </c>
      <c r="AB754" s="509">
        <v>12063.4</v>
      </c>
      <c r="AC754" s="509">
        <v>58922.880666666671</v>
      </c>
      <c r="AD754" s="599"/>
      <c r="AE754" s="509">
        <v>26566.572200000002</v>
      </c>
      <c r="AF754" s="509"/>
      <c r="AG754" s="525">
        <v>14609</v>
      </c>
      <c r="AH754" s="526"/>
      <c r="AI754" s="525">
        <v>13837.599999999999</v>
      </c>
      <c r="AJ754" s="525"/>
      <c r="AK754" s="525"/>
      <c r="AL754" s="525">
        <v>771.40000000000009</v>
      </c>
      <c r="AM754" s="497"/>
      <c r="AN754" s="525">
        <v>0</v>
      </c>
    </row>
    <row r="755" spans="2:42" ht="47.25" x14ac:dyDescent="0.25">
      <c r="B755" s="576">
        <v>741</v>
      </c>
      <c r="C755" s="561" t="s">
        <v>834</v>
      </c>
      <c r="D755" s="609"/>
      <c r="E755" s="564"/>
      <c r="F755" s="564">
        <v>15</v>
      </c>
      <c r="G755" s="564">
        <v>15</v>
      </c>
      <c r="H755" s="309">
        <v>1656.02</v>
      </c>
      <c r="I755" s="309">
        <v>94.8</v>
      </c>
      <c r="J755" s="611">
        <v>0.47966811995024217</v>
      </c>
      <c r="K755" s="134">
        <v>794.34</v>
      </c>
      <c r="L755" s="611">
        <v>0</v>
      </c>
      <c r="M755" s="134">
        <v>0</v>
      </c>
      <c r="N755" s="611">
        <v>0</v>
      </c>
      <c r="O755" s="309">
        <v>0</v>
      </c>
      <c r="P755" s="309">
        <v>0</v>
      </c>
      <c r="Q755" s="309">
        <v>0</v>
      </c>
      <c r="R755" s="309">
        <v>0</v>
      </c>
      <c r="S755" s="309">
        <v>0</v>
      </c>
      <c r="T755" s="309">
        <v>212.09666666666664</v>
      </c>
      <c r="U755" s="611">
        <v>0</v>
      </c>
      <c r="V755" s="156">
        <v>0</v>
      </c>
      <c r="W755" s="309">
        <v>0</v>
      </c>
      <c r="X755" s="309">
        <v>79</v>
      </c>
      <c r="Y755" s="309">
        <v>11.1</v>
      </c>
      <c r="Z755" s="309">
        <v>2847.3566666666666</v>
      </c>
      <c r="AA755" s="146">
        <v>493.5</v>
      </c>
      <c r="AB755" s="309">
        <v>493.5</v>
      </c>
      <c r="AC755" s="309">
        <v>2847.3566666666666</v>
      </c>
      <c r="AD755" s="310">
        <v>0.4</v>
      </c>
      <c r="AE755" s="309"/>
      <c r="AF755" s="309"/>
      <c r="AG755" s="309"/>
      <c r="AH755" s="532"/>
      <c r="AI755" s="594"/>
      <c r="AJ755" s="309"/>
      <c r="AK755" s="531"/>
      <c r="AL755" s="309"/>
      <c r="AM755" s="497"/>
      <c r="AN755" s="146"/>
    </row>
    <row r="756" spans="2:42" x14ac:dyDescent="0.25">
      <c r="B756" s="576">
        <v>742</v>
      </c>
      <c r="C756" s="494" t="s">
        <v>710</v>
      </c>
      <c r="D756" s="28"/>
      <c r="E756" s="572">
        <v>77</v>
      </c>
      <c r="F756" s="572">
        <v>425</v>
      </c>
      <c r="G756" s="572">
        <v>399</v>
      </c>
      <c r="H756" s="66">
        <v>36296.226000000002</v>
      </c>
      <c r="I756" s="66">
        <v>1376.8</v>
      </c>
      <c r="J756" s="615">
        <v>0.31577387687634523</v>
      </c>
      <c r="K756" s="66">
        <v>11461.400000000001</v>
      </c>
      <c r="L756" s="615">
        <v>2.3749025587398533E-3</v>
      </c>
      <c r="M756" s="66">
        <v>86.2</v>
      </c>
      <c r="N756" s="615">
        <v>0</v>
      </c>
      <c r="O756" s="66">
        <v>0</v>
      </c>
      <c r="P756" s="66">
        <v>0</v>
      </c>
      <c r="Q756" s="66">
        <v>64.7</v>
      </c>
      <c r="R756" s="66">
        <v>1771.23</v>
      </c>
      <c r="S756" s="66">
        <v>94.800000000000011</v>
      </c>
      <c r="T756" s="66">
        <v>4789.6880000000001</v>
      </c>
      <c r="U756" s="615">
        <v>0.17911779588324142</v>
      </c>
      <c r="V756" s="66">
        <v>6501.3</v>
      </c>
      <c r="W756" s="66">
        <v>0</v>
      </c>
      <c r="X756" s="66">
        <v>134.47999999999999</v>
      </c>
      <c r="Y756" s="66">
        <v>0</v>
      </c>
      <c r="Z756" s="66">
        <v>62576.824000000001</v>
      </c>
      <c r="AA756" s="63">
        <v>5068.6000000000004</v>
      </c>
      <c r="AB756" s="63">
        <v>11569.9</v>
      </c>
      <c r="AC756" s="63">
        <v>56075.524000000005</v>
      </c>
      <c r="AD756" s="245">
        <v>0.7</v>
      </c>
      <c r="AE756" s="63">
        <v>25407.358200000002</v>
      </c>
      <c r="AF756" s="63"/>
      <c r="AG756" s="63">
        <v>14609</v>
      </c>
      <c r="AH756" s="499"/>
      <c r="AI756" s="63">
        <v>13837.599999999999</v>
      </c>
      <c r="AJ756" s="63">
        <v>175</v>
      </c>
      <c r="AK756" s="63"/>
      <c r="AL756" s="63">
        <v>771.40000000000009</v>
      </c>
      <c r="AM756" s="499"/>
      <c r="AN756" s="63">
        <v>0</v>
      </c>
    </row>
    <row r="757" spans="2:42" s="601" customFormat="1" x14ac:dyDescent="0.25">
      <c r="B757" s="576">
        <v>743</v>
      </c>
      <c r="C757" s="667" t="s">
        <v>538</v>
      </c>
      <c r="D757" s="496" t="s">
        <v>124</v>
      </c>
      <c r="E757" s="530">
        <v>12</v>
      </c>
      <c r="F757" s="530">
        <v>75</v>
      </c>
      <c r="G757" s="530">
        <v>67</v>
      </c>
      <c r="H757" s="65">
        <v>6259.6280000000006</v>
      </c>
      <c r="I757" s="65">
        <v>232.79999999999998</v>
      </c>
      <c r="J757" s="615">
        <v>0.34780820841110682</v>
      </c>
      <c r="K757" s="65">
        <v>2177.15</v>
      </c>
      <c r="L757" s="615">
        <v>0</v>
      </c>
      <c r="M757" s="65">
        <v>0</v>
      </c>
      <c r="N757" s="615">
        <v>0</v>
      </c>
      <c r="O757" s="65">
        <v>0</v>
      </c>
      <c r="P757" s="65">
        <v>0</v>
      </c>
      <c r="Q757" s="65">
        <v>0</v>
      </c>
      <c r="R757" s="65">
        <v>280.90000000000003</v>
      </c>
      <c r="S757" s="65">
        <v>21.099999999999998</v>
      </c>
      <c r="T757" s="65">
        <v>841.5148333333334</v>
      </c>
      <c r="U757" s="615">
        <v>0.17997874634083683</v>
      </c>
      <c r="V757" s="65">
        <v>1126.5999999999999</v>
      </c>
      <c r="W757" s="65">
        <v>0</v>
      </c>
      <c r="X757" s="65">
        <v>0</v>
      </c>
      <c r="Y757" s="65">
        <v>0</v>
      </c>
      <c r="Z757" s="65">
        <v>10939.692833333334</v>
      </c>
      <c r="AA757" s="140">
        <v>888.80000000000007</v>
      </c>
      <c r="AB757" s="140">
        <v>2015.4</v>
      </c>
      <c r="AC757" s="140">
        <v>9813.0928333333341</v>
      </c>
      <c r="AD757" s="232">
        <v>0.7</v>
      </c>
      <c r="AE757" s="140">
        <v>4381.7395999999999</v>
      </c>
      <c r="AF757" s="140"/>
      <c r="AG757" s="140">
        <v>2366.2999999999997</v>
      </c>
      <c r="AH757" s="497"/>
      <c r="AI757" s="140">
        <v>2366.2999999999997</v>
      </c>
      <c r="AJ757" s="65"/>
      <c r="AK757" s="429">
        <v>0</v>
      </c>
      <c r="AL757" s="65">
        <v>0</v>
      </c>
      <c r="AM757" s="498"/>
      <c r="AN757" s="62">
        <v>0</v>
      </c>
      <c r="AP757" s="576"/>
    </row>
    <row r="758" spans="2:42" s="601" customFormat="1" x14ac:dyDescent="0.25">
      <c r="B758" s="576">
        <v>744</v>
      </c>
      <c r="C758" s="667"/>
      <c r="D758" s="15" t="s">
        <v>539</v>
      </c>
      <c r="E758" s="112">
        <v>5</v>
      </c>
      <c r="F758" s="112">
        <v>22</v>
      </c>
      <c r="G758" s="112">
        <v>21</v>
      </c>
      <c r="H758" s="69">
        <v>1965.0320000000002</v>
      </c>
      <c r="I758" s="69">
        <v>57.599999999999994</v>
      </c>
      <c r="J758" s="620">
        <v>0.34907828473022318</v>
      </c>
      <c r="K758" s="69">
        <v>685.94999999999993</v>
      </c>
      <c r="L758" s="620">
        <v>0</v>
      </c>
      <c r="M758" s="69">
        <v>0</v>
      </c>
      <c r="N758" s="620">
        <v>0</v>
      </c>
      <c r="O758" s="69">
        <v>0</v>
      </c>
      <c r="P758" s="69">
        <v>0</v>
      </c>
      <c r="Q758" s="69">
        <v>0</v>
      </c>
      <c r="R758" s="69">
        <v>129.30000000000001</v>
      </c>
      <c r="S758" s="69">
        <v>8.5</v>
      </c>
      <c r="T758" s="69">
        <v>266.66516666666666</v>
      </c>
      <c r="U758" s="620">
        <v>0.17994617899352272</v>
      </c>
      <c r="V758" s="69">
        <v>353.59999999999997</v>
      </c>
      <c r="W758" s="69">
        <v>0</v>
      </c>
      <c r="X758" s="69">
        <v>0</v>
      </c>
      <c r="Y758" s="69">
        <v>0</v>
      </c>
      <c r="Z758" s="60">
        <v>3466.6471666666666</v>
      </c>
      <c r="AA758" s="143">
        <v>281.7</v>
      </c>
      <c r="AB758" s="69">
        <v>635.29999999999995</v>
      </c>
      <c r="AC758" s="69">
        <v>3113.0471666666667</v>
      </c>
      <c r="AD758" s="238">
        <v>0.7</v>
      </c>
      <c r="AE758" s="69">
        <v>1375.5224000000001</v>
      </c>
      <c r="AF758" s="69"/>
      <c r="AG758" s="69">
        <v>740.2</v>
      </c>
      <c r="AH758" s="503">
        <v>0.69998860069454338</v>
      </c>
      <c r="AI758" s="594">
        <v>740.2</v>
      </c>
      <c r="AJ758" s="69"/>
      <c r="AK758" s="438">
        <v>0</v>
      </c>
      <c r="AL758" s="69">
        <v>0</v>
      </c>
      <c r="AM758" s="497">
        <v>0.69998860069454338</v>
      </c>
      <c r="AN758" s="461"/>
      <c r="AP758" s="576"/>
    </row>
    <row r="759" spans="2:42" s="601" customFormat="1" x14ac:dyDescent="0.25">
      <c r="B759" s="576">
        <v>745</v>
      </c>
      <c r="C759" s="667"/>
      <c r="D759" s="15" t="s">
        <v>540</v>
      </c>
      <c r="E759" s="112">
        <v>3</v>
      </c>
      <c r="F759" s="112">
        <v>21</v>
      </c>
      <c r="G759" s="112">
        <v>19</v>
      </c>
      <c r="H759" s="69">
        <v>1771.172</v>
      </c>
      <c r="I759" s="69">
        <v>70.8</v>
      </c>
      <c r="J759" s="620">
        <v>0.36554891337487272</v>
      </c>
      <c r="K759" s="69">
        <v>647.45000000000005</v>
      </c>
      <c r="L759" s="620">
        <v>0</v>
      </c>
      <c r="M759" s="69">
        <v>0</v>
      </c>
      <c r="N759" s="620">
        <v>0</v>
      </c>
      <c r="O759" s="69">
        <v>0</v>
      </c>
      <c r="P759" s="69">
        <v>0</v>
      </c>
      <c r="Q759" s="69">
        <v>0</v>
      </c>
      <c r="R759" s="69">
        <v>75.8</v>
      </c>
      <c r="S759" s="69">
        <v>4.2</v>
      </c>
      <c r="T759" s="69">
        <v>240.68516666666665</v>
      </c>
      <c r="U759" s="620">
        <v>0.17999381200696488</v>
      </c>
      <c r="V759" s="69">
        <v>318.8</v>
      </c>
      <c r="W759" s="69">
        <v>0</v>
      </c>
      <c r="X759" s="69">
        <v>0</v>
      </c>
      <c r="Y759" s="69">
        <v>0</v>
      </c>
      <c r="Z759" s="60">
        <v>3128.9071666666669</v>
      </c>
      <c r="AA759" s="143">
        <v>254.2</v>
      </c>
      <c r="AB759" s="69">
        <v>573</v>
      </c>
      <c r="AC759" s="69">
        <v>2810.1071666666667</v>
      </c>
      <c r="AD759" s="238">
        <v>0.7</v>
      </c>
      <c r="AE759" s="69">
        <v>1239.8203999999998</v>
      </c>
      <c r="AF759" s="69"/>
      <c r="AG759" s="69">
        <v>666.8</v>
      </c>
      <c r="AH759" s="503">
        <v>0.69998848220274479</v>
      </c>
      <c r="AI759" s="594">
        <v>666.8</v>
      </c>
      <c r="AJ759" s="69">
        <v>119</v>
      </c>
      <c r="AK759" s="438">
        <v>0</v>
      </c>
      <c r="AL759" s="69">
        <v>0</v>
      </c>
      <c r="AM759" s="497">
        <v>0.69998848220274479</v>
      </c>
      <c r="AN759" s="461"/>
      <c r="AP759" s="576"/>
    </row>
    <row r="760" spans="2:42" s="601" customFormat="1" x14ac:dyDescent="0.25">
      <c r="B760" s="576">
        <v>746</v>
      </c>
      <c r="C760" s="667"/>
      <c r="D760" s="15" t="s">
        <v>541</v>
      </c>
      <c r="E760" s="112">
        <v>3</v>
      </c>
      <c r="F760" s="112">
        <v>16</v>
      </c>
      <c r="G760" s="112">
        <v>14</v>
      </c>
      <c r="H760" s="69">
        <v>1381.5200000000002</v>
      </c>
      <c r="I760" s="69">
        <v>48</v>
      </c>
      <c r="J760" s="620">
        <v>0.32019080433146097</v>
      </c>
      <c r="K760" s="69">
        <v>442.35</v>
      </c>
      <c r="L760" s="620">
        <v>0</v>
      </c>
      <c r="M760" s="69">
        <v>0</v>
      </c>
      <c r="N760" s="620">
        <v>0</v>
      </c>
      <c r="O760" s="69">
        <v>0</v>
      </c>
      <c r="P760" s="69">
        <v>0</v>
      </c>
      <c r="Q760" s="69">
        <v>0</v>
      </c>
      <c r="R760" s="69">
        <v>37.9</v>
      </c>
      <c r="S760" s="69">
        <v>4.2</v>
      </c>
      <c r="T760" s="69">
        <v>180.21833333333336</v>
      </c>
      <c r="U760" s="620">
        <v>0.17998291736637903</v>
      </c>
      <c r="V760" s="69">
        <v>248.64999999999998</v>
      </c>
      <c r="W760" s="69">
        <v>0</v>
      </c>
      <c r="X760" s="69">
        <v>0</v>
      </c>
      <c r="Y760" s="69">
        <v>0</v>
      </c>
      <c r="Z760" s="60">
        <v>2342.838333333334</v>
      </c>
      <c r="AA760" s="143">
        <v>190.3</v>
      </c>
      <c r="AB760" s="69">
        <v>438.95</v>
      </c>
      <c r="AC760" s="69">
        <v>2094.188333333334</v>
      </c>
      <c r="AD760" s="238">
        <v>0.7</v>
      </c>
      <c r="AE760" s="69">
        <v>967.06400000000008</v>
      </c>
      <c r="AF760" s="69"/>
      <c r="AG760" s="69">
        <v>528.1</v>
      </c>
      <c r="AH760" s="503">
        <v>0.69998986623429249</v>
      </c>
      <c r="AI760" s="594">
        <v>528.1</v>
      </c>
      <c r="AJ760" s="69"/>
      <c r="AK760" s="438">
        <v>0</v>
      </c>
      <c r="AL760" s="69">
        <v>0</v>
      </c>
      <c r="AM760" s="497">
        <v>0.69998986623429249</v>
      </c>
      <c r="AN760" s="461"/>
      <c r="AP760" s="576"/>
    </row>
    <row r="761" spans="2:42" s="601" customFormat="1" x14ac:dyDescent="0.25">
      <c r="B761" s="576">
        <v>747</v>
      </c>
      <c r="C761" s="667"/>
      <c r="D761" s="15" t="s">
        <v>542</v>
      </c>
      <c r="E761" s="112">
        <v>1</v>
      </c>
      <c r="F761" s="112">
        <v>16</v>
      </c>
      <c r="G761" s="112">
        <v>13</v>
      </c>
      <c r="H761" s="69">
        <v>1141.9040000000002</v>
      </c>
      <c r="I761" s="69">
        <v>56.4</v>
      </c>
      <c r="J761" s="620">
        <v>0.35151816615056947</v>
      </c>
      <c r="K761" s="69">
        <v>401.4</v>
      </c>
      <c r="L761" s="620">
        <v>0</v>
      </c>
      <c r="M761" s="69">
        <v>0</v>
      </c>
      <c r="N761" s="620">
        <v>0</v>
      </c>
      <c r="O761" s="69">
        <v>0</v>
      </c>
      <c r="P761" s="69">
        <v>0</v>
      </c>
      <c r="Q761" s="69">
        <v>0</v>
      </c>
      <c r="R761" s="69">
        <v>37.9</v>
      </c>
      <c r="S761" s="69">
        <v>4.2</v>
      </c>
      <c r="T761" s="69">
        <v>153.94616666666667</v>
      </c>
      <c r="U761" s="620">
        <v>0.18000637531701436</v>
      </c>
      <c r="V761" s="69">
        <v>205.55</v>
      </c>
      <c r="W761" s="69">
        <v>0</v>
      </c>
      <c r="X761" s="69">
        <v>0</v>
      </c>
      <c r="Y761" s="69">
        <v>0</v>
      </c>
      <c r="Z761" s="60">
        <v>2001.3001666666669</v>
      </c>
      <c r="AA761" s="143">
        <v>162.6</v>
      </c>
      <c r="AB761" s="69">
        <v>368.15</v>
      </c>
      <c r="AC761" s="69">
        <v>1795.7501666666669</v>
      </c>
      <c r="AD761" s="238">
        <v>0.7</v>
      </c>
      <c r="AE761" s="69">
        <v>799.33280000000013</v>
      </c>
      <c r="AF761" s="69"/>
      <c r="AG761" s="69">
        <v>431.2</v>
      </c>
      <c r="AH761" s="503">
        <v>0.7000150625621766</v>
      </c>
      <c r="AI761" s="594">
        <v>431.2</v>
      </c>
      <c r="AJ761" s="69"/>
      <c r="AK761" s="438">
        <v>0</v>
      </c>
      <c r="AL761" s="69">
        <v>0</v>
      </c>
      <c r="AM761" s="497">
        <v>0.7000150625621766</v>
      </c>
      <c r="AN761" s="461"/>
      <c r="AP761" s="576"/>
    </row>
    <row r="762" spans="2:42" s="601" customFormat="1" x14ac:dyDescent="0.25">
      <c r="B762" s="576">
        <v>748</v>
      </c>
      <c r="C762" s="667" t="s">
        <v>543</v>
      </c>
      <c r="D762" s="496" t="s">
        <v>124</v>
      </c>
      <c r="E762" s="530">
        <v>6</v>
      </c>
      <c r="F762" s="530">
        <v>37</v>
      </c>
      <c r="G762" s="530">
        <v>35</v>
      </c>
      <c r="H762" s="65">
        <v>3172.0299999999997</v>
      </c>
      <c r="I762" s="65">
        <v>126.00000000000001</v>
      </c>
      <c r="J762" s="615">
        <v>0.31846798422461331</v>
      </c>
      <c r="K762" s="65">
        <v>1010.19</v>
      </c>
      <c r="L762" s="615">
        <v>0</v>
      </c>
      <c r="M762" s="65">
        <v>0</v>
      </c>
      <c r="N762" s="615">
        <v>0</v>
      </c>
      <c r="O762" s="65">
        <v>0</v>
      </c>
      <c r="P762" s="65">
        <v>0</v>
      </c>
      <c r="Q762" s="65">
        <v>0</v>
      </c>
      <c r="R762" s="65">
        <v>157.19999999999999</v>
      </c>
      <c r="S762" s="65">
        <v>8.4</v>
      </c>
      <c r="T762" s="65">
        <v>420.39749999999998</v>
      </c>
      <c r="U762" s="615">
        <v>0.17999514506483233</v>
      </c>
      <c r="V762" s="65">
        <v>570.95000000000005</v>
      </c>
      <c r="W762" s="65">
        <v>0</v>
      </c>
      <c r="X762" s="65">
        <v>0</v>
      </c>
      <c r="Y762" s="65">
        <v>0</v>
      </c>
      <c r="Z762" s="65">
        <v>5465.1674999999996</v>
      </c>
      <c r="AA762" s="140">
        <v>443.9</v>
      </c>
      <c r="AB762" s="140">
        <v>1014.85</v>
      </c>
      <c r="AC762" s="140">
        <v>4894.2174999999997</v>
      </c>
      <c r="AD762" s="232">
        <v>0.7</v>
      </c>
      <c r="AE762" s="140">
        <v>2220.4209999999998</v>
      </c>
      <c r="AF762" s="140"/>
      <c r="AG762" s="140">
        <v>1205.5999999999999</v>
      </c>
      <c r="AH762" s="497"/>
      <c r="AI762" s="140">
        <v>1205.5999999999999</v>
      </c>
      <c r="AJ762" s="65"/>
      <c r="AK762" s="429">
        <v>0</v>
      </c>
      <c r="AL762" s="65">
        <v>0</v>
      </c>
      <c r="AM762" s="498"/>
      <c r="AN762" s="62">
        <v>0</v>
      </c>
      <c r="AP762" s="576"/>
    </row>
    <row r="763" spans="2:42" s="601" customFormat="1" x14ac:dyDescent="0.25">
      <c r="B763" s="576">
        <v>749</v>
      </c>
      <c r="C763" s="667"/>
      <c r="D763" s="15" t="s">
        <v>544</v>
      </c>
      <c r="E763" s="112">
        <v>4</v>
      </c>
      <c r="F763" s="112">
        <v>21</v>
      </c>
      <c r="G763" s="112">
        <v>21</v>
      </c>
      <c r="H763" s="69">
        <v>1878.11</v>
      </c>
      <c r="I763" s="69">
        <v>74.400000000000006</v>
      </c>
      <c r="J763" s="620">
        <v>0.31622215951142374</v>
      </c>
      <c r="K763" s="69">
        <v>593.9</v>
      </c>
      <c r="L763" s="620">
        <v>0</v>
      </c>
      <c r="M763" s="69">
        <v>0</v>
      </c>
      <c r="N763" s="620">
        <v>0</v>
      </c>
      <c r="O763" s="69">
        <v>0</v>
      </c>
      <c r="P763" s="69">
        <v>0</v>
      </c>
      <c r="Q763" s="69">
        <v>0</v>
      </c>
      <c r="R763" s="69">
        <v>105</v>
      </c>
      <c r="S763" s="69">
        <v>4.2</v>
      </c>
      <c r="T763" s="69">
        <v>249.47583333333333</v>
      </c>
      <c r="U763" s="620">
        <v>0.18002140449707421</v>
      </c>
      <c r="V763" s="69">
        <v>338.1</v>
      </c>
      <c r="W763" s="69">
        <v>0</v>
      </c>
      <c r="X763" s="69">
        <v>0</v>
      </c>
      <c r="Y763" s="69">
        <v>0</v>
      </c>
      <c r="Z763" s="60">
        <v>3243.185833333333</v>
      </c>
      <c r="AA763" s="143">
        <v>263.39999999999998</v>
      </c>
      <c r="AB763" s="69">
        <v>601.5</v>
      </c>
      <c r="AC763" s="69">
        <v>2905.0858333333331</v>
      </c>
      <c r="AD763" s="238">
        <v>0.7</v>
      </c>
      <c r="AE763" s="69">
        <v>1314.6769999999999</v>
      </c>
      <c r="AF763" s="69"/>
      <c r="AG763" s="69">
        <v>713.2</v>
      </c>
      <c r="AH763" s="503">
        <v>0.70001224635404746</v>
      </c>
      <c r="AI763" s="594">
        <v>713.2</v>
      </c>
      <c r="AJ763" s="69"/>
      <c r="AK763" s="438">
        <v>0</v>
      </c>
      <c r="AL763" s="69">
        <v>0</v>
      </c>
      <c r="AM763" s="497">
        <v>0.70001224635404746</v>
      </c>
      <c r="AN763" s="461"/>
      <c r="AP763" s="576"/>
    </row>
    <row r="764" spans="2:42" s="601" customFormat="1" x14ac:dyDescent="0.25">
      <c r="B764" s="576">
        <v>750</v>
      </c>
      <c r="C764" s="667"/>
      <c r="D764" s="15" t="s">
        <v>545</v>
      </c>
      <c r="E764" s="112">
        <v>2</v>
      </c>
      <c r="F764" s="112">
        <v>16</v>
      </c>
      <c r="G764" s="112">
        <v>14</v>
      </c>
      <c r="H764" s="69">
        <v>1293.92</v>
      </c>
      <c r="I764" s="69">
        <v>51.600000000000009</v>
      </c>
      <c r="J764" s="620">
        <v>0.32172777296896254</v>
      </c>
      <c r="K764" s="69">
        <v>416.29</v>
      </c>
      <c r="L764" s="620">
        <v>0</v>
      </c>
      <c r="M764" s="69">
        <v>0</v>
      </c>
      <c r="N764" s="620">
        <v>0</v>
      </c>
      <c r="O764" s="69">
        <v>0</v>
      </c>
      <c r="P764" s="69">
        <v>0</v>
      </c>
      <c r="Q764" s="69">
        <v>0</v>
      </c>
      <c r="R764" s="69">
        <v>52.199999999999996</v>
      </c>
      <c r="S764" s="69">
        <v>4.2</v>
      </c>
      <c r="T764" s="69">
        <v>170.92166666666665</v>
      </c>
      <c r="U764" s="620">
        <v>0.17995702980091505</v>
      </c>
      <c r="V764" s="69">
        <v>232.85</v>
      </c>
      <c r="W764" s="69">
        <v>0</v>
      </c>
      <c r="X764" s="69">
        <v>0</v>
      </c>
      <c r="Y764" s="69">
        <v>0</v>
      </c>
      <c r="Z764" s="60">
        <v>2221.9816666666666</v>
      </c>
      <c r="AA764" s="143">
        <v>180.5</v>
      </c>
      <c r="AB764" s="69">
        <v>413.35</v>
      </c>
      <c r="AC764" s="69">
        <v>1989.1316666666667</v>
      </c>
      <c r="AD764" s="238">
        <v>0.7</v>
      </c>
      <c r="AE764" s="69">
        <v>905.74400000000003</v>
      </c>
      <c r="AF764" s="69"/>
      <c r="AG764" s="69">
        <v>492.4</v>
      </c>
      <c r="AH764" s="503">
        <v>0.70000463707184368</v>
      </c>
      <c r="AI764" s="594">
        <v>492.4</v>
      </c>
      <c r="AJ764" s="69"/>
      <c r="AK764" s="438">
        <v>0</v>
      </c>
      <c r="AL764" s="69">
        <v>0</v>
      </c>
      <c r="AM764" s="497">
        <v>0.70000463707184368</v>
      </c>
      <c r="AN764" s="461"/>
      <c r="AP764" s="576"/>
    </row>
    <row r="765" spans="2:42" s="601" customFormat="1" x14ac:dyDescent="0.25">
      <c r="B765" s="576">
        <v>751</v>
      </c>
      <c r="C765" s="667" t="s">
        <v>546</v>
      </c>
      <c r="D765" s="496" t="s">
        <v>124</v>
      </c>
      <c r="E765" s="530">
        <v>9</v>
      </c>
      <c r="F765" s="530">
        <v>58</v>
      </c>
      <c r="G765" s="530">
        <v>56</v>
      </c>
      <c r="H765" s="65">
        <v>5054.0319999999992</v>
      </c>
      <c r="I765" s="65">
        <v>236.4</v>
      </c>
      <c r="J765" s="615">
        <v>0.37266681334823376</v>
      </c>
      <c r="K765" s="65">
        <v>1883.4700000000003</v>
      </c>
      <c r="L765" s="615">
        <v>0</v>
      </c>
      <c r="M765" s="65">
        <v>0</v>
      </c>
      <c r="N765" s="615">
        <v>0</v>
      </c>
      <c r="O765" s="65">
        <v>0</v>
      </c>
      <c r="P765" s="65">
        <v>0</v>
      </c>
      <c r="Q765" s="65">
        <v>0</v>
      </c>
      <c r="R765" s="65">
        <v>168.2</v>
      </c>
      <c r="S765" s="65">
        <v>12.600000000000001</v>
      </c>
      <c r="T765" s="65">
        <v>688.69600000000003</v>
      </c>
      <c r="U765" s="615">
        <v>0.17998500998806496</v>
      </c>
      <c r="V765" s="65">
        <v>909.64999999999986</v>
      </c>
      <c r="W765" s="65">
        <v>0</v>
      </c>
      <c r="X765" s="65">
        <v>0</v>
      </c>
      <c r="Y765" s="65">
        <v>0</v>
      </c>
      <c r="Z765" s="65">
        <v>8953.0479999999989</v>
      </c>
      <c r="AA765" s="140">
        <v>727.2</v>
      </c>
      <c r="AB765" s="140">
        <v>1636.85</v>
      </c>
      <c r="AC765" s="140">
        <v>8043.3979999999992</v>
      </c>
      <c r="AD765" s="232">
        <v>0.7</v>
      </c>
      <c r="AE765" s="140">
        <v>3537.8224</v>
      </c>
      <c r="AF765" s="140"/>
      <c r="AG765" s="140">
        <v>1900.9999999999998</v>
      </c>
      <c r="AH765" s="497"/>
      <c r="AI765" s="140">
        <v>1900.9999999999998</v>
      </c>
      <c r="AJ765" s="65"/>
      <c r="AK765" s="429">
        <v>0</v>
      </c>
      <c r="AL765" s="65">
        <v>0</v>
      </c>
      <c r="AM765" s="498"/>
      <c r="AN765" s="62">
        <v>0</v>
      </c>
      <c r="AP765" s="576"/>
    </row>
    <row r="766" spans="2:42" s="601" customFormat="1" x14ac:dyDescent="0.25">
      <c r="B766" s="576">
        <v>752</v>
      </c>
      <c r="C766" s="667"/>
      <c r="D766" s="15" t="s">
        <v>547</v>
      </c>
      <c r="E766" s="112">
        <v>4</v>
      </c>
      <c r="F766" s="112">
        <v>22</v>
      </c>
      <c r="G766" s="112">
        <v>21</v>
      </c>
      <c r="H766" s="69">
        <v>1923.8359999999998</v>
      </c>
      <c r="I766" s="69">
        <v>81.599999999999994</v>
      </c>
      <c r="J766" s="620">
        <v>0.34401581007944543</v>
      </c>
      <c r="K766" s="69">
        <v>661.82999999999993</v>
      </c>
      <c r="L766" s="620">
        <v>0</v>
      </c>
      <c r="M766" s="69">
        <v>0</v>
      </c>
      <c r="N766" s="620">
        <v>0</v>
      </c>
      <c r="O766" s="69">
        <v>0</v>
      </c>
      <c r="P766" s="69">
        <v>0</v>
      </c>
      <c r="Q766" s="69">
        <v>0</v>
      </c>
      <c r="R766" s="69">
        <v>50.9</v>
      </c>
      <c r="S766" s="69">
        <v>4.2</v>
      </c>
      <c r="T766" s="69">
        <v>255.72633333333334</v>
      </c>
      <c r="U766" s="620">
        <v>0.18003093818807842</v>
      </c>
      <c r="V766" s="69">
        <v>346.34999999999997</v>
      </c>
      <c r="W766" s="69">
        <v>0</v>
      </c>
      <c r="X766" s="69">
        <v>0</v>
      </c>
      <c r="Y766" s="69">
        <v>0</v>
      </c>
      <c r="Z766" s="60">
        <v>3324.442333333333</v>
      </c>
      <c r="AA766" s="143">
        <v>270</v>
      </c>
      <c r="AB766" s="69">
        <v>616.34999999999991</v>
      </c>
      <c r="AC766" s="69">
        <v>2978.092333333333</v>
      </c>
      <c r="AD766" s="238">
        <v>0.7</v>
      </c>
      <c r="AE766" s="69">
        <v>1346.6851999999997</v>
      </c>
      <c r="AF766" s="69"/>
      <c r="AG766" s="69">
        <v>730.3</v>
      </c>
      <c r="AH766" s="503">
        <v>0.69998170322210418</v>
      </c>
      <c r="AI766" s="594">
        <v>730.3</v>
      </c>
      <c r="AJ766" s="69"/>
      <c r="AK766" s="438">
        <v>0</v>
      </c>
      <c r="AL766" s="69">
        <v>0</v>
      </c>
      <c r="AM766" s="497">
        <v>0.69998170322210418</v>
      </c>
      <c r="AN766" s="461"/>
      <c r="AP766" s="576"/>
    </row>
    <row r="767" spans="2:42" s="601" customFormat="1" x14ac:dyDescent="0.25">
      <c r="B767" s="576">
        <v>753</v>
      </c>
      <c r="C767" s="667"/>
      <c r="D767" s="15" t="s">
        <v>548</v>
      </c>
      <c r="E767" s="112">
        <v>2</v>
      </c>
      <c r="F767" s="112">
        <v>18</v>
      </c>
      <c r="G767" s="112">
        <v>17</v>
      </c>
      <c r="H767" s="69">
        <v>1488.4479999999999</v>
      </c>
      <c r="I767" s="69">
        <v>79.2</v>
      </c>
      <c r="J767" s="620">
        <v>0.42980339252698124</v>
      </c>
      <c r="K767" s="69">
        <v>639.74000000000012</v>
      </c>
      <c r="L767" s="620">
        <v>0</v>
      </c>
      <c r="M767" s="69">
        <v>0</v>
      </c>
      <c r="N767" s="620">
        <v>0</v>
      </c>
      <c r="O767" s="69">
        <v>0</v>
      </c>
      <c r="P767" s="69">
        <v>0</v>
      </c>
      <c r="Q767" s="69">
        <v>0</v>
      </c>
      <c r="R767" s="69">
        <v>51.599999999999994</v>
      </c>
      <c r="S767" s="69">
        <v>4.2</v>
      </c>
      <c r="T767" s="69">
        <v>210.91983333333332</v>
      </c>
      <c r="U767" s="620">
        <v>0.1799525411704003</v>
      </c>
      <c r="V767" s="69">
        <v>267.84999999999997</v>
      </c>
      <c r="W767" s="69">
        <v>0</v>
      </c>
      <c r="X767" s="69">
        <v>0</v>
      </c>
      <c r="Y767" s="69">
        <v>0</v>
      </c>
      <c r="Z767" s="60">
        <v>2741.9578333333329</v>
      </c>
      <c r="AA767" s="143">
        <v>222.7</v>
      </c>
      <c r="AB767" s="69">
        <v>490.54999999999995</v>
      </c>
      <c r="AC767" s="69">
        <v>2474.107833333333</v>
      </c>
      <c r="AD767" s="238">
        <v>0.7</v>
      </c>
      <c r="AE767" s="69">
        <v>1041.9135999999999</v>
      </c>
      <c r="AF767" s="69"/>
      <c r="AG767" s="69">
        <v>551.4</v>
      </c>
      <c r="AH767" s="503">
        <v>0.70002445500279475</v>
      </c>
      <c r="AI767" s="594">
        <v>551.4</v>
      </c>
      <c r="AJ767" s="69"/>
      <c r="AK767" s="438">
        <v>0</v>
      </c>
      <c r="AL767" s="69">
        <v>0</v>
      </c>
      <c r="AM767" s="497">
        <v>0.70002445500279475</v>
      </c>
      <c r="AN767" s="461"/>
      <c r="AP767" s="576"/>
    </row>
    <row r="768" spans="2:42" s="601" customFormat="1" x14ac:dyDescent="0.25">
      <c r="B768" s="576">
        <v>754</v>
      </c>
      <c r="C768" s="667"/>
      <c r="D768" s="15" t="s">
        <v>549</v>
      </c>
      <c r="E768" s="112">
        <v>3</v>
      </c>
      <c r="F768" s="112">
        <v>18</v>
      </c>
      <c r="G768" s="112">
        <v>18</v>
      </c>
      <c r="H768" s="69">
        <v>1641.748</v>
      </c>
      <c r="I768" s="69">
        <v>75.599999999999994</v>
      </c>
      <c r="J768" s="620">
        <v>0.35443929275382091</v>
      </c>
      <c r="K768" s="69">
        <v>581.9</v>
      </c>
      <c r="L768" s="620">
        <v>0</v>
      </c>
      <c r="M768" s="69">
        <v>0</v>
      </c>
      <c r="N768" s="620">
        <v>0</v>
      </c>
      <c r="O768" s="69">
        <v>0</v>
      </c>
      <c r="P768" s="69">
        <v>0</v>
      </c>
      <c r="Q768" s="69">
        <v>0</v>
      </c>
      <c r="R768" s="69">
        <v>65.7</v>
      </c>
      <c r="S768" s="69">
        <v>4.2</v>
      </c>
      <c r="T768" s="69">
        <v>222.04983333333337</v>
      </c>
      <c r="U768" s="620">
        <v>0.17996062733135657</v>
      </c>
      <c r="V768" s="69">
        <v>295.45</v>
      </c>
      <c r="W768" s="69">
        <v>0</v>
      </c>
      <c r="X768" s="69">
        <v>0</v>
      </c>
      <c r="Y768" s="69">
        <v>0</v>
      </c>
      <c r="Z768" s="60">
        <v>2886.647833333333</v>
      </c>
      <c r="AA768" s="143">
        <v>234.5</v>
      </c>
      <c r="AB768" s="69">
        <v>529.95000000000005</v>
      </c>
      <c r="AC768" s="69">
        <v>2591.1978333333332</v>
      </c>
      <c r="AD768" s="238">
        <v>0.7</v>
      </c>
      <c r="AE768" s="69">
        <v>1149.2236</v>
      </c>
      <c r="AF768" s="69"/>
      <c r="AG768" s="69">
        <v>619.29999999999995</v>
      </c>
      <c r="AH768" s="503">
        <v>0.70001608042159935</v>
      </c>
      <c r="AI768" s="594">
        <v>619.29999999999995</v>
      </c>
      <c r="AJ768" s="69"/>
      <c r="AK768" s="438">
        <v>0</v>
      </c>
      <c r="AL768" s="69">
        <v>0</v>
      </c>
      <c r="AM768" s="497">
        <v>0.70001608042159935</v>
      </c>
      <c r="AN768" s="461"/>
      <c r="AP768" s="576"/>
    </row>
    <row r="769" spans="2:42" s="601" customFormat="1" x14ac:dyDescent="0.25">
      <c r="B769" s="576">
        <v>755</v>
      </c>
      <c r="C769" s="667" t="s">
        <v>550</v>
      </c>
      <c r="D769" s="496" t="s">
        <v>124</v>
      </c>
      <c r="E769" s="530">
        <v>9</v>
      </c>
      <c r="F769" s="530">
        <v>40</v>
      </c>
      <c r="G769" s="530">
        <v>40</v>
      </c>
      <c r="H769" s="65">
        <v>3777.42</v>
      </c>
      <c r="I769" s="65">
        <v>136.80000000000001</v>
      </c>
      <c r="J769" s="615">
        <v>0.31481805041536293</v>
      </c>
      <c r="K769" s="65">
        <v>1189.2000000000003</v>
      </c>
      <c r="L769" s="615">
        <v>0</v>
      </c>
      <c r="M769" s="65">
        <v>0</v>
      </c>
      <c r="N769" s="615">
        <v>0</v>
      </c>
      <c r="O769" s="65">
        <v>0</v>
      </c>
      <c r="P769" s="65">
        <v>0</v>
      </c>
      <c r="Q769" s="65">
        <v>0</v>
      </c>
      <c r="R769" s="65">
        <v>228.10000000000002</v>
      </c>
      <c r="S769" s="65">
        <v>10.5</v>
      </c>
      <c r="T769" s="65">
        <v>501.82666666666671</v>
      </c>
      <c r="U769" s="615">
        <v>0.17999057557804005</v>
      </c>
      <c r="V769" s="65">
        <v>679.90000000000009</v>
      </c>
      <c r="W769" s="65">
        <v>0</v>
      </c>
      <c r="X769" s="65">
        <v>0</v>
      </c>
      <c r="Y769" s="65">
        <v>0</v>
      </c>
      <c r="Z769" s="65">
        <v>6523.7466666666678</v>
      </c>
      <c r="AA769" s="140">
        <v>529.9</v>
      </c>
      <c r="AB769" s="140">
        <v>1209.8000000000002</v>
      </c>
      <c r="AC769" s="140">
        <v>5843.8466666666673</v>
      </c>
      <c r="AD769" s="232">
        <v>0.7</v>
      </c>
      <c r="AE769" s="140">
        <v>2644.194</v>
      </c>
      <c r="AF769" s="140"/>
      <c r="AG769" s="140">
        <v>1585.7</v>
      </c>
      <c r="AH769" s="497"/>
      <c r="AI769" s="140">
        <v>1434.4</v>
      </c>
      <c r="AJ769" s="65"/>
      <c r="AK769" s="429"/>
      <c r="AL769" s="65">
        <v>151.30000000000001</v>
      </c>
      <c r="AM769" s="498"/>
      <c r="AN769" s="62">
        <v>0</v>
      </c>
      <c r="AP769" s="576"/>
    </row>
    <row r="770" spans="2:42" s="601" customFormat="1" x14ac:dyDescent="0.25">
      <c r="B770" s="576">
        <v>756</v>
      </c>
      <c r="C770" s="667"/>
      <c r="D770" s="15" t="s">
        <v>551</v>
      </c>
      <c r="E770" s="112">
        <v>6</v>
      </c>
      <c r="F770" s="112">
        <v>23</v>
      </c>
      <c r="G770" s="112">
        <v>23</v>
      </c>
      <c r="H770" s="69">
        <v>2161.5219999999999</v>
      </c>
      <c r="I770" s="69">
        <v>73.2</v>
      </c>
      <c r="J770" s="620">
        <v>0.28905558213147964</v>
      </c>
      <c r="K770" s="69">
        <v>624.80000000000007</v>
      </c>
      <c r="L770" s="620">
        <v>0</v>
      </c>
      <c r="M770" s="69">
        <v>0</v>
      </c>
      <c r="N770" s="620">
        <v>0</v>
      </c>
      <c r="O770" s="69">
        <v>0</v>
      </c>
      <c r="P770" s="69">
        <v>0</v>
      </c>
      <c r="Q770" s="69">
        <v>0</v>
      </c>
      <c r="R770" s="69">
        <v>120.8</v>
      </c>
      <c r="S770" s="69">
        <v>6.3</v>
      </c>
      <c r="T770" s="69">
        <v>281.3101666666667</v>
      </c>
      <c r="U770" s="620">
        <v>0.18001204706683532</v>
      </c>
      <c r="V770" s="69">
        <v>389.1</v>
      </c>
      <c r="W770" s="69">
        <v>0</v>
      </c>
      <c r="X770" s="69">
        <v>0</v>
      </c>
      <c r="Y770" s="69">
        <v>0</v>
      </c>
      <c r="Z770" s="60">
        <v>3657.0321666666669</v>
      </c>
      <c r="AA770" s="143">
        <v>297</v>
      </c>
      <c r="AB770" s="69">
        <v>686.1</v>
      </c>
      <c r="AC770" s="69">
        <v>3267.9321666666669</v>
      </c>
      <c r="AD770" s="238">
        <v>0.7</v>
      </c>
      <c r="AE770" s="69">
        <v>1513.0654</v>
      </c>
      <c r="AF770" s="69"/>
      <c r="AG770" s="69">
        <v>978.3</v>
      </c>
      <c r="AH770" s="503">
        <v>0.70001600723934332</v>
      </c>
      <c r="AI770" s="594">
        <v>827</v>
      </c>
      <c r="AJ770" s="69">
        <v>142</v>
      </c>
      <c r="AK770" s="438">
        <v>7.0000000000000007E-2</v>
      </c>
      <c r="AL770" s="69">
        <v>151.30000000000001</v>
      </c>
      <c r="AM770" s="497">
        <v>0.77001600723934338</v>
      </c>
      <c r="AN770" s="461"/>
      <c r="AP770" s="576"/>
    </row>
    <row r="771" spans="2:42" s="601" customFormat="1" x14ac:dyDescent="0.25">
      <c r="B771" s="576">
        <v>757</v>
      </c>
      <c r="C771" s="667"/>
      <c r="D771" s="15" t="s">
        <v>552</v>
      </c>
      <c r="E771" s="112">
        <v>3</v>
      </c>
      <c r="F771" s="112">
        <v>17</v>
      </c>
      <c r="G771" s="112">
        <v>17</v>
      </c>
      <c r="H771" s="69">
        <v>1615.8980000000001</v>
      </c>
      <c r="I771" s="69">
        <v>63.6</v>
      </c>
      <c r="J771" s="620">
        <v>0.3492794718478518</v>
      </c>
      <c r="K771" s="69">
        <v>564.40000000000009</v>
      </c>
      <c r="L771" s="620">
        <v>0</v>
      </c>
      <c r="M771" s="69">
        <v>0</v>
      </c>
      <c r="N771" s="620">
        <v>0</v>
      </c>
      <c r="O771" s="69">
        <v>0</v>
      </c>
      <c r="P771" s="69">
        <v>0</v>
      </c>
      <c r="Q771" s="69">
        <v>0</v>
      </c>
      <c r="R771" s="69">
        <v>107.30000000000001</v>
      </c>
      <c r="S771" s="69">
        <v>4.2</v>
      </c>
      <c r="T771" s="69">
        <v>220.51650000000001</v>
      </c>
      <c r="U771" s="620">
        <v>0.17996185402791512</v>
      </c>
      <c r="V771" s="69">
        <v>290.8</v>
      </c>
      <c r="W771" s="69">
        <v>0</v>
      </c>
      <c r="X771" s="69">
        <v>0</v>
      </c>
      <c r="Y771" s="69">
        <v>0</v>
      </c>
      <c r="Z771" s="60">
        <v>2866.7145000000005</v>
      </c>
      <c r="AA771" s="143">
        <v>232.9</v>
      </c>
      <c r="AB771" s="69">
        <v>523.70000000000005</v>
      </c>
      <c r="AC771" s="69">
        <v>2575.9145000000003</v>
      </c>
      <c r="AD771" s="238">
        <v>0.7</v>
      </c>
      <c r="AE771" s="69">
        <v>1131.1286</v>
      </c>
      <c r="AF771" s="69"/>
      <c r="AG771" s="69">
        <v>607.4</v>
      </c>
      <c r="AH771" s="503">
        <v>0.69998230086304936</v>
      </c>
      <c r="AI771" s="594">
        <v>607.4</v>
      </c>
      <c r="AJ771" s="69"/>
      <c r="AK771" s="438">
        <v>0</v>
      </c>
      <c r="AL771" s="69">
        <v>0</v>
      </c>
      <c r="AM771" s="497">
        <v>0.69998230086304936</v>
      </c>
      <c r="AN771" s="461"/>
      <c r="AP771" s="576"/>
    </row>
    <row r="772" spans="2:42" s="601" customFormat="1" x14ac:dyDescent="0.25">
      <c r="B772" s="576">
        <v>758</v>
      </c>
      <c r="C772" s="667" t="s">
        <v>553</v>
      </c>
      <c r="D772" s="496" t="s">
        <v>124</v>
      </c>
      <c r="E772" s="530">
        <v>8</v>
      </c>
      <c r="F772" s="530">
        <v>47</v>
      </c>
      <c r="G772" s="530">
        <v>42</v>
      </c>
      <c r="H772" s="65">
        <v>3802.6099999999997</v>
      </c>
      <c r="I772" s="65">
        <v>154.80000000000001</v>
      </c>
      <c r="J772" s="615">
        <v>0.31212772280091838</v>
      </c>
      <c r="K772" s="65">
        <v>1186.9000000000001</v>
      </c>
      <c r="L772" s="615">
        <v>0</v>
      </c>
      <c r="M772" s="65">
        <v>0</v>
      </c>
      <c r="N772" s="615">
        <v>0</v>
      </c>
      <c r="O772" s="65">
        <v>0</v>
      </c>
      <c r="P772" s="65">
        <v>0</v>
      </c>
      <c r="Q772" s="65">
        <v>0</v>
      </c>
      <c r="R772" s="65">
        <v>184.83</v>
      </c>
      <c r="S772" s="65">
        <v>8.4</v>
      </c>
      <c r="T772" s="65">
        <v>501.84083333333331</v>
      </c>
      <c r="U772" s="615">
        <v>0.18002109077712414</v>
      </c>
      <c r="V772" s="65">
        <v>684.55</v>
      </c>
      <c r="W772" s="65">
        <v>0</v>
      </c>
      <c r="X772" s="65">
        <v>0</v>
      </c>
      <c r="Y772" s="65">
        <v>0</v>
      </c>
      <c r="Z772" s="65">
        <v>6523.9308333333329</v>
      </c>
      <c r="AA772" s="140">
        <v>529.9</v>
      </c>
      <c r="AB772" s="140">
        <v>1214.4499999999998</v>
      </c>
      <c r="AC772" s="140">
        <v>5839.3808333333327</v>
      </c>
      <c r="AD772" s="232">
        <v>0.7</v>
      </c>
      <c r="AE772" s="140">
        <v>2661.8269999999998</v>
      </c>
      <c r="AF772" s="140"/>
      <c r="AG772" s="140">
        <v>1447.4</v>
      </c>
      <c r="AH772" s="497"/>
      <c r="AI772" s="140">
        <v>1447.4</v>
      </c>
      <c r="AJ772" s="65"/>
      <c r="AK772" s="429">
        <v>0</v>
      </c>
      <c r="AL772" s="65">
        <v>0</v>
      </c>
      <c r="AM772" s="498"/>
      <c r="AN772" s="62">
        <v>0</v>
      </c>
      <c r="AP772" s="576"/>
    </row>
    <row r="773" spans="2:42" s="601" customFormat="1" x14ac:dyDescent="0.25">
      <c r="B773" s="576">
        <v>759</v>
      </c>
      <c r="C773" s="667"/>
      <c r="D773" s="15" t="s">
        <v>554</v>
      </c>
      <c r="E773" s="112">
        <v>3</v>
      </c>
      <c r="F773" s="112">
        <v>22</v>
      </c>
      <c r="G773" s="112">
        <v>18</v>
      </c>
      <c r="H773" s="69">
        <v>1641.088</v>
      </c>
      <c r="I773" s="69">
        <v>72</v>
      </c>
      <c r="J773" s="620">
        <v>0.31265843147960382</v>
      </c>
      <c r="K773" s="69">
        <v>513.1</v>
      </c>
      <c r="L773" s="620">
        <v>0</v>
      </c>
      <c r="M773" s="69">
        <v>0</v>
      </c>
      <c r="N773" s="620">
        <v>0</v>
      </c>
      <c r="O773" s="69">
        <v>0</v>
      </c>
      <c r="P773" s="69">
        <v>0</v>
      </c>
      <c r="Q773" s="69">
        <v>0</v>
      </c>
      <c r="R773" s="69">
        <v>69.930000000000007</v>
      </c>
      <c r="S773" s="69">
        <v>4.2</v>
      </c>
      <c r="T773" s="69">
        <v>216.31399999999996</v>
      </c>
      <c r="U773" s="620">
        <v>0.18003300249590512</v>
      </c>
      <c r="V773" s="69">
        <v>295.44999999999993</v>
      </c>
      <c r="W773" s="69">
        <v>0</v>
      </c>
      <c r="X773" s="69">
        <v>0</v>
      </c>
      <c r="Y773" s="69">
        <v>0</v>
      </c>
      <c r="Z773" s="60">
        <v>2812.0819999999994</v>
      </c>
      <c r="AA773" s="143">
        <v>228.4</v>
      </c>
      <c r="AB773" s="69">
        <v>523.84999999999991</v>
      </c>
      <c r="AC773" s="69">
        <v>2516.6319999999996</v>
      </c>
      <c r="AD773" s="238">
        <v>0.7</v>
      </c>
      <c r="AE773" s="69">
        <v>1148.7615999999998</v>
      </c>
      <c r="AF773" s="69"/>
      <c r="AG773" s="69">
        <v>624.9</v>
      </c>
      <c r="AH773" s="503">
        <v>0.69999293151860231</v>
      </c>
      <c r="AI773" s="594">
        <v>624.9</v>
      </c>
      <c r="AJ773" s="69"/>
      <c r="AK773" s="438">
        <v>0</v>
      </c>
      <c r="AL773" s="69">
        <v>0</v>
      </c>
      <c r="AM773" s="497">
        <v>0.69999293151860231</v>
      </c>
      <c r="AN773" s="461"/>
      <c r="AP773" s="576"/>
    </row>
    <row r="774" spans="2:42" s="601" customFormat="1" x14ac:dyDescent="0.25">
      <c r="B774" s="576">
        <v>760</v>
      </c>
      <c r="C774" s="667"/>
      <c r="D774" s="15" t="s">
        <v>555</v>
      </c>
      <c r="E774" s="112">
        <v>5</v>
      </c>
      <c r="F774" s="112">
        <v>25</v>
      </c>
      <c r="G774" s="112">
        <v>24</v>
      </c>
      <c r="H774" s="69">
        <v>2161.5219999999999</v>
      </c>
      <c r="I774" s="69">
        <v>82.800000000000011</v>
      </c>
      <c r="J774" s="620">
        <v>0.31172479391835944</v>
      </c>
      <c r="K774" s="69">
        <v>673.80000000000007</v>
      </c>
      <c r="L774" s="620">
        <v>0</v>
      </c>
      <c r="M774" s="69">
        <v>0</v>
      </c>
      <c r="N774" s="620">
        <v>0</v>
      </c>
      <c r="O774" s="69">
        <v>0</v>
      </c>
      <c r="P774" s="69">
        <v>0</v>
      </c>
      <c r="Q774" s="69">
        <v>0</v>
      </c>
      <c r="R774" s="69">
        <v>114.9</v>
      </c>
      <c r="S774" s="69">
        <v>4.2</v>
      </c>
      <c r="T774" s="69">
        <v>285.52683333333334</v>
      </c>
      <c r="U774" s="620">
        <v>0.18001204706683532</v>
      </c>
      <c r="V774" s="69">
        <v>389.1</v>
      </c>
      <c r="W774" s="69">
        <v>0</v>
      </c>
      <c r="X774" s="69">
        <v>0</v>
      </c>
      <c r="Y774" s="69">
        <v>0</v>
      </c>
      <c r="Z774" s="60">
        <v>3711.8488333333335</v>
      </c>
      <c r="AA774" s="143">
        <v>301.5</v>
      </c>
      <c r="AB774" s="69">
        <v>690.6</v>
      </c>
      <c r="AC774" s="69">
        <v>3322.7488333333336</v>
      </c>
      <c r="AD774" s="238">
        <v>0.7</v>
      </c>
      <c r="AE774" s="69">
        <v>1513.0654</v>
      </c>
      <c r="AF774" s="69"/>
      <c r="AG774" s="69">
        <v>822.5</v>
      </c>
      <c r="AH774" s="503">
        <v>0.70001600723934332</v>
      </c>
      <c r="AI774" s="594">
        <v>822.5</v>
      </c>
      <c r="AJ774" s="69"/>
      <c r="AK774" s="438">
        <v>0</v>
      </c>
      <c r="AL774" s="69">
        <v>0</v>
      </c>
      <c r="AM774" s="497">
        <v>0.70001600723934332</v>
      </c>
      <c r="AN774" s="461"/>
      <c r="AP774" s="576"/>
    </row>
    <row r="775" spans="2:42" x14ac:dyDescent="0.25">
      <c r="B775" s="576">
        <v>761</v>
      </c>
      <c r="C775" s="655" t="s">
        <v>556</v>
      </c>
      <c r="D775" s="496" t="s">
        <v>764</v>
      </c>
      <c r="E775" s="573">
        <v>23</v>
      </c>
      <c r="F775" s="574">
        <v>104</v>
      </c>
      <c r="G775" s="574">
        <v>99</v>
      </c>
      <c r="H775" s="551">
        <v>8859.11</v>
      </c>
      <c r="I775" s="551">
        <v>260.79999999999995</v>
      </c>
      <c r="J775" s="641">
        <v>0.24308762392610542</v>
      </c>
      <c r="K775" s="551">
        <v>2153.54</v>
      </c>
      <c r="L775" s="641">
        <v>9.7300970413506539E-3</v>
      </c>
      <c r="M775" s="551">
        <v>86.2</v>
      </c>
      <c r="N775" s="641">
        <v>0</v>
      </c>
      <c r="O775" s="551">
        <v>0</v>
      </c>
      <c r="P775" s="551">
        <v>0</v>
      </c>
      <c r="Q775" s="551">
        <v>0</v>
      </c>
      <c r="R775" s="551">
        <v>539.5</v>
      </c>
      <c r="S775" s="552">
        <v>21.2</v>
      </c>
      <c r="T775" s="552">
        <v>1116.8041666666668</v>
      </c>
      <c r="U775" s="642">
        <v>0.17804271535176783</v>
      </c>
      <c r="V775" s="553">
        <v>1577.3</v>
      </c>
      <c r="W775" s="552">
        <v>0</v>
      </c>
      <c r="X775" s="552">
        <v>125</v>
      </c>
      <c r="Y775" s="552">
        <v>0</v>
      </c>
      <c r="Z775" s="552">
        <v>14739.454166666668</v>
      </c>
      <c r="AA775" s="554">
        <v>1189.4000000000001</v>
      </c>
      <c r="AB775" s="552">
        <v>2766.7</v>
      </c>
      <c r="AC775" s="552">
        <v>13162.154166666669</v>
      </c>
      <c r="AD775" s="643">
        <v>0.7</v>
      </c>
      <c r="AE775" s="552">
        <v>6201.3770000000004</v>
      </c>
      <c r="AF775" s="552"/>
      <c r="AG775" s="552">
        <v>4054.7999999999997</v>
      </c>
      <c r="AH775" s="556">
        <v>0.70000259619758631</v>
      </c>
      <c r="AI775" s="516">
        <v>3434.7</v>
      </c>
      <c r="AJ775" s="552">
        <v>175</v>
      </c>
      <c r="AK775" s="555">
        <v>7.0000000000000007E-2</v>
      </c>
      <c r="AL775" s="552">
        <v>620.1</v>
      </c>
      <c r="AM775" s="497">
        <v>0.77000259619758626</v>
      </c>
      <c r="AN775" s="554"/>
    </row>
    <row r="776" spans="2:42" s="601" customFormat="1" x14ac:dyDescent="0.25">
      <c r="B776" s="576">
        <v>762</v>
      </c>
      <c r="C776" s="667" t="s">
        <v>557</v>
      </c>
      <c r="D776" s="496" t="s">
        <v>124</v>
      </c>
      <c r="E776" s="530">
        <v>10</v>
      </c>
      <c r="F776" s="530">
        <v>64</v>
      </c>
      <c r="G776" s="530">
        <v>60</v>
      </c>
      <c r="H776" s="65">
        <v>5371.3959999999997</v>
      </c>
      <c r="I776" s="65">
        <v>229.2</v>
      </c>
      <c r="J776" s="615">
        <v>0.34645555829434282</v>
      </c>
      <c r="K776" s="65">
        <v>1860.9499999999998</v>
      </c>
      <c r="L776" s="615">
        <v>0</v>
      </c>
      <c r="M776" s="65">
        <v>0</v>
      </c>
      <c r="N776" s="615">
        <v>0</v>
      </c>
      <c r="O776" s="65">
        <v>0</v>
      </c>
      <c r="P776" s="65">
        <v>0</v>
      </c>
      <c r="Q776" s="65">
        <v>64.7</v>
      </c>
      <c r="R776" s="65">
        <v>212.5</v>
      </c>
      <c r="S776" s="65">
        <v>12.600000000000001</v>
      </c>
      <c r="T776" s="65">
        <v>718.60799999999995</v>
      </c>
      <c r="U776" s="615">
        <v>0.17730027724636205</v>
      </c>
      <c r="V776" s="65">
        <v>952.35</v>
      </c>
      <c r="W776" s="65">
        <v>0</v>
      </c>
      <c r="X776" s="65">
        <v>9.48</v>
      </c>
      <c r="Y776" s="65">
        <v>0</v>
      </c>
      <c r="Z776" s="65">
        <v>9431.7839999999997</v>
      </c>
      <c r="AA776" s="140">
        <v>759.5</v>
      </c>
      <c r="AB776" s="140">
        <v>1711.85</v>
      </c>
      <c r="AC776" s="140">
        <v>8479.4340000000011</v>
      </c>
      <c r="AD776" s="232">
        <v>0.7</v>
      </c>
      <c r="AE776" s="140">
        <v>3759.9771999999998</v>
      </c>
      <c r="AF776" s="140"/>
      <c r="AG776" s="140">
        <v>2048.1999999999998</v>
      </c>
      <c r="AH776" s="497"/>
      <c r="AI776" s="140">
        <v>2048.1999999999998</v>
      </c>
      <c r="AJ776" s="65"/>
      <c r="AK776" s="429">
        <v>0</v>
      </c>
      <c r="AL776" s="65">
        <v>0</v>
      </c>
      <c r="AM776" s="498"/>
      <c r="AN776" s="62">
        <v>0</v>
      </c>
      <c r="AP776" s="576"/>
    </row>
    <row r="777" spans="2:42" s="601" customFormat="1" x14ac:dyDescent="0.25">
      <c r="B777" s="576">
        <v>763</v>
      </c>
      <c r="C777" s="667"/>
      <c r="D777" s="15" t="s">
        <v>558</v>
      </c>
      <c r="E777" s="112">
        <v>3</v>
      </c>
      <c r="F777" s="112">
        <v>20</v>
      </c>
      <c r="G777" s="112">
        <v>19</v>
      </c>
      <c r="H777" s="69">
        <v>1705.5039999999999</v>
      </c>
      <c r="I777" s="69">
        <v>82.800000000000011</v>
      </c>
      <c r="J777" s="620">
        <v>0.39967657654276972</v>
      </c>
      <c r="K777" s="69">
        <v>681.64999999999986</v>
      </c>
      <c r="L777" s="620">
        <v>0</v>
      </c>
      <c r="M777" s="69">
        <v>0</v>
      </c>
      <c r="N777" s="620">
        <v>0</v>
      </c>
      <c r="O777" s="69">
        <v>0</v>
      </c>
      <c r="P777" s="69">
        <v>0</v>
      </c>
      <c r="Q777" s="69">
        <v>0</v>
      </c>
      <c r="R777" s="69">
        <v>41.8</v>
      </c>
      <c r="S777" s="69">
        <v>4.2</v>
      </c>
      <c r="T777" s="69">
        <v>235.25033333333332</v>
      </c>
      <c r="U777" s="620">
        <v>0.18003475805392422</v>
      </c>
      <c r="V777" s="69">
        <v>307.04999999999995</v>
      </c>
      <c r="W777" s="69">
        <v>0</v>
      </c>
      <c r="X777" s="69">
        <v>0</v>
      </c>
      <c r="Y777" s="69">
        <v>0</v>
      </c>
      <c r="Z777" s="60">
        <v>3058.2543333333333</v>
      </c>
      <c r="AA777" s="143">
        <v>248.4</v>
      </c>
      <c r="AB777" s="69">
        <v>555.44999999999993</v>
      </c>
      <c r="AC777" s="69">
        <v>2751.2043333333331</v>
      </c>
      <c r="AD777" s="238">
        <v>0.7</v>
      </c>
      <c r="AE777" s="69">
        <v>1193.8527999999999</v>
      </c>
      <c r="AF777" s="69"/>
      <c r="AG777" s="69">
        <v>638.4</v>
      </c>
      <c r="AH777" s="503">
        <v>0.69999835825656231</v>
      </c>
      <c r="AI777" s="594">
        <v>638.4</v>
      </c>
      <c r="AJ777" s="69"/>
      <c r="AK777" s="438">
        <v>0</v>
      </c>
      <c r="AL777" s="69">
        <v>0</v>
      </c>
      <c r="AM777" s="497">
        <v>0.69999835825656231</v>
      </c>
      <c r="AN777" s="461"/>
      <c r="AP777" s="576"/>
    </row>
    <row r="778" spans="2:42" s="601" customFormat="1" x14ac:dyDescent="0.25">
      <c r="B778" s="576">
        <v>764</v>
      </c>
      <c r="C778" s="667"/>
      <c r="D778" s="15" t="s">
        <v>559</v>
      </c>
      <c r="E778" s="112">
        <v>2</v>
      </c>
      <c r="F778" s="112">
        <v>16</v>
      </c>
      <c r="G778" s="112">
        <v>16</v>
      </c>
      <c r="H778" s="69">
        <v>1418.0840000000001</v>
      </c>
      <c r="I778" s="69">
        <v>55.2</v>
      </c>
      <c r="J778" s="620">
        <v>0.24497843569210287</v>
      </c>
      <c r="K778" s="69">
        <v>347.40000000000003</v>
      </c>
      <c r="L778" s="620">
        <v>0</v>
      </c>
      <c r="M778" s="69">
        <v>0</v>
      </c>
      <c r="N778" s="620">
        <v>0</v>
      </c>
      <c r="O778" s="69">
        <v>0</v>
      </c>
      <c r="P778" s="69">
        <v>0</v>
      </c>
      <c r="Q778" s="69">
        <v>0</v>
      </c>
      <c r="R778" s="69">
        <v>89.399999999999991</v>
      </c>
      <c r="S778" s="69">
        <v>4.2</v>
      </c>
      <c r="T778" s="69">
        <v>172.88200000000001</v>
      </c>
      <c r="U778" s="620">
        <v>0.16973606641073447</v>
      </c>
      <c r="V778" s="69">
        <v>240.7</v>
      </c>
      <c r="W778" s="69">
        <v>0</v>
      </c>
      <c r="X778" s="69">
        <v>9.48</v>
      </c>
      <c r="Y778" s="69">
        <v>0</v>
      </c>
      <c r="Z778" s="60">
        <v>2337.346</v>
      </c>
      <c r="AA778" s="143">
        <v>183.3</v>
      </c>
      <c r="AB778" s="69">
        <v>424</v>
      </c>
      <c r="AC778" s="69">
        <v>2096.6460000000002</v>
      </c>
      <c r="AD778" s="238">
        <v>0.7</v>
      </c>
      <c r="AE778" s="69">
        <v>992.65879999999993</v>
      </c>
      <c r="AF778" s="69"/>
      <c r="AG778" s="69">
        <v>568.70000000000005</v>
      </c>
      <c r="AH778" s="503">
        <v>0.70002905328598308</v>
      </c>
      <c r="AI778" s="594">
        <v>568.70000000000005</v>
      </c>
      <c r="AJ778" s="69">
        <v>104</v>
      </c>
      <c r="AK778" s="438">
        <v>0</v>
      </c>
      <c r="AL778" s="69">
        <v>0</v>
      </c>
      <c r="AM778" s="497">
        <v>0.70002905328598308</v>
      </c>
      <c r="AN778" s="461"/>
      <c r="AP778" s="576"/>
    </row>
    <row r="779" spans="2:42" s="601" customFormat="1" x14ac:dyDescent="0.25">
      <c r="B779" s="576">
        <v>765</v>
      </c>
      <c r="C779" s="667"/>
      <c r="D779" s="15" t="s">
        <v>560</v>
      </c>
      <c r="E779" s="112">
        <v>5</v>
      </c>
      <c r="F779" s="112">
        <v>28</v>
      </c>
      <c r="G779" s="112">
        <v>25</v>
      </c>
      <c r="H779" s="69">
        <v>2247.808</v>
      </c>
      <c r="I779" s="69">
        <v>91.2</v>
      </c>
      <c r="J779" s="620">
        <v>0.37009388702237911</v>
      </c>
      <c r="K779" s="69">
        <v>831.9</v>
      </c>
      <c r="L779" s="620">
        <v>0</v>
      </c>
      <c r="M779" s="69">
        <v>0</v>
      </c>
      <c r="N779" s="620">
        <v>0</v>
      </c>
      <c r="O779" s="69">
        <v>0</v>
      </c>
      <c r="P779" s="69">
        <v>0</v>
      </c>
      <c r="Q779" s="69">
        <v>64.7</v>
      </c>
      <c r="R779" s="69">
        <v>81.3</v>
      </c>
      <c r="S779" s="69">
        <v>4.2</v>
      </c>
      <c r="T779" s="69">
        <v>310.47566666666665</v>
      </c>
      <c r="U779" s="620">
        <v>0.17999757986447243</v>
      </c>
      <c r="V779" s="69">
        <v>404.6</v>
      </c>
      <c r="W779" s="69">
        <v>0</v>
      </c>
      <c r="X779" s="69">
        <v>0</v>
      </c>
      <c r="Y779" s="69">
        <v>0</v>
      </c>
      <c r="Z779" s="60">
        <v>4036.1836666666663</v>
      </c>
      <c r="AA779" s="143">
        <v>327.8</v>
      </c>
      <c r="AB779" s="69">
        <v>732.40000000000009</v>
      </c>
      <c r="AC779" s="69">
        <v>3631.5836666666664</v>
      </c>
      <c r="AD779" s="238">
        <v>0.7</v>
      </c>
      <c r="AE779" s="69">
        <v>1573.4656</v>
      </c>
      <c r="AF779" s="69"/>
      <c r="AG779" s="69">
        <v>841.1</v>
      </c>
      <c r="AH779" s="503">
        <v>0.70001530379818921</v>
      </c>
      <c r="AI779" s="594">
        <v>841.1</v>
      </c>
      <c r="AJ779" s="69">
        <v>119</v>
      </c>
      <c r="AK779" s="438">
        <v>0</v>
      </c>
      <c r="AL779" s="69">
        <v>0</v>
      </c>
      <c r="AM779" s="497">
        <v>0.70001530379818921</v>
      </c>
      <c r="AN779" s="461"/>
      <c r="AP779" s="576"/>
    </row>
    <row r="780" spans="2:42" x14ac:dyDescent="0.25">
      <c r="B780" s="576">
        <v>766</v>
      </c>
      <c r="C780" s="741" t="s">
        <v>561</v>
      </c>
      <c r="D780" s="742"/>
      <c r="E780" s="511">
        <v>189</v>
      </c>
      <c r="F780" s="511">
        <v>1296</v>
      </c>
      <c r="G780" s="511">
        <v>1034</v>
      </c>
      <c r="H780" s="512">
        <v>91577.73775349879</v>
      </c>
      <c r="I780" s="512">
        <v>3123.59</v>
      </c>
      <c r="J780" s="598">
        <v>0.30423409317004613</v>
      </c>
      <c r="K780" s="512">
        <v>27861.07</v>
      </c>
      <c r="L780" s="598">
        <v>1.7678969143766002E-3</v>
      </c>
      <c r="M780" s="512">
        <v>161.9</v>
      </c>
      <c r="N780" s="598">
        <v>0</v>
      </c>
      <c r="O780" s="512">
        <v>0</v>
      </c>
      <c r="P780" s="512">
        <v>0</v>
      </c>
      <c r="Q780" s="512">
        <v>0</v>
      </c>
      <c r="R780" s="512">
        <v>2320.35</v>
      </c>
      <c r="S780" s="512">
        <v>203.48</v>
      </c>
      <c r="T780" s="512">
        <v>12267.838125</v>
      </c>
      <c r="U780" s="598">
        <v>0.24800321625254704</v>
      </c>
      <c r="V780" s="513">
        <v>22711.573500000002</v>
      </c>
      <c r="W780" s="512">
        <v>19.383333333333333</v>
      </c>
      <c r="X780" s="512">
        <v>0</v>
      </c>
      <c r="Y780" s="512">
        <v>0</v>
      </c>
      <c r="Z780" s="512">
        <v>166390.35271183212</v>
      </c>
      <c r="AA780" s="509">
        <v>2049.1999999999998</v>
      </c>
      <c r="AB780" s="509">
        <v>26165.256833333333</v>
      </c>
      <c r="AC780" s="509">
        <v>142274.29587849876</v>
      </c>
      <c r="AD780" s="599"/>
      <c r="AE780" s="509">
        <v>66095.986427449156</v>
      </c>
      <c r="AF780" s="509"/>
      <c r="AG780" s="525">
        <v>19727.3</v>
      </c>
      <c r="AH780" s="526"/>
      <c r="AI780" s="525">
        <v>16290.5</v>
      </c>
      <c r="AJ780" s="525"/>
      <c r="AK780" s="525"/>
      <c r="AL780" s="525">
        <v>3436.7999999999997</v>
      </c>
      <c r="AM780" s="497"/>
      <c r="AN780" s="525">
        <v>0</v>
      </c>
    </row>
    <row r="781" spans="2:42" ht="47.25" x14ac:dyDescent="0.25">
      <c r="B781" s="576">
        <v>767</v>
      </c>
      <c r="C781" s="561" t="s">
        <v>835</v>
      </c>
      <c r="D781" s="609"/>
      <c r="E781" s="564"/>
      <c r="F781" s="564">
        <v>29</v>
      </c>
      <c r="G781" s="564">
        <v>29</v>
      </c>
      <c r="H781" s="309">
        <v>2845.1000000000004</v>
      </c>
      <c r="I781" s="309">
        <v>170.39999999999998</v>
      </c>
      <c r="J781" s="611">
        <v>0.43852940142701485</v>
      </c>
      <c r="K781" s="134">
        <v>1247.6600000000001</v>
      </c>
      <c r="L781" s="611">
        <v>0</v>
      </c>
      <c r="M781" s="134">
        <v>0</v>
      </c>
      <c r="N781" s="611">
        <v>0</v>
      </c>
      <c r="O781" s="309">
        <v>0</v>
      </c>
      <c r="P781" s="309">
        <v>0</v>
      </c>
      <c r="Q781" s="309">
        <v>0</v>
      </c>
      <c r="R781" s="309">
        <v>33.700000000000003</v>
      </c>
      <c r="S781" s="309">
        <v>4.25</v>
      </c>
      <c r="T781" s="309">
        <v>457.21999999999997</v>
      </c>
      <c r="U781" s="611">
        <v>0.4868370180310006</v>
      </c>
      <c r="V781" s="156">
        <v>1385.1</v>
      </c>
      <c r="W781" s="309">
        <v>0</v>
      </c>
      <c r="X781" s="309">
        <v>0</v>
      </c>
      <c r="Y781" s="309">
        <v>0</v>
      </c>
      <c r="Z781" s="309">
        <v>6143.43</v>
      </c>
      <c r="AA781" s="146">
        <v>673.7</v>
      </c>
      <c r="AB781" s="309">
        <v>2058.8000000000002</v>
      </c>
      <c r="AC781" s="309">
        <v>4758.3300000000008</v>
      </c>
      <c r="AD781" s="310">
        <v>0.4</v>
      </c>
      <c r="AE781" s="309"/>
      <c r="AF781" s="309"/>
      <c r="AG781" s="309"/>
      <c r="AH781" s="532"/>
      <c r="AI781" s="309"/>
      <c r="AJ781" s="309"/>
      <c r="AK781" s="531"/>
      <c r="AL781" s="309"/>
      <c r="AM781" s="497"/>
      <c r="AN781" s="146"/>
    </row>
    <row r="782" spans="2:42" x14ac:dyDescent="0.25">
      <c r="B782" s="576">
        <v>768</v>
      </c>
      <c r="C782" s="494" t="s">
        <v>710</v>
      </c>
      <c r="D782" s="28"/>
      <c r="E782" s="572">
        <v>189</v>
      </c>
      <c r="F782" s="572">
        <v>1296</v>
      </c>
      <c r="G782" s="572">
        <v>1034</v>
      </c>
      <c r="H782" s="66">
        <v>91577.73775349879</v>
      </c>
      <c r="I782" s="66">
        <v>3123.59</v>
      </c>
      <c r="J782" s="615">
        <v>0.30423409317004613</v>
      </c>
      <c r="K782" s="66">
        <v>27861.07</v>
      </c>
      <c r="L782" s="615">
        <v>1.7678969143766002E-3</v>
      </c>
      <c r="M782" s="66">
        <v>161.9</v>
      </c>
      <c r="N782" s="615">
        <v>0</v>
      </c>
      <c r="O782" s="66">
        <v>0</v>
      </c>
      <c r="P782" s="66">
        <v>0</v>
      </c>
      <c r="Q782" s="66">
        <v>0</v>
      </c>
      <c r="R782" s="66">
        <v>2320.35</v>
      </c>
      <c r="S782" s="66">
        <v>203.48</v>
      </c>
      <c r="T782" s="66">
        <v>12267.838125</v>
      </c>
      <c r="U782" s="615">
        <v>0.24800321625254704</v>
      </c>
      <c r="V782" s="66">
        <v>22711.573500000002</v>
      </c>
      <c r="W782" s="66">
        <v>19.383333333333333</v>
      </c>
      <c r="X782" s="66">
        <v>0</v>
      </c>
      <c r="Y782" s="66">
        <v>0</v>
      </c>
      <c r="Z782" s="66">
        <v>160246.92271183213</v>
      </c>
      <c r="AA782" s="63">
        <v>1375.5</v>
      </c>
      <c r="AB782" s="63">
        <v>24106.456833333334</v>
      </c>
      <c r="AC782" s="63">
        <v>137515.96587849877</v>
      </c>
      <c r="AD782" s="245">
        <v>0.7</v>
      </c>
      <c r="AE782" s="63">
        <v>64104.416427449156</v>
      </c>
      <c r="AF782" s="63"/>
      <c r="AG782" s="63">
        <v>19727.3</v>
      </c>
      <c r="AH782" s="499"/>
      <c r="AI782" s="63">
        <v>16290.5</v>
      </c>
      <c r="AJ782" s="63">
        <v>123</v>
      </c>
      <c r="AK782" s="63"/>
      <c r="AL782" s="63">
        <v>3436.7999999999997</v>
      </c>
      <c r="AM782" s="499"/>
      <c r="AN782" s="63">
        <v>0</v>
      </c>
    </row>
    <row r="783" spans="2:42" x14ac:dyDescent="0.25">
      <c r="B783" s="576">
        <v>769</v>
      </c>
      <c r="C783" s="666" t="s">
        <v>562</v>
      </c>
      <c r="D783" s="496" t="s">
        <v>124</v>
      </c>
      <c r="E783" s="530">
        <v>7</v>
      </c>
      <c r="F783" s="530">
        <v>67</v>
      </c>
      <c r="G783" s="530">
        <v>59</v>
      </c>
      <c r="H783" s="65">
        <v>5325.3585906399239</v>
      </c>
      <c r="I783" s="65">
        <v>171.8</v>
      </c>
      <c r="J783" s="615">
        <v>0.30133182070039161</v>
      </c>
      <c r="K783" s="65">
        <v>1604.6999999999998</v>
      </c>
      <c r="L783" s="615">
        <v>0</v>
      </c>
      <c r="M783" s="65">
        <v>0</v>
      </c>
      <c r="N783" s="615">
        <v>0</v>
      </c>
      <c r="O783" s="65">
        <v>0</v>
      </c>
      <c r="P783" s="65">
        <v>0</v>
      </c>
      <c r="Q783" s="65">
        <v>0</v>
      </c>
      <c r="R783" s="65">
        <v>150.9</v>
      </c>
      <c r="S783" s="65">
        <v>12.1</v>
      </c>
      <c r="T783" s="65">
        <v>711.9041666666667</v>
      </c>
      <c r="U783" s="615">
        <v>0.24800020083554575</v>
      </c>
      <c r="V783" s="65">
        <v>1320.69</v>
      </c>
      <c r="W783" s="65">
        <v>0</v>
      </c>
      <c r="X783" s="65">
        <v>0</v>
      </c>
      <c r="Y783" s="65">
        <v>0</v>
      </c>
      <c r="Z783" s="65">
        <v>9297.4527573065898</v>
      </c>
      <c r="AA783" s="140">
        <v>79.5</v>
      </c>
      <c r="AB783" s="140">
        <v>1400.19</v>
      </c>
      <c r="AC783" s="140">
        <v>7976.7627573065911</v>
      </c>
      <c r="AD783" s="232">
        <v>0.7</v>
      </c>
      <c r="AE783" s="140">
        <v>3727.7510134479471</v>
      </c>
      <c r="AF783" s="140"/>
      <c r="AG783" s="140">
        <v>0</v>
      </c>
      <c r="AH783" s="497"/>
      <c r="AI783" s="65">
        <v>0</v>
      </c>
      <c r="AJ783" s="65"/>
      <c r="AK783" s="429"/>
      <c r="AL783" s="65">
        <v>0</v>
      </c>
      <c r="AM783" s="498"/>
      <c r="AN783" s="62">
        <v>0</v>
      </c>
    </row>
    <row r="784" spans="2:42" x14ac:dyDescent="0.25">
      <c r="B784" s="576">
        <v>770</v>
      </c>
      <c r="C784" s="666"/>
      <c r="D784" s="15" t="s">
        <v>563</v>
      </c>
      <c r="E784" s="112">
        <v>2</v>
      </c>
      <c r="F784" s="112">
        <v>36</v>
      </c>
      <c r="G784" s="112">
        <v>30</v>
      </c>
      <c r="H784" s="69">
        <v>2746.4</v>
      </c>
      <c r="I784" s="69">
        <v>86.4</v>
      </c>
      <c r="J784" s="620">
        <v>0.27031789149107993</v>
      </c>
      <c r="K784" s="69">
        <v>736.4</v>
      </c>
      <c r="L784" s="620">
        <v>0</v>
      </c>
      <c r="M784" s="69">
        <v>0</v>
      </c>
      <c r="N784" s="620">
        <v>0</v>
      </c>
      <c r="O784" s="69">
        <v>0</v>
      </c>
      <c r="P784" s="69">
        <v>0</v>
      </c>
      <c r="Q784" s="69">
        <v>0</v>
      </c>
      <c r="R784" s="69">
        <v>89.8</v>
      </c>
      <c r="S784" s="69">
        <v>0</v>
      </c>
      <c r="T784" s="69">
        <v>359.82291666666669</v>
      </c>
      <c r="U784" s="620">
        <v>0.24798827556073405</v>
      </c>
      <c r="V784" s="69">
        <v>681.07500000000005</v>
      </c>
      <c r="W784" s="69">
        <v>0</v>
      </c>
      <c r="X784" s="69">
        <v>0</v>
      </c>
      <c r="Y784" s="69">
        <v>0</v>
      </c>
      <c r="Z784" s="60">
        <v>4699.8979166666668</v>
      </c>
      <c r="AA784" s="143">
        <v>40.200000000000003</v>
      </c>
      <c r="AB784" s="69">
        <v>721.27500000000009</v>
      </c>
      <c r="AC784" s="69">
        <v>4018.822916666667</v>
      </c>
      <c r="AD784" s="238">
        <v>0.7</v>
      </c>
      <c r="AE784" s="69">
        <v>1922.48</v>
      </c>
      <c r="AF784" s="69"/>
      <c r="AG784" s="69">
        <v>0</v>
      </c>
      <c r="AH784" s="497">
        <v>0.7</v>
      </c>
      <c r="AI784" s="60"/>
      <c r="AJ784" s="69"/>
      <c r="AK784" s="438">
        <v>0</v>
      </c>
      <c r="AL784" s="69">
        <v>0</v>
      </c>
      <c r="AM784" s="497">
        <v>0.7</v>
      </c>
      <c r="AN784" s="461"/>
    </row>
    <row r="785" spans="2:42" s="601" customFormat="1" x14ac:dyDescent="0.25">
      <c r="B785" s="576">
        <v>771</v>
      </c>
      <c r="C785" s="666"/>
      <c r="D785" s="15" t="s">
        <v>564</v>
      </c>
      <c r="E785" s="112">
        <v>5</v>
      </c>
      <c r="F785" s="112">
        <v>31</v>
      </c>
      <c r="G785" s="112">
        <v>29</v>
      </c>
      <c r="H785" s="69">
        <v>2578.9585906399243</v>
      </c>
      <c r="I785" s="69">
        <v>85.4</v>
      </c>
      <c r="J785" s="620">
        <v>0.33938384809612032</v>
      </c>
      <c r="K785" s="69">
        <v>868.3</v>
      </c>
      <c r="L785" s="620">
        <v>0</v>
      </c>
      <c r="M785" s="69">
        <v>0</v>
      </c>
      <c r="N785" s="620">
        <v>0</v>
      </c>
      <c r="O785" s="69">
        <v>0</v>
      </c>
      <c r="P785" s="69">
        <v>0</v>
      </c>
      <c r="Q785" s="69">
        <v>0</v>
      </c>
      <c r="R785" s="69">
        <v>61.1</v>
      </c>
      <c r="S785" s="69">
        <v>12.1</v>
      </c>
      <c r="T785" s="69">
        <v>352.08125000000001</v>
      </c>
      <c r="U785" s="620">
        <v>0.24801290037049045</v>
      </c>
      <c r="V785" s="69">
        <v>639.61500000000001</v>
      </c>
      <c r="W785" s="69">
        <v>0</v>
      </c>
      <c r="X785" s="69">
        <v>0</v>
      </c>
      <c r="Y785" s="69">
        <v>0</v>
      </c>
      <c r="Z785" s="60">
        <v>4597.5548406399239</v>
      </c>
      <c r="AA785" s="143">
        <v>39.299999999999997</v>
      </c>
      <c r="AB785" s="69">
        <v>678.91499999999996</v>
      </c>
      <c r="AC785" s="69">
        <v>3957.9398406399241</v>
      </c>
      <c r="AD785" s="238">
        <v>0.7</v>
      </c>
      <c r="AE785" s="69">
        <v>1805.2710134479469</v>
      </c>
      <c r="AF785" s="69"/>
      <c r="AG785" s="69">
        <v>0</v>
      </c>
      <c r="AH785" s="497">
        <v>0.7</v>
      </c>
      <c r="AI785" s="60"/>
      <c r="AJ785" s="69">
        <v>122</v>
      </c>
      <c r="AK785" s="438">
        <v>0</v>
      </c>
      <c r="AL785" s="69">
        <v>0</v>
      </c>
      <c r="AM785" s="497">
        <v>0.7</v>
      </c>
      <c r="AN785" s="461"/>
      <c r="AP785" s="576"/>
    </row>
    <row r="786" spans="2:42" s="601" customFormat="1" x14ac:dyDescent="0.25">
      <c r="B786" s="576">
        <v>772</v>
      </c>
      <c r="C786" s="666" t="s">
        <v>565</v>
      </c>
      <c r="D786" s="496" t="s">
        <v>124</v>
      </c>
      <c r="E786" s="530">
        <v>7</v>
      </c>
      <c r="F786" s="530">
        <v>36</v>
      </c>
      <c r="G786" s="530">
        <v>33</v>
      </c>
      <c r="H786" s="65">
        <v>3065.6066634607387</v>
      </c>
      <c r="I786" s="65">
        <v>116.39999999999999</v>
      </c>
      <c r="J786" s="615">
        <v>0.35575340209132722</v>
      </c>
      <c r="K786" s="65">
        <v>1090.6000000000001</v>
      </c>
      <c r="L786" s="615">
        <v>0</v>
      </c>
      <c r="M786" s="65">
        <v>0</v>
      </c>
      <c r="N786" s="615">
        <v>0</v>
      </c>
      <c r="O786" s="65">
        <v>0</v>
      </c>
      <c r="P786" s="65">
        <v>0</v>
      </c>
      <c r="Q786" s="65">
        <v>0</v>
      </c>
      <c r="R786" s="65">
        <v>86.7</v>
      </c>
      <c r="S786" s="65">
        <v>8.6</v>
      </c>
      <c r="T786" s="65">
        <v>424.72916666666663</v>
      </c>
      <c r="U786" s="615">
        <v>0.24801290037049048</v>
      </c>
      <c r="V786" s="65">
        <v>760.31</v>
      </c>
      <c r="W786" s="65">
        <v>0</v>
      </c>
      <c r="X786" s="65">
        <v>0</v>
      </c>
      <c r="Y786" s="65">
        <v>0</v>
      </c>
      <c r="Z786" s="65">
        <v>5552.9458301274062</v>
      </c>
      <c r="AA786" s="140">
        <v>47.5</v>
      </c>
      <c r="AB786" s="140">
        <v>807.81</v>
      </c>
      <c r="AC786" s="140">
        <v>4792.6358301274058</v>
      </c>
      <c r="AD786" s="232">
        <v>0.7</v>
      </c>
      <c r="AE786" s="140">
        <v>2145.9246644225173</v>
      </c>
      <c r="AF786" s="140"/>
      <c r="AG786" s="140">
        <v>550</v>
      </c>
      <c r="AH786" s="497"/>
      <c r="AI786" s="65">
        <v>550</v>
      </c>
      <c r="AJ786" s="65"/>
      <c r="AK786" s="429"/>
      <c r="AL786" s="65">
        <v>0</v>
      </c>
      <c r="AM786" s="498"/>
      <c r="AN786" s="62">
        <v>0</v>
      </c>
      <c r="AP786" s="576"/>
    </row>
    <row r="787" spans="2:42" s="601" customFormat="1" x14ac:dyDescent="0.25">
      <c r="B787" s="576">
        <v>773</v>
      </c>
      <c r="C787" s="666"/>
      <c r="D787" s="15" t="s">
        <v>566</v>
      </c>
      <c r="E787" s="112">
        <v>4</v>
      </c>
      <c r="F787" s="112">
        <v>21</v>
      </c>
      <c r="G787" s="112">
        <v>18</v>
      </c>
      <c r="H787" s="69">
        <v>1606.166451039162</v>
      </c>
      <c r="I787" s="69">
        <v>63.599999999999994</v>
      </c>
      <c r="J787" s="620">
        <v>0.38100916279653574</v>
      </c>
      <c r="K787" s="69">
        <v>607.1</v>
      </c>
      <c r="L787" s="620">
        <v>0</v>
      </c>
      <c r="M787" s="69">
        <v>0</v>
      </c>
      <c r="N787" s="620">
        <v>0</v>
      </c>
      <c r="O787" s="69">
        <v>0</v>
      </c>
      <c r="P787" s="69">
        <v>0</v>
      </c>
      <c r="Q787" s="69">
        <v>0</v>
      </c>
      <c r="R787" s="69">
        <v>54.5</v>
      </c>
      <c r="S787" s="69">
        <v>4.3</v>
      </c>
      <c r="T787" s="69">
        <v>226.77083333333331</v>
      </c>
      <c r="U787" s="620">
        <v>0.24801290037049048</v>
      </c>
      <c r="V787" s="69">
        <v>398.34999999999997</v>
      </c>
      <c r="W787" s="69">
        <v>0</v>
      </c>
      <c r="X787" s="69">
        <v>0</v>
      </c>
      <c r="Y787" s="69">
        <v>0</v>
      </c>
      <c r="Z787" s="60">
        <v>2960.7872843724954</v>
      </c>
      <c r="AA787" s="143">
        <v>25.3</v>
      </c>
      <c r="AB787" s="69">
        <v>423.65</v>
      </c>
      <c r="AC787" s="69">
        <v>2562.4372843724955</v>
      </c>
      <c r="AD787" s="238">
        <v>0.7</v>
      </c>
      <c r="AE787" s="69">
        <v>1124.3165157274134</v>
      </c>
      <c r="AF787" s="69"/>
      <c r="AG787" s="69">
        <v>200</v>
      </c>
      <c r="AH787" s="497">
        <v>0.7</v>
      </c>
      <c r="AI787" s="60">
        <v>200</v>
      </c>
      <c r="AJ787" s="69">
        <v>104</v>
      </c>
      <c r="AK787" s="438">
        <v>0</v>
      </c>
      <c r="AL787" s="69">
        <v>0</v>
      </c>
      <c r="AM787" s="497">
        <v>0.7</v>
      </c>
      <c r="AN787" s="461"/>
      <c r="AP787" s="576"/>
    </row>
    <row r="788" spans="2:42" s="601" customFormat="1" x14ac:dyDescent="0.25">
      <c r="B788" s="576">
        <v>774</v>
      </c>
      <c r="C788" s="666"/>
      <c r="D788" s="15" t="s">
        <v>567</v>
      </c>
      <c r="E788" s="112">
        <v>3</v>
      </c>
      <c r="F788" s="112">
        <v>15</v>
      </c>
      <c r="G788" s="112">
        <v>15</v>
      </c>
      <c r="H788" s="69">
        <v>1459.4402124215769</v>
      </c>
      <c r="I788" s="69">
        <v>52.8</v>
      </c>
      <c r="J788" s="620">
        <v>0.33394573986075821</v>
      </c>
      <c r="K788" s="69">
        <v>483.50000000000011</v>
      </c>
      <c r="L788" s="620">
        <v>0</v>
      </c>
      <c r="M788" s="69">
        <v>0</v>
      </c>
      <c r="N788" s="620">
        <v>0</v>
      </c>
      <c r="O788" s="69">
        <v>0</v>
      </c>
      <c r="P788" s="69">
        <v>0</v>
      </c>
      <c r="Q788" s="69">
        <v>0</v>
      </c>
      <c r="R788" s="69">
        <v>32.200000000000003</v>
      </c>
      <c r="S788" s="69">
        <v>4.3</v>
      </c>
      <c r="T788" s="69">
        <v>197.95833333333334</v>
      </c>
      <c r="U788" s="620">
        <v>0.24801290037049045</v>
      </c>
      <c r="V788" s="69">
        <v>361.96</v>
      </c>
      <c r="W788" s="69">
        <v>0</v>
      </c>
      <c r="X788" s="69">
        <v>0</v>
      </c>
      <c r="Y788" s="69">
        <v>0</v>
      </c>
      <c r="Z788" s="60">
        <v>2592.1585457549104</v>
      </c>
      <c r="AA788" s="143">
        <v>22.2</v>
      </c>
      <c r="AB788" s="69">
        <v>384.15999999999997</v>
      </c>
      <c r="AC788" s="69">
        <v>2230.1985457549104</v>
      </c>
      <c r="AD788" s="238">
        <v>0.7</v>
      </c>
      <c r="AE788" s="69">
        <v>1021.6081486951038</v>
      </c>
      <c r="AF788" s="69"/>
      <c r="AG788" s="69">
        <v>350</v>
      </c>
      <c r="AH788" s="497">
        <v>0.7</v>
      </c>
      <c r="AI788" s="60">
        <v>350</v>
      </c>
      <c r="AJ788" s="69"/>
      <c r="AK788" s="438">
        <v>0</v>
      </c>
      <c r="AL788" s="69">
        <v>0</v>
      </c>
      <c r="AM788" s="497">
        <v>0.7</v>
      </c>
      <c r="AN788" s="461"/>
      <c r="AP788" s="576"/>
    </row>
    <row r="789" spans="2:42" x14ac:dyDescent="0.25">
      <c r="B789" s="576">
        <v>775</v>
      </c>
      <c r="C789" s="666" t="s">
        <v>568</v>
      </c>
      <c r="D789" s="496" t="s">
        <v>124</v>
      </c>
      <c r="E789" s="530">
        <v>8</v>
      </c>
      <c r="F789" s="530">
        <v>44</v>
      </c>
      <c r="G789" s="530">
        <v>43</v>
      </c>
      <c r="H789" s="65">
        <v>4019.6195379787478</v>
      </c>
      <c r="I789" s="65">
        <v>170.4</v>
      </c>
      <c r="J789" s="615">
        <v>0.34599045677326318</v>
      </c>
      <c r="K789" s="65">
        <v>1390.75</v>
      </c>
      <c r="L789" s="615">
        <v>0</v>
      </c>
      <c r="M789" s="65">
        <v>0</v>
      </c>
      <c r="N789" s="615">
        <v>0</v>
      </c>
      <c r="O789" s="65">
        <v>0</v>
      </c>
      <c r="P789" s="65">
        <v>0</v>
      </c>
      <c r="Q789" s="65">
        <v>0</v>
      </c>
      <c r="R789" s="65">
        <v>79.7</v>
      </c>
      <c r="S789" s="65">
        <v>8.5</v>
      </c>
      <c r="T789" s="65">
        <v>552.828125</v>
      </c>
      <c r="U789" s="615">
        <v>0.24801290037049045</v>
      </c>
      <c r="V789" s="65">
        <v>996.91750000000002</v>
      </c>
      <c r="W789" s="65">
        <v>0</v>
      </c>
      <c r="X789" s="65">
        <v>0</v>
      </c>
      <c r="Y789" s="65">
        <v>0</v>
      </c>
      <c r="Z789" s="65">
        <v>7218.7151629787477</v>
      </c>
      <c r="AA789" s="140">
        <v>61.599999999999994</v>
      </c>
      <c r="AB789" s="140">
        <v>1058.5174999999999</v>
      </c>
      <c r="AC789" s="140">
        <v>6221.7976629787481</v>
      </c>
      <c r="AD789" s="232">
        <v>0.7</v>
      </c>
      <c r="AE789" s="140">
        <v>2813.7336765851232</v>
      </c>
      <c r="AF789" s="140"/>
      <c r="AG789" s="140">
        <v>1150</v>
      </c>
      <c r="AH789" s="497"/>
      <c r="AI789" s="65">
        <v>1150</v>
      </c>
      <c r="AJ789" s="65"/>
      <c r="AK789" s="429"/>
      <c r="AL789" s="65">
        <v>0</v>
      </c>
      <c r="AM789" s="498"/>
      <c r="AN789" s="62">
        <v>0</v>
      </c>
    </row>
    <row r="790" spans="2:42" s="601" customFormat="1" x14ac:dyDescent="0.25">
      <c r="B790" s="576">
        <v>776</v>
      </c>
      <c r="C790" s="666"/>
      <c r="D790" s="15" t="s">
        <v>569</v>
      </c>
      <c r="E790" s="112">
        <v>2</v>
      </c>
      <c r="F790" s="112">
        <v>17</v>
      </c>
      <c r="G790" s="112">
        <v>16</v>
      </c>
      <c r="H790" s="69">
        <v>1502.6436102448095</v>
      </c>
      <c r="I790" s="69">
        <v>60</v>
      </c>
      <c r="J790" s="620">
        <v>0.31045817401220904</v>
      </c>
      <c r="K790" s="69">
        <v>462.80000000000007</v>
      </c>
      <c r="L790" s="620">
        <v>0</v>
      </c>
      <c r="M790" s="69">
        <v>0</v>
      </c>
      <c r="N790" s="620">
        <v>0</v>
      </c>
      <c r="O790" s="69">
        <v>0</v>
      </c>
      <c r="P790" s="69">
        <v>0</v>
      </c>
      <c r="Q790" s="69">
        <v>0</v>
      </c>
      <c r="R790" s="69">
        <v>54.5</v>
      </c>
      <c r="S790" s="69">
        <v>4.3</v>
      </c>
      <c r="T790" s="69">
        <v>203.74791666666664</v>
      </c>
      <c r="U790" s="620">
        <v>0.24801290037049045</v>
      </c>
      <c r="V790" s="69">
        <v>372.67500000000001</v>
      </c>
      <c r="W790" s="69">
        <v>0</v>
      </c>
      <c r="X790" s="69">
        <v>0</v>
      </c>
      <c r="Y790" s="69">
        <v>0</v>
      </c>
      <c r="Z790" s="60">
        <v>2660.6665269114765</v>
      </c>
      <c r="AA790" s="143">
        <v>22.7</v>
      </c>
      <c r="AB790" s="69">
        <v>395.375</v>
      </c>
      <c r="AC790" s="69">
        <v>2287.9915269114763</v>
      </c>
      <c r="AD790" s="238">
        <v>0.7</v>
      </c>
      <c r="AE790" s="69">
        <v>1051.8505271713666</v>
      </c>
      <c r="AF790" s="69"/>
      <c r="AG790" s="69">
        <v>400</v>
      </c>
      <c r="AH790" s="497">
        <v>0.7</v>
      </c>
      <c r="AI790" s="60">
        <v>400</v>
      </c>
      <c r="AJ790" s="69">
        <v>114</v>
      </c>
      <c r="AK790" s="438">
        <v>0</v>
      </c>
      <c r="AL790" s="69">
        <v>0</v>
      </c>
      <c r="AM790" s="497">
        <v>0.7</v>
      </c>
      <c r="AN790" s="461"/>
      <c r="AP790" s="576"/>
    </row>
    <row r="791" spans="2:42" s="601" customFormat="1" x14ac:dyDescent="0.25">
      <c r="B791" s="576">
        <v>777</v>
      </c>
      <c r="C791" s="666"/>
      <c r="D791" s="15" t="s">
        <v>570</v>
      </c>
      <c r="E791" s="112">
        <v>3</v>
      </c>
      <c r="F791" s="112">
        <v>16</v>
      </c>
      <c r="G791" s="112">
        <v>16</v>
      </c>
      <c r="H791" s="69">
        <v>1441.9310425618114</v>
      </c>
      <c r="I791" s="69">
        <v>64.8</v>
      </c>
      <c r="J791" s="620">
        <v>0.37592539514984585</v>
      </c>
      <c r="K791" s="69">
        <v>537.75</v>
      </c>
      <c r="L791" s="620">
        <v>0</v>
      </c>
      <c r="M791" s="69">
        <v>0</v>
      </c>
      <c r="N791" s="620">
        <v>0</v>
      </c>
      <c r="O791" s="69">
        <v>0</v>
      </c>
      <c r="P791" s="69">
        <v>0</v>
      </c>
      <c r="Q791" s="69">
        <v>0</v>
      </c>
      <c r="R791" s="69">
        <v>0</v>
      </c>
      <c r="S791" s="69">
        <v>0</v>
      </c>
      <c r="T791" s="69">
        <v>199.21979166666668</v>
      </c>
      <c r="U791" s="620">
        <v>0.24801290037049048</v>
      </c>
      <c r="V791" s="69">
        <v>357.61750000000001</v>
      </c>
      <c r="W791" s="69">
        <v>0</v>
      </c>
      <c r="X791" s="69">
        <v>0</v>
      </c>
      <c r="Y791" s="69">
        <v>0</v>
      </c>
      <c r="Z791" s="60">
        <v>2601.3183342284779</v>
      </c>
      <c r="AA791" s="143">
        <v>22.2</v>
      </c>
      <c r="AB791" s="69">
        <v>379.8175</v>
      </c>
      <c r="AC791" s="69">
        <v>2243.700834228478</v>
      </c>
      <c r="AD791" s="238">
        <v>0.7</v>
      </c>
      <c r="AE791" s="69">
        <v>1009.351729793268</v>
      </c>
      <c r="AF791" s="69"/>
      <c r="AG791" s="69">
        <v>300</v>
      </c>
      <c r="AH791" s="497">
        <v>0.7</v>
      </c>
      <c r="AI791" s="60">
        <v>300</v>
      </c>
      <c r="AJ791" s="69">
        <v>101</v>
      </c>
      <c r="AK791" s="438">
        <v>0</v>
      </c>
      <c r="AL791" s="69">
        <v>0</v>
      </c>
      <c r="AM791" s="497">
        <v>0.7</v>
      </c>
      <c r="AN791" s="461"/>
      <c r="AP791" s="576"/>
    </row>
    <row r="792" spans="2:42" x14ac:dyDescent="0.25">
      <c r="B792" s="576">
        <v>778</v>
      </c>
      <c r="C792" s="666"/>
      <c r="D792" s="15" t="s">
        <v>571</v>
      </c>
      <c r="E792" s="112">
        <v>3</v>
      </c>
      <c r="F792" s="112">
        <v>11</v>
      </c>
      <c r="G792" s="112">
        <v>11</v>
      </c>
      <c r="H792" s="69">
        <v>1075.0448851721267</v>
      </c>
      <c r="I792" s="69">
        <v>45.6</v>
      </c>
      <c r="J792" s="620">
        <v>0.36586966713548991</v>
      </c>
      <c r="K792" s="69">
        <v>390.2</v>
      </c>
      <c r="L792" s="620">
        <v>0</v>
      </c>
      <c r="M792" s="69">
        <v>0</v>
      </c>
      <c r="N792" s="620">
        <v>0</v>
      </c>
      <c r="O792" s="69">
        <v>0</v>
      </c>
      <c r="P792" s="69">
        <v>0</v>
      </c>
      <c r="Q792" s="69">
        <v>0</v>
      </c>
      <c r="R792" s="69">
        <v>25.2</v>
      </c>
      <c r="S792" s="69">
        <v>4.2</v>
      </c>
      <c r="T792" s="69">
        <v>149.86041666666665</v>
      </c>
      <c r="U792" s="620">
        <v>0.24801290037049045</v>
      </c>
      <c r="V792" s="69">
        <v>266.625</v>
      </c>
      <c r="W792" s="69">
        <v>0</v>
      </c>
      <c r="X792" s="69">
        <v>0</v>
      </c>
      <c r="Y792" s="69">
        <v>0</v>
      </c>
      <c r="Z792" s="60">
        <v>1956.7303018387934</v>
      </c>
      <c r="AA792" s="143">
        <v>16.7</v>
      </c>
      <c r="AB792" s="69">
        <v>283.32499999999999</v>
      </c>
      <c r="AC792" s="69">
        <v>1690.1053018387934</v>
      </c>
      <c r="AD792" s="238">
        <v>0.7</v>
      </c>
      <c r="AE792" s="69">
        <v>752.53141962048858</v>
      </c>
      <c r="AF792" s="69"/>
      <c r="AG792" s="69">
        <v>450</v>
      </c>
      <c r="AH792" s="497">
        <v>0.7</v>
      </c>
      <c r="AI792" s="60">
        <v>450</v>
      </c>
      <c r="AJ792" s="69"/>
      <c r="AK792" s="438">
        <v>0</v>
      </c>
      <c r="AL792" s="69">
        <v>0</v>
      </c>
      <c r="AM792" s="497">
        <v>0.7</v>
      </c>
      <c r="AN792" s="461"/>
    </row>
    <row r="793" spans="2:42" s="601" customFormat="1" x14ac:dyDescent="0.25">
      <c r="B793" s="576">
        <v>779</v>
      </c>
      <c r="C793" s="666" t="s">
        <v>572</v>
      </c>
      <c r="D793" s="496" t="s">
        <v>124</v>
      </c>
      <c r="E793" s="530">
        <v>1</v>
      </c>
      <c r="F793" s="530">
        <v>38</v>
      </c>
      <c r="G793" s="530">
        <v>31</v>
      </c>
      <c r="H793" s="65">
        <v>2512.9841998902612</v>
      </c>
      <c r="I793" s="65">
        <v>102</v>
      </c>
      <c r="J793" s="615">
        <v>0.3229228421075776</v>
      </c>
      <c r="K793" s="65">
        <v>811.5</v>
      </c>
      <c r="L793" s="615">
        <v>0</v>
      </c>
      <c r="M793" s="65">
        <v>0</v>
      </c>
      <c r="N793" s="615">
        <v>0</v>
      </c>
      <c r="O793" s="65">
        <v>0</v>
      </c>
      <c r="P793" s="65">
        <v>0</v>
      </c>
      <c r="Q793" s="65">
        <v>0</v>
      </c>
      <c r="R793" s="65">
        <v>60.09</v>
      </c>
      <c r="S793" s="65">
        <v>10.719999999999999</v>
      </c>
      <c r="T793" s="65">
        <v>341.71437499999996</v>
      </c>
      <c r="U793" s="615">
        <v>0.24801290037049048</v>
      </c>
      <c r="V793" s="65">
        <v>623.25250000000005</v>
      </c>
      <c r="W793" s="65">
        <v>0</v>
      </c>
      <c r="X793" s="65">
        <v>0</v>
      </c>
      <c r="Y793" s="65">
        <v>0</v>
      </c>
      <c r="Z793" s="65">
        <v>4462.2610748902607</v>
      </c>
      <c r="AA793" s="140">
        <v>38.200000000000003</v>
      </c>
      <c r="AB793" s="140">
        <v>661.45249999999999</v>
      </c>
      <c r="AC793" s="140">
        <v>3839.0085748902611</v>
      </c>
      <c r="AD793" s="232">
        <v>0.7</v>
      </c>
      <c r="AE793" s="140">
        <v>1759.0889399231826</v>
      </c>
      <c r="AF793" s="140"/>
      <c r="AG793" s="140">
        <v>0</v>
      </c>
      <c r="AH793" s="497"/>
      <c r="AI793" s="65">
        <v>0</v>
      </c>
      <c r="AJ793" s="65"/>
      <c r="AK793" s="429"/>
      <c r="AL793" s="65">
        <v>0</v>
      </c>
      <c r="AM793" s="498"/>
      <c r="AN793" s="62">
        <v>0</v>
      </c>
      <c r="AP793" s="576"/>
    </row>
    <row r="794" spans="2:42" s="601" customFormat="1" x14ac:dyDescent="0.25">
      <c r="B794" s="576">
        <v>780</v>
      </c>
      <c r="C794" s="666"/>
      <c r="D794" s="15" t="s">
        <v>573</v>
      </c>
      <c r="E794" s="112"/>
      <c r="F794" s="112">
        <v>23</v>
      </c>
      <c r="G794" s="112">
        <v>20</v>
      </c>
      <c r="H794" s="69">
        <v>1658.0085124028776</v>
      </c>
      <c r="I794" s="69">
        <v>64.8</v>
      </c>
      <c r="J794" s="620">
        <v>0.30659703434397478</v>
      </c>
      <c r="K794" s="69">
        <v>504.3</v>
      </c>
      <c r="L794" s="620">
        <v>0</v>
      </c>
      <c r="M794" s="69">
        <v>0</v>
      </c>
      <c r="N794" s="620">
        <v>0</v>
      </c>
      <c r="O794" s="69">
        <v>0</v>
      </c>
      <c r="P794" s="69">
        <v>0</v>
      </c>
      <c r="Q794" s="69">
        <v>0</v>
      </c>
      <c r="R794" s="69">
        <v>18.100000000000001</v>
      </c>
      <c r="S794" s="69">
        <v>8.6</v>
      </c>
      <c r="T794" s="69">
        <v>220.9864583333333</v>
      </c>
      <c r="U794" s="620">
        <v>0.24801290037049045</v>
      </c>
      <c r="V794" s="69">
        <v>411.20749999999998</v>
      </c>
      <c r="W794" s="69">
        <v>0</v>
      </c>
      <c r="X794" s="69">
        <v>0</v>
      </c>
      <c r="Y794" s="69">
        <v>0</v>
      </c>
      <c r="Z794" s="60">
        <v>2886.0024707362109</v>
      </c>
      <c r="AA794" s="143">
        <v>24.7</v>
      </c>
      <c r="AB794" s="69">
        <v>435.90749999999997</v>
      </c>
      <c r="AC794" s="69">
        <v>2474.7949707362109</v>
      </c>
      <c r="AD794" s="238">
        <v>0.7</v>
      </c>
      <c r="AE794" s="69">
        <v>1160.6059586820143</v>
      </c>
      <c r="AF794" s="69"/>
      <c r="AG794" s="69">
        <v>0</v>
      </c>
      <c r="AH794" s="497">
        <v>0.7</v>
      </c>
      <c r="AI794" s="60"/>
      <c r="AJ794" s="69"/>
      <c r="AK794" s="438">
        <v>0</v>
      </c>
      <c r="AL794" s="69">
        <v>0</v>
      </c>
      <c r="AM794" s="497">
        <v>0.7</v>
      </c>
      <c r="AN794" s="461"/>
      <c r="AP794" s="576"/>
    </row>
    <row r="795" spans="2:42" s="601" customFormat="1" x14ac:dyDescent="0.25">
      <c r="B795" s="576">
        <v>781</v>
      </c>
      <c r="C795" s="666"/>
      <c r="D795" s="15" t="s">
        <v>574</v>
      </c>
      <c r="E795" s="112">
        <v>1</v>
      </c>
      <c r="F795" s="112">
        <v>15</v>
      </c>
      <c r="G795" s="112">
        <v>11</v>
      </c>
      <c r="H795" s="69">
        <v>854.97568748738342</v>
      </c>
      <c r="I795" s="69">
        <v>37.200000000000003</v>
      </c>
      <c r="J795" s="620">
        <v>0.36218727156971392</v>
      </c>
      <c r="K795" s="69">
        <v>307.2</v>
      </c>
      <c r="L795" s="620">
        <v>0</v>
      </c>
      <c r="M795" s="69">
        <v>0</v>
      </c>
      <c r="N795" s="620">
        <v>0</v>
      </c>
      <c r="O795" s="69">
        <v>0</v>
      </c>
      <c r="P795" s="69">
        <v>0</v>
      </c>
      <c r="Q795" s="69">
        <v>0</v>
      </c>
      <c r="R795" s="69">
        <v>41.99</v>
      </c>
      <c r="S795" s="69">
        <v>2.12</v>
      </c>
      <c r="T795" s="69">
        <v>120.72791666666666</v>
      </c>
      <c r="U795" s="620">
        <v>0.24801290037049045</v>
      </c>
      <c r="V795" s="69">
        <v>212.04500000000002</v>
      </c>
      <c r="W795" s="69">
        <v>0</v>
      </c>
      <c r="X795" s="69">
        <v>0</v>
      </c>
      <c r="Y795" s="69">
        <v>0</v>
      </c>
      <c r="Z795" s="60">
        <v>1576.2586041540501</v>
      </c>
      <c r="AA795" s="143">
        <v>13.5</v>
      </c>
      <c r="AB795" s="69">
        <v>225.54500000000002</v>
      </c>
      <c r="AC795" s="69">
        <v>1364.21360415405</v>
      </c>
      <c r="AD795" s="238">
        <v>0.7</v>
      </c>
      <c r="AE795" s="69">
        <v>598.48298124116832</v>
      </c>
      <c r="AF795" s="69"/>
      <c r="AG795" s="69">
        <v>0</v>
      </c>
      <c r="AH795" s="497">
        <v>0.7</v>
      </c>
      <c r="AI795" s="60"/>
      <c r="AJ795" s="69"/>
      <c r="AK795" s="438">
        <v>0</v>
      </c>
      <c r="AL795" s="69">
        <v>0</v>
      </c>
      <c r="AM795" s="497">
        <v>0.7</v>
      </c>
      <c r="AN795" s="461"/>
      <c r="AP795" s="576"/>
    </row>
    <row r="796" spans="2:42" s="601" customFormat="1" x14ac:dyDescent="0.25">
      <c r="B796" s="576">
        <v>782</v>
      </c>
      <c r="C796" s="666" t="s">
        <v>575</v>
      </c>
      <c r="D796" s="496" t="s">
        <v>124</v>
      </c>
      <c r="E796" s="530">
        <v>7</v>
      </c>
      <c r="F796" s="530">
        <v>56</v>
      </c>
      <c r="G796" s="530">
        <v>47</v>
      </c>
      <c r="H796" s="65">
        <v>4138.1133742110524</v>
      </c>
      <c r="I796" s="65">
        <v>177.6</v>
      </c>
      <c r="J796" s="615">
        <v>0.35157567433187464</v>
      </c>
      <c r="K796" s="65">
        <v>1454.86</v>
      </c>
      <c r="L796" s="615">
        <v>0</v>
      </c>
      <c r="M796" s="65">
        <v>0</v>
      </c>
      <c r="N796" s="615">
        <v>0</v>
      </c>
      <c r="O796" s="65">
        <v>0</v>
      </c>
      <c r="P796" s="65">
        <v>0</v>
      </c>
      <c r="Q796" s="65">
        <v>0</v>
      </c>
      <c r="R796" s="65">
        <v>138.17000000000002</v>
      </c>
      <c r="S796" s="65">
        <v>12.8</v>
      </c>
      <c r="T796" s="65">
        <v>575.92145833333336</v>
      </c>
      <c r="U796" s="615">
        <v>0.24801290037049048</v>
      </c>
      <c r="V796" s="65">
        <v>1026.3054999999999</v>
      </c>
      <c r="W796" s="65">
        <v>0</v>
      </c>
      <c r="X796" s="65">
        <v>0</v>
      </c>
      <c r="Y796" s="65">
        <v>0</v>
      </c>
      <c r="Z796" s="65">
        <v>7523.7703325443854</v>
      </c>
      <c r="AA796" s="140">
        <v>64.3</v>
      </c>
      <c r="AB796" s="140">
        <v>1090.6054999999999</v>
      </c>
      <c r="AC796" s="140">
        <v>6497.4648325443859</v>
      </c>
      <c r="AD796" s="232">
        <v>0.7</v>
      </c>
      <c r="AE796" s="140">
        <v>2896.6793619477367</v>
      </c>
      <c r="AF796" s="140"/>
      <c r="AG796" s="140">
        <v>195.2</v>
      </c>
      <c r="AH796" s="497"/>
      <c r="AI796" s="65">
        <v>0</v>
      </c>
      <c r="AJ796" s="65"/>
      <c r="AK796" s="429"/>
      <c r="AL796" s="65">
        <v>195.2</v>
      </c>
      <c r="AM796" s="498"/>
      <c r="AN796" s="62">
        <v>0</v>
      </c>
      <c r="AP796" s="576"/>
    </row>
    <row r="797" spans="2:42" s="601" customFormat="1" x14ac:dyDescent="0.25">
      <c r="B797" s="576">
        <v>783</v>
      </c>
      <c r="C797" s="666"/>
      <c r="D797" s="15" t="s">
        <v>576</v>
      </c>
      <c r="E797" s="112">
        <v>6</v>
      </c>
      <c r="F797" s="112">
        <v>39</v>
      </c>
      <c r="G797" s="112">
        <v>32</v>
      </c>
      <c r="H797" s="69">
        <v>2788.4638217080669</v>
      </c>
      <c r="I797" s="69">
        <v>111.6</v>
      </c>
      <c r="J797" s="620">
        <v>0.34880526334815459</v>
      </c>
      <c r="K797" s="69">
        <v>964.9</v>
      </c>
      <c r="L797" s="620">
        <v>0</v>
      </c>
      <c r="M797" s="69">
        <v>0</v>
      </c>
      <c r="N797" s="620">
        <v>0</v>
      </c>
      <c r="O797" s="69">
        <v>0</v>
      </c>
      <c r="P797" s="69">
        <v>0</v>
      </c>
      <c r="Q797" s="69">
        <v>0</v>
      </c>
      <c r="R797" s="69">
        <v>83.600000000000009</v>
      </c>
      <c r="S797" s="69">
        <v>8.5</v>
      </c>
      <c r="T797" s="69">
        <v>385.21458333333334</v>
      </c>
      <c r="U797" s="620">
        <v>0.24801290037049048</v>
      </c>
      <c r="V797" s="69">
        <v>691.57499999999993</v>
      </c>
      <c r="W797" s="69">
        <v>0</v>
      </c>
      <c r="X797" s="69">
        <v>0</v>
      </c>
      <c r="Y797" s="69">
        <v>0</v>
      </c>
      <c r="Z797" s="60">
        <v>5033.8534050414</v>
      </c>
      <c r="AA797" s="143">
        <v>43</v>
      </c>
      <c r="AB797" s="69">
        <v>734.57499999999993</v>
      </c>
      <c r="AC797" s="69">
        <v>4342.2784050414002</v>
      </c>
      <c r="AD797" s="238">
        <v>0.7</v>
      </c>
      <c r="AE797" s="69">
        <v>1951.9246751956466</v>
      </c>
      <c r="AF797" s="69"/>
      <c r="AG797" s="69">
        <v>195.2</v>
      </c>
      <c r="AH797" s="497">
        <v>0.7</v>
      </c>
      <c r="AI797" s="60"/>
      <c r="AJ797" s="69">
        <v>151</v>
      </c>
      <c r="AK797" s="438">
        <v>7.0000000000000007E-2</v>
      </c>
      <c r="AL797" s="69">
        <v>195.2</v>
      </c>
      <c r="AM797" s="497">
        <v>0.77</v>
      </c>
      <c r="AN797" s="461"/>
      <c r="AP797" s="576"/>
    </row>
    <row r="798" spans="2:42" s="601" customFormat="1" x14ac:dyDescent="0.25">
      <c r="B798" s="576">
        <v>784</v>
      </c>
      <c r="C798" s="666"/>
      <c r="D798" s="15" t="s">
        <v>577</v>
      </c>
      <c r="E798" s="112">
        <v>1</v>
      </c>
      <c r="F798" s="112">
        <v>17</v>
      </c>
      <c r="G798" s="112">
        <v>15</v>
      </c>
      <c r="H798" s="69">
        <v>1349.6495525029857</v>
      </c>
      <c r="I798" s="69">
        <v>66</v>
      </c>
      <c r="J798" s="620">
        <v>0.36593617850778459</v>
      </c>
      <c r="K798" s="69">
        <v>489.96</v>
      </c>
      <c r="L798" s="620">
        <v>0</v>
      </c>
      <c r="M798" s="69">
        <v>0</v>
      </c>
      <c r="N798" s="620">
        <v>0</v>
      </c>
      <c r="O798" s="69">
        <v>0</v>
      </c>
      <c r="P798" s="69">
        <v>0</v>
      </c>
      <c r="Q798" s="69">
        <v>0</v>
      </c>
      <c r="R798" s="69">
        <v>54.57</v>
      </c>
      <c r="S798" s="69">
        <v>4.3</v>
      </c>
      <c r="T798" s="69">
        <v>190.706875</v>
      </c>
      <c r="U798" s="620">
        <v>0.24801290037049045</v>
      </c>
      <c r="V798" s="69">
        <v>334.73050000000001</v>
      </c>
      <c r="W798" s="69">
        <v>0</v>
      </c>
      <c r="X798" s="69">
        <v>0</v>
      </c>
      <c r="Y798" s="69">
        <v>0</v>
      </c>
      <c r="Z798" s="60">
        <v>2489.9169275029858</v>
      </c>
      <c r="AA798" s="143">
        <v>21.3</v>
      </c>
      <c r="AB798" s="69">
        <v>356.03050000000002</v>
      </c>
      <c r="AC798" s="69">
        <v>2155.1864275029857</v>
      </c>
      <c r="AD798" s="238">
        <v>0.7</v>
      </c>
      <c r="AE798" s="69">
        <v>944.75468675208992</v>
      </c>
      <c r="AF798" s="69"/>
      <c r="AG798" s="69">
        <v>0</v>
      </c>
      <c r="AH798" s="497">
        <v>0.7</v>
      </c>
      <c r="AI798" s="60"/>
      <c r="AJ798" s="69"/>
      <c r="AK798" s="438">
        <v>0</v>
      </c>
      <c r="AL798" s="69">
        <v>0</v>
      </c>
      <c r="AM798" s="497">
        <v>0.7</v>
      </c>
      <c r="AN798" s="461"/>
      <c r="AP798" s="576"/>
    </row>
    <row r="799" spans="2:42" s="601" customFormat="1" x14ac:dyDescent="0.25">
      <c r="B799" s="576">
        <v>785</v>
      </c>
      <c r="C799" s="666" t="s">
        <v>578</v>
      </c>
      <c r="D799" s="496" t="s">
        <v>124</v>
      </c>
      <c r="E799" s="530">
        <v>1</v>
      </c>
      <c r="F799" s="530">
        <v>74</v>
      </c>
      <c r="G799" s="530">
        <v>44</v>
      </c>
      <c r="H799" s="65">
        <v>3539.3320213936904</v>
      </c>
      <c r="I799" s="65">
        <v>159.60000000000002</v>
      </c>
      <c r="J799" s="615">
        <v>0.36290463630880931</v>
      </c>
      <c r="K799" s="65">
        <v>1284.44</v>
      </c>
      <c r="L799" s="615">
        <v>0</v>
      </c>
      <c r="M799" s="65">
        <v>0</v>
      </c>
      <c r="N799" s="615">
        <v>0</v>
      </c>
      <c r="O799" s="65">
        <v>0</v>
      </c>
      <c r="P799" s="65">
        <v>0</v>
      </c>
      <c r="Q799" s="65">
        <v>0</v>
      </c>
      <c r="R799" s="65">
        <v>98.669999999999987</v>
      </c>
      <c r="S799" s="65">
        <v>4.3</v>
      </c>
      <c r="T799" s="65">
        <v>494.66750000000002</v>
      </c>
      <c r="U799" s="615">
        <v>0.24801290037049045</v>
      </c>
      <c r="V799" s="65">
        <v>877.8</v>
      </c>
      <c r="W799" s="65">
        <v>0</v>
      </c>
      <c r="X799" s="65">
        <v>0</v>
      </c>
      <c r="Y799" s="65">
        <v>0</v>
      </c>
      <c r="Z799" s="65">
        <v>6458.8095213936913</v>
      </c>
      <c r="AA799" s="140">
        <v>55.199999999999996</v>
      </c>
      <c r="AB799" s="140">
        <v>933</v>
      </c>
      <c r="AC799" s="140">
        <v>5581.0095213936911</v>
      </c>
      <c r="AD799" s="232">
        <v>0.7</v>
      </c>
      <c r="AE799" s="140">
        <v>2477.5324149755829</v>
      </c>
      <c r="AF799" s="140"/>
      <c r="AG799" s="140">
        <v>0</v>
      </c>
      <c r="AH799" s="497"/>
      <c r="AI799" s="65">
        <v>0</v>
      </c>
      <c r="AJ799" s="65"/>
      <c r="AK799" s="429"/>
      <c r="AL799" s="65">
        <v>0</v>
      </c>
      <c r="AM799" s="498"/>
      <c r="AN799" s="62">
        <v>0</v>
      </c>
      <c r="AP799" s="576"/>
    </row>
    <row r="800" spans="2:42" s="601" customFormat="1" x14ac:dyDescent="0.25">
      <c r="B800" s="576">
        <v>786</v>
      </c>
      <c r="C800" s="666"/>
      <c r="D800" s="15" t="s">
        <v>579</v>
      </c>
      <c r="E800" s="112"/>
      <c r="F800" s="112">
        <v>42</v>
      </c>
      <c r="G800" s="112">
        <v>19</v>
      </c>
      <c r="H800" s="69">
        <v>1445.0861203776471</v>
      </c>
      <c r="I800" s="69">
        <v>62.4</v>
      </c>
      <c r="J800" s="620">
        <v>0.39797712053571427</v>
      </c>
      <c r="K800" s="69">
        <v>570.54</v>
      </c>
      <c r="L800" s="620">
        <v>0</v>
      </c>
      <c r="M800" s="69">
        <v>0</v>
      </c>
      <c r="N800" s="620">
        <v>0</v>
      </c>
      <c r="O800" s="69">
        <v>0</v>
      </c>
      <c r="P800" s="69">
        <v>0</v>
      </c>
      <c r="Q800" s="69">
        <v>0</v>
      </c>
      <c r="R800" s="69">
        <v>54.57</v>
      </c>
      <c r="S800" s="69">
        <v>4.3</v>
      </c>
      <c r="T800" s="69">
        <v>206.98416666666665</v>
      </c>
      <c r="U800" s="620">
        <v>0.24801290037049045</v>
      </c>
      <c r="V800" s="69">
        <v>358.4</v>
      </c>
      <c r="W800" s="69">
        <v>0</v>
      </c>
      <c r="X800" s="69">
        <v>0</v>
      </c>
      <c r="Y800" s="69">
        <v>0</v>
      </c>
      <c r="Z800" s="60">
        <v>2702.2802870443143</v>
      </c>
      <c r="AA800" s="143">
        <v>23.1</v>
      </c>
      <c r="AB800" s="69">
        <v>381.5</v>
      </c>
      <c r="AC800" s="69">
        <v>2343.8802870443142</v>
      </c>
      <c r="AD800" s="238">
        <v>0.7</v>
      </c>
      <c r="AE800" s="69">
        <v>1011.560284264353</v>
      </c>
      <c r="AF800" s="69"/>
      <c r="AG800" s="69">
        <v>0</v>
      </c>
      <c r="AH800" s="497">
        <v>0.7</v>
      </c>
      <c r="AI800" s="60"/>
      <c r="AJ800" s="69"/>
      <c r="AK800" s="438">
        <v>0</v>
      </c>
      <c r="AL800" s="69">
        <v>0</v>
      </c>
      <c r="AM800" s="497">
        <v>0.7</v>
      </c>
      <c r="AN800" s="461"/>
      <c r="AP800" s="576"/>
    </row>
    <row r="801" spans="2:42" s="601" customFormat="1" x14ac:dyDescent="0.25">
      <c r="B801" s="576">
        <v>787</v>
      </c>
      <c r="C801" s="666"/>
      <c r="D801" s="15" t="s">
        <v>580</v>
      </c>
      <c r="E801" s="112">
        <v>1</v>
      </c>
      <c r="F801" s="112">
        <v>17</v>
      </c>
      <c r="G801" s="112">
        <v>14</v>
      </c>
      <c r="H801" s="69">
        <v>1177.6605150929165</v>
      </c>
      <c r="I801" s="69">
        <v>54</v>
      </c>
      <c r="J801" s="620">
        <v>0.32243430625695457</v>
      </c>
      <c r="K801" s="69">
        <v>376.7</v>
      </c>
      <c r="L801" s="620">
        <v>0</v>
      </c>
      <c r="M801" s="69">
        <v>0</v>
      </c>
      <c r="N801" s="620">
        <v>0</v>
      </c>
      <c r="O801" s="69">
        <v>0</v>
      </c>
      <c r="P801" s="69">
        <v>0</v>
      </c>
      <c r="Q801" s="69">
        <v>0</v>
      </c>
      <c r="R801" s="69">
        <v>14.7</v>
      </c>
      <c r="S801" s="69">
        <v>0</v>
      </c>
      <c r="T801" s="69">
        <v>158.81458333333336</v>
      </c>
      <c r="U801" s="620">
        <v>0.24801290037049048</v>
      </c>
      <c r="V801" s="69">
        <v>292.07499999999999</v>
      </c>
      <c r="W801" s="69">
        <v>0</v>
      </c>
      <c r="X801" s="69">
        <v>0</v>
      </c>
      <c r="Y801" s="69">
        <v>0</v>
      </c>
      <c r="Z801" s="60">
        <v>2073.95009842625</v>
      </c>
      <c r="AA801" s="143">
        <v>17.7</v>
      </c>
      <c r="AB801" s="69">
        <v>309.77499999999998</v>
      </c>
      <c r="AC801" s="69">
        <v>1781.8750984262499</v>
      </c>
      <c r="AD801" s="238">
        <v>0.7</v>
      </c>
      <c r="AE801" s="69">
        <v>824.36236056504151</v>
      </c>
      <c r="AF801" s="69"/>
      <c r="AG801" s="69">
        <v>0</v>
      </c>
      <c r="AH801" s="497">
        <v>0.7</v>
      </c>
      <c r="AI801" s="60"/>
      <c r="AJ801" s="69"/>
      <c r="AK801" s="438">
        <v>0</v>
      </c>
      <c r="AL801" s="69">
        <v>0</v>
      </c>
      <c r="AM801" s="497">
        <v>0.7</v>
      </c>
      <c r="AN801" s="461"/>
      <c r="AP801" s="576"/>
    </row>
    <row r="802" spans="2:42" s="601" customFormat="1" x14ac:dyDescent="0.25">
      <c r="B802" s="576">
        <v>788</v>
      </c>
      <c r="C802" s="666"/>
      <c r="D802" s="15" t="s">
        <v>581</v>
      </c>
      <c r="E802" s="112"/>
      <c r="F802" s="112">
        <v>15</v>
      </c>
      <c r="G802" s="112">
        <v>11</v>
      </c>
      <c r="H802" s="69">
        <v>916.58538592312675</v>
      </c>
      <c r="I802" s="69">
        <v>43.2</v>
      </c>
      <c r="J802" s="620">
        <v>0.37083470801715601</v>
      </c>
      <c r="K802" s="69">
        <v>337.19999999999993</v>
      </c>
      <c r="L802" s="620">
        <v>0</v>
      </c>
      <c r="M802" s="69">
        <v>0</v>
      </c>
      <c r="N802" s="620">
        <v>0</v>
      </c>
      <c r="O802" s="69">
        <v>0</v>
      </c>
      <c r="P802" s="69">
        <v>0</v>
      </c>
      <c r="Q802" s="69">
        <v>0</v>
      </c>
      <c r="R802" s="69">
        <v>29.4</v>
      </c>
      <c r="S802" s="69">
        <v>0</v>
      </c>
      <c r="T802" s="69">
        <v>128.86874999999998</v>
      </c>
      <c r="U802" s="620">
        <v>0.24801290037049045</v>
      </c>
      <c r="V802" s="69">
        <v>227.32499999999999</v>
      </c>
      <c r="W802" s="69">
        <v>0</v>
      </c>
      <c r="X802" s="69">
        <v>0</v>
      </c>
      <c r="Y802" s="69">
        <v>0</v>
      </c>
      <c r="Z802" s="60">
        <v>1682.5791359231268</v>
      </c>
      <c r="AA802" s="143">
        <v>14.4</v>
      </c>
      <c r="AB802" s="69">
        <v>241.72499999999999</v>
      </c>
      <c r="AC802" s="69">
        <v>1455.2541359231268</v>
      </c>
      <c r="AD802" s="238">
        <v>0.7</v>
      </c>
      <c r="AE802" s="69">
        <v>641.60977014618868</v>
      </c>
      <c r="AF802" s="69"/>
      <c r="AG802" s="69">
        <v>0</v>
      </c>
      <c r="AH802" s="497">
        <v>0.7</v>
      </c>
      <c r="AI802" s="60"/>
      <c r="AJ802" s="69"/>
      <c r="AK802" s="438">
        <v>0</v>
      </c>
      <c r="AL802" s="69">
        <v>0</v>
      </c>
      <c r="AM802" s="497">
        <v>0.7</v>
      </c>
      <c r="AN802" s="461"/>
      <c r="AP802" s="576"/>
    </row>
    <row r="803" spans="2:42" s="601" customFormat="1" x14ac:dyDescent="0.25">
      <c r="B803" s="576">
        <v>789</v>
      </c>
      <c r="C803" s="666" t="s">
        <v>582</v>
      </c>
      <c r="D803" s="496" t="s">
        <v>124</v>
      </c>
      <c r="E803" s="530">
        <v>8</v>
      </c>
      <c r="F803" s="530">
        <v>76</v>
      </c>
      <c r="G803" s="530">
        <v>71</v>
      </c>
      <c r="H803" s="65">
        <v>6193.5387139352542</v>
      </c>
      <c r="I803" s="65">
        <v>248.59999999999997</v>
      </c>
      <c r="J803" s="615">
        <v>0.34060011528686351</v>
      </c>
      <c r="K803" s="65">
        <v>2109.52</v>
      </c>
      <c r="L803" s="615">
        <v>0</v>
      </c>
      <c r="M803" s="65">
        <v>0</v>
      </c>
      <c r="N803" s="615">
        <v>0</v>
      </c>
      <c r="O803" s="65">
        <v>0</v>
      </c>
      <c r="P803" s="65">
        <v>0</v>
      </c>
      <c r="Q803" s="65">
        <v>0</v>
      </c>
      <c r="R803" s="65">
        <v>102.89999999999999</v>
      </c>
      <c r="S803" s="65">
        <v>14.8</v>
      </c>
      <c r="T803" s="65">
        <v>846.35062499999992</v>
      </c>
      <c r="U803" s="615">
        <v>0.24801290037049048</v>
      </c>
      <c r="V803" s="65">
        <v>1536.0774999999999</v>
      </c>
      <c r="W803" s="65">
        <v>9.3583333333333325</v>
      </c>
      <c r="X803" s="65">
        <v>0</v>
      </c>
      <c r="Y803" s="65">
        <v>0</v>
      </c>
      <c r="Z803" s="65">
        <v>11061.145172268587</v>
      </c>
      <c r="AA803" s="140">
        <v>94.600000000000009</v>
      </c>
      <c r="AB803" s="140">
        <v>1640.0358333333334</v>
      </c>
      <c r="AC803" s="140">
        <v>9515.709338935254</v>
      </c>
      <c r="AD803" s="232">
        <v>0.7</v>
      </c>
      <c r="AE803" s="140">
        <v>4335.4770997546784</v>
      </c>
      <c r="AF803" s="140"/>
      <c r="AG803" s="140">
        <v>1645.1</v>
      </c>
      <c r="AH803" s="497"/>
      <c r="AI803" s="65">
        <v>1500</v>
      </c>
      <c r="AJ803" s="65"/>
      <c r="AK803" s="429"/>
      <c r="AL803" s="65">
        <v>145.1</v>
      </c>
      <c r="AM803" s="498"/>
      <c r="AN803" s="62">
        <v>0</v>
      </c>
      <c r="AP803" s="576"/>
    </row>
    <row r="804" spans="2:42" s="601" customFormat="1" x14ac:dyDescent="0.25">
      <c r="B804" s="576">
        <v>790</v>
      </c>
      <c r="C804" s="666"/>
      <c r="D804" s="15" t="s">
        <v>583</v>
      </c>
      <c r="E804" s="112">
        <v>1</v>
      </c>
      <c r="F804" s="112">
        <v>16</v>
      </c>
      <c r="G804" s="112">
        <v>16</v>
      </c>
      <c r="H804" s="69">
        <v>1431.4174765492983</v>
      </c>
      <c r="I804" s="69">
        <v>62.4</v>
      </c>
      <c r="J804" s="620">
        <v>0.40373510605335056</v>
      </c>
      <c r="K804" s="69">
        <v>573.31999999999994</v>
      </c>
      <c r="L804" s="620">
        <v>0</v>
      </c>
      <c r="M804" s="69">
        <v>0</v>
      </c>
      <c r="N804" s="620">
        <v>0</v>
      </c>
      <c r="O804" s="69">
        <v>0</v>
      </c>
      <c r="P804" s="69">
        <v>0</v>
      </c>
      <c r="Q804" s="69">
        <v>0</v>
      </c>
      <c r="R804" s="69">
        <v>12.6</v>
      </c>
      <c r="S804" s="69">
        <v>2.1</v>
      </c>
      <c r="T804" s="69">
        <v>202.1225</v>
      </c>
      <c r="U804" s="620">
        <v>0.24801290037049048</v>
      </c>
      <c r="V804" s="69">
        <v>355.01</v>
      </c>
      <c r="W804" s="69">
        <v>0</v>
      </c>
      <c r="X804" s="69">
        <v>0</v>
      </c>
      <c r="Y804" s="69">
        <v>0</v>
      </c>
      <c r="Z804" s="60">
        <v>2638.9699765492978</v>
      </c>
      <c r="AA804" s="143">
        <v>22.6</v>
      </c>
      <c r="AB804" s="69">
        <v>377.61</v>
      </c>
      <c r="AC804" s="69">
        <v>2283.9599765492981</v>
      </c>
      <c r="AD804" s="238">
        <v>0.7</v>
      </c>
      <c r="AE804" s="69">
        <v>1001.9922335845088</v>
      </c>
      <c r="AF804" s="69"/>
      <c r="AG804" s="69">
        <v>500</v>
      </c>
      <c r="AH804" s="497">
        <v>0.7</v>
      </c>
      <c r="AI804" s="60">
        <v>500</v>
      </c>
      <c r="AJ804" s="69"/>
      <c r="AK804" s="438">
        <v>0</v>
      </c>
      <c r="AL804" s="69">
        <v>0</v>
      </c>
      <c r="AM804" s="497">
        <v>0.7</v>
      </c>
      <c r="AN804" s="461"/>
      <c r="AP804" s="576"/>
    </row>
    <row r="805" spans="2:42" s="601" customFormat="1" x14ac:dyDescent="0.25">
      <c r="B805" s="576">
        <v>791</v>
      </c>
      <c r="C805" s="666"/>
      <c r="D805" s="15" t="s">
        <v>584</v>
      </c>
      <c r="E805" s="112">
        <v>2</v>
      </c>
      <c r="F805" s="112">
        <v>17</v>
      </c>
      <c r="G805" s="112">
        <v>15</v>
      </c>
      <c r="H805" s="69">
        <v>1358.1954789319486</v>
      </c>
      <c r="I805" s="69">
        <v>49.199999999999996</v>
      </c>
      <c r="J805" s="620">
        <v>0.29375092771263173</v>
      </c>
      <c r="K805" s="69">
        <v>395.79999999999995</v>
      </c>
      <c r="L805" s="620">
        <v>0</v>
      </c>
      <c r="M805" s="69">
        <v>0</v>
      </c>
      <c r="N805" s="620">
        <v>0</v>
      </c>
      <c r="O805" s="69">
        <v>0</v>
      </c>
      <c r="P805" s="69">
        <v>0</v>
      </c>
      <c r="Q805" s="69">
        <v>0</v>
      </c>
      <c r="R805" s="69">
        <v>25.2</v>
      </c>
      <c r="S805" s="69">
        <v>4.2</v>
      </c>
      <c r="T805" s="69">
        <v>179.88750000000002</v>
      </c>
      <c r="U805" s="620">
        <v>0.24801290037049048</v>
      </c>
      <c r="V805" s="69">
        <v>336.84999999999997</v>
      </c>
      <c r="W805" s="69">
        <v>0</v>
      </c>
      <c r="X805" s="69">
        <v>0</v>
      </c>
      <c r="Y805" s="69">
        <v>0</v>
      </c>
      <c r="Z805" s="60">
        <v>2349.3329789319487</v>
      </c>
      <c r="AA805" s="143">
        <v>20.100000000000001</v>
      </c>
      <c r="AB805" s="69">
        <v>356.95</v>
      </c>
      <c r="AC805" s="69">
        <v>2012.4829789319488</v>
      </c>
      <c r="AD805" s="238">
        <v>0.7</v>
      </c>
      <c r="AE805" s="69">
        <v>950.73683525236402</v>
      </c>
      <c r="AF805" s="69"/>
      <c r="AG805" s="69">
        <v>400</v>
      </c>
      <c r="AH805" s="497">
        <v>0.7</v>
      </c>
      <c r="AI805" s="60">
        <v>400</v>
      </c>
      <c r="AJ805" s="69"/>
      <c r="AK805" s="438">
        <v>0</v>
      </c>
      <c r="AL805" s="69">
        <v>0</v>
      </c>
      <c r="AM805" s="497">
        <v>0.7</v>
      </c>
      <c r="AN805" s="461"/>
      <c r="AP805" s="576"/>
    </row>
    <row r="806" spans="2:42" s="601" customFormat="1" x14ac:dyDescent="0.25">
      <c r="B806" s="576">
        <v>792</v>
      </c>
      <c r="C806" s="666"/>
      <c r="D806" s="15" t="s">
        <v>585</v>
      </c>
      <c r="E806" s="112">
        <v>3</v>
      </c>
      <c r="F806" s="112">
        <v>27</v>
      </c>
      <c r="G806" s="112">
        <v>25</v>
      </c>
      <c r="H806" s="69">
        <v>2072.3720388423581</v>
      </c>
      <c r="I806" s="69">
        <v>94.8</v>
      </c>
      <c r="J806" s="620">
        <v>0.33119315141787059</v>
      </c>
      <c r="K806" s="69">
        <v>680.9</v>
      </c>
      <c r="L806" s="620">
        <v>0</v>
      </c>
      <c r="M806" s="69">
        <v>0</v>
      </c>
      <c r="N806" s="620">
        <v>0</v>
      </c>
      <c r="O806" s="69">
        <v>0</v>
      </c>
      <c r="P806" s="69">
        <v>0</v>
      </c>
      <c r="Q806" s="69">
        <v>0</v>
      </c>
      <c r="R806" s="69">
        <v>50.3</v>
      </c>
      <c r="S806" s="69">
        <v>8.5</v>
      </c>
      <c r="T806" s="69">
        <v>283.69791666666663</v>
      </c>
      <c r="U806" s="620">
        <v>0.24801290037049045</v>
      </c>
      <c r="V806" s="69">
        <v>513.97499999999991</v>
      </c>
      <c r="W806" s="69">
        <v>0</v>
      </c>
      <c r="X806" s="69">
        <v>0</v>
      </c>
      <c r="Y806" s="69">
        <v>0</v>
      </c>
      <c r="Z806" s="60">
        <v>3704.5449555090249</v>
      </c>
      <c r="AA806" s="143">
        <v>31.7</v>
      </c>
      <c r="AB806" s="69">
        <v>545.67499999999995</v>
      </c>
      <c r="AC806" s="69">
        <v>3190.569955509025</v>
      </c>
      <c r="AD806" s="238">
        <v>0.7</v>
      </c>
      <c r="AE806" s="69">
        <v>1450.6604271896506</v>
      </c>
      <c r="AF806" s="69"/>
      <c r="AG806" s="69">
        <v>145.1</v>
      </c>
      <c r="AH806" s="497">
        <v>0.7</v>
      </c>
      <c r="AI806" s="60"/>
      <c r="AJ806" s="69">
        <v>150</v>
      </c>
      <c r="AK806" s="438">
        <v>7.0000000000000007E-2</v>
      </c>
      <c r="AL806" s="69">
        <v>145.1</v>
      </c>
      <c r="AM806" s="497">
        <v>0.77</v>
      </c>
      <c r="AN806" s="461"/>
      <c r="AP806" s="576"/>
    </row>
    <row r="807" spans="2:42" s="601" customFormat="1" x14ac:dyDescent="0.25">
      <c r="B807" s="576">
        <v>793</v>
      </c>
      <c r="C807" s="666"/>
      <c r="D807" s="15" t="s">
        <v>977</v>
      </c>
      <c r="E807" s="112">
        <v>2</v>
      </c>
      <c r="F807" s="112">
        <v>16</v>
      </c>
      <c r="G807" s="112">
        <v>15</v>
      </c>
      <c r="H807" s="69">
        <v>1331.5537196116495</v>
      </c>
      <c r="I807" s="69">
        <v>42.2</v>
      </c>
      <c r="J807" s="620">
        <v>0.34785044323489556</v>
      </c>
      <c r="K807" s="69">
        <v>459.5</v>
      </c>
      <c r="L807" s="620">
        <v>0</v>
      </c>
      <c r="M807" s="69">
        <v>0</v>
      </c>
      <c r="N807" s="620">
        <v>0</v>
      </c>
      <c r="O807" s="69">
        <v>0</v>
      </c>
      <c r="P807" s="69">
        <v>0</v>
      </c>
      <c r="Q807" s="69">
        <v>0</v>
      </c>
      <c r="R807" s="69">
        <v>14.8</v>
      </c>
      <c r="S807" s="69">
        <v>0</v>
      </c>
      <c r="T807" s="69">
        <v>180.64270833333333</v>
      </c>
      <c r="U807" s="620">
        <v>0.24801290037049045</v>
      </c>
      <c r="V807" s="69">
        <v>330.24250000000001</v>
      </c>
      <c r="W807" s="69">
        <v>9.3583333333333325</v>
      </c>
      <c r="X807" s="69">
        <v>0</v>
      </c>
      <c r="Y807" s="69">
        <v>0</v>
      </c>
      <c r="Z807" s="60">
        <v>2368.297261278316</v>
      </c>
      <c r="AA807" s="143">
        <v>20.2</v>
      </c>
      <c r="AB807" s="69">
        <v>359.80083333333334</v>
      </c>
      <c r="AC807" s="69">
        <v>2028.6964279449828</v>
      </c>
      <c r="AD807" s="238">
        <v>0.7</v>
      </c>
      <c r="AE807" s="69">
        <v>932.08760372815459</v>
      </c>
      <c r="AF807" s="69"/>
      <c r="AG807" s="69">
        <v>600</v>
      </c>
      <c r="AH807" s="497">
        <v>0.7</v>
      </c>
      <c r="AI807" s="60">
        <v>600</v>
      </c>
      <c r="AJ807" s="69"/>
      <c r="AK807" s="438">
        <v>0</v>
      </c>
      <c r="AL807" s="69">
        <v>0</v>
      </c>
      <c r="AM807" s="497">
        <v>0.7</v>
      </c>
      <c r="AN807" s="461"/>
      <c r="AP807" s="576"/>
    </row>
    <row r="808" spans="2:42" x14ac:dyDescent="0.25">
      <c r="B808" s="576">
        <v>794</v>
      </c>
      <c r="C808" s="666" t="s">
        <v>586</v>
      </c>
      <c r="D808" s="496" t="s">
        <v>124</v>
      </c>
      <c r="E808" s="566">
        <v>3</v>
      </c>
      <c r="F808" s="566">
        <v>75</v>
      </c>
      <c r="G808" s="566">
        <v>54</v>
      </c>
      <c r="H808" s="527">
        <v>4776.9087746250334</v>
      </c>
      <c r="I808" s="527">
        <v>198</v>
      </c>
      <c r="J808" s="615">
        <v>0.29886273055571666</v>
      </c>
      <c r="K808" s="527">
        <v>1427.6399999999999</v>
      </c>
      <c r="L808" s="615">
        <v>0</v>
      </c>
      <c r="M808" s="527">
        <v>0</v>
      </c>
      <c r="N808" s="617">
        <v>0</v>
      </c>
      <c r="O808" s="527">
        <v>0</v>
      </c>
      <c r="P808" s="527">
        <v>0</v>
      </c>
      <c r="Q808" s="527">
        <v>0</v>
      </c>
      <c r="R808" s="527">
        <v>215.89999999999998</v>
      </c>
      <c r="S808" s="527">
        <v>4.3</v>
      </c>
      <c r="T808" s="527">
        <v>647.45958333333328</v>
      </c>
      <c r="U808" s="615">
        <v>0.24801290037049042</v>
      </c>
      <c r="V808" s="527">
        <v>1184.7349999999999</v>
      </c>
      <c r="W808" s="527">
        <v>0</v>
      </c>
      <c r="X808" s="527">
        <v>0</v>
      </c>
      <c r="Y808" s="527">
        <v>0</v>
      </c>
      <c r="Z808" s="527">
        <v>8454.9433579583656</v>
      </c>
      <c r="AA808" s="528">
        <v>72.3</v>
      </c>
      <c r="AB808" s="528">
        <v>1257.0349999999999</v>
      </c>
      <c r="AC808" s="528">
        <v>7270.2083579583659</v>
      </c>
      <c r="AD808" s="618">
        <v>0.7</v>
      </c>
      <c r="AE808" s="528">
        <v>3343.8361422375228</v>
      </c>
      <c r="AF808" s="528"/>
      <c r="AG808" s="528">
        <v>0</v>
      </c>
      <c r="AH808" s="497"/>
      <c r="AI808" s="527">
        <v>0</v>
      </c>
      <c r="AJ808" s="527"/>
      <c r="AK808" s="550"/>
      <c r="AL808" s="527">
        <v>0</v>
      </c>
      <c r="AM808" s="518"/>
      <c r="AN808" s="529">
        <v>0</v>
      </c>
    </row>
    <row r="809" spans="2:42" s="601" customFormat="1" x14ac:dyDescent="0.25">
      <c r="B809" s="576">
        <v>795</v>
      </c>
      <c r="C809" s="666"/>
      <c r="D809" s="15" t="s">
        <v>587</v>
      </c>
      <c r="E809" s="112"/>
      <c r="F809" s="112">
        <v>15</v>
      </c>
      <c r="G809" s="112">
        <v>12</v>
      </c>
      <c r="H809" s="69">
        <v>959.42589939693414</v>
      </c>
      <c r="I809" s="69">
        <v>63.6</v>
      </c>
      <c r="J809" s="620">
        <v>0.4364152132801008</v>
      </c>
      <c r="K809" s="69">
        <v>415.38</v>
      </c>
      <c r="L809" s="620">
        <v>0</v>
      </c>
      <c r="M809" s="69">
        <v>0</v>
      </c>
      <c r="N809" s="620">
        <v>0</v>
      </c>
      <c r="O809" s="69">
        <v>0</v>
      </c>
      <c r="P809" s="69">
        <v>0</v>
      </c>
      <c r="Q809" s="69">
        <v>0</v>
      </c>
      <c r="R809" s="69">
        <v>14.7</v>
      </c>
      <c r="S809" s="69">
        <v>0</v>
      </c>
      <c r="T809" s="69">
        <v>140.28583333333333</v>
      </c>
      <c r="U809" s="620">
        <v>0.24801290037049048</v>
      </c>
      <c r="V809" s="69">
        <v>237.95000000000005</v>
      </c>
      <c r="W809" s="69">
        <v>0</v>
      </c>
      <c r="X809" s="69">
        <v>0</v>
      </c>
      <c r="Y809" s="69">
        <v>0</v>
      </c>
      <c r="Z809" s="60">
        <v>1831.3417327302677</v>
      </c>
      <c r="AA809" s="143">
        <v>15.7</v>
      </c>
      <c r="AB809" s="69">
        <v>253.65000000000003</v>
      </c>
      <c r="AC809" s="69">
        <v>1593.3917327302677</v>
      </c>
      <c r="AD809" s="238">
        <v>0.7</v>
      </c>
      <c r="AE809" s="69">
        <v>671.59812957785391</v>
      </c>
      <c r="AF809" s="69"/>
      <c r="AG809" s="69">
        <v>0</v>
      </c>
      <c r="AH809" s="497">
        <v>0.7</v>
      </c>
      <c r="AI809" s="60"/>
      <c r="AJ809" s="69"/>
      <c r="AK809" s="438">
        <v>0</v>
      </c>
      <c r="AL809" s="69">
        <v>0</v>
      </c>
      <c r="AM809" s="497">
        <v>0.7</v>
      </c>
      <c r="AN809" s="461"/>
      <c r="AP809" s="576"/>
    </row>
    <row r="810" spans="2:42" x14ac:dyDescent="0.25">
      <c r="B810" s="576">
        <v>796</v>
      </c>
      <c r="C810" s="666"/>
      <c r="D810" s="15" t="s">
        <v>588</v>
      </c>
      <c r="E810" s="112">
        <v>3</v>
      </c>
      <c r="F810" s="112">
        <v>46</v>
      </c>
      <c r="G810" s="112">
        <v>30</v>
      </c>
      <c r="H810" s="69">
        <v>2748.2441396467752</v>
      </c>
      <c r="I810" s="69">
        <v>84</v>
      </c>
      <c r="J810" s="620">
        <v>0.2253154342723005</v>
      </c>
      <c r="K810" s="69">
        <v>614.29999999999995</v>
      </c>
      <c r="L810" s="620">
        <v>0</v>
      </c>
      <c r="M810" s="69">
        <v>0</v>
      </c>
      <c r="N810" s="620">
        <v>0</v>
      </c>
      <c r="O810" s="69">
        <v>0</v>
      </c>
      <c r="P810" s="69">
        <v>0</v>
      </c>
      <c r="Q810" s="69">
        <v>0</v>
      </c>
      <c r="R810" s="69">
        <v>176.1</v>
      </c>
      <c r="S810" s="69">
        <v>0</v>
      </c>
      <c r="T810" s="69">
        <v>356.86666666666662</v>
      </c>
      <c r="U810" s="620">
        <v>0.24801290037049045</v>
      </c>
      <c r="V810" s="69">
        <v>681.59999999999991</v>
      </c>
      <c r="W810" s="69">
        <v>0</v>
      </c>
      <c r="X810" s="69">
        <v>0</v>
      </c>
      <c r="Y810" s="69">
        <v>0</v>
      </c>
      <c r="Z810" s="60">
        <v>4661.1108063134416</v>
      </c>
      <c r="AA810" s="143">
        <v>39.799999999999997</v>
      </c>
      <c r="AB810" s="69">
        <v>721.39999999999986</v>
      </c>
      <c r="AC810" s="69">
        <v>3979.5108063134417</v>
      </c>
      <c r="AD810" s="238">
        <v>0.7</v>
      </c>
      <c r="AE810" s="69">
        <v>1923.7708977527425</v>
      </c>
      <c r="AF810" s="69"/>
      <c r="AG810" s="69">
        <v>0</v>
      </c>
      <c r="AH810" s="497">
        <v>0.7</v>
      </c>
      <c r="AI810" s="60"/>
      <c r="AJ810" s="69"/>
      <c r="AK810" s="438">
        <v>0</v>
      </c>
      <c r="AL810" s="69">
        <v>0</v>
      </c>
      <c r="AM810" s="497">
        <v>0.7</v>
      </c>
      <c r="AN810" s="461"/>
    </row>
    <row r="811" spans="2:42" s="601" customFormat="1" x14ac:dyDescent="0.25">
      <c r="B811" s="576">
        <v>797</v>
      </c>
      <c r="C811" s="666"/>
      <c r="D811" s="15" t="s">
        <v>589</v>
      </c>
      <c r="E811" s="112"/>
      <c r="F811" s="112">
        <v>14</v>
      </c>
      <c r="G811" s="112">
        <v>12</v>
      </c>
      <c r="H811" s="69">
        <v>1069.2387355813235</v>
      </c>
      <c r="I811" s="69">
        <v>50.399999999999991</v>
      </c>
      <c r="J811" s="620">
        <v>0.37517204970115203</v>
      </c>
      <c r="K811" s="69">
        <v>397.96000000000004</v>
      </c>
      <c r="L811" s="620">
        <v>0</v>
      </c>
      <c r="M811" s="69">
        <v>0</v>
      </c>
      <c r="N811" s="620">
        <v>0</v>
      </c>
      <c r="O811" s="69">
        <v>0</v>
      </c>
      <c r="P811" s="69">
        <v>0</v>
      </c>
      <c r="Q811" s="69">
        <v>0</v>
      </c>
      <c r="R811" s="69">
        <v>25.1</v>
      </c>
      <c r="S811" s="69">
        <v>4.3</v>
      </c>
      <c r="T811" s="69">
        <v>150.30708333333334</v>
      </c>
      <c r="U811" s="620">
        <v>0.24801290037049048</v>
      </c>
      <c r="V811" s="69">
        <v>265.185</v>
      </c>
      <c r="W811" s="69">
        <v>0</v>
      </c>
      <c r="X811" s="69">
        <v>0</v>
      </c>
      <c r="Y811" s="69">
        <v>0</v>
      </c>
      <c r="Z811" s="60">
        <v>1962.4908189146568</v>
      </c>
      <c r="AA811" s="143">
        <v>16.8</v>
      </c>
      <c r="AB811" s="69">
        <v>281.98500000000001</v>
      </c>
      <c r="AC811" s="69">
        <v>1697.3058189146568</v>
      </c>
      <c r="AD811" s="238">
        <v>0.7</v>
      </c>
      <c r="AE811" s="69">
        <v>748.46711490692633</v>
      </c>
      <c r="AF811" s="69"/>
      <c r="AG811" s="69">
        <v>0</v>
      </c>
      <c r="AH811" s="497">
        <v>0.7</v>
      </c>
      <c r="AI811" s="60"/>
      <c r="AJ811" s="69"/>
      <c r="AK811" s="438">
        <v>0</v>
      </c>
      <c r="AL811" s="69">
        <v>0</v>
      </c>
      <c r="AM811" s="497">
        <v>0.7</v>
      </c>
      <c r="AN811" s="461"/>
      <c r="AP811" s="576"/>
    </row>
    <row r="812" spans="2:42" s="601" customFormat="1" x14ac:dyDescent="0.25">
      <c r="B812" s="576">
        <v>798</v>
      </c>
      <c r="C812" s="666" t="s">
        <v>590</v>
      </c>
      <c r="D812" s="496" t="s">
        <v>124</v>
      </c>
      <c r="E812" s="530">
        <v>5</v>
      </c>
      <c r="F812" s="530">
        <v>61</v>
      </c>
      <c r="G812" s="530">
        <v>48</v>
      </c>
      <c r="H812" s="65">
        <v>3950.4618450749595</v>
      </c>
      <c r="I812" s="65">
        <v>183.8</v>
      </c>
      <c r="J812" s="615">
        <v>0.32565812567051611</v>
      </c>
      <c r="K812" s="65">
        <v>1286.5</v>
      </c>
      <c r="L812" s="615">
        <v>0</v>
      </c>
      <c r="M812" s="65">
        <v>0</v>
      </c>
      <c r="N812" s="615">
        <v>0</v>
      </c>
      <c r="O812" s="65">
        <v>0</v>
      </c>
      <c r="P812" s="65">
        <v>0</v>
      </c>
      <c r="Q812" s="65">
        <v>0</v>
      </c>
      <c r="R812" s="65">
        <v>101.89999999999999</v>
      </c>
      <c r="S812" s="65">
        <v>4.2</v>
      </c>
      <c r="T812" s="65">
        <v>539.34395833333338</v>
      </c>
      <c r="U812" s="615">
        <v>0.24801290037049051</v>
      </c>
      <c r="V812" s="65">
        <v>979.76549999999997</v>
      </c>
      <c r="W812" s="65">
        <v>0</v>
      </c>
      <c r="X812" s="65">
        <v>0</v>
      </c>
      <c r="Y812" s="65">
        <v>0</v>
      </c>
      <c r="Z812" s="65">
        <v>7045.9713034082924</v>
      </c>
      <c r="AA812" s="140">
        <v>61.199999999999996</v>
      </c>
      <c r="AB812" s="140">
        <v>1040.9654999999998</v>
      </c>
      <c r="AC812" s="140">
        <v>6066.2058034082929</v>
      </c>
      <c r="AD812" s="232">
        <v>0.7</v>
      </c>
      <c r="AE812" s="140">
        <v>2765.3232915524713</v>
      </c>
      <c r="AF812" s="140"/>
      <c r="AG812" s="140">
        <v>198.6</v>
      </c>
      <c r="AH812" s="497"/>
      <c r="AI812" s="65">
        <v>0</v>
      </c>
      <c r="AJ812" s="65"/>
      <c r="AK812" s="429"/>
      <c r="AL812" s="65">
        <v>198.6</v>
      </c>
      <c r="AM812" s="498"/>
      <c r="AN812" s="62">
        <v>0</v>
      </c>
      <c r="AP812" s="576"/>
    </row>
    <row r="813" spans="2:42" s="601" customFormat="1" x14ac:dyDescent="0.25">
      <c r="B813" s="576">
        <v>799</v>
      </c>
      <c r="C813" s="666"/>
      <c r="D813" s="15" t="s">
        <v>591</v>
      </c>
      <c r="E813" s="112">
        <v>2</v>
      </c>
      <c r="F813" s="112">
        <v>15</v>
      </c>
      <c r="G813" s="112">
        <v>14</v>
      </c>
      <c r="H813" s="69">
        <v>1114.0166482762286</v>
      </c>
      <c r="I813" s="69">
        <v>49.4</v>
      </c>
      <c r="J813" s="620">
        <v>0.3366927201622929</v>
      </c>
      <c r="K813" s="69">
        <v>372.09999999999997</v>
      </c>
      <c r="L813" s="620">
        <v>0</v>
      </c>
      <c r="M813" s="69">
        <v>0</v>
      </c>
      <c r="N813" s="620">
        <v>0</v>
      </c>
      <c r="O813" s="69">
        <v>0</v>
      </c>
      <c r="P813" s="69">
        <v>0</v>
      </c>
      <c r="Q813" s="69">
        <v>0</v>
      </c>
      <c r="R813" s="69">
        <v>14.8</v>
      </c>
      <c r="S813" s="69">
        <v>0</v>
      </c>
      <c r="T813" s="69">
        <v>151.47937499999998</v>
      </c>
      <c r="U813" s="620">
        <v>0.24801290037049048</v>
      </c>
      <c r="V813" s="69">
        <v>276.29050000000001</v>
      </c>
      <c r="W813" s="69">
        <v>0</v>
      </c>
      <c r="X813" s="69">
        <v>0</v>
      </c>
      <c r="Y813" s="69">
        <v>0</v>
      </c>
      <c r="Z813" s="60">
        <v>1978.0865232762285</v>
      </c>
      <c r="AA813" s="143">
        <v>17.899999999999999</v>
      </c>
      <c r="AB813" s="69">
        <v>294.19049999999999</v>
      </c>
      <c r="AC813" s="69">
        <v>1701.7960232762284</v>
      </c>
      <c r="AD813" s="238">
        <v>0.7</v>
      </c>
      <c r="AE813" s="69">
        <v>779.81165379335994</v>
      </c>
      <c r="AF813" s="69"/>
      <c r="AG813" s="69">
        <v>0</v>
      </c>
      <c r="AH813" s="497">
        <v>0.7</v>
      </c>
      <c r="AI813" s="60"/>
      <c r="AJ813" s="69"/>
      <c r="AK813" s="438">
        <v>0</v>
      </c>
      <c r="AL813" s="69">
        <v>0</v>
      </c>
      <c r="AM813" s="497">
        <v>0.7</v>
      </c>
      <c r="AN813" s="461"/>
      <c r="AP813" s="576"/>
    </row>
    <row r="814" spans="2:42" s="601" customFormat="1" x14ac:dyDescent="0.25">
      <c r="B814" s="576">
        <v>800</v>
      </c>
      <c r="C814" s="666"/>
      <c r="D814" s="15" t="s">
        <v>592</v>
      </c>
      <c r="E814" s="112">
        <v>3</v>
      </c>
      <c r="F814" s="112">
        <v>46</v>
      </c>
      <c r="G814" s="112">
        <v>34</v>
      </c>
      <c r="H814" s="69">
        <v>2836.4451967987311</v>
      </c>
      <c r="I814" s="69">
        <v>134.4</v>
      </c>
      <c r="J814" s="620">
        <v>0.32495824300792497</v>
      </c>
      <c r="K814" s="69">
        <v>914.4</v>
      </c>
      <c r="L814" s="620">
        <v>0</v>
      </c>
      <c r="M814" s="69">
        <v>0</v>
      </c>
      <c r="N814" s="620">
        <v>0</v>
      </c>
      <c r="O814" s="69">
        <v>0</v>
      </c>
      <c r="P814" s="69">
        <v>0</v>
      </c>
      <c r="Q814" s="69">
        <v>0</v>
      </c>
      <c r="R814" s="69">
        <v>87.1</v>
      </c>
      <c r="S814" s="69">
        <v>4.2</v>
      </c>
      <c r="T814" s="69">
        <v>387.86458333333337</v>
      </c>
      <c r="U814" s="620">
        <v>0.24801290037049045</v>
      </c>
      <c r="V814" s="69">
        <v>703.47499999999991</v>
      </c>
      <c r="W814" s="69">
        <v>0</v>
      </c>
      <c r="X814" s="69">
        <v>0</v>
      </c>
      <c r="Y814" s="69">
        <v>0</v>
      </c>
      <c r="Z814" s="60">
        <v>5067.8847801320644</v>
      </c>
      <c r="AA814" s="143">
        <v>43.3</v>
      </c>
      <c r="AB814" s="69">
        <v>746.77499999999986</v>
      </c>
      <c r="AC814" s="69">
        <v>4364.409780132064</v>
      </c>
      <c r="AD814" s="238">
        <v>0.7</v>
      </c>
      <c r="AE814" s="69">
        <v>1985.5116377591116</v>
      </c>
      <c r="AF814" s="69"/>
      <c r="AG814" s="69">
        <v>198.6</v>
      </c>
      <c r="AH814" s="497">
        <v>0.7</v>
      </c>
      <c r="AI814" s="60"/>
      <c r="AJ814" s="69">
        <v>157</v>
      </c>
      <c r="AK814" s="438">
        <v>7.0000000000000007E-2</v>
      </c>
      <c r="AL814" s="69">
        <v>198.6</v>
      </c>
      <c r="AM814" s="497">
        <v>0.77</v>
      </c>
      <c r="AN814" s="461"/>
      <c r="AP814" s="576"/>
    </row>
    <row r="815" spans="2:42" s="601" customFormat="1" x14ac:dyDescent="0.25">
      <c r="B815" s="576">
        <v>801</v>
      </c>
      <c r="C815" s="653" t="s">
        <v>593</v>
      </c>
      <c r="D815" s="494" t="s">
        <v>594</v>
      </c>
      <c r="E815" s="570">
        <v>6</v>
      </c>
      <c r="F815" s="570">
        <v>37</v>
      </c>
      <c r="G815" s="570">
        <v>32</v>
      </c>
      <c r="H815" s="56">
        <v>2616.194556939276</v>
      </c>
      <c r="I815" s="56">
        <v>100.8</v>
      </c>
      <c r="J815" s="629">
        <v>0.35620713570162593</v>
      </c>
      <c r="K815" s="56">
        <v>924.50000000000011</v>
      </c>
      <c r="L815" s="629">
        <v>0</v>
      </c>
      <c r="M815" s="56">
        <v>0</v>
      </c>
      <c r="N815" s="629">
        <v>0</v>
      </c>
      <c r="O815" s="56">
        <v>0</v>
      </c>
      <c r="P815" s="56">
        <v>0</v>
      </c>
      <c r="Q815" s="56">
        <v>0</v>
      </c>
      <c r="R815" s="56">
        <v>108.8</v>
      </c>
      <c r="S815" s="543">
        <v>8.5</v>
      </c>
      <c r="T815" s="543">
        <v>365.57083333333338</v>
      </c>
      <c r="U815" s="630">
        <v>0.24801290037049048</v>
      </c>
      <c r="V815" s="66">
        <v>648.85000000000014</v>
      </c>
      <c r="W815" s="543">
        <v>0</v>
      </c>
      <c r="X815" s="543">
        <v>0</v>
      </c>
      <c r="Y815" s="543">
        <v>0</v>
      </c>
      <c r="Z815" s="543">
        <v>4773.2153902726104</v>
      </c>
      <c r="AA815" s="142">
        <v>40.799999999999997</v>
      </c>
      <c r="AB815" s="543">
        <v>689.65000000000009</v>
      </c>
      <c r="AC815" s="543">
        <v>4124.3653902726101</v>
      </c>
      <c r="AD815" s="631">
        <v>0.7</v>
      </c>
      <c r="AE815" s="543">
        <v>1831.3361898574931</v>
      </c>
      <c r="AF815" s="543"/>
      <c r="AG815" s="543">
        <v>0</v>
      </c>
      <c r="AH815" s="497">
        <v>0.7</v>
      </c>
      <c r="AI815" s="543"/>
      <c r="AJ815" s="543"/>
      <c r="AK815" s="544">
        <v>0</v>
      </c>
      <c r="AL815" s="543">
        <v>0</v>
      </c>
      <c r="AM815" s="497">
        <v>0.7</v>
      </c>
      <c r="AN815" s="142"/>
      <c r="AP815" s="576"/>
    </row>
    <row r="816" spans="2:42" s="601" customFormat="1" x14ac:dyDescent="0.25">
      <c r="B816" s="576">
        <v>802</v>
      </c>
      <c r="C816" s="666" t="s">
        <v>595</v>
      </c>
      <c r="D816" s="496" t="s">
        <v>124</v>
      </c>
      <c r="E816" s="530">
        <v>8</v>
      </c>
      <c r="F816" s="530">
        <v>72</v>
      </c>
      <c r="G816" s="530">
        <v>52</v>
      </c>
      <c r="H816" s="65">
        <v>4743.9669397938796</v>
      </c>
      <c r="I816" s="65">
        <v>139.19999999999999</v>
      </c>
      <c r="J816" s="615">
        <v>0.28432322929691511</v>
      </c>
      <c r="K816" s="65">
        <v>1348.82</v>
      </c>
      <c r="L816" s="615">
        <v>0</v>
      </c>
      <c r="M816" s="65">
        <v>0</v>
      </c>
      <c r="N816" s="615">
        <v>0</v>
      </c>
      <c r="O816" s="65">
        <v>0</v>
      </c>
      <c r="P816" s="65">
        <v>0</v>
      </c>
      <c r="Q816" s="65">
        <v>0</v>
      </c>
      <c r="R816" s="65">
        <v>119.6</v>
      </c>
      <c r="S816" s="65">
        <v>12.59</v>
      </c>
      <c r="T816" s="65">
        <v>625.25291666666669</v>
      </c>
      <c r="U816" s="615">
        <v>0.24801290037049048</v>
      </c>
      <c r="V816" s="65">
        <v>1176.5650000000001</v>
      </c>
      <c r="W816" s="65">
        <v>10.025</v>
      </c>
      <c r="X816" s="65">
        <v>0</v>
      </c>
      <c r="Y816" s="65">
        <v>0</v>
      </c>
      <c r="Z816" s="65">
        <v>8176.0198564605462</v>
      </c>
      <c r="AA816" s="140">
        <v>69.900000000000006</v>
      </c>
      <c r="AB816" s="140">
        <v>1256.4900000000002</v>
      </c>
      <c r="AC816" s="140">
        <v>6989.4298564605469</v>
      </c>
      <c r="AD816" s="232">
        <v>0.7</v>
      </c>
      <c r="AE816" s="140">
        <v>3320.7768578557157</v>
      </c>
      <c r="AF816" s="140"/>
      <c r="AG816" s="140">
        <v>238.4</v>
      </c>
      <c r="AH816" s="497"/>
      <c r="AI816" s="65">
        <v>0</v>
      </c>
      <c r="AJ816" s="65"/>
      <c r="AK816" s="429"/>
      <c r="AL816" s="65">
        <v>238.4</v>
      </c>
      <c r="AM816" s="498"/>
      <c r="AN816" s="62">
        <v>0</v>
      </c>
      <c r="AP816" s="576"/>
    </row>
    <row r="817" spans="2:42" s="601" customFormat="1" x14ac:dyDescent="0.25">
      <c r="B817" s="576">
        <v>803</v>
      </c>
      <c r="C817" s="666"/>
      <c r="D817" s="15" t="s">
        <v>596</v>
      </c>
      <c r="E817" s="112">
        <v>2</v>
      </c>
      <c r="F817" s="112">
        <v>14</v>
      </c>
      <c r="G817" s="112">
        <v>13</v>
      </c>
      <c r="H817" s="69">
        <v>1338.2368397135633</v>
      </c>
      <c r="I817" s="69">
        <v>49.2</v>
      </c>
      <c r="J817" s="620">
        <v>0.28705935522747816</v>
      </c>
      <c r="K817" s="69">
        <v>381.09999999999997</v>
      </c>
      <c r="L817" s="620">
        <v>0</v>
      </c>
      <c r="M817" s="69">
        <v>0</v>
      </c>
      <c r="N817" s="620">
        <v>0</v>
      </c>
      <c r="O817" s="69">
        <v>0</v>
      </c>
      <c r="P817" s="69">
        <v>0</v>
      </c>
      <c r="Q817" s="69">
        <v>0</v>
      </c>
      <c r="R817" s="69">
        <v>12.6</v>
      </c>
      <c r="S817" s="69">
        <v>4.0999999999999996</v>
      </c>
      <c r="T817" s="69">
        <v>175.54166666666666</v>
      </c>
      <c r="U817" s="620">
        <v>0.24801290037049045</v>
      </c>
      <c r="V817" s="69">
        <v>331.9</v>
      </c>
      <c r="W817" s="69">
        <v>0</v>
      </c>
      <c r="X817" s="69">
        <v>0</v>
      </c>
      <c r="Y817" s="69">
        <v>0</v>
      </c>
      <c r="Z817" s="60">
        <v>2292.6785063802299</v>
      </c>
      <c r="AA817" s="143">
        <v>19.600000000000001</v>
      </c>
      <c r="AB817" s="69">
        <v>351.5</v>
      </c>
      <c r="AC817" s="69">
        <v>1960.7785063802298</v>
      </c>
      <c r="AD817" s="238">
        <v>0.7</v>
      </c>
      <c r="AE817" s="69">
        <v>936.76578779949421</v>
      </c>
      <c r="AF817" s="69"/>
      <c r="AG817" s="69">
        <v>0</v>
      </c>
      <c r="AH817" s="497">
        <v>0.7</v>
      </c>
      <c r="AI817" s="60"/>
      <c r="AJ817" s="69"/>
      <c r="AK817" s="438">
        <v>0</v>
      </c>
      <c r="AL817" s="69">
        <v>0</v>
      </c>
      <c r="AM817" s="497">
        <v>0.7</v>
      </c>
      <c r="AN817" s="461"/>
      <c r="AP817" s="576"/>
    </row>
    <row r="818" spans="2:42" s="601" customFormat="1" x14ac:dyDescent="0.25">
      <c r="B818" s="576">
        <v>804</v>
      </c>
      <c r="C818" s="666"/>
      <c r="D818" s="15" t="s">
        <v>597</v>
      </c>
      <c r="E818" s="112">
        <v>6</v>
      </c>
      <c r="F818" s="112">
        <v>58</v>
      </c>
      <c r="G818" s="112">
        <v>39</v>
      </c>
      <c r="H818" s="69">
        <v>3405.7301000803163</v>
      </c>
      <c r="I818" s="69">
        <v>90</v>
      </c>
      <c r="J818" s="620">
        <v>0.28642124392510637</v>
      </c>
      <c r="K818" s="69">
        <v>967.72</v>
      </c>
      <c r="L818" s="620">
        <v>0</v>
      </c>
      <c r="M818" s="69">
        <v>0</v>
      </c>
      <c r="N818" s="620">
        <v>0</v>
      </c>
      <c r="O818" s="69">
        <v>0</v>
      </c>
      <c r="P818" s="69">
        <v>0</v>
      </c>
      <c r="Q818" s="69">
        <v>0</v>
      </c>
      <c r="R818" s="69">
        <v>107</v>
      </c>
      <c r="S818" s="69">
        <v>8.49</v>
      </c>
      <c r="T818" s="69">
        <v>449.71125000000001</v>
      </c>
      <c r="U818" s="620">
        <v>0.24801290037049048</v>
      </c>
      <c r="V818" s="69">
        <v>844.66500000000008</v>
      </c>
      <c r="W818" s="69">
        <v>10.025</v>
      </c>
      <c r="X818" s="69">
        <v>0</v>
      </c>
      <c r="Y818" s="69">
        <v>0</v>
      </c>
      <c r="Z818" s="60">
        <v>5883.3413500803163</v>
      </c>
      <c r="AA818" s="143">
        <v>50.3</v>
      </c>
      <c r="AB818" s="69">
        <v>904.99000000000012</v>
      </c>
      <c r="AC818" s="69">
        <v>5028.6513500803167</v>
      </c>
      <c r="AD818" s="238">
        <v>0.7</v>
      </c>
      <c r="AE818" s="69">
        <v>2384.0110700562213</v>
      </c>
      <c r="AF818" s="69"/>
      <c r="AG818" s="69">
        <v>238.4</v>
      </c>
      <c r="AH818" s="497">
        <v>0.7</v>
      </c>
      <c r="AI818" s="60"/>
      <c r="AJ818" s="69">
        <v>185</v>
      </c>
      <c r="AK818" s="438">
        <v>7.0000000000000007E-2</v>
      </c>
      <c r="AL818" s="69">
        <v>238.4</v>
      </c>
      <c r="AM818" s="497">
        <v>0.77</v>
      </c>
      <c r="AN818" s="461"/>
      <c r="AP818" s="576"/>
    </row>
    <row r="819" spans="2:42" s="601" customFormat="1" x14ac:dyDescent="0.25">
      <c r="B819" s="576">
        <v>805</v>
      </c>
      <c r="C819" s="666" t="s">
        <v>598</v>
      </c>
      <c r="D819" s="496" t="s">
        <v>124</v>
      </c>
      <c r="E819" s="530">
        <v>6</v>
      </c>
      <c r="F819" s="530">
        <v>51</v>
      </c>
      <c r="G819" s="530">
        <v>39</v>
      </c>
      <c r="H819" s="65">
        <v>3290.1312745467585</v>
      </c>
      <c r="I819" s="65">
        <v>198.79999999999998</v>
      </c>
      <c r="J819" s="615">
        <v>0.34486161958881284</v>
      </c>
      <c r="K819" s="65">
        <v>1134.6400000000001</v>
      </c>
      <c r="L819" s="615">
        <v>0</v>
      </c>
      <c r="M819" s="65">
        <v>0</v>
      </c>
      <c r="N819" s="615">
        <v>0</v>
      </c>
      <c r="O819" s="65">
        <v>0</v>
      </c>
      <c r="P819" s="65">
        <v>0</v>
      </c>
      <c r="Q819" s="65">
        <v>0</v>
      </c>
      <c r="R819" s="65">
        <v>79.67</v>
      </c>
      <c r="S819" s="65">
        <v>8.6</v>
      </c>
      <c r="T819" s="65">
        <v>458.47375</v>
      </c>
      <c r="U819" s="615">
        <v>0.24801290037049042</v>
      </c>
      <c r="V819" s="65">
        <v>815.99499999999989</v>
      </c>
      <c r="W819" s="65">
        <v>0</v>
      </c>
      <c r="X819" s="65">
        <v>0</v>
      </c>
      <c r="Y819" s="65">
        <v>0</v>
      </c>
      <c r="Z819" s="65">
        <v>5986.3100245467585</v>
      </c>
      <c r="AA819" s="140">
        <v>50.1</v>
      </c>
      <c r="AB819" s="140">
        <v>866.09500000000003</v>
      </c>
      <c r="AC819" s="140">
        <v>5170.3150245467587</v>
      </c>
      <c r="AD819" s="232">
        <v>0.7</v>
      </c>
      <c r="AE819" s="140">
        <v>2303.0918921827306</v>
      </c>
      <c r="AF819" s="140"/>
      <c r="AG819" s="140">
        <v>205.8</v>
      </c>
      <c r="AH819" s="497"/>
      <c r="AI819" s="65">
        <v>0</v>
      </c>
      <c r="AJ819" s="65"/>
      <c r="AK819" s="429"/>
      <c r="AL819" s="65">
        <v>205.8</v>
      </c>
      <c r="AM819" s="498"/>
      <c r="AN819" s="62">
        <v>0</v>
      </c>
      <c r="AP819" s="576"/>
    </row>
    <row r="820" spans="2:42" s="601" customFormat="1" x14ac:dyDescent="0.25">
      <c r="B820" s="576">
        <v>806</v>
      </c>
      <c r="C820" s="666"/>
      <c r="D820" s="15" t="s">
        <v>599</v>
      </c>
      <c r="E820" s="112">
        <v>5</v>
      </c>
      <c r="F820" s="112">
        <v>39</v>
      </c>
      <c r="G820" s="112">
        <v>28</v>
      </c>
      <c r="H820" s="69">
        <v>2286.5242056073075</v>
      </c>
      <c r="I820" s="69">
        <v>153.19999999999999</v>
      </c>
      <c r="J820" s="620">
        <v>0.35010911014614149</v>
      </c>
      <c r="K820" s="69">
        <v>794.17000000000007</v>
      </c>
      <c r="L820" s="620">
        <v>0</v>
      </c>
      <c r="M820" s="69">
        <v>0</v>
      </c>
      <c r="N820" s="620">
        <v>0</v>
      </c>
      <c r="O820" s="69">
        <v>0</v>
      </c>
      <c r="P820" s="69">
        <v>0</v>
      </c>
      <c r="Q820" s="69">
        <v>0</v>
      </c>
      <c r="R820" s="69">
        <v>54.57</v>
      </c>
      <c r="S820" s="69">
        <v>4.3</v>
      </c>
      <c r="T820" s="69">
        <v>320.13979166666667</v>
      </c>
      <c r="U820" s="620">
        <v>0.24801290037049045</v>
      </c>
      <c r="V820" s="69">
        <v>567.08749999999998</v>
      </c>
      <c r="W820" s="69">
        <v>0</v>
      </c>
      <c r="X820" s="69">
        <v>0</v>
      </c>
      <c r="Y820" s="69">
        <v>0</v>
      </c>
      <c r="Z820" s="60">
        <v>4179.9914972739743</v>
      </c>
      <c r="AA820" s="143">
        <v>34.700000000000003</v>
      </c>
      <c r="AB820" s="69">
        <v>601.78750000000002</v>
      </c>
      <c r="AC820" s="69">
        <v>3612.9039972739743</v>
      </c>
      <c r="AD820" s="238">
        <v>0.7</v>
      </c>
      <c r="AE820" s="69">
        <v>1600.5669439251151</v>
      </c>
      <c r="AF820" s="69"/>
      <c r="AG820" s="69">
        <v>205.8</v>
      </c>
      <c r="AH820" s="497">
        <v>0.7</v>
      </c>
      <c r="AI820" s="60"/>
      <c r="AJ820" s="69">
        <v>201</v>
      </c>
      <c r="AK820" s="438">
        <v>0.09</v>
      </c>
      <c r="AL820" s="69">
        <v>205.8</v>
      </c>
      <c r="AM820" s="497">
        <v>0.78999999999999992</v>
      </c>
      <c r="AN820" s="461"/>
      <c r="AP820" s="576"/>
    </row>
    <row r="821" spans="2:42" s="601" customFormat="1" x14ac:dyDescent="0.25">
      <c r="B821" s="576">
        <v>807</v>
      </c>
      <c r="C821" s="666"/>
      <c r="D821" s="15" t="s">
        <v>600</v>
      </c>
      <c r="E821" s="112">
        <v>1</v>
      </c>
      <c r="F821" s="112">
        <v>12</v>
      </c>
      <c r="G821" s="112">
        <v>11</v>
      </c>
      <c r="H821" s="69">
        <v>1003.6070689394508</v>
      </c>
      <c r="I821" s="69">
        <v>45.6</v>
      </c>
      <c r="J821" s="620">
        <v>0.34196438435965176</v>
      </c>
      <c r="K821" s="69">
        <v>340.47</v>
      </c>
      <c r="L821" s="620">
        <v>0</v>
      </c>
      <c r="M821" s="69">
        <v>0</v>
      </c>
      <c r="N821" s="620">
        <v>0</v>
      </c>
      <c r="O821" s="69">
        <v>0</v>
      </c>
      <c r="P821" s="69">
        <v>0</v>
      </c>
      <c r="Q821" s="69">
        <v>0</v>
      </c>
      <c r="R821" s="69">
        <v>25.1</v>
      </c>
      <c r="S821" s="69">
        <v>4.3</v>
      </c>
      <c r="T821" s="69">
        <v>138.33395833333333</v>
      </c>
      <c r="U821" s="620">
        <v>0.24801290037049048</v>
      </c>
      <c r="V821" s="69">
        <v>248.90749999999997</v>
      </c>
      <c r="W821" s="69">
        <v>0</v>
      </c>
      <c r="X821" s="69">
        <v>0</v>
      </c>
      <c r="Y821" s="69">
        <v>0</v>
      </c>
      <c r="Z821" s="60">
        <v>1806.318527272784</v>
      </c>
      <c r="AA821" s="143">
        <v>15.4</v>
      </c>
      <c r="AB821" s="69">
        <v>264.30749999999995</v>
      </c>
      <c r="AC821" s="69">
        <v>1557.4110272727839</v>
      </c>
      <c r="AD821" s="238">
        <v>0.7</v>
      </c>
      <c r="AE821" s="69">
        <v>702.52494825761551</v>
      </c>
      <c r="AF821" s="69"/>
      <c r="AG821" s="69">
        <v>0</v>
      </c>
      <c r="AH821" s="497">
        <v>0.7</v>
      </c>
      <c r="AI821" s="60"/>
      <c r="AJ821" s="69"/>
      <c r="AK821" s="438">
        <v>0</v>
      </c>
      <c r="AL821" s="69">
        <v>0</v>
      </c>
      <c r="AM821" s="497">
        <v>0.7</v>
      </c>
      <c r="AN821" s="461"/>
      <c r="AP821" s="576"/>
    </row>
    <row r="822" spans="2:42" x14ac:dyDescent="0.25">
      <c r="B822" s="576">
        <v>808</v>
      </c>
      <c r="C822" s="666" t="s">
        <v>601</v>
      </c>
      <c r="D822" s="496" t="s">
        <v>124</v>
      </c>
      <c r="E822" s="530">
        <v>37</v>
      </c>
      <c r="F822" s="530">
        <v>158</v>
      </c>
      <c r="G822" s="530">
        <v>127</v>
      </c>
      <c r="H822" s="65">
        <v>11808.266810416513</v>
      </c>
      <c r="I822" s="65">
        <v>274.8</v>
      </c>
      <c r="J822" s="615">
        <v>0.26808337335395455</v>
      </c>
      <c r="K822" s="65">
        <v>3165.6</v>
      </c>
      <c r="L822" s="615">
        <v>0</v>
      </c>
      <c r="M822" s="65">
        <v>0</v>
      </c>
      <c r="N822" s="615">
        <v>0</v>
      </c>
      <c r="O822" s="65">
        <v>0</v>
      </c>
      <c r="P822" s="65">
        <v>0</v>
      </c>
      <c r="Q822" s="65">
        <v>0</v>
      </c>
      <c r="R822" s="65">
        <v>247.7</v>
      </c>
      <c r="S822" s="65">
        <v>25.5</v>
      </c>
      <c r="T822" s="65">
        <v>1529.7177083333331</v>
      </c>
      <c r="U822" s="615">
        <v>0.24801290037049048</v>
      </c>
      <c r="V822" s="65">
        <v>2928.6025</v>
      </c>
      <c r="W822" s="65">
        <v>0</v>
      </c>
      <c r="X822" s="65">
        <v>0</v>
      </c>
      <c r="Y822" s="65">
        <v>0</v>
      </c>
      <c r="Z822" s="65">
        <v>19980.18701874985</v>
      </c>
      <c r="AA822" s="140">
        <v>170.7</v>
      </c>
      <c r="AB822" s="140">
        <v>3099.3025000000002</v>
      </c>
      <c r="AC822" s="140">
        <v>17051.584518749849</v>
      </c>
      <c r="AD822" s="232">
        <v>0.7</v>
      </c>
      <c r="AE822" s="140">
        <v>8265.78676729156</v>
      </c>
      <c r="AF822" s="140"/>
      <c r="AG822" s="140">
        <v>7322.1</v>
      </c>
      <c r="AH822" s="497"/>
      <c r="AI822" s="65">
        <v>6390.5</v>
      </c>
      <c r="AJ822" s="65"/>
      <c r="AK822" s="429"/>
      <c r="AL822" s="65">
        <v>931.59999999999991</v>
      </c>
      <c r="AM822" s="498"/>
      <c r="AN822" s="62">
        <v>0</v>
      </c>
    </row>
    <row r="823" spans="2:42" x14ac:dyDescent="0.25">
      <c r="B823" s="576">
        <v>809</v>
      </c>
      <c r="C823" s="666"/>
      <c r="D823" s="15" t="s">
        <v>978</v>
      </c>
      <c r="E823" s="112">
        <v>17</v>
      </c>
      <c r="F823" s="112">
        <v>74</v>
      </c>
      <c r="G823" s="112">
        <v>55</v>
      </c>
      <c r="H823" s="69">
        <v>5254.8476230596443</v>
      </c>
      <c r="I823" s="69">
        <v>120</v>
      </c>
      <c r="J823" s="620">
        <v>0.28276949519286099</v>
      </c>
      <c r="K823" s="69">
        <v>1474.1</v>
      </c>
      <c r="L823" s="620">
        <v>0</v>
      </c>
      <c r="M823" s="69">
        <v>0</v>
      </c>
      <c r="N823" s="620">
        <v>0</v>
      </c>
      <c r="O823" s="69">
        <v>0</v>
      </c>
      <c r="P823" s="69">
        <v>0</v>
      </c>
      <c r="Q823" s="69">
        <v>0</v>
      </c>
      <c r="R823" s="69">
        <v>110.69999999999999</v>
      </c>
      <c r="S823" s="69">
        <v>8.5</v>
      </c>
      <c r="T823" s="69">
        <v>685.80416666666656</v>
      </c>
      <c r="U823" s="620">
        <v>0.24801290037049048</v>
      </c>
      <c r="V823" s="69">
        <v>1303.2700000000002</v>
      </c>
      <c r="W823" s="69">
        <v>0</v>
      </c>
      <c r="X823" s="69">
        <v>0</v>
      </c>
      <c r="Y823" s="69">
        <v>0</v>
      </c>
      <c r="Z823" s="60">
        <v>8957.2217897263108</v>
      </c>
      <c r="AA823" s="143">
        <v>76.5</v>
      </c>
      <c r="AB823" s="69">
        <v>1379.7700000000002</v>
      </c>
      <c r="AC823" s="69">
        <v>7653.9517897263113</v>
      </c>
      <c r="AD823" s="238">
        <v>0.7</v>
      </c>
      <c r="AE823" s="69">
        <v>3678.3933361417508</v>
      </c>
      <c r="AF823" s="69"/>
      <c r="AG823" s="69">
        <v>2863.4</v>
      </c>
      <c r="AH823" s="497">
        <v>0.7</v>
      </c>
      <c r="AI823" s="60">
        <v>2390.5</v>
      </c>
      <c r="AJ823" s="69">
        <v>249</v>
      </c>
      <c r="AK823" s="438">
        <v>0.09</v>
      </c>
      <c r="AL823" s="69">
        <v>472.9</v>
      </c>
      <c r="AM823" s="497">
        <v>0.78999999999999992</v>
      </c>
      <c r="AN823" s="461"/>
    </row>
    <row r="824" spans="2:42" s="601" customFormat="1" x14ac:dyDescent="0.25">
      <c r="B824" s="576">
        <v>810</v>
      </c>
      <c r="C824" s="666"/>
      <c r="D824" s="15" t="s">
        <v>979</v>
      </c>
      <c r="E824" s="112">
        <v>20</v>
      </c>
      <c r="F824" s="112">
        <v>84</v>
      </c>
      <c r="G824" s="112">
        <v>72</v>
      </c>
      <c r="H824" s="69">
        <v>6553.4191873568698</v>
      </c>
      <c r="I824" s="69">
        <v>154.80000000000001</v>
      </c>
      <c r="J824" s="620">
        <v>0.26017753290480561</v>
      </c>
      <c r="K824" s="69">
        <v>1691.5</v>
      </c>
      <c r="L824" s="620">
        <v>0</v>
      </c>
      <c r="M824" s="69">
        <v>0</v>
      </c>
      <c r="N824" s="620">
        <v>0</v>
      </c>
      <c r="O824" s="69">
        <v>0</v>
      </c>
      <c r="P824" s="69">
        <v>0</v>
      </c>
      <c r="Q824" s="69">
        <v>0</v>
      </c>
      <c r="R824" s="69">
        <v>137</v>
      </c>
      <c r="S824" s="69">
        <v>17</v>
      </c>
      <c r="T824" s="69">
        <v>843.91354166666656</v>
      </c>
      <c r="U824" s="620">
        <v>0.24801290037049048</v>
      </c>
      <c r="V824" s="69">
        <v>1625.3325</v>
      </c>
      <c r="W824" s="69">
        <v>0</v>
      </c>
      <c r="X824" s="69">
        <v>0</v>
      </c>
      <c r="Y824" s="69">
        <v>0</v>
      </c>
      <c r="Z824" s="60">
        <v>11022.965229023537</v>
      </c>
      <c r="AA824" s="143">
        <v>94.2</v>
      </c>
      <c r="AB824" s="69">
        <v>1719.5325</v>
      </c>
      <c r="AC824" s="69">
        <v>9397.6327290235367</v>
      </c>
      <c r="AD824" s="238">
        <v>0.7</v>
      </c>
      <c r="AE824" s="69">
        <v>4587.3934311498087</v>
      </c>
      <c r="AF824" s="69"/>
      <c r="AG824" s="69">
        <v>4458.7</v>
      </c>
      <c r="AH824" s="497">
        <v>0.7</v>
      </c>
      <c r="AI824" s="60">
        <v>4000</v>
      </c>
      <c r="AJ824" s="69">
        <v>162</v>
      </c>
      <c r="AK824" s="438">
        <v>7.0000000000000007E-2</v>
      </c>
      <c r="AL824" s="69">
        <v>458.7</v>
      </c>
      <c r="AM824" s="497">
        <v>0.77</v>
      </c>
      <c r="AN824" s="461"/>
      <c r="AP824" s="576"/>
    </row>
    <row r="825" spans="2:42" x14ac:dyDescent="0.25">
      <c r="B825" s="576">
        <v>811</v>
      </c>
      <c r="C825" s="653" t="s">
        <v>602</v>
      </c>
      <c r="D825" s="494" t="s">
        <v>980</v>
      </c>
      <c r="E825" s="570">
        <v>16</v>
      </c>
      <c r="F825" s="570">
        <v>95</v>
      </c>
      <c r="G825" s="570">
        <v>71</v>
      </c>
      <c r="H825" s="56">
        <v>6191.0086036100956</v>
      </c>
      <c r="I825" s="56">
        <v>172.8</v>
      </c>
      <c r="J825" s="629">
        <v>0.25810023120257902</v>
      </c>
      <c r="K825" s="56">
        <v>1585.1999999999998</v>
      </c>
      <c r="L825" s="629">
        <v>0</v>
      </c>
      <c r="M825" s="56">
        <v>0</v>
      </c>
      <c r="N825" s="629">
        <v>0</v>
      </c>
      <c r="O825" s="56">
        <v>0</v>
      </c>
      <c r="P825" s="56">
        <v>0</v>
      </c>
      <c r="Q825" s="56">
        <v>0</v>
      </c>
      <c r="R825" s="56">
        <v>199.4</v>
      </c>
      <c r="S825" s="543">
        <v>17</v>
      </c>
      <c r="T825" s="543">
        <v>804.30416666666656</v>
      </c>
      <c r="U825" s="630">
        <v>0.24801290037049048</v>
      </c>
      <c r="V825" s="66">
        <v>1535.45</v>
      </c>
      <c r="W825" s="543">
        <v>0</v>
      </c>
      <c r="X825" s="543">
        <v>0</v>
      </c>
      <c r="Y825" s="543">
        <v>0</v>
      </c>
      <c r="Z825" s="543">
        <v>10505.162770276762</v>
      </c>
      <c r="AA825" s="142">
        <v>89.8</v>
      </c>
      <c r="AB825" s="543">
        <v>1625.25</v>
      </c>
      <c r="AC825" s="543">
        <v>8969.7127702767611</v>
      </c>
      <c r="AD825" s="631">
        <v>0.7</v>
      </c>
      <c r="AE825" s="543">
        <v>4333.706022527067</v>
      </c>
      <c r="AF825" s="543"/>
      <c r="AG825" s="543">
        <v>0</v>
      </c>
      <c r="AH825" s="497">
        <v>0.7</v>
      </c>
      <c r="AI825" s="543"/>
      <c r="AJ825" s="543">
        <v>123</v>
      </c>
      <c r="AK825" s="544">
        <v>0</v>
      </c>
      <c r="AL825" s="543">
        <v>0</v>
      </c>
      <c r="AM825" s="497">
        <v>0.7</v>
      </c>
      <c r="AN825" s="142"/>
    </row>
    <row r="826" spans="2:42" s="601" customFormat="1" x14ac:dyDescent="0.25">
      <c r="B826" s="576">
        <v>812</v>
      </c>
      <c r="C826" s="666" t="s">
        <v>603</v>
      </c>
      <c r="D826" s="496" t="s">
        <v>124</v>
      </c>
      <c r="E826" s="530">
        <v>25</v>
      </c>
      <c r="F826" s="530">
        <v>115</v>
      </c>
      <c r="G826" s="530">
        <v>90</v>
      </c>
      <c r="H826" s="65">
        <v>8137.2279304231124</v>
      </c>
      <c r="I826" s="65">
        <v>261.99</v>
      </c>
      <c r="J826" s="615">
        <v>0.27156668326053601</v>
      </c>
      <c r="K826" s="65">
        <v>2209.8000000000002</v>
      </c>
      <c r="L826" s="615">
        <v>1.9896210525785489E-2</v>
      </c>
      <c r="M826" s="65">
        <v>161.9</v>
      </c>
      <c r="N826" s="615">
        <v>0</v>
      </c>
      <c r="O826" s="65">
        <v>0</v>
      </c>
      <c r="P826" s="65">
        <v>0</v>
      </c>
      <c r="Q826" s="65">
        <v>0</v>
      </c>
      <c r="R826" s="65">
        <v>159.4</v>
      </c>
      <c r="S826" s="65">
        <v>16.990000000000002</v>
      </c>
      <c r="T826" s="65">
        <v>1075.0639583333334</v>
      </c>
      <c r="U826" s="615">
        <v>0.24801290037049048</v>
      </c>
      <c r="V826" s="65">
        <v>2018.1374999999998</v>
      </c>
      <c r="W826" s="65">
        <v>0</v>
      </c>
      <c r="X826" s="65">
        <v>0</v>
      </c>
      <c r="Y826" s="65">
        <v>0</v>
      </c>
      <c r="Z826" s="65">
        <v>14040.509388756444</v>
      </c>
      <c r="AA826" s="140">
        <v>120</v>
      </c>
      <c r="AB826" s="140">
        <v>2138.1374999999998</v>
      </c>
      <c r="AC826" s="140">
        <v>12022.371888756445</v>
      </c>
      <c r="AD826" s="232">
        <v>0.7</v>
      </c>
      <c r="AE826" s="140">
        <v>5696.0595512961791</v>
      </c>
      <c r="AF826" s="140"/>
      <c r="AG826" s="140">
        <v>2013.2</v>
      </c>
      <c r="AH826" s="497"/>
      <c r="AI826" s="65">
        <v>1700</v>
      </c>
      <c r="AJ826" s="65"/>
      <c r="AK826" s="429"/>
      <c r="AL826" s="65">
        <v>313.2</v>
      </c>
      <c r="AM826" s="498"/>
      <c r="AN826" s="62">
        <v>0</v>
      </c>
      <c r="AP826" s="576"/>
    </row>
    <row r="827" spans="2:42" s="601" customFormat="1" x14ac:dyDescent="0.25">
      <c r="B827" s="576">
        <v>813</v>
      </c>
      <c r="C827" s="666"/>
      <c r="D827" s="15" t="s">
        <v>1008</v>
      </c>
      <c r="E827" s="112">
        <v>16</v>
      </c>
      <c r="F827" s="112">
        <v>60</v>
      </c>
      <c r="G827" s="112">
        <v>50</v>
      </c>
      <c r="H827" s="69">
        <v>4474.2128266003365</v>
      </c>
      <c r="I827" s="69">
        <v>140.79000000000002</v>
      </c>
      <c r="J827" s="620">
        <v>0.23576988498755255</v>
      </c>
      <c r="K827" s="69">
        <v>1046.5</v>
      </c>
      <c r="L827" s="620">
        <v>3.6475054352111569E-2</v>
      </c>
      <c r="M827" s="69">
        <v>161.9</v>
      </c>
      <c r="N827" s="620">
        <v>0</v>
      </c>
      <c r="O827" s="69">
        <v>0</v>
      </c>
      <c r="P827" s="69">
        <v>0</v>
      </c>
      <c r="Q827" s="69">
        <v>0</v>
      </c>
      <c r="R827" s="69">
        <v>79.7</v>
      </c>
      <c r="S827" s="69">
        <v>8.49</v>
      </c>
      <c r="T827" s="69">
        <v>582.14104166666675</v>
      </c>
      <c r="U827" s="620">
        <v>0.24801290037049048</v>
      </c>
      <c r="V827" s="69">
        <v>1109.6624999999999</v>
      </c>
      <c r="W827" s="69">
        <v>0</v>
      </c>
      <c r="X827" s="69">
        <v>0</v>
      </c>
      <c r="Y827" s="69">
        <v>0</v>
      </c>
      <c r="Z827" s="60">
        <v>7603.3963682670019</v>
      </c>
      <c r="AA827" s="143">
        <v>65</v>
      </c>
      <c r="AB827" s="69">
        <v>1174.6624999999999</v>
      </c>
      <c r="AC827" s="69">
        <v>6493.7338682670024</v>
      </c>
      <c r="AD827" s="238">
        <v>0.7</v>
      </c>
      <c r="AE827" s="69">
        <v>3131.9489786202353</v>
      </c>
      <c r="AF827" s="69"/>
      <c r="AG827" s="69">
        <v>1313.2</v>
      </c>
      <c r="AH827" s="497">
        <v>0.7</v>
      </c>
      <c r="AI827" s="60">
        <v>1000</v>
      </c>
      <c r="AJ827" s="69">
        <v>129</v>
      </c>
      <c r="AK827" s="438">
        <v>7.0000000000000007E-2</v>
      </c>
      <c r="AL827" s="69">
        <v>313.2</v>
      </c>
      <c r="AM827" s="497">
        <v>0.77</v>
      </c>
      <c r="AN827" s="461"/>
      <c r="AP827" s="576"/>
    </row>
    <row r="828" spans="2:42" s="601" customFormat="1" x14ac:dyDescent="0.25">
      <c r="B828" s="576">
        <v>814</v>
      </c>
      <c r="C828" s="666"/>
      <c r="D828" s="15" t="s">
        <v>981</v>
      </c>
      <c r="E828" s="112">
        <v>9</v>
      </c>
      <c r="F828" s="112">
        <v>55</v>
      </c>
      <c r="G828" s="112">
        <v>40</v>
      </c>
      <c r="H828" s="69">
        <v>3663.0151038227764</v>
      </c>
      <c r="I828" s="69">
        <v>121.19999999999999</v>
      </c>
      <c r="J828" s="620">
        <v>0.32012438427034312</v>
      </c>
      <c r="K828" s="69">
        <v>1163.3</v>
      </c>
      <c r="L828" s="620">
        <v>0</v>
      </c>
      <c r="M828" s="69">
        <v>0</v>
      </c>
      <c r="N828" s="620">
        <v>0</v>
      </c>
      <c r="O828" s="69">
        <v>0</v>
      </c>
      <c r="P828" s="69">
        <v>0</v>
      </c>
      <c r="Q828" s="69">
        <v>0</v>
      </c>
      <c r="R828" s="69">
        <v>79.7</v>
      </c>
      <c r="S828" s="69">
        <v>8.5</v>
      </c>
      <c r="T828" s="69">
        <v>492.92291666666671</v>
      </c>
      <c r="U828" s="620">
        <v>0.24801290037049045</v>
      </c>
      <c r="V828" s="69">
        <v>908.47500000000002</v>
      </c>
      <c r="W828" s="69">
        <v>0</v>
      </c>
      <c r="X828" s="69">
        <v>0</v>
      </c>
      <c r="Y828" s="69">
        <v>0</v>
      </c>
      <c r="Z828" s="60">
        <v>6437.1130204894425</v>
      </c>
      <c r="AA828" s="143">
        <v>55</v>
      </c>
      <c r="AB828" s="69">
        <v>963.47500000000002</v>
      </c>
      <c r="AC828" s="69">
        <v>5528.6380204894422</v>
      </c>
      <c r="AD828" s="238">
        <v>0.7</v>
      </c>
      <c r="AE828" s="69">
        <v>2564.1105726759433</v>
      </c>
      <c r="AF828" s="69"/>
      <c r="AG828" s="69">
        <v>700</v>
      </c>
      <c r="AH828" s="497">
        <v>0.7</v>
      </c>
      <c r="AI828" s="60">
        <v>700</v>
      </c>
      <c r="AJ828" s="69">
        <v>125</v>
      </c>
      <c r="AK828" s="438">
        <v>0</v>
      </c>
      <c r="AL828" s="69">
        <v>0</v>
      </c>
      <c r="AM828" s="497">
        <v>0.7</v>
      </c>
      <c r="AN828" s="461"/>
      <c r="AP828" s="576"/>
    </row>
    <row r="829" spans="2:42" s="601" customFormat="1" x14ac:dyDescent="0.25">
      <c r="B829" s="576">
        <v>815</v>
      </c>
      <c r="C829" s="666" t="s">
        <v>604</v>
      </c>
      <c r="D829" s="496" t="s">
        <v>124</v>
      </c>
      <c r="E829" s="530">
        <v>20</v>
      </c>
      <c r="F829" s="530">
        <v>123</v>
      </c>
      <c r="G829" s="530">
        <v>95</v>
      </c>
      <c r="H829" s="65">
        <v>8682.0887009642211</v>
      </c>
      <c r="I829" s="65">
        <v>209.4</v>
      </c>
      <c r="J829" s="615">
        <v>0.30128694719618482</v>
      </c>
      <c r="K829" s="65">
        <v>2615.8000000000002</v>
      </c>
      <c r="L829" s="615">
        <v>0</v>
      </c>
      <c r="M829" s="65">
        <v>0</v>
      </c>
      <c r="N829" s="615">
        <v>0</v>
      </c>
      <c r="O829" s="65">
        <v>0</v>
      </c>
      <c r="P829" s="65">
        <v>0</v>
      </c>
      <c r="Q829" s="65">
        <v>0</v>
      </c>
      <c r="R829" s="65">
        <v>188.85000000000002</v>
      </c>
      <c r="S829" s="65">
        <v>16.98</v>
      </c>
      <c r="T829" s="65">
        <v>1149.7816666666668</v>
      </c>
      <c r="U829" s="615">
        <v>0.24801290037049042</v>
      </c>
      <c r="V829" s="65">
        <v>2153.27</v>
      </c>
      <c r="W829" s="65">
        <v>0</v>
      </c>
      <c r="X829" s="65">
        <v>0</v>
      </c>
      <c r="Y829" s="65">
        <v>0</v>
      </c>
      <c r="Z829" s="65">
        <v>15016.170367630886</v>
      </c>
      <c r="AA829" s="140">
        <v>134.30000000000001</v>
      </c>
      <c r="AB829" s="140">
        <v>2287.5699999999997</v>
      </c>
      <c r="AC829" s="140">
        <v>12862.900367630886</v>
      </c>
      <c r="AD829" s="232">
        <v>0.7</v>
      </c>
      <c r="AE829" s="140">
        <v>6077.4620906749533</v>
      </c>
      <c r="AF829" s="140"/>
      <c r="AG829" s="140">
        <v>3607.8</v>
      </c>
      <c r="AH829" s="497"/>
      <c r="AI829" s="65">
        <v>3000</v>
      </c>
      <c r="AJ829" s="65"/>
      <c r="AK829" s="429"/>
      <c r="AL829" s="65">
        <v>607.79999999999995</v>
      </c>
      <c r="AM829" s="498"/>
      <c r="AN829" s="62">
        <v>0</v>
      </c>
      <c r="AP829" s="576"/>
    </row>
    <row r="830" spans="2:42" s="601" customFormat="1" x14ac:dyDescent="0.25">
      <c r="B830" s="576">
        <v>816</v>
      </c>
      <c r="C830" s="666"/>
      <c r="D830" s="15" t="s">
        <v>982</v>
      </c>
      <c r="E830" s="112">
        <v>10</v>
      </c>
      <c r="F830" s="112">
        <v>61</v>
      </c>
      <c r="G830" s="112">
        <v>46</v>
      </c>
      <c r="H830" s="69">
        <v>4409.7101334900099</v>
      </c>
      <c r="I830" s="69">
        <v>84.6</v>
      </c>
      <c r="J830" s="620">
        <v>0.28555362016705299</v>
      </c>
      <c r="K830" s="69">
        <v>1249.2</v>
      </c>
      <c r="L830" s="620">
        <v>0</v>
      </c>
      <c r="M830" s="69">
        <v>0</v>
      </c>
      <c r="N830" s="620">
        <v>0</v>
      </c>
      <c r="O830" s="69">
        <v>0</v>
      </c>
      <c r="P830" s="69">
        <v>0</v>
      </c>
      <c r="Q830" s="69">
        <v>0</v>
      </c>
      <c r="R830" s="69">
        <v>79.7</v>
      </c>
      <c r="S830" s="69">
        <v>8.49</v>
      </c>
      <c r="T830" s="69">
        <v>574.19291666666663</v>
      </c>
      <c r="U830" s="620">
        <v>0.24801290037049045</v>
      </c>
      <c r="V830" s="69">
        <v>1093.665</v>
      </c>
      <c r="W830" s="69">
        <v>0</v>
      </c>
      <c r="X830" s="69">
        <v>0</v>
      </c>
      <c r="Y830" s="69">
        <v>0</v>
      </c>
      <c r="Z830" s="60">
        <v>7499.5580501566765</v>
      </c>
      <c r="AA830" s="143">
        <v>64.099999999999994</v>
      </c>
      <c r="AB830" s="69">
        <v>1157.7649999999999</v>
      </c>
      <c r="AC830" s="69">
        <v>6405.8930501566765</v>
      </c>
      <c r="AD830" s="238">
        <v>0.7</v>
      </c>
      <c r="AE830" s="69">
        <v>3086.7970934430068</v>
      </c>
      <c r="AF830" s="69"/>
      <c r="AG830" s="69">
        <v>3308.7</v>
      </c>
      <c r="AH830" s="497">
        <v>0.7</v>
      </c>
      <c r="AI830" s="60">
        <v>3000</v>
      </c>
      <c r="AJ830" s="69">
        <v>155</v>
      </c>
      <c r="AK830" s="438">
        <v>7.0000000000000007E-2</v>
      </c>
      <c r="AL830" s="69">
        <v>308.7</v>
      </c>
      <c r="AM830" s="497">
        <v>0.77</v>
      </c>
      <c r="AN830" s="461"/>
      <c r="AP830" s="576"/>
    </row>
    <row r="831" spans="2:42" s="601" customFormat="1" x14ac:dyDescent="0.25">
      <c r="B831" s="576">
        <v>817</v>
      </c>
      <c r="C831" s="666"/>
      <c r="D831" s="15" t="s">
        <v>983</v>
      </c>
      <c r="E831" s="112">
        <v>10</v>
      </c>
      <c r="F831" s="112">
        <v>62</v>
      </c>
      <c r="G831" s="112">
        <v>49</v>
      </c>
      <c r="H831" s="69">
        <v>4272.3785674742103</v>
      </c>
      <c r="I831" s="69">
        <v>124.80000000000001</v>
      </c>
      <c r="J831" s="620">
        <v>0.32243147210517126</v>
      </c>
      <c r="K831" s="69">
        <v>1366.6</v>
      </c>
      <c r="L831" s="620">
        <v>0</v>
      </c>
      <c r="M831" s="69">
        <v>0</v>
      </c>
      <c r="N831" s="620">
        <v>0</v>
      </c>
      <c r="O831" s="69">
        <v>0</v>
      </c>
      <c r="P831" s="69">
        <v>0</v>
      </c>
      <c r="Q831" s="69">
        <v>0</v>
      </c>
      <c r="R831" s="69">
        <v>109.15</v>
      </c>
      <c r="S831" s="69">
        <v>8.49</v>
      </c>
      <c r="T831" s="69">
        <v>575.58875</v>
      </c>
      <c r="U831" s="620">
        <v>0.24801290037049045</v>
      </c>
      <c r="V831" s="69">
        <v>1059.605</v>
      </c>
      <c r="W831" s="69">
        <v>0</v>
      </c>
      <c r="X831" s="69">
        <v>0</v>
      </c>
      <c r="Y831" s="69">
        <v>0</v>
      </c>
      <c r="Z831" s="60">
        <v>7516.6123174742097</v>
      </c>
      <c r="AA831" s="143">
        <v>70.2</v>
      </c>
      <c r="AB831" s="69">
        <v>1129.8050000000001</v>
      </c>
      <c r="AC831" s="69">
        <v>6457.0073174742092</v>
      </c>
      <c r="AD831" s="238">
        <v>0.7</v>
      </c>
      <c r="AE831" s="69">
        <v>2990.6649972319469</v>
      </c>
      <c r="AF831" s="69"/>
      <c r="AG831" s="69">
        <v>299.10000000000002</v>
      </c>
      <c r="AH831" s="497">
        <v>0.7</v>
      </c>
      <c r="AI831" s="60"/>
      <c r="AJ831" s="69">
        <v>133</v>
      </c>
      <c r="AK831" s="438">
        <v>7.0000000000000007E-2</v>
      </c>
      <c r="AL831" s="69">
        <v>299.10000000000002</v>
      </c>
      <c r="AM831" s="497">
        <v>0.77</v>
      </c>
      <c r="AN831" s="461"/>
      <c r="AP831" s="576"/>
    </row>
    <row r="832" spans="2:42" s="601" customFormat="1" x14ac:dyDescent="0.25">
      <c r="B832" s="576">
        <v>818</v>
      </c>
      <c r="C832" s="666" t="s">
        <v>605</v>
      </c>
      <c r="D832" s="496" t="s">
        <v>124</v>
      </c>
      <c r="E832" s="530">
        <v>24</v>
      </c>
      <c r="F832" s="530">
        <v>118</v>
      </c>
      <c r="G832" s="530">
        <v>98</v>
      </c>
      <c r="H832" s="65">
        <v>8586.9292155952735</v>
      </c>
      <c r="I832" s="65">
        <v>237.6</v>
      </c>
      <c r="J832" s="615">
        <v>0.28138114794422481</v>
      </c>
      <c r="K832" s="65">
        <v>2416.1999999999998</v>
      </c>
      <c r="L832" s="615">
        <v>0</v>
      </c>
      <c r="M832" s="65">
        <v>0</v>
      </c>
      <c r="N832" s="615">
        <v>0</v>
      </c>
      <c r="O832" s="65">
        <v>0</v>
      </c>
      <c r="P832" s="65">
        <v>0</v>
      </c>
      <c r="Q832" s="65">
        <v>0</v>
      </c>
      <c r="R832" s="65">
        <v>182</v>
      </c>
      <c r="S832" s="65">
        <v>17</v>
      </c>
      <c r="T832" s="65">
        <v>1124.7541666666668</v>
      </c>
      <c r="U832" s="615">
        <v>0.24791749722749068</v>
      </c>
      <c r="V832" s="65">
        <v>2128.85</v>
      </c>
      <c r="W832" s="65">
        <v>0</v>
      </c>
      <c r="X832" s="65">
        <v>0</v>
      </c>
      <c r="Y832" s="65">
        <v>0</v>
      </c>
      <c r="Z832" s="65">
        <v>14693.333382261939</v>
      </c>
      <c r="AA832" s="140">
        <v>125.5</v>
      </c>
      <c r="AB832" s="140">
        <v>2254.35</v>
      </c>
      <c r="AC832" s="140">
        <v>12564.48338226194</v>
      </c>
      <c r="AD832" s="232">
        <v>0.7</v>
      </c>
      <c r="AE832" s="140">
        <v>6010.8504509166905</v>
      </c>
      <c r="AF832" s="140"/>
      <c r="AG832" s="140">
        <v>2601.1</v>
      </c>
      <c r="AH832" s="497"/>
      <c r="AI832" s="65">
        <v>2000</v>
      </c>
      <c r="AJ832" s="65"/>
      <c r="AK832" s="429"/>
      <c r="AL832" s="65">
        <v>601.1</v>
      </c>
      <c r="AM832" s="498"/>
      <c r="AN832" s="62">
        <v>0</v>
      </c>
      <c r="AP832" s="576"/>
    </row>
    <row r="833" spans="2:45" s="601" customFormat="1" x14ac:dyDescent="0.25">
      <c r="B833" s="576">
        <v>819</v>
      </c>
      <c r="C833" s="666"/>
      <c r="D833" s="15" t="s">
        <v>984</v>
      </c>
      <c r="E833" s="112">
        <v>14</v>
      </c>
      <c r="F833" s="112">
        <v>59</v>
      </c>
      <c r="G833" s="112">
        <v>51</v>
      </c>
      <c r="H833" s="69">
        <v>4306.4292155952735</v>
      </c>
      <c r="I833" s="69">
        <v>129.6</v>
      </c>
      <c r="J833" s="620">
        <v>0.2695098544075652</v>
      </c>
      <c r="K833" s="69">
        <v>1151.4000000000001</v>
      </c>
      <c r="L833" s="620">
        <v>0</v>
      </c>
      <c r="M833" s="69">
        <v>0</v>
      </c>
      <c r="N833" s="620">
        <v>0</v>
      </c>
      <c r="O833" s="69">
        <v>0</v>
      </c>
      <c r="P833" s="69">
        <v>0</v>
      </c>
      <c r="Q833" s="69">
        <v>0</v>
      </c>
      <c r="R833" s="69">
        <v>58.9</v>
      </c>
      <c r="S833" s="69">
        <v>8.5</v>
      </c>
      <c r="T833" s="69">
        <v>557.38750000000016</v>
      </c>
      <c r="U833" s="620">
        <v>0.24801290037049045</v>
      </c>
      <c r="V833" s="69">
        <v>1068.05</v>
      </c>
      <c r="W833" s="69">
        <v>0</v>
      </c>
      <c r="X833" s="69">
        <v>0</v>
      </c>
      <c r="Y833" s="69">
        <v>0</v>
      </c>
      <c r="Z833" s="60">
        <v>7280.2667155952731</v>
      </c>
      <c r="AA833" s="143">
        <v>62.2</v>
      </c>
      <c r="AB833" s="69">
        <v>1130.25</v>
      </c>
      <c r="AC833" s="69">
        <v>6212.2167155952729</v>
      </c>
      <c r="AD833" s="238">
        <v>0.7</v>
      </c>
      <c r="AE833" s="69">
        <v>3014.5004509166911</v>
      </c>
      <c r="AF833" s="69"/>
      <c r="AG833" s="69">
        <v>1501.5</v>
      </c>
      <c r="AH833" s="497">
        <v>0.7</v>
      </c>
      <c r="AI833" s="60">
        <v>1200</v>
      </c>
      <c r="AJ833" s="69">
        <v>130</v>
      </c>
      <c r="AK833" s="438">
        <v>7.0000000000000007E-2</v>
      </c>
      <c r="AL833" s="69">
        <v>301.5</v>
      </c>
      <c r="AM833" s="497">
        <v>0.77</v>
      </c>
      <c r="AN833" s="461"/>
      <c r="AP833" s="576"/>
    </row>
    <row r="834" spans="2:45" s="601" customFormat="1" x14ac:dyDescent="0.25">
      <c r="B834" s="576">
        <v>820</v>
      </c>
      <c r="C834" s="666"/>
      <c r="D834" s="15" t="s">
        <v>985</v>
      </c>
      <c r="E834" s="112">
        <v>10</v>
      </c>
      <c r="F834" s="112">
        <v>59</v>
      </c>
      <c r="G834" s="112">
        <v>47</v>
      </c>
      <c r="H834" s="69">
        <v>4280.5</v>
      </c>
      <c r="I834" s="69">
        <v>108</v>
      </c>
      <c r="J834" s="620">
        <v>0.29807692307692302</v>
      </c>
      <c r="K834" s="69">
        <v>1264.7999999999997</v>
      </c>
      <c r="L834" s="620">
        <v>0</v>
      </c>
      <c r="M834" s="69">
        <v>0</v>
      </c>
      <c r="N834" s="620">
        <v>0</v>
      </c>
      <c r="O834" s="69">
        <v>0</v>
      </c>
      <c r="P834" s="69">
        <v>0</v>
      </c>
      <c r="Q834" s="69">
        <v>0</v>
      </c>
      <c r="R834" s="69">
        <v>123.1</v>
      </c>
      <c r="S834" s="69">
        <v>8.5</v>
      </c>
      <c r="T834" s="69">
        <v>567.36666666666667</v>
      </c>
      <c r="U834" s="620">
        <v>0.24782151617801657</v>
      </c>
      <c r="V834" s="69">
        <v>1060.8</v>
      </c>
      <c r="W834" s="69">
        <v>0</v>
      </c>
      <c r="X834" s="69">
        <v>0</v>
      </c>
      <c r="Y834" s="69">
        <v>0</v>
      </c>
      <c r="Z834" s="60">
        <v>7413.0666666666666</v>
      </c>
      <c r="AA834" s="143">
        <v>63.3</v>
      </c>
      <c r="AB834" s="69">
        <v>1124.0999999999999</v>
      </c>
      <c r="AC834" s="69">
        <v>6352.2666666666664</v>
      </c>
      <c r="AD834" s="238">
        <v>0.7</v>
      </c>
      <c r="AE834" s="69">
        <v>2996.35</v>
      </c>
      <c r="AF834" s="69"/>
      <c r="AG834" s="69">
        <v>1099.5999999999999</v>
      </c>
      <c r="AH834" s="497">
        <v>0.7</v>
      </c>
      <c r="AI834" s="60">
        <v>800</v>
      </c>
      <c r="AJ834" s="69">
        <v>147</v>
      </c>
      <c r="AK834" s="438">
        <v>7.0000000000000007E-2</v>
      </c>
      <c r="AL834" s="69">
        <v>299.60000000000002</v>
      </c>
      <c r="AM834" s="497">
        <v>0.77</v>
      </c>
      <c r="AN834" s="461"/>
      <c r="AP834" s="576"/>
    </row>
    <row r="835" spans="2:45" x14ac:dyDescent="0.25">
      <c r="B835" s="576">
        <v>821</v>
      </c>
      <c r="C835" s="741" t="s">
        <v>606</v>
      </c>
      <c r="D835" s="742"/>
      <c r="E835" s="511">
        <v>16</v>
      </c>
      <c r="F835" s="511">
        <v>566</v>
      </c>
      <c r="G835" s="511">
        <v>348</v>
      </c>
      <c r="H835" s="512">
        <v>30611.500000000004</v>
      </c>
      <c r="I835" s="512">
        <v>1166</v>
      </c>
      <c r="J835" s="598">
        <v>0.28619309736536924</v>
      </c>
      <c r="K835" s="512">
        <v>8760.8000000000011</v>
      </c>
      <c r="L835" s="598">
        <v>0</v>
      </c>
      <c r="M835" s="512">
        <v>0</v>
      </c>
      <c r="N835" s="598">
        <v>0</v>
      </c>
      <c r="O835" s="512">
        <v>0</v>
      </c>
      <c r="P835" s="512">
        <v>0</v>
      </c>
      <c r="Q835" s="512">
        <v>0</v>
      </c>
      <c r="R835" s="512">
        <v>924.50000000000011</v>
      </c>
      <c r="S835" s="512">
        <v>0</v>
      </c>
      <c r="T835" s="512">
        <v>3173.8</v>
      </c>
      <c r="U835" s="598">
        <v>0.89029286379301897</v>
      </c>
      <c r="V835" s="513">
        <v>27253.200000000004</v>
      </c>
      <c r="W835" s="512">
        <v>0</v>
      </c>
      <c r="X835" s="512">
        <v>0</v>
      </c>
      <c r="Y835" s="512">
        <v>0</v>
      </c>
      <c r="Z835" s="512">
        <v>74458.7</v>
      </c>
      <c r="AA835" s="512">
        <v>388.3</v>
      </c>
      <c r="AB835" s="509">
        <v>28275.900000000005</v>
      </c>
      <c r="AC835" s="509">
        <v>46571.100000000006</v>
      </c>
      <c r="AD835" s="599"/>
      <c r="AE835" s="509">
        <v>22382.360000000004</v>
      </c>
      <c r="AF835" s="509"/>
      <c r="AG835" s="525">
        <v>7860</v>
      </c>
      <c r="AH835" s="526"/>
      <c r="AI835" s="525">
        <v>7860</v>
      </c>
      <c r="AJ835" s="525"/>
      <c r="AK835" s="525"/>
      <c r="AL835" s="525">
        <v>0</v>
      </c>
      <c r="AM835" s="497"/>
      <c r="AN835" s="525">
        <v>-21500</v>
      </c>
      <c r="AQ835" s="576">
        <v>7669.8</v>
      </c>
      <c r="AR835" s="578">
        <v>190.19999999999982</v>
      </c>
    </row>
    <row r="836" spans="2:45" ht="47.25" x14ac:dyDescent="0.25">
      <c r="B836" s="576">
        <v>822</v>
      </c>
      <c r="C836" s="561" t="s">
        <v>836</v>
      </c>
      <c r="D836" s="609"/>
      <c r="E836" s="564"/>
      <c r="F836" s="564">
        <v>16</v>
      </c>
      <c r="G836" s="564">
        <v>10</v>
      </c>
      <c r="H836" s="309">
        <v>1363.3</v>
      </c>
      <c r="I836" s="309">
        <v>45.599999999999994</v>
      </c>
      <c r="J836" s="611">
        <v>0.29318565246094042</v>
      </c>
      <c r="K836" s="134">
        <v>399.70000000000005</v>
      </c>
      <c r="L836" s="611">
        <v>0</v>
      </c>
      <c r="M836" s="134">
        <v>0</v>
      </c>
      <c r="N836" s="611">
        <v>0</v>
      </c>
      <c r="O836" s="309">
        <v>0</v>
      </c>
      <c r="P836" s="309">
        <v>0</v>
      </c>
      <c r="Q836" s="309">
        <v>0</v>
      </c>
      <c r="R836" s="309">
        <v>0</v>
      </c>
      <c r="S836" s="309">
        <v>0</v>
      </c>
      <c r="T836" s="309">
        <v>125.9</v>
      </c>
      <c r="U836" s="611">
        <v>0.46534145089121981</v>
      </c>
      <c r="V836" s="156">
        <v>634.4</v>
      </c>
      <c r="W836" s="309">
        <v>0</v>
      </c>
      <c r="X836" s="309">
        <v>0</v>
      </c>
      <c r="Y836" s="309">
        <v>0</v>
      </c>
      <c r="Z836" s="309">
        <v>2568.9</v>
      </c>
      <c r="AA836" s="309">
        <v>388.3</v>
      </c>
      <c r="AB836" s="309">
        <v>1022.7</v>
      </c>
      <c r="AC836" s="309">
        <v>1934.5</v>
      </c>
      <c r="AD836" s="310">
        <v>0.4</v>
      </c>
      <c r="AE836" s="309"/>
      <c r="AF836" s="309"/>
      <c r="AG836" s="309"/>
      <c r="AH836" s="532"/>
      <c r="AI836" s="309"/>
      <c r="AJ836" s="309"/>
      <c r="AK836" s="531"/>
      <c r="AL836" s="309"/>
      <c r="AM836" s="497"/>
      <c r="AN836" s="146"/>
    </row>
    <row r="837" spans="2:45" x14ac:dyDescent="0.25">
      <c r="B837" s="576">
        <v>823</v>
      </c>
      <c r="C837" s="494" t="s">
        <v>710</v>
      </c>
      <c r="D837" s="563"/>
      <c r="E837" s="530">
        <v>16</v>
      </c>
      <c r="F837" s="530">
        <v>566</v>
      </c>
      <c r="G837" s="530">
        <v>348</v>
      </c>
      <c r="H837" s="65">
        <v>30611.500000000004</v>
      </c>
      <c r="I837" s="65">
        <v>1166</v>
      </c>
      <c r="J837" s="615">
        <v>0.28619309736536924</v>
      </c>
      <c r="K837" s="65">
        <v>8760.8000000000011</v>
      </c>
      <c r="L837" s="615">
        <v>0</v>
      </c>
      <c r="M837" s="65">
        <v>0</v>
      </c>
      <c r="N837" s="615">
        <v>0</v>
      </c>
      <c r="O837" s="65">
        <v>0</v>
      </c>
      <c r="P837" s="65">
        <v>0</v>
      </c>
      <c r="Q837" s="65">
        <v>0</v>
      </c>
      <c r="R837" s="65">
        <v>924.50000000000011</v>
      </c>
      <c r="S837" s="65">
        <v>0</v>
      </c>
      <c r="T837" s="65">
        <v>3173.8</v>
      </c>
      <c r="U837" s="615">
        <v>0.89029286379301897</v>
      </c>
      <c r="V837" s="65">
        <v>27253.200000000004</v>
      </c>
      <c r="W837" s="65">
        <v>0</v>
      </c>
      <c r="X837" s="65">
        <v>0</v>
      </c>
      <c r="Y837" s="65">
        <v>0</v>
      </c>
      <c r="Z837" s="65">
        <v>71889.8</v>
      </c>
      <c r="AA837" s="65">
        <v>0</v>
      </c>
      <c r="AB837" s="62">
        <v>27253.200000000004</v>
      </c>
      <c r="AC837" s="62">
        <v>44636.600000000006</v>
      </c>
      <c r="AD837" s="232">
        <v>0.7</v>
      </c>
      <c r="AE837" s="62">
        <v>21428.050000000003</v>
      </c>
      <c r="AF837" s="62"/>
      <c r="AG837" s="62">
        <v>7860</v>
      </c>
      <c r="AH837" s="498"/>
      <c r="AI837" s="62">
        <v>7860</v>
      </c>
      <c r="AJ837" s="62">
        <v>0</v>
      </c>
      <c r="AK837" s="62"/>
      <c r="AL837" s="62">
        <v>0</v>
      </c>
      <c r="AM837" s="498"/>
      <c r="AN837" s="62">
        <v>-21500</v>
      </c>
    </row>
    <row r="838" spans="2:45" x14ac:dyDescent="0.25">
      <c r="B838" s="576">
        <v>824</v>
      </c>
      <c r="C838" s="667" t="s">
        <v>607</v>
      </c>
      <c r="D838" s="496" t="s">
        <v>124</v>
      </c>
      <c r="E838" s="530">
        <v>0</v>
      </c>
      <c r="F838" s="530">
        <v>30</v>
      </c>
      <c r="G838" s="530">
        <v>19</v>
      </c>
      <c r="H838" s="65">
        <v>1244.5999999999999</v>
      </c>
      <c r="I838" s="65">
        <v>62.4</v>
      </c>
      <c r="J838" s="615">
        <v>0.2532540575285232</v>
      </c>
      <c r="K838" s="65">
        <v>315.2</v>
      </c>
      <c r="L838" s="615">
        <v>0</v>
      </c>
      <c r="M838" s="65">
        <v>0</v>
      </c>
      <c r="N838" s="615">
        <v>0</v>
      </c>
      <c r="O838" s="65">
        <v>0</v>
      </c>
      <c r="P838" s="65">
        <v>0</v>
      </c>
      <c r="Q838" s="65">
        <v>0</v>
      </c>
      <c r="R838" s="65">
        <v>75.2</v>
      </c>
      <c r="S838" s="65">
        <v>0</v>
      </c>
      <c r="T838" s="65">
        <v>125.49999999999999</v>
      </c>
      <c r="U838" s="615">
        <v>0.846135304515507</v>
      </c>
      <c r="V838" s="65">
        <v>1053.0999999999999</v>
      </c>
      <c r="W838" s="65">
        <v>0</v>
      </c>
      <c r="X838" s="65">
        <v>0</v>
      </c>
      <c r="Y838" s="65">
        <v>0</v>
      </c>
      <c r="Z838" s="65">
        <v>2876</v>
      </c>
      <c r="AA838" s="65">
        <v>0</v>
      </c>
      <c r="AB838" s="140">
        <v>1053.0999999999999</v>
      </c>
      <c r="AC838" s="140">
        <v>1822.9</v>
      </c>
      <c r="AD838" s="232">
        <v>0.7</v>
      </c>
      <c r="AE838" s="140">
        <v>871.21999999999991</v>
      </c>
      <c r="AF838" s="140"/>
      <c r="AG838" s="140">
        <v>0</v>
      </c>
      <c r="AH838" s="497"/>
      <c r="AI838" s="140">
        <v>0</v>
      </c>
      <c r="AJ838" s="65"/>
      <c r="AK838" s="429"/>
      <c r="AL838" s="65">
        <v>0</v>
      </c>
      <c r="AM838" s="498"/>
      <c r="AN838" s="62">
        <v>-1500</v>
      </c>
    </row>
    <row r="839" spans="2:45" x14ac:dyDescent="0.25">
      <c r="B839" s="576">
        <v>825</v>
      </c>
      <c r="C839" s="667"/>
      <c r="D839" s="15" t="s">
        <v>765</v>
      </c>
      <c r="E839" s="112"/>
      <c r="F839" s="112">
        <v>30</v>
      </c>
      <c r="G839" s="112">
        <v>19</v>
      </c>
      <c r="H839" s="69">
        <v>1244.5999999999999</v>
      </c>
      <c r="I839" s="69">
        <v>62.4</v>
      </c>
      <c r="J839" s="620">
        <v>0.2532540575285232</v>
      </c>
      <c r="K839" s="69">
        <v>315.2</v>
      </c>
      <c r="L839" s="620">
        <v>0</v>
      </c>
      <c r="M839" s="69">
        <v>0</v>
      </c>
      <c r="N839" s="620">
        <v>0</v>
      </c>
      <c r="O839" s="69">
        <v>0</v>
      </c>
      <c r="P839" s="69">
        <v>0</v>
      </c>
      <c r="Q839" s="69">
        <v>0</v>
      </c>
      <c r="R839" s="69">
        <v>75.2</v>
      </c>
      <c r="S839" s="69">
        <v>0</v>
      </c>
      <c r="T839" s="69">
        <v>125.49999999999999</v>
      </c>
      <c r="U839" s="620">
        <v>0.846135304515507</v>
      </c>
      <c r="V839" s="69">
        <v>1053.0999999999999</v>
      </c>
      <c r="W839" s="69">
        <v>0</v>
      </c>
      <c r="X839" s="69">
        <v>0</v>
      </c>
      <c r="Y839" s="69">
        <v>0</v>
      </c>
      <c r="Z839" s="60">
        <v>2876</v>
      </c>
      <c r="AA839" s="60">
        <v>0</v>
      </c>
      <c r="AB839" s="69">
        <v>1053.0999999999999</v>
      </c>
      <c r="AC839" s="69">
        <v>1822.9</v>
      </c>
      <c r="AD839" s="238">
        <v>0.7</v>
      </c>
      <c r="AE839" s="69">
        <v>871.21999999999991</v>
      </c>
      <c r="AF839" s="69"/>
      <c r="AG839" s="69">
        <v>0</v>
      </c>
      <c r="AH839" s="497">
        <v>0.7</v>
      </c>
      <c r="AI839" s="594">
        <v>0</v>
      </c>
      <c r="AJ839" s="69"/>
      <c r="AK839" s="438">
        <v>0</v>
      </c>
      <c r="AL839" s="69">
        <v>0</v>
      </c>
      <c r="AM839" s="497">
        <v>0.7</v>
      </c>
      <c r="AN839" s="461">
        <v>-1500</v>
      </c>
      <c r="AP839" s="640"/>
      <c r="AQ839" s="577"/>
      <c r="AS839" s="578"/>
    </row>
    <row r="840" spans="2:45" x14ac:dyDescent="0.25">
      <c r="B840" s="576">
        <v>826</v>
      </c>
      <c r="C840" s="667" t="s">
        <v>608</v>
      </c>
      <c r="D840" s="496" t="s">
        <v>124</v>
      </c>
      <c r="E840" s="530">
        <v>1</v>
      </c>
      <c r="F840" s="530">
        <v>56</v>
      </c>
      <c r="G840" s="530">
        <v>45</v>
      </c>
      <c r="H840" s="65">
        <v>4037.8</v>
      </c>
      <c r="I840" s="65">
        <v>145.19999999999999</v>
      </c>
      <c r="J840" s="615">
        <v>0.30571103075932438</v>
      </c>
      <c r="K840" s="65">
        <v>1234.4000000000001</v>
      </c>
      <c r="L840" s="615">
        <v>0</v>
      </c>
      <c r="M840" s="65">
        <v>0</v>
      </c>
      <c r="N840" s="615">
        <v>0</v>
      </c>
      <c r="O840" s="65">
        <v>0</v>
      </c>
      <c r="P840" s="65">
        <v>0</v>
      </c>
      <c r="Q840" s="65">
        <v>0</v>
      </c>
      <c r="R840" s="65">
        <v>110.10000000000001</v>
      </c>
      <c r="S840" s="65">
        <v>0</v>
      </c>
      <c r="T840" s="65">
        <v>387.4</v>
      </c>
      <c r="U840" s="615">
        <v>0.78096983505869533</v>
      </c>
      <c r="V840" s="65">
        <v>3153.4</v>
      </c>
      <c r="W840" s="65">
        <v>0</v>
      </c>
      <c r="X840" s="65">
        <v>0</v>
      </c>
      <c r="Y840" s="65">
        <v>0</v>
      </c>
      <c r="Z840" s="65">
        <v>9068.2999999999993</v>
      </c>
      <c r="AA840" s="65">
        <v>0</v>
      </c>
      <c r="AB840" s="140">
        <v>3153.4</v>
      </c>
      <c r="AC840" s="140">
        <v>5914.9</v>
      </c>
      <c r="AD840" s="232">
        <v>0.7</v>
      </c>
      <c r="AE840" s="140">
        <v>2826.46</v>
      </c>
      <c r="AF840" s="140"/>
      <c r="AG840" s="140">
        <v>0</v>
      </c>
      <c r="AH840" s="497"/>
      <c r="AI840" s="140">
        <v>0</v>
      </c>
      <c r="AJ840" s="65"/>
      <c r="AK840" s="429"/>
      <c r="AL840" s="65">
        <v>0</v>
      </c>
      <c r="AM840" s="498"/>
      <c r="AN840" s="62">
        <v>-450</v>
      </c>
      <c r="AP840" s="640"/>
      <c r="AQ840" s="577"/>
      <c r="AS840" s="578"/>
    </row>
    <row r="841" spans="2:45" x14ac:dyDescent="0.25">
      <c r="B841" s="576">
        <v>827</v>
      </c>
      <c r="C841" s="667"/>
      <c r="D841" s="15" t="s">
        <v>986</v>
      </c>
      <c r="E841" s="112"/>
      <c r="F841" s="112">
        <v>14</v>
      </c>
      <c r="G841" s="112">
        <v>14</v>
      </c>
      <c r="H841" s="69">
        <v>1274.6000000000001</v>
      </c>
      <c r="I841" s="69">
        <v>33.6</v>
      </c>
      <c r="J841" s="620">
        <v>0.30080025105915575</v>
      </c>
      <c r="K841" s="69">
        <v>383.4</v>
      </c>
      <c r="L841" s="620">
        <v>0</v>
      </c>
      <c r="M841" s="69">
        <v>0</v>
      </c>
      <c r="N841" s="620">
        <v>0</v>
      </c>
      <c r="O841" s="69">
        <v>0</v>
      </c>
      <c r="P841" s="69">
        <v>0</v>
      </c>
      <c r="Q841" s="69">
        <v>0</v>
      </c>
      <c r="R841" s="69">
        <v>0</v>
      </c>
      <c r="S841" s="69">
        <v>0</v>
      </c>
      <c r="T841" s="69">
        <v>121.00000000000001</v>
      </c>
      <c r="U841" s="620">
        <v>0.81076416130550755</v>
      </c>
      <c r="V841" s="69">
        <v>1033.4000000000001</v>
      </c>
      <c r="W841" s="69">
        <v>0</v>
      </c>
      <c r="X841" s="69">
        <v>0</v>
      </c>
      <c r="Y841" s="69">
        <v>0</v>
      </c>
      <c r="Z841" s="60">
        <v>2846</v>
      </c>
      <c r="AA841" s="60">
        <v>0</v>
      </c>
      <c r="AB841" s="69">
        <v>1033.4000000000001</v>
      </c>
      <c r="AC841" s="69">
        <v>1812.6</v>
      </c>
      <c r="AD841" s="238">
        <v>0.7</v>
      </c>
      <c r="AE841" s="69">
        <v>892.22</v>
      </c>
      <c r="AF841" s="69"/>
      <c r="AG841" s="69">
        <v>0</v>
      </c>
      <c r="AH841" s="497">
        <v>0.7</v>
      </c>
      <c r="AI841" s="594">
        <v>0</v>
      </c>
      <c r="AJ841" s="69"/>
      <c r="AK841" s="438">
        <v>0</v>
      </c>
      <c r="AL841" s="69">
        <v>0</v>
      </c>
      <c r="AM841" s="497">
        <v>0.7</v>
      </c>
      <c r="AN841" s="461">
        <v>-50</v>
      </c>
      <c r="AP841" s="640"/>
      <c r="AQ841" s="577"/>
      <c r="AS841" s="578"/>
    </row>
    <row r="842" spans="2:45" s="601" customFormat="1" x14ac:dyDescent="0.25">
      <c r="B842" s="576">
        <v>828</v>
      </c>
      <c r="C842" s="667"/>
      <c r="D842" s="15" t="s">
        <v>766</v>
      </c>
      <c r="E842" s="112">
        <v>1</v>
      </c>
      <c r="F842" s="112">
        <v>15</v>
      </c>
      <c r="G842" s="112">
        <v>10</v>
      </c>
      <c r="H842" s="69">
        <v>1001.9000000000001</v>
      </c>
      <c r="I842" s="69">
        <v>26.4</v>
      </c>
      <c r="J842" s="620">
        <v>0.28525800978141536</v>
      </c>
      <c r="K842" s="69">
        <v>285.80000000000007</v>
      </c>
      <c r="L842" s="620">
        <v>0</v>
      </c>
      <c r="M842" s="69">
        <v>0</v>
      </c>
      <c r="N842" s="620">
        <v>0</v>
      </c>
      <c r="O842" s="69">
        <v>0</v>
      </c>
      <c r="P842" s="69">
        <v>0</v>
      </c>
      <c r="Q842" s="69">
        <v>0</v>
      </c>
      <c r="R842" s="69">
        <v>0</v>
      </c>
      <c r="S842" s="69">
        <v>0</v>
      </c>
      <c r="T842" s="69">
        <v>89.5</v>
      </c>
      <c r="U842" s="620">
        <v>0.75925741091925325</v>
      </c>
      <c r="V842" s="69">
        <v>760.69999999999993</v>
      </c>
      <c r="W842" s="69">
        <v>0</v>
      </c>
      <c r="X842" s="69">
        <v>0</v>
      </c>
      <c r="Y842" s="69">
        <v>0</v>
      </c>
      <c r="Z842" s="60">
        <v>2164.3000000000002</v>
      </c>
      <c r="AA842" s="60">
        <v>0</v>
      </c>
      <c r="AB842" s="69">
        <v>760.69999999999993</v>
      </c>
      <c r="AC842" s="69">
        <v>1403.6000000000004</v>
      </c>
      <c r="AD842" s="238">
        <v>0.7</v>
      </c>
      <c r="AE842" s="69">
        <v>701.33</v>
      </c>
      <c r="AF842" s="69"/>
      <c r="AG842" s="69">
        <v>0</v>
      </c>
      <c r="AH842" s="497">
        <v>0.7</v>
      </c>
      <c r="AI842" s="594">
        <v>0</v>
      </c>
      <c r="AJ842" s="69"/>
      <c r="AK842" s="438">
        <v>0</v>
      </c>
      <c r="AL842" s="69">
        <v>0</v>
      </c>
      <c r="AM842" s="497">
        <v>0.7</v>
      </c>
      <c r="AN842" s="461">
        <v>-50</v>
      </c>
      <c r="AP842" s="640"/>
      <c r="AQ842" s="577"/>
      <c r="AS842" s="578"/>
    </row>
    <row r="843" spans="2:45" s="601" customFormat="1" x14ac:dyDescent="0.25">
      <c r="B843" s="576">
        <v>829</v>
      </c>
      <c r="C843" s="667"/>
      <c r="D843" s="15" t="s">
        <v>767</v>
      </c>
      <c r="E843" s="112"/>
      <c r="F843" s="112">
        <v>14</v>
      </c>
      <c r="G843" s="112">
        <v>8</v>
      </c>
      <c r="H843" s="69">
        <v>657.8</v>
      </c>
      <c r="I843" s="69">
        <v>27.599999999999998</v>
      </c>
      <c r="J843" s="620">
        <v>0.29051383399209485</v>
      </c>
      <c r="K843" s="69">
        <v>191.1</v>
      </c>
      <c r="L843" s="620">
        <v>0</v>
      </c>
      <c r="M843" s="69">
        <v>0</v>
      </c>
      <c r="N843" s="620">
        <v>0</v>
      </c>
      <c r="O843" s="69">
        <v>0</v>
      </c>
      <c r="P843" s="69">
        <v>0</v>
      </c>
      <c r="Q843" s="69">
        <v>0</v>
      </c>
      <c r="R843" s="69">
        <v>73.400000000000006</v>
      </c>
      <c r="S843" s="69">
        <v>0</v>
      </c>
      <c r="T843" s="69">
        <v>65.900000000000006</v>
      </c>
      <c r="U843" s="620">
        <v>0.75554879902705996</v>
      </c>
      <c r="V843" s="69">
        <v>497</v>
      </c>
      <c r="W843" s="69">
        <v>0</v>
      </c>
      <c r="X843" s="69">
        <v>0</v>
      </c>
      <c r="Y843" s="69">
        <v>0</v>
      </c>
      <c r="Z843" s="60">
        <v>1512.8</v>
      </c>
      <c r="AA843" s="60">
        <v>0</v>
      </c>
      <c r="AB843" s="69">
        <v>497</v>
      </c>
      <c r="AC843" s="69">
        <v>1015.8</v>
      </c>
      <c r="AD843" s="238">
        <v>0.7</v>
      </c>
      <c r="AE843" s="69">
        <v>460.45999999999992</v>
      </c>
      <c r="AF843" s="69"/>
      <c r="AG843" s="69">
        <v>0</v>
      </c>
      <c r="AH843" s="497">
        <v>0.7</v>
      </c>
      <c r="AI843" s="594">
        <v>0</v>
      </c>
      <c r="AJ843" s="69"/>
      <c r="AK843" s="438">
        <v>0</v>
      </c>
      <c r="AL843" s="69">
        <v>0</v>
      </c>
      <c r="AM843" s="497">
        <v>0.7</v>
      </c>
      <c r="AN843" s="461">
        <v>-200</v>
      </c>
      <c r="AP843" s="640"/>
      <c r="AQ843" s="577"/>
      <c r="AS843" s="578"/>
    </row>
    <row r="844" spans="2:45" s="601" customFormat="1" x14ac:dyDescent="0.25">
      <c r="B844" s="576">
        <v>830</v>
      </c>
      <c r="C844" s="667"/>
      <c r="D844" s="15" t="s">
        <v>807</v>
      </c>
      <c r="E844" s="112"/>
      <c r="F844" s="112">
        <v>13</v>
      </c>
      <c r="G844" s="112">
        <v>13</v>
      </c>
      <c r="H844" s="69">
        <v>1103.5</v>
      </c>
      <c r="I844" s="69">
        <v>57.599999999999994</v>
      </c>
      <c r="J844" s="620">
        <v>0.33901223380154055</v>
      </c>
      <c r="K844" s="69">
        <v>374.1</v>
      </c>
      <c r="L844" s="620">
        <v>0</v>
      </c>
      <c r="M844" s="69">
        <v>0</v>
      </c>
      <c r="N844" s="620">
        <v>0</v>
      </c>
      <c r="O844" s="69">
        <v>0</v>
      </c>
      <c r="P844" s="69">
        <v>0</v>
      </c>
      <c r="Q844" s="69">
        <v>0</v>
      </c>
      <c r="R844" s="69">
        <v>36.700000000000003</v>
      </c>
      <c r="S844" s="69">
        <v>0</v>
      </c>
      <c r="T844" s="69">
        <v>111.00000000000001</v>
      </c>
      <c r="U844" s="620">
        <v>0.78142274580879023</v>
      </c>
      <c r="V844" s="69">
        <v>862.30000000000007</v>
      </c>
      <c r="W844" s="69">
        <v>0</v>
      </c>
      <c r="X844" s="69">
        <v>0</v>
      </c>
      <c r="Y844" s="69">
        <v>0</v>
      </c>
      <c r="Z844" s="60">
        <v>2545.1999999999998</v>
      </c>
      <c r="AA844" s="60">
        <v>0</v>
      </c>
      <c r="AB844" s="69">
        <v>862.30000000000007</v>
      </c>
      <c r="AC844" s="69">
        <v>1682.8999999999999</v>
      </c>
      <c r="AD844" s="238">
        <v>0.7</v>
      </c>
      <c r="AE844" s="69">
        <v>772.44999999999993</v>
      </c>
      <c r="AF844" s="69"/>
      <c r="AG844" s="69">
        <v>0</v>
      </c>
      <c r="AH844" s="497">
        <v>0.7</v>
      </c>
      <c r="AI844" s="594">
        <v>0</v>
      </c>
      <c r="AJ844" s="69"/>
      <c r="AK844" s="438">
        <v>0</v>
      </c>
      <c r="AL844" s="69">
        <v>0</v>
      </c>
      <c r="AM844" s="497">
        <v>0.7</v>
      </c>
      <c r="AN844" s="461">
        <v>-150</v>
      </c>
      <c r="AP844" s="640"/>
      <c r="AQ844" s="577"/>
      <c r="AS844" s="578"/>
    </row>
    <row r="845" spans="2:45" x14ac:dyDescent="0.25">
      <c r="B845" s="576">
        <v>831</v>
      </c>
      <c r="C845" s="667" t="s">
        <v>609</v>
      </c>
      <c r="D845" s="496" t="s">
        <v>124</v>
      </c>
      <c r="E845" s="530">
        <v>0</v>
      </c>
      <c r="F845" s="530">
        <v>44</v>
      </c>
      <c r="G845" s="530">
        <v>37</v>
      </c>
      <c r="H845" s="65">
        <v>3655.8</v>
      </c>
      <c r="I845" s="65">
        <v>152.4</v>
      </c>
      <c r="J845" s="615">
        <v>0.30280649926144754</v>
      </c>
      <c r="K845" s="65">
        <v>1107</v>
      </c>
      <c r="L845" s="615">
        <v>0</v>
      </c>
      <c r="M845" s="65">
        <v>0</v>
      </c>
      <c r="N845" s="615">
        <v>0</v>
      </c>
      <c r="O845" s="65">
        <v>0</v>
      </c>
      <c r="P845" s="65">
        <v>0</v>
      </c>
      <c r="Q845" s="65">
        <v>0</v>
      </c>
      <c r="R845" s="65">
        <v>0</v>
      </c>
      <c r="S845" s="65">
        <v>0</v>
      </c>
      <c r="T845" s="65">
        <v>349.3</v>
      </c>
      <c r="U845" s="615">
        <v>0.80206794682422444</v>
      </c>
      <c r="V845" s="65">
        <v>2932.2</v>
      </c>
      <c r="W845" s="65">
        <v>0</v>
      </c>
      <c r="X845" s="65">
        <v>0</v>
      </c>
      <c r="Y845" s="65">
        <v>0</v>
      </c>
      <c r="Z845" s="65">
        <v>8196.7000000000007</v>
      </c>
      <c r="AA845" s="65">
        <v>0</v>
      </c>
      <c r="AB845" s="140">
        <v>2932.2</v>
      </c>
      <c r="AC845" s="140">
        <v>5264.5</v>
      </c>
      <c r="AD845" s="232">
        <v>0.7</v>
      </c>
      <c r="AE845" s="140">
        <v>2559.06</v>
      </c>
      <c r="AF845" s="140"/>
      <c r="AG845" s="140">
        <v>3360</v>
      </c>
      <c r="AH845" s="497"/>
      <c r="AI845" s="140">
        <v>3360</v>
      </c>
      <c r="AJ845" s="65"/>
      <c r="AK845" s="429"/>
      <c r="AL845" s="65">
        <v>0</v>
      </c>
      <c r="AM845" s="498"/>
      <c r="AN845" s="62">
        <v>-250</v>
      </c>
      <c r="AP845" s="640"/>
      <c r="AQ845" s="577"/>
      <c r="AS845" s="578"/>
    </row>
    <row r="846" spans="2:45" x14ac:dyDescent="0.25">
      <c r="B846" s="576">
        <v>832</v>
      </c>
      <c r="C846" s="667"/>
      <c r="D846" s="15" t="s">
        <v>768</v>
      </c>
      <c r="E846" s="112"/>
      <c r="F846" s="112">
        <v>16</v>
      </c>
      <c r="G846" s="112">
        <v>11</v>
      </c>
      <c r="H846" s="69">
        <v>1076.5</v>
      </c>
      <c r="I846" s="69">
        <v>50.4</v>
      </c>
      <c r="J846" s="620">
        <v>0.3160241523455643</v>
      </c>
      <c r="K846" s="69">
        <v>340.2</v>
      </c>
      <c r="L846" s="620">
        <v>0</v>
      </c>
      <c r="M846" s="69">
        <v>0</v>
      </c>
      <c r="N846" s="620">
        <v>0</v>
      </c>
      <c r="O846" s="69">
        <v>0</v>
      </c>
      <c r="P846" s="69">
        <v>0</v>
      </c>
      <c r="Q846" s="69">
        <v>0</v>
      </c>
      <c r="R846" s="69">
        <v>0</v>
      </c>
      <c r="S846" s="69">
        <v>0</v>
      </c>
      <c r="T846" s="69">
        <v>102.10000000000001</v>
      </c>
      <c r="U846" s="620">
        <v>0.77594054807245705</v>
      </c>
      <c r="V846" s="69">
        <v>835.3</v>
      </c>
      <c r="W846" s="69">
        <v>0</v>
      </c>
      <c r="X846" s="69">
        <v>0</v>
      </c>
      <c r="Y846" s="69">
        <v>0</v>
      </c>
      <c r="Z846" s="60">
        <v>2404.5</v>
      </c>
      <c r="AA846" s="60">
        <v>0</v>
      </c>
      <c r="AB846" s="69">
        <v>835.3</v>
      </c>
      <c r="AC846" s="69">
        <v>1569.2</v>
      </c>
      <c r="AD846" s="238">
        <v>0.7</v>
      </c>
      <c r="AE846" s="69">
        <v>753.55</v>
      </c>
      <c r="AF846" s="69"/>
      <c r="AG846" s="69">
        <v>1560</v>
      </c>
      <c r="AH846" s="497">
        <v>0.7</v>
      </c>
      <c r="AI846" s="594">
        <v>1560</v>
      </c>
      <c r="AJ846" s="69"/>
      <c r="AK846" s="438">
        <v>0</v>
      </c>
      <c r="AL846" s="69">
        <v>0</v>
      </c>
      <c r="AM846" s="497">
        <f>AH846+AK846</f>
        <v>0.7</v>
      </c>
      <c r="AN846" s="461">
        <v>0</v>
      </c>
      <c r="AP846" s="640"/>
      <c r="AQ846" s="577"/>
      <c r="AS846" s="578"/>
    </row>
    <row r="847" spans="2:45" s="601" customFormat="1" x14ac:dyDescent="0.25">
      <c r="B847" s="576">
        <v>833</v>
      </c>
      <c r="C847" s="667"/>
      <c r="D847" s="15" t="s">
        <v>769</v>
      </c>
      <c r="E847" s="112"/>
      <c r="F847" s="112">
        <v>14</v>
      </c>
      <c r="G847" s="112">
        <v>12</v>
      </c>
      <c r="H847" s="69">
        <v>1185.6000000000001</v>
      </c>
      <c r="I847" s="69">
        <v>62.4</v>
      </c>
      <c r="J847" s="620">
        <v>0.35813090418353571</v>
      </c>
      <c r="K847" s="69">
        <v>424.59999999999997</v>
      </c>
      <c r="L847" s="620">
        <v>0</v>
      </c>
      <c r="M847" s="69">
        <v>0</v>
      </c>
      <c r="N847" s="620">
        <v>0</v>
      </c>
      <c r="O847" s="69">
        <v>0</v>
      </c>
      <c r="P847" s="69">
        <v>0</v>
      </c>
      <c r="Q847" s="69">
        <v>0</v>
      </c>
      <c r="R847" s="69">
        <v>0</v>
      </c>
      <c r="S847" s="69">
        <v>0</v>
      </c>
      <c r="T847" s="69">
        <v>119.2</v>
      </c>
      <c r="U847" s="620">
        <v>0.79655870445344124</v>
      </c>
      <c r="V847" s="69">
        <v>944.4</v>
      </c>
      <c r="W847" s="69">
        <v>0</v>
      </c>
      <c r="X847" s="69">
        <v>0</v>
      </c>
      <c r="Y847" s="69">
        <v>0</v>
      </c>
      <c r="Z847" s="60">
        <v>2736.2000000000003</v>
      </c>
      <c r="AA847" s="60">
        <v>0</v>
      </c>
      <c r="AB847" s="69">
        <v>944.4</v>
      </c>
      <c r="AC847" s="69">
        <v>1791.8000000000002</v>
      </c>
      <c r="AD847" s="238">
        <v>0.7</v>
      </c>
      <c r="AE847" s="69">
        <v>829.92000000000007</v>
      </c>
      <c r="AF847" s="69"/>
      <c r="AG847" s="69">
        <v>0</v>
      </c>
      <c r="AH847" s="497">
        <v>0.7</v>
      </c>
      <c r="AI847" s="594">
        <v>0</v>
      </c>
      <c r="AJ847" s="69"/>
      <c r="AK847" s="438">
        <v>0</v>
      </c>
      <c r="AL847" s="69">
        <v>0</v>
      </c>
      <c r="AM847" s="497">
        <f t="shared" ref="AM847:AM866" si="0">AH847+AK847</f>
        <v>0.7</v>
      </c>
      <c r="AN847" s="461">
        <v>-250</v>
      </c>
      <c r="AP847" s="640"/>
      <c r="AQ847" s="577"/>
      <c r="AS847" s="578"/>
    </row>
    <row r="848" spans="2:45" s="601" customFormat="1" x14ac:dyDescent="0.25">
      <c r="B848" s="576">
        <v>834</v>
      </c>
      <c r="C848" s="667"/>
      <c r="D848" s="15" t="s">
        <v>770</v>
      </c>
      <c r="E848" s="112"/>
      <c r="F848" s="112">
        <v>14</v>
      </c>
      <c r="G848" s="112">
        <v>14</v>
      </c>
      <c r="H848" s="69">
        <v>1393.7</v>
      </c>
      <c r="I848" s="69">
        <v>39.6</v>
      </c>
      <c r="J848" s="620">
        <v>0.24553347205280909</v>
      </c>
      <c r="K848" s="69">
        <v>342.20000000000005</v>
      </c>
      <c r="L848" s="620">
        <v>0</v>
      </c>
      <c r="M848" s="69">
        <v>0</v>
      </c>
      <c r="N848" s="620">
        <v>0</v>
      </c>
      <c r="O848" s="69">
        <v>0</v>
      </c>
      <c r="P848" s="69">
        <v>0</v>
      </c>
      <c r="Q848" s="69">
        <v>0</v>
      </c>
      <c r="R848" s="69">
        <v>0</v>
      </c>
      <c r="S848" s="69">
        <v>0</v>
      </c>
      <c r="T848" s="69">
        <v>128</v>
      </c>
      <c r="U848" s="620">
        <v>0.82693549544378286</v>
      </c>
      <c r="V848" s="69">
        <v>1152.5000000000002</v>
      </c>
      <c r="W848" s="69">
        <v>0</v>
      </c>
      <c r="X848" s="69">
        <v>0</v>
      </c>
      <c r="Y848" s="69">
        <v>0</v>
      </c>
      <c r="Z848" s="60">
        <v>3056</v>
      </c>
      <c r="AA848" s="60">
        <v>0</v>
      </c>
      <c r="AB848" s="69">
        <v>1152.5000000000002</v>
      </c>
      <c r="AC848" s="69">
        <v>1903.5</v>
      </c>
      <c r="AD848" s="238">
        <v>0.7</v>
      </c>
      <c r="AE848" s="69">
        <v>975.58999999999992</v>
      </c>
      <c r="AF848" s="69"/>
      <c r="AG848" s="225">
        <v>1800</v>
      </c>
      <c r="AH848" s="497">
        <v>0.7</v>
      </c>
      <c r="AI848" s="594">
        <v>1800</v>
      </c>
      <c r="AJ848" s="69"/>
      <c r="AK848" s="438">
        <v>0</v>
      </c>
      <c r="AL848" s="69">
        <v>0</v>
      </c>
      <c r="AM848" s="497">
        <f t="shared" si="0"/>
        <v>0.7</v>
      </c>
      <c r="AN848" s="461">
        <v>0</v>
      </c>
      <c r="AP848" s="640"/>
      <c r="AQ848" s="577"/>
      <c r="AS848" s="578"/>
    </row>
    <row r="849" spans="2:45" s="601" customFormat="1" x14ac:dyDescent="0.25">
      <c r="B849" s="576">
        <v>835</v>
      </c>
      <c r="C849" s="667" t="s">
        <v>610</v>
      </c>
      <c r="D849" s="496" t="s">
        <v>124</v>
      </c>
      <c r="E849" s="530">
        <v>2</v>
      </c>
      <c r="F849" s="530">
        <v>59</v>
      </c>
      <c r="G849" s="530">
        <v>39</v>
      </c>
      <c r="H849" s="65">
        <v>3389.3</v>
      </c>
      <c r="I849" s="65">
        <v>145.19999999999999</v>
      </c>
      <c r="J849" s="615">
        <v>0.2468061251585873</v>
      </c>
      <c r="K849" s="65">
        <v>836.5</v>
      </c>
      <c r="L849" s="615">
        <v>0</v>
      </c>
      <c r="M849" s="65">
        <v>0</v>
      </c>
      <c r="N849" s="615">
        <v>0</v>
      </c>
      <c r="O849" s="65">
        <v>0</v>
      </c>
      <c r="P849" s="65">
        <v>0</v>
      </c>
      <c r="Q849" s="65">
        <v>0</v>
      </c>
      <c r="R849" s="65">
        <v>110.10000000000001</v>
      </c>
      <c r="S849" s="65">
        <v>0</v>
      </c>
      <c r="T849" s="65">
        <v>324.89999999999998</v>
      </c>
      <c r="U849" s="615">
        <v>0.84073407488271912</v>
      </c>
      <c r="V849" s="65">
        <v>2849.5</v>
      </c>
      <c r="W849" s="65">
        <v>0</v>
      </c>
      <c r="X849" s="65">
        <v>0</v>
      </c>
      <c r="Y849" s="65">
        <v>0</v>
      </c>
      <c r="Z849" s="65">
        <v>7655.5000000000009</v>
      </c>
      <c r="AA849" s="65">
        <v>0</v>
      </c>
      <c r="AB849" s="140">
        <v>2849.5</v>
      </c>
      <c r="AC849" s="140">
        <v>4806</v>
      </c>
      <c r="AD849" s="232">
        <v>0.7</v>
      </c>
      <c r="AE849" s="140">
        <v>2372.5100000000002</v>
      </c>
      <c r="AF849" s="140"/>
      <c r="AG849" s="140">
        <v>0</v>
      </c>
      <c r="AH849" s="497"/>
      <c r="AI849" s="140">
        <v>0</v>
      </c>
      <c r="AJ849" s="65"/>
      <c r="AK849" s="429"/>
      <c r="AL849" s="65">
        <v>0</v>
      </c>
      <c r="AM849" s="497"/>
      <c r="AN849" s="62">
        <v>-3300</v>
      </c>
      <c r="AP849" s="640"/>
      <c r="AQ849" s="577"/>
      <c r="AS849" s="578"/>
    </row>
    <row r="850" spans="2:45" s="601" customFormat="1" x14ac:dyDescent="0.25">
      <c r="B850" s="576">
        <v>836</v>
      </c>
      <c r="C850" s="667"/>
      <c r="D850" s="15" t="s">
        <v>771</v>
      </c>
      <c r="E850" s="112">
        <v>2</v>
      </c>
      <c r="F850" s="112">
        <v>28</v>
      </c>
      <c r="G850" s="112">
        <v>14</v>
      </c>
      <c r="H850" s="69">
        <v>1264.2</v>
      </c>
      <c r="I850" s="69">
        <v>26.4</v>
      </c>
      <c r="J850" s="620">
        <v>0.16120866951431737</v>
      </c>
      <c r="K850" s="69">
        <v>203.8</v>
      </c>
      <c r="L850" s="620">
        <v>0</v>
      </c>
      <c r="M850" s="69">
        <v>0</v>
      </c>
      <c r="N850" s="620">
        <v>0</v>
      </c>
      <c r="O850" s="69">
        <v>0</v>
      </c>
      <c r="P850" s="69">
        <v>0</v>
      </c>
      <c r="Q850" s="69">
        <v>0</v>
      </c>
      <c r="R850" s="69">
        <v>73.400000000000006</v>
      </c>
      <c r="S850" s="69">
        <v>0</v>
      </c>
      <c r="T850" s="69">
        <v>113.9</v>
      </c>
      <c r="U850" s="620">
        <v>0.87280493592785957</v>
      </c>
      <c r="V850" s="69">
        <v>1103.4000000000001</v>
      </c>
      <c r="W850" s="69">
        <v>0</v>
      </c>
      <c r="X850" s="69">
        <v>0</v>
      </c>
      <c r="Y850" s="69">
        <v>0</v>
      </c>
      <c r="Z850" s="60">
        <v>2785.1000000000004</v>
      </c>
      <c r="AA850" s="60">
        <v>0</v>
      </c>
      <c r="AB850" s="69">
        <v>1103.4000000000001</v>
      </c>
      <c r="AC850" s="69">
        <v>1681.7000000000003</v>
      </c>
      <c r="AD850" s="238">
        <v>0.7</v>
      </c>
      <c r="AE850" s="69">
        <v>884.93999999999994</v>
      </c>
      <c r="AF850" s="69"/>
      <c r="AG850" s="69">
        <v>0</v>
      </c>
      <c r="AH850" s="497">
        <v>0.7</v>
      </c>
      <c r="AI850" s="594">
        <v>0</v>
      </c>
      <c r="AJ850" s="69"/>
      <c r="AK850" s="438">
        <v>0</v>
      </c>
      <c r="AL850" s="69">
        <v>0</v>
      </c>
      <c r="AM850" s="497">
        <f t="shared" si="0"/>
        <v>0.7</v>
      </c>
      <c r="AN850" s="461">
        <v>-1700</v>
      </c>
      <c r="AP850" s="640"/>
      <c r="AQ850" s="577"/>
      <c r="AS850" s="578"/>
    </row>
    <row r="851" spans="2:45" s="601" customFormat="1" x14ac:dyDescent="0.25">
      <c r="B851" s="576">
        <v>837</v>
      </c>
      <c r="C851" s="667"/>
      <c r="D851" s="15" t="s">
        <v>772</v>
      </c>
      <c r="E851" s="112"/>
      <c r="F851" s="112">
        <v>14</v>
      </c>
      <c r="G851" s="112">
        <v>12</v>
      </c>
      <c r="H851" s="69">
        <v>1007.7</v>
      </c>
      <c r="I851" s="69">
        <v>33.6</v>
      </c>
      <c r="J851" s="620">
        <v>0.2719063213257914</v>
      </c>
      <c r="K851" s="69">
        <v>274</v>
      </c>
      <c r="L851" s="620">
        <v>0</v>
      </c>
      <c r="M851" s="69">
        <v>0</v>
      </c>
      <c r="N851" s="620">
        <v>0</v>
      </c>
      <c r="O851" s="69">
        <v>0</v>
      </c>
      <c r="P851" s="69">
        <v>0</v>
      </c>
      <c r="Q851" s="69">
        <v>0</v>
      </c>
      <c r="R851" s="69">
        <v>36.700000000000003</v>
      </c>
      <c r="S851" s="69">
        <v>0</v>
      </c>
      <c r="T851" s="69">
        <v>99.4</v>
      </c>
      <c r="U851" s="620">
        <v>0.84042869901756467</v>
      </c>
      <c r="V851" s="69">
        <v>846.9</v>
      </c>
      <c r="W851" s="69">
        <v>0</v>
      </c>
      <c r="X851" s="69">
        <v>0</v>
      </c>
      <c r="Y851" s="69">
        <v>0</v>
      </c>
      <c r="Z851" s="60">
        <v>2298.3000000000002</v>
      </c>
      <c r="AA851" s="60">
        <v>0</v>
      </c>
      <c r="AB851" s="69">
        <v>846.9</v>
      </c>
      <c r="AC851" s="69">
        <v>1451.4</v>
      </c>
      <c r="AD851" s="238">
        <v>0.7</v>
      </c>
      <c r="AE851" s="69">
        <v>705.39</v>
      </c>
      <c r="AF851" s="69"/>
      <c r="AG851" s="69">
        <v>0</v>
      </c>
      <c r="AH851" s="497">
        <v>0.7</v>
      </c>
      <c r="AI851" s="594">
        <v>0</v>
      </c>
      <c r="AJ851" s="69"/>
      <c r="AK851" s="438">
        <v>0</v>
      </c>
      <c r="AL851" s="69">
        <v>0</v>
      </c>
      <c r="AM851" s="497">
        <f t="shared" si="0"/>
        <v>0.7</v>
      </c>
      <c r="AN851" s="461">
        <v>-800</v>
      </c>
      <c r="AP851" s="640"/>
      <c r="AQ851" s="577"/>
      <c r="AS851" s="578"/>
    </row>
    <row r="852" spans="2:45" s="601" customFormat="1" x14ac:dyDescent="0.25">
      <c r="B852" s="576">
        <v>838</v>
      </c>
      <c r="C852" s="667"/>
      <c r="D852" s="15" t="s">
        <v>987</v>
      </c>
      <c r="E852" s="112"/>
      <c r="F852" s="112">
        <v>17</v>
      </c>
      <c r="G852" s="112">
        <v>13</v>
      </c>
      <c r="H852" s="69">
        <v>1117.4000000000001</v>
      </c>
      <c r="I852" s="69">
        <v>85.2</v>
      </c>
      <c r="J852" s="620">
        <v>0.32101306604617863</v>
      </c>
      <c r="K852" s="69">
        <v>358.70000000000005</v>
      </c>
      <c r="L852" s="620">
        <v>0</v>
      </c>
      <c r="M852" s="69">
        <v>0</v>
      </c>
      <c r="N852" s="620">
        <v>0</v>
      </c>
      <c r="O852" s="69">
        <v>0</v>
      </c>
      <c r="P852" s="69">
        <v>0</v>
      </c>
      <c r="Q852" s="69">
        <v>0</v>
      </c>
      <c r="R852" s="69">
        <v>0</v>
      </c>
      <c r="S852" s="69">
        <v>0</v>
      </c>
      <c r="T852" s="69">
        <v>111.6</v>
      </c>
      <c r="U852" s="620">
        <v>0.80472525505638082</v>
      </c>
      <c r="V852" s="69">
        <v>899.2</v>
      </c>
      <c r="W852" s="69">
        <v>0</v>
      </c>
      <c r="X852" s="69">
        <v>0</v>
      </c>
      <c r="Y852" s="69">
        <v>0</v>
      </c>
      <c r="Z852" s="60">
        <v>2572.1000000000004</v>
      </c>
      <c r="AA852" s="60">
        <v>0</v>
      </c>
      <c r="AB852" s="69">
        <v>899.2</v>
      </c>
      <c r="AC852" s="69">
        <v>1672.9</v>
      </c>
      <c r="AD852" s="238">
        <v>0.7</v>
      </c>
      <c r="AE852" s="69">
        <v>782.18000000000006</v>
      </c>
      <c r="AF852" s="69"/>
      <c r="AG852" s="69">
        <v>0</v>
      </c>
      <c r="AH852" s="497">
        <v>0.7</v>
      </c>
      <c r="AI852" s="594">
        <v>0</v>
      </c>
      <c r="AJ852" s="69"/>
      <c r="AK852" s="438">
        <v>0</v>
      </c>
      <c r="AL852" s="69">
        <v>0</v>
      </c>
      <c r="AM852" s="497">
        <f t="shared" si="0"/>
        <v>0.7</v>
      </c>
      <c r="AN852" s="461">
        <v>-800</v>
      </c>
      <c r="AP852" s="640"/>
      <c r="AQ852" s="577"/>
      <c r="AS852" s="578"/>
    </row>
    <row r="853" spans="2:45" s="601" customFormat="1" x14ac:dyDescent="0.25">
      <c r="B853" s="576">
        <v>839</v>
      </c>
      <c r="C853" s="667" t="s">
        <v>611</v>
      </c>
      <c r="D853" s="496" t="s">
        <v>124</v>
      </c>
      <c r="E853" s="530">
        <v>0</v>
      </c>
      <c r="F853" s="530">
        <v>58</v>
      </c>
      <c r="G853" s="530">
        <v>27</v>
      </c>
      <c r="H853" s="65">
        <v>2125.6999999999998</v>
      </c>
      <c r="I853" s="65">
        <v>118.8</v>
      </c>
      <c r="J853" s="615">
        <v>0.38396763419109003</v>
      </c>
      <c r="K853" s="65">
        <v>816.2</v>
      </c>
      <c r="L853" s="615">
        <v>0</v>
      </c>
      <c r="M853" s="65">
        <v>0</v>
      </c>
      <c r="N853" s="615">
        <v>0</v>
      </c>
      <c r="O853" s="65">
        <v>0</v>
      </c>
      <c r="P853" s="65">
        <v>0</v>
      </c>
      <c r="Q853" s="65">
        <v>0</v>
      </c>
      <c r="R853" s="65">
        <v>73.400000000000006</v>
      </c>
      <c r="S853" s="65">
        <v>0</v>
      </c>
      <c r="T853" s="65">
        <v>249.50000000000003</v>
      </c>
      <c r="U853" s="615">
        <v>0.93376299571905741</v>
      </c>
      <c r="V853" s="65">
        <v>1984.9</v>
      </c>
      <c r="W853" s="65">
        <v>0</v>
      </c>
      <c r="X853" s="65">
        <v>0</v>
      </c>
      <c r="Y853" s="65">
        <v>0</v>
      </c>
      <c r="Z853" s="65">
        <v>5368.5</v>
      </c>
      <c r="AA853" s="65">
        <v>0</v>
      </c>
      <c r="AB853" s="140">
        <v>1984.9</v>
      </c>
      <c r="AC853" s="140">
        <v>3383.6</v>
      </c>
      <c r="AD853" s="232">
        <v>0.7</v>
      </c>
      <c r="AE853" s="140">
        <v>1487.9899999999998</v>
      </c>
      <c r="AF853" s="140"/>
      <c r="AG853" s="140">
        <v>0</v>
      </c>
      <c r="AH853" s="497"/>
      <c r="AI853" s="140">
        <v>0</v>
      </c>
      <c r="AJ853" s="65"/>
      <c r="AK853" s="429"/>
      <c r="AL853" s="65">
        <v>0</v>
      </c>
      <c r="AM853" s="497"/>
      <c r="AN853" s="62">
        <v>-3800</v>
      </c>
      <c r="AP853" s="640"/>
      <c r="AQ853" s="577"/>
      <c r="AS853" s="578"/>
    </row>
    <row r="854" spans="2:45" s="601" customFormat="1" x14ac:dyDescent="0.25">
      <c r="B854" s="576">
        <v>840</v>
      </c>
      <c r="C854" s="667"/>
      <c r="D854" s="15" t="s">
        <v>773</v>
      </c>
      <c r="E854" s="112"/>
      <c r="F854" s="112">
        <v>31</v>
      </c>
      <c r="G854" s="112">
        <v>11</v>
      </c>
      <c r="H854" s="69">
        <v>915.00000000000011</v>
      </c>
      <c r="I854" s="69">
        <v>48</v>
      </c>
      <c r="J854" s="620">
        <v>0.38251366120218572</v>
      </c>
      <c r="K854" s="69">
        <v>350</v>
      </c>
      <c r="L854" s="620">
        <v>0</v>
      </c>
      <c r="M854" s="69">
        <v>0</v>
      </c>
      <c r="N854" s="620">
        <v>0</v>
      </c>
      <c r="O854" s="69">
        <v>0</v>
      </c>
      <c r="P854" s="69">
        <v>0</v>
      </c>
      <c r="Q854" s="69">
        <v>0</v>
      </c>
      <c r="R854" s="69">
        <v>73.400000000000006</v>
      </c>
      <c r="S854" s="69">
        <v>0</v>
      </c>
      <c r="T854" s="69">
        <v>115.60000000000002</v>
      </c>
      <c r="U854" s="620">
        <v>0.99999999999999989</v>
      </c>
      <c r="V854" s="69">
        <v>915</v>
      </c>
      <c r="W854" s="69">
        <v>0</v>
      </c>
      <c r="X854" s="69">
        <v>0</v>
      </c>
      <c r="Y854" s="69">
        <v>0</v>
      </c>
      <c r="Z854" s="60">
        <v>2417</v>
      </c>
      <c r="AA854" s="60">
        <v>0</v>
      </c>
      <c r="AB854" s="69">
        <v>915</v>
      </c>
      <c r="AC854" s="69">
        <v>1502</v>
      </c>
      <c r="AD854" s="238">
        <v>0.7</v>
      </c>
      <c r="AE854" s="69">
        <v>640.5</v>
      </c>
      <c r="AF854" s="69"/>
      <c r="AG854" s="69">
        <v>0</v>
      </c>
      <c r="AH854" s="497">
        <v>0.7</v>
      </c>
      <c r="AI854" s="594">
        <v>0</v>
      </c>
      <c r="AJ854" s="69"/>
      <c r="AK854" s="438">
        <v>0</v>
      </c>
      <c r="AL854" s="69">
        <v>0</v>
      </c>
      <c r="AM854" s="497">
        <f t="shared" si="0"/>
        <v>0.7</v>
      </c>
      <c r="AN854" s="461">
        <v>-1800</v>
      </c>
      <c r="AP854" s="640"/>
      <c r="AQ854" s="577"/>
      <c r="AS854" s="578"/>
    </row>
    <row r="855" spans="2:45" s="601" customFormat="1" x14ac:dyDescent="0.25">
      <c r="B855" s="576">
        <v>841</v>
      </c>
      <c r="C855" s="667"/>
      <c r="D855" s="15" t="s">
        <v>774</v>
      </c>
      <c r="E855" s="112"/>
      <c r="F855" s="112">
        <v>27</v>
      </c>
      <c r="G855" s="112">
        <v>16</v>
      </c>
      <c r="H855" s="69">
        <v>1210.6999999999998</v>
      </c>
      <c r="I855" s="69">
        <v>70.8</v>
      </c>
      <c r="J855" s="620">
        <v>0.38506649046006453</v>
      </c>
      <c r="K855" s="69">
        <v>466.20000000000005</v>
      </c>
      <c r="L855" s="620">
        <v>0</v>
      </c>
      <c r="M855" s="69">
        <v>0</v>
      </c>
      <c r="N855" s="620">
        <v>0</v>
      </c>
      <c r="O855" s="69">
        <v>0</v>
      </c>
      <c r="P855" s="69">
        <v>0</v>
      </c>
      <c r="Q855" s="69">
        <v>0</v>
      </c>
      <c r="R855" s="69">
        <v>0</v>
      </c>
      <c r="S855" s="69">
        <v>0</v>
      </c>
      <c r="T855" s="69">
        <v>133.9</v>
      </c>
      <c r="U855" s="620">
        <v>0.88370364252085587</v>
      </c>
      <c r="V855" s="69">
        <v>1069.9000000000001</v>
      </c>
      <c r="W855" s="69">
        <v>0</v>
      </c>
      <c r="X855" s="69">
        <v>0</v>
      </c>
      <c r="Y855" s="69">
        <v>0</v>
      </c>
      <c r="Z855" s="60">
        <v>2951.5</v>
      </c>
      <c r="AA855" s="60">
        <v>0</v>
      </c>
      <c r="AB855" s="69">
        <v>1069.9000000000001</v>
      </c>
      <c r="AC855" s="69">
        <v>1881.6</v>
      </c>
      <c r="AD855" s="238">
        <v>0.7</v>
      </c>
      <c r="AE855" s="69">
        <v>847.48999999999978</v>
      </c>
      <c r="AF855" s="69"/>
      <c r="AG855" s="69">
        <v>0</v>
      </c>
      <c r="AH855" s="497">
        <v>0.7</v>
      </c>
      <c r="AI855" s="594">
        <v>0</v>
      </c>
      <c r="AJ855" s="69"/>
      <c r="AK855" s="438">
        <v>0</v>
      </c>
      <c r="AL855" s="69">
        <v>0</v>
      </c>
      <c r="AM855" s="497">
        <f t="shared" si="0"/>
        <v>0.7</v>
      </c>
      <c r="AN855" s="461">
        <v>-2000</v>
      </c>
      <c r="AP855" s="640"/>
      <c r="AQ855" s="577"/>
      <c r="AS855" s="578"/>
    </row>
    <row r="856" spans="2:45" s="601" customFormat="1" x14ac:dyDescent="0.25">
      <c r="B856" s="576">
        <v>842</v>
      </c>
      <c r="C856" s="667" t="s">
        <v>612</v>
      </c>
      <c r="D856" s="496" t="s">
        <v>124</v>
      </c>
      <c r="E856" s="530">
        <v>0</v>
      </c>
      <c r="F856" s="530">
        <v>56</v>
      </c>
      <c r="G856" s="530">
        <v>39</v>
      </c>
      <c r="H856" s="65">
        <v>3365.2000000000003</v>
      </c>
      <c r="I856" s="65">
        <v>147.6</v>
      </c>
      <c r="J856" s="615">
        <v>0.33620587186497086</v>
      </c>
      <c r="K856" s="65">
        <v>1131.4000000000001</v>
      </c>
      <c r="L856" s="615">
        <v>0</v>
      </c>
      <c r="M856" s="65">
        <v>0</v>
      </c>
      <c r="N856" s="615">
        <v>0</v>
      </c>
      <c r="O856" s="65">
        <v>0</v>
      </c>
      <c r="P856" s="65">
        <v>0</v>
      </c>
      <c r="Q856" s="65">
        <v>0</v>
      </c>
      <c r="R856" s="65">
        <v>36.700000000000003</v>
      </c>
      <c r="S856" s="65">
        <v>0</v>
      </c>
      <c r="T856" s="65">
        <v>361.5</v>
      </c>
      <c r="U856" s="615">
        <v>0.8971234993462498</v>
      </c>
      <c r="V856" s="65">
        <v>3019</v>
      </c>
      <c r="W856" s="65">
        <v>0</v>
      </c>
      <c r="X856" s="65">
        <v>0</v>
      </c>
      <c r="Y856" s="65">
        <v>0</v>
      </c>
      <c r="Z856" s="65">
        <v>8061.4000000000005</v>
      </c>
      <c r="AA856" s="65">
        <v>0</v>
      </c>
      <c r="AB856" s="140">
        <v>3019</v>
      </c>
      <c r="AC856" s="140">
        <v>5042.4000000000005</v>
      </c>
      <c r="AD856" s="232">
        <v>0.7</v>
      </c>
      <c r="AE856" s="140">
        <v>2355.6400000000003</v>
      </c>
      <c r="AF856" s="140"/>
      <c r="AG856" s="140">
        <v>0</v>
      </c>
      <c r="AH856" s="497"/>
      <c r="AI856" s="140">
        <v>0</v>
      </c>
      <c r="AJ856" s="65"/>
      <c r="AK856" s="429"/>
      <c r="AL856" s="65">
        <v>0</v>
      </c>
      <c r="AM856" s="497"/>
      <c r="AN856" s="62">
        <v>-2800</v>
      </c>
      <c r="AP856" s="640"/>
      <c r="AQ856" s="577"/>
      <c r="AS856" s="578"/>
    </row>
    <row r="857" spans="2:45" s="601" customFormat="1" x14ac:dyDescent="0.25">
      <c r="B857" s="576">
        <v>843</v>
      </c>
      <c r="C857" s="667"/>
      <c r="D857" s="15" t="s">
        <v>775</v>
      </c>
      <c r="E857" s="112"/>
      <c r="F857" s="112">
        <v>37</v>
      </c>
      <c r="G857" s="112">
        <v>25</v>
      </c>
      <c r="H857" s="69">
        <v>2258.8000000000002</v>
      </c>
      <c r="I857" s="69">
        <v>75.599999999999994</v>
      </c>
      <c r="J857" s="620">
        <v>0.29515672038250396</v>
      </c>
      <c r="K857" s="69">
        <v>666.7</v>
      </c>
      <c r="L857" s="620">
        <v>0</v>
      </c>
      <c r="M857" s="69">
        <v>0</v>
      </c>
      <c r="N857" s="620">
        <v>0</v>
      </c>
      <c r="O857" s="69">
        <v>0</v>
      </c>
      <c r="P857" s="69">
        <v>0</v>
      </c>
      <c r="Q857" s="69">
        <v>0</v>
      </c>
      <c r="R857" s="69">
        <v>0</v>
      </c>
      <c r="S857" s="69">
        <v>0</v>
      </c>
      <c r="T857" s="69">
        <v>225.60000000000002</v>
      </c>
      <c r="U857" s="620">
        <v>0.86886842571276779</v>
      </c>
      <c r="V857" s="69">
        <v>1962.6000000000001</v>
      </c>
      <c r="W857" s="69">
        <v>0</v>
      </c>
      <c r="X857" s="69">
        <v>0</v>
      </c>
      <c r="Y857" s="69">
        <v>0</v>
      </c>
      <c r="Z857" s="60">
        <v>5189.3</v>
      </c>
      <c r="AA857" s="60">
        <v>0</v>
      </c>
      <c r="AB857" s="69">
        <v>1962.6000000000001</v>
      </c>
      <c r="AC857" s="69">
        <v>3226.7000000000003</v>
      </c>
      <c r="AD857" s="238">
        <v>0.7</v>
      </c>
      <c r="AE857" s="69">
        <v>1581.16</v>
      </c>
      <c r="AF857" s="69"/>
      <c r="AG857" s="69">
        <v>0</v>
      </c>
      <c r="AH857" s="497">
        <v>0.7</v>
      </c>
      <c r="AI857" s="594">
        <v>0</v>
      </c>
      <c r="AJ857" s="69"/>
      <c r="AK857" s="438">
        <v>0</v>
      </c>
      <c r="AL857" s="69">
        <v>0</v>
      </c>
      <c r="AM857" s="497">
        <f t="shared" si="0"/>
        <v>0.7</v>
      </c>
      <c r="AN857" s="461">
        <v>-2000</v>
      </c>
      <c r="AP857" s="640"/>
      <c r="AQ857" s="577"/>
      <c r="AS857" s="578"/>
    </row>
    <row r="858" spans="2:45" s="601" customFormat="1" x14ac:dyDescent="0.25">
      <c r="B858" s="576">
        <v>844</v>
      </c>
      <c r="C858" s="667"/>
      <c r="D858" s="15" t="s">
        <v>776</v>
      </c>
      <c r="E858" s="112"/>
      <c r="F858" s="112">
        <v>19</v>
      </c>
      <c r="G858" s="112">
        <v>14</v>
      </c>
      <c r="H858" s="69">
        <v>1106.4000000000001</v>
      </c>
      <c r="I858" s="69">
        <v>72</v>
      </c>
      <c r="J858" s="620">
        <v>0.42001084598698485</v>
      </c>
      <c r="K858" s="69">
        <v>464.70000000000005</v>
      </c>
      <c r="L858" s="620">
        <v>0</v>
      </c>
      <c r="M858" s="69">
        <v>0</v>
      </c>
      <c r="N858" s="620">
        <v>0</v>
      </c>
      <c r="O858" s="69">
        <v>0</v>
      </c>
      <c r="P858" s="69">
        <v>0</v>
      </c>
      <c r="Q858" s="69">
        <v>0</v>
      </c>
      <c r="R858" s="69">
        <v>36.700000000000003</v>
      </c>
      <c r="S858" s="69">
        <v>0</v>
      </c>
      <c r="T858" s="69">
        <v>135.89999999999998</v>
      </c>
      <c r="U858" s="620">
        <v>0.95480838756326825</v>
      </c>
      <c r="V858" s="69">
        <v>1056.4000000000001</v>
      </c>
      <c r="W858" s="69">
        <v>0</v>
      </c>
      <c r="X858" s="69">
        <v>0</v>
      </c>
      <c r="Y858" s="69">
        <v>0</v>
      </c>
      <c r="Z858" s="60">
        <v>2872.1000000000004</v>
      </c>
      <c r="AA858" s="60">
        <v>0</v>
      </c>
      <c r="AB858" s="69">
        <v>1056.4000000000001</v>
      </c>
      <c r="AC858" s="69">
        <v>1815.7000000000003</v>
      </c>
      <c r="AD858" s="238">
        <v>0.7</v>
      </c>
      <c r="AE858" s="69">
        <v>774.48</v>
      </c>
      <c r="AF858" s="69"/>
      <c r="AG858" s="69">
        <v>0</v>
      </c>
      <c r="AH858" s="497">
        <v>0.7</v>
      </c>
      <c r="AI858" s="594">
        <v>0</v>
      </c>
      <c r="AJ858" s="69"/>
      <c r="AK858" s="438">
        <v>0</v>
      </c>
      <c r="AL858" s="69">
        <v>0</v>
      </c>
      <c r="AM858" s="497">
        <f t="shared" si="0"/>
        <v>0.7</v>
      </c>
      <c r="AN858" s="461">
        <v>-800</v>
      </c>
      <c r="AP858" s="640"/>
      <c r="AQ858" s="577"/>
      <c r="AS858" s="578"/>
    </row>
    <row r="859" spans="2:45" s="601" customFormat="1" x14ac:dyDescent="0.25">
      <c r="B859" s="576">
        <v>845</v>
      </c>
      <c r="C859" s="667" t="s">
        <v>613</v>
      </c>
      <c r="D859" s="496" t="s">
        <v>124</v>
      </c>
      <c r="E859" s="530">
        <v>0</v>
      </c>
      <c r="F859" s="530">
        <v>52</v>
      </c>
      <c r="G859" s="530">
        <v>27</v>
      </c>
      <c r="H859" s="65">
        <v>2096.6999999999998</v>
      </c>
      <c r="I859" s="65">
        <v>93.6</v>
      </c>
      <c r="J859" s="615">
        <v>0.29689512090427816</v>
      </c>
      <c r="K859" s="65">
        <v>622.5</v>
      </c>
      <c r="L859" s="615">
        <v>0</v>
      </c>
      <c r="M859" s="65">
        <v>0</v>
      </c>
      <c r="N859" s="615">
        <v>0</v>
      </c>
      <c r="O859" s="65">
        <v>0</v>
      </c>
      <c r="P859" s="65">
        <v>0</v>
      </c>
      <c r="Q859" s="65">
        <v>0</v>
      </c>
      <c r="R859" s="65">
        <v>114.4</v>
      </c>
      <c r="S859" s="65">
        <v>0</v>
      </c>
      <c r="T859" s="65">
        <v>230.4</v>
      </c>
      <c r="U859" s="615">
        <v>0.92335574951113675</v>
      </c>
      <c r="V859" s="65">
        <v>1936.0000000000002</v>
      </c>
      <c r="W859" s="65">
        <v>0</v>
      </c>
      <c r="X859" s="65">
        <v>0</v>
      </c>
      <c r="Y859" s="65">
        <v>0</v>
      </c>
      <c r="Z859" s="65">
        <v>5093.6000000000004</v>
      </c>
      <c r="AA859" s="65">
        <v>0</v>
      </c>
      <c r="AB859" s="140">
        <v>1936.0000000000002</v>
      </c>
      <c r="AC859" s="140">
        <v>3157.6</v>
      </c>
      <c r="AD859" s="232">
        <v>0.7</v>
      </c>
      <c r="AE859" s="140">
        <v>1467.69</v>
      </c>
      <c r="AF859" s="140"/>
      <c r="AG859" s="140">
        <v>0</v>
      </c>
      <c r="AH859" s="497"/>
      <c r="AI859" s="140">
        <v>0</v>
      </c>
      <c r="AJ859" s="65"/>
      <c r="AK859" s="429"/>
      <c r="AL859" s="65">
        <v>0</v>
      </c>
      <c r="AM859" s="497"/>
      <c r="AN859" s="62">
        <v>-4100</v>
      </c>
      <c r="AP859" s="640"/>
      <c r="AQ859" s="577"/>
      <c r="AS859" s="578"/>
    </row>
    <row r="860" spans="2:45" s="601" customFormat="1" x14ac:dyDescent="0.25">
      <c r="B860" s="576">
        <v>846</v>
      </c>
      <c r="C860" s="667"/>
      <c r="D860" s="15" t="s">
        <v>777</v>
      </c>
      <c r="E860" s="112"/>
      <c r="F860" s="112">
        <v>30</v>
      </c>
      <c r="G860" s="112">
        <v>12</v>
      </c>
      <c r="H860" s="69">
        <v>968.7</v>
      </c>
      <c r="I860" s="69">
        <v>45.6</v>
      </c>
      <c r="J860" s="620">
        <v>0.33002993702900796</v>
      </c>
      <c r="K860" s="69">
        <v>319.70000000000005</v>
      </c>
      <c r="L860" s="620">
        <v>0</v>
      </c>
      <c r="M860" s="69">
        <v>0</v>
      </c>
      <c r="N860" s="620">
        <v>0</v>
      </c>
      <c r="O860" s="69">
        <v>0</v>
      </c>
      <c r="P860" s="69">
        <v>0</v>
      </c>
      <c r="Q860" s="69">
        <v>0</v>
      </c>
      <c r="R860" s="69">
        <v>76.8</v>
      </c>
      <c r="S860" s="69">
        <v>0</v>
      </c>
      <c r="T860" s="69">
        <v>117.50000000000001</v>
      </c>
      <c r="U860" s="620">
        <v>1</v>
      </c>
      <c r="V860" s="69">
        <v>968.7</v>
      </c>
      <c r="W860" s="69">
        <v>0</v>
      </c>
      <c r="X860" s="69">
        <v>0</v>
      </c>
      <c r="Y860" s="69">
        <v>0</v>
      </c>
      <c r="Z860" s="60">
        <v>2497</v>
      </c>
      <c r="AA860" s="60">
        <v>0</v>
      </c>
      <c r="AB860" s="69">
        <v>968.7</v>
      </c>
      <c r="AC860" s="69">
        <v>1528.3</v>
      </c>
      <c r="AD860" s="238">
        <v>0.7</v>
      </c>
      <c r="AE860" s="69">
        <v>678.09</v>
      </c>
      <c r="AF860" s="69"/>
      <c r="AG860" s="69">
        <v>0</v>
      </c>
      <c r="AH860" s="497">
        <v>0.7</v>
      </c>
      <c r="AI860" s="594">
        <v>0</v>
      </c>
      <c r="AJ860" s="69"/>
      <c r="AK860" s="438">
        <v>0</v>
      </c>
      <c r="AL860" s="69">
        <v>0</v>
      </c>
      <c r="AM860" s="497">
        <f t="shared" si="0"/>
        <v>0.7</v>
      </c>
      <c r="AN860" s="461">
        <v>-1800</v>
      </c>
      <c r="AP860" s="640"/>
      <c r="AQ860" s="577"/>
      <c r="AS860" s="578"/>
    </row>
    <row r="861" spans="2:45" s="601" customFormat="1" x14ac:dyDescent="0.25">
      <c r="B861" s="576">
        <v>847</v>
      </c>
      <c r="C861" s="667"/>
      <c r="D861" s="15" t="s">
        <v>778</v>
      </c>
      <c r="E861" s="112"/>
      <c r="F861" s="112">
        <v>22</v>
      </c>
      <c r="G861" s="112">
        <v>15</v>
      </c>
      <c r="H861" s="69">
        <v>1128</v>
      </c>
      <c r="I861" s="69">
        <v>48</v>
      </c>
      <c r="J861" s="620">
        <v>0.26843971631205671</v>
      </c>
      <c r="K861" s="69">
        <v>302.79999999999995</v>
      </c>
      <c r="L861" s="620">
        <v>0</v>
      </c>
      <c r="M861" s="69">
        <v>0</v>
      </c>
      <c r="N861" s="620">
        <v>0</v>
      </c>
      <c r="O861" s="69">
        <v>0</v>
      </c>
      <c r="P861" s="69">
        <v>0</v>
      </c>
      <c r="Q861" s="69">
        <v>0</v>
      </c>
      <c r="R861" s="69">
        <v>37.6</v>
      </c>
      <c r="S861" s="69">
        <v>0</v>
      </c>
      <c r="T861" s="69">
        <v>112.89999999999999</v>
      </c>
      <c r="U861" s="620">
        <v>0.85753546099290801</v>
      </c>
      <c r="V861" s="69">
        <v>967.30000000000018</v>
      </c>
      <c r="W861" s="69">
        <v>0</v>
      </c>
      <c r="X861" s="69">
        <v>0</v>
      </c>
      <c r="Y861" s="69">
        <v>0</v>
      </c>
      <c r="Z861" s="60">
        <v>2596.6000000000004</v>
      </c>
      <c r="AA861" s="60">
        <v>0</v>
      </c>
      <c r="AB861" s="69">
        <v>967.30000000000018</v>
      </c>
      <c r="AC861" s="69">
        <v>1629.3</v>
      </c>
      <c r="AD861" s="238">
        <v>0.7</v>
      </c>
      <c r="AE861" s="69">
        <v>789.59999999999991</v>
      </c>
      <c r="AF861" s="69"/>
      <c r="AG861" s="69">
        <v>0</v>
      </c>
      <c r="AH861" s="497">
        <v>0.7</v>
      </c>
      <c r="AI861" s="594">
        <v>0</v>
      </c>
      <c r="AJ861" s="69"/>
      <c r="AK861" s="438">
        <v>0</v>
      </c>
      <c r="AL861" s="69">
        <v>0</v>
      </c>
      <c r="AM861" s="497">
        <f t="shared" si="0"/>
        <v>0.7</v>
      </c>
      <c r="AN861" s="461">
        <v>-2300</v>
      </c>
      <c r="AP861" s="640"/>
      <c r="AQ861" s="577"/>
      <c r="AS861" s="578"/>
    </row>
    <row r="862" spans="2:45" s="601" customFormat="1" x14ac:dyDescent="0.25">
      <c r="B862" s="576">
        <v>848</v>
      </c>
      <c r="C862" s="667" t="s">
        <v>614</v>
      </c>
      <c r="D862" s="496" t="s">
        <v>124</v>
      </c>
      <c r="E862" s="530">
        <v>0</v>
      </c>
      <c r="F862" s="530">
        <v>44</v>
      </c>
      <c r="G862" s="530">
        <v>35</v>
      </c>
      <c r="H862" s="65">
        <v>3406.6000000000004</v>
      </c>
      <c r="I862" s="65">
        <v>93.199999999999989</v>
      </c>
      <c r="J862" s="615">
        <v>0.22650149709387657</v>
      </c>
      <c r="K862" s="65">
        <v>771.6</v>
      </c>
      <c r="L862" s="615">
        <v>0</v>
      </c>
      <c r="M862" s="65">
        <v>0</v>
      </c>
      <c r="N862" s="615">
        <v>0</v>
      </c>
      <c r="O862" s="65">
        <v>0</v>
      </c>
      <c r="P862" s="65">
        <v>0</v>
      </c>
      <c r="Q862" s="65">
        <v>0</v>
      </c>
      <c r="R862" s="65">
        <v>37.6</v>
      </c>
      <c r="S862" s="65">
        <v>0</v>
      </c>
      <c r="T862" s="65">
        <v>332.59999999999997</v>
      </c>
      <c r="U862" s="615">
        <v>0.90559502142899073</v>
      </c>
      <c r="V862" s="65">
        <v>3085</v>
      </c>
      <c r="W862" s="65">
        <v>0</v>
      </c>
      <c r="X862" s="65">
        <v>0</v>
      </c>
      <c r="Y862" s="65">
        <v>0</v>
      </c>
      <c r="Z862" s="65">
        <v>7726.6</v>
      </c>
      <c r="AA862" s="65">
        <v>0</v>
      </c>
      <c r="AB862" s="140">
        <v>3085</v>
      </c>
      <c r="AC862" s="140">
        <v>4641.6000000000004</v>
      </c>
      <c r="AD862" s="232">
        <v>0.7</v>
      </c>
      <c r="AE862" s="140">
        <v>2384.62</v>
      </c>
      <c r="AF862" s="140"/>
      <c r="AG862" s="140">
        <v>0</v>
      </c>
      <c r="AH862" s="497"/>
      <c r="AI862" s="140">
        <v>0</v>
      </c>
      <c r="AJ862" s="65"/>
      <c r="AK862" s="429"/>
      <c r="AL862" s="65">
        <v>0</v>
      </c>
      <c r="AM862" s="497"/>
      <c r="AN862" s="62">
        <v>-5300</v>
      </c>
      <c r="AP862" s="640"/>
      <c r="AQ862" s="577"/>
      <c r="AS862" s="578"/>
    </row>
    <row r="863" spans="2:45" s="601" customFormat="1" x14ac:dyDescent="0.25">
      <c r="B863" s="576">
        <v>849</v>
      </c>
      <c r="C863" s="667"/>
      <c r="D863" s="15" t="s">
        <v>779</v>
      </c>
      <c r="E863" s="112"/>
      <c r="F863" s="112">
        <v>26</v>
      </c>
      <c r="G863" s="112">
        <v>17</v>
      </c>
      <c r="H863" s="69">
        <v>1609.7</v>
      </c>
      <c r="I863" s="69">
        <v>40.4</v>
      </c>
      <c r="J863" s="620">
        <v>0.17220600111822076</v>
      </c>
      <c r="K863" s="69">
        <v>277.2</v>
      </c>
      <c r="L863" s="620">
        <v>0</v>
      </c>
      <c r="M863" s="69">
        <v>0</v>
      </c>
      <c r="N863" s="620">
        <v>0</v>
      </c>
      <c r="O863" s="69">
        <v>0</v>
      </c>
      <c r="P863" s="69">
        <v>0</v>
      </c>
      <c r="Q863" s="69">
        <v>0</v>
      </c>
      <c r="R863" s="69">
        <v>37.6</v>
      </c>
      <c r="S863" s="69">
        <v>0</v>
      </c>
      <c r="T863" s="69">
        <v>157.29999999999998</v>
      </c>
      <c r="U863" s="620">
        <v>0.95005280487047283</v>
      </c>
      <c r="V863" s="69">
        <v>1529.3000000000002</v>
      </c>
      <c r="W863" s="69">
        <v>0</v>
      </c>
      <c r="X863" s="69">
        <v>0</v>
      </c>
      <c r="Y863" s="69">
        <v>0</v>
      </c>
      <c r="Z863" s="60">
        <v>3651.5000000000005</v>
      </c>
      <c r="AA863" s="60">
        <v>0</v>
      </c>
      <c r="AB863" s="69">
        <v>1529.3000000000002</v>
      </c>
      <c r="AC863" s="69">
        <v>2122.2000000000003</v>
      </c>
      <c r="AD863" s="238">
        <v>0.7</v>
      </c>
      <c r="AE863" s="69">
        <v>1126.79</v>
      </c>
      <c r="AF863" s="69"/>
      <c r="AG863" s="69">
        <v>0</v>
      </c>
      <c r="AH863" s="497">
        <v>0.7</v>
      </c>
      <c r="AI863" s="594">
        <v>0</v>
      </c>
      <c r="AJ863" s="69"/>
      <c r="AK863" s="438">
        <v>0</v>
      </c>
      <c r="AL863" s="69">
        <v>0</v>
      </c>
      <c r="AM863" s="497">
        <f t="shared" si="0"/>
        <v>0.7</v>
      </c>
      <c r="AN863" s="461">
        <v>-3000</v>
      </c>
      <c r="AP863" s="640"/>
      <c r="AQ863" s="577"/>
      <c r="AS863" s="578"/>
    </row>
    <row r="864" spans="2:45" s="601" customFormat="1" x14ac:dyDescent="0.25">
      <c r="B864" s="576">
        <v>850</v>
      </c>
      <c r="C864" s="667"/>
      <c r="D864" s="15" t="s">
        <v>780</v>
      </c>
      <c r="E864" s="112"/>
      <c r="F864" s="112">
        <v>18</v>
      </c>
      <c r="G864" s="112">
        <v>18</v>
      </c>
      <c r="H864" s="69">
        <v>1796.9</v>
      </c>
      <c r="I864" s="69">
        <v>52.8</v>
      </c>
      <c r="J864" s="620">
        <v>0.27514051978407256</v>
      </c>
      <c r="K864" s="69">
        <v>494.40000000000003</v>
      </c>
      <c r="L864" s="620">
        <v>0</v>
      </c>
      <c r="M864" s="69">
        <v>0</v>
      </c>
      <c r="N864" s="620">
        <v>0</v>
      </c>
      <c r="O864" s="69">
        <v>0</v>
      </c>
      <c r="P864" s="69">
        <v>0</v>
      </c>
      <c r="Q864" s="69">
        <v>0</v>
      </c>
      <c r="R864" s="69">
        <v>0</v>
      </c>
      <c r="S864" s="69">
        <v>0</v>
      </c>
      <c r="T864" s="69">
        <v>175.29999999999998</v>
      </c>
      <c r="U864" s="620">
        <v>0.86576882408592559</v>
      </c>
      <c r="V864" s="69">
        <v>1555.6999999999998</v>
      </c>
      <c r="W864" s="69">
        <v>0</v>
      </c>
      <c r="X864" s="69">
        <v>0</v>
      </c>
      <c r="Y864" s="69">
        <v>0</v>
      </c>
      <c r="Z864" s="60">
        <v>4075.1</v>
      </c>
      <c r="AA864" s="60">
        <v>0</v>
      </c>
      <c r="AB864" s="69">
        <v>1555.6999999999998</v>
      </c>
      <c r="AC864" s="69">
        <v>2519.4</v>
      </c>
      <c r="AD864" s="238">
        <v>0.7</v>
      </c>
      <c r="AE864" s="69">
        <v>1257.83</v>
      </c>
      <c r="AF864" s="69"/>
      <c r="AG864" s="69">
        <v>0</v>
      </c>
      <c r="AH864" s="497">
        <v>0.7</v>
      </c>
      <c r="AI864" s="594">
        <v>0</v>
      </c>
      <c r="AJ864" s="69"/>
      <c r="AK864" s="438">
        <v>0</v>
      </c>
      <c r="AL864" s="69">
        <v>0</v>
      </c>
      <c r="AM864" s="497">
        <f t="shared" si="0"/>
        <v>0.7</v>
      </c>
      <c r="AN864" s="461">
        <v>-2300</v>
      </c>
      <c r="AP864" s="640"/>
      <c r="AQ864" s="577"/>
      <c r="AS864" s="578"/>
    </row>
    <row r="865" spans="2:45" x14ac:dyDescent="0.25">
      <c r="B865" s="576">
        <v>851</v>
      </c>
      <c r="C865" s="667" t="s">
        <v>615</v>
      </c>
      <c r="D865" s="496" t="s">
        <v>124</v>
      </c>
      <c r="E865" s="530">
        <v>13</v>
      </c>
      <c r="F865" s="530">
        <v>167</v>
      </c>
      <c r="G865" s="530">
        <v>80</v>
      </c>
      <c r="H865" s="65">
        <v>7289.8</v>
      </c>
      <c r="I865" s="65">
        <v>207.6</v>
      </c>
      <c r="J865" s="615">
        <v>0.26420477928063868</v>
      </c>
      <c r="K865" s="65">
        <v>1926</v>
      </c>
      <c r="L865" s="615">
        <v>0</v>
      </c>
      <c r="M865" s="65">
        <v>0</v>
      </c>
      <c r="N865" s="615">
        <v>0</v>
      </c>
      <c r="O865" s="65">
        <v>0</v>
      </c>
      <c r="P865" s="65">
        <v>0</v>
      </c>
      <c r="Q865" s="65">
        <v>0</v>
      </c>
      <c r="R865" s="65">
        <v>367</v>
      </c>
      <c r="S865" s="65">
        <v>0</v>
      </c>
      <c r="T865" s="65">
        <v>812.7</v>
      </c>
      <c r="U865" s="615">
        <v>0.99318225465719223</v>
      </c>
      <c r="V865" s="65">
        <v>7240.1</v>
      </c>
      <c r="W865" s="65">
        <v>0</v>
      </c>
      <c r="X865" s="65">
        <v>0</v>
      </c>
      <c r="Y865" s="65">
        <v>0</v>
      </c>
      <c r="Z865" s="65">
        <v>17843.200000000004</v>
      </c>
      <c r="AA865" s="65">
        <v>0</v>
      </c>
      <c r="AB865" s="140">
        <v>7240.1</v>
      </c>
      <c r="AC865" s="140">
        <v>10603.100000000002</v>
      </c>
      <c r="AD865" s="232">
        <v>0.7</v>
      </c>
      <c r="AE865" s="140">
        <v>5102.8599999999997</v>
      </c>
      <c r="AF865" s="140"/>
      <c r="AG865" s="140">
        <v>4500</v>
      </c>
      <c r="AH865" s="497"/>
      <c r="AI865" s="140">
        <v>4500</v>
      </c>
      <c r="AJ865" s="65"/>
      <c r="AK865" s="429"/>
      <c r="AL865" s="65">
        <v>0</v>
      </c>
      <c r="AM865" s="497"/>
      <c r="AN865" s="62">
        <v>0</v>
      </c>
      <c r="AP865" s="640"/>
      <c r="AQ865" s="577"/>
      <c r="AS865" s="578"/>
    </row>
    <row r="866" spans="2:45" x14ac:dyDescent="0.25">
      <c r="B866" s="576">
        <v>852</v>
      </c>
      <c r="C866" s="667"/>
      <c r="D866" s="15" t="s">
        <v>781</v>
      </c>
      <c r="E866" s="112">
        <v>13</v>
      </c>
      <c r="F866" s="112">
        <v>167</v>
      </c>
      <c r="G866" s="112">
        <v>80</v>
      </c>
      <c r="H866" s="69">
        <v>7289.8</v>
      </c>
      <c r="I866" s="69">
        <v>207.6</v>
      </c>
      <c r="J866" s="620">
        <v>0.26601842515987351</v>
      </c>
      <c r="K866" s="69">
        <v>1926</v>
      </c>
      <c r="L866" s="620">
        <v>0</v>
      </c>
      <c r="M866" s="69">
        <v>0</v>
      </c>
      <c r="N866" s="620">
        <v>0</v>
      </c>
      <c r="O866" s="69">
        <v>0</v>
      </c>
      <c r="P866" s="69">
        <v>0</v>
      </c>
      <c r="Q866" s="69">
        <v>0</v>
      </c>
      <c r="R866" s="69">
        <v>367</v>
      </c>
      <c r="S866" s="69">
        <v>0</v>
      </c>
      <c r="T866" s="69">
        <v>812.7</v>
      </c>
      <c r="U866" s="620">
        <v>0.99318225465719223</v>
      </c>
      <c r="V866" s="69">
        <v>7240.1</v>
      </c>
      <c r="W866" s="69">
        <v>0</v>
      </c>
      <c r="X866" s="69">
        <v>0</v>
      </c>
      <c r="Y866" s="69">
        <v>0</v>
      </c>
      <c r="Z866" s="60">
        <v>17843.200000000004</v>
      </c>
      <c r="AA866" s="60">
        <v>0</v>
      </c>
      <c r="AB866" s="69">
        <v>7240.1</v>
      </c>
      <c r="AC866" s="69">
        <v>10603.100000000002</v>
      </c>
      <c r="AD866" s="238">
        <v>0.7</v>
      </c>
      <c r="AE866" s="69">
        <v>5102.8599999999997</v>
      </c>
      <c r="AF866" s="69"/>
      <c r="AG866" s="69">
        <v>4500</v>
      </c>
      <c r="AH866" s="497">
        <v>0.7</v>
      </c>
      <c r="AI866" s="594">
        <v>4500</v>
      </c>
      <c r="AJ866" s="69"/>
      <c r="AK866" s="438">
        <v>0</v>
      </c>
      <c r="AL866" s="69">
        <v>0</v>
      </c>
      <c r="AM866" s="497">
        <f t="shared" si="0"/>
        <v>0.7</v>
      </c>
      <c r="AN866" s="461">
        <v>0</v>
      </c>
      <c r="AP866" s="640"/>
      <c r="AQ866" s="577"/>
      <c r="AS866" s="578"/>
    </row>
    <row r="867" spans="2:45" x14ac:dyDescent="0.25">
      <c r="B867" s="576">
        <v>853</v>
      </c>
      <c r="C867" s="741" t="s">
        <v>616</v>
      </c>
      <c r="D867" s="742"/>
      <c r="E867" s="522">
        <v>126</v>
      </c>
      <c r="F867" s="522">
        <v>547</v>
      </c>
      <c r="G867" s="522">
        <v>504</v>
      </c>
      <c r="H867" s="523">
        <v>47303.200000000012</v>
      </c>
      <c r="I867" s="523">
        <v>1543.1999999999998</v>
      </c>
      <c r="J867" s="598">
        <v>0.2817061002215494</v>
      </c>
      <c r="K867" s="523">
        <v>13325.6</v>
      </c>
      <c r="L867" s="598">
        <v>8.878891914289095E-4</v>
      </c>
      <c r="M867" s="523">
        <v>42</v>
      </c>
      <c r="N867" s="598">
        <v>0</v>
      </c>
      <c r="O867" s="523">
        <v>0</v>
      </c>
      <c r="P867" s="523">
        <v>0</v>
      </c>
      <c r="Q867" s="523">
        <v>0</v>
      </c>
      <c r="R867" s="523">
        <v>1180.2999999999997</v>
      </c>
      <c r="S867" s="523">
        <v>158.69999999999999</v>
      </c>
      <c r="T867" s="523">
        <v>6015.6</v>
      </c>
      <c r="U867" s="598">
        <v>0.19823817416157885</v>
      </c>
      <c r="V867" s="524">
        <v>9377.2999999999993</v>
      </c>
      <c r="W867" s="523">
        <v>0</v>
      </c>
      <c r="X867" s="523">
        <v>935.7</v>
      </c>
      <c r="Y867" s="523">
        <v>0</v>
      </c>
      <c r="Z867" s="523">
        <v>83024.700000000026</v>
      </c>
      <c r="AA867" s="525">
        <v>7271.9999999999991</v>
      </c>
      <c r="AB867" s="525">
        <v>16918.8</v>
      </c>
      <c r="AC867" s="525">
        <v>73377.900000000009</v>
      </c>
      <c r="AD867" s="608"/>
      <c r="AE867" s="525">
        <v>34377.839999999997</v>
      </c>
      <c r="AF867" s="525"/>
      <c r="AG867" s="525">
        <v>18592.800000000003</v>
      </c>
      <c r="AH867" s="526"/>
      <c r="AI867" s="525">
        <v>16792.8</v>
      </c>
      <c r="AJ867" s="525"/>
      <c r="AK867" s="525"/>
      <c r="AL867" s="525">
        <v>1800</v>
      </c>
      <c r="AM867" s="497"/>
      <c r="AN867" s="525">
        <v>0</v>
      </c>
    </row>
    <row r="868" spans="2:45" ht="47.25" x14ac:dyDescent="0.25">
      <c r="B868" s="576">
        <v>854</v>
      </c>
      <c r="C868" s="561" t="s">
        <v>837</v>
      </c>
      <c r="D868" s="609"/>
      <c r="E868" s="564"/>
      <c r="F868" s="564">
        <v>16</v>
      </c>
      <c r="G868" s="564">
        <v>17</v>
      </c>
      <c r="H868" s="309">
        <v>1808</v>
      </c>
      <c r="I868" s="309">
        <v>97.2</v>
      </c>
      <c r="J868" s="611">
        <v>0.40425884955752212</v>
      </c>
      <c r="K868" s="134">
        <v>730.9</v>
      </c>
      <c r="L868" s="611">
        <v>0</v>
      </c>
      <c r="M868" s="134">
        <v>0</v>
      </c>
      <c r="N868" s="611">
        <v>0</v>
      </c>
      <c r="O868" s="309">
        <v>0</v>
      </c>
      <c r="P868" s="309">
        <v>0</v>
      </c>
      <c r="Q868" s="309">
        <v>0</v>
      </c>
      <c r="R868" s="309">
        <v>0</v>
      </c>
      <c r="S868" s="309">
        <v>0</v>
      </c>
      <c r="T868" s="309">
        <v>213</v>
      </c>
      <c r="U868" s="611">
        <v>0.14905973451327434</v>
      </c>
      <c r="V868" s="156">
        <v>269.5</v>
      </c>
      <c r="W868" s="309">
        <v>0</v>
      </c>
      <c r="X868" s="309">
        <v>24.5</v>
      </c>
      <c r="Y868" s="309">
        <v>0</v>
      </c>
      <c r="Z868" s="309">
        <v>3143.1</v>
      </c>
      <c r="AA868" s="146">
        <v>329.5</v>
      </c>
      <c r="AB868" s="309">
        <v>599</v>
      </c>
      <c r="AC868" s="309">
        <v>2873.6</v>
      </c>
      <c r="AD868" s="310">
        <v>0.4</v>
      </c>
      <c r="AE868" s="309"/>
      <c r="AF868" s="309"/>
      <c r="AG868" s="309"/>
      <c r="AH868" s="532"/>
      <c r="AI868" s="594"/>
      <c r="AJ868" s="309"/>
      <c r="AK868" s="531"/>
      <c r="AL868" s="309"/>
      <c r="AM868" s="497"/>
      <c r="AN868" s="146"/>
    </row>
    <row r="869" spans="2:45" x14ac:dyDescent="0.25">
      <c r="B869" s="576">
        <v>855</v>
      </c>
      <c r="C869" s="494" t="s">
        <v>710</v>
      </c>
      <c r="D869" s="563"/>
      <c r="E869" s="530">
        <v>126</v>
      </c>
      <c r="F869" s="530">
        <v>547</v>
      </c>
      <c r="G869" s="530">
        <v>504</v>
      </c>
      <c r="H869" s="65">
        <v>47303.200000000012</v>
      </c>
      <c r="I869" s="65">
        <v>1543.1999999999998</v>
      </c>
      <c r="J869" s="615">
        <v>0.2817061002215494</v>
      </c>
      <c r="K869" s="65">
        <v>13325.6</v>
      </c>
      <c r="L869" s="615">
        <v>8.878891914289095E-4</v>
      </c>
      <c r="M869" s="65">
        <v>42</v>
      </c>
      <c r="N869" s="615">
        <v>0</v>
      </c>
      <c r="O869" s="65">
        <v>0</v>
      </c>
      <c r="P869" s="65">
        <v>0</v>
      </c>
      <c r="Q869" s="65">
        <v>0</v>
      </c>
      <c r="R869" s="65">
        <v>1180.2999999999997</v>
      </c>
      <c r="S869" s="65">
        <v>158.69999999999999</v>
      </c>
      <c r="T869" s="65">
        <v>6015.6</v>
      </c>
      <c r="U869" s="615">
        <v>0.19823817416157885</v>
      </c>
      <c r="V869" s="65">
        <v>9377.2999999999993</v>
      </c>
      <c r="W869" s="65">
        <v>0</v>
      </c>
      <c r="X869" s="65">
        <v>935.7</v>
      </c>
      <c r="Y869" s="65">
        <v>0</v>
      </c>
      <c r="Z869" s="65">
        <v>79881.60000000002</v>
      </c>
      <c r="AA869" s="62">
        <v>6942.4999999999991</v>
      </c>
      <c r="AB869" s="62">
        <v>16319.8</v>
      </c>
      <c r="AC869" s="62">
        <v>70504.3</v>
      </c>
      <c r="AD869" s="232">
        <v>0.7</v>
      </c>
      <c r="AE869" s="62">
        <v>33112.239999999998</v>
      </c>
      <c r="AF869" s="62"/>
      <c r="AG869" s="62">
        <v>18592.800000000003</v>
      </c>
      <c r="AH869" s="498"/>
      <c r="AI869" s="62">
        <v>16792.8</v>
      </c>
      <c r="AJ869" s="62">
        <v>0</v>
      </c>
      <c r="AK869" s="62"/>
      <c r="AL869" s="62">
        <v>1800</v>
      </c>
      <c r="AM869" s="498"/>
      <c r="AN869" s="62">
        <v>0</v>
      </c>
    </row>
    <row r="870" spans="2:45" x14ac:dyDescent="0.25">
      <c r="B870" s="576">
        <v>856</v>
      </c>
      <c r="C870" s="666" t="s">
        <v>617</v>
      </c>
      <c r="D870" s="496" t="s">
        <v>124</v>
      </c>
      <c r="E870" s="566">
        <v>7</v>
      </c>
      <c r="F870" s="566">
        <v>32</v>
      </c>
      <c r="G870" s="566">
        <v>29</v>
      </c>
      <c r="H870" s="527">
        <v>2790.3</v>
      </c>
      <c r="I870" s="527">
        <v>99.6</v>
      </c>
      <c r="J870" s="615">
        <v>0.26477439701824174</v>
      </c>
      <c r="K870" s="527">
        <v>738.8</v>
      </c>
      <c r="L870" s="615">
        <v>0</v>
      </c>
      <c r="M870" s="527">
        <v>0</v>
      </c>
      <c r="N870" s="617">
        <v>0</v>
      </c>
      <c r="O870" s="527">
        <v>0</v>
      </c>
      <c r="P870" s="527">
        <v>0</v>
      </c>
      <c r="Q870" s="527">
        <v>0</v>
      </c>
      <c r="R870" s="527">
        <v>77.099999999999994</v>
      </c>
      <c r="S870" s="527">
        <v>19.100000000000001</v>
      </c>
      <c r="T870" s="527">
        <v>357.3</v>
      </c>
      <c r="U870" s="615">
        <v>0.1999426584955023</v>
      </c>
      <c r="V870" s="527">
        <v>557.90000000000009</v>
      </c>
      <c r="W870" s="527">
        <v>0</v>
      </c>
      <c r="X870" s="527">
        <v>44.699999999999996</v>
      </c>
      <c r="Y870" s="527">
        <v>0</v>
      </c>
      <c r="Z870" s="527">
        <v>4684.8000000000011</v>
      </c>
      <c r="AA870" s="528">
        <v>407</v>
      </c>
      <c r="AB870" s="528">
        <v>964.90000000000009</v>
      </c>
      <c r="AC870" s="528">
        <v>4126.9000000000005</v>
      </c>
      <c r="AD870" s="618">
        <v>0.7</v>
      </c>
      <c r="AE870" s="528">
        <v>1953.21</v>
      </c>
      <c r="AF870" s="528"/>
      <c r="AG870" s="528">
        <v>988.4</v>
      </c>
      <c r="AH870" s="521"/>
      <c r="AI870" s="528">
        <v>988.4</v>
      </c>
      <c r="AJ870" s="527"/>
      <c r="AK870" s="550">
        <v>0</v>
      </c>
      <c r="AL870" s="527">
        <v>0</v>
      </c>
      <c r="AM870" s="518"/>
      <c r="AN870" s="529">
        <v>0</v>
      </c>
    </row>
    <row r="871" spans="2:45" x14ac:dyDescent="0.25">
      <c r="B871" s="576">
        <v>857</v>
      </c>
      <c r="C871" s="666"/>
      <c r="D871" s="28" t="s">
        <v>618</v>
      </c>
      <c r="E871" s="114">
        <v>4</v>
      </c>
      <c r="F871" s="114">
        <v>18</v>
      </c>
      <c r="G871" s="114">
        <v>18</v>
      </c>
      <c r="H871" s="47">
        <v>1706.5000000000002</v>
      </c>
      <c r="I871" s="47">
        <v>60</v>
      </c>
      <c r="J871" s="644">
        <v>0.24693817755640193</v>
      </c>
      <c r="K871" s="47">
        <v>421.4</v>
      </c>
      <c r="L871" s="644">
        <v>0</v>
      </c>
      <c r="M871" s="47">
        <v>0</v>
      </c>
      <c r="N871" s="644">
        <v>0</v>
      </c>
      <c r="O871" s="47">
        <v>0</v>
      </c>
      <c r="P871" s="47">
        <v>0</v>
      </c>
      <c r="Q871" s="47">
        <v>0</v>
      </c>
      <c r="R871" s="47">
        <v>47.7</v>
      </c>
      <c r="S871" s="47">
        <v>14.9</v>
      </c>
      <c r="T871" s="47">
        <v>216.10000000000002</v>
      </c>
      <c r="U871" s="644">
        <v>0.19994140052739526</v>
      </c>
      <c r="V871" s="47">
        <v>341.20000000000005</v>
      </c>
      <c r="W871" s="47">
        <v>0</v>
      </c>
      <c r="X871" s="47">
        <v>35.299999999999997</v>
      </c>
      <c r="Y871" s="47">
        <v>0</v>
      </c>
      <c r="Z871" s="60">
        <v>2843.1000000000004</v>
      </c>
      <c r="AA871" s="144">
        <v>247</v>
      </c>
      <c r="AB871" s="47">
        <v>588.20000000000005</v>
      </c>
      <c r="AC871" s="47">
        <v>2501.9</v>
      </c>
      <c r="AD871" s="247">
        <v>0.7</v>
      </c>
      <c r="AE871" s="47">
        <v>1194.5500000000002</v>
      </c>
      <c r="AF871" s="47"/>
      <c r="AG871" s="47">
        <v>606.4</v>
      </c>
      <c r="AH871" s="505">
        <v>0.70002929973630224</v>
      </c>
      <c r="AI871" s="594">
        <v>606.4</v>
      </c>
      <c r="AJ871" s="47"/>
      <c r="AK871" s="446">
        <v>0</v>
      </c>
      <c r="AL871" s="47">
        <v>0</v>
      </c>
      <c r="AM871" s="497">
        <v>0.70002929973630224</v>
      </c>
      <c r="AN871" s="467"/>
    </row>
    <row r="872" spans="2:45" x14ac:dyDescent="0.25">
      <c r="B872" s="576">
        <v>858</v>
      </c>
      <c r="C872" s="666"/>
      <c r="D872" s="28" t="s">
        <v>619</v>
      </c>
      <c r="E872" s="114">
        <v>3</v>
      </c>
      <c r="F872" s="114">
        <v>14</v>
      </c>
      <c r="G872" s="114">
        <v>11</v>
      </c>
      <c r="H872" s="47">
        <v>1083.8</v>
      </c>
      <c r="I872" s="47">
        <v>39.6</v>
      </c>
      <c r="J872" s="644">
        <v>0.29285846097065882</v>
      </c>
      <c r="K872" s="47">
        <v>317.40000000000003</v>
      </c>
      <c r="L872" s="644">
        <v>0</v>
      </c>
      <c r="M872" s="47">
        <v>0</v>
      </c>
      <c r="N872" s="644">
        <v>0</v>
      </c>
      <c r="O872" s="47">
        <v>0</v>
      </c>
      <c r="P872" s="47">
        <v>0</v>
      </c>
      <c r="Q872" s="47">
        <v>0</v>
      </c>
      <c r="R872" s="47">
        <v>29.4</v>
      </c>
      <c r="S872" s="47">
        <v>4.2</v>
      </c>
      <c r="T872" s="47">
        <v>141.19999999999999</v>
      </c>
      <c r="U872" s="644">
        <v>0.19994463923233072</v>
      </c>
      <c r="V872" s="47">
        <v>216.70000000000002</v>
      </c>
      <c r="W872" s="47">
        <v>0</v>
      </c>
      <c r="X872" s="47">
        <v>9.4</v>
      </c>
      <c r="Y872" s="47">
        <v>0</v>
      </c>
      <c r="Z872" s="60">
        <v>1841.7000000000003</v>
      </c>
      <c r="AA872" s="144">
        <v>160</v>
      </c>
      <c r="AB872" s="47">
        <v>376.70000000000005</v>
      </c>
      <c r="AC872" s="47">
        <v>1625.0000000000002</v>
      </c>
      <c r="AD872" s="247">
        <v>0.7</v>
      </c>
      <c r="AE872" s="47">
        <v>758.66</v>
      </c>
      <c r="AF872" s="47"/>
      <c r="AG872" s="47">
        <v>382</v>
      </c>
      <c r="AH872" s="505">
        <v>0.70003690717844624</v>
      </c>
      <c r="AI872" s="594">
        <v>382</v>
      </c>
      <c r="AJ872" s="47"/>
      <c r="AK872" s="446">
        <v>0</v>
      </c>
      <c r="AL872" s="47">
        <v>0</v>
      </c>
      <c r="AM872" s="497">
        <v>0.70003690717844624</v>
      </c>
      <c r="AN872" s="467"/>
    </row>
    <row r="873" spans="2:45" x14ac:dyDescent="0.25">
      <c r="B873" s="576">
        <v>859</v>
      </c>
      <c r="C873" s="666" t="s">
        <v>620</v>
      </c>
      <c r="D873" s="496" t="s">
        <v>124</v>
      </c>
      <c r="E873" s="566">
        <v>10</v>
      </c>
      <c r="F873" s="566">
        <v>53</v>
      </c>
      <c r="G873" s="566">
        <v>46</v>
      </c>
      <c r="H873" s="527">
        <v>4551.3999999999996</v>
      </c>
      <c r="I873" s="527">
        <v>169.2</v>
      </c>
      <c r="J873" s="615">
        <v>0.31579294283077741</v>
      </c>
      <c r="K873" s="527">
        <v>1437.3000000000002</v>
      </c>
      <c r="L873" s="615">
        <v>0</v>
      </c>
      <c r="M873" s="527">
        <v>0</v>
      </c>
      <c r="N873" s="617">
        <v>0</v>
      </c>
      <c r="O873" s="527">
        <v>0</v>
      </c>
      <c r="P873" s="527">
        <v>0</v>
      </c>
      <c r="Q873" s="527">
        <v>0</v>
      </c>
      <c r="R873" s="527">
        <v>147.1</v>
      </c>
      <c r="S873" s="527">
        <v>12.600000000000001</v>
      </c>
      <c r="T873" s="527">
        <v>602.30000000000007</v>
      </c>
      <c r="U873" s="615">
        <v>0.19996045172913829</v>
      </c>
      <c r="V873" s="527">
        <v>910.09999999999991</v>
      </c>
      <c r="W873" s="527">
        <v>0</v>
      </c>
      <c r="X873" s="527">
        <v>39</v>
      </c>
      <c r="Y873" s="527">
        <v>0</v>
      </c>
      <c r="Z873" s="527">
        <v>7869.0000000000009</v>
      </c>
      <c r="AA873" s="528">
        <v>683.5</v>
      </c>
      <c r="AB873" s="528">
        <v>1593.6000000000001</v>
      </c>
      <c r="AC873" s="528">
        <v>6958.9000000000015</v>
      </c>
      <c r="AD873" s="618">
        <v>0.7</v>
      </c>
      <c r="AE873" s="528">
        <v>3185.98</v>
      </c>
      <c r="AF873" s="528"/>
      <c r="AG873" s="528">
        <v>1592.4</v>
      </c>
      <c r="AH873" s="521"/>
      <c r="AI873" s="528">
        <v>1592.4</v>
      </c>
      <c r="AJ873" s="527"/>
      <c r="AK873" s="550">
        <v>0</v>
      </c>
      <c r="AL873" s="527">
        <v>0</v>
      </c>
      <c r="AM873" s="518"/>
      <c r="AN873" s="529">
        <v>0</v>
      </c>
    </row>
    <row r="874" spans="2:45" x14ac:dyDescent="0.25">
      <c r="B874" s="576">
        <v>860</v>
      </c>
      <c r="C874" s="666"/>
      <c r="D874" s="28" t="s">
        <v>621</v>
      </c>
      <c r="E874" s="114">
        <v>6</v>
      </c>
      <c r="F874" s="114">
        <v>24</v>
      </c>
      <c r="G874" s="114">
        <v>21</v>
      </c>
      <c r="H874" s="47">
        <v>2052</v>
      </c>
      <c r="I874" s="47">
        <v>69.599999999999994</v>
      </c>
      <c r="J874" s="644">
        <v>0.3105750487329435</v>
      </c>
      <c r="K874" s="47">
        <v>637.30000000000007</v>
      </c>
      <c r="L874" s="644">
        <v>0</v>
      </c>
      <c r="M874" s="47">
        <v>0</v>
      </c>
      <c r="N874" s="644">
        <v>0</v>
      </c>
      <c r="O874" s="47">
        <v>0</v>
      </c>
      <c r="P874" s="47">
        <v>0</v>
      </c>
      <c r="Q874" s="47">
        <v>0</v>
      </c>
      <c r="R874" s="47">
        <v>88.3</v>
      </c>
      <c r="S874" s="47">
        <v>4.2</v>
      </c>
      <c r="T874" s="47">
        <v>271.8</v>
      </c>
      <c r="U874" s="644">
        <v>0.19995126705653021</v>
      </c>
      <c r="V874" s="47">
        <v>410.3</v>
      </c>
      <c r="W874" s="47">
        <v>0</v>
      </c>
      <c r="X874" s="47">
        <v>24</v>
      </c>
      <c r="Y874" s="47">
        <v>0</v>
      </c>
      <c r="Z874" s="60">
        <v>3557.5000000000005</v>
      </c>
      <c r="AA874" s="144">
        <v>309</v>
      </c>
      <c r="AB874" s="47">
        <v>719.3</v>
      </c>
      <c r="AC874" s="47">
        <v>3147.2000000000003</v>
      </c>
      <c r="AD874" s="247">
        <v>0.7</v>
      </c>
      <c r="AE874" s="47">
        <v>1436.3999999999999</v>
      </c>
      <c r="AF874" s="47"/>
      <c r="AG874" s="47">
        <v>717.1</v>
      </c>
      <c r="AH874" s="505">
        <v>0.70000000000000007</v>
      </c>
      <c r="AI874" s="594">
        <v>717.1</v>
      </c>
      <c r="AJ874" s="47"/>
      <c r="AK874" s="446">
        <v>0</v>
      </c>
      <c r="AL874" s="47">
        <v>0</v>
      </c>
      <c r="AM874" s="497">
        <v>0.70000000000000007</v>
      </c>
      <c r="AN874" s="467"/>
    </row>
    <row r="875" spans="2:45" x14ac:dyDescent="0.25">
      <c r="B875" s="576">
        <v>861</v>
      </c>
      <c r="C875" s="666"/>
      <c r="D875" s="28" t="s">
        <v>622</v>
      </c>
      <c r="E875" s="114">
        <v>2</v>
      </c>
      <c r="F875" s="114">
        <v>14</v>
      </c>
      <c r="G875" s="114">
        <v>13</v>
      </c>
      <c r="H875" s="47">
        <v>1317.7</v>
      </c>
      <c r="I875" s="47">
        <v>44.4</v>
      </c>
      <c r="J875" s="644">
        <v>0.28299309402747214</v>
      </c>
      <c r="K875" s="47">
        <v>372.90000000000003</v>
      </c>
      <c r="L875" s="644">
        <v>0</v>
      </c>
      <c r="M875" s="47">
        <v>0</v>
      </c>
      <c r="N875" s="644">
        <v>0</v>
      </c>
      <c r="O875" s="47">
        <v>0</v>
      </c>
      <c r="P875" s="47">
        <v>0</v>
      </c>
      <c r="Q875" s="47">
        <v>0</v>
      </c>
      <c r="R875" s="47">
        <v>29.4</v>
      </c>
      <c r="S875" s="47">
        <v>4.2</v>
      </c>
      <c r="T875" s="47">
        <v>169.29999999999998</v>
      </c>
      <c r="U875" s="644">
        <v>0.19996964407680048</v>
      </c>
      <c r="V875" s="47">
        <v>263.5</v>
      </c>
      <c r="W875" s="47">
        <v>0</v>
      </c>
      <c r="X875" s="47">
        <v>9.6999999999999993</v>
      </c>
      <c r="Y875" s="47">
        <v>0</v>
      </c>
      <c r="Z875" s="60">
        <v>2211.1000000000004</v>
      </c>
      <c r="AA875" s="144">
        <v>192.1</v>
      </c>
      <c r="AB875" s="47">
        <v>455.6</v>
      </c>
      <c r="AC875" s="47">
        <v>1947.6000000000004</v>
      </c>
      <c r="AD875" s="247">
        <v>0.7</v>
      </c>
      <c r="AE875" s="47">
        <v>922.39</v>
      </c>
      <c r="AF875" s="47"/>
      <c r="AG875" s="47">
        <v>466.8</v>
      </c>
      <c r="AH875" s="505">
        <v>0.70000758898079996</v>
      </c>
      <c r="AI875" s="594">
        <v>466.8</v>
      </c>
      <c r="AJ875" s="47"/>
      <c r="AK875" s="446">
        <v>0</v>
      </c>
      <c r="AL875" s="47">
        <v>0</v>
      </c>
      <c r="AM875" s="497">
        <v>0.70000758898079996</v>
      </c>
      <c r="AN875" s="467"/>
    </row>
    <row r="876" spans="2:45" x14ac:dyDescent="0.25">
      <c r="B876" s="576">
        <v>862</v>
      </c>
      <c r="C876" s="666"/>
      <c r="D876" s="28" t="s">
        <v>623</v>
      </c>
      <c r="E876" s="114">
        <v>2</v>
      </c>
      <c r="F876" s="114">
        <v>15</v>
      </c>
      <c r="G876" s="114">
        <v>12</v>
      </c>
      <c r="H876" s="47">
        <v>1181.7</v>
      </c>
      <c r="I876" s="47">
        <v>55.199999999999996</v>
      </c>
      <c r="J876" s="644">
        <v>0.36142845053736145</v>
      </c>
      <c r="K876" s="47">
        <v>427.1</v>
      </c>
      <c r="L876" s="644">
        <v>0</v>
      </c>
      <c r="M876" s="47">
        <v>0</v>
      </c>
      <c r="N876" s="644">
        <v>0</v>
      </c>
      <c r="O876" s="47">
        <v>0</v>
      </c>
      <c r="P876" s="47">
        <v>0</v>
      </c>
      <c r="Q876" s="47">
        <v>0</v>
      </c>
      <c r="R876" s="47">
        <v>29.4</v>
      </c>
      <c r="S876" s="47">
        <v>4.2</v>
      </c>
      <c r="T876" s="47">
        <v>161.20000000000002</v>
      </c>
      <c r="U876" s="644">
        <v>0.19996615046119998</v>
      </c>
      <c r="V876" s="47">
        <v>236.3</v>
      </c>
      <c r="W876" s="47">
        <v>0</v>
      </c>
      <c r="X876" s="47">
        <v>5.3</v>
      </c>
      <c r="Y876" s="47">
        <v>0</v>
      </c>
      <c r="Z876" s="60">
        <v>2100.4000000000005</v>
      </c>
      <c r="AA876" s="144">
        <v>182.4</v>
      </c>
      <c r="AB876" s="47">
        <v>418.70000000000005</v>
      </c>
      <c r="AC876" s="47">
        <v>1864.1000000000001</v>
      </c>
      <c r="AD876" s="247">
        <v>0.7</v>
      </c>
      <c r="AE876" s="47">
        <v>827.18999999999994</v>
      </c>
      <c r="AF876" s="47"/>
      <c r="AG876" s="47">
        <v>408.5</v>
      </c>
      <c r="AH876" s="505">
        <v>0.70000846238470005</v>
      </c>
      <c r="AI876" s="594">
        <v>408.5</v>
      </c>
      <c r="AJ876" s="47"/>
      <c r="AK876" s="446">
        <v>0</v>
      </c>
      <c r="AL876" s="47">
        <v>0</v>
      </c>
      <c r="AM876" s="497">
        <v>0.70000846238470005</v>
      </c>
      <c r="AN876" s="467"/>
    </row>
    <row r="877" spans="2:45" x14ac:dyDescent="0.25">
      <c r="B877" s="576">
        <v>863</v>
      </c>
      <c r="C877" s="666" t="s">
        <v>624</v>
      </c>
      <c r="D877" s="496" t="s">
        <v>124</v>
      </c>
      <c r="E877" s="566">
        <v>18</v>
      </c>
      <c r="F877" s="566">
        <v>77</v>
      </c>
      <c r="G877" s="566">
        <v>67</v>
      </c>
      <c r="H877" s="527">
        <v>6179.5000000000009</v>
      </c>
      <c r="I877" s="527">
        <v>200.4</v>
      </c>
      <c r="J877" s="615">
        <v>0.27977991746905084</v>
      </c>
      <c r="K877" s="527">
        <v>1728.8999999999999</v>
      </c>
      <c r="L877" s="615">
        <v>0</v>
      </c>
      <c r="M877" s="527">
        <v>0</v>
      </c>
      <c r="N877" s="617">
        <v>0</v>
      </c>
      <c r="O877" s="527">
        <v>0</v>
      </c>
      <c r="P877" s="527">
        <v>0</v>
      </c>
      <c r="Q877" s="527">
        <v>0</v>
      </c>
      <c r="R877" s="527">
        <v>122.6</v>
      </c>
      <c r="S877" s="527">
        <v>34.1</v>
      </c>
      <c r="T877" s="527">
        <v>788.90000000000009</v>
      </c>
      <c r="U877" s="615">
        <v>0.19996763492191924</v>
      </c>
      <c r="V877" s="527">
        <v>1235.7</v>
      </c>
      <c r="W877" s="527">
        <v>0</v>
      </c>
      <c r="X877" s="527">
        <v>60.400000000000006</v>
      </c>
      <c r="Y877" s="527">
        <v>0</v>
      </c>
      <c r="Z877" s="527">
        <v>10350.5</v>
      </c>
      <c r="AA877" s="528">
        <v>899</v>
      </c>
      <c r="AB877" s="528">
        <v>2134.6999999999998</v>
      </c>
      <c r="AC877" s="528">
        <v>9114.7999999999993</v>
      </c>
      <c r="AD877" s="618">
        <v>0.7</v>
      </c>
      <c r="AE877" s="528">
        <v>4325.6500000000005</v>
      </c>
      <c r="AF877" s="528"/>
      <c r="AG877" s="528">
        <v>2534.5</v>
      </c>
      <c r="AH877" s="521"/>
      <c r="AI877" s="528">
        <v>2191</v>
      </c>
      <c r="AJ877" s="527"/>
      <c r="AK877" s="550"/>
      <c r="AL877" s="527">
        <v>343.5</v>
      </c>
      <c r="AM877" s="518"/>
      <c r="AN877" s="529">
        <v>0</v>
      </c>
    </row>
    <row r="878" spans="2:45" x14ac:dyDescent="0.25">
      <c r="B878" s="576">
        <v>864</v>
      </c>
      <c r="C878" s="666"/>
      <c r="D878" s="28" t="s">
        <v>625</v>
      </c>
      <c r="E878" s="114">
        <v>15</v>
      </c>
      <c r="F878" s="114">
        <v>59</v>
      </c>
      <c r="G878" s="114">
        <v>53</v>
      </c>
      <c r="H878" s="47">
        <v>4907.5000000000009</v>
      </c>
      <c r="I878" s="47">
        <v>146.4</v>
      </c>
      <c r="J878" s="644">
        <v>0.27021905247070804</v>
      </c>
      <c r="K878" s="47">
        <v>1326.1</v>
      </c>
      <c r="L878" s="644">
        <v>0</v>
      </c>
      <c r="M878" s="47">
        <v>0</v>
      </c>
      <c r="N878" s="644">
        <v>0</v>
      </c>
      <c r="O878" s="47">
        <v>0</v>
      </c>
      <c r="P878" s="47">
        <v>0</v>
      </c>
      <c r="Q878" s="47">
        <v>0</v>
      </c>
      <c r="R878" s="47">
        <v>93.199999999999989</v>
      </c>
      <c r="S878" s="47">
        <v>29.9</v>
      </c>
      <c r="T878" s="47">
        <v>623.70000000000005</v>
      </c>
      <c r="U878" s="644">
        <v>0.1999796230259806</v>
      </c>
      <c r="V878" s="47">
        <v>981.4</v>
      </c>
      <c r="W878" s="47">
        <v>0</v>
      </c>
      <c r="X878" s="47">
        <v>41.300000000000004</v>
      </c>
      <c r="Y878" s="47">
        <v>0</v>
      </c>
      <c r="Z878" s="60">
        <v>8149.4999999999991</v>
      </c>
      <c r="AA878" s="144">
        <v>707.8</v>
      </c>
      <c r="AB878" s="47">
        <v>1689.1999999999998</v>
      </c>
      <c r="AC878" s="47">
        <v>7168.0999999999995</v>
      </c>
      <c r="AD878" s="247">
        <v>0.7</v>
      </c>
      <c r="AE878" s="47">
        <v>3435.2500000000005</v>
      </c>
      <c r="AF878" s="47"/>
      <c r="AG878" s="47">
        <v>2089.6</v>
      </c>
      <c r="AH878" s="505">
        <v>0.70001018848700947</v>
      </c>
      <c r="AI878" s="594">
        <v>1746.1</v>
      </c>
      <c r="AJ878" s="47">
        <v>138</v>
      </c>
      <c r="AK878" s="446">
        <v>7.0000000000000007E-2</v>
      </c>
      <c r="AL878" s="47">
        <v>343.5</v>
      </c>
      <c r="AM878" s="497">
        <v>0.77001018848700942</v>
      </c>
      <c r="AN878" s="467"/>
    </row>
    <row r="879" spans="2:45" x14ac:dyDescent="0.25">
      <c r="B879" s="576">
        <v>865</v>
      </c>
      <c r="C879" s="666"/>
      <c r="D879" s="28" t="s">
        <v>626</v>
      </c>
      <c r="E879" s="114">
        <v>3</v>
      </c>
      <c r="F879" s="114">
        <v>18</v>
      </c>
      <c r="G879" s="114">
        <v>14</v>
      </c>
      <c r="H879" s="47">
        <v>1272</v>
      </c>
      <c r="I879" s="47">
        <v>54</v>
      </c>
      <c r="J879" s="644">
        <v>0.31666666666666665</v>
      </c>
      <c r="K879" s="47">
        <v>402.8</v>
      </c>
      <c r="L879" s="644">
        <v>0</v>
      </c>
      <c r="M879" s="47">
        <v>0</v>
      </c>
      <c r="N879" s="644">
        <v>0</v>
      </c>
      <c r="O879" s="47">
        <v>0</v>
      </c>
      <c r="P879" s="47">
        <v>0</v>
      </c>
      <c r="Q879" s="47">
        <v>0</v>
      </c>
      <c r="R879" s="47">
        <v>29.4</v>
      </c>
      <c r="S879" s="47">
        <v>4.2</v>
      </c>
      <c r="T879" s="47">
        <v>165.20000000000002</v>
      </c>
      <c r="U879" s="644">
        <v>0.19992138364779874</v>
      </c>
      <c r="V879" s="47">
        <v>254.29999999999998</v>
      </c>
      <c r="W879" s="47">
        <v>0</v>
      </c>
      <c r="X879" s="47">
        <v>19.100000000000001</v>
      </c>
      <c r="Y879" s="47">
        <v>0</v>
      </c>
      <c r="Z879" s="60">
        <v>2201</v>
      </c>
      <c r="AA879" s="144">
        <v>191.2</v>
      </c>
      <c r="AB879" s="47">
        <v>445.5</v>
      </c>
      <c r="AC879" s="47">
        <v>1946.7</v>
      </c>
      <c r="AD879" s="247">
        <v>0.7</v>
      </c>
      <c r="AE879" s="47">
        <v>890.4</v>
      </c>
      <c r="AF879" s="47"/>
      <c r="AG879" s="47">
        <v>444.9</v>
      </c>
      <c r="AH879" s="505">
        <v>0.7</v>
      </c>
      <c r="AI879" s="594">
        <v>444.9</v>
      </c>
      <c r="AJ879" s="47"/>
      <c r="AK879" s="446">
        <v>0</v>
      </c>
      <c r="AL879" s="47">
        <v>0</v>
      </c>
      <c r="AM879" s="497">
        <v>0.7</v>
      </c>
      <c r="AN879" s="467"/>
    </row>
    <row r="880" spans="2:45" x14ac:dyDescent="0.25">
      <c r="B880" s="576">
        <v>866</v>
      </c>
      <c r="C880" s="666" t="s">
        <v>627</v>
      </c>
      <c r="D880" s="496" t="s">
        <v>124</v>
      </c>
      <c r="E880" s="566">
        <v>9</v>
      </c>
      <c r="F880" s="566">
        <v>44</v>
      </c>
      <c r="G880" s="566">
        <v>43</v>
      </c>
      <c r="H880" s="527">
        <v>4035.2000000000007</v>
      </c>
      <c r="I880" s="527">
        <v>175.2</v>
      </c>
      <c r="J880" s="615">
        <v>0.32709655035685953</v>
      </c>
      <c r="K880" s="527">
        <v>1319.8999999999999</v>
      </c>
      <c r="L880" s="615">
        <v>0</v>
      </c>
      <c r="M880" s="527">
        <v>0</v>
      </c>
      <c r="N880" s="617">
        <v>0</v>
      </c>
      <c r="O880" s="527">
        <v>0</v>
      </c>
      <c r="P880" s="527">
        <v>0</v>
      </c>
      <c r="Q880" s="527">
        <v>0</v>
      </c>
      <c r="R880" s="527">
        <v>117.6</v>
      </c>
      <c r="S880" s="527">
        <v>12.600000000000001</v>
      </c>
      <c r="T880" s="527">
        <v>530.80000000000007</v>
      </c>
      <c r="U880" s="615">
        <v>0.19575237906423473</v>
      </c>
      <c r="V880" s="527">
        <v>789.90000000000009</v>
      </c>
      <c r="W880" s="527">
        <v>0</v>
      </c>
      <c r="X880" s="527">
        <v>40.200000000000003</v>
      </c>
      <c r="Y880" s="527">
        <v>0</v>
      </c>
      <c r="Z880" s="527">
        <v>7021.4</v>
      </c>
      <c r="AA880" s="528">
        <v>610</v>
      </c>
      <c r="AB880" s="528">
        <v>1399.9</v>
      </c>
      <c r="AC880" s="528">
        <v>6231.5</v>
      </c>
      <c r="AD880" s="618">
        <v>0.7</v>
      </c>
      <c r="AE880" s="528">
        <v>2824.6400000000003</v>
      </c>
      <c r="AF880" s="528"/>
      <c r="AG880" s="528">
        <v>1424.8</v>
      </c>
      <c r="AH880" s="521"/>
      <c r="AI880" s="528">
        <v>1424.8</v>
      </c>
      <c r="AJ880" s="527"/>
      <c r="AK880" s="550">
        <v>0</v>
      </c>
      <c r="AL880" s="527">
        <v>0</v>
      </c>
      <c r="AM880" s="518"/>
      <c r="AN880" s="529">
        <v>0</v>
      </c>
    </row>
    <row r="881" spans="2:40" x14ac:dyDescent="0.25">
      <c r="B881" s="576">
        <v>867</v>
      </c>
      <c r="C881" s="666"/>
      <c r="D881" s="28" t="s">
        <v>628</v>
      </c>
      <c r="E881" s="114">
        <v>3</v>
      </c>
      <c r="F881" s="114">
        <v>15</v>
      </c>
      <c r="G881" s="114">
        <v>15</v>
      </c>
      <c r="H881" s="47">
        <v>1444.8000000000002</v>
      </c>
      <c r="I881" s="47">
        <v>49.2</v>
      </c>
      <c r="J881" s="644">
        <v>0.29789590254706527</v>
      </c>
      <c r="K881" s="47">
        <v>430.39999999999992</v>
      </c>
      <c r="L881" s="644">
        <v>0</v>
      </c>
      <c r="M881" s="47">
        <v>0</v>
      </c>
      <c r="N881" s="644">
        <v>0</v>
      </c>
      <c r="O881" s="47">
        <v>0</v>
      </c>
      <c r="P881" s="47">
        <v>0</v>
      </c>
      <c r="Q881" s="47">
        <v>0</v>
      </c>
      <c r="R881" s="47">
        <v>58.8</v>
      </c>
      <c r="S881" s="47">
        <v>4.2</v>
      </c>
      <c r="T881" s="47">
        <v>181.4</v>
      </c>
      <c r="U881" s="644">
        <v>0.18833056478405316</v>
      </c>
      <c r="V881" s="47">
        <v>272.10000000000002</v>
      </c>
      <c r="W881" s="47">
        <v>0</v>
      </c>
      <c r="X881" s="47">
        <v>2.7</v>
      </c>
      <c r="Y881" s="47">
        <v>0</v>
      </c>
      <c r="Z881" s="60">
        <v>2443.6</v>
      </c>
      <c r="AA881" s="144">
        <v>212.3</v>
      </c>
      <c r="AB881" s="47">
        <v>484.40000000000003</v>
      </c>
      <c r="AC881" s="47">
        <v>2171.5</v>
      </c>
      <c r="AD881" s="247">
        <v>0.7</v>
      </c>
      <c r="AE881" s="47">
        <v>1011.36</v>
      </c>
      <c r="AF881" s="47"/>
      <c r="AG881" s="47">
        <v>527</v>
      </c>
      <c r="AH881" s="505">
        <v>0.7000276854928017</v>
      </c>
      <c r="AI881" s="594">
        <v>527</v>
      </c>
      <c r="AJ881" s="47">
        <v>102</v>
      </c>
      <c r="AK881" s="446">
        <v>0</v>
      </c>
      <c r="AL881" s="47">
        <v>0</v>
      </c>
      <c r="AM881" s="497">
        <v>0.7000276854928017</v>
      </c>
      <c r="AN881" s="467"/>
    </row>
    <row r="882" spans="2:40" x14ac:dyDescent="0.25">
      <c r="B882" s="576">
        <v>868</v>
      </c>
      <c r="C882" s="666"/>
      <c r="D882" s="28" t="s">
        <v>629</v>
      </c>
      <c r="E882" s="114">
        <v>3</v>
      </c>
      <c r="F882" s="114">
        <v>15</v>
      </c>
      <c r="G882" s="114">
        <v>14</v>
      </c>
      <c r="H882" s="47">
        <v>1295.8000000000002</v>
      </c>
      <c r="I882" s="47">
        <v>56.4</v>
      </c>
      <c r="J882" s="644">
        <v>0.32937181663837006</v>
      </c>
      <c r="K882" s="47">
        <v>426.8</v>
      </c>
      <c r="L882" s="644">
        <v>0</v>
      </c>
      <c r="M882" s="47">
        <v>0</v>
      </c>
      <c r="N882" s="644">
        <v>0</v>
      </c>
      <c r="O882" s="47">
        <v>0</v>
      </c>
      <c r="P882" s="47">
        <v>0</v>
      </c>
      <c r="Q882" s="47">
        <v>0</v>
      </c>
      <c r="R882" s="47">
        <v>29.4</v>
      </c>
      <c r="S882" s="47">
        <v>4.2</v>
      </c>
      <c r="T882" s="47">
        <v>172.7</v>
      </c>
      <c r="U882" s="644">
        <v>0.19987652415496215</v>
      </c>
      <c r="V882" s="47">
        <v>259</v>
      </c>
      <c r="W882" s="47">
        <v>0</v>
      </c>
      <c r="X882" s="47">
        <v>26.5</v>
      </c>
      <c r="Y882" s="47">
        <v>0</v>
      </c>
      <c r="Z882" s="60">
        <v>2270.8000000000002</v>
      </c>
      <c r="AA882" s="144">
        <v>197.3</v>
      </c>
      <c r="AB882" s="47">
        <v>456.3</v>
      </c>
      <c r="AC882" s="47">
        <v>2011.8000000000004</v>
      </c>
      <c r="AD882" s="247">
        <v>0.7</v>
      </c>
      <c r="AE882" s="47">
        <v>907.06000000000006</v>
      </c>
      <c r="AF882" s="47"/>
      <c r="AG882" s="47">
        <v>450.8</v>
      </c>
      <c r="AH882" s="505">
        <v>0.70003086896125932</v>
      </c>
      <c r="AI882" s="594">
        <v>450.8</v>
      </c>
      <c r="AJ882" s="47"/>
      <c r="AK882" s="446">
        <v>0</v>
      </c>
      <c r="AL882" s="47">
        <v>0</v>
      </c>
      <c r="AM882" s="497">
        <v>0.70003086896125932</v>
      </c>
      <c r="AN882" s="467"/>
    </row>
    <row r="883" spans="2:40" x14ac:dyDescent="0.25">
      <c r="B883" s="576">
        <v>869</v>
      </c>
      <c r="C883" s="666"/>
      <c r="D883" s="28" t="s">
        <v>630</v>
      </c>
      <c r="E883" s="114">
        <v>3</v>
      </c>
      <c r="F883" s="114">
        <v>14</v>
      </c>
      <c r="G883" s="114">
        <v>14</v>
      </c>
      <c r="H883" s="47">
        <v>1294.6000000000001</v>
      </c>
      <c r="I883" s="47">
        <v>69.599999999999994</v>
      </c>
      <c r="J883" s="644">
        <v>0.3574076934960605</v>
      </c>
      <c r="K883" s="47">
        <v>462.7</v>
      </c>
      <c r="L883" s="644">
        <v>0</v>
      </c>
      <c r="M883" s="47">
        <v>0</v>
      </c>
      <c r="N883" s="644">
        <v>0</v>
      </c>
      <c r="O883" s="47">
        <v>0</v>
      </c>
      <c r="P883" s="47">
        <v>0</v>
      </c>
      <c r="Q883" s="47">
        <v>0</v>
      </c>
      <c r="R883" s="47">
        <v>29.4</v>
      </c>
      <c r="S883" s="47">
        <v>4.2</v>
      </c>
      <c r="T883" s="47">
        <v>176.70000000000002</v>
      </c>
      <c r="U883" s="644">
        <v>0.19990730727637879</v>
      </c>
      <c r="V883" s="47">
        <v>258.8</v>
      </c>
      <c r="W883" s="47">
        <v>0</v>
      </c>
      <c r="X883" s="47">
        <v>11</v>
      </c>
      <c r="Y883" s="47">
        <v>0</v>
      </c>
      <c r="Z883" s="60">
        <v>2307.0000000000005</v>
      </c>
      <c r="AA883" s="144">
        <v>200.4</v>
      </c>
      <c r="AB883" s="47">
        <v>459.20000000000005</v>
      </c>
      <c r="AC883" s="47">
        <v>2048.2000000000003</v>
      </c>
      <c r="AD883" s="247">
        <v>0.7</v>
      </c>
      <c r="AE883" s="47">
        <v>906.22</v>
      </c>
      <c r="AF883" s="47"/>
      <c r="AG883" s="47">
        <v>447</v>
      </c>
      <c r="AH883" s="505">
        <v>0.69998455121272973</v>
      </c>
      <c r="AI883" s="594">
        <v>447</v>
      </c>
      <c r="AJ883" s="47"/>
      <c r="AK883" s="446">
        <v>0</v>
      </c>
      <c r="AL883" s="47">
        <v>0</v>
      </c>
      <c r="AM883" s="497">
        <v>0.69998455121272973</v>
      </c>
      <c r="AN883" s="467"/>
    </row>
    <row r="884" spans="2:40" x14ac:dyDescent="0.25">
      <c r="B884" s="576">
        <v>870</v>
      </c>
      <c r="C884" s="666" t="s">
        <v>631</v>
      </c>
      <c r="D884" s="496" t="s">
        <v>124</v>
      </c>
      <c r="E884" s="566">
        <v>13</v>
      </c>
      <c r="F884" s="566">
        <v>47</v>
      </c>
      <c r="G884" s="566">
        <v>42</v>
      </c>
      <c r="H884" s="527">
        <v>4118.2</v>
      </c>
      <c r="I884" s="527">
        <v>124.8</v>
      </c>
      <c r="J884" s="615">
        <v>0.25139624107619835</v>
      </c>
      <c r="K884" s="527">
        <v>1035.3</v>
      </c>
      <c r="L884" s="615">
        <v>0</v>
      </c>
      <c r="M884" s="527">
        <v>0</v>
      </c>
      <c r="N884" s="617">
        <v>0</v>
      </c>
      <c r="O884" s="527">
        <v>0</v>
      </c>
      <c r="P884" s="527">
        <v>0</v>
      </c>
      <c r="Q884" s="527">
        <v>0</v>
      </c>
      <c r="R884" s="527">
        <v>88.199999999999989</v>
      </c>
      <c r="S884" s="527">
        <v>12.7</v>
      </c>
      <c r="T884" s="527">
        <v>527</v>
      </c>
      <c r="U884" s="615">
        <v>0.19996600456510127</v>
      </c>
      <c r="V884" s="527">
        <v>823.5</v>
      </c>
      <c r="W884" s="527">
        <v>0</v>
      </c>
      <c r="X884" s="527">
        <v>78.400000000000006</v>
      </c>
      <c r="Y884" s="527">
        <v>0</v>
      </c>
      <c r="Z884" s="527">
        <v>6808.1</v>
      </c>
      <c r="AA884" s="528">
        <v>591.4</v>
      </c>
      <c r="AB884" s="528">
        <v>1414.9</v>
      </c>
      <c r="AC884" s="528">
        <v>5984.6</v>
      </c>
      <c r="AD884" s="618">
        <v>0.7</v>
      </c>
      <c r="AE884" s="528">
        <v>2882.74</v>
      </c>
      <c r="AF884" s="528"/>
      <c r="AG884" s="528">
        <v>1467.8</v>
      </c>
      <c r="AH884" s="521"/>
      <c r="AI884" s="528">
        <v>1467.8</v>
      </c>
      <c r="AJ884" s="527"/>
      <c r="AK884" s="550">
        <v>0</v>
      </c>
      <c r="AL884" s="527">
        <v>0</v>
      </c>
      <c r="AM884" s="518"/>
      <c r="AN884" s="529">
        <v>0</v>
      </c>
    </row>
    <row r="885" spans="2:40" x14ac:dyDescent="0.25">
      <c r="B885" s="576">
        <v>871</v>
      </c>
      <c r="C885" s="666"/>
      <c r="D885" s="28" t="s">
        <v>632</v>
      </c>
      <c r="E885" s="114">
        <v>6</v>
      </c>
      <c r="F885" s="114">
        <v>28</v>
      </c>
      <c r="G885" s="114">
        <v>25</v>
      </c>
      <c r="H885" s="47">
        <v>2367.6</v>
      </c>
      <c r="I885" s="47">
        <v>73.2</v>
      </c>
      <c r="J885" s="644">
        <v>0.23935631018753165</v>
      </c>
      <c r="K885" s="47">
        <v>566.69999999999993</v>
      </c>
      <c r="L885" s="644">
        <v>0</v>
      </c>
      <c r="M885" s="47">
        <v>0</v>
      </c>
      <c r="N885" s="644">
        <v>0</v>
      </c>
      <c r="O885" s="47">
        <v>0</v>
      </c>
      <c r="P885" s="47">
        <v>0</v>
      </c>
      <c r="Q885" s="47">
        <v>0</v>
      </c>
      <c r="R885" s="47">
        <v>58.8</v>
      </c>
      <c r="S885" s="47">
        <v>8.5</v>
      </c>
      <c r="T885" s="47">
        <v>305.7</v>
      </c>
      <c r="U885" s="644">
        <v>0.19994931576279776</v>
      </c>
      <c r="V885" s="47">
        <v>473.4</v>
      </c>
      <c r="W885" s="47">
        <v>0</v>
      </c>
      <c r="X885" s="47">
        <v>48.9</v>
      </c>
      <c r="Y885" s="47">
        <v>0</v>
      </c>
      <c r="Z885" s="60">
        <v>3902.7999999999997</v>
      </c>
      <c r="AA885" s="144">
        <v>339</v>
      </c>
      <c r="AB885" s="47">
        <v>812.4</v>
      </c>
      <c r="AC885" s="47">
        <v>3429.3999999999996</v>
      </c>
      <c r="AD885" s="247">
        <v>0.7</v>
      </c>
      <c r="AE885" s="47">
        <v>1657.32</v>
      </c>
      <c r="AF885" s="47"/>
      <c r="AG885" s="47">
        <v>844.9</v>
      </c>
      <c r="AH885" s="505">
        <v>0.69999155262713297</v>
      </c>
      <c r="AI885" s="594">
        <v>844.9</v>
      </c>
      <c r="AJ885" s="47"/>
      <c r="AK885" s="446">
        <v>0</v>
      </c>
      <c r="AL885" s="47">
        <v>0</v>
      </c>
      <c r="AM885" s="497">
        <v>0.69999155262713297</v>
      </c>
      <c r="AN885" s="467"/>
    </row>
    <row r="886" spans="2:40" x14ac:dyDescent="0.25">
      <c r="B886" s="576">
        <v>872</v>
      </c>
      <c r="C886" s="666"/>
      <c r="D886" s="28" t="s">
        <v>633</v>
      </c>
      <c r="E886" s="114">
        <v>7</v>
      </c>
      <c r="F886" s="114">
        <v>19</v>
      </c>
      <c r="G886" s="114">
        <v>17</v>
      </c>
      <c r="H886" s="47">
        <v>1750.6000000000001</v>
      </c>
      <c r="I886" s="47">
        <v>51.599999999999994</v>
      </c>
      <c r="J886" s="644">
        <v>0.26767965269050609</v>
      </c>
      <c r="K886" s="47">
        <v>468.6</v>
      </c>
      <c r="L886" s="644">
        <v>0</v>
      </c>
      <c r="M886" s="47">
        <v>0</v>
      </c>
      <c r="N886" s="644">
        <v>0</v>
      </c>
      <c r="O886" s="47">
        <v>0</v>
      </c>
      <c r="P886" s="47">
        <v>0</v>
      </c>
      <c r="Q886" s="47">
        <v>0</v>
      </c>
      <c r="R886" s="47">
        <v>29.4</v>
      </c>
      <c r="S886" s="47">
        <v>4.2</v>
      </c>
      <c r="T886" s="47">
        <v>221.3</v>
      </c>
      <c r="U886" s="644">
        <v>0.1999885753455958</v>
      </c>
      <c r="V886" s="47">
        <v>350.1</v>
      </c>
      <c r="W886" s="47">
        <v>0</v>
      </c>
      <c r="X886" s="47">
        <v>29.5</v>
      </c>
      <c r="Y886" s="47">
        <v>0</v>
      </c>
      <c r="Z886" s="60">
        <v>2905.3</v>
      </c>
      <c r="AA886" s="144">
        <v>252.4</v>
      </c>
      <c r="AB886" s="47">
        <v>602.5</v>
      </c>
      <c r="AC886" s="47">
        <v>2555.2000000000003</v>
      </c>
      <c r="AD886" s="247">
        <v>0.7</v>
      </c>
      <c r="AE886" s="47">
        <v>1225.42</v>
      </c>
      <c r="AF886" s="47"/>
      <c r="AG886" s="47">
        <v>622.9</v>
      </c>
      <c r="AH886" s="505">
        <v>0.69998857534559578</v>
      </c>
      <c r="AI886" s="594">
        <v>622.9</v>
      </c>
      <c r="AJ886" s="47"/>
      <c r="AK886" s="446">
        <v>0</v>
      </c>
      <c r="AL886" s="47">
        <v>0</v>
      </c>
      <c r="AM886" s="497">
        <v>0.69998857534559578</v>
      </c>
      <c r="AN886" s="467"/>
    </row>
    <row r="887" spans="2:40" x14ac:dyDescent="0.25">
      <c r="B887" s="576">
        <v>873</v>
      </c>
      <c r="C887" s="666" t="s">
        <v>838</v>
      </c>
      <c r="D887" s="496" t="s">
        <v>124</v>
      </c>
      <c r="E887" s="566">
        <v>12</v>
      </c>
      <c r="F887" s="566">
        <v>44</v>
      </c>
      <c r="G887" s="566">
        <v>42</v>
      </c>
      <c r="H887" s="527">
        <v>4045.3999999999996</v>
      </c>
      <c r="I887" s="527">
        <v>138</v>
      </c>
      <c r="J887" s="615">
        <v>0.29388935581153908</v>
      </c>
      <c r="K887" s="527">
        <v>1188.9000000000001</v>
      </c>
      <c r="L887" s="615">
        <v>0</v>
      </c>
      <c r="M887" s="527">
        <v>0</v>
      </c>
      <c r="N887" s="617">
        <v>0</v>
      </c>
      <c r="O887" s="527">
        <v>0</v>
      </c>
      <c r="P887" s="527">
        <v>0</v>
      </c>
      <c r="Q887" s="527">
        <v>0</v>
      </c>
      <c r="R887" s="527">
        <v>117.6</v>
      </c>
      <c r="S887" s="527">
        <v>8.4</v>
      </c>
      <c r="T887" s="527">
        <v>517.70000000000005</v>
      </c>
      <c r="U887" s="615">
        <v>0.19600039551095072</v>
      </c>
      <c r="V887" s="527">
        <v>792.9</v>
      </c>
      <c r="W887" s="527">
        <v>0</v>
      </c>
      <c r="X887" s="527">
        <v>58.000000000000007</v>
      </c>
      <c r="Y887" s="527">
        <v>0</v>
      </c>
      <c r="Z887" s="527">
        <v>6866.9</v>
      </c>
      <c r="AA887" s="528">
        <v>596.5</v>
      </c>
      <c r="AB887" s="528">
        <v>1389.4</v>
      </c>
      <c r="AC887" s="528">
        <v>6074</v>
      </c>
      <c r="AD887" s="618">
        <v>0.7</v>
      </c>
      <c r="AE887" s="528">
        <v>2831.7799999999997</v>
      </c>
      <c r="AF887" s="528"/>
      <c r="AG887" s="528">
        <v>1615.3000000000002</v>
      </c>
      <c r="AH887" s="521"/>
      <c r="AI887" s="528">
        <v>1442.4</v>
      </c>
      <c r="AJ887" s="527"/>
      <c r="AK887" s="550"/>
      <c r="AL887" s="527">
        <v>172.9</v>
      </c>
      <c r="AM887" s="518"/>
      <c r="AN887" s="529">
        <v>0</v>
      </c>
    </row>
    <row r="888" spans="2:40" x14ac:dyDescent="0.25">
      <c r="B888" s="576">
        <v>874</v>
      </c>
      <c r="C888" s="666"/>
      <c r="D888" s="28" t="s">
        <v>988</v>
      </c>
      <c r="E888" s="114">
        <v>7</v>
      </c>
      <c r="F888" s="114">
        <v>27</v>
      </c>
      <c r="G888" s="114">
        <v>26</v>
      </c>
      <c r="H888" s="47">
        <v>2469.3999999999996</v>
      </c>
      <c r="I888" s="47">
        <v>81.599999999999994</v>
      </c>
      <c r="J888" s="644">
        <v>0.26544909694662677</v>
      </c>
      <c r="K888" s="47">
        <v>655.5</v>
      </c>
      <c r="L888" s="644">
        <v>0</v>
      </c>
      <c r="M888" s="47">
        <v>0</v>
      </c>
      <c r="N888" s="644">
        <v>0</v>
      </c>
      <c r="O888" s="47">
        <v>0</v>
      </c>
      <c r="P888" s="47">
        <v>0</v>
      </c>
      <c r="Q888" s="47">
        <v>0</v>
      </c>
      <c r="R888" s="47">
        <v>58.8</v>
      </c>
      <c r="S888" s="47">
        <v>4.2</v>
      </c>
      <c r="T888" s="47">
        <v>313.59999999999997</v>
      </c>
      <c r="U888" s="644">
        <v>0.20000809913339274</v>
      </c>
      <c r="V888" s="47">
        <v>493.9</v>
      </c>
      <c r="W888" s="47">
        <v>0</v>
      </c>
      <c r="X888" s="47">
        <v>38.400000000000006</v>
      </c>
      <c r="Y888" s="47">
        <v>0</v>
      </c>
      <c r="Z888" s="60">
        <v>4115.3999999999996</v>
      </c>
      <c r="AA888" s="144">
        <v>357.5</v>
      </c>
      <c r="AB888" s="47">
        <v>851.4</v>
      </c>
      <c r="AC888" s="47">
        <v>3621.4999999999995</v>
      </c>
      <c r="AD888" s="247">
        <v>0.7</v>
      </c>
      <c r="AE888" s="47">
        <v>1728.5799999999997</v>
      </c>
      <c r="AF888" s="47"/>
      <c r="AG888" s="47">
        <v>1050.1000000000001</v>
      </c>
      <c r="AH888" s="505">
        <v>0.70000809913339279</v>
      </c>
      <c r="AI888" s="594">
        <v>877.2</v>
      </c>
      <c r="AJ888" s="47">
        <v>142</v>
      </c>
      <c r="AK888" s="446">
        <v>7.0000000000000007E-2</v>
      </c>
      <c r="AL888" s="47">
        <v>172.9</v>
      </c>
      <c r="AM888" s="497">
        <v>0.77000809913339285</v>
      </c>
      <c r="AN888" s="467"/>
    </row>
    <row r="889" spans="2:40" x14ac:dyDescent="0.25">
      <c r="B889" s="576">
        <v>875</v>
      </c>
      <c r="C889" s="666"/>
      <c r="D889" s="28" t="s">
        <v>634</v>
      </c>
      <c r="E889" s="114">
        <v>5</v>
      </c>
      <c r="F889" s="114">
        <v>17</v>
      </c>
      <c r="G889" s="114">
        <v>16</v>
      </c>
      <c r="H889" s="47">
        <v>1576</v>
      </c>
      <c r="I889" s="47">
        <v>56.4</v>
      </c>
      <c r="J889" s="644">
        <v>0.33845177664974624</v>
      </c>
      <c r="K889" s="47">
        <v>533.40000000000009</v>
      </c>
      <c r="L889" s="644">
        <v>0</v>
      </c>
      <c r="M889" s="47">
        <v>0</v>
      </c>
      <c r="N889" s="644">
        <v>0</v>
      </c>
      <c r="O889" s="47">
        <v>0</v>
      </c>
      <c r="P889" s="47">
        <v>0</v>
      </c>
      <c r="Q889" s="47">
        <v>0</v>
      </c>
      <c r="R889" s="47">
        <v>58.8</v>
      </c>
      <c r="S889" s="47">
        <v>4.2</v>
      </c>
      <c r="T889" s="47">
        <v>204.10000000000002</v>
      </c>
      <c r="U889" s="644">
        <v>0.18972081218274112</v>
      </c>
      <c r="V889" s="47">
        <v>299</v>
      </c>
      <c r="W889" s="47">
        <v>0</v>
      </c>
      <c r="X889" s="47">
        <v>19.600000000000001</v>
      </c>
      <c r="Y889" s="47">
        <v>0</v>
      </c>
      <c r="Z889" s="60">
        <v>2751.5</v>
      </c>
      <c r="AA889" s="144">
        <v>239</v>
      </c>
      <c r="AB889" s="47">
        <v>538</v>
      </c>
      <c r="AC889" s="47">
        <v>2452.5</v>
      </c>
      <c r="AD889" s="247">
        <v>0.7</v>
      </c>
      <c r="AE889" s="47">
        <v>1103.1999999999998</v>
      </c>
      <c r="AF889" s="47"/>
      <c r="AG889" s="47">
        <v>565.20000000000005</v>
      </c>
      <c r="AH889" s="505">
        <v>0.70000000000000007</v>
      </c>
      <c r="AI889" s="594">
        <v>565.20000000000005</v>
      </c>
      <c r="AJ889" s="47"/>
      <c r="AK889" s="446">
        <v>0</v>
      </c>
      <c r="AL889" s="47">
        <v>0</v>
      </c>
      <c r="AM889" s="497">
        <v>0.70000000000000007</v>
      </c>
      <c r="AN889" s="467"/>
    </row>
    <row r="890" spans="2:40" x14ac:dyDescent="0.25">
      <c r="B890" s="576">
        <v>876</v>
      </c>
      <c r="C890" s="666" t="s">
        <v>635</v>
      </c>
      <c r="D890" s="496" t="s">
        <v>124</v>
      </c>
      <c r="E890" s="566">
        <v>38</v>
      </c>
      <c r="F890" s="566">
        <v>144</v>
      </c>
      <c r="G890" s="566">
        <v>142</v>
      </c>
      <c r="H890" s="527">
        <v>12918.100000000002</v>
      </c>
      <c r="I890" s="527">
        <v>345.6</v>
      </c>
      <c r="J890" s="615">
        <v>0.24930910892468702</v>
      </c>
      <c r="K890" s="527">
        <v>3220.6</v>
      </c>
      <c r="L890" s="615">
        <v>3.2512521191196842E-3</v>
      </c>
      <c r="M890" s="527">
        <v>42</v>
      </c>
      <c r="N890" s="617">
        <v>0</v>
      </c>
      <c r="O890" s="527">
        <v>0</v>
      </c>
      <c r="P890" s="527">
        <v>0</v>
      </c>
      <c r="Q890" s="527">
        <v>0</v>
      </c>
      <c r="R890" s="527">
        <v>302.7</v>
      </c>
      <c r="S890" s="527">
        <v>33.9</v>
      </c>
      <c r="T890" s="527">
        <v>1556.1</v>
      </c>
      <c r="U890" s="615">
        <v>0.19621306538887293</v>
      </c>
      <c r="V890" s="527">
        <v>2534.6999999999998</v>
      </c>
      <c r="W890" s="527">
        <v>0</v>
      </c>
      <c r="X890" s="527">
        <v>510</v>
      </c>
      <c r="Y890" s="527">
        <v>0</v>
      </c>
      <c r="Z890" s="527">
        <v>21463.7</v>
      </c>
      <c r="AA890" s="528">
        <v>1868</v>
      </c>
      <c r="AB890" s="528">
        <v>4402.7</v>
      </c>
      <c r="AC890" s="528">
        <v>18929</v>
      </c>
      <c r="AD890" s="618">
        <v>0.7</v>
      </c>
      <c r="AE890" s="528">
        <v>9042.67</v>
      </c>
      <c r="AF890" s="528"/>
      <c r="AG890" s="528">
        <v>5622.2</v>
      </c>
      <c r="AH890" s="521"/>
      <c r="AI890" s="528">
        <v>4640</v>
      </c>
      <c r="AJ890" s="527"/>
      <c r="AK890" s="550"/>
      <c r="AL890" s="527">
        <v>982.2</v>
      </c>
      <c r="AM890" s="518"/>
      <c r="AN890" s="529">
        <v>0</v>
      </c>
    </row>
    <row r="891" spans="2:40" x14ac:dyDescent="0.25">
      <c r="B891" s="576">
        <v>877</v>
      </c>
      <c r="C891" s="666"/>
      <c r="D891" s="28" t="s">
        <v>636</v>
      </c>
      <c r="E891" s="114">
        <v>32</v>
      </c>
      <c r="F891" s="114">
        <v>123</v>
      </c>
      <c r="G891" s="114">
        <v>121</v>
      </c>
      <c r="H891" s="47">
        <v>10913.800000000001</v>
      </c>
      <c r="I891" s="47">
        <v>264</v>
      </c>
      <c r="J891" s="644">
        <v>0.23550917187414094</v>
      </c>
      <c r="K891" s="47">
        <v>2570.2999999999997</v>
      </c>
      <c r="L891" s="644">
        <v>3.8483388004178195E-3</v>
      </c>
      <c r="M891" s="47">
        <v>42</v>
      </c>
      <c r="N891" s="644">
        <v>0</v>
      </c>
      <c r="O891" s="47">
        <v>0</v>
      </c>
      <c r="P891" s="47">
        <v>0</v>
      </c>
      <c r="Q891" s="47">
        <v>0</v>
      </c>
      <c r="R891" s="47">
        <v>243.9</v>
      </c>
      <c r="S891" s="47">
        <v>29.7</v>
      </c>
      <c r="T891" s="47">
        <v>1289.3</v>
      </c>
      <c r="U891" s="644">
        <v>0.19553226190694348</v>
      </c>
      <c r="V891" s="47">
        <v>2134</v>
      </c>
      <c r="W891" s="47">
        <v>0</v>
      </c>
      <c r="X891" s="47">
        <v>483.7</v>
      </c>
      <c r="Y891" s="47">
        <v>0</v>
      </c>
      <c r="Z891" s="60">
        <v>17970.7</v>
      </c>
      <c r="AA891" s="144">
        <v>1564.6</v>
      </c>
      <c r="AB891" s="47">
        <v>3698.6</v>
      </c>
      <c r="AC891" s="47">
        <v>15836.7</v>
      </c>
      <c r="AD891" s="247">
        <v>0.7</v>
      </c>
      <c r="AE891" s="47">
        <v>7639.66</v>
      </c>
      <c r="AF891" s="47"/>
      <c r="AG891" s="47">
        <v>4923.3</v>
      </c>
      <c r="AH891" s="505">
        <v>0.70000366508457179</v>
      </c>
      <c r="AI891" s="594">
        <v>3941.1</v>
      </c>
      <c r="AJ891" s="47">
        <v>203</v>
      </c>
      <c r="AK891" s="446">
        <v>0.09</v>
      </c>
      <c r="AL891" s="47">
        <v>982.2</v>
      </c>
      <c r="AM891" s="497">
        <v>0.79000366508457176</v>
      </c>
      <c r="AN891" s="467"/>
    </row>
    <row r="892" spans="2:40" x14ac:dyDescent="0.25">
      <c r="B892" s="576">
        <v>878</v>
      </c>
      <c r="C892" s="666"/>
      <c r="D892" s="28" t="s">
        <v>637</v>
      </c>
      <c r="E892" s="114">
        <v>6</v>
      </c>
      <c r="F892" s="114">
        <v>21</v>
      </c>
      <c r="G892" s="114">
        <v>21</v>
      </c>
      <c r="H892" s="47">
        <v>2004.3000000000002</v>
      </c>
      <c r="I892" s="47">
        <v>81.599999999999994</v>
      </c>
      <c r="J892" s="644">
        <v>0.3244524272813451</v>
      </c>
      <c r="K892" s="47">
        <v>650.30000000000007</v>
      </c>
      <c r="L892" s="644">
        <v>0</v>
      </c>
      <c r="M892" s="47">
        <v>0</v>
      </c>
      <c r="N892" s="644">
        <v>0</v>
      </c>
      <c r="O892" s="47">
        <v>0</v>
      </c>
      <c r="P892" s="47">
        <v>0</v>
      </c>
      <c r="Q892" s="47">
        <v>0</v>
      </c>
      <c r="R892" s="47">
        <v>58.8</v>
      </c>
      <c r="S892" s="47">
        <v>4.2</v>
      </c>
      <c r="T892" s="47">
        <v>266.8</v>
      </c>
      <c r="U892" s="644">
        <v>0.19992017163099335</v>
      </c>
      <c r="V892" s="47">
        <v>400.7</v>
      </c>
      <c r="W892" s="47">
        <v>0</v>
      </c>
      <c r="X892" s="47">
        <v>26.299999999999997</v>
      </c>
      <c r="Y892" s="47">
        <v>0</v>
      </c>
      <c r="Z892" s="60">
        <v>3493.0000000000005</v>
      </c>
      <c r="AA892" s="144">
        <v>303.39999999999998</v>
      </c>
      <c r="AB892" s="47">
        <v>704.09999999999991</v>
      </c>
      <c r="AC892" s="47">
        <v>3092.3000000000006</v>
      </c>
      <c r="AD892" s="247">
        <v>0.7</v>
      </c>
      <c r="AE892" s="47">
        <v>1403.01</v>
      </c>
      <c r="AF892" s="47"/>
      <c r="AG892" s="47">
        <v>698.9</v>
      </c>
      <c r="AH892" s="505">
        <v>0.69999501072693704</v>
      </c>
      <c r="AI892" s="594">
        <v>698.9</v>
      </c>
      <c r="AJ892" s="47">
        <v>115</v>
      </c>
      <c r="AK892" s="446">
        <v>0</v>
      </c>
      <c r="AL892" s="47">
        <v>0</v>
      </c>
      <c r="AM892" s="497">
        <v>0.69999501072693704</v>
      </c>
      <c r="AN892" s="467"/>
    </row>
    <row r="893" spans="2:40" x14ac:dyDescent="0.25">
      <c r="B893" s="576">
        <v>879</v>
      </c>
      <c r="C893" s="666" t="s">
        <v>638</v>
      </c>
      <c r="D893" s="496" t="s">
        <v>124</v>
      </c>
      <c r="E893" s="566">
        <v>9</v>
      </c>
      <c r="F893" s="566">
        <v>56</v>
      </c>
      <c r="G893" s="566">
        <v>46</v>
      </c>
      <c r="H893" s="527">
        <v>4216.7999999999993</v>
      </c>
      <c r="I893" s="527">
        <v>132</v>
      </c>
      <c r="J893" s="615">
        <v>0.30959495351925637</v>
      </c>
      <c r="K893" s="527">
        <v>1305.5</v>
      </c>
      <c r="L893" s="615">
        <v>0</v>
      </c>
      <c r="M893" s="527">
        <v>0</v>
      </c>
      <c r="N893" s="617">
        <v>0</v>
      </c>
      <c r="O893" s="527">
        <v>0</v>
      </c>
      <c r="P893" s="527">
        <v>0</v>
      </c>
      <c r="Q893" s="527">
        <v>0</v>
      </c>
      <c r="R893" s="527">
        <v>117.6</v>
      </c>
      <c r="S893" s="527">
        <v>12.7</v>
      </c>
      <c r="T893" s="527">
        <v>556.1</v>
      </c>
      <c r="U893" s="615">
        <v>0.19996205653576174</v>
      </c>
      <c r="V893" s="527">
        <v>843.19999999999993</v>
      </c>
      <c r="W893" s="527">
        <v>0</v>
      </c>
      <c r="X893" s="527">
        <v>55.699999999999996</v>
      </c>
      <c r="Y893" s="527">
        <v>0</v>
      </c>
      <c r="Z893" s="527">
        <v>7239.6</v>
      </c>
      <c r="AA893" s="528">
        <v>628.90000000000009</v>
      </c>
      <c r="AB893" s="528">
        <v>1472.1</v>
      </c>
      <c r="AC893" s="528">
        <v>6396.4</v>
      </c>
      <c r="AD893" s="618">
        <v>0.7</v>
      </c>
      <c r="AE893" s="528">
        <v>2951.7599999999993</v>
      </c>
      <c r="AF893" s="528"/>
      <c r="AG893" s="528">
        <v>1653.8999999999999</v>
      </c>
      <c r="AH893" s="521"/>
      <c r="AI893" s="528">
        <v>1479.6999999999998</v>
      </c>
      <c r="AJ893" s="527"/>
      <c r="AK893" s="550"/>
      <c r="AL893" s="527">
        <v>174.2</v>
      </c>
      <c r="AM893" s="518"/>
      <c r="AN893" s="529">
        <v>0</v>
      </c>
    </row>
    <row r="894" spans="2:40" x14ac:dyDescent="0.25">
      <c r="B894" s="576">
        <v>880</v>
      </c>
      <c r="C894" s="666"/>
      <c r="D894" s="28" t="s">
        <v>639</v>
      </c>
      <c r="E894" s="114">
        <v>6</v>
      </c>
      <c r="F894" s="114">
        <v>38</v>
      </c>
      <c r="G894" s="114">
        <v>28</v>
      </c>
      <c r="H894" s="47">
        <v>2488.6999999999998</v>
      </c>
      <c r="I894" s="47">
        <v>102</v>
      </c>
      <c r="J894" s="644">
        <v>0.28010607947924621</v>
      </c>
      <c r="K894" s="47">
        <v>697.1</v>
      </c>
      <c r="L894" s="644">
        <v>0</v>
      </c>
      <c r="M894" s="47">
        <v>0</v>
      </c>
      <c r="N894" s="644">
        <v>0</v>
      </c>
      <c r="O894" s="47">
        <v>0</v>
      </c>
      <c r="P894" s="47">
        <v>0</v>
      </c>
      <c r="Q894" s="47">
        <v>0</v>
      </c>
      <c r="R894" s="47">
        <v>88.2</v>
      </c>
      <c r="S894" s="47">
        <v>8.5</v>
      </c>
      <c r="T894" s="47">
        <v>323.5</v>
      </c>
      <c r="U894" s="644">
        <v>0.19998392735162934</v>
      </c>
      <c r="V894" s="47">
        <v>497.69999999999993</v>
      </c>
      <c r="W894" s="47">
        <v>0</v>
      </c>
      <c r="X894" s="47">
        <v>37.299999999999997</v>
      </c>
      <c r="Y894" s="47">
        <v>0</v>
      </c>
      <c r="Z894" s="60">
        <v>4243</v>
      </c>
      <c r="AA894" s="144">
        <v>368.6</v>
      </c>
      <c r="AB894" s="47">
        <v>866.3</v>
      </c>
      <c r="AC894" s="47">
        <v>3745.2999999999997</v>
      </c>
      <c r="AD894" s="247">
        <v>0.7</v>
      </c>
      <c r="AE894" s="47">
        <v>1742.0899999999997</v>
      </c>
      <c r="AF894" s="47"/>
      <c r="AG894" s="47">
        <v>1050</v>
      </c>
      <c r="AH894" s="505">
        <v>0.70000401816209268</v>
      </c>
      <c r="AI894" s="594">
        <v>875.8</v>
      </c>
      <c r="AJ894" s="47">
        <v>171</v>
      </c>
      <c r="AK894" s="446">
        <v>7.0000000000000007E-2</v>
      </c>
      <c r="AL894" s="47">
        <v>174.2</v>
      </c>
      <c r="AM894" s="497">
        <v>0.77000401816209263</v>
      </c>
      <c r="AN894" s="467"/>
    </row>
    <row r="895" spans="2:40" x14ac:dyDescent="0.25">
      <c r="B895" s="576">
        <v>881</v>
      </c>
      <c r="C895" s="666"/>
      <c r="D895" s="28" t="s">
        <v>640</v>
      </c>
      <c r="E895" s="114">
        <v>3</v>
      </c>
      <c r="F895" s="114">
        <v>18</v>
      </c>
      <c r="G895" s="114">
        <v>18</v>
      </c>
      <c r="H895" s="47">
        <v>1728.1</v>
      </c>
      <c r="I895" s="47">
        <v>29.999999999999996</v>
      </c>
      <c r="J895" s="644">
        <v>0.35206295931948384</v>
      </c>
      <c r="K895" s="47">
        <v>608.4</v>
      </c>
      <c r="L895" s="644">
        <v>0</v>
      </c>
      <c r="M895" s="47">
        <v>0</v>
      </c>
      <c r="N895" s="644">
        <v>0</v>
      </c>
      <c r="O895" s="47">
        <v>0</v>
      </c>
      <c r="P895" s="47">
        <v>0</v>
      </c>
      <c r="Q895" s="47">
        <v>0</v>
      </c>
      <c r="R895" s="47">
        <v>29.4</v>
      </c>
      <c r="S895" s="47">
        <v>4.2</v>
      </c>
      <c r="T895" s="47">
        <v>232.6</v>
      </c>
      <c r="U895" s="644">
        <v>0.19993055957409872</v>
      </c>
      <c r="V895" s="47">
        <v>345.5</v>
      </c>
      <c r="W895" s="47">
        <v>0</v>
      </c>
      <c r="X895" s="47">
        <v>18.399999999999999</v>
      </c>
      <c r="Y895" s="47">
        <v>0</v>
      </c>
      <c r="Z895" s="60">
        <v>2996.6</v>
      </c>
      <c r="AA895" s="144">
        <v>260.3</v>
      </c>
      <c r="AB895" s="47">
        <v>605.79999999999995</v>
      </c>
      <c r="AC895" s="47">
        <v>2651.1</v>
      </c>
      <c r="AD895" s="247">
        <v>0.7</v>
      </c>
      <c r="AE895" s="47">
        <v>1209.6699999999998</v>
      </c>
      <c r="AF895" s="47"/>
      <c r="AG895" s="47">
        <v>603.9</v>
      </c>
      <c r="AH895" s="505">
        <v>0.70001736010647531</v>
      </c>
      <c r="AI895" s="594">
        <v>603.9</v>
      </c>
      <c r="AJ895" s="47"/>
      <c r="AK895" s="446">
        <v>0</v>
      </c>
      <c r="AL895" s="47">
        <v>0</v>
      </c>
      <c r="AM895" s="497">
        <v>0.70001736010647531</v>
      </c>
      <c r="AN895" s="467"/>
    </row>
    <row r="896" spans="2:40" x14ac:dyDescent="0.25">
      <c r="B896" s="576">
        <v>882</v>
      </c>
      <c r="C896" s="666" t="s">
        <v>641</v>
      </c>
      <c r="D896" s="496" t="s">
        <v>124</v>
      </c>
      <c r="E896" s="566">
        <v>10</v>
      </c>
      <c r="F896" s="566">
        <v>50</v>
      </c>
      <c r="G896" s="566">
        <v>47</v>
      </c>
      <c r="H896" s="527">
        <v>4448.3</v>
      </c>
      <c r="I896" s="527">
        <v>158.4</v>
      </c>
      <c r="J896" s="615">
        <v>0.30357664725850325</v>
      </c>
      <c r="K896" s="527">
        <v>1350.4</v>
      </c>
      <c r="L896" s="615">
        <v>0</v>
      </c>
      <c r="M896" s="527">
        <v>0</v>
      </c>
      <c r="N896" s="617">
        <v>0</v>
      </c>
      <c r="O896" s="527">
        <v>0</v>
      </c>
      <c r="P896" s="527">
        <v>0</v>
      </c>
      <c r="Q896" s="527">
        <v>0</v>
      </c>
      <c r="R896" s="527">
        <v>89.8</v>
      </c>
      <c r="S896" s="527">
        <v>12.600000000000001</v>
      </c>
      <c r="T896" s="527">
        <v>579.4</v>
      </c>
      <c r="U896" s="615">
        <v>0.19994155070476363</v>
      </c>
      <c r="V896" s="527">
        <v>889.40000000000009</v>
      </c>
      <c r="W896" s="527">
        <v>0</v>
      </c>
      <c r="X896" s="527">
        <v>49.3</v>
      </c>
      <c r="Y896" s="527">
        <v>0</v>
      </c>
      <c r="Z896" s="527">
        <v>7577.6</v>
      </c>
      <c r="AA896" s="528">
        <v>658.2</v>
      </c>
      <c r="AB896" s="528">
        <v>1547.6</v>
      </c>
      <c r="AC896" s="528">
        <v>6688.2000000000007</v>
      </c>
      <c r="AD896" s="618">
        <v>0.7</v>
      </c>
      <c r="AE896" s="528">
        <v>3113.81</v>
      </c>
      <c r="AF896" s="528"/>
      <c r="AG896" s="528">
        <v>1693.5000000000002</v>
      </c>
      <c r="AH896" s="521"/>
      <c r="AI896" s="528">
        <v>1566.3000000000002</v>
      </c>
      <c r="AJ896" s="527"/>
      <c r="AK896" s="550"/>
      <c r="AL896" s="527">
        <v>127.2</v>
      </c>
      <c r="AM896" s="518"/>
      <c r="AN896" s="529">
        <v>0</v>
      </c>
    </row>
    <row r="897" spans="2:42" x14ac:dyDescent="0.25">
      <c r="B897" s="576">
        <v>883</v>
      </c>
      <c r="C897" s="666"/>
      <c r="D897" s="28" t="s">
        <v>642</v>
      </c>
      <c r="E897" s="114">
        <v>5</v>
      </c>
      <c r="F897" s="114">
        <v>19</v>
      </c>
      <c r="G897" s="114">
        <v>18</v>
      </c>
      <c r="H897" s="47">
        <v>1817.5000000000002</v>
      </c>
      <c r="I897" s="47">
        <v>60</v>
      </c>
      <c r="J897" s="644">
        <v>0.28401650618982116</v>
      </c>
      <c r="K897" s="47">
        <v>516.20000000000005</v>
      </c>
      <c r="L897" s="644">
        <v>0</v>
      </c>
      <c r="M897" s="47">
        <v>0</v>
      </c>
      <c r="N897" s="644">
        <v>0</v>
      </c>
      <c r="O897" s="47">
        <v>0</v>
      </c>
      <c r="P897" s="47">
        <v>0</v>
      </c>
      <c r="Q897" s="47">
        <v>0</v>
      </c>
      <c r="R897" s="47">
        <v>31</v>
      </c>
      <c r="S897" s="47">
        <v>4.2</v>
      </c>
      <c r="T897" s="47">
        <v>232.79999999999998</v>
      </c>
      <c r="U897" s="644">
        <v>0.19994497936726272</v>
      </c>
      <c r="V897" s="47">
        <v>363.40000000000003</v>
      </c>
      <c r="W897" s="47">
        <v>0</v>
      </c>
      <c r="X897" s="47">
        <v>24.2</v>
      </c>
      <c r="Y897" s="47">
        <v>0</v>
      </c>
      <c r="Z897" s="60">
        <v>3049.3</v>
      </c>
      <c r="AA897" s="144">
        <v>264.89999999999998</v>
      </c>
      <c r="AB897" s="47">
        <v>628.29999999999995</v>
      </c>
      <c r="AC897" s="47">
        <v>2685.9</v>
      </c>
      <c r="AD897" s="247">
        <v>0.7</v>
      </c>
      <c r="AE897" s="47">
        <v>1272.25</v>
      </c>
      <c r="AF897" s="47"/>
      <c r="AG897" s="47">
        <v>771.2</v>
      </c>
      <c r="AH897" s="505">
        <v>0.70002751031636856</v>
      </c>
      <c r="AI897" s="594">
        <v>644</v>
      </c>
      <c r="AJ897" s="47">
        <v>133</v>
      </c>
      <c r="AK897" s="446">
        <v>7.0000000000000007E-2</v>
      </c>
      <c r="AL897" s="47">
        <v>127.2</v>
      </c>
      <c r="AM897" s="497">
        <v>0.77002751031636851</v>
      </c>
      <c r="AN897" s="467"/>
    </row>
    <row r="898" spans="2:42" x14ac:dyDescent="0.25">
      <c r="B898" s="576">
        <v>884</v>
      </c>
      <c r="C898" s="666"/>
      <c r="D898" s="28" t="s">
        <v>643</v>
      </c>
      <c r="E898" s="114">
        <v>2</v>
      </c>
      <c r="F898" s="114">
        <v>14</v>
      </c>
      <c r="G898" s="114">
        <v>12</v>
      </c>
      <c r="H898" s="47">
        <v>1052.3</v>
      </c>
      <c r="I898" s="47">
        <v>42</v>
      </c>
      <c r="J898" s="644">
        <v>0.30038962273116038</v>
      </c>
      <c r="K898" s="47">
        <v>316.10000000000002</v>
      </c>
      <c r="L898" s="644">
        <v>0</v>
      </c>
      <c r="M898" s="47">
        <v>0</v>
      </c>
      <c r="N898" s="644">
        <v>0</v>
      </c>
      <c r="O898" s="47">
        <v>0</v>
      </c>
      <c r="P898" s="47">
        <v>0</v>
      </c>
      <c r="Q898" s="47">
        <v>0</v>
      </c>
      <c r="R898" s="47">
        <v>29.4</v>
      </c>
      <c r="S898" s="47">
        <v>4.2</v>
      </c>
      <c r="T898" s="47">
        <v>138</v>
      </c>
      <c r="U898" s="644">
        <v>0.19994298203934241</v>
      </c>
      <c r="V898" s="47">
        <v>210.4</v>
      </c>
      <c r="W898" s="47">
        <v>0</v>
      </c>
      <c r="X898" s="47">
        <v>10.399999999999999</v>
      </c>
      <c r="Y898" s="47">
        <v>0</v>
      </c>
      <c r="Z898" s="60">
        <v>1802.8000000000004</v>
      </c>
      <c r="AA898" s="144">
        <v>156.6</v>
      </c>
      <c r="AB898" s="47">
        <v>367</v>
      </c>
      <c r="AC898" s="47">
        <v>1592.4000000000003</v>
      </c>
      <c r="AD898" s="247">
        <v>0.7</v>
      </c>
      <c r="AE898" s="47">
        <v>736.6099999999999</v>
      </c>
      <c r="AF898" s="47"/>
      <c r="AG898" s="47">
        <v>369.6</v>
      </c>
      <c r="AH898" s="505">
        <v>0.69999049700655713</v>
      </c>
      <c r="AI898" s="594">
        <v>369.6</v>
      </c>
      <c r="AJ898" s="47"/>
      <c r="AK898" s="446">
        <v>0</v>
      </c>
      <c r="AL898" s="47">
        <v>0</v>
      </c>
      <c r="AM898" s="497">
        <v>0.69999049700655713</v>
      </c>
      <c r="AN898" s="467"/>
    </row>
    <row r="899" spans="2:42" x14ac:dyDescent="0.25">
      <c r="B899" s="576">
        <v>885</v>
      </c>
      <c r="C899" s="666"/>
      <c r="D899" s="28" t="s">
        <v>458</v>
      </c>
      <c r="E899" s="114">
        <v>3</v>
      </c>
      <c r="F899" s="114">
        <v>17</v>
      </c>
      <c r="G899" s="114">
        <v>17</v>
      </c>
      <c r="H899" s="47">
        <v>1578.5000000000002</v>
      </c>
      <c r="I899" s="47">
        <v>56.4</v>
      </c>
      <c r="J899" s="644">
        <v>0.32822299651567943</v>
      </c>
      <c r="K899" s="47">
        <v>518.1</v>
      </c>
      <c r="L899" s="644">
        <v>0</v>
      </c>
      <c r="M899" s="47">
        <v>0</v>
      </c>
      <c r="N899" s="644">
        <v>0</v>
      </c>
      <c r="O899" s="47">
        <v>0</v>
      </c>
      <c r="P899" s="47">
        <v>0</v>
      </c>
      <c r="Q899" s="47">
        <v>0</v>
      </c>
      <c r="R899" s="47">
        <v>29.4</v>
      </c>
      <c r="S899" s="47">
        <v>4.2</v>
      </c>
      <c r="T899" s="47">
        <v>208.6</v>
      </c>
      <c r="U899" s="644">
        <v>0.19993664871713651</v>
      </c>
      <c r="V899" s="47">
        <v>315.60000000000002</v>
      </c>
      <c r="W899" s="47">
        <v>0</v>
      </c>
      <c r="X899" s="47">
        <v>14.7</v>
      </c>
      <c r="Y899" s="47">
        <v>0</v>
      </c>
      <c r="Z899" s="60">
        <v>2725.5</v>
      </c>
      <c r="AA899" s="144">
        <v>236.7</v>
      </c>
      <c r="AB899" s="47">
        <v>552.29999999999995</v>
      </c>
      <c r="AC899" s="47">
        <v>2409.9</v>
      </c>
      <c r="AD899" s="247">
        <v>0.7</v>
      </c>
      <c r="AE899" s="47">
        <v>1104.95</v>
      </c>
      <c r="AF899" s="47"/>
      <c r="AG899" s="47">
        <v>552.70000000000005</v>
      </c>
      <c r="AH899" s="505">
        <v>0.70003167564143165</v>
      </c>
      <c r="AI899" s="594">
        <v>552.70000000000005</v>
      </c>
      <c r="AJ899" s="47"/>
      <c r="AK899" s="446">
        <v>0</v>
      </c>
      <c r="AL899" s="47">
        <v>0</v>
      </c>
      <c r="AM899" s="497">
        <v>0.70003167564143165</v>
      </c>
      <c r="AN899" s="467"/>
    </row>
    <row r="900" spans="2:42" x14ac:dyDescent="0.25">
      <c r="B900" s="576">
        <v>886</v>
      </c>
      <c r="C900" s="741" t="s">
        <v>644</v>
      </c>
      <c r="D900" s="742"/>
      <c r="E900" s="511">
        <v>101</v>
      </c>
      <c r="F900" s="511">
        <v>610</v>
      </c>
      <c r="G900" s="511">
        <v>540</v>
      </c>
      <c r="H900" s="512">
        <v>49308.42</v>
      </c>
      <c r="I900" s="512">
        <v>1614.1999999999998</v>
      </c>
      <c r="J900" s="598">
        <v>0.28380548393154759</v>
      </c>
      <c r="K900" s="512">
        <v>13994</v>
      </c>
      <c r="L900" s="598">
        <v>9.2479134395302069E-4</v>
      </c>
      <c r="M900" s="512">
        <v>45.6</v>
      </c>
      <c r="N900" s="598">
        <v>0</v>
      </c>
      <c r="O900" s="512">
        <v>0</v>
      </c>
      <c r="P900" s="512">
        <v>0</v>
      </c>
      <c r="Q900" s="512">
        <v>0</v>
      </c>
      <c r="R900" s="512">
        <v>987.1</v>
      </c>
      <c r="S900" s="512">
        <v>141.5</v>
      </c>
      <c r="T900" s="512">
        <v>6634.5123913333337</v>
      </c>
      <c r="U900" s="598">
        <v>0.27909693103125188</v>
      </c>
      <c r="V900" s="513">
        <v>13761.828696</v>
      </c>
      <c r="W900" s="512">
        <v>0</v>
      </c>
      <c r="X900" s="512">
        <v>0</v>
      </c>
      <c r="Y900" s="512">
        <v>0</v>
      </c>
      <c r="Z900" s="512">
        <v>89878.761087333347</v>
      </c>
      <c r="AA900" s="509">
        <v>4700.2000000000007</v>
      </c>
      <c r="AB900" s="509">
        <v>18794.028696000001</v>
      </c>
      <c r="AC900" s="509">
        <v>75784.932391333336</v>
      </c>
      <c r="AD900" s="599"/>
      <c r="AE900" s="509">
        <v>35860.383999999998</v>
      </c>
      <c r="AF900" s="509"/>
      <c r="AG900" s="525">
        <v>17538</v>
      </c>
      <c r="AH900" s="526"/>
      <c r="AI900" s="525">
        <v>16356.399999999998</v>
      </c>
      <c r="AJ900" s="525"/>
      <c r="AK900" s="525"/>
      <c r="AL900" s="525">
        <v>1181.5999999999999</v>
      </c>
      <c r="AM900" s="497"/>
      <c r="AN900" s="525">
        <v>0</v>
      </c>
    </row>
    <row r="901" spans="2:42" ht="47.25" x14ac:dyDescent="0.25">
      <c r="B901" s="576">
        <v>887</v>
      </c>
      <c r="C901" s="561" t="s">
        <v>839</v>
      </c>
      <c r="D901" s="609"/>
      <c r="E901" s="564"/>
      <c r="F901" s="564">
        <v>17</v>
      </c>
      <c r="G901" s="564">
        <v>17</v>
      </c>
      <c r="H901" s="309">
        <v>1920.7000000000003</v>
      </c>
      <c r="I901" s="309">
        <v>95.199999999999989</v>
      </c>
      <c r="J901" s="611">
        <v>0.41063154058416201</v>
      </c>
      <c r="K901" s="134">
        <v>788.7</v>
      </c>
      <c r="L901" s="611">
        <v>0</v>
      </c>
      <c r="M901" s="134">
        <v>0</v>
      </c>
      <c r="N901" s="611">
        <v>0</v>
      </c>
      <c r="O901" s="309">
        <v>0</v>
      </c>
      <c r="P901" s="309">
        <v>0</v>
      </c>
      <c r="Q901" s="309">
        <v>0</v>
      </c>
      <c r="R901" s="309">
        <v>0</v>
      </c>
      <c r="S901" s="309">
        <v>0</v>
      </c>
      <c r="T901" s="309">
        <v>255</v>
      </c>
      <c r="U901" s="611">
        <v>0.17285364710782525</v>
      </c>
      <c r="V901" s="156">
        <v>332</v>
      </c>
      <c r="W901" s="309">
        <v>0</v>
      </c>
      <c r="X901" s="309">
        <v>0</v>
      </c>
      <c r="Y901" s="309">
        <v>0</v>
      </c>
      <c r="Z901" s="309">
        <v>3391.6000000000004</v>
      </c>
      <c r="AA901" s="146">
        <v>302.3</v>
      </c>
      <c r="AB901" s="309">
        <v>634.29999999999995</v>
      </c>
      <c r="AC901" s="309">
        <v>3059.6000000000004</v>
      </c>
      <c r="AD901" s="310">
        <v>0.4</v>
      </c>
      <c r="AE901" s="309"/>
      <c r="AF901" s="309"/>
      <c r="AG901" s="309"/>
      <c r="AH901" s="532"/>
      <c r="AI901" s="594"/>
      <c r="AJ901" s="309"/>
      <c r="AK901" s="531"/>
      <c r="AL901" s="309"/>
      <c r="AM901" s="497"/>
      <c r="AN901" s="146"/>
    </row>
    <row r="902" spans="2:42" x14ac:dyDescent="0.25">
      <c r="B902" s="576">
        <v>888</v>
      </c>
      <c r="C902" s="494" t="s">
        <v>710</v>
      </c>
      <c r="D902" s="563"/>
      <c r="E902" s="530">
        <v>101</v>
      </c>
      <c r="F902" s="530">
        <v>610</v>
      </c>
      <c r="G902" s="530">
        <v>540</v>
      </c>
      <c r="H902" s="65">
        <v>49308.42</v>
      </c>
      <c r="I902" s="65">
        <v>1614.1999999999998</v>
      </c>
      <c r="J902" s="615">
        <v>0.28380548393154759</v>
      </c>
      <c r="K902" s="65">
        <v>13994</v>
      </c>
      <c r="L902" s="615">
        <v>9.2479134395302069E-4</v>
      </c>
      <c r="M902" s="65">
        <v>45.6</v>
      </c>
      <c r="N902" s="615">
        <v>0</v>
      </c>
      <c r="O902" s="65">
        <v>0</v>
      </c>
      <c r="P902" s="65">
        <v>0</v>
      </c>
      <c r="Q902" s="65">
        <v>0</v>
      </c>
      <c r="R902" s="65">
        <v>987.1</v>
      </c>
      <c r="S902" s="65">
        <v>141.5</v>
      </c>
      <c r="T902" s="65">
        <v>6634.5123913333337</v>
      </c>
      <c r="U902" s="615">
        <v>0.27909693103125188</v>
      </c>
      <c r="V902" s="65">
        <v>13761.828696</v>
      </c>
      <c r="W902" s="65">
        <v>0</v>
      </c>
      <c r="X902" s="65">
        <v>0</v>
      </c>
      <c r="Y902" s="65">
        <v>0</v>
      </c>
      <c r="Z902" s="65">
        <v>86487.161087333341</v>
      </c>
      <c r="AA902" s="62">
        <v>4397.9000000000005</v>
      </c>
      <c r="AB902" s="62">
        <v>18159.728696000002</v>
      </c>
      <c r="AC902" s="62">
        <v>72725.33239133333</v>
      </c>
      <c r="AD902" s="232">
        <v>0.7</v>
      </c>
      <c r="AE902" s="62">
        <v>34515.894</v>
      </c>
      <c r="AF902" s="62"/>
      <c r="AG902" s="62">
        <v>17538</v>
      </c>
      <c r="AH902" s="498"/>
      <c r="AI902" s="62">
        <v>16356.399999999998</v>
      </c>
      <c r="AJ902" s="62">
        <v>121</v>
      </c>
      <c r="AK902" s="62"/>
      <c r="AL902" s="62">
        <v>1181.5999999999999</v>
      </c>
      <c r="AM902" s="498"/>
      <c r="AN902" s="62">
        <v>0</v>
      </c>
    </row>
    <row r="903" spans="2:42" x14ac:dyDescent="0.25">
      <c r="B903" s="576">
        <v>889</v>
      </c>
      <c r="C903" s="666" t="s">
        <v>645</v>
      </c>
      <c r="D903" s="496" t="s">
        <v>124</v>
      </c>
      <c r="E903" s="530">
        <v>11</v>
      </c>
      <c r="F903" s="530">
        <v>72</v>
      </c>
      <c r="G903" s="530">
        <v>68</v>
      </c>
      <c r="H903" s="65">
        <v>6261.4</v>
      </c>
      <c r="I903" s="65">
        <v>217.8</v>
      </c>
      <c r="J903" s="615">
        <v>0.30573034784552983</v>
      </c>
      <c r="K903" s="65">
        <v>1914.3000000000002</v>
      </c>
      <c r="L903" s="615">
        <v>0</v>
      </c>
      <c r="M903" s="65">
        <v>0</v>
      </c>
      <c r="N903" s="615">
        <v>0</v>
      </c>
      <c r="O903" s="65">
        <v>0</v>
      </c>
      <c r="P903" s="65">
        <v>0</v>
      </c>
      <c r="Q903" s="65">
        <v>0</v>
      </c>
      <c r="R903" s="65">
        <v>156</v>
      </c>
      <c r="S903" s="65">
        <v>21.099999999999998</v>
      </c>
      <c r="T903" s="65">
        <v>855.16997666666657</v>
      </c>
      <c r="U903" s="615">
        <v>0.27979999999999999</v>
      </c>
      <c r="V903" s="65">
        <v>1751.9397199999999</v>
      </c>
      <c r="W903" s="65">
        <v>0</v>
      </c>
      <c r="X903" s="65">
        <v>0</v>
      </c>
      <c r="Y903" s="65">
        <v>0</v>
      </c>
      <c r="Z903" s="65">
        <v>11177.709696666667</v>
      </c>
      <c r="AA903" s="140">
        <v>569.1</v>
      </c>
      <c r="AB903" s="140">
        <v>2321.0397200000002</v>
      </c>
      <c r="AC903" s="140">
        <v>9425.7699766666665</v>
      </c>
      <c r="AD903" s="232">
        <v>0.7</v>
      </c>
      <c r="AE903" s="140">
        <v>4382.9799999999996</v>
      </c>
      <c r="AF903" s="140"/>
      <c r="AG903" s="140">
        <v>2062</v>
      </c>
      <c r="AH903" s="497"/>
      <c r="AI903" s="140">
        <v>2062</v>
      </c>
      <c r="AJ903" s="65"/>
      <c r="AK903" s="429">
        <v>0</v>
      </c>
      <c r="AL903" s="65">
        <v>0</v>
      </c>
      <c r="AM903" s="498"/>
      <c r="AN903" s="62">
        <v>0</v>
      </c>
    </row>
    <row r="904" spans="2:42" s="601" customFormat="1" x14ac:dyDescent="0.25">
      <c r="B904" s="576">
        <v>890</v>
      </c>
      <c r="C904" s="666"/>
      <c r="D904" s="28" t="s">
        <v>782</v>
      </c>
      <c r="E904" s="572">
        <v>3</v>
      </c>
      <c r="F904" s="572">
        <v>14</v>
      </c>
      <c r="G904" s="572">
        <v>13</v>
      </c>
      <c r="H904" s="56">
        <v>1193.4000000000001</v>
      </c>
      <c r="I904" s="56">
        <v>37.6</v>
      </c>
      <c r="J904" s="639">
        <v>0.22213842802078096</v>
      </c>
      <c r="K904" s="56">
        <v>265.10000000000002</v>
      </c>
      <c r="L904" s="639">
        <v>0</v>
      </c>
      <c r="M904" s="56">
        <v>0</v>
      </c>
      <c r="N904" s="639">
        <v>0</v>
      </c>
      <c r="O904" s="56">
        <v>0</v>
      </c>
      <c r="P904" s="56">
        <v>0</v>
      </c>
      <c r="Q904" s="56">
        <v>0</v>
      </c>
      <c r="R904" s="56">
        <v>26</v>
      </c>
      <c r="S904" s="56">
        <v>4.2</v>
      </c>
      <c r="T904" s="56">
        <v>155.01777666666666</v>
      </c>
      <c r="U904" s="639">
        <v>0.27979999999999999</v>
      </c>
      <c r="V904" s="66">
        <v>333.91332</v>
      </c>
      <c r="W904" s="56">
        <v>0</v>
      </c>
      <c r="X904" s="56">
        <v>0</v>
      </c>
      <c r="Y904" s="56">
        <v>0</v>
      </c>
      <c r="Z904" s="60">
        <v>2015.2310966666664</v>
      </c>
      <c r="AA904" s="142">
        <v>102.6</v>
      </c>
      <c r="AB904" s="56">
        <v>436.51332000000002</v>
      </c>
      <c r="AC904" s="56">
        <v>1681.3177766666665</v>
      </c>
      <c r="AD904" s="244">
        <v>0.7</v>
      </c>
      <c r="AE904" s="56">
        <v>835.38</v>
      </c>
      <c r="AF904" s="56"/>
      <c r="AG904" s="56">
        <v>398.9</v>
      </c>
      <c r="AH904" s="504">
        <v>0.70002792022792015</v>
      </c>
      <c r="AI904" s="594">
        <v>398.9</v>
      </c>
      <c r="AJ904" s="56"/>
      <c r="AK904" s="441">
        <v>0</v>
      </c>
      <c r="AL904" s="56">
        <v>0</v>
      </c>
      <c r="AM904" s="497">
        <v>0.70002792022792015</v>
      </c>
      <c r="AN904" s="466"/>
      <c r="AP904" s="576"/>
    </row>
    <row r="905" spans="2:42" x14ac:dyDescent="0.25">
      <c r="B905" s="576">
        <v>891</v>
      </c>
      <c r="C905" s="666"/>
      <c r="D905" s="28" t="s">
        <v>783</v>
      </c>
      <c r="E905" s="572">
        <v>3</v>
      </c>
      <c r="F905" s="572">
        <v>23</v>
      </c>
      <c r="G905" s="572">
        <v>23</v>
      </c>
      <c r="H905" s="56">
        <v>2006.8000000000002</v>
      </c>
      <c r="I905" s="56">
        <v>82.800000000000011</v>
      </c>
      <c r="J905" s="639">
        <v>0.34054215666733106</v>
      </c>
      <c r="K905" s="56">
        <v>683.40000000000009</v>
      </c>
      <c r="L905" s="639">
        <v>0</v>
      </c>
      <c r="M905" s="56">
        <v>0</v>
      </c>
      <c r="N905" s="639">
        <v>0</v>
      </c>
      <c r="O905" s="56">
        <v>0</v>
      </c>
      <c r="P905" s="56">
        <v>0</v>
      </c>
      <c r="Q905" s="56">
        <v>0</v>
      </c>
      <c r="R905" s="56">
        <v>52</v>
      </c>
      <c r="S905" s="56">
        <v>8.5</v>
      </c>
      <c r="T905" s="56">
        <v>277.87521999999996</v>
      </c>
      <c r="U905" s="639">
        <v>0.27979999999999994</v>
      </c>
      <c r="V905" s="66">
        <v>561.50263999999993</v>
      </c>
      <c r="W905" s="56">
        <v>0</v>
      </c>
      <c r="X905" s="56">
        <v>0</v>
      </c>
      <c r="Y905" s="56">
        <v>0</v>
      </c>
      <c r="Z905" s="60">
        <v>3672.8778600000005</v>
      </c>
      <c r="AA905" s="142">
        <v>187</v>
      </c>
      <c r="AB905" s="56">
        <v>748.50263999999993</v>
      </c>
      <c r="AC905" s="56">
        <v>3111.3752200000004</v>
      </c>
      <c r="AD905" s="244">
        <v>0.7</v>
      </c>
      <c r="AE905" s="56">
        <v>1404.76</v>
      </c>
      <c r="AF905" s="56"/>
      <c r="AG905" s="56">
        <v>656.3</v>
      </c>
      <c r="AH905" s="504">
        <v>0.70002124775762398</v>
      </c>
      <c r="AI905" s="594">
        <v>656.3</v>
      </c>
      <c r="AJ905" s="56"/>
      <c r="AK905" s="441">
        <v>0</v>
      </c>
      <c r="AL905" s="56">
        <v>0</v>
      </c>
      <c r="AM905" s="497">
        <v>0.70002124775762398</v>
      </c>
      <c r="AN905" s="466"/>
    </row>
    <row r="906" spans="2:42" s="601" customFormat="1" x14ac:dyDescent="0.25">
      <c r="B906" s="576">
        <v>892</v>
      </c>
      <c r="C906" s="666"/>
      <c r="D906" s="28" t="s">
        <v>714</v>
      </c>
      <c r="E906" s="572">
        <v>2</v>
      </c>
      <c r="F906" s="572">
        <v>17</v>
      </c>
      <c r="G906" s="572">
        <v>15</v>
      </c>
      <c r="H906" s="56">
        <v>1414.9999999999998</v>
      </c>
      <c r="I906" s="56">
        <v>45.099999999999994</v>
      </c>
      <c r="J906" s="639">
        <v>0.29526501766784452</v>
      </c>
      <c r="K906" s="56">
        <v>417.79999999999995</v>
      </c>
      <c r="L906" s="639">
        <v>0</v>
      </c>
      <c r="M906" s="56">
        <v>0</v>
      </c>
      <c r="N906" s="639">
        <v>0</v>
      </c>
      <c r="O906" s="56">
        <v>0</v>
      </c>
      <c r="P906" s="56">
        <v>0</v>
      </c>
      <c r="Q906" s="56">
        <v>0</v>
      </c>
      <c r="R906" s="56">
        <v>52</v>
      </c>
      <c r="S906" s="56">
        <v>4.2</v>
      </c>
      <c r="T906" s="56">
        <v>194.16808333333333</v>
      </c>
      <c r="U906" s="639">
        <v>0.27980000000000005</v>
      </c>
      <c r="V906" s="66">
        <v>395.91700000000003</v>
      </c>
      <c r="W906" s="56">
        <v>0</v>
      </c>
      <c r="X906" s="56">
        <v>0</v>
      </c>
      <c r="Y906" s="56">
        <v>0</v>
      </c>
      <c r="Z906" s="60">
        <v>2524.1850833333328</v>
      </c>
      <c r="AA906" s="142">
        <v>128.5</v>
      </c>
      <c r="AB906" s="56">
        <v>524.41700000000003</v>
      </c>
      <c r="AC906" s="56">
        <v>2128.2680833333329</v>
      </c>
      <c r="AD906" s="244">
        <v>0.7</v>
      </c>
      <c r="AE906" s="56">
        <v>990.49999999999977</v>
      </c>
      <c r="AF906" s="56"/>
      <c r="AG906" s="56">
        <v>466.1</v>
      </c>
      <c r="AH906" s="504">
        <v>0.70001201413427572</v>
      </c>
      <c r="AI906" s="594">
        <v>466.1</v>
      </c>
      <c r="AJ906" s="56"/>
      <c r="AK906" s="441">
        <v>0</v>
      </c>
      <c r="AL906" s="56">
        <v>0</v>
      </c>
      <c r="AM906" s="497">
        <v>0.70001201413427572</v>
      </c>
      <c r="AN906" s="466"/>
      <c r="AP906" s="576"/>
    </row>
    <row r="907" spans="2:42" x14ac:dyDescent="0.25">
      <c r="B907" s="576">
        <v>893</v>
      </c>
      <c r="C907" s="666"/>
      <c r="D907" s="28" t="s">
        <v>715</v>
      </c>
      <c r="E907" s="572">
        <v>3</v>
      </c>
      <c r="F907" s="572">
        <v>18</v>
      </c>
      <c r="G907" s="572">
        <v>17</v>
      </c>
      <c r="H907" s="56">
        <v>1646.1999999999998</v>
      </c>
      <c r="I907" s="56">
        <v>52.3</v>
      </c>
      <c r="J907" s="639">
        <v>0.33288786295711337</v>
      </c>
      <c r="K907" s="56">
        <v>548</v>
      </c>
      <c r="L907" s="639">
        <v>0</v>
      </c>
      <c r="M907" s="56">
        <v>0</v>
      </c>
      <c r="N907" s="639">
        <v>0</v>
      </c>
      <c r="O907" s="56">
        <v>0</v>
      </c>
      <c r="P907" s="56">
        <v>0</v>
      </c>
      <c r="Q907" s="56">
        <v>0</v>
      </c>
      <c r="R907" s="56">
        <v>26</v>
      </c>
      <c r="S907" s="56">
        <v>4.2</v>
      </c>
      <c r="T907" s="56">
        <v>228.10889666666668</v>
      </c>
      <c r="U907" s="639">
        <v>0.27980000000000005</v>
      </c>
      <c r="V907" s="66">
        <v>460.60676000000001</v>
      </c>
      <c r="W907" s="56">
        <v>0</v>
      </c>
      <c r="X907" s="56">
        <v>0</v>
      </c>
      <c r="Y907" s="56">
        <v>0</v>
      </c>
      <c r="Z907" s="60">
        <v>2965.4156566666666</v>
      </c>
      <c r="AA907" s="142">
        <v>151</v>
      </c>
      <c r="AB907" s="56">
        <v>611.60676000000001</v>
      </c>
      <c r="AC907" s="56">
        <v>2504.8088966666664</v>
      </c>
      <c r="AD907" s="244">
        <v>0.7</v>
      </c>
      <c r="AE907" s="56">
        <v>1152.3399999999997</v>
      </c>
      <c r="AF907" s="56"/>
      <c r="AG907" s="56">
        <v>540.70000000000005</v>
      </c>
      <c r="AH907" s="504">
        <v>0.69997980804276516</v>
      </c>
      <c r="AI907" s="594">
        <v>540.70000000000005</v>
      </c>
      <c r="AJ907" s="56"/>
      <c r="AK907" s="441">
        <v>0</v>
      </c>
      <c r="AL907" s="56">
        <v>0</v>
      </c>
      <c r="AM907" s="497">
        <v>0.69997980804276516</v>
      </c>
      <c r="AN907" s="466"/>
    </row>
    <row r="908" spans="2:42" s="601" customFormat="1" x14ac:dyDescent="0.25">
      <c r="B908" s="576">
        <v>894</v>
      </c>
      <c r="C908" s="666" t="s">
        <v>646</v>
      </c>
      <c r="D908" s="496" t="s">
        <v>124</v>
      </c>
      <c r="E908" s="530">
        <v>11</v>
      </c>
      <c r="F908" s="530">
        <v>77.5</v>
      </c>
      <c r="G908" s="530">
        <v>63.5</v>
      </c>
      <c r="H908" s="65">
        <v>5667.5</v>
      </c>
      <c r="I908" s="65">
        <v>234.49999999999997</v>
      </c>
      <c r="J908" s="615">
        <v>0.34279664755183065</v>
      </c>
      <c r="K908" s="65">
        <v>1942.8000000000002</v>
      </c>
      <c r="L908" s="615">
        <v>0</v>
      </c>
      <c r="M908" s="65">
        <v>0</v>
      </c>
      <c r="N908" s="615">
        <v>0</v>
      </c>
      <c r="O908" s="65">
        <v>0</v>
      </c>
      <c r="P908" s="65">
        <v>0</v>
      </c>
      <c r="Q908" s="65">
        <v>0</v>
      </c>
      <c r="R908" s="65">
        <v>130</v>
      </c>
      <c r="S908" s="65">
        <v>16.899999999999999</v>
      </c>
      <c r="T908" s="65">
        <v>797.41387499999996</v>
      </c>
      <c r="U908" s="615">
        <v>0.27979999999999999</v>
      </c>
      <c r="V908" s="65">
        <v>1585.7665</v>
      </c>
      <c r="W908" s="65">
        <v>0</v>
      </c>
      <c r="X908" s="65">
        <v>0</v>
      </c>
      <c r="Y908" s="65">
        <v>0</v>
      </c>
      <c r="Z908" s="65">
        <v>10374.880375000001</v>
      </c>
      <c r="AA908" s="140">
        <v>528.40000000000009</v>
      </c>
      <c r="AB908" s="140">
        <v>2114.1665000000003</v>
      </c>
      <c r="AC908" s="140">
        <v>8789.1138749999991</v>
      </c>
      <c r="AD908" s="232">
        <v>0.7</v>
      </c>
      <c r="AE908" s="140">
        <v>3967.2499999999995</v>
      </c>
      <c r="AF908" s="140"/>
      <c r="AG908" s="140">
        <v>2024.6999999999998</v>
      </c>
      <c r="AH908" s="497"/>
      <c r="AI908" s="140">
        <v>1853.1</v>
      </c>
      <c r="AJ908" s="65"/>
      <c r="AK908" s="429"/>
      <c r="AL908" s="65">
        <v>171.6</v>
      </c>
      <c r="AM908" s="498"/>
      <c r="AN908" s="62">
        <v>0</v>
      </c>
      <c r="AP908" s="576"/>
    </row>
    <row r="909" spans="2:42" s="601" customFormat="1" x14ac:dyDescent="0.25">
      <c r="B909" s="576">
        <v>895</v>
      </c>
      <c r="C909" s="666"/>
      <c r="D909" s="28" t="s">
        <v>784</v>
      </c>
      <c r="E909" s="572">
        <v>2</v>
      </c>
      <c r="F909" s="572">
        <v>17</v>
      </c>
      <c r="G909" s="572">
        <v>14</v>
      </c>
      <c r="H909" s="56">
        <v>1295.8000000000002</v>
      </c>
      <c r="I909" s="56">
        <v>58.8</v>
      </c>
      <c r="J909" s="639">
        <v>0.36363636363636365</v>
      </c>
      <c r="K909" s="56">
        <v>471.20000000000005</v>
      </c>
      <c r="L909" s="639">
        <v>0</v>
      </c>
      <c r="M909" s="56">
        <v>0</v>
      </c>
      <c r="N909" s="639">
        <v>0</v>
      </c>
      <c r="O909" s="56">
        <v>0</v>
      </c>
      <c r="P909" s="56">
        <v>0</v>
      </c>
      <c r="Q909" s="56">
        <v>0</v>
      </c>
      <c r="R909" s="56">
        <v>26</v>
      </c>
      <c r="S909" s="56">
        <v>4.2</v>
      </c>
      <c r="T909" s="56">
        <v>184.88040333333333</v>
      </c>
      <c r="U909" s="639">
        <v>0.27979999999999999</v>
      </c>
      <c r="V909" s="66">
        <v>362.56484000000006</v>
      </c>
      <c r="W909" s="56">
        <v>0</v>
      </c>
      <c r="X909" s="56">
        <v>0</v>
      </c>
      <c r="Y909" s="56">
        <v>0</v>
      </c>
      <c r="Z909" s="60">
        <v>2403.4452433333336</v>
      </c>
      <c r="AA909" s="142">
        <v>122.4</v>
      </c>
      <c r="AB909" s="56">
        <v>484.96484000000009</v>
      </c>
      <c r="AC909" s="56">
        <v>2040.8804033333336</v>
      </c>
      <c r="AD909" s="244">
        <v>0.7</v>
      </c>
      <c r="AE909" s="56">
        <v>907.06000000000006</v>
      </c>
      <c r="AF909" s="56"/>
      <c r="AG909" s="56">
        <v>422.1</v>
      </c>
      <c r="AH909" s="504">
        <v>0.70000373514431236</v>
      </c>
      <c r="AI909" s="594">
        <v>422.1</v>
      </c>
      <c r="AJ909" s="56"/>
      <c r="AK909" s="441">
        <v>0</v>
      </c>
      <c r="AL909" s="56">
        <v>0</v>
      </c>
      <c r="AM909" s="497">
        <v>0.70000373514431236</v>
      </c>
      <c r="AN909" s="466"/>
      <c r="AP909" s="576"/>
    </row>
    <row r="910" spans="2:42" s="601" customFormat="1" x14ac:dyDescent="0.25">
      <c r="B910" s="576">
        <v>896</v>
      </c>
      <c r="C910" s="666"/>
      <c r="D910" s="28" t="s">
        <v>785</v>
      </c>
      <c r="E910" s="572">
        <v>5</v>
      </c>
      <c r="F910" s="572">
        <v>35.5</v>
      </c>
      <c r="G910" s="572">
        <v>28.5</v>
      </c>
      <c r="H910" s="56">
        <v>2451</v>
      </c>
      <c r="I910" s="56">
        <v>100.1</v>
      </c>
      <c r="J910" s="639">
        <v>0.33998368013055896</v>
      </c>
      <c r="K910" s="56">
        <v>833.3</v>
      </c>
      <c r="L910" s="639">
        <v>0</v>
      </c>
      <c r="M910" s="56">
        <v>0</v>
      </c>
      <c r="N910" s="639">
        <v>0</v>
      </c>
      <c r="O910" s="56">
        <v>0</v>
      </c>
      <c r="P910" s="56">
        <v>0</v>
      </c>
      <c r="Q910" s="56">
        <v>0</v>
      </c>
      <c r="R910" s="56">
        <v>78</v>
      </c>
      <c r="S910" s="56">
        <v>8.5</v>
      </c>
      <c r="T910" s="56">
        <v>345.68248333333332</v>
      </c>
      <c r="U910" s="639">
        <v>0.27979999999999994</v>
      </c>
      <c r="V910" s="66">
        <v>685.7897999999999</v>
      </c>
      <c r="W910" s="56">
        <v>0</v>
      </c>
      <c r="X910" s="56">
        <v>0</v>
      </c>
      <c r="Y910" s="56">
        <v>0</v>
      </c>
      <c r="Z910" s="60">
        <v>4502.3722833333331</v>
      </c>
      <c r="AA910" s="142">
        <v>229.3</v>
      </c>
      <c r="AB910" s="56">
        <v>915.08979999999997</v>
      </c>
      <c r="AC910" s="56">
        <v>3816.5824833333331</v>
      </c>
      <c r="AD910" s="244">
        <v>0.7</v>
      </c>
      <c r="AE910" s="56">
        <v>1715.6999999999998</v>
      </c>
      <c r="AF910" s="56"/>
      <c r="AG910" s="56">
        <v>972.2</v>
      </c>
      <c r="AH910" s="504">
        <v>0.69999583843329261</v>
      </c>
      <c r="AI910" s="594">
        <v>800.6</v>
      </c>
      <c r="AJ910" s="56">
        <v>156</v>
      </c>
      <c r="AK910" s="441">
        <v>7.0000000000000007E-2</v>
      </c>
      <c r="AL910" s="56">
        <v>171.6</v>
      </c>
      <c r="AM910" s="497">
        <v>0.76999583843329256</v>
      </c>
      <c r="AN910" s="466"/>
      <c r="AP910" s="576"/>
    </row>
    <row r="911" spans="2:42" s="601" customFormat="1" x14ac:dyDescent="0.25">
      <c r="B911" s="576">
        <v>897</v>
      </c>
      <c r="C911" s="666"/>
      <c r="D911" s="28" t="s">
        <v>786</v>
      </c>
      <c r="E911" s="572">
        <v>4</v>
      </c>
      <c r="F911" s="572">
        <v>25</v>
      </c>
      <c r="G911" s="572">
        <v>21</v>
      </c>
      <c r="H911" s="56">
        <v>1920.6999999999998</v>
      </c>
      <c r="I911" s="56">
        <v>75.599999999999994</v>
      </c>
      <c r="J911" s="639">
        <v>0.33232675587025573</v>
      </c>
      <c r="K911" s="56">
        <v>638.30000000000007</v>
      </c>
      <c r="L911" s="639">
        <v>0</v>
      </c>
      <c r="M911" s="56">
        <v>0</v>
      </c>
      <c r="N911" s="639">
        <v>0</v>
      </c>
      <c r="O911" s="56">
        <v>0</v>
      </c>
      <c r="P911" s="56">
        <v>0</v>
      </c>
      <c r="Q911" s="56">
        <v>0</v>
      </c>
      <c r="R911" s="56">
        <v>26</v>
      </c>
      <c r="S911" s="56">
        <v>4.2</v>
      </c>
      <c r="T911" s="56">
        <v>266.85098833333331</v>
      </c>
      <c r="U911" s="639">
        <v>0.27979999999999999</v>
      </c>
      <c r="V911" s="66">
        <v>537.41185999999993</v>
      </c>
      <c r="W911" s="56">
        <v>0</v>
      </c>
      <c r="X911" s="56">
        <v>0</v>
      </c>
      <c r="Y911" s="56">
        <v>0</v>
      </c>
      <c r="Z911" s="60">
        <v>3469.062848333333</v>
      </c>
      <c r="AA911" s="142">
        <v>176.7</v>
      </c>
      <c r="AB911" s="56">
        <v>714.11185999999998</v>
      </c>
      <c r="AC911" s="56">
        <v>2931.6509883333329</v>
      </c>
      <c r="AD911" s="244">
        <v>0.7</v>
      </c>
      <c r="AE911" s="56">
        <v>1344.4899999999998</v>
      </c>
      <c r="AF911" s="56"/>
      <c r="AG911" s="56">
        <v>630.4</v>
      </c>
      <c r="AH911" s="504">
        <v>0.70001138126724638</v>
      </c>
      <c r="AI911" s="594">
        <v>630.4</v>
      </c>
      <c r="AJ911" s="56"/>
      <c r="AK911" s="441">
        <v>0</v>
      </c>
      <c r="AL911" s="56">
        <v>0</v>
      </c>
      <c r="AM911" s="497">
        <v>0.70001138126724638</v>
      </c>
      <c r="AN911" s="466"/>
      <c r="AP911" s="576"/>
    </row>
    <row r="912" spans="2:42" s="601" customFormat="1" x14ac:dyDescent="0.25">
      <c r="B912" s="576">
        <v>898</v>
      </c>
      <c r="C912" s="653" t="s">
        <v>647</v>
      </c>
      <c r="D912" s="494" t="s">
        <v>712</v>
      </c>
      <c r="E912" s="570">
        <v>5</v>
      </c>
      <c r="F912" s="570">
        <v>29</v>
      </c>
      <c r="G912" s="570">
        <v>25</v>
      </c>
      <c r="H912" s="56">
        <v>2247.1999999999998</v>
      </c>
      <c r="I912" s="56">
        <v>82.4</v>
      </c>
      <c r="J912" s="629">
        <v>0.31314524741901034</v>
      </c>
      <c r="K912" s="56">
        <v>703.7</v>
      </c>
      <c r="L912" s="629">
        <v>0</v>
      </c>
      <c r="M912" s="56">
        <v>0</v>
      </c>
      <c r="N912" s="629">
        <v>0</v>
      </c>
      <c r="O912" s="56">
        <v>0</v>
      </c>
      <c r="P912" s="56">
        <v>0</v>
      </c>
      <c r="Q912" s="56">
        <v>0</v>
      </c>
      <c r="R912" s="56">
        <v>52</v>
      </c>
      <c r="S912" s="543">
        <v>8.5</v>
      </c>
      <c r="T912" s="543">
        <v>310.21388000000002</v>
      </c>
      <c r="U912" s="630">
        <v>0.27979999999999999</v>
      </c>
      <c r="V912" s="66">
        <v>628.76655999999991</v>
      </c>
      <c r="W912" s="543">
        <v>0</v>
      </c>
      <c r="X912" s="543">
        <v>0</v>
      </c>
      <c r="Y912" s="543">
        <v>0</v>
      </c>
      <c r="Z912" s="543">
        <v>4032.7804400000005</v>
      </c>
      <c r="AA912" s="142">
        <v>205.4</v>
      </c>
      <c r="AB912" s="543">
        <v>834.16655999999989</v>
      </c>
      <c r="AC912" s="543">
        <v>3404.0138800000004</v>
      </c>
      <c r="AD912" s="631">
        <v>0.7</v>
      </c>
      <c r="AE912" s="543">
        <v>1573.0399999999997</v>
      </c>
      <c r="AF912" s="543"/>
      <c r="AG912" s="543">
        <v>738.9</v>
      </c>
      <c r="AH912" s="501">
        <v>0.70001181915272337</v>
      </c>
      <c r="AI912" s="516">
        <v>738.9</v>
      </c>
      <c r="AJ912" s="543"/>
      <c r="AK912" s="544">
        <v>0</v>
      </c>
      <c r="AL912" s="543">
        <v>0</v>
      </c>
      <c r="AM912" s="497">
        <v>0.70001181915272337</v>
      </c>
      <c r="AN912" s="142"/>
      <c r="AP912" s="576"/>
    </row>
    <row r="913" spans="2:42" s="601" customFormat="1" x14ac:dyDescent="0.25">
      <c r="B913" s="576">
        <v>899</v>
      </c>
      <c r="C913" s="666" t="s">
        <v>648</v>
      </c>
      <c r="D913" s="496" t="s">
        <v>124</v>
      </c>
      <c r="E913" s="530">
        <v>7</v>
      </c>
      <c r="F913" s="530">
        <v>37</v>
      </c>
      <c r="G913" s="530">
        <v>36</v>
      </c>
      <c r="H913" s="65">
        <v>3366.1000000000004</v>
      </c>
      <c r="I913" s="65">
        <v>111.1</v>
      </c>
      <c r="J913" s="615">
        <v>0.2794034639493776</v>
      </c>
      <c r="K913" s="65">
        <v>940.5</v>
      </c>
      <c r="L913" s="615">
        <v>0</v>
      </c>
      <c r="M913" s="65">
        <v>0</v>
      </c>
      <c r="N913" s="615">
        <v>0</v>
      </c>
      <c r="O913" s="65">
        <v>0</v>
      </c>
      <c r="P913" s="65">
        <v>0</v>
      </c>
      <c r="Q913" s="65">
        <v>0</v>
      </c>
      <c r="R913" s="65">
        <v>52</v>
      </c>
      <c r="S913" s="65">
        <v>8.4</v>
      </c>
      <c r="T913" s="65">
        <v>451.66123166666671</v>
      </c>
      <c r="U913" s="615">
        <v>0.27979999999999994</v>
      </c>
      <c r="V913" s="65">
        <v>941.83477999999991</v>
      </c>
      <c r="W913" s="65">
        <v>0</v>
      </c>
      <c r="X913" s="65">
        <v>0</v>
      </c>
      <c r="Y913" s="65">
        <v>0</v>
      </c>
      <c r="Z913" s="65">
        <v>5871.5960116666665</v>
      </c>
      <c r="AA913" s="140">
        <v>299</v>
      </c>
      <c r="AB913" s="140">
        <v>1240.8347800000001</v>
      </c>
      <c r="AC913" s="140">
        <v>4929.7612316666655</v>
      </c>
      <c r="AD913" s="232">
        <v>0.7</v>
      </c>
      <c r="AE913" s="140">
        <v>2356.2699999999995</v>
      </c>
      <c r="AF913" s="140"/>
      <c r="AG913" s="140">
        <v>1115.5</v>
      </c>
      <c r="AH913" s="497"/>
      <c r="AI913" s="140">
        <v>1115.5</v>
      </c>
      <c r="AJ913" s="65"/>
      <c r="AK913" s="429">
        <v>0</v>
      </c>
      <c r="AL913" s="65">
        <v>0</v>
      </c>
      <c r="AM913" s="498"/>
      <c r="AN913" s="62">
        <v>0</v>
      </c>
      <c r="AP913" s="576"/>
    </row>
    <row r="914" spans="2:42" s="601" customFormat="1" x14ac:dyDescent="0.25">
      <c r="B914" s="576">
        <v>900</v>
      </c>
      <c r="C914" s="666"/>
      <c r="D914" s="28" t="s">
        <v>787</v>
      </c>
      <c r="E914" s="572">
        <v>4</v>
      </c>
      <c r="F914" s="572">
        <v>19</v>
      </c>
      <c r="G914" s="572">
        <v>18</v>
      </c>
      <c r="H914" s="56">
        <v>1620.1000000000001</v>
      </c>
      <c r="I914" s="56">
        <v>55.199999999999996</v>
      </c>
      <c r="J914" s="639">
        <v>0.27418060613542372</v>
      </c>
      <c r="K914" s="56">
        <v>444.20000000000005</v>
      </c>
      <c r="L914" s="639">
        <v>0</v>
      </c>
      <c r="M914" s="56">
        <v>0</v>
      </c>
      <c r="N914" s="639">
        <v>0</v>
      </c>
      <c r="O914" s="56">
        <v>0</v>
      </c>
      <c r="P914" s="56">
        <v>0</v>
      </c>
      <c r="Q914" s="56">
        <v>0</v>
      </c>
      <c r="R914" s="56">
        <v>26</v>
      </c>
      <c r="S914" s="56">
        <v>4.2</v>
      </c>
      <c r="T914" s="56">
        <v>216.91699833333334</v>
      </c>
      <c r="U914" s="639">
        <v>0.27979999999999999</v>
      </c>
      <c r="V914" s="66">
        <v>453.30398000000002</v>
      </c>
      <c r="W914" s="56">
        <v>0</v>
      </c>
      <c r="X914" s="56">
        <v>0</v>
      </c>
      <c r="Y914" s="56">
        <v>0</v>
      </c>
      <c r="Z914" s="60">
        <v>2819.9209783333331</v>
      </c>
      <c r="AA914" s="142">
        <v>143.6</v>
      </c>
      <c r="AB914" s="56">
        <v>596.90398000000005</v>
      </c>
      <c r="AC914" s="56">
        <v>2366.616998333333</v>
      </c>
      <c r="AD914" s="244">
        <v>0.7</v>
      </c>
      <c r="AE914" s="56">
        <v>1134.07</v>
      </c>
      <c r="AF914" s="56"/>
      <c r="AG914" s="56">
        <v>537.20000000000005</v>
      </c>
      <c r="AH914" s="504">
        <v>0.7000209740139498</v>
      </c>
      <c r="AI914" s="594">
        <v>537.20000000000005</v>
      </c>
      <c r="AJ914" s="56"/>
      <c r="AK914" s="441">
        <v>0</v>
      </c>
      <c r="AL914" s="56">
        <v>0</v>
      </c>
      <c r="AM914" s="497">
        <v>0.7000209740139498</v>
      </c>
      <c r="AN914" s="466"/>
      <c r="AP914" s="576"/>
    </row>
    <row r="915" spans="2:42" s="601" customFormat="1" x14ac:dyDescent="0.25">
      <c r="B915" s="576">
        <v>901</v>
      </c>
      <c r="C915" s="666"/>
      <c r="D915" s="28" t="s">
        <v>788</v>
      </c>
      <c r="E915" s="572">
        <v>3</v>
      </c>
      <c r="F915" s="572">
        <v>18</v>
      </c>
      <c r="G915" s="572">
        <v>18</v>
      </c>
      <c r="H915" s="56">
        <v>1746</v>
      </c>
      <c r="I915" s="56">
        <v>55.899999999999991</v>
      </c>
      <c r="J915" s="639">
        <v>0.28424971363115692</v>
      </c>
      <c r="K915" s="56">
        <v>496.29999999999995</v>
      </c>
      <c r="L915" s="639">
        <v>0</v>
      </c>
      <c r="M915" s="56">
        <v>0</v>
      </c>
      <c r="N915" s="639">
        <v>0</v>
      </c>
      <c r="O915" s="56">
        <v>0</v>
      </c>
      <c r="P915" s="56">
        <v>0</v>
      </c>
      <c r="Q915" s="56">
        <v>0</v>
      </c>
      <c r="R915" s="56">
        <v>26</v>
      </c>
      <c r="S915" s="56">
        <v>4.2</v>
      </c>
      <c r="T915" s="56">
        <v>234.74423333333334</v>
      </c>
      <c r="U915" s="639">
        <v>0.27979999999999999</v>
      </c>
      <c r="V915" s="66">
        <v>488.53079999999994</v>
      </c>
      <c r="W915" s="56">
        <v>0</v>
      </c>
      <c r="X915" s="56">
        <v>0</v>
      </c>
      <c r="Y915" s="56">
        <v>0</v>
      </c>
      <c r="Z915" s="60">
        <v>3051.675033333333</v>
      </c>
      <c r="AA915" s="142">
        <v>155.4</v>
      </c>
      <c r="AB915" s="56">
        <v>643.93079999999998</v>
      </c>
      <c r="AC915" s="56">
        <v>2563.144233333333</v>
      </c>
      <c r="AD915" s="244">
        <v>0.7</v>
      </c>
      <c r="AE915" s="56">
        <v>1222.1999999999998</v>
      </c>
      <c r="AF915" s="56"/>
      <c r="AG915" s="56">
        <v>578.29999999999995</v>
      </c>
      <c r="AH915" s="504">
        <v>0.70001764032073299</v>
      </c>
      <c r="AI915" s="594">
        <v>578.29999999999995</v>
      </c>
      <c r="AJ915" s="56"/>
      <c r="AK915" s="441">
        <v>0</v>
      </c>
      <c r="AL915" s="56">
        <v>0</v>
      </c>
      <c r="AM915" s="497">
        <v>0.70001764032073299</v>
      </c>
      <c r="AN915" s="466"/>
      <c r="AP915" s="576"/>
    </row>
    <row r="916" spans="2:42" s="601" customFormat="1" x14ac:dyDescent="0.25">
      <c r="B916" s="576">
        <v>902</v>
      </c>
      <c r="C916" s="666" t="s">
        <v>649</v>
      </c>
      <c r="D916" s="496" t="s">
        <v>124</v>
      </c>
      <c r="E916" s="530">
        <v>7</v>
      </c>
      <c r="F916" s="530">
        <v>50</v>
      </c>
      <c r="G916" s="530">
        <v>45</v>
      </c>
      <c r="H916" s="65">
        <v>4298.6200000000008</v>
      </c>
      <c r="I916" s="65">
        <v>175.29999999999998</v>
      </c>
      <c r="J916" s="615">
        <v>0.3372012413286124</v>
      </c>
      <c r="K916" s="65">
        <v>1449.5</v>
      </c>
      <c r="L916" s="615">
        <v>0</v>
      </c>
      <c r="M916" s="65">
        <v>0</v>
      </c>
      <c r="N916" s="615">
        <v>0</v>
      </c>
      <c r="O916" s="65">
        <v>0</v>
      </c>
      <c r="P916" s="65">
        <v>0</v>
      </c>
      <c r="Q916" s="65">
        <v>0</v>
      </c>
      <c r="R916" s="65">
        <v>78</v>
      </c>
      <c r="S916" s="65">
        <v>12.600000000000001</v>
      </c>
      <c r="T916" s="65">
        <v>601.39782300000002</v>
      </c>
      <c r="U916" s="615">
        <v>0.27979999999999994</v>
      </c>
      <c r="V916" s="65">
        <v>1202.753876</v>
      </c>
      <c r="W916" s="65">
        <v>0</v>
      </c>
      <c r="X916" s="65">
        <v>0</v>
      </c>
      <c r="Y916" s="65">
        <v>0</v>
      </c>
      <c r="Z916" s="65">
        <v>7818.1716990000004</v>
      </c>
      <c r="AA916" s="140">
        <v>398.2</v>
      </c>
      <c r="AB916" s="140">
        <v>1600.953876</v>
      </c>
      <c r="AC916" s="140">
        <v>6615.4178229999998</v>
      </c>
      <c r="AD916" s="232">
        <v>0.7</v>
      </c>
      <c r="AE916" s="140">
        <v>3009.0340000000001</v>
      </c>
      <c r="AF916" s="140"/>
      <c r="AG916" s="140">
        <v>1408.1</v>
      </c>
      <c r="AH916" s="497"/>
      <c r="AI916" s="140">
        <v>1408.1</v>
      </c>
      <c r="AJ916" s="65"/>
      <c r="AK916" s="429">
        <v>0</v>
      </c>
      <c r="AL916" s="65">
        <v>0</v>
      </c>
      <c r="AM916" s="498"/>
      <c r="AN916" s="62">
        <v>0</v>
      </c>
      <c r="AP916" s="576"/>
    </row>
    <row r="917" spans="2:42" s="601" customFormat="1" x14ac:dyDescent="0.25">
      <c r="B917" s="576">
        <v>903</v>
      </c>
      <c r="C917" s="666"/>
      <c r="D917" s="28" t="s">
        <v>848</v>
      </c>
      <c r="E917" s="572">
        <v>2</v>
      </c>
      <c r="F917" s="572">
        <v>18</v>
      </c>
      <c r="G917" s="572">
        <v>16</v>
      </c>
      <c r="H917" s="56">
        <v>1554.0200000000002</v>
      </c>
      <c r="I917" s="56">
        <v>74.5</v>
      </c>
      <c r="J917" s="639">
        <v>0.39941570893553485</v>
      </c>
      <c r="K917" s="56">
        <v>620.69999999999993</v>
      </c>
      <c r="L917" s="639">
        <v>0</v>
      </c>
      <c r="M917" s="56">
        <v>0</v>
      </c>
      <c r="N917" s="639">
        <v>0</v>
      </c>
      <c r="O917" s="56">
        <v>0</v>
      </c>
      <c r="P917" s="56">
        <v>0</v>
      </c>
      <c r="Q917" s="56">
        <v>0</v>
      </c>
      <c r="R917" s="56">
        <v>26</v>
      </c>
      <c r="S917" s="56">
        <v>4.2</v>
      </c>
      <c r="T917" s="56">
        <v>226.18623300000002</v>
      </c>
      <c r="U917" s="639">
        <v>0.27979999999999994</v>
      </c>
      <c r="V917" s="66">
        <v>434.814796</v>
      </c>
      <c r="W917" s="56">
        <v>0</v>
      </c>
      <c r="X917" s="56">
        <v>0</v>
      </c>
      <c r="Y917" s="56">
        <v>0</v>
      </c>
      <c r="Z917" s="60">
        <v>2940.4210290000001</v>
      </c>
      <c r="AA917" s="142">
        <v>149.80000000000001</v>
      </c>
      <c r="AB917" s="56">
        <v>584.61479600000007</v>
      </c>
      <c r="AC917" s="56">
        <v>2505.606233</v>
      </c>
      <c r="AD917" s="244">
        <v>0.7</v>
      </c>
      <c r="AE917" s="56">
        <v>1087.8140000000001</v>
      </c>
      <c r="AF917" s="56"/>
      <c r="AG917" s="56">
        <v>503.2</v>
      </c>
      <c r="AH917" s="504">
        <v>0.70000051221991988</v>
      </c>
      <c r="AI917" s="594">
        <v>503.2</v>
      </c>
      <c r="AJ917" s="56"/>
      <c r="AK917" s="441">
        <v>0</v>
      </c>
      <c r="AL917" s="56">
        <v>0</v>
      </c>
      <c r="AM917" s="497">
        <v>0.70000051221991988</v>
      </c>
      <c r="AN917" s="466"/>
      <c r="AP917" s="576"/>
    </row>
    <row r="918" spans="2:42" s="601" customFormat="1" x14ac:dyDescent="0.25">
      <c r="B918" s="576">
        <v>904</v>
      </c>
      <c r="C918" s="666"/>
      <c r="D918" s="28" t="s">
        <v>789</v>
      </c>
      <c r="E918" s="572">
        <v>2</v>
      </c>
      <c r="F918" s="572">
        <v>17</v>
      </c>
      <c r="G918" s="572">
        <v>15</v>
      </c>
      <c r="H918" s="56">
        <v>1361.2</v>
      </c>
      <c r="I918" s="56">
        <v>51.6</v>
      </c>
      <c r="J918" s="639">
        <v>0.3128856890978548</v>
      </c>
      <c r="K918" s="56">
        <v>425.9</v>
      </c>
      <c r="L918" s="639">
        <v>0</v>
      </c>
      <c r="M918" s="56">
        <v>0</v>
      </c>
      <c r="N918" s="639">
        <v>0</v>
      </c>
      <c r="O918" s="56">
        <v>0</v>
      </c>
      <c r="P918" s="56">
        <v>0</v>
      </c>
      <c r="Q918" s="56">
        <v>0</v>
      </c>
      <c r="R918" s="56">
        <v>26</v>
      </c>
      <c r="S918" s="56">
        <v>4.2</v>
      </c>
      <c r="T918" s="56">
        <v>187.48031333333333</v>
      </c>
      <c r="U918" s="639">
        <v>0.27980000000000005</v>
      </c>
      <c r="V918" s="66">
        <v>380.86376000000007</v>
      </c>
      <c r="W918" s="56">
        <v>0</v>
      </c>
      <c r="X918" s="56">
        <v>0</v>
      </c>
      <c r="Y918" s="56">
        <v>0</v>
      </c>
      <c r="Z918" s="60">
        <v>2437.2440733333333</v>
      </c>
      <c r="AA918" s="142">
        <v>124.1</v>
      </c>
      <c r="AB918" s="56">
        <v>504.96376000000009</v>
      </c>
      <c r="AC918" s="56">
        <v>2056.3803133333331</v>
      </c>
      <c r="AD918" s="244">
        <v>0.7</v>
      </c>
      <c r="AE918" s="56">
        <v>952.83999999999992</v>
      </c>
      <c r="AF918" s="56"/>
      <c r="AG918" s="56">
        <v>447.9</v>
      </c>
      <c r="AH918" s="504">
        <v>0.70001745518660008</v>
      </c>
      <c r="AI918" s="594">
        <v>447.9</v>
      </c>
      <c r="AJ918" s="56"/>
      <c r="AK918" s="441">
        <v>0</v>
      </c>
      <c r="AL918" s="56">
        <v>0</v>
      </c>
      <c r="AM918" s="497">
        <v>0.70001745518660008</v>
      </c>
      <c r="AN918" s="466"/>
      <c r="AP918" s="576"/>
    </row>
    <row r="919" spans="2:42" s="601" customFormat="1" x14ac:dyDescent="0.25">
      <c r="B919" s="576">
        <v>905</v>
      </c>
      <c r="C919" s="666"/>
      <c r="D919" s="28" t="s">
        <v>790</v>
      </c>
      <c r="E919" s="572">
        <v>3</v>
      </c>
      <c r="F919" s="572">
        <v>15</v>
      </c>
      <c r="G919" s="572">
        <v>14</v>
      </c>
      <c r="H919" s="56">
        <v>1383.4</v>
      </c>
      <c r="I919" s="56">
        <v>49.199999999999996</v>
      </c>
      <c r="J919" s="639">
        <v>0.29123897643487057</v>
      </c>
      <c r="K919" s="56">
        <v>402.9</v>
      </c>
      <c r="L919" s="639">
        <v>0</v>
      </c>
      <c r="M919" s="56">
        <v>0</v>
      </c>
      <c r="N919" s="639">
        <v>0</v>
      </c>
      <c r="O919" s="56">
        <v>0</v>
      </c>
      <c r="P919" s="56">
        <v>0</v>
      </c>
      <c r="Q919" s="56">
        <v>0</v>
      </c>
      <c r="R919" s="56">
        <v>26</v>
      </c>
      <c r="S919" s="56">
        <v>4.2</v>
      </c>
      <c r="T919" s="56">
        <v>187.73127666666667</v>
      </c>
      <c r="U919" s="639">
        <v>0.27979999999999994</v>
      </c>
      <c r="V919" s="66">
        <v>387.07531999999998</v>
      </c>
      <c r="W919" s="56">
        <v>0</v>
      </c>
      <c r="X919" s="56">
        <v>0</v>
      </c>
      <c r="Y919" s="56">
        <v>0</v>
      </c>
      <c r="Z919" s="60">
        <v>2440.5065966666666</v>
      </c>
      <c r="AA919" s="142">
        <v>124.3</v>
      </c>
      <c r="AB919" s="56">
        <v>511.37531999999999</v>
      </c>
      <c r="AC919" s="56">
        <v>2053.4312766666667</v>
      </c>
      <c r="AD919" s="244">
        <v>0.7</v>
      </c>
      <c r="AE919" s="56">
        <v>968.38</v>
      </c>
      <c r="AF919" s="56"/>
      <c r="AG919" s="56">
        <v>457</v>
      </c>
      <c r="AH919" s="504">
        <v>0.69999661703050453</v>
      </c>
      <c r="AI919" s="594">
        <v>457</v>
      </c>
      <c r="AJ919" s="56"/>
      <c r="AK919" s="441">
        <v>0</v>
      </c>
      <c r="AL919" s="56">
        <v>0</v>
      </c>
      <c r="AM919" s="497">
        <v>0.69999661703050453</v>
      </c>
      <c r="AN919" s="466"/>
      <c r="AP919" s="576"/>
    </row>
    <row r="920" spans="2:42" s="601" customFormat="1" x14ac:dyDescent="0.25">
      <c r="B920" s="576">
        <v>906</v>
      </c>
      <c r="C920" s="666" t="s">
        <v>650</v>
      </c>
      <c r="D920" s="496" t="s">
        <v>124</v>
      </c>
      <c r="E920" s="530">
        <v>11</v>
      </c>
      <c r="F920" s="530">
        <v>81.5</v>
      </c>
      <c r="G920" s="530">
        <v>67.5</v>
      </c>
      <c r="H920" s="65">
        <v>6299.9</v>
      </c>
      <c r="I920" s="65">
        <v>197.50000000000003</v>
      </c>
      <c r="J920" s="615">
        <v>0.28054413562120034</v>
      </c>
      <c r="K920" s="65">
        <v>1767.4</v>
      </c>
      <c r="L920" s="615">
        <v>7.2382101303195296E-3</v>
      </c>
      <c r="M920" s="65">
        <v>45.6</v>
      </c>
      <c r="N920" s="615">
        <v>0</v>
      </c>
      <c r="O920" s="65">
        <v>0</v>
      </c>
      <c r="P920" s="65">
        <v>0</v>
      </c>
      <c r="Q920" s="65">
        <v>0</v>
      </c>
      <c r="R920" s="65">
        <v>117.1</v>
      </c>
      <c r="S920" s="65">
        <v>19</v>
      </c>
      <c r="T920" s="65">
        <v>846.96766833333334</v>
      </c>
      <c r="U920" s="615">
        <v>0.27979999999999999</v>
      </c>
      <c r="V920" s="65">
        <v>1762.7120199999999</v>
      </c>
      <c r="W920" s="65">
        <v>0</v>
      </c>
      <c r="X920" s="65">
        <v>0</v>
      </c>
      <c r="Y920" s="65">
        <v>0</v>
      </c>
      <c r="Z920" s="65">
        <v>11056.179688333334</v>
      </c>
      <c r="AA920" s="140">
        <v>563</v>
      </c>
      <c r="AB920" s="140">
        <v>2325.7120199999999</v>
      </c>
      <c r="AC920" s="140">
        <v>9293.4676683333346</v>
      </c>
      <c r="AD920" s="232">
        <v>0.7</v>
      </c>
      <c r="AE920" s="140">
        <v>4409.9299999999994</v>
      </c>
      <c r="AF920" s="140"/>
      <c r="AG920" s="140">
        <v>2306.6</v>
      </c>
      <c r="AH920" s="497"/>
      <c r="AI920" s="140">
        <v>2084.1999999999998</v>
      </c>
      <c r="AJ920" s="65"/>
      <c r="AK920" s="429"/>
      <c r="AL920" s="65">
        <v>222.4</v>
      </c>
      <c r="AM920" s="498"/>
      <c r="AN920" s="62">
        <v>0</v>
      </c>
      <c r="AP920" s="576"/>
    </row>
    <row r="921" spans="2:42" s="601" customFormat="1" x14ac:dyDescent="0.25">
      <c r="B921" s="576">
        <v>907</v>
      </c>
      <c r="C921" s="666"/>
      <c r="D921" s="28" t="s">
        <v>791</v>
      </c>
      <c r="E921" s="572">
        <v>3</v>
      </c>
      <c r="F921" s="572">
        <v>17</v>
      </c>
      <c r="G921" s="572">
        <v>16</v>
      </c>
      <c r="H921" s="56">
        <v>1511.5</v>
      </c>
      <c r="I921" s="56">
        <v>56.7</v>
      </c>
      <c r="J921" s="639">
        <v>0.28653655309295406</v>
      </c>
      <c r="K921" s="56">
        <v>433.1</v>
      </c>
      <c r="L921" s="639">
        <v>0</v>
      </c>
      <c r="M921" s="56">
        <v>0</v>
      </c>
      <c r="N921" s="639">
        <v>0</v>
      </c>
      <c r="O921" s="56">
        <v>0</v>
      </c>
      <c r="P921" s="56">
        <v>0</v>
      </c>
      <c r="Q921" s="56">
        <v>0</v>
      </c>
      <c r="R921" s="56">
        <v>26</v>
      </c>
      <c r="S921" s="56">
        <v>4.2</v>
      </c>
      <c r="T921" s="56">
        <v>204.53480833333333</v>
      </c>
      <c r="U921" s="639">
        <v>0.27979999999999999</v>
      </c>
      <c r="V921" s="66">
        <v>422.91769999999997</v>
      </c>
      <c r="W921" s="56">
        <v>0</v>
      </c>
      <c r="X921" s="56">
        <v>0</v>
      </c>
      <c r="Y921" s="56">
        <v>0</v>
      </c>
      <c r="Z921" s="60">
        <v>2658.9525083333338</v>
      </c>
      <c r="AA921" s="142">
        <v>135.4</v>
      </c>
      <c r="AB921" s="56">
        <v>558.31769999999995</v>
      </c>
      <c r="AC921" s="56">
        <v>2236.0348083333338</v>
      </c>
      <c r="AD921" s="244">
        <v>0.7</v>
      </c>
      <c r="AE921" s="56">
        <v>1058.05</v>
      </c>
      <c r="AF921" s="56"/>
      <c r="AG921" s="56">
        <v>499.7</v>
      </c>
      <c r="AH921" s="504">
        <v>0.69997863049950371</v>
      </c>
      <c r="AI921" s="594">
        <v>499.7</v>
      </c>
      <c r="AJ921" s="56"/>
      <c r="AK921" s="441">
        <v>0</v>
      </c>
      <c r="AL921" s="56">
        <v>0</v>
      </c>
      <c r="AM921" s="497">
        <v>0.69997863049950371</v>
      </c>
      <c r="AN921" s="466"/>
      <c r="AP921" s="576"/>
    </row>
    <row r="922" spans="2:42" s="601" customFormat="1" x14ac:dyDescent="0.25">
      <c r="B922" s="576">
        <v>908</v>
      </c>
      <c r="C922" s="666"/>
      <c r="D922" s="28" t="s">
        <v>792</v>
      </c>
      <c r="E922" s="572">
        <v>5</v>
      </c>
      <c r="F922" s="572">
        <v>47.5</v>
      </c>
      <c r="G922" s="572">
        <v>35.5</v>
      </c>
      <c r="H922" s="56">
        <v>3177.0999999999995</v>
      </c>
      <c r="I922" s="56">
        <v>105.4</v>
      </c>
      <c r="J922" s="639">
        <v>0.30738723993579053</v>
      </c>
      <c r="K922" s="56">
        <v>976.6</v>
      </c>
      <c r="L922" s="639">
        <v>1.4352711592332633E-2</v>
      </c>
      <c r="M922" s="56">
        <v>45.6</v>
      </c>
      <c r="N922" s="639">
        <v>0</v>
      </c>
      <c r="O922" s="56">
        <v>0</v>
      </c>
      <c r="P922" s="56">
        <v>0</v>
      </c>
      <c r="Q922" s="56">
        <v>0</v>
      </c>
      <c r="R922" s="56">
        <v>65.099999999999994</v>
      </c>
      <c r="S922" s="56">
        <v>10.6</v>
      </c>
      <c r="T922" s="56">
        <v>435.31271500000003</v>
      </c>
      <c r="U922" s="639">
        <v>0.27979999999999999</v>
      </c>
      <c r="V922" s="66">
        <v>888.9525799999999</v>
      </c>
      <c r="W922" s="56">
        <v>0</v>
      </c>
      <c r="X922" s="56">
        <v>0</v>
      </c>
      <c r="Y922" s="56">
        <v>0</v>
      </c>
      <c r="Z922" s="60">
        <v>5704.6652950000007</v>
      </c>
      <c r="AA922" s="142">
        <v>290.5</v>
      </c>
      <c r="AB922" s="56">
        <v>1179.4525799999999</v>
      </c>
      <c r="AC922" s="56">
        <v>4815.7127150000006</v>
      </c>
      <c r="AD922" s="244">
        <v>0.7</v>
      </c>
      <c r="AE922" s="56">
        <v>2223.9699999999993</v>
      </c>
      <c r="AF922" s="56"/>
      <c r="AG922" s="56">
        <v>1266.9000000000001</v>
      </c>
      <c r="AH922" s="504">
        <v>0.69999451701236992</v>
      </c>
      <c r="AI922" s="594">
        <v>1044.5</v>
      </c>
      <c r="AJ922" s="56">
        <v>138</v>
      </c>
      <c r="AK922" s="441">
        <v>7.0000000000000007E-2</v>
      </c>
      <c r="AL922" s="56">
        <v>222.4</v>
      </c>
      <c r="AM922" s="497">
        <v>0.76999451701236987</v>
      </c>
      <c r="AN922" s="466"/>
      <c r="AP922" s="576"/>
    </row>
    <row r="923" spans="2:42" s="601" customFormat="1" x14ac:dyDescent="0.25">
      <c r="B923" s="576">
        <v>909</v>
      </c>
      <c r="C923" s="666"/>
      <c r="D923" s="28" t="s">
        <v>793</v>
      </c>
      <c r="E923" s="572">
        <v>3</v>
      </c>
      <c r="F923" s="572">
        <v>17</v>
      </c>
      <c r="G923" s="572">
        <v>16</v>
      </c>
      <c r="H923" s="56">
        <v>1611.3</v>
      </c>
      <c r="I923" s="56">
        <v>35.400000000000006</v>
      </c>
      <c r="J923" s="639">
        <v>0.22199466269471851</v>
      </c>
      <c r="K923" s="56">
        <v>357.69999999999993</v>
      </c>
      <c r="L923" s="639">
        <v>0</v>
      </c>
      <c r="M923" s="56">
        <v>0</v>
      </c>
      <c r="N923" s="639">
        <v>0</v>
      </c>
      <c r="O923" s="56">
        <v>0</v>
      </c>
      <c r="P923" s="56">
        <v>0</v>
      </c>
      <c r="Q923" s="56">
        <v>0</v>
      </c>
      <c r="R923" s="56">
        <v>26</v>
      </c>
      <c r="S923" s="56">
        <v>4.2</v>
      </c>
      <c r="T923" s="56">
        <v>207.12014500000001</v>
      </c>
      <c r="U923" s="639">
        <v>0.27979999999999999</v>
      </c>
      <c r="V923" s="66">
        <v>450.84173999999996</v>
      </c>
      <c r="W923" s="56">
        <v>0</v>
      </c>
      <c r="X923" s="56">
        <v>0</v>
      </c>
      <c r="Y923" s="56">
        <v>0</v>
      </c>
      <c r="Z923" s="60">
        <v>2692.5618850000001</v>
      </c>
      <c r="AA923" s="142">
        <v>137.1</v>
      </c>
      <c r="AB923" s="56">
        <v>587.94173999999998</v>
      </c>
      <c r="AC923" s="56">
        <v>2241.7201450000002</v>
      </c>
      <c r="AD923" s="244">
        <v>0.7</v>
      </c>
      <c r="AE923" s="56">
        <v>1127.9099999999999</v>
      </c>
      <c r="AF923" s="56"/>
      <c r="AG923" s="56">
        <v>540</v>
      </c>
      <c r="AH923" s="504">
        <v>0.70001969838018996</v>
      </c>
      <c r="AI923" s="594">
        <v>540</v>
      </c>
      <c r="AJ923" s="56"/>
      <c r="AK923" s="441">
        <v>0</v>
      </c>
      <c r="AL923" s="56">
        <v>0</v>
      </c>
      <c r="AM923" s="497">
        <v>0.70001969838018996</v>
      </c>
      <c r="AN923" s="466"/>
      <c r="AP923" s="576"/>
    </row>
    <row r="924" spans="2:42" s="601" customFormat="1" x14ac:dyDescent="0.25">
      <c r="B924" s="576">
        <v>910</v>
      </c>
      <c r="C924" s="666" t="s">
        <v>651</v>
      </c>
      <c r="D924" s="496" t="s">
        <v>124</v>
      </c>
      <c r="E924" s="530">
        <v>5</v>
      </c>
      <c r="F924" s="530">
        <v>34</v>
      </c>
      <c r="G924" s="530">
        <v>33</v>
      </c>
      <c r="H924" s="65">
        <v>2990.1</v>
      </c>
      <c r="I924" s="65">
        <v>116.69999999999999</v>
      </c>
      <c r="J924" s="615">
        <v>0.28119460887595732</v>
      </c>
      <c r="K924" s="65">
        <v>840.8</v>
      </c>
      <c r="L924" s="615">
        <v>0</v>
      </c>
      <c r="M924" s="65">
        <v>0</v>
      </c>
      <c r="N924" s="615">
        <v>0</v>
      </c>
      <c r="O924" s="65">
        <v>0</v>
      </c>
      <c r="P924" s="65">
        <v>0</v>
      </c>
      <c r="Q924" s="65">
        <v>0</v>
      </c>
      <c r="R924" s="65">
        <v>52</v>
      </c>
      <c r="S924" s="65">
        <v>8.4</v>
      </c>
      <c r="T924" s="65">
        <v>403.71916499999998</v>
      </c>
      <c r="U924" s="615">
        <v>0.27979999999999999</v>
      </c>
      <c r="V924" s="65">
        <v>836.62997999999993</v>
      </c>
      <c r="W924" s="65">
        <v>0</v>
      </c>
      <c r="X924" s="65">
        <v>0</v>
      </c>
      <c r="Y924" s="65">
        <v>0</v>
      </c>
      <c r="Z924" s="65">
        <v>5248.3491450000001</v>
      </c>
      <c r="AA924" s="140">
        <v>267.2</v>
      </c>
      <c r="AB924" s="140">
        <v>1103.82998</v>
      </c>
      <c r="AC924" s="140">
        <v>4411.7191650000004</v>
      </c>
      <c r="AD924" s="232">
        <v>0.7</v>
      </c>
      <c r="AE924" s="140">
        <v>2093.0699999999997</v>
      </c>
      <c r="AF924" s="140"/>
      <c r="AG924" s="140">
        <v>989.30000000000007</v>
      </c>
      <c r="AH924" s="497"/>
      <c r="AI924" s="140">
        <v>989.30000000000007</v>
      </c>
      <c r="AJ924" s="65"/>
      <c r="AK924" s="429">
        <v>0</v>
      </c>
      <c r="AL924" s="65">
        <v>0</v>
      </c>
      <c r="AM924" s="498"/>
      <c r="AN924" s="62">
        <v>0</v>
      </c>
      <c r="AP924" s="576"/>
    </row>
    <row r="925" spans="2:42" s="601" customFormat="1" x14ac:dyDescent="0.25">
      <c r="B925" s="576">
        <v>911</v>
      </c>
      <c r="C925" s="666"/>
      <c r="D925" s="28" t="s">
        <v>849</v>
      </c>
      <c r="E925" s="572">
        <v>2</v>
      </c>
      <c r="F925" s="572">
        <v>17</v>
      </c>
      <c r="G925" s="572">
        <v>17</v>
      </c>
      <c r="H925" s="56">
        <v>1583</v>
      </c>
      <c r="I925" s="56">
        <v>67.8</v>
      </c>
      <c r="J925" s="639">
        <v>0.34775742261528741</v>
      </c>
      <c r="K925" s="56">
        <v>550.5</v>
      </c>
      <c r="L925" s="639">
        <v>0</v>
      </c>
      <c r="M925" s="56">
        <v>0</v>
      </c>
      <c r="N925" s="639">
        <v>0</v>
      </c>
      <c r="O925" s="56">
        <v>0</v>
      </c>
      <c r="P925" s="56">
        <v>0</v>
      </c>
      <c r="Q925" s="56">
        <v>0</v>
      </c>
      <c r="R925" s="56">
        <v>26</v>
      </c>
      <c r="S925" s="56">
        <v>4.2</v>
      </c>
      <c r="T925" s="56">
        <v>222.86861666666667</v>
      </c>
      <c r="U925" s="639">
        <v>0.27979999999999999</v>
      </c>
      <c r="V925" s="66">
        <v>442.92339999999996</v>
      </c>
      <c r="W925" s="56">
        <v>0</v>
      </c>
      <c r="X925" s="56">
        <v>0</v>
      </c>
      <c r="Y925" s="56">
        <v>0</v>
      </c>
      <c r="Z925" s="60">
        <v>2897.2920166666668</v>
      </c>
      <c r="AA925" s="142">
        <v>147.5</v>
      </c>
      <c r="AB925" s="56">
        <v>590.4233999999999</v>
      </c>
      <c r="AC925" s="56">
        <v>2454.3686166666666</v>
      </c>
      <c r="AD925" s="244">
        <v>0.7</v>
      </c>
      <c r="AE925" s="56">
        <v>1108.0999999999999</v>
      </c>
      <c r="AF925" s="56"/>
      <c r="AG925" s="56">
        <v>517.70000000000005</v>
      </c>
      <c r="AH925" s="504">
        <v>0.70001478205938084</v>
      </c>
      <c r="AI925" s="594">
        <v>517.70000000000005</v>
      </c>
      <c r="AJ925" s="56"/>
      <c r="AK925" s="441">
        <v>0</v>
      </c>
      <c r="AL925" s="56">
        <v>0</v>
      </c>
      <c r="AM925" s="497">
        <v>0.70001478205938084</v>
      </c>
      <c r="AN925" s="466"/>
      <c r="AP925" s="576"/>
    </row>
    <row r="926" spans="2:42" s="601" customFormat="1" x14ac:dyDescent="0.25">
      <c r="B926" s="576">
        <v>912</v>
      </c>
      <c r="C926" s="666"/>
      <c r="D926" s="28" t="s">
        <v>794</v>
      </c>
      <c r="E926" s="572">
        <v>3</v>
      </c>
      <c r="F926" s="572">
        <v>17</v>
      </c>
      <c r="G926" s="572">
        <v>16</v>
      </c>
      <c r="H926" s="56">
        <v>1407.1</v>
      </c>
      <c r="I926" s="56">
        <v>48.9</v>
      </c>
      <c r="J926" s="639">
        <v>0.20631085210717076</v>
      </c>
      <c r="K926" s="56">
        <v>290.29999999999995</v>
      </c>
      <c r="L926" s="639">
        <v>0</v>
      </c>
      <c r="M926" s="56">
        <v>0</v>
      </c>
      <c r="N926" s="639">
        <v>0</v>
      </c>
      <c r="O926" s="56">
        <v>0</v>
      </c>
      <c r="P926" s="56">
        <v>0</v>
      </c>
      <c r="Q926" s="56">
        <v>0</v>
      </c>
      <c r="R926" s="56">
        <v>26</v>
      </c>
      <c r="S926" s="56">
        <v>4.2</v>
      </c>
      <c r="T926" s="56">
        <v>180.85054833333334</v>
      </c>
      <c r="U926" s="639">
        <v>0.27979999999999999</v>
      </c>
      <c r="V926" s="66">
        <v>393.70657999999997</v>
      </c>
      <c r="W926" s="56">
        <v>0</v>
      </c>
      <c r="X926" s="56">
        <v>0</v>
      </c>
      <c r="Y926" s="56">
        <v>0</v>
      </c>
      <c r="Z926" s="60">
        <v>2351.0571283333334</v>
      </c>
      <c r="AA926" s="142">
        <v>119.7</v>
      </c>
      <c r="AB926" s="56">
        <v>513.40657999999996</v>
      </c>
      <c r="AC926" s="56">
        <v>1957.3505483333333</v>
      </c>
      <c r="AD926" s="244">
        <v>0.7</v>
      </c>
      <c r="AE926" s="56">
        <v>984.96999999999991</v>
      </c>
      <c r="AF926" s="56"/>
      <c r="AG926" s="56">
        <v>471.6</v>
      </c>
      <c r="AH926" s="504">
        <v>0.70002599673086496</v>
      </c>
      <c r="AI926" s="594">
        <v>471.6</v>
      </c>
      <c r="AJ926" s="56"/>
      <c r="AK926" s="441">
        <v>0</v>
      </c>
      <c r="AL926" s="56">
        <v>0</v>
      </c>
      <c r="AM926" s="497">
        <v>0.70002599673086496</v>
      </c>
      <c r="AN926" s="466"/>
      <c r="AP926" s="576"/>
    </row>
    <row r="927" spans="2:42" s="601" customFormat="1" x14ac:dyDescent="0.25">
      <c r="B927" s="576">
        <v>913</v>
      </c>
      <c r="C927" s="653" t="s">
        <v>652</v>
      </c>
      <c r="D927" s="494" t="s">
        <v>850</v>
      </c>
      <c r="E927" s="570">
        <v>7</v>
      </c>
      <c r="F927" s="570">
        <v>58</v>
      </c>
      <c r="G927" s="570">
        <v>47</v>
      </c>
      <c r="H927" s="56">
        <v>4137.1000000000004</v>
      </c>
      <c r="I927" s="56">
        <v>116.6</v>
      </c>
      <c r="J927" s="629">
        <v>0.27763409151337887</v>
      </c>
      <c r="K927" s="56">
        <v>1148.5999999999999</v>
      </c>
      <c r="L927" s="629">
        <v>0</v>
      </c>
      <c r="M927" s="56">
        <v>0</v>
      </c>
      <c r="N927" s="629">
        <v>0</v>
      </c>
      <c r="O927" s="56">
        <v>0</v>
      </c>
      <c r="P927" s="56">
        <v>0</v>
      </c>
      <c r="Q927" s="56">
        <v>0</v>
      </c>
      <c r="R927" s="56">
        <v>104</v>
      </c>
      <c r="S927" s="543">
        <v>12.7</v>
      </c>
      <c r="T927" s="543">
        <v>556.38004833333332</v>
      </c>
      <c r="U927" s="630">
        <v>0.27979999999999999</v>
      </c>
      <c r="V927" s="66">
        <v>1157.5605800000001</v>
      </c>
      <c r="W927" s="543">
        <v>0</v>
      </c>
      <c r="X927" s="543">
        <v>0</v>
      </c>
      <c r="Y927" s="543">
        <v>0</v>
      </c>
      <c r="Z927" s="543">
        <v>7232.9406283333346</v>
      </c>
      <c r="AA927" s="142">
        <v>368.3</v>
      </c>
      <c r="AB927" s="543">
        <v>1525.86058</v>
      </c>
      <c r="AC927" s="543">
        <v>6075.3800483333343</v>
      </c>
      <c r="AD927" s="631">
        <v>0.7</v>
      </c>
      <c r="AE927" s="543">
        <v>2895.9700000000003</v>
      </c>
      <c r="AF927" s="543"/>
      <c r="AG927" s="543">
        <v>1370.1</v>
      </c>
      <c r="AH927" s="501">
        <v>0.69999772304271102</v>
      </c>
      <c r="AI927" s="516">
        <v>1370.1</v>
      </c>
      <c r="AJ927" s="543">
        <v>121</v>
      </c>
      <c r="AK927" s="544">
        <v>0</v>
      </c>
      <c r="AL927" s="543">
        <v>0</v>
      </c>
      <c r="AM927" s="497">
        <v>0.69999772304271102</v>
      </c>
      <c r="AN927" s="142"/>
      <c r="AP927" s="576"/>
    </row>
    <row r="928" spans="2:42" s="601" customFormat="1" x14ac:dyDescent="0.25">
      <c r="B928" s="576">
        <v>914</v>
      </c>
      <c r="C928" s="666" t="s">
        <v>653</v>
      </c>
      <c r="D928" s="496" t="s">
        <v>124</v>
      </c>
      <c r="E928" s="530">
        <v>37</v>
      </c>
      <c r="F928" s="530">
        <v>171</v>
      </c>
      <c r="G928" s="530">
        <v>155</v>
      </c>
      <c r="H928" s="65">
        <v>14040.499999999998</v>
      </c>
      <c r="I928" s="65">
        <v>362.3</v>
      </c>
      <c r="J928" s="615">
        <v>0.23406573839962966</v>
      </c>
      <c r="K928" s="65">
        <v>3286.3999999999996</v>
      </c>
      <c r="L928" s="615">
        <v>0</v>
      </c>
      <c r="M928" s="65">
        <v>0</v>
      </c>
      <c r="N928" s="615">
        <v>0</v>
      </c>
      <c r="O928" s="65">
        <v>0</v>
      </c>
      <c r="P928" s="65">
        <v>0</v>
      </c>
      <c r="Q928" s="65">
        <v>0</v>
      </c>
      <c r="R928" s="65">
        <v>246</v>
      </c>
      <c r="S928" s="65">
        <v>33.9</v>
      </c>
      <c r="T928" s="65">
        <v>1811.5887233333333</v>
      </c>
      <c r="U928" s="615">
        <v>0.27733091271678367</v>
      </c>
      <c r="V928" s="65">
        <v>3893.8646800000006</v>
      </c>
      <c r="W928" s="65">
        <v>0</v>
      </c>
      <c r="X928" s="65">
        <v>0</v>
      </c>
      <c r="Y928" s="65">
        <v>0</v>
      </c>
      <c r="Z928" s="65">
        <v>23674.553403333332</v>
      </c>
      <c r="AA928" s="140">
        <v>1199.3</v>
      </c>
      <c r="AB928" s="140">
        <v>5093.1646799999999</v>
      </c>
      <c r="AC928" s="140">
        <v>19780.688723333333</v>
      </c>
      <c r="AD928" s="232">
        <v>0.7</v>
      </c>
      <c r="AE928" s="140">
        <v>9828.3499999999985</v>
      </c>
      <c r="AF928" s="140"/>
      <c r="AG928" s="140">
        <v>5522.8</v>
      </c>
      <c r="AH928" s="497"/>
      <c r="AI928" s="140">
        <v>4735.2</v>
      </c>
      <c r="AJ928" s="65"/>
      <c r="AK928" s="429"/>
      <c r="AL928" s="65">
        <v>787.6</v>
      </c>
      <c r="AM928" s="498"/>
      <c r="AN928" s="62">
        <v>0</v>
      </c>
      <c r="AP928" s="576"/>
    </row>
    <row r="929" spans="2:42" s="601" customFormat="1" x14ac:dyDescent="0.25">
      <c r="B929" s="576">
        <v>915</v>
      </c>
      <c r="C929" s="666"/>
      <c r="D929" s="28" t="s">
        <v>989</v>
      </c>
      <c r="E929" s="572">
        <v>13</v>
      </c>
      <c r="F929" s="572">
        <v>64.5</v>
      </c>
      <c r="G929" s="572">
        <v>56</v>
      </c>
      <c r="H929" s="56">
        <v>5032.7999999999993</v>
      </c>
      <c r="I929" s="56">
        <v>92.600000000000009</v>
      </c>
      <c r="J929" s="639">
        <v>0.21139326021300275</v>
      </c>
      <c r="K929" s="56">
        <v>1063.9000000000001</v>
      </c>
      <c r="L929" s="639">
        <v>0</v>
      </c>
      <c r="M929" s="56">
        <v>0</v>
      </c>
      <c r="N929" s="639">
        <v>0</v>
      </c>
      <c r="O929" s="56">
        <v>0</v>
      </c>
      <c r="P929" s="56">
        <v>0</v>
      </c>
      <c r="Q929" s="56">
        <v>0</v>
      </c>
      <c r="R929" s="56">
        <v>116</v>
      </c>
      <c r="S929" s="56">
        <v>10.6</v>
      </c>
      <c r="T929" s="56">
        <v>643.67311999999993</v>
      </c>
      <c r="U929" s="639">
        <v>0.27980000000000005</v>
      </c>
      <c r="V929" s="66">
        <v>1408.1774400000002</v>
      </c>
      <c r="W929" s="56">
        <v>0</v>
      </c>
      <c r="X929" s="56">
        <v>0</v>
      </c>
      <c r="Y929" s="56">
        <v>0</v>
      </c>
      <c r="Z929" s="60">
        <v>8367.7505599999986</v>
      </c>
      <c r="AA929" s="142">
        <v>426.1</v>
      </c>
      <c r="AB929" s="56">
        <v>1834.2774400000003</v>
      </c>
      <c r="AC929" s="56">
        <v>6959.5731199999991</v>
      </c>
      <c r="AD929" s="244">
        <v>0.7</v>
      </c>
      <c r="AE929" s="56">
        <v>3522.9599999999991</v>
      </c>
      <c r="AF929" s="56"/>
      <c r="AG929" s="56">
        <v>2041</v>
      </c>
      <c r="AH929" s="504">
        <v>0.70000346526784318</v>
      </c>
      <c r="AI929" s="594">
        <v>1688.7</v>
      </c>
      <c r="AJ929" s="56">
        <v>131</v>
      </c>
      <c r="AK929" s="441">
        <v>7.0000000000000007E-2</v>
      </c>
      <c r="AL929" s="56">
        <v>352.3</v>
      </c>
      <c r="AM929" s="497">
        <v>0.77000346526784313</v>
      </c>
      <c r="AN929" s="466"/>
      <c r="AP929" s="576"/>
    </row>
    <row r="930" spans="2:42" s="601" customFormat="1" x14ac:dyDescent="0.25">
      <c r="B930" s="576">
        <v>916</v>
      </c>
      <c r="C930" s="666"/>
      <c r="D930" s="28" t="s">
        <v>713</v>
      </c>
      <c r="E930" s="572">
        <v>14</v>
      </c>
      <c r="F930" s="572">
        <v>64.5</v>
      </c>
      <c r="G930" s="572">
        <v>56</v>
      </c>
      <c r="H930" s="56">
        <v>4836.2999999999993</v>
      </c>
      <c r="I930" s="56">
        <v>148.80000000000001</v>
      </c>
      <c r="J930" s="639">
        <v>0.27707131484812769</v>
      </c>
      <c r="K930" s="56">
        <v>1339.9999999999998</v>
      </c>
      <c r="L930" s="639">
        <v>0</v>
      </c>
      <c r="M930" s="56">
        <v>0</v>
      </c>
      <c r="N930" s="639">
        <v>0</v>
      </c>
      <c r="O930" s="56">
        <v>0</v>
      </c>
      <c r="P930" s="56">
        <v>0</v>
      </c>
      <c r="Q930" s="56">
        <v>0</v>
      </c>
      <c r="R930" s="56">
        <v>78</v>
      </c>
      <c r="S930" s="56">
        <v>10.6</v>
      </c>
      <c r="T930" s="56">
        <v>647.24139500000001</v>
      </c>
      <c r="U930" s="639">
        <v>0.27980000000000005</v>
      </c>
      <c r="V930" s="66">
        <v>1353.1967400000001</v>
      </c>
      <c r="W930" s="56">
        <v>0</v>
      </c>
      <c r="X930" s="56">
        <v>0</v>
      </c>
      <c r="Y930" s="56">
        <v>0</v>
      </c>
      <c r="Z930" s="60">
        <v>8414.1381349999992</v>
      </c>
      <c r="AA930" s="142">
        <v>428.5</v>
      </c>
      <c r="AB930" s="56">
        <v>1781.6967400000001</v>
      </c>
      <c r="AC930" s="56">
        <v>7060.9413949999998</v>
      </c>
      <c r="AD930" s="244">
        <v>0.7</v>
      </c>
      <c r="AE930" s="56">
        <v>3385.4099999999994</v>
      </c>
      <c r="AF930" s="56"/>
      <c r="AG930" s="56">
        <v>2039</v>
      </c>
      <c r="AH930" s="504">
        <v>0.69999725823460102</v>
      </c>
      <c r="AI930" s="594">
        <v>1603.7</v>
      </c>
      <c r="AJ930" s="56">
        <v>199</v>
      </c>
      <c r="AK930" s="441">
        <v>0.09</v>
      </c>
      <c r="AL930" s="56">
        <v>435.3</v>
      </c>
      <c r="AM930" s="497">
        <v>0.78999725823460099</v>
      </c>
      <c r="AN930" s="466"/>
      <c r="AP930" s="576"/>
    </row>
    <row r="931" spans="2:42" s="601" customFormat="1" x14ac:dyDescent="0.25">
      <c r="B931" s="576">
        <v>917</v>
      </c>
      <c r="C931" s="666"/>
      <c r="D931" s="28" t="s">
        <v>795</v>
      </c>
      <c r="E931" s="572">
        <v>7</v>
      </c>
      <c r="F931" s="572">
        <v>27</v>
      </c>
      <c r="G931" s="572">
        <v>26</v>
      </c>
      <c r="H931" s="56">
        <v>2606.8000000000002</v>
      </c>
      <c r="I931" s="56">
        <v>69.2</v>
      </c>
      <c r="J931" s="639">
        <v>0.21727788859904867</v>
      </c>
      <c r="K931" s="56">
        <v>566.40000000000009</v>
      </c>
      <c r="L931" s="639">
        <v>0</v>
      </c>
      <c r="M931" s="56">
        <v>0</v>
      </c>
      <c r="N931" s="639">
        <v>0</v>
      </c>
      <c r="O931" s="56">
        <v>0</v>
      </c>
      <c r="P931" s="56">
        <v>0</v>
      </c>
      <c r="Q931" s="56">
        <v>0</v>
      </c>
      <c r="R931" s="56">
        <v>26</v>
      </c>
      <c r="S931" s="56">
        <v>8.5</v>
      </c>
      <c r="T931" s="56">
        <v>333.85688666666664</v>
      </c>
      <c r="U931" s="639">
        <v>0.27979999999999999</v>
      </c>
      <c r="V931" s="66">
        <v>729.38264000000004</v>
      </c>
      <c r="W931" s="56">
        <v>0</v>
      </c>
      <c r="X931" s="56">
        <v>0</v>
      </c>
      <c r="Y931" s="56">
        <v>0</v>
      </c>
      <c r="Z931" s="60">
        <v>4340.1395266666668</v>
      </c>
      <c r="AA931" s="142">
        <v>221</v>
      </c>
      <c r="AB931" s="56">
        <v>950.38264000000004</v>
      </c>
      <c r="AC931" s="56">
        <v>3610.7568866666666</v>
      </c>
      <c r="AD931" s="244">
        <v>0.7</v>
      </c>
      <c r="AE931" s="56">
        <v>1824.76</v>
      </c>
      <c r="AF931" s="56"/>
      <c r="AG931" s="56">
        <v>874.4</v>
      </c>
      <c r="AH931" s="504">
        <v>0.70000868497775037</v>
      </c>
      <c r="AI931" s="594">
        <v>874.4</v>
      </c>
      <c r="AJ931" s="56">
        <v>113</v>
      </c>
      <c r="AK931" s="441">
        <v>0</v>
      </c>
      <c r="AL931" s="56">
        <v>0</v>
      </c>
      <c r="AM931" s="497">
        <v>0.70000868497775037</v>
      </c>
      <c r="AN931" s="466"/>
      <c r="AP931" s="576"/>
    </row>
    <row r="932" spans="2:42" s="601" customFormat="1" x14ac:dyDescent="0.25">
      <c r="B932" s="576">
        <v>918</v>
      </c>
      <c r="C932" s="666"/>
      <c r="D932" s="28" t="s">
        <v>796</v>
      </c>
      <c r="E932" s="572">
        <v>3</v>
      </c>
      <c r="F932" s="572">
        <v>15</v>
      </c>
      <c r="G932" s="572">
        <v>17</v>
      </c>
      <c r="H932" s="56">
        <v>1564.6000000000001</v>
      </c>
      <c r="I932" s="56">
        <v>51.7</v>
      </c>
      <c r="J932" s="639">
        <v>0.20203246836252076</v>
      </c>
      <c r="K932" s="56">
        <v>316.10000000000002</v>
      </c>
      <c r="L932" s="639">
        <v>0</v>
      </c>
      <c r="M932" s="56">
        <v>0</v>
      </c>
      <c r="N932" s="639">
        <v>0</v>
      </c>
      <c r="O932" s="56">
        <v>0</v>
      </c>
      <c r="P932" s="56">
        <v>0</v>
      </c>
      <c r="Q932" s="56">
        <v>0</v>
      </c>
      <c r="R932" s="56">
        <v>26</v>
      </c>
      <c r="S932" s="56">
        <v>4.2</v>
      </c>
      <c r="T932" s="56">
        <v>186.81732166666666</v>
      </c>
      <c r="U932" s="639">
        <v>0.25764275853253227</v>
      </c>
      <c r="V932" s="66">
        <v>403.10786000000002</v>
      </c>
      <c r="W932" s="56">
        <v>0</v>
      </c>
      <c r="X932" s="56">
        <v>0</v>
      </c>
      <c r="Y932" s="56">
        <v>0</v>
      </c>
      <c r="Z932" s="60">
        <v>2552.5251816666669</v>
      </c>
      <c r="AA932" s="142">
        <v>123.7</v>
      </c>
      <c r="AB932" s="56">
        <v>526.80786000000001</v>
      </c>
      <c r="AC932" s="56">
        <v>2149.4173216666668</v>
      </c>
      <c r="AD932" s="244">
        <v>0.7</v>
      </c>
      <c r="AE932" s="56">
        <v>1095.22</v>
      </c>
      <c r="AF932" s="56"/>
      <c r="AG932" s="56">
        <v>568.4</v>
      </c>
      <c r="AH932" s="504">
        <v>0.69999224082832667</v>
      </c>
      <c r="AI932" s="594">
        <v>568.4</v>
      </c>
      <c r="AJ932" s="56"/>
      <c r="AK932" s="441">
        <v>0</v>
      </c>
      <c r="AL932" s="56">
        <v>0</v>
      </c>
      <c r="AM932" s="497">
        <v>0.69999224082832667</v>
      </c>
      <c r="AN932" s="466"/>
      <c r="AP932" s="576"/>
    </row>
    <row r="933" spans="2:42" x14ac:dyDescent="0.25">
      <c r="B933" s="576">
        <v>919</v>
      </c>
      <c r="C933" s="741" t="s">
        <v>654</v>
      </c>
      <c r="D933" s="742"/>
      <c r="E933" s="511">
        <v>67</v>
      </c>
      <c r="F933" s="511">
        <v>339</v>
      </c>
      <c r="G933" s="511">
        <v>324</v>
      </c>
      <c r="H933" s="512">
        <v>32371.200000000004</v>
      </c>
      <c r="I933" s="512">
        <v>977.3</v>
      </c>
      <c r="J933" s="598">
        <v>0.25366066132858833</v>
      </c>
      <c r="K933" s="512">
        <v>8211.2999999999993</v>
      </c>
      <c r="L933" s="598">
        <v>9.2922103598260166E-3</v>
      </c>
      <c r="M933" s="512">
        <v>300.8</v>
      </c>
      <c r="N933" s="598">
        <v>0</v>
      </c>
      <c r="O933" s="512">
        <v>0</v>
      </c>
      <c r="P933" s="512">
        <v>0</v>
      </c>
      <c r="Q933" s="512">
        <v>0</v>
      </c>
      <c r="R933" s="512">
        <v>184.10000000000002</v>
      </c>
      <c r="S933" s="512">
        <v>0</v>
      </c>
      <c r="T933" s="512">
        <v>3856.2</v>
      </c>
      <c r="U933" s="598">
        <v>0.25672511368129691</v>
      </c>
      <c r="V933" s="513">
        <v>8310.5</v>
      </c>
      <c r="W933" s="512">
        <v>0</v>
      </c>
      <c r="X933" s="512">
        <v>0</v>
      </c>
      <c r="Y933" s="512">
        <v>0</v>
      </c>
      <c r="Z933" s="512">
        <v>57101.899999999994</v>
      </c>
      <c r="AA933" s="509">
        <v>3252</v>
      </c>
      <c r="AB933" s="509">
        <v>11814.599999999999</v>
      </c>
      <c r="AC933" s="509">
        <v>48539.30000000001</v>
      </c>
      <c r="AD933" s="599"/>
      <c r="AE933" s="509">
        <v>23872.519999999997</v>
      </c>
      <c r="AF933" s="509"/>
      <c r="AG933" s="525">
        <v>12845.3</v>
      </c>
      <c r="AH933" s="526"/>
      <c r="AI933" s="525">
        <v>11373.599999999999</v>
      </c>
      <c r="AJ933" s="525"/>
      <c r="AK933" s="525"/>
      <c r="AL933" s="525">
        <v>1471.7</v>
      </c>
      <c r="AM933" s="497"/>
      <c r="AN933" s="525">
        <v>0</v>
      </c>
    </row>
    <row r="934" spans="2:42" ht="47.25" x14ac:dyDescent="0.25">
      <c r="B934" s="576">
        <v>920</v>
      </c>
      <c r="C934" s="561" t="s">
        <v>840</v>
      </c>
      <c r="D934" s="609"/>
      <c r="E934" s="564"/>
      <c r="F934" s="564">
        <v>15</v>
      </c>
      <c r="G934" s="564">
        <v>16</v>
      </c>
      <c r="H934" s="309">
        <v>1732.3999999999999</v>
      </c>
      <c r="I934" s="309">
        <v>78</v>
      </c>
      <c r="J934" s="611">
        <v>0.35344031401523895</v>
      </c>
      <c r="K934" s="134">
        <v>612.29999999999995</v>
      </c>
      <c r="L934" s="611">
        <v>0</v>
      </c>
      <c r="M934" s="134">
        <v>0</v>
      </c>
      <c r="N934" s="611">
        <v>0</v>
      </c>
      <c r="O934" s="309">
        <v>0</v>
      </c>
      <c r="P934" s="309">
        <v>0</v>
      </c>
      <c r="Q934" s="309">
        <v>0</v>
      </c>
      <c r="R934" s="309">
        <v>0</v>
      </c>
      <c r="S934" s="309">
        <v>0</v>
      </c>
      <c r="T934" s="309">
        <v>215.7</v>
      </c>
      <c r="U934" s="611">
        <v>0.14552066497344726</v>
      </c>
      <c r="V934" s="156">
        <v>252.10000000000002</v>
      </c>
      <c r="W934" s="309">
        <v>0</v>
      </c>
      <c r="X934" s="309">
        <v>0</v>
      </c>
      <c r="Y934" s="309">
        <v>0</v>
      </c>
      <c r="Z934" s="309">
        <v>2890.4999999999995</v>
      </c>
      <c r="AA934" s="146">
        <v>276.3</v>
      </c>
      <c r="AB934" s="309">
        <v>528.40000000000009</v>
      </c>
      <c r="AC934" s="309">
        <v>2638.3999999999996</v>
      </c>
      <c r="AD934" s="310">
        <v>0.4</v>
      </c>
      <c r="AE934" s="309"/>
      <c r="AF934" s="309"/>
      <c r="AG934" s="309"/>
      <c r="AH934" s="532"/>
      <c r="AI934" s="594"/>
      <c r="AJ934" s="309"/>
      <c r="AK934" s="531"/>
      <c r="AL934" s="309"/>
      <c r="AM934" s="497"/>
      <c r="AN934" s="146"/>
    </row>
    <row r="935" spans="2:42" x14ac:dyDescent="0.25">
      <c r="B935" s="576">
        <v>921</v>
      </c>
      <c r="C935" s="494" t="s">
        <v>710</v>
      </c>
      <c r="D935" s="563"/>
      <c r="E935" s="530">
        <v>67</v>
      </c>
      <c r="F935" s="530">
        <v>339</v>
      </c>
      <c r="G935" s="530">
        <v>324</v>
      </c>
      <c r="H935" s="65">
        <v>32371.200000000004</v>
      </c>
      <c r="I935" s="65">
        <v>977.3</v>
      </c>
      <c r="J935" s="615">
        <v>0.25366066132858833</v>
      </c>
      <c r="K935" s="65">
        <v>8211.2999999999993</v>
      </c>
      <c r="L935" s="615">
        <v>9.2922103598260166E-3</v>
      </c>
      <c r="M935" s="65">
        <v>300.8</v>
      </c>
      <c r="N935" s="615">
        <v>0</v>
      </c>
      <c r="O935" s="65">
        <v>0</v>
      </c>
      <c r="P935" s="65">
        <v>0</v>
      </c>
      <c r="Q935" s="65">
        <v>0</v>
      </c>
      <c r="R935" s="65">
        <v>184.10000000000002</v>
      </c>
      <c r="S935" s="65">
        <v>0</v>
      </c>
      <c r="T935" s="65">
        <v>3856.2</v>
      </c>
      <c r="U935" s="615">
        <v>0.25672511368129691</v>
      </c>
      <c r="V935" s="65">
        <v>8310.5</v>
      </c>
      <c r="W935" s="65">
        <v>0</v>
      </c>
      <c r="X935" s="65">
        <v>0</v>
      </c>
      <c r="Y935" s="65">
        <v>0</v>
      </c>
      <c r="Z935" s="65">
        <v>54211.399999999994</v>
      </c>
      <c r="AA935" s="62">
        <v>2975.7</v>
      </c>
      <c r="AB935" s="62">
        <v>11286.199999999999</v>
      </c>
      <c r="AC935" s="62">
        <v>45900.900000000009</v>
      </c>
      <c r="AD935" s="232">
        <v>0.7</v>
      </c>
      <c r="AE935" s="62">
        <v>22659.839999999997</v>
      </c>
      <c r="AF935" s="62"/>
      <c r="AG935" s="62">
        <v>12845.3</v>
      </c>
      <c r="AH935" s="498"/>
      <c r="AI935" s="62">
        <v>11373.599999999999</v>
      </c>
      <c r="AJ935" s="62">
        <v>0</v>
      </c>
      <c r="AK935" s="62"/>
      <c r="AL935" s="62">
        <v>1471.7</v>
      </c>
      <c r="AM935" s="498"/>
      <c r="AN935" s="62">
        <v>0</v>
      </c>
    </row>
    <row r="936" spans="2:42" x14ac:dyDescent="0.25">
      <c r="B936" s="576">
        <v>922</v>
      </c>
      <c r="C936" s="666" t="s">
        <v>655</v>
      </c>
      <c r="D936" s="496" t="s">
        <v>124</v>
      </c>
      <c r="E936" s="530">
        <v>7</v>
      </c>
      <c r="F936" s="530">
        <v>34</v>
      </c>
      <c r="G936" s="530">
        <v>33</v>
      </c>
      <c r="H936" s="65">
        <v>3443.7000000000003</v>
      </c>
      <c r="I936" s="65">
        <v>87.6</v>
      </c>
      <c r="J936" s="615">
        <v>0.25092197345877976</v>
      </c>
      <c r="K936" s="65">
        <v>864.09999999999991</v>
      </c>
      <c r="L936" s="615">
        <v>0</v>
      </c>
      <c r="M936" s="65">
        <v>0</v>
      </c>
      <c r="N936" s="615">
        <v>0</v>
      </c>
      <c r="O936" s="65">
        <v>0</v>
      </c>
      <c r="P936" s="65">
        <v>0</v>
      </c>
      <c r="Q936" s="65">
        <v>0</v>
      </c>
      <c r="R936" s="65">
        <v>52.6</v>
      </c>
      <c r="S936" s="65">
        <v>0</v>
      </c>
      <c r="T936" s="65">
        <v>403.79999999999995</v>
      </c>
      <c r="U936" s="615">
        <v>0.2603014199843191</v>
      </c>
      <c r="V936" s="65">
        <v>896.39999999999986</v>
      </c>
      <c r="W936" s="65">
        <v>0</v>
      </c>
      <c r="X936" s="65">
        <v>0</v>
      </c>
      <c r="Y936" s="65">
        <v>0</v>
      </c>
      <c r="Z936" s="65">
        <v>5748.2000000000007</v>
      </c>
      <c r="AA936" s="140">
        <v>318</v>
      </c>
      <c r="AB936" s="140">
        <v>1214.3999999999999</v>
      </c>
      <c r="AC936" s="140">
        <v>4851.8</v>
      </c>
      <c r="AD936" s="232">
        <v>0.7</v>
      </c>
      <c r="AE936" s="140">
        <v>2410.59</v>
      </c>
      <c r="AF936" s="140"/>
      <c r="AG936" s="140">
        <v>1317.9999999999998</v>
      </c>
      <c r="AH936" s="497"/>
      <c r="AI936" s="140">
        <v>1196.1999999999998</v>
      </c>
      <c r="AJ936" s="65"/>
      <c r="AK936" s="429"/>
      <c r="AL936" s="65">
        <v>121.8</v>
      </c>
      <c r="AM936" s="498"/>
      <c r="AN936" s="62">
        <v>0</v>
      </c>
    </row>
    <row r="937" spans="2:42" s="601" customFormat="1" x14ac:dyDescent="0.25">
      <c r="B937" s="576">
        <v>923</v>
      </c>
      <c r="C937" s="666"/>
      <c r="D937" s="28" t="s">
        <v>656</v>
      </c>
      <c r="E937" s="114">
        <v>4</v>
      </c>
      <c r="F937" s="114">
        <v>19</v>
      </c>
      <c r="G937" s="114">
        <v>18</v>
      </c>
      <c r="H937" s="47">
        <v>1739.4</v>
      </c>
      <c r="I937" s="47">
        <v>50.4</v>
      </c>
      <c r="J937" s="644">
        <v>0.2603771415430608</v>
      </c>
      <c r="K937" s="47">
        <v>452.9</v>
      </c>
      <c r="L937" s="644">
        <v>0</v>
      </c>
      <c r="M937" s="47">
        <v>0</v>
      </c>
      <c r="N937" s="644">
        <v>0</v>
      </c>
      <c r="O937" s="47">
        <v>0</v>
      </c>
      <c r="P937" s="47">
        <v>0</v>
      </c>
      <c r="Q937" s="47">
        <v>0</v>
      </c>
      <c r="R937" s="47">
        <v>52.6</v>
      </c>
      <c r="S937" s="47">
        <v>0</v>
      </c>
      <c r="T937" s="47">
        <v>201.59999999999997</v>
      </c>
      <c r="U937" s="644">
        <v>0.260434632631942</v>
      </c>
      <c r="V937" s="47">
        <v>452.99999999999994</v>
      </c>
      <c r="W937" s="47">
        <v>0</v>
      </c>
      <c r="X937" s="47">
        <v>0</v>
      </c>
      <c r="Y937" s="47">
        <v>0</v>
      </c>
      <c r="Z937" s="60">
        <v>2949.9</v>
      </c>
      <c r="AA937" s="144">
        <v>163.30000000000001</v>
      </c>
      <c r="AB937" s="47">
        <v>616.29999999999995</v>
      </c>
      <c r="AC937" s="47">
        <v>2496.9</v>
      </c>
      <c r="AD937" s="247">
        <v>0.7</v>
      </c>
      <c r="AE937" s="47">
        <v>1217.58</v>
      </c>
      <c r="AF937" s="47"/>
      <c r="AG937" s="47">
        <v>723.09999999999991</v>
      </c>
      <c r="AH937" s="505">
        <v>0.7000114982177762</v>
      </c>
      <c r="AI937" s="594">
        <v>601.29999999999995</v>
      </c>
      <c r="AJ937" s="47">
        <v>160</v>
      </c>
      <c r="AK937" s="446">
        <v>7.0000000000000007E-2</v>
      </c>
      <c r="AL937" s="47">
        <v>121.8</v>
      </c>
      <c r="AM937" s="497">
        <v>0.77001149821777615</v>
      </c>
      <c r="AN937" s="467"/>
      <c r="AP937" s="576"/>
    </row>
    <row r="938" spans="2:42" x14ac:dyDescent="0.25">
      <c r="B938" s="576">
        <v>924</v>
      </c>
      <c r="C938" s="666"/>
      <c r="D938" s="28" t="s">
        <v>657</v>
      </c>
      <c r="E938" s="114">
        <v>3</v>
      </c>
      <c r="F938" s="114">
        <v>15</v>
      </c>
      <c r="G938" s="114">
        <v>15</v>
      </c>
      <c r="H938" s="47">
        <v>1704.3000000000002</v>
      </c>
      <c r="I938" s="47">
        <v>37.200000000000003</v>
      </c>
      <c r="J938" s="644">
        <v>0.24127207651235108</v>
      </c>
      <c r="K938" s="47">
        <v>411.2</v>
      </c>
      <c r="L938" s="644">
        <v>0</v>
      </c>
      <c r="M938" s="47">
        <v>0</v>
      </c>
      <c r="N938" s="644">
        <v>0</v>
      </c>
      <c r="O938" s="47">
        <v>0</v>
      </c>
      <c r="P938" s="47">
        <v>0</v>
      </c>
      <c r="Q938" s="47">
        <v>0</v>
      </c>
      <c r="R938" s="47">
        <v>0</v>
      </c>
      <c r="S938" s="47">
        <v>0</v>
      </c>
      <c r="T938" s="47">
        <v>202.2</v>
      </c>
      <c r="U938" s="644">
        <v>0.26016546382679101</v>
      </c>
      <c r="V938" s="47">
        <v>443.4</v>
      </c>
      <c r="W938" s="47">
        <v>0</v>
      </c>
      <c r="X938" s="47">
        <v>0</v>
      </c>
      <c r="Y938" s="47">
        <v>0</v>
      </c>
      <c r="Z938" s="60">
        <v>2798.3</v>
      </c>
      <c r="AA938" s="144">
        <v>154.69999999999999</v>
      </c>
      <c r="AB938" s="47">
        <v>598.09999999999991</v>
      </c>
      <c r="AC938" s="47">
        <v>2354.9</v>
      </c>
      <c r="AD938" s="247">
        <v>0.7</v>
      </c>
      <c r="AE938" s="47">
        <v>1193.01</v>
      </c>
      <c r="AF938" s="47"/>
      <c r="AG938" s="47">
        <v>594.9</v>
      </c>
      <c r="AH938" s="505">
        <v>0.69999413248841158</v>
      </c>
      <c r="AI938" s="594">
        <v>594.9</v>
      </c>
      <c r="AJ938" s="47"/>
      <c r="AK938" s="446">
        <v>0</v>
      </c>
      <c r="AL938" s="47">
        <v>0</v>
      </c>
      <c r="AM938" s="497">
        <v>0.69999413248841158</v>
      </c>
      <c r="AN938" s="467"/>
    </row>
    <row r="939" spans="2:42" x14ac:dyDescent="0.25">
      <c r="B939" s="576">
        <v>925</v>
      </c>
      <c r="C939" s="666" t="s">
        <v>658</v>
      </c>
      <c r="D939" s="496" t="s">
        <v>124</v>
      </c>
      <c r="E939" s="530">
        <v>7</v>
      </c>
      <c r="F939" s="530">
        <v>38</v>
      </c>
      <c r="G939" s="530">
        <v>35</v>
      </c>
      <c r="H939" s="65">
        <v>3535.0000000000005</v>
      </c>
      <c r="I939" s="65">
        <v>117.6</v>
      </c>
      <c r="J939" s="615">
        <v>0.27089108910891091</v>
      </c>
      <c r="K939" s="65">
        <v>957.60000000000014</v>
      </c>
      <c r="L939" s="615">
        <v>0</v>
      </c>
      <c r="M939" s="65">
        <v>0</v>
      </c>
      <c r="N939" s="615">
        <v>0</v>
      </c>
      <c r="O939" s="65">
        <v>0</v>
      </c>
      <c r="P939" s="65">
        <v>0</v>
      </c>
      <c r="Q939" s="65">
        <v>0</v>
      </c>
      <c r="R939" s="65">
        <v>0</v>
      </c>
      <c r="S939" s="65">
        <v>0</v>
      </c>
      <c r="T939" s="65">
        <v>432.8</v>
      </c>
      <c r="U939" s="615">
        <v>0.26056577086280053</v>
      </c>
      <c r="V939" s="65">
        <v>921.09999999999991</v>
      </c>
      <c r="W939" s="65">
        <v>0</v>
      </c>
      <c r="X939" s="65">
        <v>0</v>
      </c>
      <c r="Y939" s="65">
        <v>0</v>
      </c>
      <c r="Z939" s="65">
        <v>5964.1</v>
      </c>
      <c r="AA939" s="140">
        <v>330.3</v>
      </c>
      <c r="AB939" s="140">
        <v>1251.4000000000001</v>
      </c>
      <c r="AC939" s="140">
        <v>5043.0000000000009</v>
      </c>
      <c r="AD939" s="232">
        <v>0.7</v>
      </c>
      <c r="AE939" s="140">
        <v>2474.5</v>
      </c>
      <c r="AF939" s="140"/>
      <c r="AG939" s="140">
        <v>1354.8</v>
      </c>
      <c r="AH939" s="497"/>
      <c r="AI939" s="140">
        <v>1223.2</v>
      </c>
      <c r="AJ939" s="65"/>
      <c r="AK939" s="429"/>
      <c r="AL939" s="65">
        <v>131.6</v>
      </c>
      <c r="AM939" s="498"/>
      <c r="AN939" s="62">
        <v>0</v>
      </c>
    </row>
    <row r="940" spans="2:42" s="601" customFormat="1" x14ac:dyDescent="0.25">
      <c r="B940" s="576">
        <v>926</v>
      </c>
      <c r="C940" s="666"/>
      <c r="D940" s="28" t="s">
        <v>659</v>
      </c>
      <c r="E940" s="114">
        <v>4</v>
      </c>
      <c r="F940" s="114">
        <v>18</v>
      </c>
      <c r="G940" s="114">
        <v>16</v>
      </c>
      <c r="H940" s="47">
        <v>1654.5000000000002</v>
      </c>
      <c r="I940" s="47">
        <v>49.199999999999996</v>
      </c>
      <c r="J940" s="644">
        <v>0.27089755213055305</v>
      </c>
      <c r="K940" s="47">
        <v>448.20000000000005</v>
      </c>
      <c r="L940" s="644">
        <v>0</v>
      </c>
      <c r="M940" s="47">
        <v>0</v>
      </c>
      <c r="N940" s="644">
        <v>0</v>
      </c>
      <c r="O940" s="47">
        <v>0</v>
      </c>
      <c r="P940" s="47">
        <v>0</v>
      </c>
      <c r="Q940" s="47">
        <v>0</v>
      </c>
      <c r="R940" s="47">
        <v>0</v>
      </c>
      <c r="S940" s="47">
        <v>0</v>
      </c>
      <c r="T940" s="47">
        <v>201</v>
      </c>
      <c r="U940" s="644">
        <v>0.25971592626171042</v>
      </c>
      <c r="V940" s="47">
        <v>429.7</v>
      </c>
      <c r="W940" s="47">
        <v>0</v>
      </c>
      <c r="X940" s="47">
        <v>0</v>
      </c>
      <c r="Y940" s="47">
        <v>0</v>
      </c>
      <c r="Z940" s="60">
        <v>2782.6000000000004</v>
      </c>
      <c r="AA940" s="144">
        <v>153.80000000000001</v>
      </c>
      <c r="AB940" s="47">
        <v>583.5</v>
      </c>
      <c r="AC940" s="47">
        <v>2352.9000000000005</v>
      </c>
      <c r="AD940" s="247">
        <v>0.7</v>
      </c>
      <c r="AE940" s="47">
        <v>1158.1500000000001</v>
      </c>
      <c r="AF940" s="47"/>
      <c r="AG940" s="47">
        <v>574.70000000000005</v>
      </c>
      <c r="AH940" s="505">
        <v>0.70003022061045628</v>
      </c>
      <c r="AI940" s="594">
        <v>574.70000000000005</v>
      </c>
      <c r="AJ940" s="47">
        <v>108</v>
      </c>
      <c r="AK940" s="446">
        <v>0</v>
      </c>
      <c r="AL940" s="47">
        <v>0</v>
      </c>
      <c r="AM940" s="497">
        <v>0.70003022061045628</v>
      </c>
      <c r="AN940" s="467"/>
      <c r="AP940" s="576"/>
    </row>
    <row r="941" spans="2:42" x14ac:dyDescent="0.25">
      <c r="B941" s="576">
        <v>927</v>
      </c>
      <c r="C941" s="666"/>
      <c r="D941" s="28" t="s">
        <v>660</v>
      </c>
      <c r="E941" s="114">
        <v>3</v>
      </c>
      <c r="F941" s="114">
        <v>20</v>
      </c>
      <c r="G941" s="114">
        <v>19</v>
      </c>
      <c r="H941" s="47">
        <v>1880.5000000000002</v>
      </c>
      <c r="I941" s="47">
        <v>68.400000000000006</v>
      </c>
      <c r="J941" s="644">
        <v>0.27088540281839935</v>
      </c>
      <c r="K941" s="47">
        <v>509.40000000000003</v>
      </c>
      <c r="L941" s="644">
        <v>0</v>
      </c>
      <c r="M941" s="47">
        <v>0</v>
      </c>
      <c r="N941" s="644">
        <v>0</v>
      </c>
      <c r="O941" s="47">
        <v>0</v>
      </c>
      <c r="P941" s="47">
        <v>0</v>
      </c>
      <c r="Q941" s="47">
        <v>0</v>
      </c>
      <c r="R941" s="47">
        <v>0</v>
      </c>
      <c r="S941" s="47">
        <v>0</v>
      </c>
      <c r="T941" s="47">
        <v>231.8</v>
      </c>
      <c r="U941" s="644">
        <v>0.26131348045732511</v>
      </c>
      <c r="V941" s="47">
        <v>491.4</v>
      </c>
      <c r="W941" s="47">
        <v>0</v>
      </c>
      <c r="X941" s="47">
        <v>0</v>
      </c>
      <c r="Y941" s="47">
        <v>0</v>
      </c>
      <c r="Z941" s="60">
        <v>3181.5000000000005</v>
      </c>
      <c r="AA941" s="144">
        <v>176.5</v>
      </c>
      <c r="AB941" s="47">
        <v>667.9</v>
      </c>
      <c r="AC941" s="47">
        <v>2690.1000000000004</v>
      </c>
      <c r="AD941" s="247">
        <v>0.7</v>
      </c>
      <c r="AE941" s="47">
        <v>1316.3500000000001</v>
      </c>
      <c r="AF941" s="47"/>
      <c r="AG941" s="47">
        <v>780.1</v>
      </c>
      <c r="AH941" s="505">
        <v>0.7000265886732252</v>
      </c>
      <c r="AI941" s="594">
        <v>648.5</v>
      </c>
      <c r="AJ941" s="47">
        <v>178</v>
      </c>
      <c r="AK941" s="446">
        <v>7.0000000000000007E-2</v>
      </c>
      <c r="AL941" s="47">
        <v>131.6</v>
      </c>
      <c r="AM941" s="497">
        <v>0.77002658867322515</v>
      </c>
      <c r="AN941" s="467"/>
    </row>
    <row r="942" spans="2:42" s="601" customFormat="1" x14ac:dyDescent="0.25">
      <c r="B942" s="576">
        <v>928</v>
      </c>
      <c r="C942" s="666" t="s">
        <v>661</v>
      </c>
      <c r="D942" s="496" t="s">
        <v>124</v>
      </c>
      <c r="E942" s="530">
        <v>12</v>
      </c>
      <c r="F942" s="530">
        <v>59</v>
      </c>
      <c r="G942" s="530">
        <v>51</v>
      </c>
      <c r="H942" s="65">
        <v>5219.3999999999996</v>
      </c>
      <c r="I942" s="65">
        <v>128.4</v>
      </c>
      <c r="J942" s="615">
        <v>0.24575621718971527</v>
      </c>
      <c r="K942" s="65">
        <v>1282.6999999999998</v>
      </c>
      <c r="L942" s="615">
        <v>0</v>
      </c>
      <c r="M942" s="65">
        <v>0</v>
      </c>
      <c r="N942" s="615">
        <v>0</v>
      </c>
      <c r="O942" s="65">
        <v>0</v>
      </c>
      <c r="P942" s="65">
        <v>0</v>
      </c>
      <c r="Q942" s="65">
        <v>0</v>
      </c>
      <c r="R942" s="65">
        <v>52.6</v>
      </c>
      <c r="S942" s="65">
        <v>0</v>
      </c>
      <c r="T942" s="65">
        <v>623.6</v>
      </c>
      <c r="U942" s="615">
        <v>0.26457064030348321</v>
      </c>
      <c r="V942" s="65">
        <v>1380.9</v>
      </c>
      <c r="W942" s="65">
        <v>0</v>
      </c>
      <c r="X942" s="65">
        <v>0</v>
      </c>
      <c r="Y942" s="65">
        <v>0</v>
      </c>
      <c r="Z942" s="65">
        <v>8687.6</v>
      </c>
      <c r="AA942" s="140">
        <v>485.3</v>
      </c>
      <c r="AB942" s="140">
        <v>1866.1999999999998</v>
      </c>
      <c r="AC942" s="140">
        <v>7306.7</v>
      </c>
      <c r="AD942" s="232">
        <v>0.7</v>
      </c>
      <c r="AE942" s="140">
        <v>3653.58</v>
      </c>
      <c r="AF942" s="140"/>
      <c r="AG942" s="140">
        <v>1787.3000000000002</v>
      </c>
      <c r="AH942" s="497"/>
      <c r="AI942" s="140">
        <v>1787.3000000000002</v>
      </c>
      <c r="AJ942" s="65"/>
      <c r="AK942" s="429">
        <v>0</v>
      </c>
      <c r="AL942" s="65">
        <v>0</v>
      </c>
      <c r="AM942" s="498"/>
      <c r="AN942" s="62">
        <v>0</v>
      </c>
      <c r="AP942" s="576"/>
    </row>
    <row r="943" spans="2:42" s="601" customFormat="1" x14ac:dyDescent="0.25">
      <c r="B943" s="576">
        <v>929</v>
      </c>
      <c r="C943" s="666"/>
      <c r="D943" s="28" t="s">
        <v>662</v>
      </c>
      <c r="E943" s="114">
        <v>3</v>
      </c>
      <c r="F943" s="114">
        <v>17</v>
      </c>
      <c r="G943" s="114">
        <v>12</v>
      </c>
      <c r="H943" s="47">
        <v>1360.9</v>
      </c>
      <c r="I943" s="47">
        <v>27.6</v>
      </c>
      <c r="J943" s="644">
        <v>0.23124402968623703</v>
      </c>
      <c r="K943" s="47">
        <v>314.7</v>
      </c>
      <c r="L943" s="644">
        <v>0</v>
      </c>
      <c r="M943" s="47">
        <v>0</v>
      </c>
      <c r="N943" s="644">
        <v>0</v>
      </c>
      <c r="O943" s="47">
        <v>0</v>
      </c>
      <c r="P943" s="47">
        <v>0</v>
      </c>
      <c r="Q943" s="47">
        <v>0</v>
      </c>
      <c r="R943" s="47">
        <v>0</v>
      </c>
      <c r="S943" s="47">
        <v>0</v>
      </c>
      <c r="T943" s="47">
        <v>157</v>
      </c>
      <c r="U943" s="644">
        <v>0.2568888235726357</v>
      </c>
      <c r="V943" s="47">
        <v>349.59999999999997</v>
      </c>
      <c r="W943" s="47">
        <v>0</v>
      </c>
      <c r="X943" s="47">
        <v>0</v>
      </c>
      <c r="Y943" s="47">
        <v>0</v>
      </c>
      <c r="Z943" s="60">
        <v>2209.8000000000002</v>
      </c>
      <c r="AA943" s="144">
        <v>121.2</v>
      </c>
      <c r="AB943" s="47">
        <v>470.79999999999995</v>
      </c>
      <c r="AC943" s="47">
        <v>1860.2</v>
      </c>
      <c r="AD943" s="247">
        <v>0.7</v>
      </c>
      <c r="AE943" s="47">
        <v>952.63</v>
      </c>
      <c r="AF943" s="47"/>
      <c r="AG943" s="47">
        <v>481.8</v>
      </c>
      <c r="AH943" s="505">
        <v>0.69997795576456745</v>
      </c>
      <c r="AI943" s="594">
        <v>481.8</v>
      </c>
      <c r="AJ943" s="47">
        <v>118</v>
      </c>
      <c r="AK943" s="446">
        <v>0</v>
      </c>
      <c r="AL943" s="47">
        <v>0</v>
      </c>
      <c r="AM943" s="497">
        <v>0.69997795576456745</v>
      </c>
      <c r="AN943" s="467"/>
      <c r="AP943" s="576"/>
    </row>
    <row r="944" spans="2:42" s="601" customFormat="1" x14ac:dyDescent="0.25">
      <c r="B944" s="576">
        <v>930</v>
      </c>
      <c r="C944" s="666"/>
      <c r="D944" s="28" t="s">
        <v>663</v>
      </c>
      <c r="E944" s="114">
        <v>4</v>
      </c>
      <c r="F944" s="114">
        <v>20</v>
      </c>
      <c r="G944" s="114">
        <v>17</v>
      </c>
      <c r="H944" s="47">
        <v>1712.6</v>
      </c>
      <c r="I944" s="47">
        <v>42.000000000000007</v>
      </c>
      <c r="J944" s="644">
        <v>0.23922690645801703</v>
      </c>
      <c r="K944" s="47">
        <v>409.69999999999993</v>
      </c>
      <c r="L944" s="644">
        <v>0</v>
      </c>
      <c r="M944" s="47">
        <v>0</v>
      </c>
      <c r="N944" s="644">
        <v>0</v>
      </c>
      <c r="O944" s="47">
        <v>0</v>
      </c>
      <c r="P944" s="47">
        <v>0</v>
      </c>
      <c r="Q944" s="47">
        <v>0</v>
      </c>
      <c r="R944" s="47">
        <v>52.6</v>
      </c>
      <c r="S944" s="47">
        <v>0</v>
      </c>
      <c r="T944" s="47">
        <v>203.5</v>
      </c>
      <c r="U944" s="644">
        <v>0.27297676048113978</v>
      </c>
      <c r="V944" s="47">
        <v>467.49999999999994</v>
      </c>
      <c r="W944" s="47">
        <v>0</v>
      </c>
      <c r="X944" s="47">
        <v>0</v>
      </c>
      <c r="Y944" s="47">
        <v>0</v>
      </c>
      <c r="Z944" s="60">
        <v>2887.8999999999996</v>
      </c>
      <c r="AA944" s="144">
        <v>164.4</v>
      </c>
      <c r="AB944" s="47">
        <v>631.9</v>
      </c>
      <c r="AC944" s="47">
        <v>2420.3999999999996</v>
      </c>
      <c r="AD944" s="247">
        <v>0.7</v>
      </c>
      <c r="AE944" s="47">
        <v>1198.82</v>
      </c>
      <c r="AF944" s="47"/>
      <c r="AG944" s="47">
        <v>566.9</v>
      </c>
      <c r="AH944" s="505">
        <v>0.69998832184981896</v>
      </c>
      <c r="AI944" s="594">
        <v>566.9</v>
      </c>
      <c r="AJ944" s="47">
        <v>103</v>
      </c>
      <c r="AK944" s="446">
        <v>0</v>
      </c>
      <c r="AL944" s="47">
        <v>0</v>
      </c>
      <c r="AM944" s="497">
        <v>0.69998832184981896</v>
      </c>
      <c r="AN944" s="467"/>
      <c r="AP944" s="576"/>
    </row>
    <row r="945" spans="2:42" s="601" customFormat="1" x14ac:dyDescent="0.25">
      <c r="B945" s="576">
        <v>931</v>
      </c>
      <c r="C945" s="666"/>
      <c r="D945" s="28" t="s">
        <v>664</v>
      </c>
      <c r="E945" s="114">
        <v>5</v>
      </c>
      <c r="F945" s="114">
        <v>22</v>
      </c>
      <c r="G945" s="114">
        <v>22</v>
      </c>
      <c r="H945" s="47">
        <v>2145.9</v>
      </c>
      <c r="I945" s="47">
        <v>58.8</v>
      </c>
      <c r="J945" s="644">
        <v>0.26017055780791276</v>
      </c>
      <c r="K945" s="47">
        <v>558.30000000000007</v>
      </c>
      <c r="L945" s="644">
        <v>0</v>
      </c>
      <c r="M945" s="47">
        <v>0</v>
      </c>
      <c r="N945" s="644">
        <v>0</v>
      </c>
      <c r="O945" s="47">
        <v>0</v>
      </c>
      <c r="P945" s="47">
        <v>0</v>
      </c>
      <c r="Q945" s="47">
        <v>0</v>
      </c>
      <c r="R945" s="47">
        <v>0</v>
      </c>
      <c r="S945" s="47">
        <v>0</v>
      </c>
      <c r="T945" s="47">
        <v>263.10000000000002</v>
      </c>
      <c r="U945" s="644">
        <v>0.26273358497600074</v>
      </c>
      <c r="V945" s="47">
        <v>563.80000000000007</v>
      </c>
      <c r="W945" s="47">
        <v>0</v>
      </c>
      <c r="X945" s="47">
        <v>0</v>
      </c>
      <c r="Y945" s="47">
        <v>0</v>
      </c>
      <c r="Z945" s="60">
        <v>3589.9000000000005</v>
      </c>
      <c r="AA945" s="144">
        <v>199.7</v>
      </c>
      <c r="AB945" s="47">
        <v>763.5</v>
      </c>
      <c r="AC945" s="47">
        <v>3026.1000000000004</v>
      </c>
      <c r="AD945" s="247">
        <v>0.7</v>
      </c>
      <c r="AE945" s="47">
        <v>1502.1299999999999</v>
      </c>
      <c r="AF945" s="47"/>
      <c r="AG945" s="47">
        <v>738.6</v>
      </c>
      <c r="AH945" s="505">
        <v>0.6999860198518103</v>
      </c>
      <c r="AI945" s="594">
        <v>738.6</v>
      </c>
      <c r="AJ945" s="47">
        <v>102</v>
      </c>
      <c r="AK945" s="446">
        <v>0</v>
      </c>
      <c r="AL945" s="47">
        <v>0</v>
      </c>
      <c r="AM945" s="497">
        <v>0.6999860198518103</v>
      </c>
      <c r="AN945" s="467"/>
      <c r="AP945" s="576"/>
    </row>
    <row r="946" spans="2:42" x14ac:dyDescent="0.25">
      <c r="B946" s="576">
        <v>932</v>
      </c>
      <c r="C946" s="666" t="s">
        <v>841</v>
      </c>
      <c r="D946" s="496" t="s">
        <v>124</v>
      </c>
      <c r="E946" s="530">
        <v>24</v>
      </c>
      <c r="F946" s="530">
        <v>113</v>
      </c>
      <c r="G946" s="530">
        <v>113</v>
      </c>
      <c r="H946" s="65">
        <v>11545.8</v>
      </c>
      <c r="I946" s="65">
        <v>346.79999999999995</v>
      </c>
      <c r="J946" s="615">
        <v>0.23256075802456308</v>
      </c>
      <c r="K946" s="65">
        <v>2685.1000000000004</v>
      </c>
      <c r="L946" s="615">
        <v>2.6052763775572071E-2</v>
      </c>
      <c r="M946" s="65">
        <v>300.8</v>
      </c>
      <c r="N946" s="615">
        <v>0</v>
      </c>
      <c r="O946" s="65">
        <v>0</v>
      </c>
      <c r="P946" s="65">
        <v>0</v>
      </c>
      <c r="Q946" s="65">
        <v>0</v>
      </c>
      <c r="R946" s="65">
        <v>26.3</v>
      </c>
      <c r="S946" s="65">
        <v>0</v>
      </c>
      <c r="T946" s="65">
        <v>1367</v>
      </c>
      <c r="U946" s="615">
        <v>0.25017755374248646</v>
      </c>
      <c r="V946" s="65">
        <v>2888.5</v>
      </c>
      <c r="W946" s="65">
        <v>0</v>
      </c>
      <c r="X946" s="65">
        <v>0</v>
      </c>
      <c r="Y946" s="65">
        <v>0</v>
      </c>
      <c r="Z946" s="65">
        <v>19160.3</v>
      </c>
      <c r="AA946" s="140">
        <v>1035.5999999999999</v>
      </c>
      <c r="AB946" s="140">
        <v>3924.1</v>
      </c>
      <c r="AC946" s="140">
        <v>16271.8</v>
      </c>
      <c r="AD946" s="232">
        <v>0.7</v>
      </c>
      <c r="AE946" s="140">
        <v>8082.0599999999986</v>
      </c>
      <c r="AF946" s="140"/>
      <c r="AG946" s="140">
        <v>4993.7999999999993</v>
      </c>
      <c r="AH946" s="497"/>
      <c r="AI946" s="140">
        <v>4157.8999999999996</v>
      </c>
      <c r="AJ946" s="65"/>
      <c r="AK946" s="429"/>
      <c r="AL946" s="65">
        <v>835.9</v>
      </c>
      <c r="AM946" s="498"/>
      <c r="AN946" s="62">
        <v>0</v>
      </c>
    </row>
    <row r="947" spans="2:42" x14ac:dyDescent="0.25">
      <c r="B947" s="576">
        <v>933</v>
      </c>
      <c r="C947" s="666"/>
      <c r="D947" s="28" t="s">
        <v>1009</v>
      </c>
      <c r="E947" s="114">
        <v>8</v>
      </c>
      <c r="F947" s="114">
        <v>36</v>
      </c>
      <c r="G947" s="114">
        <v>35</v>
      </c>
      <c r="H947" s="47">
        <v>3404.2</v>
      </c>
      <c r="I947" s="47">
        <v>121.19999999999999</v>
      </c>
      <c r="J947" s="644">
        <v>0.2557135303448681</v>
      </c>
      <c r="K947" s="47">
        <v>870.5</v>
      </c>
      <c r="L947" s="644">
        <v>0</v>
      </c>
      <c r="M947" s="47">
        <v>0</v>
      </c>
      <c r="N947" s="644">
        <v>0</v>
      </c>
      <c r="O947" s="47">
        <v>0</v>
      </c>
      <c r="P947" s="47">
        <v>0</v>
      </c>
      <c r="Q947" s="47">
        <v>0</v>
      </c>
      <c r="R947" s="47">
        <v>26.3</v>
      </c>
      <c r="S947" s="47">
        <v>0</v>
      </c>
      <c r="T947" s="47">
        <v>411.9</v>
      </c>
      <c r="U947" s="644">
        <v>0.26009047647024264</v>
      </c>
      <c r="V947" s="47">
        <v>885.4</v>
      </c>
      <c r="W947" s="47">
        <v>0</v>
      </c>
      <c r="X947" s="47">
        <v>0</v>
      </c>
      <c r="Y947" s="47">
        <v>0</v>
      </c>
      <c r="Z947" s="60">
        <v>5719.4999999999991</v>
      </c>
      <c r="AA947" s="144">
        <v>316.39999999999998</v>
      </c>
      <c r="AB947" s="47">
        <v>1201.8</v>
      </c>
      <c r="AC947" s="47">
        <v>4834.0999999999995</v>
      </c>
      <c r="AD947" s="247">
        <v>0.7</v>
      </c>
      <c r="AE947" s="47">
        <v>2382.9399999999996</v>
      </c>
      <c r="AF947" s="47"/>
      <c r="AG947" s="47">
        <v>1487.5</v>
      </c>
      <c r="AH947" s="505">
        <v>0.69998824980905938</v>
      </c>
      <c r="AI947" s="594">
        <v>1181.0999999999999</v>
      </c>
      <c r="AJ947" s="47">
        <v>218</v>
      </c>
      <c r="AK947" s="446">
        <v>0.09</v>
      </c>
      <c r="AL947" s="47">
        <v>306.39999999999998</v>
      </c>
      <c r="AM947" s="497">
        <v>0.78998824980905935</v>
      </c>
      <c r="AN947" s="467"/>
    </row>
    <row r="948" spans="2:42" s="601" customFormat="1" x14ac:dyDescent="0.25">
      <c r="B948" s="576">
        <v>934</v>
      </c>
      <c r="C948" s="666"/>
      <c r="D948" s="28" t="s">
        <v>990</v>
      </c>
      <c r="E948" s="114">
        <v>4</v>
      </c>
      <c r="F948" s="114">
        <v>24</v>
      </c>
      <c r="G948" s="114">
        <v>22</v>
      </c>
      <c r="H948" s="47">
        <v>2258.1999999999998</v>
      </c>
      <c r="I948" s="47">
        <v>64.8</v>
      </c>
      <c r="J948" s="644">
        <v>0.232353201665043</v>
      </c>
      <c r="K948" s="47">
        <v>524.70000000000005</v>
      </c>
      <c r="L948" s="644">
        <v>0</v>
      </c>
      <c r="M948" s="47">
        <v>0</v>
      </c>
      <c r="N948" s="644">
        <v>0</v>
      </c>
      <c r="O948" s="47">
        <v>0</v>
      </c>
      <c r="P948" s="47">
        <v>0</v>
      </c>
      <c r="Q948" s="47">
        <v>0</v>
      </c>
      <c r="R948" s="47">
        <v>0</v>
      </c>
      <c r="S948" s="47">
        <v>0</v>
      </c>
      <c r="T948" s="47">
        <v>238.7</v>
      </c>
      <c r="U948" s="644">
        <v>0.22438225135063325</v>
      </c>
      <c r="V948" s="47">
        <v>506.7</v>
      </c>
      <c r="W948" s="47">
        <v>0</v>
      </c>
      <c r="X948" s="47">
        <v>0</v>
      </c>
      <c r="Y948" s="47">
        <v>0</v>
      </c>
      <c r="Z948" s="60">
        <v>3593.0999999999995</v>
      </c>
      <c r="AA948" s="144">
        <v>181.6</v>
      </c>
      <c r="AB948" s="47">
        <v>688.3</v>
      </c>
      <c r="AC948" s="47">
        <v>3086.3999999999996</v>
      </c>
      <c r="AD948" s="247">
        <v>0.7</v>
      </c>
      <c r="AE948" s="47">
        <v>1580.7399999999998</v>
      </c>
      <c r="AF948" s="47"/>
      <c r="AG948" s="47">
        <v>892.4</v>
      </c>
      <c r="AH948" s="505">
        <v>0.69998228677707908</v>
      </c>
      <c r="AI948" s="594">
        <v>892.4</v>
      </c>
      <c r="AJ948" s="47"/>
      <c r="AK948" s="446">
        <v>0</v>
      </c>
      <c r="AL948" s="47">
        <v>0</v>
      </c>
      <c r="AM948" s="497">
        <v>0.69998228677707908</v>
      </c>
      <c r="AN948" s="467"/>
      <c r="AP948" s="576"/>
    </row>
    <row r="949" spans="2:42" s="601" customFormat="1" x14ac:dyDescent="0.25">
      <c r="B949" s="576">
        <v>935</v>
      </c>
      <c r="C949" s="666"/>
      <c r="D949" s="28" t="s">
        <v>991</v>
      </c>
      <c r="E949" s="114">
        <v>12</v>
      </c>
      <c r="F949" s="114">
        <v>53</v>
      </c>
      <c r="G949" s="114">
        <v>56</v>
      </c>
      <c r="H949" s="47">
        <v>5883.4</v>
      </c>
      <c r="I949" s="47">
        <v>160.79999999999998</v>
      </c>
      <c r="J949" s="644">
        <v>0.21924397457252612</v>
      </c>
      <c r="K949" s="47">
        <v>1289.9000000000001</v>
      </c>
      <c r="L949" s="644">
        <v>5.1126899411904687E-2</v>
      </c>
      <c r="M949" s="47">
        <v>300.8</v>
      </c>
      <c r="N949" s="644">
        <v>0</v>
      </c>
      <c r="O949" s="47">
        <v>0</v>
      </c>
      <c r="P949" s="47">
        <v>0</v>
      </c>
      <c r="Q949" s="47">
        <v>0</v>
      </c>
      <c r="R949" s="47">
        <v>0</v>
      </c>
      <c r="S949" s="47">
        <v>0</v>
      </c>
      <c r="T949" s="47">
        <v>716.40000000000009</v>
      </c>
      <c r="U949" s="644">
        <v>0.25434272699459498</v>
      </c>
      <c r="V949" s="47">
        <v>1496.4</v>
      </c>
      <c r="W949" s="47">
        <v>0</v>
      </c>
      <c r="X949" s="47">
        <v>0</v>
      </c>
      <c r="Y949" s="47">
        <v>0</v>
      </c>
      <c r="Z949" s="60">
        <v>9847.7000000000007</v>
      </c>
      <c r="AA949" s="144">
        <v>537.6</v>
      </c>
      <c r="AB949" s="47">
        <v>2034</v>
      </c>
      <c r="AC949" s="47">
        <v>8351.3000000000011</v>
      </c>
      <c r="AD949" s="247">
        <v>0.7</v>
      </c>
      <c r="AE949" s="47">
        <v>4118.3799999999992</v>
      </c>
      <c r="AF949" s="47"/>
      <c r="AG949" s="47">
        <v>2613.9</v>
      </c>
      <c r="AH949" s="505">
        <v>0.70000339939490763</v>
      </c>
      <c r="AI949" s="594">
        <v>2084.4</v>
      </c>
      <c r="AJ949" s="47">
        <v>194</v>
      </c>
      <c r="AK949" s="446">
        <v>0.09</v>
      </c>
      <c r="AL949" s="47">
        <v>529.5</v>
      </c>
      <c r="AM949" s="497">
        <v>0.7900033993949076</v>
      </c>
      <c r="AN949" s="467"/>
      <c r="AP949" s="576"/>
    </row>
    <row r="950" spans="2:42" s="601" customFormat="1" x14ac:dyDescent="0.25">
      <c r="B950" s="576">
        <v>936</v>
      </c>
      <c r="C950" s="666" t="s">
        <v>665</v>
      </c>
      <c r="D950" s="496" t="s">
        <v>124</v>
      </c>
      <c r="E950" s="530">
        <v>8</v>
      </c>
      <c r="F950" s="530">
        <v>49</v>
      </c>
      <c r="G950" s="530">
        <v>47</v>
      </c>
      <c r="H950" s="65">
        <v>4460.4000000000005</v>
      </c>
      <c r="I950" s="65">
        <v>152.4</v>
      </c>
      <c r="J950" s="615">
        <v>0.27531163124383462</v>
      </c>
      <c r="K950" s="65">
        <v>1228</v>
      </c>
      <c r="L950" s="615">
        <v>0</v>
      </c>
      <c r="M950" s="65">
        <v>0</v>
      </c>
      <c r="N950" s="615">
        <v>0</v>
      </c>
      <c r="O950" s="65">
        <v>0</v>
      </c>
      <c r="P950" s="65">
        <v>0</v>
      </c>
      <c r="Q950" s="65">
        <v>0</v>
      </c>
      <c r="R950" s="65">
        <v>26.3</v>
      </c>
      <c r="S950" s="65">
        <v>0</v>
      </c>
      <c r="T950" s="65">
        <v>528.70000000000005</v>
      </c>
      <c r="U950" s="615">
        <v>0.26318267419962327</v>
      </c>
      <c r="V950" s="65">
        <v>1173.8999999999999</v>
      </c>
      <c r="W950" s="65">
        <v>0</v>
      </c>
      <c r="X950" s="65">
        <v>0</v>
      </c>
      <c r="Y950" s="65">
        <v>0</v>
      </c>
      <c r="Z950" s="65">
        <v>7569.7</v>
      </c>
      <c r="AA950" s="140">
        <v>421.79999999999995</v>
      </c>
      <c r="AB950" s="140">
        <v>1595.6999999999998</v>
      </c>
      <c r="AC950" s="140">
        <v>6395.8</v>
      </c>
      <c r="AD950" s="232">
        <v>0.7</v>
      </c>
      <c r="AE950" s="140">
        <v>3122.2799999999997</v>
      </c>
      <c r="AF950" s="140"/>
      <c r="AG950" s="140">
        <v>1617.3</v>
      </c>
      <c r="AH950" s="497"/>
      <c r="AI950" s="140">
        <v>1526.6</v>
      </c>
      <c r="AJ950" s="65"/>
      <c r="AK950" s="429"/>
      <c r="AL950" s="65">
        <v>90.7</v>
      </c>
      <c r="AM950" s="498"/>
      <c r="AN950" s="62">
        <v>0</v>
      </c>
      <c r="AP950" s="576"/>
    </row>
    <row r="951" spans="2:42" s="601" customFormat="1" x14ac:dyDescent="0.25">
      <c r="B951" s="576">
        <v>937</v>
      </c>
      <c r="C951" s="666"/>
      <c r="D951" s="28" t="s">
        <v>666</v>
      </c>
      <c r="E951" s="114">
        <v>3</v>
      </c>
      <c r="F951" s="114">
        <v>16</v>
      </c>
      <c r="G951" s="114">
        <v>14</v>
      </c>
      <c r="H951" s="47">
        <v>1295.8000000000002</v>
      </c>
      <c r="I951" s="47">
        <v>45.6</v>
      </c>
      <c r="J951" s="644">
        <v>0.30768637135360388</v>
      </c>
      <c r="K951" s="47">
        <v>398.7</v>
      </c>
      <c r="L951" s="644">
        <v>0</v>
      </c>
      <c r="M951" s="47">
        <v>0</v>
      </c>
      <c r="N951" s="644">
        <v>0</v>
      </c>
      <c r="O951" s="47">
        <v>0</v>
      </c>
      <c r="P951" s="47">
        <v>0</v>
      </c>
      <c r="Q951" s="47">
        <v>0</v>
      </c>
      <c r="R951" s="47">
        <v>26.3</v>
      </c>
      <c r="S951" s="47">
        <v>0</v>
      </c>
      <c r="T951" s="47">
        <v>163</v>
      </c>
      <c r="U951" s="644">
        <v>0.27303596233986721</v>
      </c>
      <c r="V951" s="47">
        <v>353.79999999999995</v>
      </c>
      <c r="W951" s="47">
        <v>0</v>
      </c>
      <c r="X951" s="47">
        <v>0</v>
      </c>
      <c r="Y951" s="47">
        <v>0</v>
      </c>
      <c r="Z951" s="60">
        <v>2283.1999999999998</v>
      </c>
      <c r="AA951" s="144">
        <v>130</v>
      </c>
      <c r="AB951" s="47">
        <v>483.79999999999995</v>
      </c>
      <c r="AC951" s="47">
        <v>1929.4</v>
      </c>
      <c r="AD951" s="247">
        <v>0.7</v>
      </c>
      <c r="AE951" s="47">
        <v>907.06000000000006</v>
      </c>
      <c r="AF951" s="47"/>
      <c r="AG951" s="47">
        <v>514</v>
      </c>
      <c r="AH951" s="505">
        <v>0.70003086896125932</v>
      </c>
      <c r="AI951" s="594">
        <v>423.3</v>
      </c>
      <c r="AJ951" s="47">
        <v>135</v>
      </c>
      <c r="AK951" s="446">
        <v>7.0000000000000007E-2</v>
      </c>
      <c r="AL951" s="47">
        <v>90.7</v>
      </c>
      <c r="AM951" s="497">
        <v>0.77003086896125938</v>
      </c>
      <c r="AN951" s="467"/>
      <c r="AP951" s="576"/>
    </row>
    <row r="952" spans="2:42" s="601" customFormat="1" x14ac:dyDescent="0.25">
      <c r="B952" s="576">
        <v>938</v>
      </c>
      <c r="C952" s="666"/>
      <c r="D952" s="28" t="s">
        <v>667</v>
      </c>
      <c r="E952" s="114">
        <v>2</v>
      </c>
      <c r="F952" s="114">
        <v>14</v>
      </c>
      <c r="G952" s="114">
        <v>13</v>
      </c>
      <c r="H952" s="47">
        <v>1267.2</v>
      </c>
      <c r="I952" s="47">
        <v>37.200000000000003</v>
      </c>
      <c r="J952" s="644">
        <v>0.25094696969696967</v>
      </c>
      <c r="K952" s="47">
        <v>317.99999999999994</v>
      </c>
      <c r="L952" s="644">
        <v>0</v>
      </c>
      <c r="M952" s="47">
        <v>0</v>
      </c>
      <c r="N952" s="644">
        <v>0</v>
      </c>
      <c r="O952" s="47">
        <v>0</v>
      </c>
      <c r="P952" s="47">
        <v>0</v>
      </c>
      <c r="Q952" s="47">
        <v>0</v>
      </c>
      <c r="R952" s="47">
        <v>0</v>
      </c>
      <c r="S952" s="47">
        <v>0</v>
      </c>
      <c r="T952" s="47">
        <v>140</v>
      </c>
      <c r="U952" s="644">
        <v>0.25576073232323226</v>
      </c>
      <c r="V952" s="47">
        <v>324.09999999999997</v>
      </c>
      <c r="W952" s="47">
        <v>0</v>
      </c>
      <c r="X952" s="47">
        <v>0</v>
      </c>
      <c r="Y952" s="47">
        <v>0</v>
      </c>
      <c r="Z952" s="60">
        <v>2086.5</v>
      </c>
      <c r="AA952" s="144">
        <v>114.2</v>
      </c>
      <c r="AB952" s="47">
        <v>438.29999999999995</v>
      </c>
      <c r="AC952" s="47">
        <v>1762.4</v>
      </c>
      <c r="AD952" s="247">
        <v>0.7</v>
      </c>
      <c r="AE952" s="47">
        <v>887.04</v>
      </c>
      <c r="AF952" s="47"/>
      <c r="AG952" s="47">
        <v>448.7</v>
      </c>
      <c r="AH952" s="505">
        <v>0.69996843434343436</v>
      </c>
      <c r="AI952" s="594">
        <v>448.7</v>
      </c>
      <c r="AJ952" s="47"/>
      <c r="AK952" s="446">
        <v>0</v>
      </c>
      <c r="AL952" s="47">
        <v>0</v>
      </c>
      <c r="AM952" s="497">
        <v>0.69996843434343436</v>
      </c>
      <c r="AN952" s="467"/>
      <c r="AP952" s="576"/>
    </row>
    <row r="953" spans="2:42" s="601" customFormat="1" x14ac:dyDescent="0.25">
      <c r="B953" s="576">
        <v>939</v>
      </c>
      <c r="C953" s="666"/>
      <c r="D953" s="28" t="s">
        <v>668</v>
      </c>
      <c r="E953" s="114">
        <v>3</v>
      </c>
      <c r="F953" s="114">
        <v>19</v>
      </c>
      <c r="G953" s="114">
        <v>20</v>
      </c>
      <c r="H953" s="47">
        <v>1897.4000000000003</v>
      </c>
      <c r="I953" s="47">
        <v>69.599999999999994</v>
      </c>
      <c r="J953" s="644">
        <v>0.26947401707599872</v>
      </c>
      <c r="K953" s="47">
        <v>511.30000000000007</v>
      </c>
      <c r="L953" s="644">
        <v>0</v>
      </c>
      <c r="M953" s="47">
        <v>0</v>
      </c>
      <c r="N953" s="644">
        <v>0</v>
      </c>
      <c r="O953" s="47">
        <v>0</v>
      </c>
      <c r="P953" s="47">
        <v>0</v>
      </c>
      <c r="Q953" s="47">
        <v>0</v>
      </c>
      <c r="R953" s="47">
        <v>0</v>
      </c>
      <c r="S953" s="47">
        <v>0</v>
      </c>
      <c r="T953" s="47">
        <v>225.7</v>
      </c>
      <c r="U953" s="644">
        <v>0.26141035100664062</v>
      </c>
      <c r="V953" s="47">
        <v>496</v>
      </c>
      <c r="W953" s="47">
        <v>0</v>
      </c>
      <c r="X953" s="47">
        <v>0</v>
      </c>
      <c r="Y953" s="47">
        <v>0</v>
      </c>
      <c r="Z953" s="60">
        <v>3200</v>
      </c>
      <c r="AA953" s="144">
        <v>177.6</v>
      </c>
      <c r="AB953" s="47">
        <v>673.6</v>
      </c>
      <c r="AC953" s="47">
        <v>2704</v>
      </c>
      <c r="AD953" s="247">
        <v>0.7</v>
      </c>
      <c r="AE953" s="47">
        <v>1328.18</v>
      </c>
      <c r="AF953" s="47"/>
      <c r="AG953" s="47">
        <v>654.6</v>
      </c>
      <c r="AH953" s="505">
        <v>0.70001054073995983</v>
      </c>
      <c r="AI953" s="594">
        <v>654.6</v>
      </c>
      <c r="AJ953" s="47">
        <v>102</v>
      </c>
      <c r="AK953" s="446">
        <v>0</v>
      </c>
      <c r="AL953" s="47">
        <v>0</v>
      </c>
      <c r="AM953" s="497">
        <v>0.70001054073995983</v>
      </c>
      <c r="AN953" s="467"/>
      <c r="AP953" s="576"/>
    </row>
    <row r="954" spans="2:42" s="601" customFormat="1" x14ac:dyDescent="0.25">
      <c r="B954" s="576">
        <v>940</v>
      </c>
      <c r="C954" s="666" t="s">
        <v>669</v>
      </c>
      <c r="D954" s="496" t="s">
        <v>124</v>
      </c>
      <c r="E954" s="530">
        <v>9</v>
      </c>
      <c r="F954" s="530">
        <v>46</v>
      </c>
      <c r="G954" s="530">
        <v>45</v>
      </c>
      <c r="H954" s="65">
        <v>4166.8999999999996</v>
      </c>
      <c r="I954" s="65">
        <v>144.5</v>
      </c>
      <c r="J954" s="615">
        <v>0.28649595622645141</v>
      </c>
      <c r="K954" s="65">
        <v>1193.8000000000002</v>
      </c>
      <c r="L954" s="615">
        <v>0</v>
      </c>
      <c r="M954" s="65">
        <v>0</v>
      </c>
      <c r="N954" s="615">
        <v>0</v>
      </c>
      <c r="O954" s="65">
        <v>0</v>
      </c>
      <c r="P954" s="65">
        <v>0</v>
      </c>
      <c r="Q954" s="65">
        <v>0</v>
      </c>
      <c r="R954" s="65">
        <v>26.3</v>
      </c>
      <c r="S954" s="65">
        <v>0</v>
      </c>
      <c r="T954" s="65">
        <v>500.30000000000007</v>
      </c>
      <c r="U954" s="615">
        <v>0.25191389282200199</v>
      </c>
      <c r="V954" s="65">
        <v>1049.7</v>
      </c>
      <c r="W954" s="65">
        <v>0</v>
      </c>
      <c r="X954" s="65">
        <v>0</v>
      </c>
      <c r="Y954" s="65">
        <v>0</v>
      </c>
      <c r="Z954" s="65">
        <v>7081.5</v>
      </c>
      <c r="AA954" s="140">
        <v>384.70000000000005</v>
      </c>
      <c r="AB954" s="140">
        <v>1434.4</v>
      </c>
      <c r="AC954" s="140">
        <v>6031.8000000000011</v>
      </c>
      <c r="AD954" s="232">
        <v>0.7</v>
      </c>
      <c r="AE954" s="140">
        <v>2916.83</v>
      </c>
      <c r="AF954" s="140"/>
      <c r="AG954" s="140">
        <v>1774.1000000000001</v>
      </c>
      <c r="AH954" s="497"/>
      <c r="AI954" s="140">
        <v>1482.4</v>
      </c>
      <c r="AJ954" s="65"/>
      <c r="AK954" s="429"/>
      <c r="AL954" s="65">
        <v>291.70000000000005</v>
      </c>
      <c r="AM954" s="498"/>
      <c r="AN954" s="62">
        <v>0</v>
      </c>
      <c r="AP954" s="576"/>
    </row>
    <row r="955" spans="2:42" s="601" customFormat="1" x14ac:dyDescent="0.25">
      <c r="B955" s="576">
        <v>941</v>
      </c>
      <c r="C955" s="666"/>
      <c r="D955" s="28" t="s">
        <v>670</v>
      </c>
      <c r="E955" s="114">
        <v>4</v>
      </c>
      <c r="F955" s="114">
        <v>21</v>
      </c>
      <c r="G955" s="114">
        <v>20</v>
      </c>
      <c r="H955" s="47">
        <v>1883.3000000000002</v>
      </c>
      <c r="I955" s="47">
        <v>67.2</v>
      </c>
      <c r="J955" s="644">
        <v>0.33122710136462591</v>
      </c>
      <c r="K955" s="47">
        <v>623.80000000000007</v>
      </c>
      <c r="L955" s="644">
        <v>0</v>
      </c>
      <c r="M955" s="47">
        <v>0</v>
      </c>
      <c r="N955" s="644">
        <v>0</v>
      </c>
      <c r="O955" s="47">
        <v>0</v>
      </c>
      <c r="P955" s="47">
        <v>0</v>
      </c>
      <c r="Q955" s="47">
        <v>0</v>
      </c>
      <c r="R955" s="47">
        <v>26.3</v>
      </c>
      <c r="S955" s="47">
        <v>0</v>
      </c>
      <c r="T955" s="47">
        <v>237.00000000000003</v>
      </c>
      <c r="U955" s="644">
        <v>0.26134975840280361</v>
      </c>
      <c r="V955" s="47">
        <v>492.20000000000005</v>
      </c>
      <c r="W955" s="47">
        <v>0</v>
      </c>
      <c r="X955" s="47">
        <v>0</v>
      </c>
      <c r="Y955" s="47">
        <v>0</v>
      </c>
      <c r="Z955" s="60">
        <v>3329.8</v>
      </c>
      <c r="AA955" s="144">
        <v>184.9</v>
      </c>
      <c r="AB955" s="47">
        <v>677.1</v>
      </c>
      <c r="AC955" s="47">
        <v>2837.6000000000004</v>
      </c>
      <c r="AD955" s="247">
        <v>0.7</v>
      </c>
      <c r="AE955" s="47">
        <v>1318.31</v>
      </c>
      <c r="AF955" s="47"/>
      <c r="AG955" s="47">
        <v>773</v>
      </c>
      <c r="AH955" s="505">
        <v>0.69999469017150751</v>
      </c>
      <c r="AI955" s="594">
        <v>641.20000000000005</v>
      </c>
      <c r="AJ955" s="47">
        <v>136</v>
      </c>
      <c r="AK955" s="446">
        <v>7.0000000000000007E-2</v>
      </c>
      <c r="AL955" s="47">
        <v>131.80000000000001</v>
      </c>
      <c r="AM955" s="497">
        <v>0.76999469017150757</v>
      </c>
      <c r="AN955" s="467"/>
      <c r="AP955" s="576"/>
    </row>
    <row r="956" spans="2:42" s="601" customFormat="1" x14ac:dyDescent="0.25">
      <c r="B956" s="576">
        <v>942</v>
      </c>
      <c r="C956" s="666"/>
      <c r="D956" s="28" t="s">
        <v>671</v>
      </c>
      <c r="E956" s="114">
        <v>5</v>
      </c>
      <c r="F956" s="114">
        <v>25</v>
      </c>
      <c r="G956" s="114">
        <v>25</v>
      </c>
      <c r="H956" s="47">
        <v>2283.6</v>
      </c>
      <c r="I956" s="47">
        <v>77.3</v>
      </c>
      <c r="J956" s="644">
        <v>0.24960588544403575</v>
      </c>
      <c r="K956" s="47">
        <v>570</v>
      </c>
      <c r="L956" s="644">
        <v>0</v>
      </c>
      <c r="M956" s="47">
        <v>0</v>
      </c>
      <c r="N956" s="644">
        <v>0</v>
      </c>
      <c r="O956" s="47">
        <v>0</v>
      </c>
      <c r="P956" s="47">
        <v>0</v>
      </c>
      <c r="Q956" s="47">
        <v>0</v>
      </c>
      <c r="R956" s="47">
        <v>0</v>
      </c>
      <c r="S956" s="47">
        <v>0</v>
      </c>
      <c r="T956" s="47">
        <v>263.3</v>
      </c>
      <c r="U956" s="644">
        <v>0.24413207216675425</v>
      </c>
      <c r="V956" s="47">
        <v>557.5</v>
      </c>
      <c r="W956" s="47">
        <v>0</v>
      </c>
      <c r="X956" s="47">
        <v>0</v>
      </c>
      <c r="Y956" s="47">
        <v>0</v>
      </c>
      <c r="Z956" s="60">
        <v>3751.7000000000003</v>
      </c>
      <c r="AA956" s="144">
        <v>199.8</v>
      </c>
      <c r="AB956" s="47">
        <v>757.3</v>
      </c>
      <c r="AC956" s="47">
        <v>3194.2000000000003</v>
      </c>
      <c r="AD956" s="247">
        <v>0.7</v>
      </c>
      <c r="AE956" s="47">
        <v>1598.5199999999998</v>
      </c>
      <c r="AF956" s="47"/>
      <c r="AG956" s="47">
        <v>1001.1</v>
      </c>
      <c r="AH956" s="505">
        <v>0.69999124189875639</v>
      </c>
      <c r="AI956" s="594">
        <v>841.2</v>
      </c>
      <c r="AJ956" s="47">
        <v>161</v>
      </c>
      <c r="AK956" s="446">
        <v>7.0000000000000007E-2</v>
      </c>
      <c r="AL956" s="47">
        <v>159.9</v>
      </c>
      <c r="AM956" s="497">
        <v>0.76999124189875645</v>
      </c>
      <c r="AN956" s="467"/>
      <c r="AP956" s="576"/>
    </row>
    <row r="957" spans="2:42" x14ac:dyDescent="0.25">
      <c r="B957" s="576">
        <v>943</v>
      </c>
      <c r="C957" s="741" t="s">
        <v>672</v>
      </c>
      <c r="D957" s="742"/>
      <c r="E957" s="511">
        <v>95</v>
      </c>
      <c r="F957" s="511">
        <v>580.70000000000005</v>
      </c>
      <c r="G957" s="511">
        <v>540.5</v>
      </c>
      <c r="H957" s="512">
        <v>51752.80000000001</v>
      </c>
      <c r="I957" s="512">
        <v>1772.4000000000003</v>
      </c>
      <c r="J957" s="598">
        <v>0.30664234592138001</v>
      </c>
      <c r="K957" s="512">
        <v>15869.599999999999</v>
      </c>
      <c r="L957" s="598">
        <v>3.6964183580405307E-3</v>
      </c>
      <c r="M957" s="512">
        <v>191.3</v>
      </c>
      <c r="N957" s="598">
        <v>0</v>
      </c>
      <c r="O957" s="512">
        <v>0</v>
      </c>
      <c r="P957" s="512">
        <v>0</v>
      </c>
      <c r="Q957" s="512">
        <v>0</v>
      </c>
      <c r="R957" s="512">
        <v>2431.0999999999995</v>
      </c>
      <c r="S957" s="512">
        <v>124.8</v>
      </c>
      <c r="T957" s="512">
        <v>6299.9000000000005</v>
      </c>
      <c r="U957" s="598">
        <v>0.10731013587670619</v>
      </c>
      <c r="V957" s="513">
        <v>5553.6000000000013</v>
      </c>
      <c r="W957" s="512">
        <v>0</v>
      </c>
      <c r="X957" s="512">
        <v>0</v>
      </c>
      <c r="Y957" s="512">
        <v>0</v>
      </c>
      <c r="Z957" s="512">
        <v>87195.5</v>
      </c>
      <c r="AA957" s="509">
        <v>11132</v>
      </c>
      <c r="AB957" s="509">
        <v>16973.600000000002</v>
      </c>
      <c r="AC957" s="509">
        <v>81353.900000000009</v>
      </c>
      <c r="AD957" s="599"/>
      <c r="AE957" s="509">
        <v>37575.440000000002</v>
      </c>
      <c r="AF957" s="509"/>
      <c r="AG957" s="525">
        <v>21738.7</v>
      </c>
      <c r="AH957" s="526"/>
      <c r="AI957" s="525">
        <v>19868.8</v>
      </c>
      <c r="AJ957" s="525"/>
      <c r="AK957" s="525"/>
      <c r="AL957" s="525">
        <v>1869.9</v>
      </c>
      <c r="AM957" s="497"/>
      <c r="AN957" s="525">
        <v>0</v>
      </c>
    </row>
    <row r="958" spans="2:42" ht="47.25" x14ac:dyDescent="0.25">
      <c r="B958" s="576">
        <v>944</v>
      </c>
      <c r="C958" s="561" t="s">
        <v>842</v>
      </c>
      <c r="D958" s="609"/>
      <c r="E958" s="564"/>
      <c r="F958" s="564">
        <v>17</v>
      </c>
      <c r="G958" s="564">
        <v>17</v>
      </c>
      <c r="H958" s="309">
        <v>1926.4</v>
      </c>
      <c r="I958" s="309">
        <v>85.2</v>
      </c>
      <c r="J958" s="611">
        <v>0.3439576411960133</v>
      </c>
      <c r="K958" s="134">
        <v>662.6</v>
      </c>
      <c r="L958" s="611">
        <v>0</v>
      </c>
      <c r="M958" s="134">
        <v>0</v>
      </c>
      <c r="N958" s="611">
        <v>0</v>
      </c>
      <c r="O958" s="309">
        <v>0</v>
      </c>
      <c r="P958" s="309">
        <v>0</v>
      </c>
      <c r="Q958" s="309">
        <v>0</v>
      </c>
      <c r="R958" s="309">
        <v>0</v>
      </c>
      <c r="S958" s="309">
        <v>0</v>
      </c>
      <c r="T958" s="309">
        <v>237.8</v>
      </c>
      <c r="U958" s="611">
        <v>0.14950166112956809</v>
      </c>
      <c r="V958" s="156">
        <v>288</v>
      </c>
      <c r="W958" s="309">
        <v>0</v>
      </c>
      <c r="X958" s="309">
        <v>0</v>
      </c>
      <c r="Y958" s="309">
        <v>0</v>
      </c>
      <c r="Z958" s="309">
        <v>3200.0000000000005</v>
      </c>
      <c r="AA958" s="146">
        <v>327.39999999999998</v>
      </c>
      <c r="AB958" s="309">
        <v>615.4</v>
      </c>
      <c r="AC958" s="309">
        <v>2912.0000000000005</v>
      </c>
      <c r="AD958" s="310">
        <v>0.4</v>
      </c>
      <c r="AE958" s="309"/>
      <c r="AF958" s="309"/>
      <c r="AG958" s="309"/>
      <c r="AH958" s="532"/>
      <c r="AI958" s="594"/>
      <c r="AJ958" s="309"/>
      <c r="AK958" s="531"/>
      <c r="AL958" s="309"/>
      <c r="AM958" s="497"/>
      <c r="AN958" s="146"/>
    </row>
    <row r="959" spans="2:42" x14ac:dyDescent="0.25">
      <c r="B959" s="576">
        <v>945</v>
      </c>
      <c r="C959" s="494" t="s">
        <v>710</v>
      </c>
      <c r="D959" s="29"/>
      <c r="E959" s="575">
        <v>95</v>
      </c>
      <c r="F959" s="575">
        <v>580.70000000000005</v>
      </c>
      <c r="G959" s="575">
        <v>540.5</v>
      </c>
      <c r="H959" s="156">
        <v>51752.80000000001</v>
      </c>
      <c r="I959" s="156">
        <v>1772.4000000000003</v>
      </c>
      <c r="J959" s="615">
        <v>0.30664234592138001</v>
      </c>
      <c r="K959" s="156">
        <v>15869.599999999999</v>
      </c>
      <c r="L959" s="615">
        <v>3.6964183580405307E-3</v>
      </c>
      <c r="M959" s="156">
        <v>191.3</v>
      </c>
      <c r="N959" s="615">
        <v>0</v>
      </c>
      <c r="O959" s="156">
        <v>0</v>
      </c>
      <c r="P959" s="156">
        <v>0</v>
      </c>
      <c r="Q959" s="156">
        <v>0</v>
      </c>
      <c r="R959" s="156">
        <v>2431.0999999999995</v>
      </c>
      <c r="S959" s="156">
        <v>124.8</v>
      </c>
      <c r="T959" s="156">
        <v>6299.9000000000005</v>
      </c>
      <c r="U959" s="615">
        <v>0.10731013587670619</v>
      </c>
      <c r="V959" s="156">
        <v>5553.6000000000013</v>
      </c>
      <c r="W959" s="156">
        <v>0</v>
      </c>
      <c r="X959" s="156">
        <v>0</v>
      </c>
      <c r="Y959" s="156">
        <v>0</v>
      </c>
      <c r="Z959" s="156">
        <v>83995.5</v>
      </c>
      <c r="AA959" s="145">
        <v>10804.6</v>
      </c>
      <c r="AB959" s="145">
        <v>16358.2</v>
      </c>
      <c r="AC959" s="145">
        <v>78441.900000000009</v>
      </c>
      <c r="AD959" s="237">
        <v>0.7</v>
      </c>
      <c r="AE959" s="145">
        <v>36226.959999999999</v>
      </c>
      <c r="AF959" s="145"/>
      <c r="AG959" s="145">
        <v>21738.7</v>
      </c>
      <c r="AH959" s="500"/>
      <c r="AI959" s="145">
        <v>19868.8</v>
      </c>
      <c r="AJ959" s="145">
        <v>0</v>
      </c>
      <c r="AK959" s="145"/>
      <c r="AL959" s="145">
        <v>1869.9</v>
      </c>
      <c r="AM959" s="500"/>
      <c r="AN959" s="145">
        <v>0</v>
      </c>
    </row>
    <row r="960" spans="2:42" x14ac:dyDescent="0.25">
      <c r="B960" s="576">
        <v>946</v>
      </c>
      <c r="C960" s="666" t="s">
        <v>673</v>
      </c>
      <c r="D960" s="496" t="s">
        <v>124</v>
      </c>
      <c r="E960" s="566">
        <v>7</v>
      </c>
      <c r="F960" s="566">
        <v>43</v>
      </c>
      <c r="G960" s="566">
        <v>40</v>
      </c>
      <c r="H960" s="527">
        <v>3609.3</v>
      </c>
      <c r="I960" s="527">
        <v>156</v>
      </c>
      <c r="J960" s="615">
        <v>0.37126312581386972</v>
      </c>
      <c r="K960" s="527">
        <v>1340</v>
      </c>
      <c r="L960" s="615">
        <v>0</v>
      </c>
      <c r="M960" s="527">
        <v>0</v>
      </c>
      <c r="N960" s="617">
        <v>0</v>
      </c>
      <c r="O960" s="527">
        <v>0</v>
      </c>
      <c r="P960" s="527">
        <v>0</v>
      </c>
      <c r="Q960" s="527">
        <v>0</v>
      </c>
      <c r="R960" s="527">
        <v>159.6</v>
      </c>
      <c r="S960" s="527">
        <v>12.7</v>
      </c>
      <c r="T960" s="527">
        <v>473.5</v>
      </c>
      <c r="U960" s="615">
        <v>0.11179453079544509</v>
      </c>
      <c r="V960" s="527">
        <v>403.5</v>
      </c>
      <c r="W960" s="527">
        <v>0</v>
      </c>
      <c r="X960" s="527">
        <v>0</v>
      </c>
      <c r="Y960" s="527">
        <v>0</v>
      </c>
      <c r="Z960" s="527">
        <v>6154.6</v>
      </c>
      <c r="AA960" s="528">
        <v>699.6</v>
      </c>
      <c r="AB960" s="528">
        <v>1103.0999999999999</v>
      </c>
      <c r="AC960" s="528">
        <v>5751.1</v>
      </c>
      <c r="AD960" s="618">
        <v>0.7</v>
      </c>
      <c r="AE960" s="528">
        <v>2526.5100000000002</v>
      </c>
      <c r="AF960" s="528"/>
      <c r="AG960" s="528">
        <v>1423.4</v>
      </c>
      <c r="AH960" s="521"/>
      <c r="AI960" s="528">
        <v>1423.4</v>
      </c>
      <c r="AJ960" s="527"/>
      <c r="AK960" s="550">
        <v>0</v>
      </c>
      <c r="AL960" s="527">
        <v>0</v>
      </c>
      <c r="AM960" s="518"/>
      <c r="AN960" s="529">
        <v>0</v>
      </c>
    </row>
    <row r="961" spans="2:40" x14ac:dyDescent="0.25">
      <c r="B961" s="576">
        <v>947</v>
      </c>
      <c r="C961" s="666"/>
      <c r="D961" s="28" t="s">
        <v>674</v>
      </c>
      <c r="E961" s="572">
        <v>4</v>
      </c>
      <c r="F961" s="572">
        <v>26.5</v>
      </c>
      <c r="G961" s="572">
        <v>24.5</v>
      </c>
      <c r="H961" s="56">
        <v>2139.9</v>
      </c>
      <c r="I961" s="56">
        <v>93.6</v>
      </c>
      <c r="J961" s="639">
        <v>0.3759988784522641</v>
      </c>
      <c r="K961" s="56">
        <v>804.6</v>
      </c>
      <c r="L961" s="639">
        <v>0</v>
      </c>
      <c r="M961" s="56">
        <v>0</v>
      </c>
      <c r="N961" s="639">
        <v>0</v>
      </c>
      <c r="O961" s="56">
        <v>0</v>
      </c>
      <c r="P961" s="56">
        <v>0</v>
      </c>
      <c r="Q961" s="56">
        <v>0</v>
      </c>
      <c r="R961" s="56">
        <v>94.5</v>
      </c>
      <c r="S961" s="56">
        <v>8.5</v>
      </c>
      <c r="T961" s="56">
        <v>281.7</v>
      </c>
      <c r="U961" s="639">
        <v>0.11178092434225897</v>
      </c>
      <c r="V961" s="66">
        <v>239.2</v>
      </c>
      <c r="W961" s="56">
        <v>0</v>
      </c>
      <c r="X961" s="56">
        <v>0</v>
      </c>
      <c r="Y961" s="56">
        <v>0</v>
      </c>
      <c r="Z961" s="60">
        <v>3661.9999999999995</v>
      </c>
      <c r="AA961" s="142">
        <v>416.3</v>
      </c>
      <c r="AB961" s="56">
        <v>655.5</v>
      </c>
      <c r="AC961" s="56">
        <v>3422.7999999999997</v>
      </c>
      <c r="AD961" s="244">
        <v>0.7</v>
      </c>
      <c r="AE961" s="56">
        <v>1497.93</v>
      </c>
      <c r="AF961" s="56"/>
      <c r="AG961" s="56">
        <v>842.4</v>
      </c>
      <c r="AH961" s="504">
        <v>0.69998598065330153</v>
      </c>
      <c r="AI961" s="594">
        <v>842.4</v>
      </c>
      <c r="AJ961" s="56">
        <v>110</v>
      </c>
      <c r="AK961" s="441">
        <v>0</v>
      </c>
      <c r="AL961" s="56">
        <v>0</v>
      </c>
      <c r="AM961" s="497">
        <v>0.69998598065330153</v>
      </c>
      <c r="AN961" s="466"/>
    </row>
    <row r="962" spans="2:40" x14ac:dyDescent="0.25">
      <c r="B962" s="576">
        <v>948</v>
      </c>
      <c r="C962" s="666"/>
      <c r="D962" s="28" t="s">
        <v>675</v>
      </c>
      <c r="E962" s="572">
        <v>3</v>
      </c>
      <c r="F962" s="572">
        <v>16.5</v>
      </c>
      <c r="G962" s="572">
        <v>15.5</v>
      </c>
      <c r="H962" s="56">
        <v>1469.4000000000003</v>
      </c>
      <c r="I962" s="56">
        <v>62.4</v>
      </c>
      <c r="J962" s="639">
        <v>0.36436640805771059</v>
      </c>
      <c r="K962" s="56">
        <v>535.40000000000009</v>
      </c>
      <c r="L962" s="639">
        <v>0</v>
      </c>
      <c r="M962" s="56">
        <v>0</v>
      </c>
      <c r="N962" s="639">
        <v>0</v>
      </c>
      <c r="O962" s="56">
        <v>0</v>
      </c>
      <c r="P962" s="56">
        <v>0</v>
      </c>
      <c r="Q962" s="56">
        <v>0</v>
      </c>
      <c r="R962" s="56">
        <v>65.099999999999994</v>
      </c>
      <c r="S962" s="56">
        <v>4.2</v>
      </c>
      <c r="T962" s="56">
        <v>191.8</v>
      </c>
      <c r="U962" s="639">
        <v>0.11181434599156115</v>
      </c>
      <c r="V962" s="66">
        <v>164.29999999999998</v>
      </c>
      <c r="W962" s="56">
        <v>0</v>
      </c>
      <c r="X962" s="56">
        <v>0</v>
      </c>
      <c r="Y962" s="56">
        <v>0</v>
      </c>
      <c r="Z962" s="60">
        <v>2492.6000000000008</v>
      </c>
      <c r="AA962" s="142">
        <v>283.3</v>
      </c>
      <c r="AB962" s="56">
        <v>447.6</v>
      </c>
      <c r="AC962" s="56">
        <v>2328.3000000000006</v>
      </c>
      <c r="AD962" s="244">
        <v>0.7</v>
      </c>
      <c r="AE962" s="56">
        <v>1028.5800000000002</v>
      </c>
      <c r="AF962" s="56"/>
      <c r="AG962" s="56">
        <v>581</v>
      </c>
      <c r="AH962" s="504">
        <v>0.70001361099768589</v>
      </c>
      <c r="AI962" s="594">
        <v>581</v>
      </c>
      <c r="AJ962" s="56"/>
      <c r="AK962" s="441">
        <v>0</v>
      </c>
      <c r="AL962" s="56">
        <v>0</v>
      </c>
      <c r="AM962" s="497">
        <v>0.70001361099768589</v>
      </c>
      <c r="AN962" s="466"/>
    </row>
    <row r="963" spans="2:40" x14ac:dyDescent="0.25">
      <c r="B963" s="576">
        <v>949</v>
      </c>
      <c r="C963" s="666" t="s">
        <v>676</v>
      </c>
      <c r="D963" s="496" t="s">
        <v>124</v>
      </c>
      <c r="E963" s="530">
        <v>5</v>
      </c>
      <c r="F963" s="530">
        <v>32</v>
      </c>
      <c r="G963" s="530">
        <v>28</v>
      </c>
      <c r="H963" s="65">
        <v>2661</v>
      </c>
      <c r="I963" s="65">
        <v>99.6</v>
      </c>
      <c r="J963" s="615">
        <v>0.31871476888387823</v>
      </c>
      <c r="K963" s="65">
        <v>848.09999999999991</v>
      </c>
      <c r="L963" s="615">
        <v>0</v>
      </c>
      <c r="M963" s="65">
        <v>0</v>
      </c>
      <c r="N963" s="615">
        <v>0</v>
      </c>
      <c r="O963" s="65">
        <v>0</v>
      </c>
      <c r="P963" s="65">
        <v>0</v>
      </c>
      <c r="Q963" s="65">
        <v>0</v>
      </c>
      <c r="R963" s="65">
        <v>144.80000000000001</v>
      </c>
      <c r="S963" s="65">
        <v>8.4</v>
      </c>
      <c r="T963" s="65">
        <v>338.29999999999995</v>
      </c>
      <c r="U963" s="615">
        <v>0.11187523487410747</v>
      </c>
      <c r="V963" s="65">
        <v>297.7</v>
      </c>
      <c r="W963" s="65">
        <v>0</v>
      </c>
      <c r="X963" s="65">
        <v>0</v>
      </c>
      <c r="Y963" s="65">
        <v>0</v>
      </c>
      <c r="Z963" s="65">
        <v>4397.9000000000005</v>
      </c>
      <c r="AA963" s="140">
        <v>499.9</v>
      </c>
      <c r="AB963" s="140">
        <v>797.6</v>
      </c>
      <c r="AC963" s="140">
        <v>4100.2000000000007</v>
      </c>
      <c r="AD963" s="232">
        <v>0.7</v>
      </c>
      <c r="AE963" s="140">
        <v>1862.7</v>
      </c>
      <c r="AF963" s="140"/>
      <c r="AG963" s="140">
        <v>1065.0999999999999</v>
      </c>
      <c r="AH963" s="497"/>
      <c r="AI963" s="140">
        <v>1065.0999999999999</v>
      </c>
      <c r="AJ963" s="65"/>
      <c r="AK963" s="429">
        <v>0</v>
      </c>
      <c r="AL963" s="65">
        <v>0</v>
      </c>
      <c r="AM963" s="498"/>
      <c r="AN963" s="62">
        <v>0</v>
      </c>
    </row>
    <row r="964" spans="2:40" x14ac:dyDescent="0.25">
      <c r="B964" s="576">
        <v>950</v>
      </c>
      <c r="C964" s="666"/>
      <c r="D964" s="28" t="s">
        <v>677</v>
      </c>
      <c r="E964" s="572">
        <v>3</v>
      </c>
      <c r="F964" s="572">
        <v>19</v>
      </c>
      <c r="G964" s="572">
        <v>17</v>
      </c>
      <c r="H964" s="56">
        <v>1560.4</v>
      </c>
      <c r="I964" s="56">
        <v>43.2</v>
      </c>
      <c r="J964" s="639">
        <v>0.25647269930786976</v>
      </c>
      <c r="K964" s="56">
        <v>400.2</v>
      </c>
      <c r="L964" s="639">
        <v>0</v>
      </c>
      <c r="M964" s="56">
        <v>0</v>
      </c>
      <c r="N964" s="639">
        <v>0</v>
      </c>
      <c r="O964" s="56">
        <v>0</v>
      </c>
      <c r="P964" s="56">
        <v>0</v>
      </c>
      <c r="Q964" s="56">
        <v>0</v>
      </c>
      <c r="R964" s="56">
        <v>106.9</v>
      </c>
      <c r="S964" s="56">
        <v>4.2</v>
      </c>
      <c r="T964" s="56">
        <v>190.79999999999998</v>
      </c>
      <c r="U964" s="639">
        <v>0.11189438605485771</v>
      </c>
      <c r="V964" s="66">
        <v>174.6</v>
      </c>
      <c r="W964" s="56">
        <v>0</v>
      </c>
      <c r="X964" s="56">
        <v>0</v>
      </c>
      <c r="Y964" s="56">
        <v>0</v>
      </c>
      <c r="Z964" s="60">
        <v>2480.3000000000002</v>
      </c>
      <c r="AA964" s="142">
        <v>281.89999999999998</v>
      </c>
      <c r="AB964" s="56">
        <v>456.5</v>
      </c>
      <c r="AC964" s="56">
        <v>2305.7000000000003</v>
      </c>
      <c r="AD964" s="244">
        <v>0.7</v>
      </c>
      <c r="AE964" s="56">
        <v>1092.28</v>
      </c>
      <c r="AF964" s="56"/>
      <c r="AG964" s="56">
        <v>635.79999999999995</v>
      </c>
      <c r="AH964" s="504">
        <v>0.70001281722635211</v>
      </c>
      <c r="AI964" s="594">
        <v>635.79999999999995</v>
      </c>
      <c r="AJ964" s="56"/>
      <c r="AK964" s="441">
        <v>0</v>
      </c>
      <c r="AL964" s="56">
        <v>0</v>
      </c>
      <c r="AM964" s="497">
        <v>0.70001281722635211</v>
      </c>
      <c r="AN964" s="466"/>
    </row>
    <row r="965" spans="2:40" x14ac:dyDescent="0.25">
      <c r="B965" s="576">
        <v>951</v>
      </c>
      <c r="C965" s="666"/>
      <c r="D965" s="28" t="s">
        <v>992</v>
      </c>
      <c r="E965" s="572">
        <v>2</v>
      </c>
      <c r="F965" s="572">
        <v>13</v>
      </c>
      <c r="G965" s="572">
        <v>11</v>
      </c>
      <c r="H965" s="56">
        <v>1100.6000000000001</v>
      </c>
      <c r="I965" s="56">
        <v>56.4</v>
      </c>
      <c r="J965" s="639">
        <v>0.40695984008722508</v>
      </c>
      <c r="K965" s="56">
        <v>447.9</v>
      </c>
      <c r="L965" s="639">
        <v>0</v>
      </c>
      <c r="M965" s="56">
        <v>0</v>
      </c>
      <c r="N965" s="639">
        <v>0</v>
      </c>
      <c r="O965" s="56">
        <v>0</v>
      </c>
      <c r="P965" s="56">
        <v>0</v>
      </c>
      <c r="Q965" s="56">
        <v>0</v>
      </c>
      <c r="R965" s="56">
        <v>37.9</v>
      </c>
      <c r="S965" s="56">
        <v>4.2</v>
      </c>
      <c r="T965" s="56">
        <v>147.5</v>
      </c>
      <c r="U965" s="639">
        <v>0.11184808286389242</v>
      </c>
      <c r="V965" s="66">
        <v>123.10000000000001</v>
      </c>
      <c r="W965" s="56">
        <v>0</v>
      </c>
      <c r="X965" s="56">
        <v>0</v>
      </c>
      <c r="Y965" s="56">
        <v>0</v>
      </c>
      <c r="Z965" s="60">
        <v>1917.6000000000001</v>
      </c>
      <c r="AA965" s="142">
        <v>218</v>
      </c>
      <c r="AB965" s="56">
        <v>341.1</v>
      </c>
      <c r="AC965" s="56">
        <v>1794.5000000000002</v>
      </c>
      <c r="AD965" s="244">
        <v>0.7</v>
      </c>
      <c r="AE965" s="56">
        <v>770.42000000000007</v>
      </c>
      <c r="AF965" s="56"/>
      <c r="AG965" s="56">
        <v>429.3</v>
      </c>
      <c r="AH965" s="504">
        <v>0.69998182809376708</v>
      </c>
      <c r="AI965" s="594">
        <v>429.3</v>
      </c>
      <c r="AJ965" s="56"/>
      <c r="AK965" s="441">
        <v>0</v>
      </c>
      <c r="AL965" s="56">
        <v>0</v>
      </c>
      <c r="AM965" s="497">
        <v>0.69998182809376708</v>
      </c>
      <c r="AN965" s="466"/>
    </row>
    <row r="966" spans="2:40" x14ac:dyDescent="0.25">
      <c r="B966" s="576">
        <v>952</v>
      </c>
      <c r="C966" s="666" t="s">
        <v>678</v>
      </c>
      <c r="D966" s="496" t="s">
        <v>124</v>
      </c>
      <c r="E966" s="530">
        <v>8</v>
      </c>
      <c r="F966" s="530">
        <v>44</v>
      </c>
      <c r="G966" s="530">
        <v>43</v>
      </c>
      <c r="H966" s="65">
        <v>3933.1000000000004</v>
      </c>
      <c r="I966" s="65">
        <v>142.80000000000001</v>
      </c>
      <c r="J966" s="615">
        <v>0.30823014924614173</v>
      </c>
      <c r="K966" s="65">
        <v>1212.3000000000002</v>
      </c>
      <c r="L966" s="615">
        <v>0</v>
      </c>
      <c r="M966" s="65">
        <v>0</v>
      </c>
      <c r="N966" s="615">
        <v>0</v>
      </c>
      <c r="O966" s="65">
        <v>0</v>
      </c>
      <c r="P966" s="65">
        <v>0</v>
      </c>
      <c r="Q966" s="65">
        <v>0</v>
      </c>
      <c r="R966" s="65">
        <v>253.2</v>
      </c>
      <c r="S966" s="65">
        <v>17</v>
      </c>
      <c r="T966" s="65">
        <v>499.80000000000007</v>
      </c>
      <c r="U966" s="615">
        <v>0.11182019272329713</v>
      </c>
      <c r="V966" s="65">
        <v>439.79999999999995</v>
      </c>
      <c r="W966" s="65">
        <v>0</v>
      </c>
      <c r="X966" s="65">
        <v>0</v>
      </c>
      <c r="Y966" s="65">
        <v>0</v>
      </c>
      <c r="Z966" s="65">
        <v>6498</v>
      </c>
      <c r="AA966" s="140">
        <v>738.6</v>
      </c>
      <c r="AB966" s="140">
        <v>1178.4000000000001</v>
      </c>
      <c r="AC966" s="140">
        <v>6058.2</v>
      </c>
      <c r="AD966" s="232">
        <v>0.7</v>
      </c>
      <c r="AE966" s="140">
        <v>2753.17</v>
      </c>
      <c r="AF966" s="140"/>
      <c r="AG966" s="140">
        <v>1726</v>
      </c>
      <c r="AH966" s="497"/>
      <c r="AI966" s="140">
        <v>1574.7</v>
      </c>
      <c r="AJ966" s="65"/>
      <c r="AK966" s="429"/>
      <c r="AL966" s="65">
        <v>151.30000000000001</v>
      </c>
      <c r="AM966" s="498"/>
      <c r="AN966" s="62">
        <v>0</v>
      </c>
    </row>
    <row r="967" spans="2:40" x14ac:dyDescent="0.25">
      <c r="B967" s="576">
        <v>953</v>
      </c>
      <c r="C967" s="666"/>
      <c r="D967" s="28" t="s">
        <v>679</v>
      </c>
      <c r="E967" s="572">
        <v>4</v>
      </c>
      <c r="F967" s="572">
        <v>19</v>
      </c>
      <c r="G967" s="572">
        <v>19</v>
      </c>
      <c r="H967" s="56">
        <v>1771.2</v>
      </c>
      <c r="I967" s="56">
        <v>68.400000000000006</v>
      </c>
      <c r="J967" s="639">
        <v>0.32136404697380311</v>
      </c>
      <c r="K967" s="56">
        <v>569.20000000000005</v>
      </c>
      <c r="L967" s="639">
        <v>0</v>
      </c>
      <c r="M967" s="56">
        <v>0</v>
      </c>
      <c r="N967" s="639">
        <v>0</v>
      </c>
      <c r="O967" s="56">
        <v>0</v>
      </c>
      <c r="P967" s="56">
        <v>0</v>
      </c>
      <c r="Q967" s="56">
        <v>0</v>
      </c>
      <c r="R967" s="56">
        <v>99.5</v>
      </c>
      <c r="S967" s="56">
        <v>8.5</v>
      </c>
      <c r="T967" s="56">
        <v>226.20000000000002</v>
      </c>
      <c r="U967" s="639">
        <v>0.11178861788617886</v>
      </c>
      <c r="V967" s="66">
        <v>198</v>
      </c>
      <c r="W967" s="56">
        <v>0</v>
      </c>
      <c r="X967" s="56">
        <v>0</v>
      </c>
      <c r="Y967" s="56">
        <v>0</v>
      </c>
      <c r="Z967" s="60">
        <v>2941</v>
      </c>
      <c r="AA967" s="142">
        <v>334.3</v>
      </c>
      <c r="AB967" s="56">
        <v>532.29999999999995</v>
      </c>
      <c r="AC967" s="56">
        <v>2743</v>
      </c>
      <c r="AD967" s="244">
        <v>0.7</v>
      </c>
      <c r="AE967" s="56">
        <v>1239.8399999999999</v>
      </c>
      <c r="AF967" s="56"/>
      <c r="AG967" s="56">
        <v>707.5</v>
      </c>
      <c r="AH967" s="504">
        <v>0.699977416440831</v>
      </c>
      <c r="AI967" s="594">
        <v>707.5</v>
      </c>
      <c r="AJ967" s="56"/>
      <c r="AK967" s="441">
        <v>0</v>
      </c>
      <c r="AL967" s="56">
        <v>0</v>
      </c>
      <c r="AM967" s="497">
        <v>0.699977416440831</v>
      </c>
      <c r="AN967" s="466"/>
    </row>
    <row r="968" spans="2:40" x14ac:dyDescent="0.25">
      <c r="B968" s="576">
        <v>954</v>
      </c>
      <c r="C968" s="666"/>
      <c r="D968" s="28" t="s">
        <v>680</v>
      </c>
      <c r="E968" s="572">
        <v>4</v>
      </c>
      <c r="F968" s="572">
        <v>25</v>
      </c>
      <c r="G968" s="572">
        <v>24</v>
      </c>
      <c r="H968" s="56">
        <v>2161.9</v>
      </c>
      <c r="I968" s="56">
        <v>74.400000000000006</v>
      </c>
      <c r="J968" s="639">
        <v>0.29746981821545865</v>
      </c>
      <c r="K968" s="56">
        <v>643.1</v>
      </c>
      <c r="L968" s="639">
        <v>0</v>
      </c>
      <c r="M968" s="56">
        <v>0</v>
      </c>
      <c r="N968" s="639">
        <v>0</v>
      </c>
      <c r="O968" s="56">
        <v>0</v>
      </c>
      <c r="P968" s="56">
        <v>0</v>
      </c>
      <c r="Q968" s="56">
        <v>0</v>
      </c>
      <c r="R968" s="56">
        <v>153.69999999999999</v>
      </c>
      <c r="S968" s="56">
        <v>8.5</v>
      </c>
      <c r="T968" s="56">
        <v>273.60000000000002</v>
      </c>
      <c r="U968" s="639">
        <v>0.11184606133493685</v>
      </c>
      <c r="V968" s="66">
        <v>241.79999999999998</v>
      </c>
      <c r="W968" s="56">
        <v>0</v>
      </c>
      <c r="X968" s="56">
        <v>0</v>
      </c>
      <c r="Y968" s="56">
        <v>0</v>
      </c>
      <c r="Z968" s="60">
        <v>3557</v>
      </c>
      <c r="AA968" s="142">
        <v>404.3</v>
      </c>
      <c r="AB968" s="56">
        <v>646.1</v>
      </c>
      <c r="AC968" s="56">
        <v>3315.2</v>
      </c>
      <c r="AD968" s="244">
        <v>0.7</v>
      </c>
      <c r="AE968" s="56">
        <v>1513.33</v>
      </c>
      <c r="AF968" s="56"/>
      <c r="AG968" s="56">
        <v>1018.5</v>
      </c>
      <c r="AH968" s="504">
        <v>0.69998612331745225</v>
      </c>
      <c r="AI968" s="594">
        <v>867.2</v>
      </c>
      <c r="AJ968" s="56">
        <v>182</v>
      </c>
      <c r="AK968" s="441">
        <v>7.0000000000000007E-2</v>
      </c>
      <c r="AL968" s="56">
        <v>151.30000000000001</v>
      </c>
      <c r="AM968" s="497">
        <v>0.76998612331745231</v>
      </c>
      <c r="AN968" s="466"/>
    </row>
    <row r="969" spans="2:40" x14ac:dyDescent="0.25">
      <c r="B969" s="576">
        <v>955</v>
      </c>
      <c r="C969" s="666" t="s">
        <v>843</v>
      </c>
      <c r="D969" s="496" t="s">
        <v>124</v>
      </c>
      <c r="E969" s="530">
        <v>6</v>
      </c>
      <c r="F969" s="530">
        <v>32.5</v>
      </c>
      <c r="G969" s="530">
        <v>31.5</v>
      </c>
      <c r="H969" s="65">
        <v>3555.5</v>
      </c>
      <c r="I969" s="65">
        <v>112.80000000000001</v>
      </c>
      <c r="J969" s="615">
        <v>0.31199549992968639</v>
      </c>
      <c r="K969" s="65">
        <v>1109.3</v>
      </c>
      <c r="L969" s="615">
        <v>0</v>
      </c>
      <c r="M969" s="65">
        <v>0</v>
      </c>
      <c r="N969" s="615">
        <v>0</v>
      </c>
      <c r="O969" s="65">
        <v>0</v>
      </c>
      <c r="P969" s="65">
        <v>0</v>
      </c>
      <c r="Q969" s="65">
        <v>0</v>
      </c>
      <c r="R969" s="65">
        <v>108.5</v>
      </c>
      <c r="S969" s="65">
        <v>10.600000000000001</v>
      </c>
      <c r="T969" s="65">
        <v>396.29999999999995</v>
      </c>
      <c r="U969" s="615">
        <v>9.6582759105611024E-2</v>
      </c>
      <c r="V969" s="65">
        <v>343.4</v>
      </c>
      <c r="W969" s="65">
        <v>0</v>
      </c>
      <c r="X969" s="65">
        <v>0</v>
      </c>
      <c r="Y969" s="65">
        <v>0</v>
      </c>
      <c r="Z969" s="65">
        <v>5636.4</v>
      </c>
      <c r="AA969" s="140">
        <v>939.5</v>
      </c>
      <c r="AB969" s="140">
        <v>1282.8999999999999</v>
      </c>
      <c r="AC969" s="140">
        <v>5293</v>
      </c>
      <c r="AD969" s="232">
        <v>0.7</v>
      </c>
      <c r="AE969" s="140">
        <v>2488.8500000000004</v>
      </c>
      <c r="AF969" s="140"/>
      <c r="AG969" s="140">
        <v>1319.4</v>
      </c>
      <c r="AH969" s="497"/>
      <c r="AI969" s="140">
        <v>1206</v>
      </c>
      <c r="AJ969" s="65"/>
      <c r="AK969" s="429"/>
      <c r="AL969" s="65">
        <v>113.4</v>
      </c>
      <c r="AM969" s="498"/>
      <c r="AN969" s="62">
        <v>0</v>
      </c>
    </row>
    <row r="970" spans="2:40" x14ac:dyDescent="0.25">
      <c r="B970" s="576">
        <v>956</v>
      </c>
      <c r="C970" s="666"/>
      <c r="D970" s="28" t="s">
        <v>681</v>
      </c>
      <c r="E970" s="572">
        <v>3</v>
      </c>
      <c r="F970" s="572">
        <v>17.5</v>
      </c>
      <c r="G970" s="572">
        <v>16.5</v>
      </c>
      <c r="H970" s="56">
        <v>1619.8000000000002</v>
      </c>
      <c r="I970" s="56">
        <v>58.800000000000004</v>
      </c>
      <c r="J970" s="639">
        <v>0.35745153722681811</v>
      </c>
      <c r="K970" s="56">
        <v>579</v>
      </c>
      <c r="L970" s="639">
        <v>0</v>
      </c>
      <c r="M970" s="56">
        <v>0</v>
      </c>
      <c r="N970" s="639">
        <v>0</v>
      </c>
      <c r="O970" s="56">
        <v>0</v>
      </c>
      <c r="P970" s="56">
        <v>0</v>
      </c>
      <c r="Q970" s="56">
        <v>0</v>
      </c>
      <c r="R970" s="56">
        <v>69.900000000000006</v>
      </c>
      <c r="S970" s="56">
        <v>6.4</v>
      </c>
      <c r="T970" s="56">
        <v>209.6</v>
      </c>
      <c r="U970" s="639">
        <v>0.11180392641066797</v>
      </c>
      <c r="V970" s="66">
        <v>181.1</v>
      </c>
      <c r="W970" s="56">
        <v>0</v>
      </c>
      <c r="X970" s="56">
        <v>0</v>
      </c>
      <c r="Y970" s="56">
        <v>0</v>
      </c>
      <c r="Z970" s="60">
        <v>2724.6000000000004</v>
      </c>
      <c r="AA970" s="142">
        <v>309.7</v>
      </c>
      <c r="AB970" s="56">
        <v>490.79999999999995</v>
      </c>
      <c r="AC970" s="56">
        <v>2543.5000000000005</v>
      </c>
      <c r="AD970" s="244">
        <v>0.7</v>
      </c>
      <c r="AE970" s="56">
        <v>1133.8600000000001</v>
      </c>
      <c r="AF970" s="56"/>
      <c r="AG970" s="142">
        <v>756.5</v>
      </c>
      <c r="AH970" s="501">
        <v>0.70002469440671689</v>
      </c>
      <c r="AI970" s="594">
        <v>643.1</v>
      </c>
      <c r="AJ970" s="56">
        <v>131</v>
      </c>
      <c r="AK970" s="441">
        <v>7.0000000000000007E-2</v>
      </c>
      <c r="AL970" s="56">
        <v>113.4</v>
      </c>
      <c r="AM970" s="497">
        <v>0.77002469440671684</v>
      </c>
      <c r="AN970" s="466"/>
    </row>
    <row r="971" spans="2:40" x14ac:dyDescent="0.25">
      <c r="B971" s="576">
        <v>957</v>
      </c>
      <c r="C971" s="666"/>
      <c r="D971" s="28" t="s">
        <v>682</v>
      </c>
      <c r="E971" s="572">
        <v>3</v>
      </c>
      <c r="F971" s="572">
        <v>15</v>
      </c>
      <c r="G971" s="572">
        <v>15</v>
      </c>
      <c r="H971" s="56">
        <v>1935.7</v>
      </c>
      <c r="I971" s="56">
        <v>54</v>
      </c>
      <c r="J971" s="639">
        <v>0.36532102507577841</v>
      </c>
      <c r="K971" s="56">
        <v>530.29999999999995</v>
      </c>
      <c r="L971" s="639">
        <v>0</v>
      </c>
      <c r="M971" s="56">
        <v>0</v>
      </c>
      <c r="N971" s="639">
        <v>0</v>
      </c>
      <c r="O971" s="56">
        <v>0</v>
      </c>
      <c r="P971" s="56">
        <v>0</v>
      </c>
      <c r="Q971" s="56">
        <v>0</v>
      </c>
      <c r="R971" s="56">
        <v>38.6</v>
      </c>
      <c r="S971" s="56">
        <v>4.2</v>
      </c>
      <c r="T971" s="56">
        <v>186.7</v>
      </c>
      <c r="U971" s="639">
        <v>8.3845637237175169E-2</v>
      </c>
      <c r="V971" s="66">
        <v>162.29999999999998</v>
      </c>
      <c r="W971" s="56">
        <v>0</v>
      </c>
      <c r="X971" s="56">
        <v>0</v>
      </c>
      <c r="Y971" s="56">
        <v>0</v>
      </c>
      <c r="Z971" s="60">
        <v>2911.7999999999997</v>
      </c>
      <c r="AA971" s="142">
        <v>629.79999999999995</v>
      </c>
      <c r="AB971" s="56">
        <v>792.09999999999991</v>
      </c>
      <c r="AC971" s="56">
        <v>2749.4999999999995</v>
      </c>
      <c r="AD971" s="244">
        <v>0.7</v>
      </c>
      <c r="AE971" s="56">
        <v>1354.99</v>
      </c>
      <c r="AF971" s="56"/>
      <c r="AG971" s="56">
        <v>562.9</v>
      </c>
      <c r="AH971" s="504">
        <v>0.70000516608978658</v>
      </c>
      <c r="AI971" s="594">
        <v>562.9</v>
      </c>
      <c r="AJ971" s="56"/>
      <c r="AK971" s="441">
        <v>0</v>
      </c>
      <c r="AL971" s="56">
        <v>0</v>
      </c>
      <c r="AM971" s="497">
        <v>0.70000516608978658</v>
      </c>
      <c r="AN971" s="466"/>
    </row>
    <row r="972" spans="2:40" x14ac:dyDescent="0.25">
      <c r="B972" s="576">
        <v>958</v>
      </c>
      <c r="C972" s="666" t="s">
        <v>683</v>
      </c>
      <c r="D972" s="496" t="s">
        <v>124</v>
      </c>
      <c r="E972" s="566">
        <v>9</v>
      </c>
      <c r="F972" s="566">
        <v>51.5</v>
      </c>
      <c r="G972" s="566">
        <v>47.5</v>
      </c>
      <c r="H972" s="527">
        <v>4374.3</v>
      </c>
      <c r="I972" s="527">
        <v>198</v>
      </c>
      <c r="J972" s="615">
        <v>0.37948928971492579</v>
      </c>
      <c r="K972" s="527">
        <v>1660</v>
      </c>
      <c r="L972" s="615">
        <v>0</v>
      </c>
      <c r="M972" s="527">
        <v>0</v>
      </c>
      <c r="N972" s="617">
        <v>0</v>
      </c>
      <c r="O972" s="527">
        <v>0</v>
      </c>
      <c r="P972" s="527">
        <v>0</v>
      </c>
      <c r="Q972" s="527">
        <v>0</v>
      </c>
      <c r="R972" s="527">
        <v>216.10000000000002</v>
      </c>
      <c r="S972" s="527">
        <v>12.7</v>
      </c>
      <c r="T972" s="527">
        <v>579.20000000000005</v>
      </c>
      <c r="U972" s="615">
        <v>0.1118121756623917</v>
      </c>
      <c r="V972" s="527">
        <v>489.1</v>
      </c>
      <c r="W972" s="527">
        <v>0</v>
      </c>
      <c r="X972" s="527">
        <v>0</v>
      </c>
      <c r="Y972" s="527">
        <v>0</v>
      </c>
      <c r="Z972" s="527">
        <v>7529.4</v>
      </c>
      <c r="AA972" s="528">
        <v>855.90000000000009</v>
      </c>
      <c r="AB972" s="528">
        <v>1345</v>
      </c>
      <c r="AC972" s="528">
        <v>7040.2999999999993</v>
      </c>
      <c r="AD972" s="618">
        <v>0.7</v>
      </c>
      <c r="AE972" s="528">
        <v>3062.01</v>
      </c>
      <c r="AF972" s="528"/>
      <c r="AG972" s="528">
        <v>1717</v>
      </c>
      <c r="AH972" s="521"/>
      <c r="AI972" s="528">
        <v>1717</v>
      </c>
      <c r="AJ972" s="527"/>
      <c r="AK972" s="550">
        <v>0</v>
      </c>
      <c r="AL972" s="527">
        <v>0</v>
      </c>
      <c r="AM972" s="518"/>
      <c r="AN972" s="529">
        <v>0</v>
      </c>
    </row>
    <row r="973" spans="2:40" x14ac:dyDescent="0.25">
      <c r="B973" s="576">
        <v>959</v>
      </c>
      <c r="C973" s="666"/>
      <c r="D973" s="28" t="s">
        <v>684</v>
      </c>
      <c r="E973" s="572">
        <v>2</v>
      </c>
      <c r="F973" s="572">
        <v>13</v>
      </c>
      <c r="G973" s="572">
        <v>12</v>
      </c>
      <c r="H973" s="56">
        <v>1176.3000000000002</v>
      </c>
      <c r="I973" s="56">
        <v>60</v>
      </c>
      <c r="J973" s="639">
        <v>0.41043951372949072</v>
      </c>
      <c r="K973" s="56">
        <v>482.8</v>
      </c>
      <c r="L973" s="639">
        <v>0</v>
      </c>
      <c r="M973" s="56">
        <v>0</v>
      </c>
      <c r="N973" s="639">
        <v>0</v>
      </c>
      <c r="O973" s="56">
        <v>0</v>
      </c>
      <c r="P973" s="56">
        <v>0</v>
      </c>
      <c r="Q973" s="56">
        <v>0</v>
      </c>
      <c r="R973" s="56">
        <v>27.3</v>
      </c>
      <c r="S973" s="56">
        <v>2.1</v>
      </c>
      <c r="T973" s="56">
        <v>156.69999999999996</v>
      </c>
      <c r="U973" s="639">
        <v>0.11170619739862279</v>
      </c>
      <c r="V973" s="66">
        <v>131.4</v>
      </c>
      <c r="W973" s="56">
        <v>0</v>
      </c>
      <c r="X973" s="56">
        <v>0</v>
      </c>
      <c r="Y973" s="56">
        <v>0</v>
      </c>
      <c r="Z973" s="60">
        <v>2036.6000000000001</v>
      </c>
      <c r="AA973" s="142">
        <v>231.5</v>
      </c>
      <c r="AB973" s="56">
        <v>362.9</v>
      </c>
      <c r="AC973" s="56">
        <v>1905.2</v>
      </c>
      <c r="AD973" s="244">
        <v>0.7</v>
      </c>
      <c r="AE973" s="56">
        <v>823.41000000000008</v>
      </c>
      <c r="AF973" s="56"/>
      <c r="AG973" s="56">
        <v>460.5</v>
      </c>
      <c r="AH973" s="504">
        <v>0.69999149876732114</v>
      </c>
      <c r="AI973" s="594">
        <v>460.5</v>
      </c>
      <c r="AJ973" s="56"/>
      <c r="AK973" s="441">
        <v>0</v>
      </c>
      <c r="AL973" s="56">
        <v>0</v>
      </c>
      <c r="AM973" s="497">
        <v>0.69999149876732114</v>
      </c>
      <c r="AN973" s="466"/>
    </row>
    <row r="974" spans="2:40" x14ac:dyDescent="0.25">
      <c r="B974" s="576">
        <v>960</v>
      </c>
      <c r="C974" s="666"/>
      <c r="D974" s="28" t="s">
        <v>685</v>
      </c>
      <c r="E974" s="572">
        <v>4</v>
      </c>
      <c r="F974" s="572">
        <v>22.5</v>
      </c>
      <c r="G974" s="572">
        <v>20.5</v>
      </c>
      <c r="H974" s="56">
        <v>1770.8999999999999</v>
      </c>
      <c r="I974" s="56">
        <v>76.8</v>
      </c>
      <c r="J974" s="639">
        <v>0.3651815461064995</v>
      </c>
      <c r="K974" s="56">
        <v>646.69999999999993</v>
      </c>
      <c r="L974" s="639">
        <v>0</v>
      </c>
      <c r="M974" s="56">
        <v>0</v>
      </c>
      <c r="N974" s="639">
        <v>0</v>
      </c>
      <c r="O974" s="56">
        <v>0</v>
      </c>
      <c r="P974" s="56">
        <v>0</v>
      </c>
      <c r="Q974" s="56">
        <v>0</v>
      </c>
      <c r="R974" s="56">
        <v>107.80000000000001</v>
      </c>
      <c r="S974" s="56">
        <v>6.4</v>
      </c>
      <c r="T974" s="56">
        <v>233.90000000000003</v>
      </c>
      <c r="U974" s="639">
        <v>0.1118075554802643</v>
      </c>
      <c r="V974" s="66">
        <v>198.00000000000003</v>
      </c>
      <c r="W974" s="56">
        <v>0</v>
      </c>
      <c r="X974" s="56">
        <v>0</v>
      </c>
      <c r="Y974" s="56">
        <v>0</v>
      </c>
      <c r="Z974" s="60">
        <v>3040.5</v>
      </c>
      <c r="AA974" s="142">
        <v>345.6</v>
      </c>
      <c r="AB974" s="56">
        <v>543.6</v>
      </c>
      <c r="AC974" s="56">
        <v>2842.5</v>
      </c>
      <c r="AD974" s="244">
        <v>0.7</v>
      </c>
      <c r="AE974" s="56">
        <v>1239.6299999999999</v>
      </c>
      <c r="AF974" s="56"/>
      <c r="AG974" s="56">
        <v>696</v>
      </c>
      <c r="AH974" s="504">
        <v>0.69998305946129091</v>
      </c>
      <c r="AI974" s="594">
        <v>696</v>
      </c>
      <c r="AJ974" s="56"/>
      <c r="AK974" s="441">
        <v>0</v>
      </c>
      <c r="AL974" s="56">
        <v>0</v>
      </c>
      <c r="AM974" s="497">
        <v>0.69998305946129091</v>
      </c>
      <c r="AN974" s="466"/>
    </row>
    <row r="975" spans="2:40" x14ac:dyDescent="0.25">
      <c r="B975" s="576">
        <v>961</v>
      </c>
      <c r="C975" s="666"/>
      <c r="D975" s="28" t="s">
        <v>686</v>
      </c>
      <c r="E975" s="572">
        <v>3</v>
      </c>
      <c r="F975" s="572">
        <v>16</v>
      </c>
      <c r="G975" s="572">
        <v>15</v>
      </c>
      <c r="H975" s="56">
        <v>1427.1000000000001</v>
      </c>
      <c r="I975" s="56">
        <v>61.2</v>
      </c>
      <c r="J975" s="639">
        <v>0.37173288487141753</v>
      </c>
      <c r="K975" s="56">
        <v>530.5</v>
      </c>
      <c r="L975" s="639">
        <v>0</v>
      </c>
      <c r="M975" s="56">
        <v>0</v>
      </c>
      <c r="N975" s="639">
        <v>0</v>
      </c>
      <c r="O975" s="56">
        <v>0</v>
      </c>
      <c r="P975" s="56">
        <v>0</v>
      </c>
      <c r="Q975" s="56">
        <v>0</v>
      </c>
      <c r="R975" s="56">
        <v>81</v>
      </c>
      <c r="S975" s="56">
        <v>4.2</v>
      </c>
      <c r="T975" s="56">
        <v>188.6</v>
      </c>
      <c r="U975" s="639">
        <v>0.11190526242029289</v>
      </c>
      <c r="V975" s="66">
        <v>159.69999999999999</v>
      </c>
      <c r="W975" s="56">
        <v>0</v>
      </c>
      <c r="X975" s="56">
        <v>0</v>
      </c>
      <c r="Y975" s="56">
        <v>0</v>
      </c>
      <c r="Z975" s="60">
        <v>2452.2999999999997</v>
      </c>
      <c r="AA975" s="142">
        <v>278.8</v>
      </c>
      <c r="AB975" s="56">
        <v>438.5</v>
      </c>
      <c r="AC975" s="56">
        <v>2292.6</v>
      </c>
      <c r="AD975" s="244">
        <v>0.7</v>
      </c>
      <c r="AE975" s="56">
        <v>998.97</v>
      </c>
      <c r="AF975" s="56"/>
      <c r="AG975" s="56">
        <v>560.5</v>
      </c>
      <c r="AH975" s="504">
        <v>0.70002102165230184</v>
      </c>
      <c r="AI975" s="594">
        <v>560.5</v>
      </c>
      <c r="AJ975" s="56"/>
      <c r="AK975" s="441">
        <v>0</v>
      </c>
      <c r="AL975" s="56">
        <v>0</v>
      </c>
      <c r="AM975" s="497">
        <v>0.70002102165230184</v>
      </c>
      <c r="AN975" s="466"/>
    </row>
    <row r="976" spans="2:40" x14ac:dyDescent="0.25">
      <c r="B976" s="576">
        <v>962</v>
      </c>
      <c r="C976" s="666" t="s">
        <v>687</v>
      </c>
      <c r="D976" s="496" t="s">
        <v>124</v>
      </c>
      <c r="E976" s="530">
        <v>10</v>
      </c>
      <c r="F976" s="530">
        <v>61</v>
      </c>
      <c r="G976" s="530">
        <v>48</v>
      </c>
      <c r="H976" s="65">
        <v>4460.6000000000004</v>
      </c>
      <c r="I976" s="65">
        <v>140.4</v>
      </c>
      <c r="J976" s="615">
        <v>0.29883872124826255</v>
      </c>
      <c r="K976" s="65">
        <v>1333</v>
      </c>
      <c r="L976" s="615">
        <v>0</v>
      </c>
      <c r="M976" s="65">
        <v>0</v>
      </c>
      <c r="N976" s="615">
        <v>0</v>
      </c>
      <c r="O976" s="65">
        <v>0</v>
      </c>
      <c r="P976" s="65">
        <v>0</v>
      </c>
      <c r="Q976" s="65">
        <v>0</v>
      </c>
      <c r="R976" s="65">
        <v>265</v>
      </c>
      <c r="S976" s="65">
        <v>8.5</v>
      </c>
      <c r="T976" s="65">
        <v>558.9</v>
      </c>
      <c r="U976" s="615">
        <v>0.11184594000807065</v>
      </c>
      <c r="V976" s="65">
        <v>498.9</v>
      </c>
      <c r="W976" s="65">
        <v>0</v>
      </c>
      <c r="X976" s="65">
        <v>0</v>
      </c>
      <c r="Y976" s="65">
        <v>0</v>
      </c>
      <c r="Z976" s="65">
        <v>7265.3000000000011</v>
      </c>
      <c r="AA976" s="140">
        <v>825.9</v>
      </c>
      <c r="AB976" s="140">
        <v>1324.8</v>
      </c>
      <c r="AC976" s="140">
        <v>6766.4000000000005</v>
      </c>
      <c r="AD976" s="232">
        <v>0.7</v>
      </c>
      <c r="AE976" s="140">
        <v>3122.42</v>
      </c>
      <c r="AF976" s="140"/>
      <c r="AG976" s="140">
        <v>2049.1999999999998</v>
      </c>
      <c r="AH976" s="497"/>
      <c r="AI976" s="140">
        <v>1797.6</v>
      </c>
      <c r="AJ976" s="65"/>
      <c r="AK976" s="429"/>
      <c r="AL976" s="65">
        <v>251.6</v>
      </c>
      <c r="AM976" s="498"/>
      <c r="AN976" s="62">
        <v>0</v>
      </c>
    </row>
    <row r="977" spans="2:40" x14ac:dyDescent="0.25">
      <c r="B977" s="576">
        <v>963</v>
      </c>
      <c r="C977" s="666"/>
      <c r="D977" s="28" t="s">
        <v>688</v>
      </c>
      <c r="E977" s="572">
        <v>7</v>
      </c>
      <c r="F977" s="572">
        <v>42.5</v>
      </c>
      <c r="G977" s="572">
        <v>30.5</v>
      </c>
      <c r="H977" s="56">
        <v>2795.1000000000004</v>
      </c>
      <c r="I977" s="56">
        <v>96</v>
      </c>
      <c r="J977" s="639">
        <v>0.31909412901148437</v>
      </c>
      <c r="K977" s="56">
        <v>891.90000000000009</v>
      </c>
      <c r="L977" s="639">
        <v>0</v>
      </c>
      <c r="M977" s="56">
        <v>0</v>
      </c>
      <c r="N977" s="639">
        <v>0</v>
      </c>
      <c r="O977" s="56">
        <v>0</v>
      </c>
      <c r="P977" s="56">
        <v>0</v>
      </c>
      <c r="Q977" s="56">
        <v>0</v>
      </c>
      <c r="R977" s="56">
        <v>121</v>
      </c>
      <c r="S977" s="56">
        <v>8.5</v>
      </c>
      <c r="T977" s="56">
        <v>352.09999999999997</v>
      </c>
      <c r="U977" s="639">
        <v>0.11183857464849199</v>
      </c>
      <c r="V977" s="66">
        <v>312.60000000000002</v>
      </c>
      <c r="W977" s="56">
        <v>0</v>
      </c>
      <c r="X977" s="56">
        <v>0</v>
      </c>
      <c r="Y977" s="56">
        <v>0</v>
      </c>
      <c r="Z977" s="60">
        <v>4577.2000000000007</v>
      </c>
      <c r="AA977" s="142">
        <v>520.29999999999995</v>
      </c>
      <c r="AB977" s="56">
        <v>832.9</v>
      </c>
      <c r="AC977" s="56">
        <v>4264.6000000000004</v>
      </c>
      <c r="AD977" s="244">
        <v>0.7</v>
      </c>
      <c r="AE977" s="56">
        <v>1956.5700000000002</v>
      </c>
      <c r="AF977" s="56"/>
      <c r="AG977" s="56">
        <v>1375.3</v>
      </c>
      <c r="AH977" s="504">
        <v>0.70001073306858419</v>
      </c>
      <c r="AI977" s="594">
        <v>1123.7</v>
      </c>
      <c r="AJ977" s="56">
        <v>196</v>
      </c>
      <c r="AK977" s="441">
        <v>0.09</v>
      </c>
      <c r="AL977" s="56">
        <v>251.6</v>
      </c>
      <c r="AM977" s="497">
        <v>0.79001073306858416</v>
      </c>
      <c r="AN977" s="466"/>
    </row>
    <row r="978" spans="2:40" x14ac:dyDescent="0.25">
      <c r="B978" s="576">
        <v>964</v>
      </c>
      <c r="C978" s="666"/>
      <c r="D978" s="28" t="s">
        <v>689</v>
      </c>
      <c r="E978" s="572">
        <v>3</v>
      </c>
      <c r="F978" s="572">
        <v>18.5</v>
      </c>
      <c r="G978" s="572">
        <v>17.5</v>
      </c>
      <c r="H978" s="56">
        <v>1665.4999999999998</v>
      </c>
      <c r="I978" s="56">
        <v>44.4</v>
      </c>
      <c r="J978" s="639">
        <v>0.26484539177424199</v>
      </c>
      <c r="K978" s="56">
        <v>441.09999999999997</v>
      </c>
      <c r="L978" s="639">
        <v>0</v>
      </c>
      <c r="M978" s="56">
        <v>0</v>
      </c>
      <c r="N978" s="639">
        <v>0</v>
      </c>
      <c r="O978" s="56">
        <v>0</v>
      </c>
      <c r="P978" s="56">
        <v>0</v>
      </c>
      <c r="Q978" s="56">
        <v>0</v>
      </c>
      <c r="R978" s="56">
        <v>144</v>
      </c>
      <c r="S978" s="56">
        <v>0</v>
      </c>
      <c r="T978" s="56">
        <v>206.80000000000004</v>
      </c>
      <c r="U978" s="639">
        <v>0.1118583008105674</v>
      </c>
      <c r="V978" s="66">
        <v>186.29999999999998</v>
      </c>
      <c r="W978" s="56">
        <v>0</v>
      </c>
      <c r="X978" s="56">
        <v>0</v>
      </c>
      <c r="Y978" s="56">
        <v>0</v>
      </c>
      <c r="Z978" s="60">
        <v>2688.1000000000004</v>
      </c>
      <c r="AA978" s="142">
        <v>305.60000000000002</v>
      </c>
      <c r="AB978" s="56">
        <v>491.9</v>
      </c>
      <c r="AC978" s="56">
        <v>2501.8000000000002</v>
      </c>
      <c r="AD978" s="244">
        <v>0.7</v>
      </c>
      <c r="AE978" s="56">
        <v>1165.8499999999997</v>
      </c>
      <c r="AF978" s="56"/>
      <c r="AG978" s="56">
        <v>673.9</v>
      </c>
      <c r="AH978" s="504">
        <v>0.69996997898528979</v>
      </c>
      <c r="AI978" s="594">
        <v>673.9</v>
      </c>
      <c r="AJ978" s="56"/>
      <c r="AK978" s="441">
        <v>0</v>
      </c>
      <c r="AL978" s="56">
        <v>0</v>
      </c>
      <c r="AM978" s="497">
        <v>0.69996997898528979</v>
      </c>
      <c r="AN978" s="466"/>
    </row>
    <row r="979" spans="2:40" x14ac:dyDescent="0.25">
      <c r="B979" s="576">
        <v>965</v>
      </c>
      <c r="C979" s="666" t="s">
        <v>690</v>
      </c>
      <c r="D979" s="496" t="s">
        <v>124</v>
      </c>
      <c r="E979" s="530">
        <v>6</v>
      </c>
      <c r="F979" s="530">
        <v>34.5</v>
      </c>
      <c r="G979" s="530">
        <v>34.5</v>
      </c>
      <c r="H979" s="65">
        <v>4348.2</v>
      </c>
      <c r="I979" s="65">
        <v>116.4</v>
      </c>
      <c r="J979" s="615">
        <v>0.25511705993284584</v>
      </c>
      <c r="K979" s="65">
        <v>1109.3000000000002</v>
      </c>
      <c r="L979" s="615">
        <v>0</v>
      </c>
      <c r="M979" s="65">
        <v>0</v>
      </c>
      <c r="N979" s="615">
        <v>0</v>
      </c>
      <c r="O979" s="65">
        <v>0</v>
      </c>
      <c r="P979" s="65">
        <v>0</v>
      </c>
      <c r="Q979" s="65">
        <v>0</v>
      </c>
      <c r="R979" s="65">
        <v>130.6</v>
      </c>
      <c r="S979" s="65">
        <v>6.3000000000000007</v>
      </c>
      <c r="T979" s="65">
        <v>415.6</v>
      </c>
      <c r="U979" s="615">
        <v>8.3896784876500624E-2</v>
      </c>
      <c r="V979" s="65">
        <v>364.8</v>
      </c>
      <c r="W979" s="65">
        <v>0</v>
      </c>
      <c r="X979" s="65">
        <v>0</v>
      </c>
      <c r="Y979" s="65">
        <v>0</v>
      </c>
      <c r="Z979" s="65">
        <v>6491.1999999999989</v>
      </c>
      <c r="AA979" s="140">
        <v>1369.9</v>
      </c>
      <c r="AB979" s="140">
        <v>1734.6999999999998</v>
      </c>
      <c r="AC979" s="140">
        <v>6126.4</v>
      </c>
      <c r="AD979" s="232">
        <v>0.7</v>
      </c>
      <c r="AE979" s="140">
        <v>3043.74</v>
      </c>
      <c r="AF979" s="140"/>
      <c r="AG979" s="140">
        <v>1309</v>
      </c>
      <c r="AH979" s="497"/>
      <c r="AI979" s="140">
        <v>1309</v>
      </c>
      <c r="AJ979" s="65"/>
      <c r="AK979" s="429">
        <v>0</v>
      </c>
      <c r="AL979" s="65">
        <v>0</v>
      </c>
      <c r="AM979" s="498"/>
      <c r="AN979" s="62">
        <v>0</v>
      </c>
    </row>
    <row r="980" spans="2:40" x14ac:dyDescent="0.25">
      <c r="B980" s="576">
        <v>966</v>
      </c>
      <c r="C980" s="666"/>
      <c r="D980" s="28" t="s">
        <v>691</v>
      </c>
      <c r="E980" s="572">
        <v>4</v>
      </c>
      <c r="F980" s="572">
        <v>18.5</v>
      </c>
      <c r="G980" s="572">
        <v>18.5</v>
      </c>
      <c r="H980" s="56">
        <v>2333.1999999999998</v>
      </c>
      <c r="I980" s="56">
        <v>66</v>
      </c>
      <c r="J980" s="639">
        <v>0.32516143779644552</v>
      </c>
      <c r="K980" s="56">
        <v>569</v>
      </c>
      <c r="L980" s="639">
        <v>0</v>
      </c>
      <c r="M980" s="56">
        <v>0</v>
      </c>
      <c r="N980" s="639">
        <v>0</v>
      </c>
      <c r="O980" s="56">
        <v>0</v>
      </c>
      <c r="P980" s="56">
        <v>0</v>
      </c>
      <c r="Q980" s="56">
        <v>0</v>
      </c>
      <c r="R980" s="56">
        <v>73.5</v>
      </c>
      <c r="S980" s="56">
        <v>4.2</v>
      </c>
      <c r="T980" s="56">
        <v>221.5</v>
      </c>
      <c r="U980" s="639">
        <v>8.3876221498371331E-2</v>
      </c>
      <c r="V980" s="66">
        <v>195.7</v>
      </c>
      <c r="W980" s="56">
        <v>0</v>
      </c>
      <c r="X980" s="56">
        <v>0</v>
      </c>
      <c r="Y980" s="56">
        <v>0</v>
      </c>
      <c r="Z980" s="60">
        <v>3463.0999999999995</v>
      </c>
      <c r="AA980" s="142">
        <v>726.9</v>
      </c>
      <c r="AB980" s="56">
        <v>922.59999999999991</v>
      </c>
      <c r="AC980" s="56">
        <v>3267.3999999999996</v>
      </c>
      <c r="AD980" s="244">
        <v>0.7</v>
      </c>
      <c r="AE980" s="56">
        <v>1633.2399999999998</v>
      </c>
      <c r="AF980" s="56"/>
      <c r="AG980" s="56">
        <v>710.6</v>
      </c>
      <c r="AH980" s="504">
        <v>0.69998285616320932</v>
      </c>
      <c r="AI980" s="594">
        <v>710.6</v>
      </c>
      <c r="AJ980" s="56">
        <v>104</v>
      </c>
      <c r="AK980" s="441">
        <v>0</v>
      </c>
      <c r="AL980" s="56">
        <v>0</v>
      </c>
      <c r="AM980" s="497">
        <v>0.69998285616320932</v>
      </c>
      <c r="AN980" s="466"/>
    </row>
    <row r="981" spans="2:40" x14ac:dyDescent="0.25">
      <c r="B981" s="576">
        <v>967</v>
      </c>
      <c r="C981" s="666"/>
      <c r="D981" s="28" t="s">
        <v>692</v>
      </c>
      <c r="E981" s="572">
        <v>2</v>
      </c>
      <c r="F981" s="572">
        <v>16</v>
      </c>
      <c r="G981" s="572">
        <v>16</v>
      </c>
      <c r="H981" s="56">
        <v>2015</v>
      </c>
      <c r="I981" s="56">
        <v>50.4</v>
      </c>
      <c r="J981" s="639">
        <v>0.35755409966249752</v>
      </c>
      <c r="K981" s="56">
        <v>540.30000000000007</v>
      </c>
      <c r="L981" s="639">
        <v>0</v>
      </c>
      <c r="M981" s="56">
        <v>0</v>
      </c>
      <c r="N981" s="639">
        <v>0</v>
      </c>
      <c r="O981" s="56">
        <v>0</v>
      </c>
      <c r="P981" s="56">
        <v>0</v>
      </c>
      <c r="Q981" s="56">
        <v>0</v>
      </c>
      <c r="R981" s="56">
        <v>57.1</v>
      </c>
      <c r="S981" s="56">
        <v>2.1</v>
      </c>
      <c r="T981" s="56">
        <v>194.10000000000002</v>
      </c>
      <c r="U981" s="639">
        <v>8.3920595533498774E-2</v>
      </c>
      <c r="V981" s="66">
        <v>169.10000000000002</v>
      </c>
      <c r="W981" s="56">
        <v>0</v>
      </c>
      <c r="X981" s="56">
        <v>0</v>
      </c>
      <c r="Y981" s="56">
        <v>0</v>
      </c>
      <c r="Z981" s="60">
        <v>3028.1</v>
      </c>
      <c r="AA981" s="142">
        <v>643</v>
      </c>
      <c r="AB981" s="56">
        <v>812.1</v>
      </c>
      <c r="AC981" s="56">
        <v>2859</v>
      </c>
      <c r="AD981" s="244">
        <v>0.7</v>
      </c>
      <c r="AE981" s="56">
        <v>1410.5</v>
      </c>
      <c r="AF981" s="56"/>
      <c r="AG981" s="56">
        <v>598.4</v>
      </c>
      <c r="AH981" s="504">
        <v>0.7</v>
      </c>
      <c r="AI981" s="594">
        <v>598.4</v>
      </c>
      <c r="AJ981" s="56"/>
      <c r="AK981" s="441">
        <v>0</v>
      </c>
      <c r="AL981" s="56">
        <v>0</v>
      </c>
      <c r="AM981" s="497">
        <v>0.7</v>
      </c>
      <c r="AN981" s="466"/>
    </row>
    <row r="982" spans="2:40" x14ac:dyDescent="0.25">
      <c r="B982" s="576">
        <v>968</v>
      </c>
      <c r="C982" s="666" t="s">
        <v>844</v>
      </c>
      <c r="D982" s="496" t="s">
        <v>124</v>
      </c>
      <c r="E982" s="566">
        <v>22</v>
      </c>
      <c r="F982" s="566">
        <v>130</v>
      </c>
      <c r="G982" s="566">
        <v>126</v>
      </c>
      <c r="H982" s="527">
        <v>11218.1</v>
      </c>
      <c r="I982" s="527">
        <v>314.39999999999998</v>
      </c>
      <c r="J982" s="615">
        <v>0.26718428254338972</v>
      </c>
      <c r="K982" s="527">
        <v>2997.3</v>
      </c>
      <c r="L982" s="615">
        <v>0</v>
      </c>
      <c r="M982" s="527">
        <v>0</v>
      </c>
      <c r="N982" s="617">
        <v>0</v>
      </c>
      <c r="O982" s="527">
        <v>0</v>
      </c>
      <c r="P982" s="527">
        <v>0</v>
      </c>
      <c r="Q982" s="527">
        <v>0</v>
      </c>
      <c r="R982" s="527">
        <v>580.6</v>
      </c>
      <c r="S982" s="527">
        <v>17</v>
      </c>
      <c r="T982" s="527">
        <v>1365.2000000000003</v>
      </c>
      <c r="U982" s="615">
        <v>0.11185494869897755</v>
      </c>
      <c r="V982" s="527">
        <v>1254.8000000000002</v>
      </c>
      <c r="W982" s="527">
        <v>0</v>
      </c>
      <c r="X982" s="527">
        <v>0</v>
      </c>
      <c r="Y982" s="527">
        <v>0</v>
      </c>
      <c r="Z982" s="527">
        <v>17747.400000000001</v>
      </c>
      <c r="AA982" s="528">
        <v>2017.3999999999999</v>
      </c>
      <c r="AB982" s="528">
        <v>3272.2</v>
      </c>
      <c r="AC982" s="528">
        <v>16492.600000000002</v>
      </c>
      <c r="AD982" s="618">
        <v>0.7</v>
      </c>
      <c r="AE982" s="528">
        <v>7852.67</v>
      </c>
      <c r="AF982" s="528"/>
      <c r="AG982" s="528">
        <v>5493.4</v>
      </c>
      <c r="AH982" s="521"/>
      <c r="AI982" s="528">
        <v>4580.5</v>
      </c>
      <c r="AJ982" s="527"/>
      <c r="AK982" s="550"/>
      <c r="AL982" s="527">
        <v>912.9</v>
      </c>
      <c r="AM982" s="518"/>
      <c r="AN982" s="529">
        <v>0</v>
      </c>
    </row>
    <row r="983" spans="2:40" x14ac:dyDescent="0.25">
      <c r="B983" s="576">
        <v>969</v>
      </c>
      <c r="C983" s="666"/>
      <c r="D983" s="28" t="s">
        <v>693</v>
      </c>
      <c r="E983" s="114">
        <v>16</v>
      </c>
      <c r="F983" s="114">
        <v>71</v>
      </c>
      <c r="G983" s="114">
        <v>70</v>
      </c>
      <c r="H983" s="47">
        <v>6381.4000000000005</v>
      </c>
      <c r="I983" s="47">
        <v>180</v>
      </c>
      <c r="J983" s="644">
        <v>0.27224433509888107</v>
      </c>
      <c r="K983" s="47">
        <v>1737.3</v>
      </c>
      <c r="L983" s="644">
        <v>0</v>
      </c>
      <c r="M983" s="47">
        <v>0</v>
      </c>
      <c r="N983" s="644">
        <v>0</v>
      </c>
      <c r="O983" s="47">
        <v>0</v>
      </c>
      <c r="P983" s="47">
        <v>0</v>
      </c>
      <c r="Q983" s="47">
        <v>0</v>
      </c>
      <c r="R983" s="47">
        <v>257.70000000000005</v>
      </c>
      <c r="S983" s="47">
        <v>8.5</v>
      </c>
      <c r="T983" s="47">
        <v>773.2</v>
      </c>
      <c r="U983" s="644">
        <v>0.11182499138120161</v>
      </c>
      <c r="V983" s="47">
        <v>713.6</v>
      </c>
      <c r="W983" s="47">
        <v>0</v>
      </c>
      <c r="X983" s="47">
        <v>0</v>
      </c>
      <c r="Y983" s="47">
        <v>0</v>
      </c>
      <c r="Z983" s="60">
        <v>10051.700000000003</v>
      </c>
      <c r="AA983" s="144">
        <v>1142.5999999999999</v>
      </c>
      <c r="AB983" s="47">
        <v>1856.1999999999998</v>
      </c>
      <c r="AC983" s="47">
        <v>9338.1000000000022</v>
      </c>
      <c r="AD983" s="247">
        <v>0.7</v>
      </c>
      <c r="AE983" s="47">
        <v>4466.9800000000005</v>
      </c>
      <c r="AF983" s="47"/>
      <c r="AG983" s="47">
        <v>3185.1000000000004</v>
      </c>
      <c r="AH983" s="505">
        <v>0.70000313410850279</v>
      </c>
      <c r="AI983" s="594">
        <v>2610.8000000000002</v>
      </c>
      <c r="AJ983" s="47">
        <v>204</v>
      </c>
      <c r="AK983" s="446">
        <v>0.09</v>
      </c>
      <c r="AL983" s="47">
        <v>574.29999999999995</v>
      </c>
      <c r="AM983" s="497">
        <v>0.79000313410850276</v>
      </c>
      <c r="AN983" s="467"/>
    </row>
    <row r="984" spans="2:40" x14ac:dyDescent="0.25">
      <c r="B984" s="576">
        <v>970</v>
      </c>
      <c r="C984" s="666"/>
      <c r="D984" s="28" t="s">
        <v>694</v>
      </c>
      <c r="E984" s="114">
        <v>6</v>
      </c>
      <c r="F984" s="114">
        <v>59</v>
      </c>
      <c r="G984" s="114">
        <v>56</v>
      </c>
      <c r="H984" s="47">
        <v>4836.7</v>
      </c>
      <c r="I984" s="47">
        <v>134.4</v>
      </c>
      <c r="J984" s="644">
        <v>0.26050819773812722</v>
      </c>
      <c r="K984" s="47">
        <v>1260</v>
      </c>
      <c r="L984" s="644">
        <v>0</v>
      </c>
      <c r="M984" s="47">
        <v>0</v>
      </c>
      <c r="N984" s="644">
        <v>0</v>
      </c>
      <c r="O984" s="47">
        <v>0</v>
      </c>
      <c r="P984" s="47">
        <v>0</v>
      </c>
      <c r="Q984" s="47">
        <v>0</v>
      </c>
      <c r="R984" s="47">
        <v>322.89999999999998</v>
      </c>
      <c r="S984" s="47">
        <v>8.5</v>
      </c>
      <c r="T984" s="47">
        <v>592.00000000000011</v>
      </c>
      <c r="U984" s="644">
        <v>0.11189447350466228</v>
      </c>
      <c r="V984" s="47">
        <v>541.20000000000005</v>
      </c>
      <c r="W984" s="47">
        <v>0</v>
      </c>
      <c r="X984" s="47">
        <v>0</v>
      </c>
      <c r="Y984" s="47">
        <v>0</v>
      </c>
      <c r="Z984" s="60">
        <v>7695.6999999999989</v>
      </c>
      <c r="AA984" s="144">
        <v>874.8</v>
      </c>
      <c r="AB984" s="47">
        <v>1416</v>
      </c>
      <c r="AC984" s="47">
        <v>7154.4999999999991</v>
      </c>
      <c r="AD984" s="247">
        <v>0.7</v>
      </c>
      <c r="AE984" s="47">
        <v>3385.6899999999996</v>
      </c>
      <c r="AF984" s="47"/>
      <c r="AG984" s="47">
        <v>2308.3000000000002</v>
      </c>
      <c r="AH984" s="505">
        <v>0.70000206752537886</v>
      </c>
      <c r="AI984" s="594">
        <v>1969.7</v>
      </c>
      <c r="AJ984" s="47">
        <v>137</v>
      </c>
      <c r="AK984" s="446">
        <v>7.0000000000000007E-2</v>
      </c>
      <c r="AL984" s="47">
        <v>338.6</v>
      </c>
      <c r="AM984" s="497">
        <v>0.77000206752537892</v>
      </c>
      <c r="AN984" s="467"/>
    </row>
    <row r="985" spans="2:40" x14ac:dyDescent="0.25">
      <c r="B985" s="576">
        <v>971</v>
      </c>
      <c r="C985" s="666" t="s">
        <v>695</v>
      </c>
      <c r="D985" s="496" t="s">
        <v>124</v>
      </c>
      <c r="E985" s="566">
        <v>10</v>
      </c>
      <c r="F985" s="566">
        <v>74</v>
      </c>
      <c r="G985" s="566">
        <v>70</v>
      </c>
      <c r="H985" s="527">
        <v>6177.4000000000005</v>
      </c>
      <c r="I985" s="527">
        <v>248.39999999999998</v>
      </c>
      <c r="J985" s="615">
        <v>0.34279794088127685</v>
      </c>
      <c r="K985" s="527">
        <v>2117.6</v>
      </c>
      <c r="L985" s="615">
        <v>1.5508142584258748E-2</v>
      </c>
      <c r="M985" s="527">
        <v>95.8</v>
      </c>
      <c r="N985" s="617">
        <v>0</v>
      </c>
      <c r="O985" s="527">
        <v>0</v>
      </c>
      <c r="P985" s="527">
        <v>0</v>
      </c>
      <c r="Q985" s="527">
        <v>0</v>
      </c>
      <c r="R985" s="527">
        <v>280.7</v>
      </c>
      <c r="S985" s="527">
        <v>16.899999999999999</v>
      </c>
      <c r="T985" s="527">
        <v>802.3</v>
      </c>
      <c r="U985" s="615">
        <v>0.1118431702658076</v>
      </c>
      <c r="V985" s="527">
        <v>690.9</v>
      </c>
      <c r="W985" s="527">
        <v>0</v>
      </c>
      <c r="X985" s="527">
        <v>0</v>
      </c>
      <c r="Y985" s="527">
        <v>0</v>
      </c>
      <c r="Z985" s="527">
        <v>10430</v>
      </c>
      <c r="AA985" s="528">
        <v>1185.5999999999999</v>
      </c>
      <c r="AB985" s="528">
        <v>1876.5</v>
      </c>
      <c r="AC985" s="528">
        <v>9739.1</v>
      </c>
      <c r="AD985" s="618">
        <v>0.7</v>
      </c>
      <c r="AE985" s="528">
        <v>4324.18</v>
      </c>
      <c r="AF985" s="528"/>
      <c r="AG985" s="528">
        <v>2708.8</v>
      </c>
      <c r="AH985" s="521"/>
      <c r="AI985" s="528">
        <v>2447.8000000000002</v>
      </c>
      <c r="AJ985" s="527"/>
      <c r="AK985" s="550"/>
      <c r="AL985" s="527">
        <v>261</v>
      </c>
      <c r="AM985" s="518"/>
      <c r="AN985" s="529">
        <v>0</v>
      </c>
    </row>
    <row r="986" spans="2:40" x14ac:dyDescent="0.25">
      <c r="B986" s="576">
        <v>972</v>
      </c>
      <c r="C986" s="666"/>
      <c r="D986" s="28" t="s">
        <v>696</v>
      </c>
      <c r="E986" s="572">
        <v>1</v>
      </c>
      <c r="F986" s="572">
        <v>14</v>
      </c>
      <c r="G986" s="572">
        <v>13</v>
      </c>
      <c r="H986" s="56">
        <v>1208.8000000000002</v>
      </c>
      <c r="I986" s="56">
        <v>45.599999999999994</v>
      </c>
      <c r="J986" s="639">
        <v>0.34645929847782919</v>
      </c>
      <c r="K986" s="56">
        <v>418.8</v>
      </c>
      <c r="L986" s="639">
        <v>0</v>
      </c>
      <c r="M986" s="56">
        <v>0</v>
      </c>
      <c r="N986" s="639">
        <v>0</v>
      </c>
      <c r="O986" s="56">
        <v>0</v>
      </c>
      <c r="P986" s="56">
        <v>0</v>
      </c>
      <c r="Q986" s="56">
        <v>0</v>
      </c>
      <c r="R986" s="56">
        <v>77.800000000000011</v>
      </c>
      <c r="S986" s="56">
        <v>4.2</v>
      </c>
      <c r="T986" s="56">
        <v>157.5</v>
      </c>
      <c r="U986" s="639">
        <v>0.11176373262739905</v>
      </c>
      <c r="V986" s="66">
        <v>135.1</v>
      </c>
      <c r="W986" s="56">
        <v>0</v>
      </c>
      <c r="X986" s="56">
        <v>0</v>
      </c>
      <c r="Y986" s="56">
        <v>0</v>
      </c>
      <c r="Z986" s="60">
        <v>2047.8</v>
      </c>
      <c r="AA986" s="142">
        <v>232.8</v>
      </c>
      <c r="AB986" s="56">
        <v>367.9</v>
      </c>
      <c r="AC986" s="56">
        <v>1912.7</v>
      </c>
      <c r="AD986" s="244">
        <v>0.7</v>
      </c>
      <c r="AE986" s="56">
        <v>846.16000000000008</v>
      </c>
      <c r="AF986" s="56"/>
      <c r="AG986" s="56">
        <v>478.3</v>
      </c>
      <c r="AH986" s="504">
        <v>0.70003309066843145</v>
      </c>
      <c r="AI986" s="594">
        <v>478.3</v>
      </c>
      <c r="AJ986" s="56"/>
      <c r="AK986" s="441">
        <v>0</v>
      </c>
      <c r="AL986" s="56">
        <v>0</v>
      </c>
      <c r="AM986" s="497">
        <v>0.70003309066843145</v>
      </c>
      <c r="AN986" s="466"/>
    </row>
    <row r="987" spans="2:40" x14ac:dyDescent="0.25">
      <c r="B987" s="576">
        <v>973</v>
      </c>
      <c r="C987" s="666"/>
      <c r="D987" s="28" t="s">
        <v>697</v>
      </c>
      <c r="E987" s="572">
        <v>7</v>
      </c>
      <c r="F987" s="572">
        <v>47</v>
      </c>
      <c r="G987" s="572">
        <v>44</v>
      </c>
      <c r="H987" s="56">
        <v>3728.8</v>
      </c>
      <c r="I987" s="56">
        <v>145.19999999999999</v>
      </c>
      <c r="J987" s="639">
        <v>0.3156511478223557</v>
      </c>
      <c r="K987" s="56">
        <v>1177</v>
      </c>
      <c r="L987" s="639">
        <v>2.5691911606951296E-2</v>
      </c>
      <c r="M987" s="56">
        <v>95.8</v>
      </c>
      <c r="N987" s="639">
        <v>0</v>
      </c>
      <c r="O987" s="56">
        <v>0</v>
      </c>
      <c r="P987" s="56">
        <v>0</v>
      </c>
      <c r="Q987" s="56">
        <v>0</v>
      </c>
      <c r="R987" s="56">
        <v>165</v>
      </c>
      <c r="S987" s="56">
        <v>8.5</v>
      </c>
      <c r="T987" s="56">
        <v>478.1</v>
      </c>
      <c r="U987" s="639">
        <v>0.11183222484445397</v>
      </c>
      <c r="V987" s="66">
        <v>417</v>
      </c>
      <c r="W987" s="56">
        <v>0</v>
      </c>
      <c r="X987" s="56">
        <v>0</v>
      </c>
      <c r="Y987" s="56">
        <v>0</v>
      </c>
      <c r="Z987" s="60">
        <v>6215.4000000000005</v>
      </c>
      <c r="AA987" s="142">
        <v>706.5</v>
      </c>
      <c r="AB987" s="56">
        <v>1123.5</v>
      </c>
      <c r="AC987" s="56">
        <v>5798.4000000000005</v>
      </c>
      <c r="AD987" s="244">
        <v>0.7</v>
      </c>
      <c r="AE987" s="56">
        <v>2610.16</v>
      </c>
      <c r="AF987" s="56"/>
      <c r="AG987" s="56">
        <v>1747.7</v>
      </c>
      <c r="AH987" s="504">
        <v>0.70001072731173564</v>
      </c>
      <c r="AI987" s="594">
        <v>1486.7</v>
      </c>
      <c r="AJ987" s="56">
        <v>129</v>
      </c>
      <c r="AK987" s="441">
        <v>7.0000000000000007E-2</v>
      </c>
      <c r="AL987" s="56">
        <v>261</v>
      </c>
      <c r="AM987" s="497">
        <v>0.77001072731173559</v>
      </c>
      <c r="AN987" s="466"/>
    </row>
    <row r="988" spans="2:40" x14ac:dyDescent="0.25">
      <c r="B988" s="576">
        <v>974</v>
      </c>
      <c r="C988" s="666"/>
      <c r="D988" s="28" t="s">
        <v>698</v>
      </c>
      <c r="E988" s="572">
        <v>2</v>
      </c>
      <c r="F988" s="572">
        <v>13</v>
      </c>
      <c r="G988" s="572">
        <v>13</v>
      </c>
      <c r="H988" s="56">
        <v>1239.8000000000002</v>
      </c>
      <c r="I988" s="56">
        <v>57.6</v>
      </c>
      <c r="J988" s="639">
        <v>0.42087433457009188</v>
      </c>
      <c r="K988" s="56">
        <v>521.79999999999995</v>
      </c>
      <c r="L988" s="639">
        <v>0</v>
      </c>
      <c r="M988" s="56">
        <v>0</v>
      </c>
      <c r="N988" s="639">
        <v>0</v>
      </c>
      <c r="O988" s="56">
        <v>0</v>
      </c>
      <c r="P988" s="56">
        <v>0</v>
      </c>
      <c r="Q988" s="56">
        <v>0</v>
      </c>
      <c r="R988" s="56">
        <v>37.9</v>
      </c>
      <c r="S988" s="56">
        <v>4.2</v>
      </c>
      <c r="T988" s="56">
        <v>166.7</v>
      </c>
      <c r="U988" s="639">
        <v>0.1119535408936925</v>
      </c>
      <c r="V988" s="66">
        <v>138.79999999999998</v>
      </c>
      <c r="W988" s="56">
        <v>0</v>
      </c>
      <c r="X988" s="56">
        <v>0</v>
      </c>
      <c r="Y988" s="56">
        <v>0</v>
      </c>
      <c r="Z988" s="60">
        <v>2166.8000000000002</v>
      </c>
      <c r="AA988" s="142">
        <v>246.3</v>
      </c>
      <c r="AB988" s="56">
        <v>385.1</v>
      </c>
      <c r="AC988" s="56">
        <v>2028.0000000000002</v>
      </c>
      <c r="AD988" s="244">
        <v>0.7</v>
      </c>
      <c r="AE988" s="56">
        <v>867.86000000000013</v>
      </c>
      <c r="AF988" s="56"/>
      <c r="AG988" s="56">
        <v>482.8</v>
      </c>
      <c r="AH988" s="504">
        <v>0.70003226326826906</v>
      </c>
      <c r="AI988" s="594">
        <v>482.8</v>
      </c>
      <c r="AJ988" s="56"/>
      <c r="AK988" s="441">
        <v>0</v>
      </c>
      <c r="AL988" s="56">
        <v>0</v>
      </c>
      <c r="AM988" s="497">
        <v>0.70003226326826906</v>
      </c>
      <c r="AN988" s="466"/>
    </row>
    <row r="989" spans="2:40" x14ac:dyDescent="0.25">
      <c r="B989" s="576">
        <v>975</v>
      </c>
      <c r="C989" s="666" t="s">
        <v>699</v>
      </c>
      <c r="D989" s="496" t="s">
        <v>124</v>
      </c>
      <c r="E989" s="530">
        <v>4</v>
      </c>
      <c r="F989" s="530">
        <v>35.200000000000003</v>
      </c>
      <c r="G989" s="530">
        <v>31</v>
      </c>
      <c r="H989" s="65">
        <v>3463.5</v>
      </c>
      <c r="I989" s="65">
        <v>115.19999999999999</v>
      </c>
      <c r="J989" s="615">
        <v>0.28664645589721377</v>
      </c>
      <c r="K989" s="65">
        <v>992.8</v>
      </c>
      <c r="L989" s="615">
        <v>0</v>
      </c>
      <c r="M989" s="65">
        <v>0</v>
      </c>
      <c r="N989" s="615">
        <v>0</v>
      </c>
      <c r="O989" s="65">
        <v>0</v>
      </c>
      <c r="P989" s="65">
        <v>0</v>
      </c>
      <c r="Q989" s="65">
        <v>0</v>
      </c>
      <c r="R989" s="65">
        <v>133.1</v>
      </c>
      <c r="S989" s="65">
        <v>8.4</v>
      </c>
      <c r="T989" s="65">
        <v>376.3</v>
      </c>
      <c r="U989" s="615">
        <v>9.4875126317309072E-2</v>
      </c>
      <c r="V989" s="65">
        <v>328.59999999999997</v>
      </c>
      <c r="W989" s="65">
        <v>0</v>
      </c>
      <c r="X989" s="65">
        <v>0</v>
      </c>
      <c r="Y989" s="65">
        <v>0</v>
      </c>
      <c r="Z989" s="65">
        <v>5417.9000000000005</v>
      </c>
      <c r="AA989" s="140">
        <v>941.7</v>
      </c>
      <c r="AB989" s="140">
        <v>1270.3</v>
      </c>
      <c r="AC989" s="140">
        <v>5089.3</v>
      </c>
      <c r="AD989" s="232">
        <v>0.7</v>
      </c>
      <c r="AE989" s="140">
        <v>2424.4499999999998</v>
      </c>
      <c r="AF989" s="140"/>
      <c r="AG989" s="140">
        <v>1154.1999999999998</v>
      </c>
      <c r="AH989" s="497"/>
      <c r="AI989" s="140">
        <v>1154.1999999999998</v>
      </c>
      <c r="AJ989" s="65"/>
      <c r="AK989" s="429">
        <v>0</v>
      </c>
      <c r="AL989" s="65">
        <v>0</v>
      </c>
      <c r="AM989" s="498"/>
      <c r="AN989" s="62">
        <v>0</v>
      </c>
    </row>
    <row r="990" spans="2:40" x14ac:dyDescent="0.25">
      <c r="B990" s="576">
        <v>976</v>
      </c>
      <c r="C990" s="666"/>
      <c r="D990" s="28" t="s">
        <v>700</v>
      </c>
      <c r="E990" s="572">
        <v>2</v>
      </c>
      <c r="F990" s="572">
        <v>18</v>
      </c>
      <c r="G990" s="572">
        <v>14</v>
      </c>
      <c r="H990" s="56">
        <v>1361.5000000000002</v>
      </c>
      <c r="I990" s="56">
        <v>45.599999999999994</v>
      </c>
      <c r="J990" s="639">
        <v>0.29438119720896067</v>
      </c>
      <c r="K990" s="56">
        <v>400.8</v>
      </c>
      <c r="L990" s="639">
        <v>0</v>
      </c>
      <c r="M990" s="56">
        <v>0</v>
      </c>
      <c r="N990" s="639">
        <v>0</v>
      </c>
      <c r="O990" s="56">
        <v>0</v>
      </c>
      <c r="P990" s="56">
        <v>0</v>
      </c>
      <c r="Q990" s="56">
        <v>0</v>
      </c>
      <c r="R990" s="56">
        <v>94.5</v>
      </c>
      <c r="S990" s="56">
        <v>4.2</v>
      </c>
      <c r="T990" s="56">
        <v>171.5</v>
      </c>
      <c r="U990" s="639">
        <v>0.11186191700330515</v>
      </c>
      <c r="V990" s="66">
        <v>152.29999999999998</v>
      </c>
      <c r="W990" s="56">
        <v>0</v>
      </c>
      <c r="X990" s="56">
        <v>0</v>
      </c>
      <c r="Y990" s="56">
        <v>0</v>
      </c>
      <c r="Z990" s="60">
        <v>2230.4000000000005</v>
      </c>
      <c r="AA990" s="142">
        <v>253.5</v>
      </c>
      <c r="AB990" s="56">
        <v>405.79999999999995</v>
      </c>
      <c r="AC990" s="56">
        <v>2078.1000000000004</v>
      </c>
      <c r="AD990" s="244">
        <v>0.7</v>
      </c>
      <c r="AE990" s="56">
        <v>953.05000000000007</v>
      </c>
      <c r="AF990" s="56"/>
      <c r="AG990" s="56">
        <v>547.29999999999995</v>
      </c>
      <c r="AH990" s="504">
        <v>0.70003672420124841</v>
      </c>
      <c r="AI990" s="594">
        <v>547.29999999999995</v>
      </c>
      <c r="AJ990" s="56"/>
      <c r="AK990" s="441">
        <v>0</v>
      </c>
      <c r="AL990" s="56">
        <v>0</v>
      </c>
      <c r="AM990" s="497">
        <v>0.70003672420124841</v>
      </c>
      <c r="AN990" s="466"/>
    </row>
    <row r="991" spans="2:40" x14ac:dyDescent="0.25">
      <c r="B991" s="576">
        <v>977</v>
      </c>
      <c r="C991" s="666"/>
      <c r="D991" s="28" t="s">
        <v>701</v>
      </c>
      <c r="E991" s="572">
        <v>2</v>
      </c>
      <c r="F991" s="572">
        <v>17.2</v>
      </c>
      <c r="G991" s="572">
        <v>17</v>
      </c>
      <c r="H991" s="56">
        <v>2102</v>
      </c>
      <c r="I991" s="56">
        <v>69.599999999999994</v>
      </c>
      <c r="J991" s="639">
        <v>0.37549156412533302</v>
      </c>
      <c r="K991" s="56">
        <v>592</v>
      </c>
      <c r="L991" s="639">
        <v>0</v>
      </c>
      <c r="M991" s="56">
        <v>0</v>
      </c>
      <c r="N991" s="639">
        <v>0</v>
      </c>
      <c r="O991" s="56">
        <v>0</v>
      </c>
      <c r="P991" s="56">
        <v>0</v>
      </c>
      <c r="Q991" s="56">
        <v>0</v>
      </c>
      <c r="R991" s="56">
        <v>38.6</v>
      </c>
      <c r="S991" s="56">
        <v>4.2</v>
      </c>
      <c r="T991" s="56">
        <v>204.8</v>
      </c>
      <c r="U991" s="639">
        <v>8.3872502378686958E-2</v>
      </c>
      <c r="V991" s="66">
        <v>176.29999999999998</v>
      </c>
      <c r="W991" s="56">
        <v>0</v>
      </c>
      <c r="X991" s="56">
        <v>0</v>
      </c>
      <c r="Y991" s="56">
        <v>0</v>
      </c>
      <c r="Z991" s="60">
        <v>3187.5</v>
      </c>
      <c r="AA991" s="142">
        <v>688.2</v>
      </c>
      <c r="AB991" s="56">
        <v>864.5</v>
      </c>
      <c r="AC991" s="56">
        <v>3011.2</v>
      </c>
      <c r="AD991" s="244">
        <v>0.7</v>
      </c>
      <c r="AE991" s="56">
        <v>1471.3999999999999</v>
      </c>
      <c r="AF991" s="56"/>
      <c r="AG991" s="56">
        <v>606.9</v>
      </c>
      <c r="AH991" s="504">
        <v>0.70000000000000007</v>
      </c>
      <c r="AI991" s="594">
        <v>606.9</v>
      </c>
      <c r="AJ991" s="56"/>
      <c r="AK991" s="441">
        <v>0</v>
      </c>
      <c r="AL991" s="56">
        <v>0</v>
      </c>
      <c r="AM991" s="497">
        <v>0.70000000000000007</v>
      </c>
      <c r="AN991" s="466"/>
    </row>
    <row r="992" spans="2:40" x14ac:dyDescent="0.25">
      <c r="B992" s="576">
        <v>978</v>
      </c>
      <c r="C992" s="666" t="s">
        <v>702</v>
      </c>
      <c r="D992" s="496" t="s">
        <v>124</v>
      </c>
      <c r="E992" s="566">
        <v>8</v>
      </c>
      <c r="F992" s="566">
        <v>43</v>
      </c>
      <c r="G992" s="566">
        <v>41</v>
      </c>
      <c r="H992" s="527">
        <v>3951.8000000000006</v>
      </c>
      <c r="I992" s="527">
        <v>128.4</v>
      </c>
      <c r="J992" s="615">
        <v>0.29098132496583828</v>
      </c>
      <c r="K992" s="527">
        <v>1149.8999999999999</v>
      </c>
      <c r="L992" s="615">
        <v>2.4166202743053793E-2</v>
      </c>
      <c r="M992" s="527">
        <v>95.5</v>
      </c>
      <c r="N992" s="617">
        <v>0</v>
      </c>
      <c r="O992" s="527">
        <v>0</v>
      </c>
      <c r="P992" s="527">
        <v>0</v>
      </c>
      <c r="Q992" s="527">
        <v>0</v>
      </c>
      <c r="R992" s="527">
        <v>158.9</v>
      </c>
      <c r="S992" s="527">
        <v>6.3000000000000007</v>
      </c>
      <c r="T992" s="527">
        <v>494.5</v>
      </c>
      <c r="U992" s="615">
        <v>0.11187307049951919</v>
      </c>
      <c r="V992" s="527">
        <v>442.1</v>
      </c>
      <c r="W992" s="527">
        <v>0</v>
      </c>
      <c r="X992" s="527">
        <v>0</v>
      </c>
      <c r="Y992" s="527">
        <v>0</v>
      </c>
      <c r="Z992" s="527">
        <v>6427.4000000000005</v>
      </c>
      <c r="AA992" s="528">
        <v>730.6</v>
      </c>
      <c r="AB992" s="528">
        <v>1172.7</v>
      </c>
      <c r="AC992" s="528">
        <v>5985.3</v>
      </c>
      <c r="AD992" s="618">
        <v>0.7</v>
      </c>
      <c r="AE992" s="528">
        <v>2766.26</v>
      </c>
      <c r="AF992" s="528"/>
      <c r="AG992" s="528">
        <v>1773.2</v>
      </c>
      <c r="AH992" s="521"/>
      <c r="AI992" s="528">
        <v>1593.5</v>
      </c>
      <c r="AJ992" s="527"/>
      <c r="AK992" s="550"/>
      <c r="AL992" s="527">
        <v>179.7</v>
      </c>
      <c r="AM992" s="518"/>
      <c r="AN992" s="529">
        <v>0</v>
      </c>
    </row>
    <row r="993" spans="2:42" x14ac:dyDescent="0.25">
      <c r="B993" s="576">
        <v>979</v>
      </c>
      <c r="C993" s="666"/>
      <c r="D993" s="28" t="s">
        <v>310</v>
      </c>
      <c r="E993" s="572">
        <v>5</v>
      </c>
      <c r="F993" s="572">
        <v>29</v>
      </c>
      <c r="G993" s="572">
        <v>27</v>
      </c>
      <c r="H993" s="56">
        <v>2567.6000000000004</v>
      </c>
      <c r="I993" s="56">
        <v>75.600000000000009</v>
      </c>
      <c r="J993" s="639">
        <v>0.27033026951238504</v>
      </c>
      <c r="K993" s="56">
        <v>694.09999999999991</v>
      </c>
      <c r="L993" s="639">
        <v>3.719426701978501E-2</v>
      </c>
      <c r="M993" s="56">
        <v>95.5</v>
      </c>
      <c r="N993" s="639">
        <v>0</v>
      </c>
      <c r="O993" s="56">
        <v>0</v>
      </c>
      <c r="P993" s="56">
        <v>0</v>
      </c>
      <c r="Q993" s="56">
        <v>0</v>
      </c>
      <c r="R993" s="56">
        <v>121.9</v>
      </c>
      <c r="S993" s="56">
        <v>4.2</v>
      </c>
      <c r="T993" s="56">
        <v>320.60000000000002</v>
      </c>
      <c r="U993" s="639">
        <v>0.11189437607103909</v>
      </c>
      <c r="V993" s="66">
        <v>287.3</v>
      </c>
      <c r="W993" s="56">
        <v>0</v>
      </c>
      <c r="X993" s="56">
        <v>0</v>
      </c>
      <c r="Y993" s="56">
        <v>0</v>
      </c>
      <c r="Z993" s="60">
        <v>4166.8</v>
      </c>
      <c r="AA993" s="142">
        <v>473.6</v>
      </c>
      <c r="AB993" s="56">
        <v>760.90000000000009</v>
      </c>
      <c r="AC993" s="56">
        <v>3879.5</v>
      </c>
      <c r="AD993" s="244">
        <v>0.7</v>
      </c>
      <c r="AE993" s="56">
        <v>1797.3200000000002</v>
      </c>
      <c r="AF993" s="56"/>
      <c r="AG993" s="56">
        <v>1216.1000000000001</v>
      </c>
      <c r="AH993" s="504">
        <v>0.69999221062470784</v>
      </c>
      <c r="AI993" s="594">
        <v>1036.4000000000001</v>
      </c>
      <c r="AJ993" s="56">
        <v>137</v>
      </c>
      <c r="AK993" s="441">
        <v>7.0000000000000007E-2</v>
      </c>
      <c r="AL993" s="56">
        <v>179.7</v>
      </c>
      <c r="AM993" s="497">
        <v>0.76999221062470791</v>
      </c>
      <c r="AN993" s="466"/>
    </row>
    <row r="994" spans="2:42" x14ac:dyDescent="0.25">
      <c r="B994" s="576">
        <v>980</v>
      </c>
      <c r="C994" s="666"/>
      <c r="D994" s="28" t="s">
        <v>703</v>
      </c>
      <c r="E994" s="572">
        <v>3</v>
      </c>
      <c r="F994" s="572">
        <v>14</v>
      </c>
      <c r="G994" s="572">
        <v>14</v>
      </c>
      <c r="H994" s="56">
        <v>1384.2000000000003</v>
      </c>
      <c r="I994" s="56">
        <v>52.8</v>
      </c>
      <c r="J994" s="639">
        <v>0.32928767519144625</v>
      </c>
      <c r="K994" s="56">
        <v>455.8</v>
      </c>
      <c r="L994" s="639">
        <v>0</v>
      </c>
      <c r="M994" s="56">
        <v>0</v>
      </c>
      <c r="N994" s="639">
        <v>0</v>
      </c>
      <c r="O994" s="56">
        <v>0</v>
      </c>
      <c r="P994" s="56">
        <v>0</v>
      </c>
      <c r="Q994" s="56">
        <v>0</v>
      </c>
      <c r="R994" s="56">
        <v>37</v>
      </c>
      <c r="S994" s="56">
        <v>2.1</v>
      </c>
      <c r="T994" s="56">
        <v>173.89999999999998</v>
      </c>
      <c r="U994" s="639">
        <v>0.11183355006501949</v>
      </c>
      <c r="V994" s="66">
        <v>154.80000000000001</v>
      </c>
      <c r="W994" s="56">
        <v>0</v>
      </c>
      <c r="X994" s="56">
        <v>0</v>
      </c>
      <c r="Y994" s="56">
        <v>0</v>
      </c>
      <c r="Z994" s="60">
        <v>2260.6000000000004</v>
      </c>
      <c r="AA994" s="142">
        <v>257</v>
      </c>
      <c r="AB994" s="56">
        <v>411.8</v>
      </c>
      <c r="AC994" s="56">
        <v>2105.8000000000002</v>
      </c>
      <c r="AD994" s="244">
        <v>0.7</v>
      </c>
      <c r="AE994" s="56">
        <v>968.94000000000017</v>
      </c>
      <c r="AF994" s="56"/>
      <c r="AG994" s="56">
        <v>557.1</v>
      </c>
      <c r="AH994" s="504">
        <v>0.69997110244184357</v>
      </c>
      <c r="AI994" s="594">
        <v>557.1</v>
      </c>
      <c r="AJ994" s="56"/>
      <c r="AK994" s="441">
        <v>0</v>
      </c>
      <c r="AL994" s="56">
        <v>0</v>
      </c>
      <c r="AM994" s="497">
        <v>0.69997110244184357</v>
      </c>
      <c r="AN994" s="466"/>
    </row>
    <row r="995" spans="2:42" x14ac:dyDescent="0.25">
      <c r="B995" s="576">
        <v>981</v>
      </c>
      <c r="C995" s="741" t="s">
        <v>704</v>
      </c>
      <c r="D995" s="742"/>
      <c r="E995" s="511">
        <v>260</v>
      </c>
      <c r="F995" s="511">
        <v>1083</v>
      </c>
      <c r="G995" s="511">
        <v>926</v>
      </c>
      <c r="H995" s="512">
        <v>89831.744000000006</v>
      </c>
      <c r="I995" s="512">
        <v>2755.99</v>
      </c>
      <c r="J995" s="598">
        <v>0.17428734234526272</v>
      </c>
      <c r="K995" s="512">
        <v>15656.53592</v>
      </c>
      <c r="L995" s="598">
        <v>2.4443475126120231E-3</v>
      </c>
      <c r="M995" s="512">
        <v>219.58000000000004</v>
      </c>
      <c r="N995" s="598">
        <v>0</v>
      </c>
      <c r="O995" s="512">
        <v>0</v>
      </c>
      <c r="P995" s="512">
        <v>0</v>
      </c>
      <c r="Q995" s="512">
        <v>0</v>
      </c>
      <c r="R995" s="512">
        <v>747.21799999999996</v>
      </c>
      <c r="S995" s="512">
        <v>174.84560000000002</v>
      </c>
      <c r="T995" s="512">
        <v>12790.062893333334</v>
      </c>
      <c r="U995" s="598">
        <v>0.50040151953411927</v>
      </c>
      <c r="V995" s="513">
        <v>44951.941200000001</v>
      </c>
      <c r="W995" s="512">
        <v>0</v>
      </c>
      <c r="X995" s="512">
        <v>199.26407</v>
      </c>
      <c r="Y995" s="512">
        <v>0</v>
      </c>
      <c r="Z995" s="512">
        <v>171364.78168333333</v>
      </c>
      <c r="AA995" s="512">
        <v>273.60000000000002</v>
      </c>
      <c r="AB995" s="509">
        <v>45971.441200000001</v>
      </c>
      <c r="AC995" s="509">
        <v>125666.94048333332</v>
      </c>
      <c r="AD995" s="599"/>
      <c r="AE995" s="509">
        <v>64331.080799999996</v>
      </c>
      <c r="AF995" s="509"/>
      <c r="AG995" s="525">
        <v>25551.700000000004</v>
      </c>
      <c r="AH995" s="526"/>
      <c r="AI995" s="525">
        <v>17930.399999999998</v>
      </c>
      <c r="AJ995" s="525"/>
      <c r="AK995" s="525"/>
      <c r="AL995" s="525">
        <v>7621.3000000000011</v>
      </c>
      <c r="AM995" s="497"/>
      <c r="AN995" s="525">
        <v>0</v>
      </c>
    </row>
    <row r="996" spans="2:42" ht="47.25" x14ac:dyDescent="0.25">
      <c r="B996" s="576">
        <v>982</v>
      </c>
      <c r="C996" s="561" t="s">
        <v>845</v>
      </c>
      <c r="D996" s="609"/>
      <c r="E996" s="564"/>
      <c r="F996" s="564">
        <v>24</v>
      </c>
      <c r="G996" s="564">
        <v>19</v>
      </c>
      <c r="H996" s="309">
        <v>2069.8000000000002</v>
      </c>
      <c r="I996" s="309">
        <v>109.2</v>
      </c>
      <c r="J996" s="611">
        <v>0.38805681708377615</v>
      </c>
      <c r="K996" s="134">
        <v>803.19999999999993</v>
      </c>
      <c r="L996" s="611">
        <v>0</v>
      </c>
      <c r="M996" s="134">
        <v>0</v>
      </c>
      <c r="N996" s="611">
        <v>0</v>
      </c>
      <c r="O996" s="309">
        <v>0</v>
      </c>
      <c r="P996" s="309">
        <v>0</v>
      </c>
      <c r="Q996" s="309">
        <v>0</v>
      </c>
      <c r="R996" s="309">
        <v>0</v>
      </c>
      <c r="S996" s="309">
        <v>0</v>
      </c>
      <c r="T996" s="309">
        <v>293.3</v>
      </c>
      <c r="U996" s="611">
        <v>0.36037298289689818</v>
      </c>
      <c r="V996" s="156">
        <v>745.89999999999986</v>
      </c>
      <c r="W996" s="309">
        <v>0</v>
      </c>
      <c r="X996" s="309">
        <v>16.2</v>
      </c>
      <c r="Y996" s="309">
        <v>0</v>
      </c>
      <c r="Z996" s="309">
        <v>4037.5999999999995</v>
      </c>
      <c r="AA996" s="309">
        <v>273.60000000000002</v>
      </c>
      <c r="AB996" s="309">
        <v>1019.4999999999999</v>
      </c>
      <c r="AC996" s="309">
        <v>3291.7</v>
      </c>
      <c r="AD996" s="310">
        <v>0.4</v>
      </c>
      <c r="AE996" s="309"/>
      <c r="AF996" s="309"/>
      <c r="AG996" s="309"/>
      <c r="AH996" s="532"/>
      <c r="AI996" s="594"/>
      <c r="AJ996" s="309"/>
      <c r="AK996" s="531"/>
      <c r="AL996" s="309"/>
      <c r="AM996" s="497"/>
      <c r="AN996" s="146"/>
    </row>
    <row r="997" spans="2:42" x14ac:dyDescent="0.25">
      <c r="B997" s="576">
        <v>983</v>
      </c>
      <c r="C997" s="494" t="s">
        <v>710</v>
      </c>
      <c r="D997" s="28"/>
      <c r="E997" s="572">
        <v>260</v>
      </c>
      <c r="F997" s="572">
        <v>1083</v>
      </c>
      <c r="G997" s="572">
        <v>926</v>
      </c>
      <c r="H997" s="66">
        <v>89831.744000000006</v>
      </c>
      <c r="I997" s="66">
        <v>2755.99</v>
      </c>
      <c r="J997" s="615">
        <v>0.17428734234526272</v>
      </c>
      <c r="K997" s="66">
        <v>15656.53592</v>
      </c>
      <c r="L997" s="615">
        <v>2.4443475126120231E-3</v>
      </c>
      <c r="M997" s="66">
        <v>219.58000000000004</v>
      </c>
      <c r="N997" s="615">
        <v>0</v>
      </c>
      <c r="O997" s="66">
        <v>0</v>
      </c>
      <c r="P997" s="66">
        <v>0</v>
      </c>
      <c r="Q997" s="66">
        <v>0</v>
      </c>
      <c r="R997" s="66">
        <v>747.21799999999996</v>
      </c>
      <c r="S997" s="66">
        <v>174.84560000000002</v>
      </c>
      <c r="T997" s="66">
        <v>12790.062893333334</v>
      </c>
      <c r="U997" s="615">
        <v>0.50040151953411927</v>
      </c>
      <c r="V997" s="66">
        <v>44951.941200000001</v>
      </c>
      <c r="W997" s="66">
        <v>0</v>
      </c>
      <c r="X997" s="66">
        <v>199.26407</v>
      </c>
      <c r="Y997" s="66">
        <v>0</v>
      </c>
      <c r="Z997" s="66">
        <v>167327.18168333333</v>
      </c>
      <c r="AA997" s="66">
        <v>0</v>
      </c>
      <c r="AB997" s="63">
        <v>44951.941200000001</v>
      </c>
      <c r="AC997" s="63">
        <v>122375.24048333333</v>
      </c>
      <c r="AD997" s="245">
        <v>0.7</v>
      </c>
      <c r="AE997" s="63">
        <v>62882.220799999996</v>
      </c>
      <c r="AF997" s="63"/>
      <c r="AG997" s="63">
        <v>25551.700000000004</v>
      </c>
      <c r="AH997" s="499"/>
      <c r="AI997" s="63">
        <v>17930.399999999998</v>
      </c>
      <c r="AJ997" s="63">
        <v>0</v>
      </c>
      <c r="AK997" s="63"/>
      <c r="AL997" s="63">
        <v>7621.3000000000011</v>
      </c>
      <c r="AM997" s="499"/>
      <c r="AN997" s="63">
        <v>0</v>
      </c>
    </row>
    <row r="998" spans="2:42" x14ac:dyDescent="0.25">
      <c r="B998" s="576">
        <v>984</v>
      </c>
      <c r="C998" s="680" t="s">
        <v>705</v>
      </c>
      <c r="D998" s="496" t="s">
        <v>124</v>
      </c>
      <c r="E998" s="530">
        <v>53</v>
      </c>
      <c r="F998" s="530">
        <v>222</v>
      </c>
      <c r="G998" s="530">
        <v>177</v>
      </c>
      <c r="H998" s="60">
        <v>16985.399999999998</v>
      </c>
      <c r="I998" s="60">
        <v>319.2</v>
      </c>
      <c r="J998" s="615">
        <v>0.18587769496155526</v>
      </c>
      <c r="K998" s="60">
        <v>3157.2070000000003</v>
      </c>
      <c r="L998" s="615">
        <v>0</v>
      </c>
      <c r="M998" s="60">
        <v>0</v>
      </c>
      <c r="N998" s="615">
        <v>0</v>
      </c>
      <c r="O998" s="60">
        <v>0</v>
      </c>
      <c r="P998" s="60">
        <v>0</v>
      </c>
      <c r="Q998" s="60">
        <v>0</v>
      </c>
      <c r="R998" s="60">
        <v>170.30799999999999</v>
      </c>
      <c r="S998" s="60">
        <v>29.747999999999998</v>
      </c>
      <c r="T998" s="60">
        <v>2416.2735833333327</v>
      </c>
      <c r="U998" s="615">
        <v>0.49092867992511224</v>
      </c>
      <c r="V998" s="65">
        <v>8338.6200000000008</v>
      </c>
      <c r="W998" s="60">
        <v>0</v>
      </c>
      <c r="X998" s="60">
        <v>28.6</v>
      </c>
      <c r="Y998" s="60">
        <v>0</v>
      </c>
      <c r="Z998" s="60">
        <v>31445.356583333334</v>
      </c>
      <c r="AA998" s="60">
        <v>0</v>
      </c>
      <c r="AB998" s="140">
        <v>8338.6200000000008</v>
      </c>
      <c r="AC998" s="140">
        <v>23106.736583333332</v>
      </c>
      <c r="AD998" s="227">
        <v>0.7</v>
      </c>
      <c r="AE998" s="140">
        <v>11889.779999999999</v>
      </c>
      <c r="AF998" s="140"/>
      <c r="AG998" s="140">
        <v>4740.2</v>
      </c>
      <c r="AH998" s="497"/>
      <c r="AI998" s="140">
        <v>3551.2</v>
      </c>
      <c r="AJ998" s="60"/>
      <c r="AK998" s="425"/>
      <c r="AL998" s="60">
        <v>1189</v>
      </c>
      <c r="AM998" s="497"/>
      <c r="AN998" s="140">
        <v>0</v>
      </c>
    </row>
    <row r="999" spans="2:42" x14ac:dyDescent="0.25">
      <c r="B999" s="576">
        <v>985</v>
      </c>
      <c r="C999" s="680"/>
      <c r="D999" s="30" t="s">
        <v>993</v>
      </c>
      <c r="E999" s="112">
        <v>25</v>
      </c>
      <c r="F999" s="112">
        <v>102</v>
      </c>
      <c r="G999" s="112">
        <v>78</v>
      </c>
      <c r="H999" s="74">
        <v>7361.4000000000005</v>
      </c>
      <c r="I999" s="74">
        <v>123.6</v>
      </c>
      <c r="J999" s="645">
        <v>0.17026747629526989</v>
      </c>
      <c r="K999" s="74">
        <v>1253.4069999999999</v>
      </c>
      <c r="L999" s="645">
        <v>0</v>
      </c>
      <c r="M999" s="74">
        <v>0</v>
      </c>
      <c r="N999" s="645">
        <v>0</v>
      </c>
      <c r="O999" s="74">
        <v>0</v>
      </c>
      <c r="P999" s="74">
        <v>0</v>
      </c>
      <c r="Q999" s="74">
        <v>0</v>
      </c>
      <c r="R999" s="74">
        <v>63.507999999999996</v>
      </c>
      <c r="S999" s="74">
        <v>12.747999999999999</v>
      </c>
      <c r="T999" s="74">
        <v>1028.5819166666665</v>
      </c>
      <c r="U999" s="645">
        <v>0.47996576738120467</v>
      </c>
      <c r="V999" s="322">
        <v>3533.2200000000003</v>
      </c>
      <c r="W999" s="74">
        <v>0</v>
      </c>
      <c r="X999" s="74">
        <v>15.7</v>
      </c>
      <c r="Y999" s="74"/>
      <c r="Z999" s="60">
        <v>13392.164916666668</v>
      </c>
      <c r="AA999" s="60">
        <v>0</v>
      </c>
      <c r="AB999" s="74">
        <v>3533.2200000000003</v>
      </c>
      <c r="AC999" s="74">
        <v>9858.9449166666673</v>
      </c>
      <c r="AD999" s="248">
        <v>0.7</v>
      </c>
      <c r="AE999" s="74">
        <v>5152.9800000000005</v>
      </c>
      <c r="AF999" s="74"/>
      <c r="AG999" s="74">
        <v>2135.1</v>
      </c>
      <c r="AH999" s="506">
        <v>0.70000543374901514</v>
      </c>
      <c r="AI999" s="594">
        <v>1619.8</v>
      </c>
      <c r="AJ999" s="74">
        <v>179</v>
      </c>
      <c r="AK999" s="448">
        <v>7.0000000000000007E-2</v>
      </c>
      <c r="AL999" s="74">
        <v>515.29999999999995</v>
      </c>
      <c r="AM999" s="497">
        <v>0.7700054337490152</v>
      </c>
      <c r="AN999" s="468"/>
    </row>
    <row r="1000" spans="2:42" x14ac:dyDescent="0.25">
      <c r="B1000" s="576">
        <v>986</v>
      </c>
      <c r="C1000" s="680"/>
      <c r="D1000" s="30" t="s">
        <v>994</v>
      </c>
      <c r="E1000" s="112">
        <v>28</v>
      </c>
      <c r="F1000" s="112">
        <v>120</v>
      </c>
      <c r="G1000" s="112">
        <v>99</v>
      </c>
      <c r="H1000" s="73">
        <v>9623.9999999999982</v>
      </c>
      <c r="I1000" s="73">
        <v>195.6</v>
      </c>
      <c r="J1000" s="620">
        <v>0.1978179551122195</v>
      </c>
      <c r="K1000" s="73">
        <v>1903.8000000000002</v>
      </c>
      <c r="L1000" s="620">
        <v>0</v>
      </c>
      <c r="M1000" s="73">
        <v>0</v>
      </c>
      <c r="N1000" s="620">
        <v>0</v>
      </c>
      <c r="O1000" s="73">
        <v>0</v>
      </c>
      <c r="P1000" s="73">
        <v>0</v>
      </c>
      <c r="Q1000" s="73">
        <v>0</v>
      </c>
      <c r="R1000" s="73">
        <v>106.80000000000001</v>
      </c>
      <c r="S1000" s="73">
        <v>17</v>
      </c>
      <c r="T1000" s="73">
        <v>1387.6916666666664</v>
      </c>
      <c r="U1000" s="620">
        <v>0.49931421446384056</v>
      </c>
      <c r="V1000" s="69">
        <v>4805.4000000000005</v>
      </c>
      <c r="W1000" s="73">
        <v>0</v>
      </c>
      <c r="X1000" s="73">
        <v>12.9</v>
      </c>
      <c r="Y1000" s="73">
        <v>0</v>
      </c>
      <c r="Z1000" s="60">
        <v>18053.191666666666</v>
      </c>
      <c r="AA1000" s="60">
        <v>0</v>
      </c>
      <c r="AB1000" s="73">
        <v>4805.4000000000005</v>
      </c>
      <c r="AC1000" s="73">
        <v>13247.791666666662</v>
      </c>
      <c r="AD1000" s="249">
        <v>0.7</v>
      </c>
      <c r="AE1000" s="73">
        <v>6736.7999999999984</v>
      </c>
      <c r="AF1000" s="73"/>
      <c r="AG1000" s="73">
        <v>2605.1000000000004</v>
      </c>
      <c r="AH1000" s="507">
        <v>0.70000000000000029</v>
      </c>
      <c r="AI1000" s="594">
        <v>1931.4</v>
      </c>
      <c r="AJ1000" s="73">
        <v>156</v>
      </c>
      <c r="AK1000" s="448">
        <v>7.0000000000000007E-2</v>
      </c>
      <c r="AL1000" s="73">
        <v>673.7</v>
      </c>
      <c r="AM1000" s="497">
        <v>0.77000000000000024</v>
      </c>
      <c r="AN1000" s="143"/>
    </row>
    <row r="1001" spans="2:42" s="601" customFormat="1" x14ac:dyDescent="0.25">
      <c r="B1001" s="576">
        <v>987</v>
      </c>
      <c r="C1001" s="680" t="s">
        <v>706</v>
      </c>
      <c r="D1001" s="496" t="s">
        <v>124</v>
      </c>
      <c r="E1001" s="530">
        <v>26</v>
      </c>
      <c r="F1001" s="530">
        <v>99</v>
      </c>
      <c r="G1001" s="530">
        <v>93</v>
      </c>
      <c r="H1001" s="60">
        <v>9220.18</v>
      </c>
      <c r="I1001" s="60">
        <v>190.20000000000002</v>
      </c>
      <c r="J1001" s="615">
        <v>0.16609545583708779</v>
      </c>
      <c r="K1001" s="60">
        <v>1531.43</v>
      </c>
      <c r="L1001" s="615">
        <v>0</v>
      </c>
      <c r="M1001" s="60">
        <v>0</v>
      </c>
      <c r="N1001" s="615">
        <v>0</v>
      </c>
      <c r="O1001" s="60">
        <v>0</v>
      </c>
      <c r="P1001" s="60">
        <v>0</v>
      </c>
      <c r="Q1001" s="60">
        <v>0</v>
      </c>
      <c r="R1001" s="60">
        <v>66.099999999999994</v>
      </c>
      <c r="S1001" s="60">
        <v>17</v>
      </c>
      <c r="T1001" s="60">
        <v>1297.5341666666668</v>
      </c>
      <c r="U1001" s="615">
        <v>0.49348277365517806</v>
      </c>
      <c r="V1001" s="65">
        <v>4550</v>
      </c>
      <c r="W1001" s="60">
        <v>0</v>
      </c>
      <c r="X1001" s="60">
        <v>13.9</v>
      </c>
      <c r="Y1001" s="60">
        <v>0</v>
      </c>
      <c r="Z1001" s="60">
        <v>16886.344166666669</v>
      </c>
      <c r="AA1001" s="60">
        <v>0</v>
      </c>
      <c r="AB1001" s="140">
        <v>4550</v>
      </c>
      <c r="AC1001" s="140">
        <v>12336.344166666668</v>
      </c>
      <c r="AD1001" s="227">
        <v>0.7</v>
      </c>
      <c r="AE1001" s="140">
        <v>6454.1260000000002</v>
      </c>
      <c r="AF1001" s="140"/>
      <c r="AG1001" s="140">
        <v>2549.5</v>
      </c>
      <c r="AH1001" s="497"/>
      <c r="AI1001" s="140">
        <v>1904.1</v>
      </c>
      <c r="AJ1001" s="60"/>
      <c r="AK1001" s="425"/>
      <c r="AL1001" s="60">
        <v>645.4</v>
      </c>
      <c r="AM1001" s="497"/>
      <c r="AN1001" s="140">
        <v>0</v>
      </c>
      <c r="AP1001" s="576"/>
    </row>
    <row r="1002" spans="2:42" s="601" customFormat="1" x14ac:dyDescent="0.25">
      <c r="B1002" s="576">
        <v>988</v>
      </c>
      <c r="C1002" s="680"/>
      <c r="D1002" s="30" t="s">
        <v>995</v>
      </c>
      <c r="E1002" s="112">
        <v>26</v>
      </c>
      <c r="F1002" s="112">
        <v>99</v>
      </c>
      <c r="G1002" s="112">
        <v>93</v>
      </c>
      <c r="H1002" s="74">
        <v>9220.18</v>
      </c>
      <c r="I1002" s="74">
        <v>190.20000000000002</v>
      </c>
      <c r="J1002" s="645">
        <v>0.16609545583708779</v>
      </c>
      <c r="K1002" s="74">
        <v>1531.43</v>
      </c>
      <c r="L1002" s="645">
        <v>0</v>
      </c>
      <c r="M1002" s="74">
        <v>0</v>
      </c>
      <c r="N1002" s="645">
        <v>0</v>
      </c>
      <c r="O1002" s="74">
        <v>0</v>
      </c>
      <c r="P1002" s="74">
        <v>0</v>
      </c>
      <c r="Q1002" s="74">
        <v>0</v>
      </c>
      <c r="R1002" s="74">
        <v>66.099999999999994</v>
      </c>
      <c r="S1002" s="74">
        <v>17</v>
      </c>
      <c r="T1002" s="74">
        <v>1297.5341666666668</v>
      </c>
      <c r="U1002" s="645">
        <v>0.49348277365517806</v>
      </c>
      <c r="V1002" s="322">
        <v>4550</v>
      </c>
      <c r="W1002" s="74">
        <v>0</v>
      </c>
      <c r="X1002" s="74">
        <v>13.9</v>
      </c>
      <c r="Y1002" s="74">
        <v>0</v>
      </c>
      <c r="Z1002" s="60">
        <v>16886.344166666669</v>
      </c>
      <c r="AA1002" s="60">
        <v>0</v>
      </c>
      <c r="AB1002" s="74">
        <v>4550</v>
      </c>
      <c r="AC1002" s="74">
        <v>12336.344166666668</v>
      </c>
      <c r="AD1002" s="248">
        <v>0.7</v>
      </c>
      <c r="AE1002" s="74">
        <v>6454.1260000000002</v>
      </c>
      <c r="AF1002" s="74"/>
      <c r="AG1002" s="74">
        <v>2549.5</v>
      </c>
      <c r="AH1002" s="506">
        <v>0.69999718009843626</v>
      </c>
      <c r="AI1002" s="594">
        <v>1904.1</v>
      </c>
      <c r="AJ1002" s="74">
        <v>179</v>
      </c>
      <c r="AK1002" s="448">
        <v>7.0000000000000007E-2</v>
      </c>
      <c r="AL1002" s="74">
        <v>645.4</v>
      </c>
      <c r="AM1002" s="497">
        <v>0.76999718009843621</v>
      </c>
      <c r="AN1002" s="468"/>
      <c r="AP1002" s="576"/>
    </row>
    <row r="1003" spans="2:42" x14ac:dyDescent="0.25">
      <c r="B1003" s="576">
        <v>989</v>
      </c>
      <c r="C1003" s="680" t="s">
        <v>707</v>
      </c>
      <c r="D1003" s="496" t="s">
        <v>124</v>
      </c>
      <c r="E1003" s="530">
        <v>49</v>
      </c>
      <c r="F1003" s="530">
        <v>210</v>
      </c>
      <c r="G1003" s="530">
        <v>189</v>
      </c>
      <c r="H1003" s="60">
        <v>18381.009999999998</v>
      </c>
      <c r="I1003" s="60">
        <v>355.20000000000005</v>
      </c>
      <c r="J1003" s="615">
        <v>0.15601481746650483</v>
      </c>
      <c r="K1003" s="60">
        <v>2867.7099199999998</v>
      </c>
      <c r="L1003" s="615">
        <v>8.123601477829567E-3</v>
      </c>
      <c r="M1003" s="60">
        <v>149.32000000000002</v>
      </c>
      <c r="N1003" s="615">
        <v>0</v>
      </c>
      <c r="O1003" s="60">
        <v>0</v>
      </c>
      <c r="P1003" s="60">
        <v>0</v>
      </c>
      <c r="Q1003" s="60">
        <v>0</v>
      </c>
      <c r="R1003" s="60">
        <v>100.59</v>
      </c>
      <c r="S1003" s="60">
        <v>29.927600000000002</v>
      </c>
      <c r="T1003" s="60">
        <v>2520.9832266666667</v>
      </c>
      <c r="U1003" s="615">
        <v>0.49382167791650189</v>
      </c>
      <c r="V1003" s="65">
        <v>9076.9411999999993</v>
      </c>
      <c r="W1003" s="60">
        <v>0</v>
      </c>
      <c r="X1003" s="60">
        <v>71.624070000000003</v>
      </c>
      <c r="Y1003" s="60">
        <v>0</v>
      </c>
      <c r="Z1003" s="60">
        <v>33553.306016666669</v>
      </c>
      <c r="AA1003" s="60">
        <v>0</v>
      </c>
      <c r="AB1003" s="140">
        <v>9076.9411999999993</v>
      </c>
      <c r="AC1003" s="140">
        <v>24476.364816666668</v>
      </c>
      <c r="AD1003" s="227">
        <v>0.7</v>
      </c>
      <c r="AE1003" s="140">
        <v>12866.706999999999</v>
      </c>
      <c r="AF1003" s="140"/>
      <c r="AG1003" s="140">
        <v>5811.7000000000007</v>
      </c>
      <c r="AH1003" s="497"/>
      <c r="AI1003" s="140">
        <v>3789.8</v>
      </c>
      <c r="AJ1003" s="60"/>
      <c r="AK1003" s="425"/>
      <c r="AL1003" s="60">
        <v>2021.9</v>
      </c>
      <c r="AM1003" s="497"/>
      <c r="AN1003" s="140">
        <v>0</v>
      </c>
    </row>
    <row r="1004" spans="2:42" x14ac:dyDescent="0.25">
      <c r="B1004" s="576">
        <v>990</v>
      </c>
      <c r="C1004" s="680"/>
      <c r="D1004" s="30" t="s">
        <v>996</v>
      </c>
      <c r="E1004" s="112">
        <v>19</v>
      </c>
      <c r="F1004" s="112">
        <v>91</v>
      </c>
      <c r="G1004" s="112">
        <v>77</v>
      </c>
      <c r="H1004" s="74">
        <v>7083.6599999999989</v>
      </c>
      <c r="I1004" s="74">
        <v>151.19999999999999</v>
      </c>
      <c r="J1004" s="645">
        <v>0.17317600223613219</v>
      </c>
      <c r="K1004" s="74">
        <v>1226.71992</v>
      </c>
      <c r="L1004" s="645">
        <v>0</v>
      </c>
      <c r="M1004" s="74">
        <v>0</v>
      </c>
      <c r="N1004" s="645">
        <v>0</v>
      </c>
      <c r="O1004" s="74">
        <v>0</v>
      </c>
      <c r="P1004" s="74">
        <v>0</v>
      </c>
      <c r="Q1004" s="74">
        <v>0</v>
      </c>
      <c r="R1004" s="74">
        <v>61.7</v>
      </c>
      <c r="S1004" s="74">
        <v>12.747600000000002</v>
      </c>
      <c r="T1004" s="74">
        <v>1005.17656</v>
      </c>
      <c r="U1004" s="645">
        <v>0.49777815423100491</v>
      </c>
      <c r="V1004" s="322">
        <v>3526.0911999999998</v>
      </c>
      <c r="W1004" s="74">
        <v>0</v>
      </c>
      <c r="X1004" s="74">
        <v>58.724069999999998</v>
      </c>
      <c r="Y1004" s="74">
        <v>0</v>
      </c>
      <c r="Z1004" s="60">
        <v>13126.019349999999</v>
      </c>
      <c r="AA1004" s="60">
        <v>0</v>
      </c>
      <c r="AB1004" s="74">
        <v>3526.0911999999998</v>
      </c>
      <c r="AC1004" s="74">
        <v>9599.9281499999997</v>
      </c>
      <c r="AD1004" s="248">
        <v>0.7</v>
      </c>
      <c r="AE1004" s="74">
        <v>4958.561999999999</v>
      </c>
      <c r="AF1004" s="74"/>
      <c r="AG1004" s="74">
        <v>2211.6999999999998</v>
      </c>
      <c r="AH1004" s="506">
        <v>0.70000412216283681</v>
      </c>
      <c r="AI1004" s="594">
        <v>1432.5</v>
      </c>
      <c r="AJ1004" s="74">
        <v>256</v>
      </c>
      <c r="AK1004" s="448">
        <v>0.11</v>
      </c>
      <c r="AL1004" s="74">
        <v>779.2</v>
      </c>
      <c r="AM1004" s="497">
        <v>0.81000412216283679</v>
      </c>
      <c r="AN1004" s="468"/>
    </row>
    <row r="1005" spans="2:42" x14ac:dyDescent="0.25">
      <c r="B1005" s="576">
        <v>991</v>
      </c>
      <c r="C1005" s="680"/>
      <c r="D1005" s="31" t="s">
        <v>997</v>
      </c>
      <c r="E1005" s="114">
        <v>30</v>
      </c>
      <c r="F1005" s="114">
        <v>119</v>
      </c>
      <c r="G1005" s="114">
        <v>112</v>
      </c>
      <c r="H1005" s="75">
        <v>11297.35</v>
      </c>
      <c r="I1005" s="75">
        <v>204.00000000000003</v>
      </c>
      <c r="J1005" s="644">
        <v>0.14525441807149461</v>
      </c>
      <c r="K1005" s="75">
        <v>1640.9899999999998</v>
      </c>
      <c r="L1005" s="644">
        <v>1.3217258914701237E-2</v>
      </c>
      <c r="M1005" s="75">
        <v>149.32000000000002</v>
      </c>
      <c r="N1005" s="644">
        <v>0</v>
      </c>
      <c r="O1005" s="75">
        <v>0</v>
      </c>
      <c r="P1005" s="75">
        <v>0</v>
      </c>
      <c r="Q1005" s="75">
        <v>0</v>
      </c>
      <c r="R1005" s="75">
        <v>38.89</v>
      </c>
      <c r="S1005" s="75">
        <v>17.18</v>
      </c>
      <c r="T1005" s="75">
        <v>1515.8066666666668</v>
      </c>
      <c r="U1005" s="644">
        <v>0.4913408896776677</v>
      </c>
      <c r="V1005" s="47">
        <v>5550.8499999999995</v>
      </c>
      <c r="W1005" s="75">
        <v>0</v>
      </c>
      <c r="X1005" s="75">
        <v>12.9</v>
      </c>
      <c r="Y1005" s="75">
        <v>0</v>
      </c>
      <c r="Z1005" s="60">
        <v>20427.286666666667</v>
      </c>
      <c r="AA1005" s="60">
        <v>0</v>
      </c>
      <c r="AB1005" s="75">
        <v>5550.8499999999995</v>
      </c>
      <c r="AC1005" s="75">
        <v>14876.436666666666</v>
      </c>
      <c r="AD1005" s="250">
        <v>0.7</v>
      </c>
      <c r="AE1005" s="75">
        <v>7908.1449999999995</v>
      </c>
      <c r="AF1005" s="75"/>
      <c r="AG1005" s="75">
        <v>3600</v>
      </c>
      <c r="AH1005" s="508">
        <v>0.70000044258166738</v>
      </c>
      <c r="AI1005" s="594">
        <v>2357.3000000000002</v>
      </c>
      <c r="AJ1005" s="75">
        <v>308</v>
      </c>
      <c r="AK1005" s="449">
        <v>0.11</v>
      </c>
      <c r="AL1005" s="75">
        <v>1242.7</v>
      </c>
      <c r="AM1005" s="497">
        <v>0.81000044258166737</v>
      </c>
      <c r="AN1005" s="144"/>
    </row>
    <row r="1006" spans="2:42" x14ac:dyDescent="0.25">
      <c r="B1006" s="576">
        <v>992</v>
      </c>
      <c r="C1006" s="680" t="s">
        <v>708</v>
      </c>
      <c r="D1006" s="496" t="s">
        <v>124</v>
      </c>
      <c r="E1006" s="530">
        <v>55</v>
      </c>
      <c r="F1006" s="530">
        <v>231</v>
      </c>
      <c r="G1006" s="530">
        <v>182</v>
      </c>
      <c r="H1006" s="60">
        <v>17648.41</v>
      </c>
      <c r="I1006" s="60">
        <v>1268.5900000000001</v>
      </c>
      <c r="J1006" s="615">
        <v>0.19195836905420943</v>
      </c>
      <c r="K1006" s="60">
        <v>3387.76</v>
      </c>
      <c r="L1006" s="615">
        <v>0</v>
      </c>
      <c r="M1006" s="60">
        <v>0</v>
      </c>
      <c r="N1006" s="615">
        <v>0</v>
      </c>
      <c r="O1006" s="60">
        <v>0</v>
      </c>
      <c r="P1006" s="60">
        <v>0</v>
      </c>
      <c r="Q1006" s="60">
        <v>0</v>
      </c>
      <c r="R1006" s="60">
        <v>185.35999999999999</v>
      </c>
      <c r="S1006" s="60">
        <v>44.69</v>
      </c>
      <c r="T1006" s="60">
        <v>2622.8791666666666</v>
      </c>
      <c r="U1006" s="615">
        <v>0.50835401036127326</v>
      </c>
      <c r="V1006" s="65">
        <v>8971.64</v>
      </c>
      <c r="W1006" s="60">
        <v>0</v>
      </c>
      <c r="X1006" s="60">
        <v>25.8</v>
      </c>
      <c r="Y1006" s="60">
        <v>0</v>
      </c>
      <c r="Z1006" s="60">
        <v>34155.129166666666</v>
      </c>
      <c r="AA1006" s="60">
        <v>0</v>
      </c>
      <c r="AB1006" s="140">
        <v>8971.64</v>
      </c>
      <c r="AC1006" s="140">
        <v>25183.489166666666</v>
      </c>
      <c r="AD1006" s="227">
        <v>0.7</v>
      </c>
      <c r="AE1006" s="140">
        <v>12353.886999999999</v>
      </c>
      <c r="AF1006" s="140"/>
      <c r="AG1006" s="140">
        <v>4970.7000000000007</v>
      </c>
      <c r="AH1006" s="497"/>
      <c r="AI1006" s="140">
        <v>3382.3</v>
      </c>
      <c r="AJ1006" s="60"/>
      <c r="AK1006" s="425"/>
      <c r="AL1006" s="60">
        <v>1588.4</v>
      </c>
      <c r="AM1006" s="497"/>
      <c r="AN1006" s="140">
        <v>0</v>
      </c>
    </row>
    <row r="1007" spans="2:42" x14ac:dyDescent="0.25">
      <c r="B1007" s="576">
        <v>993</v>
      </c>
      <c r="C1007" s="680"/>
      <c r="D1007" s="30" t="s">
        <v>998</v>
      </c>
      <c r="E1007" s="112">
        <v>27</v>
      </c>
      <c r="F1007" s="112">
        <v>117</v>
      </c>
      <c r="G1007" s="112">
        <v>89</v>
      </c>
      <c r="H1007" s="73">
        <v>8549.5199999999986</v>
      </c>
      <c r="I1007" s="73">
        <v>226.10000000000002</v>
      </c>
      <c r="J1007" s="620">
        <v>0.21224583368423028</v>
      </c>
      <c r="K1007" s="73">
        <v>1814.6000000000001</v>
      </c>
      <c r="L1007" s="620">
        <v>0</v>
      </c>
      <c r="M1007" s="73">
        <v>0</v>
      </c>
      <c r="N1007" s="620">
        <v>0</v>
      </c>
      <c r="O1007" s="73">
        <v>0</v>
      </c>
      <c r="P1007" s="73">
        <v>0</v>
      </c>
      <c r="Q1007" s="73">
        <v>0</v>
      </c>
      <c r="R1007" s="73">
        <v>124.69999999999999</v>
      </c>
      <c r="S1007" s="73">
        <v>31.94</v>
      </c>
      <c r="T1007" s="73">
        <v>1254.2708333333335</v>
      </c>
      <c r="U1007" s="620">
        <v>0.50719689526429557</v>
      </c>
      <c r="V1007" s="69">
        <v>4336.29</v>
      </c>
      <c r="W1007" s="73">
        <v>0</v>
      </c>
      <c r="X1007" s="73">
        <v>12.9</v>
      </c>
      <c r="Y1007" s="73">
        <v>0</v>
      </c>
      <c r="Z1007" s="60">
        <v>16350.320833333333</v>
      </c>
      <c r="AA1007" s="60">
        <v>0</v>
      </c>
      <c r="AB1007" s="73">
        <v>4336.29</v>
      </c>
      <c r="AC1007" s="73">
        <v>12014.030833333334</v>
      </c>
      <c r="AD1007" s="249">
        <v>0.7</v>
      </c>
      <c r="AE1007" s="73">
        <v>5984.6639999999989</v>
      </c>
      <c r="AF1007" s="73"/>
      <c r="AG1007" s="73">
        <v>2417.9</v>
      </c>
      <c r="AH1007" s="507">
        <v>0.70000304110640144</v>
      </c>
      <c r="AI1007" s="594">
        <v>1648.4</v>
      </c>
      <c r="AJ1007" s="73">
        <v>216</v>
      </c>
      <c r="AK1007" s="450">
        <v>0.09</v>
      </c>
      <c r="AL1007" s="73">
        <v>769.5</v>
      </c>
      <c r="AM1007" s="497">
        <v>0.7900030411064014</v>
      </c>
      <c r="AN1007" s="143"/>
    </row>
    <row r="1008" spans="2:42" x14ac:dyDescent="0.25">
      <c r="B1008" s="576">
        <v>994</v>
      </c>
      <c r="C1008" s="680"/>
      <c r="D1008" s="30" t="s">
        <v>999</v>
      </c>
      <c r="E1008" s="112">
        <v>28</v>
      </c>
      <c r="F1008" s="112">
        <v>114</v>
      </c>
      <c r="G1008" s="112">
        <v>93</v>
      </c>
      <c r="H1008" s="73">
        <v>9098.8900000000012</v>
      </c>
      <c r="I1008" s="73">
        <v>1042.49</v>
      </c>
      <c r="J1008" s="620">
        <v>0.17289581476421845</v>
      </c>
      <c r="K1008" s="73">
        <v>1573.1599999999999</v>
      </c>
      <c r="L1008" s="620">
        <v>0</v>
      </c>
      <c r="M1008" s="73">
        <v>0</v>
      </c>
      <c r="N1008" s="620">
        <v>0</v>
      </c>
      <c r="O1008" s="73">
        <v>0</v>
      </c>
      <c r="P1008" s="73">
        <v>0</v>
      </c>
      <c r="Q1008" s="73">
        <v>0</v>
      </c>
      <c r="R1008" s="73">
        <v>60.66</v>
      </c>
      <c r="S1008" s="73">
        <v>12.75</v>
      </c>
      <c r="T1008" s="73">
        <v>1368.6083333333333</v>
      </c>
      <c r="U1008" s="620">
        <v>0.50944126151651459</v>
      </c>
      <c r="V1008" s="69">
        <v>4635.3500000000004</v>
      </c>
      <c r="W1008" s="73">
        <v>0</v>
      </c>
      <c r="X1008" s="73">
        <v>12.9</v>
      </c>
      <c r="Y1008" s="73">
        <v>0</v>
      </c>
      <c r="Z1008" s="60">
        <v>17804.808333333334</v>
      </c>
      <c r="AA1008" s="60">
        <v>0</v>
      </c>
      <c r="AB1008" s="73">
        <v>4635.3500000000004</v>
      </c>
      <c r="AC1008" s="73">
        <v>13169.458333333334</v>
      </c>
      <c r="AD1008" s="249">
        <v>0.7</v>
      </c>
      <c r="AE1008" s="73">
        <v>6369.2230000000009</v>
      </c>
      <c r="AF1008" s="73"/>
      <c r="AG1008" s="73">
        <v>2552.8000000000002</v>
      </c>
      <c r="AH1008" s="507">
        <v>0.70000296739492385</v>
      </c>
      <c r="AI1008" s="594">
        <v>1733.9</v>
      </c>
      <c r="AJ1008" s="73">
        <v>210</v>
      </c>
      <c r="AK1008" s="450">
        <v>0.09</v>
      </c>
      <c r="AL1008" s="73">
        <v>818.9</v>
      </c>
      <c r="AM1008" s="497">
        <v>0.79000296739492382</v>
      </c>
      <c r="AN1008" s="143"/>
    </row>
    <row r="1009" spans="2:42" x14ac:dyDescent="0.25">
      <c r="B1009" s="576">
        <v>995</v>
      </c>
      <c r="C1009" s="680" t="s">
        <v>709</v>
      </c>
      <c r="D1009" s="496" t="s">
        <v>124</v>
      </c>
      <c r="E1009" s="530">
        <v>36</v>
      </c>
      <c r="F1009" s="530">
        <v>149</v>
      </c>
      <c r="G1009" s="530">
        <v>129</v>
      </c>
      <c r="H1009" s="60">
        <v>12238.592000000001</v>
      </c>
      <c r="I1009" s="60">
        <v>270</v>
      </c>
      <c r="J1009" s="615">
        <v>0.15479558432865478</v>
      </c>
      <c r="K1009" s="60">
        <v>1894.4799999999998</v>
      </c>
      <c r="L1009" s="615">
        <v>5.7408564645344828E-3</v>
      </c>
      <c r="M1009" s="60">
        <v>70.260000000000005</v>
      </c>
      <c r="N1009" s="615">
        <v>0</v>
      </c>
      <c r="O1009" s="60">
        <v>0</v>
      </c>
      <c r="P1009" s="60">
        <v>0</v>
      </c>
      <c r="Q1009" s="60">
        <v>0</v>
      </c>
      <c r="R1009" s="60">
        <v>76.099999999999994</v>
      </c>
      <c r="S1009" s="60">
        <v>28.08</v>
      </c>
      <c r="T1009" s="60">
        <v>1733.0410000000002</v>
      </c>
      <c r="U1009" s="615">
        <v>0.51431406488589526</v>
      </c>
      <c r="V1009" s="65">
        <v>6294.48</v>
      </c>
      <c r="W1009" s="60">
        <v>0</v>
      </c>
      <c r="X1009" s="60">
        <v>19.84</v>
      </c>
      <c r="Y1009" s="60">
        <v>0</v>
      </c>
      <c r="Z1009" s="60">
        <v>22624.873</v>
      </c>
      <c r="AA1009" s="60">
        <v>0</v>
      </c>
      <c r="AB1009" s="140">
        <v>6294.48</v>
      </c>
      <c r="AC1009" s="140">
        <v>16330.393</v>
      </c>
      <c r="AD1009" s="227">
        <v>0.7</v>
      </c>
      <c r="AE1009" s="140">
        <v>8567.0144</v>
      </c>
      <c r="AF1009" s="140"/>
      <c r="AG1009" s="140">
        <v>3374</v>
      </c>
      <c r="AH1009" s="497"/>
      <c r="AI1009" s="140">
        <v>2272.5</v>
      </c>
      <c r="AJ1009" s="60"/>
      <c r="AK1009" s="425"/>
      <c r="AL1009" s="60">
        <v>1101.5</v>
      </c>
      <c r="AM1009" s="497"/>
      <c r="AN1009" s="140">
        <v>0</v>
      </c>
    </row>
    <row r="1010" spans="2:42" x14ac:dyDescent="0.25">
      <c r="B1010" s="576">
        <v>996</v>
      </c>
      <c r="C1010" s="680"/>
      <c r="D1010" s="30" t="s">
        <v>1000</v>
      </c>
      <c r="E1010" s="112">
        <v>36</v>
      </c>
      <c r="F1010" s="112">
        <v>149</v>
      </c>
      <c r="G1010" s="112">
        <v>129</v>
      </c>
      <c r="H1010" s="73">
        <v>12238.592000000001</v>
      </c>
      <c r="I1010" s="73">
        <v>270</v>
      </c>
      <c r="J1010" s="620">
        <v>0.15479558432865478</v>
      </c>
      <c r="K1010" s="73">
        <v>1894.4799999999998</v>
      </c>
      <c r="L1010" s="620">
        <v>5.7408564645344828E-3</v>
      </c>
      <c r="M1010" s="73">
        <v>70.260000000000005</v>
      </c>
      <c r="N1010" s="620">
        <v>0</v>
      </c>
      <c r="O1010" s="73">
        <v>0</v>
      </c>
      <c r="P1010" s="73">
        <v>0</v>
      </c>
      <c r="Q1010" s="73">
        <v>0</v>
      </c>
      <c r="R1010" s="73">
        <v>76.099999999999994</v>
      </c>
      <c r="S1010" s="73">
        <v>28.08</v>
      </c>
      <c r="T1010" s="73">
        <v>1733.0410000000002</v>
      </c>
      <c r="U1010" s="620">
        <v>0.51431406488589526</v>
      </c>
      <c r="V1010" s="69">
        <v>6294.48</v>
      </c>
      <c r="W1010" s="73">
        <v>0</v>
      </c>
      <c r="X1010" s="73">
        <v>19.84</v>
      </c>
      <c r="Y1010" s="73">
        <v>0</v>
      </c>
      <c r="Z1010" s="60">
        <v>22624.873</v>
      </c>
      <c r="AA1010" s="60">
        <v>0</v>
      </c>
      <c r="AB1010" s="73">
        <v>6294.48</v>
      </c>
      <c r="AC1010" s="73">
        <v>16330.393</v>
      </c>
      <c r="AD1010" s="249">
        <v>0.7</v>
      </c>
      <c r="AE1010" s="73">
        <v>8567.0144</v>
      </c>
      <c r="AF1010" s="73"/>
      <c r="AG1010" s="73">
        <v>3374</v>
      </c>
      <c r="AH1010" s="507">
        <v>0.69999718921915199</v>
      </c>
      <c r="AI1010" s="594">
        <v>2272.5</v>
      </c>
      <c r="AJ1010" s="73">
        <v>241</v>
      </c>
      <c r="AK1010" s="450">
        <v>0.09</v>
      </c>
      <c r="AL1010" s="73">
        <v>1101.5</v>
      </c>
      <c r="AM1010" s="497">
        <v>0.78999718921915196</v>
      </c>
      <c r="AN1010" s="143"/>
    </row>
    <row r="1011" spans="2:42" x14ac:dyDescent="0.25">
      <c r="B1011" s="576">
        <v>997</v>
      </c>
      <c r="C1011" s="680" t="s">
        <v>846</v>
      </c>
      <c r="D1011" s="496" t="s">
        <v>124</v>
      </c>
      <c r="E1011" s="530">
        <v>41</v>
      </c>
      <c r="F1011" s="530">
        <v>172</v>
      </c>
      <c r="G1011" s="530">
        <v>156</v>
      </c>
      <c r="H1011" s="60">
        <v>15358.152</v>
      </c>
      <c r="I1011" s="60">
        <v>352.79999999999995</v>
      </c>
      <c r="J1011" s="615">
        <v>0.18348229656797249</v>
      </c>
      <c r="K1011" s="60">
        <v>2817.9490000000001</v>
      </c>
      <c r="L1011" s="615">
        <v>0</v>
      </c>
      <c r="M1011" s="60">
        <v>0</v>
      </c>
      <c r="N1011" s="615">
        <v>0</v>
      </c>
      <c r="O1011" s="60">
        <v>0</v>
      </c>
      <c r="P1011" s="60">
        <v>0</v>
      </c>
      <c r="Q1011" s="60">
        <v>0</v>
      </c>
      <c r="R1011" s="60">
        <v>148.76</v>
      </c>
      <c r="S1011" s="60">
        <v>25.4</v>
      </c>
      <c r="T1011" s="60">
        <v>2199.3517499999998</v>
      </c>
      <c r="U1011" s="615">
        <v>0.50268157262670665</v>
      </c>
      <c r="V1011" s="65">
        <v>7720.26</v>
      </c>
      <c r="W1011" s="60">
        <v>0</v>
      </c>
      <c r="X1011" s="60">
        <v>39.5</v>
      </c>
      <c r="Y1011" s="60">
        <v>0</v>
      </c>
      <c r="Z1011" s="60">
        <v>28662.172750000002</v>
      </c>
      <c r="AA1011" s="60">
        <v>0</v>
      </c>
      <c r="AB1011" s="140">
        <v>7720.26</v>
      </c>
      <c r="AC1011" s="140">
        <v>20941.912750000003</v>
      </c>
      <c r="AD1011" s="227">
        <v>0.7</v>
      </c>
      <c r="AE1011" s="140">
        <v>10750.706399999999</v>
      </c>
      <c r="AF1011" s="140"/>
      <c r="AG1011" s="140">
        <v>4105.6000000000004</v>
      </c>
      <c r="AH1011" s="497"/>
      <c r="AI1011" s="140">
        <v>3030.5</v>
      </c>
      <c r="AJ1011" s="60"/>
      <c r="AK1011" s="425"/>
      <c r="AL1011" s="60">
        <v>1075.0999999999999</v>
      </c>
      <c r="AM1011" s="497"/>
      <c r="AN1011" s="140">
        <v>0</v>
      </c>
    </row>
    <row r="1012" spans="2:42" x14ac:dyDescent="0.25">
      <c r="B1012" s="576">
        <v>998</v>
      </c>
      <c r="C1012" s="680"/>
      <c r="D1012" s="30" t="s">
        <v>1001</v>
      </c>
      <c r="E1012" s="112">
        <v>22</v>
      </c>
      <c r="F1012" s="112">
        <v>96</v>
      </c>
      <c r="G1012" s="112">
        <v>82</v>
      </c>
      <c r="H1012" s="73">
        <v>8076.8160000000007</v>
      </c>
      <c r="I1012" s="73">
        <v>205.2</v>
      </c>
      <c r="J1012" s="620">
        <v>0.20748881737555988</v>
      </c>
      <c r="K1012" s="73">
        <v>1675.8490000000002</v>
      </c>
      <c r="L1012" s="620">
        <v>0</v>
      </c>
      <c r="M1012" s="73">
        <v>0</v>
      </c>
      <c r="N1012" s="620">
        <v>0</v>
      </c>
      <c r="O1012" s="73">
        <v>0</v>
      </c>
      <c r="P1012" s="73">
        <v>0</v>
      </c>
      <c r="Q1012" s="73">
        <v>0</v>
      </c>
      <c r="R1012" s="73">
        <v>69.3</v>
      </c>
      <c r="S1012" s="73">
        <v>12.7</v>
      </c>
      <c r="T1012" s="73">
        <v>1173.6645833333332</v>
      </c>
      <c r="U1012" s="620">
        <v>0.5019688451488804</v>
      </c>
      <c r="V1012" s="69">
        <v>4054.31</v>
      </c>
      <c r="W1012" s="73">
        <v>0</v>
      </c>
      <c r="X1012" s="73">
        <v>12.9</v>
      </c>
      <c r="Y1012" s="73">
        <v>0</v>
      </c>
      <c r="Z1012" s="60">
        <v>15280.739583333334</v>
      </c>
      <c r="AA1012" s="60">
        <v>0</v>
      </c>
      <c r="AB1012" s="73">
        <v>4054.31</v>
      </c>
      <c r="AC1012" s="73">
        <v>11226.429583333334</v>
      </c>
      <c r="AD1012" s="249">
        <v>0.7</v>
      </c>
      <c r="AE1012" s="73">
        <v>5653.7712000000001</v>
      </c>
      <c r="AF1012" s="73"/>
      <c r="AG1012" s="73">
        <v>2164.9</v>
      </c>
      <c r="AH1012" s="507">
        <v>0.70000480387320929</v>
      </c>
      <c r="AI1012" s="594">
        <v>1599.5</v>
      </c>
      <c r="AJ1012" s="73">
        <v>161</v>
      </c>
      <c r="AK1012" s="450">
        <v>7.0000000000000007E-2</v>
      </c>
      <c r="AL1012" s="73">
        <v>565.4</v>
      </c>
      <c r="AM1012" s="497">
        <v>0.77000480387320924</v>
      </c>
      <c r="AN1012" s="143"/>
    </row>
    <row r="1013" spans="2:42" x14ac:dyDescent="0.25">
      <c r="B1013" s="576">
        <v>999</v>
      </c>
      <c r="C1013" s="680"/>
      <c r="D1013" s="31" t="s">
        <v>1002</v>
      </c>
      <c r="E1013" s="114">
        <v>19</v>
      </c>
      <c r="F1013" s="114">
        <v>76</v>
      </c>
      <c r="G1013" s="114">
        <v>74</v>
      </c>
      <c r="H1013" s="75">
        <v>7281.3359999999993</v>
      </c>
      <c r="I1013" s="75">
        <v>147.6</v>
      </c>
      <c r="J1013" s="644">
        <v>0.15685308300564621</v>
      </c>
      <c r="K1013" s="75">
        <v>1142.0999999999999</v>
      </c>
      <c r="L1013" s="644">
        <v>0</v>
      </c>
      <c r="M1013" s="75">
        <v>0</v>
      </c>
      <c r="N1013" s="644">
        <v>0</v>
      </c>
      <c r="O1013" s="75">
        <v>0</v>
      </c>
      <c r="P1013" s="75">
        <v>0</v>
      </c>
      <c r="Q1013" s="75">
        <v>0</v>
      </c>
      <c r="R1013" s="75">
        <v>79.460000000000008</v>
      </c>
      <c r="S1013" s="75">
        <v>12.7</v>
      </c>
      <c r="T1013" s="75">
        <v>1025.6871666666666</v>
      </c>
      <c r="U1013" s="644">
        <v>0.50347216499829162</v>
      </c>
      <c r="V1013" s="47">
        <v>3665.9500000000007</v>
      </c>
      <c r="W1013" s="75">
        <v>0</v>
      </c>
      <c r="X1013" s="75">
        <v>26.6</v>
      </c>
      <c r="Y1013" s="75">
        <v>0</v>
      </c>
      <c r="Z1013" s="60">
        <v>13381.433166666668</v>
      </c>
      <c r="AA1013" s="60">
        <v>0</v>
      </c>
      <c r="AB1013" s="75">
        <v>3665.9500000000007</v>
      </c>
      <c r="AC1013" s="75">
        <v>9715.4831666666669</v>
      </c>
      <c r="AD1013" s="250">
        <v>0.7</v>
      </c>
      <c r="AE1013" s="75">
        <v>5096.935199999999</v>
      </c>
      <c r="AF1013" s="75"/>
      <c r="AG1013" s="75">
        <v>1940.7</v>
      </c>
      <c r="AH1013" s="508">
        <v>0.70000203259401861</v>
      </c>
      <c r="AI1013" s="594">
        <v>1431</v>
      </c>
      <c r="AJ1013" s="75">
        <v>176</v>
      </c>
      <c r="AK1013" s="449">
        <v>7.0000000000000007E-2</v>
      </c>
      <c r="AL1013" s="75">
        <v>509.7</v>
      </c>
      <c r="AM1013" s="497">
        <v>0.77000203259401867</v>
      </c>
      <c r="AN1013" s="144"/>
    </row>
    <row r="1014" spans="2:42" s="601" customFormat="1" ht="33.75" customHeight="1" x14ac:dyDescent="0.25">
      <c r="C1014" s="646"/>
      <c r="D1014" s="646"/>
      <c r="E1014" s="646"/>
      <c r="F1014" s="646"/>
      <c r="G1014" s="646"/>
      <c r="H1014" s="646"/>
      <c r="I1014" s="646"/>
      <c r="J1014" s="646"/>
      <c r="K1014" s="646"/>
      <c r="L1014" s="646"/>
      <c r="M1014" s="646"/>
      <c r="N1014" s="646"/>
      <c r="O1014" s="646"/>
      <c r="P1014" s="646"/>
      <c r="Q1014" s="646"/>
      <c r="R1014" s="646"/>
      <c r="S1014" s="646"/>
      <c r="T1014" s="646"/>
      <c r="U1014" s="646"/>
      <c r="V1014" s="646"/>
      <c r="W1014" s="647"/>
      <c r="X1014" s="647"/>
      <c r="Y1014" s="646"/>
      <c r="Z1014" s="646"/>
      <c r="AA1014" s="196"/>
      <c r="AI1014" s="648"/>
      <c r="AP1014" s="576"/>
    </row>
    <row r="1015" spans="2:42" ht="26.25" customHeight="1" x14ac:dyDescent="0.25">
      <c r="C1015" s="649"/>
      <c r="D1015" s="649"/>
      <c r="E1015" s="649"/>
      <c r="F1015" s="649"/>
      <c r="G1015" s="649"/>
      <c r="H1015" s="649"/>
      <c r="I1015" s="649"/>
      <c r="J1015" s="649"/>
      <c r="K1015" s="649"/>
      <c r="L1015" s="649"/>
      <c r="M1015" s="649"/>
      <c r="N1015" s="649"/>
      <c r="O1015" s="649"/>
      <c r="P1015" s="649"/>
      <c r="Q1015" s="649"/>
      <c r="R1015" s="649"/>
      <c r="S1015" s="649"/>
      <c r="T1015" s="649"/>
      <c r="U1015" s="649"/>
      <c r="V1015" s="649"/>
      <c r="W1015" s="650"/>
      <c r="X1015" s="650"/>
      <c r="Y1015" s="649"/>
      <c r="Z1015" s="649"/>
      <c r="AA1015" s="651"/>
    </row>
    <row r="1016" spans="2:42" x14ac:dyDescent="0.25">
      <c r="C1016" s="649"/>
      <c r="D1016" s="649"/>
      <c r="E1016" s="649"/>
      <c r="F1016" s="649"/>
      <c r="G1016" s="649"/>
      <c r="H1016" s="649"/>
      <c r="I1016" s="649"/>
      <c r="J1016" s="649"/>
      <c r="K1016" s="649"/>
      <c r="L1016" s="649"/>
      <c r="M1016" s="649"/>
      <c r="N1016" s="649"/>
      <c r="O1016" s="649"/>
      <c r="P1016" s="649"/>
      <c r="Q1016" s="649"/>
      <c r="R1016" s="649"/>
      <c r="S1016" s="649"/>
      <c r="T1016" s="649"/>
      <c r="U1016" s="649"/>
      <c r="V1016" s="649"/>
      <c r="W1016" s="650"/>
      <c r="X1016" s="650"/>
      <c r="Y1016" s="649"/>
      <c r="Z1016" s="649"/>
    </row>
    <row r="1017" spans="2:42" x14ac:dyDescent="0.25">
      <c r="C1017" s="649"/>
      <c r="AA1017" s="652"/>
    </row>
  </sheetData>
  <protectedRanges>
    <protectedRange sqref="C118 C258 C120" name="Диапазон4_1_1_1_1_1_1_2_1_1"/>
    <protectedRange sqref="C135 C137:C139 D132 D136:D139" name="Диапазон12_2_1_1_4_1_1_1_2_1_1"/>
    <protectedRange sqref="C128 C130:C131 D129:D131" name="Диапазон7_2_1_1_4_1_1_1_2_1_1"/>
    <protectedRange sqref="C121" name="Диапазон4_1_1_1_5_1_1_1_1_1_1"/>
    <protectedRange sqref="C267:C270 D268:D269 D271" name="Диапазон12_17_1_1_1_1_1_1_2_1_1"/>
    <protectedRange sqref="C263 C265 D264:D265" name="Диапазон7_15_1_1_1_1_1_1_2_1_1"/>
    <protectedRange sqref="C164" name="Диапазон4_1_1_1_1_1_3_1_1"/>
    <protectedRange sqref="C177 C181 C178:D180" name="Диапазон12_1_4_1_1_1_1_1_2_1_1"/>
    <protectedRange sqref="C171 C172:D173" name="Диапазон7_1_7_1_1_1_1_1_2_1_1"/>
    <protectedRange sqref="C192" name="Диапазон4_1_1_1_1_1_2_1_1_1"/>
    <protectedRange sqref="C781:C782 C569:C570 C119 C163 C191 C257 C292:C293 C332:C333 C354:C355 C397:C398 C426:C427 C465:C466 C501:C502 C526:C527 C604:C605 C650:C651 C696:C697 C725:C726 C755:C756 C836:C837 C868:C869 C901:C902 C934:C935 C958:C959 C996:C997" name="Диапазон4_1_1_1_1_1_1_1_1_1_1"/>
    <protectedRange sqref="C706:Y708" name="Диапазон12_8_1_1_1_1_1_1_1_1_1_1"/>
    <protectedRange sqref="C701 C703 D702:Y703" name="Диапазон7_6_1_1_1_1_1_1_1_1_1_1"/>
    <protectedRange sqref="C306:C310 D307 D309:D310" name="Диапазон12_1_1_1_1_1_1_1_1_1_2_1_1"/>
    <protectedRange sqref="C300:C302 D301 D303" name="Диапазон7_1_1_1_1_1_1_1_1_1_2_1_1"/>
    <protectedRange sqref="C367 C371 C368:D370" name="Диапазон12_3_1_1_1_1_1_1_1_2_1_1"/>
    <protectedRange sqref="C363 C361:D362" name="Диапазон7_3_1_1_1_1_1_1_1_2_1_1"/>
    <protectedRange sqref="C406:D408" name="Диапазон7_1_2_1_1_1_1_1_1_1_2_1_1"/>
    <protectedRange sqref="C444 C441:D443 C445:D445" name="Диапазон12_1_2_1_2_1_1_1_1_1_2_1_1"/>
    <protectedRange sqref="C436 C435:D435 C437:D437" name="Диапазон7_1_3_1_1_1_1_1_1_1_2_1_1"/>
    <protectedRange sqref="C428" name="Диапазон4_1_2_1_1_1_1_1_1_1_1_1_1_1"/>
    <protectedRange sqref="C479:D483" name="Диапазон12_4_1_1_1_1_1_1_1_2_1_1"/>
    <protectedRange sqref="C474 C473:D473 C475:D475" name="Диапазон7_4_1_1_1_1_1_1_1_2_1_1"/>
    <protectedRange sqref="C516 C519 C517:D518 C520:D520" name="Диапазон12_5_1_1_1_1_1_1_1_2_1_1"/>
    <protectedRange sqref="C503" name="Диапазон4_5_1_1_1_1_1_1_1_1_1_1"/>
    <protectedRange sqref="C510 C511:D512" name="Диапазон7_1_4_1_1_1_1_1_1_1_2_1_1"/>
    <protectedRange sqref="C583 C584:D587" name="Диапазон12_6_1_2_1_1_1_1_1_2_1_1"/>
    <protectedRange sqref="C579 C577:D578" name="Диапазон7_5_1_1_1_1_1_1_1_2_1_1"/>
    <protectedRange sqref="C622 C619:C620 D619:Y619 D621:Y622" name="Диапазон12_7_1_1_1_1_1_1_1_1_1_1_1"/>
    <protectedRange sqref="C613:Y615" name="Диапазон7_1_5_1_1_1_1_1_1_1_1_1_1_1"/>
    <protectedRange sqref="C740:C744" name="Диапазон12_9_1_1_1_1_1_1_3_1_1_1"/>
    <protectedRange sqref="C734:C736" name="Диапазон7_7_1_1_1_1_1_1_2_1_1_1"/>
    <protectedRange sqref="C727" name="Диапазон4_9_1_1_1_1_1_1_1_1_1_1"/>
    <protectedRange sqref="C769 C772 C770:Y771 C773:Y773" name="Диапазон12_10_1_2_1_1_1_1_1_1_1_1"/>
    <protectedRange sqref="C765 C763:Y764" name="Диапазон7_8_1_1_1_1_1_1_1_1_1_1"/>
    <protectedRange sqref="C849 C853 C850:Y852" name="Диапазон12_12_1_1_1_1_1_1_1_1_1_1"/>
    <protectedRange sqref="C845 C843:Y844" name="Диапазон7_10_1_1_1_1_1_1_1_1_1_1"/>
    <protectedRange sqref="C887 C885:Y886 C888:Y889" name="Диапазон12_13_1_1_1_1_1_1_1_1_1_1"/>
    <protectedRange sqref="C880 C879:Y879 C881:Y881" name="Диапазон7_11_1_1_1_1_1_1_1_1_1_1"/>
    <protectedRange sqref="C870:C872" name="Диапазон4_13_1_1_1_1_1_1_1_1_1_1"/>
    <protectedRange sqref="C915:C919" name="Диапазон12_14_1_1_1_1_1_1_1_1_1_1"/>
    <protectedRange sqref="C909:C911" name="Диапазон7_12_1_1_1_1_1_1_1_1_1_1"/>
    <protectedRange sqref="C950 C948:Y949 C951:Y952" name="Диапазон12_15_1_1_1_1_1_1_1_1_1_1"/>
    <protectedRange sqref="C942 C943:Y944" name="Диапазон7_13_1_1_1_1_1_1_1_1_1_1"/>
    <protectedRange sqref="C976 C973:Y975 C977:Y977" name="Диапазон12_16_1_1_1_1_1_1_1_1_1_1"/>
    <protectedRange sqref="C969 C967:Y968" name="Диапазон7_14_1_1_1_1_1_1_1_1_1_1"/>
    <protectedRange sqref="C960" name="Диапазон4_16_1_1_1_1_1_1_1_1_1_1"/>
    <protectedRange sqref="C1011:D1011 C1012:Y1013" name="Диапазон12_1_3_1_1_1_1_1_1_1_1_1_1"/>
    <protectedRange sqref="C1006:D1006 C1007:Y1007 C1005:Y1005" name="Диапазон7_1_6_1_1_1_1_1_1_1_1_1_1"/>
    <protectedRange sqref="C998" name="Диапазон4_1_3_1_1_1_1_1_1_1_1_1_1"/>
    <protectedRange sqref="D909:Y911" name="Диапазон7_12_1_1_1_1_1_1_2_1_1_1_1"/>
    <protectedRange sqref="D915:Y915" name="Диапазон12_14_1_1_1_1_1_1_2_2_1_1_1"/>
    <protectedRange sqref="D917:Y919" name="Диапазон12_14_1_1_1_1_1_1_2_1_1_1_1_1"/>
    <protectedRange sqref="D735:Y736" name="Диапазон7_7_1_1_1_1_1_1_1_1_1_1_1"/>
    <protectedRange sqref="D740:Y741" name="Диапазон12_9_1_1_1_1_1_1_1_1_1_1_1"/>
    <protectedRange sqref="D743:Y744" name="Диапазон12_9_1_1_1_1_1_1_2_1_1_1_1"/>
    <protectedRange sqref="E136:Y139" name="Диапазон12_2_1_1_4_1_1_1_1_1_1_1"/>
    <protectedRange sqref="E129:Y131" name="Диапазон7_2_1_1_4_1_1_1_1_1_1_1"/>
    <protectedRange sqref="E271:Y271 E268:Y269" name="Диапазон12_17_1_1_1_1_1_1_1_1_1_1"/>
    <protectedRange sqref="E264:Y265" name="Диапазон7_15_1_1_1_1_1_1_1_1_1_1"/>
    <protectedRange sqref="W178:Y179 W180:Z180 E178:V180" name="Диапазон12_1_4_1_1_1_1_1_1_1_1_1"/>
    <protectedRange sqref="E172:Y173" name="Диапазон7_1_7_1_1_1_1_1_1_1_1_1"/>
    <protectedRange sqref="E309:Y310 E307:Y307" name="Диапазон12_1_1_1_1_1_1_1_1_1_1_1_1_1"/>
    <protectedRange sqref="E303:Y303 E301:Y301" name="Диапазон7_1_1_1_1_1_1_1_1_1_1_1_1_1"/>
    <protectedRange sqref="E368:Y370" name="Диапазон12_3_1_1_1_1_1_1_1_1_1_1_1"/>
    <protectedRange sqref="E361:Y362" name="Диапазон7_3_1_1_1_1_1_1_1_1_1_1_1"/>
    <protectedRange sqref="E406:Y408" name="Диапазон7_1_2_1_1_1_1_1_1_1_1_1_1_1"/>
    <protectedRange sqref="E445:Y445 E441:Y443" name="Диапазон12_1_2_1_2_1_1_1_1_1_1_1_1_1"/>
    <protectedRange sqref="E437:Y437 E435:Z435" name="Диапазон7_1_3_1_1_1_1_1_1_1_1_1_1_1"/>
    <protectedRange sqref="E479:Y480 E482:Y483" name="Диапазон12_4_1_1_1_1_1_1_1_1_1_1_1"/>
    <protectedRange sqref="E475:Y475 E473:Y473" name="Диапазон7_4_1_1_1_1_1_1_1_1_1_1_1"/>
    <protectedRange sqref="E517:Y518 E520:Y520" name="Диапазон12_5_1_1_1_1_1_1_1_1_1_1_1"/>
    <protectedRange sqref="E511:Y512" name="Диапазон7_1_4_1_1_1_1_1_1_1_1_1_1_1"/>
    <protectedRange sqref="E584:G587 I584:Y587" name="Диапазон12_6_1_2_1_1_1_1_1_1_1_1_1"/>
    <protectedRange sqref="E577:G578 I577:Y578" name="Диапазон7_5_1_1_1_1_1_1_1_1_1_1_1"/>
    <protectedRange sqref="AB136:AH139" name="Диапазон12_2_1_1_4_1_1_1_3_1_1_1"/>
    <protectedRange sqref="AB129:AH131" name="Диапазон7_2_1_1_4_1_1_1_3_1_1_1"/>
    <protectedRange sqref="AB271:AG271 AB268:AG269" name="Диапазон12_17_1_1_1_1_1_1_3_1_1_1"/>
    <protectedRange sqref="AB264:AG265" name="Диапазон7_15_1_1_1_1_1_1_3_1_1_1"/>
    <protectedRange sqref="AB178:AH180" name="Диапазон12_1_4_1_1_1_1_1_3_1_1_1"/>
    <protectedRange sqref="AB172:AH173" name="Диапазон7_1_7_1_1_1_1_1_3_1_1_1"/>
    <protectedRange sqref="AB309:AH310 AB307:AH307" name="Диапазон12_1_1_1_1_1_1_1_1_1_3_1_1_1"/>
    <protectedRange sqref="AB303:AH303 AB301:AH301" name="Диапазон7_1_1_1_1_1_1_1_1_1_3_1_1_1"/>
    <protectedRange sqref="AB368:AG370" name="Диапазон12_3_1_1_1_1_1_1_1_3_1_1_1"/>
    <protectedRange sqref="AB361:AG362" name="Диапазон7_3_1_1_1_1_1_1_1_3_1_1_1"/>
    <protectedRange sqref="AB406:AH408" name="Диапазон7_1_2_1_1_1_1_1_1_1_3_1_1_1"/>
    <protectedRange sqref="AB445:AH445 AB441:AH443" name="Диапазон12_1_2_1_2_1_1_1_1_1_3_1_1_1"/>
    <protectedRange sqref="AB435:AH435 AB437:AH437" name="Диапазон7_1_3_1_1_1_1_1_1_1_3_1_1_1"/>
    <protectedRange sqref="AB479:AH480 AB482:AH483" name="Диапазон12_4_1_1_1_1_1_1_1_3_1_1_1"/>
    <protectedRange sqref="AB475:AH475 AB473:AH473" name="Диапазон7_4_1_1_1_1_1_1_1_3_1_1_1"/>
    <protectedRange sqref="AB520:AG520 AB517:AG518" name="Диапазон12_5_1_1_1_1_1_1_1_3_1_1_1"/>
    <protectedRange sqref="AB511:AG512" name="Диапазон7_1_4_1_1_1_1_1_1_1_3_1_1_1"/>
    <protectedRange sqref="AB1012:AH1013" name="Диапазон12_1_3_1_1_1_1_1_1_1_2_1_1_1"/>
    <protectedRange sqref="AB1007:AH1008" name="Диапазон7_1_6_1_1_1_1_1_1_1_2_1_1_1"/>
    <protectedRange sqref="AB909:AH911" name="Диапазон7_12_1_1_1_1_1_1_2_1_2_1_1_1"/>
    <protectedRange sqref="AB917:AH919" name="Диапазон12_14_1_1_1_1_1_1_2_1_1_2_1_1_1"/>
    <protectedRange sqref="H584:H587" name="Диапазон12_6_1_2_1_1_1_1_1_1_2_1_1_1"/>
    <protectedRange sqref="H577:H578" name="Диапазон7_5_1_1_1_1_1_1_1_1_2_1_1_1"/>
    <protectedRange sqref="AL136:AL139 AJ136:AJ139" name="Диапазон12_2_1_1_4_1_1_1_3_2"/>
    <protectedRange sqref="AL129:AL131 AJ129:AJ131" name="Диапазон7_2_1_1_4_1_1_1_3_2"/>
    <protectedRange sqref="AJ268:AL269 AJ271:AL271" name="Диапазон12_17_1_1_1_1_1_1_3_2"/>
    <protectedRange sqref="AJ264:AL265" name="Диапазон7_15_1_1_1_1_1_1_3_2"/>
    <protectedRange sqref="AJ178:AL180" name="Диапазон12_1_4_1_1_1_1_1_3_2"/>
    <protectedRange sqref="AJ172:AL173" name="Диапазон7_1_7_1_1_1_1_1_3_2"/>
    <protectedRange sqref="AJ307:AL307 AJ309:AL310" name="Диапазон12_1_1_1_1_1_1_1_1_1_3_2"/>
    <protectedRange sqref="AJ301:AL301 AJ303:AL303" name="Диапазон7_1_1_1_1_1_1_1_1_1_3_2"/>
    <protectedRange sqref="AJ368:AL370" name="Диапазон12_3_1_1_1_1_1_1_1_3_2"/>
    <protectedRange sqref="AJ361:AL362" name="Диапазон7_3_1_1_1_1_1_1_1_3_2"/>
    <protectedRange sqref="AJ406:AL408" name="Диапазон7_1_2_1_1_1_1_1_1_1_3_2"/>
    <protectedRange sqref="AJ441:AL443 AJ445:AL445" name="Диапазон12_1_2_1_2_1_1_1_1_1_3_2"/>
    <protectedRange sqref="AJ437:AL437 AJ435:AL435" name="Диапазон7_1_3_1_1_1_1_1_1_1_3_2"/>
    <protectedRange sqref="AJ479:AL480 AJ482:AL483" name="Диапазон12_4_1_1_1_1_1_1_1_3_2"/>
    <protectedRange sqref="AJ473:AL473 AJ475:AL475" name="Диапазон7_4_1_1_1_1_1_1_1_3_2"/>
    <protectedRange sqref="AJ517:AL518 AJ520:AL520" name="Диапазон12_5_1_1_1_1_1_1_1_3_1"/>
    <protectedRange sqref="AJ511:AL512" name="Диапазон7_1_4_1_1_1_1_1_1_1_3_1"/>
    <protectedRange sqref="AJ1012:AL1013" name="Диапазон12_1_3_1_1_1_1_1_1_1_2_2"/>
    <protectedRange sqref="AJ1007:AL1008" name="Диапазон7_1_6_1_1_1_1_1_1_1_2_2"/>
    <protectedRange sqref="AJ909:AL911" name="Диапазон7_12_1_1_1_1_1_1_2_1_2_2"/>
    <protectedRange sqref="AJ917:AL919" name="Диапазон12_14_1_1_1_1_1_1_2_1_1_2_2"/>
    <protectedRange sqref="AN136:AN139" name="Диапазон12_2_1_1_4_1_1_1_3_1_2"/>
    <protectedRange sqref="AN129:AN131" name="Диапазон7_2_1_1_4_1_1_1_3_1_2"/>
    <protectedRange sqref="AN268:AN269 AN271" name="Диапазон12_17_1_1_1_1_1_1_3_1_2"/>
    <protectedRange sqref="AN264:AN265" name="Диапазон7_15_1_1_1_1_1_1_3_1_2"/>
    <protectedRange sqref="AN178:AN180" name="Диапазон12_1_4_1_1_1_1_1_3_1_2"/>
    <protectedRange sqref="AN172:AN173" name="Диапазон7_1_7_1_1_1_1_1_3_1_2"/>
    <protectedRange sqref="AN307 AN309:AN310" name="Диапазон12_1_1_1_1_1_1_1_1_1_3_1_2"/>
    <protectedRange sqref="AN301 AN303" name="Диапазон7_1_1_1_1_1_1_1_1_1_3_1_2"/>
    <protectedRange sqref="AN368:AN370" name="Диапазон12_3_1_1_1_1_1_1_1_3_1_2"/>
    <protectedRange sqref="AN361:AN362" name="Диапазон7_3_1_1_1_1_1_1_1_3_1_2"/>
    <protectedRange sqref="AN406:AN408" name="Диапазон7_1_2_1_1_1_1_1_1_1_3_1_2"/>
    <protectedRange sqref="AN441:AN443 AN445" name="Диапазон12_1_2_1_2_1_1_1_1_1_3_1_2"/>
    <protectedRange sqref="AN435 AN437" name="Диапазон7_1_3_1_1_1_1_1_1_1_3_1_2"/>
    <protectedRange sqref="AN479:AN480 AN482:AN483" name="Диапазон12_4_1_1_1_1_1_1_1_3_1_2"/>
    <protectedRange sqref="AN473 AN475" name="Диапазон7_4_1_1_1_1_1_1_1_3_1_2"/>
    <protectedRange sqref="AN1012:AN1013" name="Диапазон12_1_3_1_1_1_1_1_1_1_2_1_2"/>
    <protectedRange sqref="AN1007:AN1008" name="Диапазон7_1_6_1_1_1_1_1_1_1_2_1_2"/>
    <protectedRange sqref="AN909:AN911" name="Диапазон7_12_1_1_1_1_1_1_2_1_2_1_2"/>
    <protectedRange sqref="AN917:AN919" name="Диапазон12_14_1_1_1_1_1_1_2_1_1_2_1_2"/>
  </protectedRanges>
  <autoFilter ref="C16:AN1013"/>
  <mergeCells count="300">
    <mergeCell ref="C5:S5"/>
    <mergeCell ref="C7:I10"/>
    <mergeCell ref="C12:C15"/>
    <mergeCell ref="D12:D15"/>
    <mergeCell ref="E12:E15"/>
    <mergeCell ref="F12:F15"/>
    <mergeCell ref="G12:G15"/>
    <mergeCell ref="H12:Y12"/>
    <mergeCell ref="L14:M14"/>
    <mergeCell ref="N14:O14"/>
    <mergeCell ref="AG12:AG15"/>
    <mergeCell ref="AH12:AL12"/>
    <mergeCell ref="AM12:AM15"/>
    <mergeCell ref="AN12:AN15"/>
    <mergeCell ref="H13:Y13"/>
    <mergeCell ref="AH13:AI14"/>
    <mergeCell ref="AJ13:AL14"/>
    <mergeCell ref="H14:H15"/>
    <mergeCell ref="I14:I15"/>
    <mergeCell ref="J14:K14"/>
    <mergeCell ref="Z12:Z15"/>
    <mergeCell ref="AA12:AA15"/>
    <mergeCell ref="AB12:AB15"/>
    <mergeCell ref="AC12:AC15"/>
    <mergeCell ref="AD12:AE14"/>
    <mergeCell ref="AF12:AF15"/>
    <mergeCell ref="W14:W15"/>
    <mergeCell ref="X14:X15"/>
    <mergeCell ref="Y14:Y15"/>
    <mergeCell ref="C24:D24"/>
    <mergeCell ref="C51:D51"/>
    <mergeCell ref="C75:D75"/>
    <mergeCell ref="P14:P15"/>
    <mergeCell ref="Q14:Q15"/>
    <mergeCell ref="R14:R15"/>
    <mergeCell ref="S14:S15"/>
    <mergeCell ref="T14:T15"/>
    <mergeCell ref="U14:V14"/>
    <mergeCell ref="C128:C131"/>
    <mergeCell ref="C132:C134"/>
    <mergeCell ref="C135:C139"/>
    <mergeCell ref="C140:C142"/>
    <mergeCell ref="C143:C145"/>
    <mergeCell ref="C146:C149"/>
    <mergeCell ref="C100:D100"/>
    <mergeCell ref="C108:D108"/>
    <mergeCell ref="C117:D117"/>
    <mergeCell ref="C118:D118"/>
    <mergeCell ref="C121:C124"/>
    <mergeCell ref="C125:C127"/>
    <mergeCell ref="C168:C170"/>
    <mergeCell ref="C171:C173"/>
    <mergeCell ref="C174:C176"/>
    <mergeCell ref="C177:C179"/>
    <mergeCell ref="C181:C183"/>
    <mergeCell ref="C184:C186"/>
    <mergeCell ref="C150:C152"/>
    <mergeCell ref="C153:C155"/>
    <mergeCell ref="C156:C158"/>
    <mergeCell ref="C159:C161"/>
    <mergeCell ref="C162:D162"/>
    <mergeCell ref="C165:C167"/>
    <mergeCell ref="C210:C213"/>
    <mergeCell ref="C214:C217"/>
    <mergeCell ref="C218:C221"/>
    <mergeCell ref="C222:C224"/>
    <mergeCell ref="C226:C228"/>
    <mergeCell ref="C229:C231"/>
    <mergeCell ref="C187:C189"/>
    <mergeCell ref="C190:D190"/>
    <mergeCell ref="C193:C195"/>
    <mergeCell ref="C196:C199"/>
    <mergeCell ref="C200:C204"/>
    <mergeCell ref="C206:C209"/>
    <mergeCell ref="C252:C255"/>
    <mergeCell ref="C256:D256"/>
    <mergeCell ref="C260:C262"/>
    <mergeCell ref="C263:C265"/>
    <mergeCell ref="C266:C269"/>
    <mergeCell ref="C270:C273"/>
    <mergeCell ref="C232:C234"/>
    <mergeCell ref="C235:C237"/>
    <mergeCell ref="C238:C240"/>
    <mergeCell ref="C241:C243"/>
    <mergeCell ref="C244:C247"/>
    <mergeCell ref="C248:C251"/>
    <mergeCell ref="C296:C298"/>
    <mergeCell ref="C299:C301"/>
    <mergeCell ref="C302:C304"/>
    <mergeCell ref="C305:C307"/>
    <mergeCell ref="C308:C310"/>
    <mergeCell ref="C311:C313"/>
    <mergeCell ref="C275:C280"/>
    <mergeCell ref="C281:C283"/>
    <mergeCell ref="C284:C286"/>
    <mergeCell ref="C287:C290"/>
    <mergeCell ref="C291:D291"/>
    <mergeCell ref="C294:C295"/>
    <mergeCell ref="C334:C336"/>
    <mergeCell ref="C337:C339"/>
    <mergeCell ref="C340:C342"/>
    <mergeCell ref="C343:C345"/>
    <mergeCell ref="C346:C348"/>
    <mergeCell ref="C350:C352"/>
    <mergeCell ref="C314:C316"/>
    <mergeCell ref="C317:C319"/>
    <mergeCell ref="C320:C323"/>
    <mergeCell ref="C324:C326"/>
    <mergeCell ref="C327:C330"/>
    <mergeCell ref="C331:D331"/>
    <mergeCell ref="C374:C377"/>
    <mergeCell ref="C378:C380"/>
    <mergeCell ref="C381:C383"/>
    <mergeCell ref="C384:C386"/>
    <mergeCell ref="C387:C389"/>
    <mergeCell ref="C390:C392"/>
    <mergeCell ref="C353:D353"/>
    <mergeCell ref="C357:C359"/>
    <mergeCell ref="C360:C362"/>
    <mergeCell ref="C363:C366"/>
    <mergeCell ref="C367:C370"/>
    <mergeCell ref="C371:C373"/>
    <mergeCell ref="C411:C412"/>
    <mergeCell ref="C413:C415"/>
    <mergeCell ref="C416:C417"/>
    <mergeCell ref="C418:C421"/>
    <mergeCell ref="C422:C424"/>
    <mergeCell ref="C425:D425"/>
    <mergeCell ref="C393:C395"/>
    <mergeCell ref="C396:D396"/>
    <mergeCell ref="C399:C401"/>
    <mergeCell ref="C402:C404"/>
    <mergeCell ref="C405:C408"/>
    <mergeCell ref="C409:C410"/>
    <mergeCell ref="C455:C459"/>
    <mergeCell ref="C461:C463"/>
    <mergeCell ref="C464:D464"/>
    <mergeCell ref="C467:C469"/>
    <mergeCell ref="C470:C473"/>
    <mergeCell ref="C474:C477"/>
    <mergeCell ref="C428:C431"/>
    <mergeCell ref="C432:C434"/>
    <mergeCell ref="C436:C438"/>
    <mergeCell ref="C440:C443"/>
    <mergeCell ref="C444:C447"/>
    <mergeCell ref="C451:C454"/>
    <mergeCell ref="C497:C499"/>
    <mergeCell ref="C500:D500"/>
    <mergeCell ref="C503:C505"/>
    <mergeCell ref="C506:C509"/>
    <mergeCell ref="C510:C512"/>
    <mergeCell ref="C513:C515"/>
    <mergeCell ref="C478:C480"/>
    <mergeCell ref="C481:C484"/>
    <mergeCell ref="C485:C487"/>
    <mergeCell ref="C488:C490"/>
    <mergeCell ref="C491:C493"/>
    <mergeCell ref="C494:C496"/>
    <mergeCell ref="C536:C540"/>
    <mergeCell ref="C541:C543"/>
    <mergeCell ref="C544:C548"/>
    <mergeCell ref="C549:C552"/>
    <mergeCell ref="C553:C555"/>
    <mergeCell ref="C556:C558"/>
    <mergeCell ref="C516:C518"/>
    <mergeCell ref="C519:C521"/>
    <mergeCell ref="C522:C524"/>
    <mergeCell ref="C525:D525"/>
    <mergeCell ref="C528:C531"/>
    <mergeCell ref="C532:C535"/>
    <mergeCell ref="C579:C582"/>
    <mergeCell ref="C583:C587"/>
    <mergeCell ref="C588:C591"/>
    <mergeCell ref="C592:C595"/>
    <mergeCell ref="C596:C598"/>
    <mergeCell ref="C599:C602"/>
    <mergeCell ref="C559:C561"/>
    <mergeCell ref="C562:C564"/>
    <mergeCell ref="C565:C567"/>
    <mergeCell ref="C568:D568"/>
    <mergeCell ref="C571:C574"/>
    <mergeCell ref="C575:C578"/>
    <mergeCell ref="C627:C629"/>
    <mergeCell ref="C630:C634"/>
    <mergeCell ref="C635:C638"/>
    <mergeCell ref="C639:C641"/>
    <mergeCell ref="C642:C644"/>
    <mergeCell ref="C649:D649"/>
    <mergeCell ref="C603:D603"/>
    <mergeCell ref="C606:C610"/>
    <mergeCell ref="C611:C615"/>
    <mergeCell ref="C616:C618"/>
    <mergeCell ref="C620:C622"/>
    <mergeCell ref="C623:C626"/>
    <mergeCell ref="C672:C675"/>
    <mergeCell ref="C676:C679"/>
    <mergeCell ref="C680:C683"/>
    <mergeCell ref="C684:C687"/>
    <mergeCell ref="C688:C691"/>
    <mergeCell ref="C692:C694"/>
    <mergeCell ref="C652:C654"/>
    <mergeCell ref="C655:C658"/>
    <mergeCell ref="C659:C661"/>
    <mergeCell ref="C662:C664"/>
    <mergeCell ref="C665:C668"/>
    <mergeCell ref="C669:C671"/>
    <mergeCell ref="C715:C717"/>
    <mergeCell ref="C718:C720"/>
    <mergeCell ref="C721:C723"/>
    <mergeCell ref="C724:D724"/>
    <mergeCell ref="C727:C730"/>
    <mergeCell ref="C731:C733"/>
    <mergeCell ref="C695:D695"/>
    <mergeCell ref="C698:C700"/>
    <mergeCell ref="C701:C703"/>
    <mergeCell ref="C704:C708"/>
    <mergeCell ref="C709:C711"/>
    <mergeCell ref="C712:C714"/>
    <mergeCell ref="C757:C761"/>
    <mergeCell ref="C762:C764"/>
    <mergeCell ref="C765:C768"/>
    <mergeCell ref="C769:C771"/>
    <mergeCell ref="C772:C774"/>
    <mergeCell ref="C776:C779"/>
    <mergeCell ref="C734:C737"/>
    <mergeCell ref="C738:C741"/>
    <mergeCell ref="C742:C746"/>
    <mergeCell ref="C747:C750"/>
    <mergeCell ref="C751:C753"/>
    <mergeCell ref="C754:D754"/>
    <mergeCell ref="C799:C802"/>
    <mergeCell ref="C803:C807"/>
    <mergeCell ref="C808:C811"/>
    <mergeCell ref="C812:C814"/>
    <mergeCell ref="C816:C818"/>
    <mergeCell ref="C819:C821"/>
    <mergeCell ref="C780:D780"/>
    <mergeCell ref="C783:C785"/>
    <mergeCell ref="C786:C788"/>
    <mergeCell ref="C789:C792"/>
    <mergeCell ref="C793:C795"/>
    <mergeCell ref="C796:C798"/>
    <mergeCell ref="C840:C844"/>
    <mergeCell ref="C845:C848"/>
    <mergeCell ref="C849:C852"/>
    <mergeCell ref="C853:C855"/>
    <mergeCell ref="C856:C858"/>
    <mergeCell ref="C859:C861"/>
    <mergeCell ref="C822:C824"/>
    <mergeCell ref="C826:C828"/>
    <mergeCell ref="C829:C831"/>
    <mergeCell ref="C832:C834"/>
    <mergeCell ref="C835:D835"/>
    <mergeCell ref="C838:C839"/>
    <mergeCell ref="C880:C883"/>
    <mergeCell ref="C884:C886"/>
    <mergeCell ref="C887:C889"/>
    <mergeCell ref="C890:C892"/>
    <mergeCell ref="C893:C895"/>
    <mergeCell ref="C896:C899"/>
    <mergeCell ref="C862:C864"/>
    <mergeCell ref="C865:C866"/>
    <mergeCell ref="C867:D867"/>
    <mergeCell ref="C870:C872"/>
    <mergeCell ref="C873:C876"/>
    <mergeCell ref="C877:C879"/>
    <mergeCell ref="C924:C926"/>
    <mergeCell ref="C928:C932"/>
    <mergeCell ref="C933:D933"/>
    <mergeCell ref="C936:C938"/>
    <mergeCell ref="C939:C941"/>
    <mergeCell ref="C942:C945"/>
    <mergeCell ref="C900:D900"/>
    <mergeCell ref="C903:C907"/>
    <mergeCell ref="C908:C911"/>
    <mergeCell ref="C913:C915"/>
    <mergeCell ref="C916:C919"/>
    <mergeCell ref="C920:C923"/>
    <mergeCell ref="C966:C968"/>
    <mergeCell ref="C969:C971"/>
    <mergeCell ref="C972:C975"/>
    <mergeCell ref="C976:C978"/>
    <mergeCell ref="C979:C981"/>
    <mergeCell ref="C982:C984"/>
    <mergeCell ref="C946:C949"/>
    <mergeCell ref="C950:C953"/>
    <mergeCell ref="C954:C956"/>
    <mergeCell ref="C957:D957"/>
    <mergeCell ref="C960:C962"/>
    <mergeCell ref="C963:C965"/>
    <mergeCell ref="C1003:C1005"/>
    <mergeCell ref="C1006:C1008"/>
    <mergeCell ref="C1009:C1010"/>
    <mergeCell ref="C1011:C1013"/>
    <mergeCell ref="C985:C988"/>
    <mergeCell ref="C989:C991"/>
    <mergeCell ref="C992:C994"/>
    <mergeCell ref="C995:D995"/>
    <mergeCell ref="C998:C1000"/>
    <mergeCell ref="C1001:C1002"/>
  </mergeCells>
  <conditionalFormatting sqref="AK18:AK23">
    <cfRule type="cellIs" dxfId="16" priority="6" operator="equal">
      <formula>0.03</formula>
    </cfRule>
    <cfRule type="cellIs" dxfId="15" priority="7" operator="equal">
      <formula>0.07</formula>
    </cfRule>
  </conditionalFormatting>
  <conditionalFormatting sqref="AK18:AK23">
    <cfRule type="cellIs" dxfId="14" priority="1" operator="equal">
      <formula>0.15</formula>
    </cfRule>
    <cfRule type="cellIs" dxfId="13" priority="2" operator="equal">
      <formula>0.101</formula>
    </cfRule>
    <cfRule type="cellIs" dxfId="12" priority="3" operator="equal">
      <formula>0.071</formula>
    </cfRule>
    <cfRule type="cellIs" dxfId="11" priority="4" operator="equal">
      <formula>0.051</formula>
    </cfRule>
    <cfRule type="cellIs" dxfId="10" priority="5" operator="equal">
      <formula>0.1005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W818"/>
  <sheetViews>
    <sheetView workbookViewId="0">
      <selection activeCell="D777" sqref="D777:D800"/>
    </sheetView>
  </sheetViews>
  <sheetFormatPr defaultColWidth="9.140625" defaultRowHeight="15" x14ac:dyDescent="0.25"/>
  <cols>
    <col min="1" max="1" width="1.7109375" style="34" customWidth="1"/>
    <col min="2" max="2" width="18.28515625" style="34" customWidth="1"/>
    <col min="3" max="3" width="69" style="34" customWidth="1"/>
    <col min="4" max="4" width="13" style="34" customWidth="1"/>
    <col min="5" max="6" width="9.140625" style="34"/>
    <col min="7" max="7" width="13" style="34" customWidth="1"/>
    <col min="8" max="16384" width="9.140625" style="34"/>
  </cols>
  <sheetData>
    <row r="3" spans="2:4" ht="18.75" customHeight="1" x14ac:dyDescent="0.25"/>
    <row r="7" spans="2:4" ht="31.5" customHeight="1" x14ac:dyDescent="0.25">
      <c r="B7" s="699" t="s">
        <v>1011</v>
      </c>
      <c r="C7" s="699"/>
      <c r="D7" s="699"/>
    </row>
    <row r="8" spans="2:4" ht="13.5" customHeight="1" x14ac:dyDescent="0.25">
      <c r="B8" s="2"/>
      <c r="C8" s="2"/>
      <c r="D8" s="2"/>
    </row>
    <row r="9" spans="2:4" ht="9.75" customHeight="1" x14ac:dyDescent="0.25">
      <c r="B9" s="2"/>
      <c r="C9" s="2"/>
      <c r="D9" s="2"/>
    </row>
    <row r="10" spans="2:4" ht="8.25" customHeight="1" x14ac:dyDescent="0.25">
      <c r="B10" s="2"/>
      <c r="C10" s="2"/>
      <c r="D10" s="2"/>
    </row>
    <row r="11" spans="2:4" ht="22.5" customHeight="1" x14ac:dyDescent="0.25">
      <c r="B11" s="706" t="s">
        <v>52</v>
      </c>
      <c r="C11" s="706" t="s">
        <v>53</v>
      </c>
      <c r="D11" s="703" t="s">
        <v>1033</v>
      </c>
    </row>
    <row r="12" spans="2:4" ht="18.75" customHeight="1" x14ac:dyDescent="0.25">
      <c r="B12" s="706"/>
      <c r="C12" s="706"/>
      <c r="D12" s="704"/>
    </row>
    <row r="13" spans="2:4" ht="40.5" customHeight="1" x14ac:dyDescent="0.25">
      <c r="B13" s="706"/>
      <c r="C13" s="706"/>
      <c r="D13" s="704"/>
    </row>
    <row r="14" spans="2:4" ht="51" customHeight="1" x14ac:dyDescent="0.25">
      <c r="B14" s="706"/>
      <c r="C14" s="706"/>
      <c r="D14" s="705"/>
    </row>
    <row r="15" spans="2:4" ht="15" customHeight="1" x14ac:dyDescent="0.25">
      <c r="B15" s="38"/>
      <c r="C15" s="38"/>
      <c r="D15" s="38"/>
    </row>
    <row r="16" spans="2:4" ht="66" customHeight="1" x14ac:dyDescent="0.25">
      <c r="B16" s="181" t="s">
        <v>124</v>
      </c>
      <c r="C16" s="180" t="s">
        <v>1040</v>
      </c>
      <c r="D16" s="129" t="e">
        <f t="shared" ref="D16" si="0">D17+D18+D19+D23+D20</f>
        <v>#REF!</v>
      </c>
    </row>
    <row r="17" spans="2:5" ht="15" customHeight="1" x14ac:dyDescent="0.25">
      <c r="B17" s="38"/>
      <c r="C17" s="5" t="s">
        <v>1037</v>
      </c>
      <c r="D17" s="118">
        <v>143</v>
      </c>
    </row>
    <row r="18" spans="2:5" ht="15" customHeight="1" x14ac:dyDescent="0.25">
      <c r="B18" s="38"/>
      <c r="C18" s="5" t="s">
        <v>1036</v>
      </c>
      <c r="D18" s="118">
        <v>138</v>
      </c>
    </row>
    <row r="19" spans="2:5" ht="15" customHeight="1" x14ac:dyDescent="0.25">
      <c r="B19" s="38"/>
      <c r="C19" s="5" t="s">
        <v>1038</v>
      </c>
      <c r="D19" s="118">
        <v>213</v>
      </c>
    </row>
    <row r="20" spans="2:5" ht="15" customHeight="1" x14ac:dyDescent="0.25">
      <c r="B20" s="38"/>
      <c r="C20" s="384" t="s">
        <v>1055</v>
      </c>
      <c r="D20" s="323">
        <v>212</v>
      </c>
    </row>
    <row r="21" spans="2:5" ht="15" customHeight="1" x14ac:dyDescent="0.25">
      <c r="B21" s="38"/>
      <c r="C21" s="221" t="s">
        <v>1039</v>
      </c>
      <c r="D21" s="118"/>
    </row>
    <row r="22" spans="2:5" ht="15" customHeight="1" x14ac:dyDescent="0.25">
      <c r="B22" s="78"/>
      <c r="C22" s="170"/>
      <c r="D22" s="118"/>
    </row>
    <row r="23" spans="2:5" ht="27.75" customHeight="1" x14ac:dyDescent="0.25">
      <c r="B23" s="690" t="s">
        <v>711</v>
      </c>
      <c r="C23" s="691"/>
      <c r="D23" s="117" t="e">
        <f t="shared" ref="D23" si="1">D24+D50+D76+D101+D109+D118</f>
        <v>#REF!</v>
      </c>
    </row>
    <row r="24" spans="2:5" ht="19.5" x14ac:dyDescent="0.25">
      <c r="B24" s="4" t="s">
        <v>54</v>
      </c>
      <c r="C24" s="3"/>
      <c r="D24" s="117">
        <f t="shared" ref="D24" si="2">SUM(D25:D49)</f>
        <v>1974</v>
      </c>
    </row>
    <row r="25" spans="2:5" ht="15" customHeight="1" x14ac:dyDescent="0.25">
      <c r="B25" s="5" t="s">
        <v>55</v>
      </c>
      <c r="C25" s="5" t="s">
        <v>0</v>
      </c>
      <c r="D25" s="118">
        <v>48</v>
      </c>
      <c r="E25" s="34">
        <v>72.0625</v>
      </c>
    </row>
    <row r="26" spans="2:5" ht="15" customHeight="1" x14ac:dyDescent="0.25">
      <c r="B26" s="5" t="s">
        <v>56</v>
      </c>
      <c r="C26" s="5" t="s">
        <v>1</v>
      </c>
      <c r="D26" s="118">
        <v>56</v>
      </c>
      <c r="E26" s="34">
        <v>34.75</v>
      </c>
    </row>
    <row r="27" spans="2:5" ht="15" customHeight="1" x14ac:dyDescent="0.25">
      <c r="B27" s="5" t="s">
        <v>57</v>
      </c>
      <c r="C27" s="5" t="s">
        <v>2</v>
      </c>
      <c r="D27" s="118">
        <v>140</v>
      </c>
      <c r="E27" s="34">
        <v>71.171428571428578</v>
      </c>
    </row>
    <row r="28" spans="2:5" ht="15" customHeight="1" x14ac:dyDescent="0.25">
      <c r="B28" s="5" t="s">
        <v>58</v>
      </c>
      <c r="C28" s="5" t="s">
        <v>3</v>
      </c>
      <c r="D28" s="118">
        <v>84</v>
      </c>
      <c r="E28" s="34">
        <v>31.607142857142858</v>
      </c>
    </row>
    <row r="29" spans="2:5" s="1" customFormat="1" ht="15" customHeight="1" x14ac:dyDescent="0.25">
      <c r="B29" s="5" t="s">
        <v>59</v>
      </c>
      <c r="C29" s="5" t="s">
        <v>4</v>
      </c>
      <c r="D29" s="118">
        <v>73</v>
      </c>
      <c r="E29" s="1">
        <v>63.80821917808219</v>
      </c>
    </row>
    <row r="30" spans="2:5" ht="16.5" customHeight="1" x14ac:dyDescent="0.25">
      <c r="B30" s="5" t="s">
        <v>60</v>
      </c>
      <c r="C30" s="5" t="s">
        <v>5</v>
      </c>
      <c r="D30" s="118">
        <v>39</v>
      </c>
      <c r="E30" s="34">
        <v>79.051282051282058</v>
      </c>
    </row>
    <row r="31" spans="2:5" ht="15" customHeight="1" x14ac:dyDescent="0.25">
      <c r="B31" s="5" t="s">
        <v>61</v>
      </c>
      <c r="C31" s="5" t="s">
        <v>6</v>
      </c>
      <c r="D31" s="118">
        <v>83</v>
      </c>
      <c r="E31" s="34">
        <v>99.638554216867476</v>
      </c>
    </row>
    <row r="32" spans="2:5" ht="15" customHeight="1" x14ac:dyDescent="0.25">
      <c r="B32" s="5" t="s">
        <v>62</v>
      </c>
      <c r="C32" s="5" t="s">
        <v>7</v>
      </c>
      <c r="D32" s="118">
        <v>61</v>
      </c>
      <c r="E32" s="34">
        <v>39.934426229508198</v>
      </c>
    </row>
    <row r="33" spans="2:23" ht="15" customHeight="1" x14ac:dyDescent="0.25">
      <c r="B33" s="5" t="s">
        <v>63</v>
      </c>
      <c r="C33" s="5" t="s">
        <v>8</v>
      </c>
      <c r="D33" s="118">
        <v>106</v>
      </c>
      <c r="E33" s="34">
        <v>73.801886792452834</v>
      </c>
    </row>
    <row r="34" spans="2:23" ht="15" customHeight="1" x14ac:dyDescent="0.25">
      <c r="B34" s="5" t="s">
        <v>64</v>
      </c>
      <c r="C34" s="5" t="s">
        <v>9</v>
      </c>
      <c r="D34" s="118">
        <v>45</v>
      </c>
      <c r="E34" s="34">
        <v>53.93333333333333</v>
      </c>
    </row>
    <row r="35" spans="2:23" ht="15" customHeight="1" x14ac:dyDescent="0.25">
      <c r="B35" s="5" t="s">
        <v>65</v>
      </c>
      <c r="C35" s="5" t="s">
        <v>10</v>
      </c>
      <c r="D35" s="118">
        <v>60</v>
      </c>
      <c r="E35" s="34">
        <v>16.816666666666666</v>
      </c>
    </row>
    <row r="36" spans="2:23" ht="15" customHeight="1" x14ac:dyDescent="0.25">
      <c r="B36" s="5" t="s">
        <v>66</v>
      </c>
      <c r="C36" s="5" t="s">
        <v>11</v>
      </c>
      <c r="D36" s="118">
        <v>111</v>
      </c>
      <c r="E36" s="34">
        <v>56.621621621621621</v>
      </c>
    </row>
    <row r="37" spans="2:23" s="345" customFormat="1" ht="15" customHeight="1" x14ac:dyDescent="0.25">
      <c r="B37" s="334" t="s">
        <v>67</v>
      </c>
      <c r="C37" s="334" t="s">
        <v>12</v>
      </c>
      <c r="D37" s="335">
        <v>60</v>
      </c>
      <c r="E37" s="34">
        <v>51.833333333333336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2:23" ht="15" customHeight="1" x14ac:dyDescent="0.25">
      <c r="B38" s="5" t="s">
        <v>68</v>
      </c>
      <c r="C38" s="5" t="s">
        <v>13</v>
      </c>
      <c r="D38" s="118">
        <v>103</v>
      </c>
      <c r="E38" s="34">
        <v>101.17391304347827</v>
      </c>
    </row>
    <row r="39" spans="2:23" ht="15" customHeight="1" x14ac:dyDescent="0.25">
      <c r="B39" s="5" t="s">
        <v>69</v>
      </c>
      <c r="C39" s="5" t="s">
        <v>14</v>
      </c>
      <c r="D39" s="118">
        <v>66</v>
      </c>
      <c r="E39" s="34">
        <v>107.03883495145631</v>
      </c>
    </row>
    <row r="40" spans="2:23" ht="15" customHeight="1" x14ac:dyDescent="0.25">
      <c r="B40" s="5" t="s">
        <v>70</v>
      </c>
      <c r="C40" s="5" t="s">
        <v>15</v>
      </c>
      <c r="D40" s="118">
        <v>58</v>
      </c>
      <c r="E40" s="34">
        <v>42.31818181818182</v>
      </c>
    </row>
    <row r="41" spans="2:23" ht="15" customHeight="1" x14ac:dyDescent="0.25">
      <c r="B41" s="5" t="s">
        <v>71</v>
      </c>
      <c r="C41" s="5" t="s">
        <v>16</v>
      </c>
      <c r="D41" s="118">
        <v>57</v>
      </c>
      <c r="E41" s="34">
        <v>81.724137931034477</v>
      </c>
    </row>
    <row r="42" spans="2:23" ht="15" customHeight="1" x14ac:dyDescent="0.25">
      <c r="B42" s="5" t="s">
        <v>72</v>
      </c>
      <c r="C42" s="5" t="s">
        <v>17</v>
      </c>
      <c r="D42" s="118">
        <v>60</v>
      </c>
      <c r="E42" s="34">
        <v>60.596491228070178</v>
      </c>
    </row>
    <row r="43" spans="2:23" ht="15" customHeight="1" x14ac:dyDescent="0.25">
      <c r="B43" s="5" t="s">
        <v>73</v>
      </c>
      <c r="C43" s="5" t="s">
        <v>18</v>
      </c>
      <c r="D43" s="118">
        <v>151</v>
      </c>
      <c r="E43" s="34">
        <v>28.4</v>
      </c>
    </row>
    <row r="44" spans="2:23" s="1" customFormat="1" ht="15" customHeight="1" x14ac:dyDescent="0.25">
      <c r="B44" s="5" t="s">
        <v>74</v>
      </c>
      <c r="C44" s="5" t="s">
        <v>19</v>
      </c>
      <c r="D44" s="118">
        <v>43</v>
      </c>
      <c r="E44" s="1">
        <v>63.841059602649004</v>
      </c>
    </row>
    <row r="45" spans="2:23" ht="15" customHeight="1" x14ac:dyDescent="0.25">
      <c r="B45" s="5" t="s">
        <v>75</v>
      </c>
      <c r="C45" s="5" t="s">
        <v>20</v>
      </c>
      <c r="D45" s="118">
        <v>59</v>
      </c>
      <c r="E45" s="34">
        <v>0</v>
      </c>
    </row>
    <row r="46" spans="2:23" ht="15" customHeight="1" x14ac:dyDescent="0.25">
      <c r="B46" s="5" t="s">
        <v>76</v>
      </c>
      <c r="C46" s="5" t="s">
        <v>21</v>
      </c>
      <c r="D46" s="118">
        <v>50</v>
      </c>
      <c r="E46" s="34">
        <v>56.66101694915254</v>
      </c>
    </row>
    <row r="47" spans="2:23" ht="15" customHeight="1" x14ac:dyDescent="0.25">
      <c r="B47" s="5" t="s">
        <v>77</v>
      </c>
      <c r="C47" s="5" t="s">
        <v>22</v>
      </c>
      <c r="D47" s="118">
        <v>46</v>
      </c>
      <c r="E47" s="34">
        <v>104.18</v>
      </c>
    </row>
    <row r="48" spans="2:23" s="1" customFormat="1" ht="15" customHeight="1" x14ac:dyDescent="0.25">
      <c r="B48" s="5" t="s">
        <v>78</v>
      </c>
      <c r="C48" s="5" t="s">
        <v>23</v>
      </c>
      <c r="D48" s="118">
        <v>62</v>
      </c>
      <c r="E48" s="1">
        <v>34.282608695652172</v>
      </c>
    </row>
    <row r="49" spans="2:23" s="381" customFormat="1" ht="15" customHeight="1" x14ac:dyDescent="0.25">
      <c r="B49" s="371" t="s">
        <v>79</v>
      </c>
      <c r="C49" s="371" t="s">
        <v>80</v>
      </c>
      <c r="D49" s="372">
        <v>253</v>
      </c>
      <c r="E49" s="1">
        <v>37.20967741935484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ht="18.75" customHeight="1" x14ac:dyDescent="0.25">
      <c r="B50" s="4" t="s">
        <v>81</v>
      </c>
      <c r="C50" s="3"/>
      <c r="D50" s="117">
        <f t="shared" ref="D50" si="3">SUM(D51:D75)</f>
        <v>2045</v>
      </c>
    </row>
    <row r="51" spans="2:23" ht="16.5" customHeight="1" x14ac:dyDescent="0.25">
      <c r="B51" s="5" t="s">
        <v>24</v>
      </c>
      <c r="C51" s="5" t="s">
        <v>24</v>
      </c>
      <c r="D51" s="118">
        <v>73</v>
      </c>
    </row>
    <row r="52" spans="2:23" ht="16.5" customHeight="1" x14ac:dyDescent="0.25">
      <c r="B52" s="5" t="s">
        <v>25</v>
      </c>
      <c r="C52" s="5" t="s">
        <v>25</v>
      </c>
      <c r="D52" s="118">
        <v>61</v>
      </c>
    </row>
    <row r="53" spans="2:23" ht="16.5" customHeight="1" x14ac:dyDescent="0.25">
      <c r="B53" s="5" t="s">
        <v>26</v>
      </c>
      <c r="C53" s="5" t="s">
        <v>26</v>
      </c>
      <c r="D53" s="118">
        <v>166</v>
      </c>
    </row>
    <row r="54" spans="2:23" ht="16.5" customHeight="1" x14ac:dyDescent="0.25">
      <c r="B54" s="5" t="s">
        <v>27</v>
      </c>
      <c r="C54" s="5" t="s">
        <v>27</v>
      </c>
      <c r="D54" s="118">
        <v>158</v>
      </c>
    </row>
    <row r="55" spans="2:23" ht="16.5" customHeight="1" x14ac:dyDescent="0.25">
      <c r="B55" s="5" t="s">
        <v>28</v>
      </c>
      <c r="C55" s="5" t="s">
        <v>28</v>
      </c>
      <c r="D55" s="118">
        <v>85</v>
      </c>
    </row>
    <row r="56" spans="2:23" ht="16.5" customHeight="1" x14ac:dyDescent="0.25">
      <c r="B56" s="5" t="s">
        <v>29</v>
      </c>
      <c r="C56" s="5" t="s">
        <v>29</v>
      </c>
      <c r="D56" s="118">
        <v>54</v>
      </c>
    </row>
    <row r="57" spans="2:23" s="1" customFormat="1" ht="16.5" customHeight="1" x14ac:dyDescent="0.25">
      <c r="B57" s="5" t="s">
        <v>30</v>
      </c>
      <c r="C57" s="5" t="s">
        <v>30</v>
      </c>
      <c r="D57" s="118">
        <v>83</v>
      </c>
    </row>
    <row r="58" spans="2:23" ht="16.5" customHeight="1" x14ac:dyDescent="0.25">
      <c r="B58" s="5" t="s">
        <v>31</v>
      </c>
      <c r="C58" s="5" t="s">
        <v>31</v>
      </c>
      <c r="D58" s="118">
        <v>74</v>
      </c>
    </row>
    <row r="59" spans="2:23" ht="14.25" customHeight="1" x14ac:dyDescent="0.25">
      <c r="B59" s="5" t="s">
        <v>32</v>
      </c>
      <c r="C59" s="5" t="s">
        <v>32</v>
      </c>
      <c r="D59" s="118">
        <v>74</v>
      </c>
    </row>
    <row r="60" spans="2:23" ht="16.5" customHeight="1" x14ac:dyDescent="0.25">
      <c r="B60" s="5" t="s">
        <v>33</v>
      </c>
      <c r="C60" s="5" t="s">
        <v>33</v>
      </c>
      <c r="D60" s="118">
        <v>61</v>
      </c>
    </row>
    <row r="61" spans="2:23" ht="15" customHeight="1" x14ac:dyDescent="0.25">
      <c r="B61" s="5" t="s">
        <v>34</v>
      </c>
      <c r="C61" s="5" t="s">
        <v>34</v>
      </c>
      <c r="D61" s="118">
        <v>63</v>
      </c>
    </row>
    <row r="62" spans="2:23" ht="16.5" customHeight="1" x14ac:dyDescent="0.25">
      <c r="B62" s="5" t="s">
        <v>35</v>
      </c>
      <c r="C62" s="5" t="s">
        <v>35</v>
      </c>
      <c r="D62" s="118">
        <v>117</v>
      </c>
    </row>
    <row r="63" spans="2:23" ht="16.5" customHeight="1" x14ac:dyDescent="0.25">
      <c r="B63" s="5" t="s">
        <v>36</v>
      </c>
      <c r="C63" s="5" t="s">
        <v>36</v>
      </c>
      <c r="D63" s="118">
        <v>61</v>
      </c>
    </row>
    <row r="64" spans="2:23" ht="16.5" customHeight="1" x14ac:dyDescent="0.25">
      <c r="B64" s="5" t="s">
        <v>37</v>
      </c>
      <c r="C64" s="5" t="s">
        <v>37</v>
      </c>
      <c r="D64" s="118">
        <v>127</v>
      </c>
    </row>
    <row r="65" spans="2:4" ht="16.5" customHeight="1" x14ac:dyDescent="0.25">
      <c r="B65" s="5" t="s">
        <v>38</v>
      </c>
      <c r="C65" s="5" t="s">
        <v>38</v>
      </c>
      <c r="D65" s="118">
        <v>74</v>
      </c>
    </row>
    <row r="66" spans="2:4" s="1" customFormat="1" ht="16.5" customHeight="1" x14ac:dyDescent="0.25">
      <c r="B66" s="5" t="s">
        <v>39</v>
      </c>
      <c r="C66" s="5" t="s">
        <v>39</v>
      </c>
      <c r="D66" s="118">
        <v>61</v>
      </c>
    </row>
    <row r="67" spans="2:4" ht="16.5" customHeight="1" x14ac:dyDescent="0.25">
      <c r="B67" s="5" t="s">
        <v>40</v>
      </c>
      <c r="C67" s="5" t="s">
        <v>40</v>
      </c>
      <c r="D67" s="118">
        <v>62</v>
      </c>
    </row>
    <row r="68" spans="2:4" ht="16.5" customHeight="1" x14ac:dyDescent="0.25">
      <c r="B68" s="5" t="s">
        <v>41</v>
      </c>
      <c r="C68" s="5" t="s">
        <v>41</v>
      </c>
      <c r="D68" s="118">
        <v>43</v>
      </c>
    </row>
    <row r="69" spans="2:4" ht="16.5" customHeight="1" x14ac:dyDescent="0.25">
      <c r="B69" s="5" t="s">
        <v>42</v>
      </c>
      <c r="C69" s="5" t="s">
        <v>42</v>
      </c>
      <c r="D69" s="118">
        <v>134</v>
      </c>
    </row>
    <row r="70" spans="2:4" ht="14.25" customHeight="1" x14ac:dyDescent="0.25">
      <c r="B70" s="5" t="s">
        <v>43</v>
      </c>
      <c r="C70" s="5" t="s">
        <v>43</v>
      </c>
      <c r="D70" s="118">
        <v>42</v>
      </c>
    </row>
    <row r="71" spans="2:4" s="1" customFormat="1" ht="16.5" customHeight="1" x14ac:dyDescent="0.25">
      <c r="B71" s="5" t="s">
        <v>44</v>
      </c>
      <c r="C71" s="5" t="s">
        <v>44</v>
      </c>
      <c r="D71" s="118">
        <v>69</v>
      </c>
    </row>
    <row r="72" spans="2:4" ht="14.25" customHeight="1" x14ac:dyDescent="0.25">
      <c r="B72" s="5" t="s">
        <v>45</v>
      </c>
      <c r="C72" s="5" t="s">
        <v>45</v>
      </c>
      <c r="D72" s="118">
        <v>59</v>
      </c>
    </row>
    <row r="73" spans="2:4" ht="16.5" customHeight="1" x14ac:dyDescent="0.25">
      <c r="B73" s="5" t="s">
        <v>46</v>
      </c>
      <c r="C73" s="5" t="s">
        <v>46</v>
      </c>
      <c r="D73" s="118">
        <v>41</v>
      </c>
    </row>
    <row r="74" spans="2:4" ht="16.5" customHeight="1" x14ac:dyDescent="0.25">
      <c r="B74" s="5" t="s">
        <v>47</v>
      </c>
      <c r="C74" s="5" t="s">
        <v>47</v>
      </c>
      <c r="D74" s="118">
        <v>56</v>
      </c>
    </row>
    <row r="75" spans="2:4" ht="18" customHeight="1" x14ac:dyDescent="0.25">
      <c r="B75" s="5" t="s">
        <v>48</v>
      </c>
      <c r="C75" s="5" t="s">
        <v>48</v>
      </c>
      <c r="D75" s="118">
        <v>147</v>
      </c>
    </row>
    <row r="76" spans="2:4" ht="19.5" x14ac:dyDescent="0.25">
      <c r="B76" s="4" t="s">
        <v>82</v>
      </c>
      <c r="C76" s="3"/>
      <c r="D76" s="117">
        <f t="shared" ref="D76" si="4">SUM(D77:D100)</f>
        <v>2766.1</v>
      </c>
    </row>
    <row r="77" spans="2:4" ht="15" customHeight="1" x14ac:dyDescent="0.25">
      <c r="B77" s="5" t="s">
        <v>83</v>
      </c>
      <c r="C77" s="5" t="s">
        <v>83</v>
      </c>
      <c r="D77" s="118">
        <v>94</v>
      </c>
    </row>
    <row r="78" spans="2:4" ht="15" customHeight="1" x14ac:dyDescent="0.25">
      <c r="B78" s="5" t="s">
        <v>84</v>
      </c>
      <c r="C78" s="5" t="s">
        <v>84</v>
      </c>
      <c r="D78" s="118">
        <v>85</v>
      </c>
    </row>
    <row r="79" spans="2:4" ht="15" customHeight="1" x14ac:dyDescent="0.25">
      <c r="B79" s="5" t="s">
        <v>85</v>
      </c>
      <c r="C79" s="5" t="s">
        <v>85</v>
      </c>
      <c r="D79" s="118">
        <v>203</v>
      </c>
    </row>
    <row r="80" spans="2:4" ht="14.25" customHeight="1" x14ac:dyDescent="0.25">
      <c r="B80" s="6" t="s">
        <v>86</v>
      </c>
      <c r="C80" s="6" t="s">
        <v>86</v>
      </c>
      <c r="D80" s="119">
        <v>83</v>
      </c>
    </row>
    <row r="81" spans="2:4" ht="15" customHeight="1" x14ac:dyDescent="0.25">
      <c r="B81" s="6" t="s">
        <v>49</v>
      </c>
      <c r="C81" s="6" t="s">
        <v>49</v>
      </c>
      <c r="D81" s="119">
        <v>127</v>
      </c>
    </row>
    <row r="82" spans="2:4" ht="15" customHeight="1" x14ac:dyDescent="0.25">
      <c r="B82" s="6" t="s">
        <v>87</v>
      </c>
      <c r="C82" s="6" t="s">
        <v>87</v>
      </c>
      <c r="D82" s="119">
        <v>71</v>
      </c>
    </row>
    <row r="83" spans="2:4" ht="15" customHeight="1" x14ac:dyDescent="0.25">
      <c r="B83" s="6" t="s">
        <v>50</v>
      </c>
      <c r="C83" s="6" t="s">
        <v>50</v>
      </c>
      <c r="D83" s="119">
        <v>114</v>
      </c>
    </row>
    <row r="84" spans="2:4" ht="15" customHeight="1" x14ac:dyDescent="0.25">
      <c r="B84" s="7" t="s">
        <v>88</v>
      </c>
      <c r="C84" s="7" t="s">
        <v>88</v>
      </c>
      <c r="D84" s="120">
        <v>98</v>
      </c>
    </row>
    <row r="85" spans="2:4" ht="15" customHeight="1" x14ac:dyDescent="0.25">
      <c r="B85" s="8" t="s">
        <v>89</v>
      </c>
      <c r="C85" s="8" t="s">
        <v>89</v>
      </c>
      <c r="D85" s="121">
        <v>90</v>
      </c>
    </row>
    <row r="86" spans="2:4" ht="15" customHeight="1" x14ac:dyDescent="0.25">
      <c r="B86" s="8" t="s">
        <v>90</v>
      </c>
      <c r="C86" s="8" t="s">
        <v>90</v>
      </c>
      <c r="D86" s="121">
        <v>45</v>
      </c>
    </row>
    <row r="87" spans="2:4" ht="15" customHeight="1" x14ac:dyDescent="0.25">
      <c r="B87" s="8" t="s">
        <v>91</v>
      </c>
      <c r="C87" s="8" t="s">
        <v>91</v>
      </c>
      <c r="D87" s="121">
        <v>128</v>
      </c>
    </row>
    <row r="88" spans="2:4" ht="15" customHeight="1" x14ac:dyDescent="0.25">
      <c r="B88" s="8" t="s">
        <v>92</v>
      </c>
      <c r="C88" s="8" t="s">
        <v>92</v>
      </c>
      <c r="D88" s="121">
        <v>104.1</v>
      </c>
    </row>
    <row r="89" spans="2:4" ht="15" customHeight="1" x14ac:dyDescent="0.25">
      <c r="B89" s="8" t="s">
        <v>93</v>
      </c>
      <c r="C89" s="8" t="s">
        <v>93</v>
      </c>
      <c r="D89" s="121">
        <v>182</v>
      </c>
    </row>
    <row r="90" spans="2:4" ht="15" customHeight="1" x14ac:dyDescent="0.25">
      <c r="B90" s="8" t="s">
        <v>94</v>
      </c>
      <c r="C90" s="8" t="s">
        <v>94</v>
      </c>
      <c r="D90" s="121">
        <v>116</v>
      </c>
    </row>
    <row r="91" spans="2:4" ht="15" customHeight="1" x14ac:dyDescent="0.25">
      <c r="B91" s="8" t="s">
        <v>95</v>
      </c>
      <c r="C91" s="8" t="s">
        <v>95</v>
      </c>
      <c r="D91" s="121">
        <v>62</v>
      </c>
    </row>
    <row r="92" spans="2:4" ht="15" customHeight="1" x14ac:dyDescent="0.25">
      <c r="B92" s="8" t="s">
        <v>96</v>
      </c>
      <c r="C92" s="8" t="s">
        <v>96</v>
      </c>
      <c r="D92" s="121">
        <v>73</v>
      </c>
    </row>
    <row r="93" spans="2:4" ht="15" customHeight="1" x14ac:dyDescent="0.25">
      <c r="B93" s="8" t="s">
        <v>97</v>
      </c>
      <c r="C93" s="8" t="s">
        <v>97</v>
      </c>
      <c r="D93" s="121">
        <v>73</v>
      </c>
    </row>
    <row r="94" spans="2:4" ht="15" customHeight="1" x14ac:dyDescent="0.25">
      <c r="B94" s="8" t="s">
        <v>98</v>
      </c>
      <c r="C94" s="8" t="s">
        <v>98</v>
      </c>
      <c r="D94" s="121">
        <v>191</v>
      </c>
    </row>
    <row r="95" spans="2:4" ht="15.75" customHeight="1" x14ac:dyDescent="0.25">
      <c r="B95" s="8" t="s">
        <v>99</v>
      </c>
      <c r="C95" s="8" t="s">
        <v>99</v>
      </c>
      <c r="D95" s="121">
        <v>65</v>
      </c>
    </row>
    <row r="96" spans="2:4" ht="15" customHeight="1" x14ac:dyDescent="0.25">
      <c r="B96" s="8" t="s">
        <v>100</v>
      </c>
      <c r="C96" s="8" t="s">
        <v>100</v>
      </c>
      <c r="D96" s="121">
        <v>115</v>
      </c>
    </row>
    <row r="97" spans="2:7" ht="15" customHeight="1" x14ac:dyDescent="0.25">
      <c r="B97" s="8" t="s">
        <v>101</v>
      </c>
      <c r="C97" s="8" t="s">
        <v>101</v>
      </c>
      <c r="D97" s="121">
        <v>103</v>
      </c>
    </row>
    <row r="98" spans="2:7" ht="15" customHeight="1" x14ac:dyDescent="0.25">
      <c r="B98" s="8" t="s">
        <v>51</v>
      </c>
      <c r="C98" s="8" t="s">
        <v>51</v>
      </c>
      <c r="D98" s="121">
        <v>92</v>
      </c>
    </row>
    <row r="99" spans="2:7" ht="15" customHeight="1" x14ac:dyDescent="0.25">
      <c r="B99" s="8" t="s">
        <v>102</v>
      </c>
      <c r="C99" s="8" t="s">
        <v>102</v>
      </c>
      <c r="D99" s="121">
        <v>98</v>
      </c>
    </row>
    <row r="100" spans="2:7" ht="15" customHeight="1" x14ac:dyDescent="0.25">
      <c r="B100" s="8" t="s">
        <v>103</v>
      </c>
      <c r="C100" s="8" t="s">
        <v>103</v>
      </c>
      <c r="D100" s="121">
        <v>354</v>
      </c>
      <c r="E100" s="389"/>
      <c r="F100" s="389"/>
      <c r="G100" s="389"/>
    </row>
    <row r="101" spans="2:7" ht="19.5" x14ac:dyDescent="0.25">
      <c r="B101" s="9" t="s">
        <v>104</v>
      </c>
      <c r="C101" s="3"/>
      <c r="D101" s="117">
        <f t="shared" ref="D101" si="5">SUM(D102:D108)</f>
        <v>651</v>
      </c>
    </row>
    <row r="102" spans="2:7" ht="16.5" customHeight="1" x14ac:dyDescent="0.25">
      <c r="B102" s="8" t="s">
        <v>105</v>
      </c>
      <c r="C102" s="8" t="s">
        <v>105</v>
      </c>
      <c r="D102" s="121">
        <v>136</v>
      </c>
    </row>
    <row r="103" spans="2:7" ht="15.75" x14ac:dyDescent="0.25">
      <c r="B103" s="8" t="s">
        <v>106</v>
      </c>
      <c r="C103" s="8" t="s">
        <v>106</v>
      </c>
      <c r="D103" s="121">
        <v>80</v>
      </c>
    </row>
    <row r="104" spans="2:7" s="1" customFormat="1" ht="13.5" customHeight="1" x14ac:dyDescent="0.25">
      <c r="B104" s="32" t="s">
        <v>107</v>
      </c>
      <c r="C104" s="32" t="s">
        <v>107</v>
      </c>
      <c r="D104" s="122"/>
    </row>
    <row r="105" spans="2:7" ht="15.75" customHeight="1" x14ac:dyDescent="0.25">
      <c r="B105" s="8" t="s">
        <v>108</v>
      </c>
      <c r="C105" s="8" t="s">
        <v>108</v>
      </c>
      <c r="D105" s="121">
        <v>94</v>
      </c>
    </row>
    <row r="106" spans="2:7" s="1" customFormat="1" ht="13.5" customHeight="1" x14ac:dyDescent="0.25">
      <c r="B106" s="8" t="s">
        <v>109</v>
      </c>
      <c r="C106" s="8" t="s">
        <v>109</v>
      </c>
      <c r="D106" s="121">
        <v>169</v>
      </c>
    </row>
    <row r="107" spans="2:7" ht="15.75" x14ac:dyDescent="0.25">
      <c r="B107" s="8" t="s">
        <v>110</v>
      </c>
      <c r="C107" s="8" t="s">
        <v>110</v>
      </c>
      <c r="D107" s="121">
        <v>95</v>
      </c>
    </row>
    <row r="108" spans="2:7" ht="15" customHeight="1" x14ac:dyDescent="0.25">
      <c r="B108" s="8" t="s">
        <v>111</v>
      </c>
      <c r="C108" s="8" t="s">
        <v>111</v>
      </c>
      <c r="D108" s="121">
        <v>77</v>
      </c>
    </row>
    <row r="109" spans="2:7" ht="19.5" x14ac:dyDescent="0.25">
      <c r="B109" s="9" t="s">
        <v>112</v>
      </c>
      <c r="C109" s="3"/>
      <c r="D109" s="117">
        <f t="shared" ref="D109" si="6">SUM(D110:D117)</f>
        <v>862</v>
      </c>
    </row>
    <row r="110" spans="2:7" ht="18.75" customHeight="1" x14ac:dyDescent="0.25">
      <c r="B110" s="8" t="s">
        <v>113</v>
      </c>
      <c r="C110" s="8" t="s">
        <v>113</v>
      </c>
      <c r="D110" s="121">
        <v>51</v>
      </c>
    </row>
    <row r="111" spans="2:7" ht="18.75" customHeight="1" x14ac:dyDescent="0.25">
      <c r="B111" s="8" t="s">
        <v>114</v>
      </c>
      <c r="C111" s="8" t="s">
        <v>114</v>
      </c>
      <c r="D111" s="121">
        <v>164</v>
      </c>
    </row>
    <row r="112" spans="2:7" s="1" customFormat="1" ht="19.5" customHeight="1" x14ac:dyDescent="0.25">
      <c r="B112" s="8" t="s">
        <v>115</v>
      </c>
      <c r="C112" s="8" t="s">
        <v>115</v>
      </c>
      <c r="D112" s="121">
        <v>119</v>
      </c>
    </row>
    <row r="113" spans="2:4" s="1" customFormat="1" ht="13.5" customHeight="1" x14ac:dyDescent="0.25">
      <c r="B113" s="32" t="s">
        <v>116</v>
      </c>
      <c r="C113" s="32" t="s">
        <v>116</v>
      </c>
      <c r="D113" s="122"/>
    </row>
    <row r="114" spans="2:4" ht="18.75" customHeight="1" x14ac:dyDescent="0.25">
      <c r="B114" s="8" t="s">
        <v>117</v>
      </c>
      <c r="C114" s="8" t="s">
        <v>117</v>
      </c>
      <c r="D114" s="121">
        <v>138</v>
      </c>
    </row>
    <row r="115" spans="2:4" ht="18.75" customHeight="1" x14ac:dyDescent="0.25">
      <c r="B115" s="8" t="s">
        <v>118</v>
      </c>
      <c r="C115" s="8" t="s">
        <v>118</v>
      </c>
      <c r="D115" s="121">
        <v>143</v>
      </c>
    </row>
    <row r="116" spans="2:4" ht="18.75" customHeight="1" x14ac:dyDescent="0.25">
      <c r="B116" s="8" t="s">
        <v>119</v>
      </c>
      <c r="C116" s="8" t="s">
        <v>119</v>
      </c>
      <c r="D116" s="121">
        <v>97</v>
      </c>
    </row>
    <row r="117" spans="2:4" ht="15.75" x14ac:dyDescent="0.25">
      <c r="B117" s="8" t="s">
        <v>120</v>
      </c>
      <c r="C117" s="8" t="s">
        <v>120</v>
      </c>
      <c r="D117" s="121">
        <v>150</v>
      </c>
    </row>
    <row r="118" spans="2:4" ht="46.5" customHeight="1" x14ac:dyDescent="0.25">
      <c r="B118" s="663" t="s">
        <v>121</v>
      </c>
      <c r="C118" s="664"/>
      <c r="D118" s="117" t="e">
        <f>D119+D163+D184+D234+D261+D290+D307+D338+D359+D391+D418+D437+D470+D498+D535+D570+D592+D616+D637+D678+D702+D727+D754+D773+D801</f>
        <v>#REF!</v>
      </c>
    </row>
    <row r="119" spans="2:4" ht="54" customHeight="1" x14ac:dyDescent="0.25">
      <c r="B119" s="663" t="s">
        <v>122</v>
      </c>
      <c r="C119" s="664"/>
      <c r="D119" s="123">
        <f t="shared" ref="D119" si="7">D121</f>
        <v>713</v>
      </c>
    </row>
    <row r="120" spans="2:4" ht="33" customHeight="1" x14ac:dyDescent="0.25">
      <c r="B120" s="306" t="s">
        <v>808</v>
      </c>
      <c r="C120" s="207"/>
      <c r="D120" s="350">
        <v>19</v>
      </c>
    </row>
    <row r="121" spans="2:4" ht="27" customHeight="1" x14ac:dyDescent="0.3">
      <c r="B121" s="10" t="s">
        <v>710</v>
      </c>
      <c r="C121" s="10"/>
      <c r="D121" s="154">
        <f t="shared" ref="D121" si="8">D122+D126+D129+D133+D136+D141+D144+D147+D151+D154+D157+D160</f>
        <v>713</v>
      </c>
    </row>
    <row r="122" spans="2:4" s="1" customFormat="1" ht="15.75" customHeight="1" x14ac:dyDescent="0.25">
      <c r="B122" s="666" t="s">
        <v>123</v>
      </c>
      <c r="C122" s="11" t="s">
        <v>124</v>
      </c>
      <c r="D122" s="125">
        <f t="shared" ref="D122" si="9">SUM(D123:D125)</f>
        <v>56</v>
      </c>
    </row>
    <row r="123" spans="2:4" s="1" customFormat="1" ht="15.75" x14ac:dyDescent="0.25">
      <c r="B123" s="666"/>
      <c r="C123" s="12" t="s">
        <v>851</v>
      </c>
      <c r="D123" s="115">
        <v>27</v>
      </c>
    </row>
    <row r="124" spans="2:4" s="1" customFormat="1" ht="15.75" x14ac:dyDescent="0.25">
      <c r="B124" s="666"/>
      <c r="C124" s="12" t="s">
        <v>852</v>
      </c>
      <c r="D124" s="115">
        <v>14</v>
      </c>
    </row>
    <row r="125" spans="2:4" s="1" customFormat="1" ht="15.75" x14ac:dyDescent="0.25">
      <c r="B125" s="666"/>
      <c r="C125" s="12" t="s">
        <v>716</v>
      </c>
      <c r="D125" s="115">
        <v>15</v>
      </c>
    </row>
    <row r="126" spans="2:4" ht="15.75" customHeight="1" x14ac:dyDescent="0.25">
      <c r="B126" s="666" t="s">
        <v>125</v>
      </c>
      <c r="C126" s="11" t="s">
        <v>124</v>
      </c>
      <c r="D126" s="126">
        <f t="shared" ref="D126" si="10">SUM(D127:D128)</f>
        <v>199</v>
      </c>
    </row>
    <row r="127" spans="2:4" ht="15.75" x14ac:dyDescent="0.25">
      <c r="B127" s="666"/>
      <c r="C127" s="12" t="s">
        <v>717</v>
      </c>
      <c r="D127" s="115">
        <v>166</v>
      </c>
    </row>
    <row r="128" spans="2:4" ht="15.75" x14ac:dyDescent="0.25">
      <c r="B128" s="666"/>
      <c r="C128" s="12" t="s">
        <v>797</v>
      </c>
      <c r="D128" s="115">
        <v>33</v>
      </c>
    </row>
    <row r="129" spans="2:4" ht="15.75" customHeight="1" x14ac:dyDescent="0.25">
      <c r="B129" s="666" t="s">
        <v>126</v>
      </c>
      <c r="C129" s="11" t="s">
        <v>124</v>
      </c>
      <c r="D129" s="126">
        <f t="shared" ref="D129" si="11">SUM(D130:D132)</f>
        <v>52</v>
      </c>
    </row>
    <row r="130" spans="2:4" s="1" customFormat="1" ht="15.75" x14ac:dyDescent="0.25">
      <c r="B130" s="666"/>
      <c r="C130" s="12" t="s">
        <v>798</v>
      </c>
      <c r="D130" s="115">
        <v>24</v>
      </c>
    </row>
    <row r="131" spans="2:4" ht="15.75" x14ac:dyDescent="0.25">
      <c r="B131" s="666"/>
      <c r="C131" s="12" t="s">
        <v>853</v>
      </c>
      <c r="D131" s="115">
        <v>12</v>
      </c>
    </row>
    <row r="132" spans="2:4" s="1" customFormat="1" ht="15.75" x14ac:dyDescent="0.25">
      <c r="B132" s="666"/>
      <c r="C132" s="12" t="s">
        <v>799</v>
      </c>
      <c r="D132" s="115">
        <v>16</v>
      </c>
    </row>
    <row r="133" spans="2:4" s="1" customFormat="1" ht="15.75" customHeight="1" x14ac:dyDescent="0.25">
      <c r="B133" s="666" t="s">
        <v>127</v>
      </c>
      <c r="C133" s="11" t="s">
        <v>124</v>
      </c>
      <c r="D133" s="125">
        <f t="shared" ref="D133" si="12">SUM(D134:D135)</f>
        <v>48</v>
      </c>
    </row>
    <row r="134" spans="2:4" s="1" customFormat="1" ht="15.75" x14ac:dyDescent="0.25">
      <c r="B134" s="666"/>
      <c r="C134" s="12" t="s">
        <v>718</v>
      </c>
      <c r="D134" s="115">
        <v>18</v>
      </c>
    </row>
    <row r="135" spans="2:4" s="1" customFormat="1" ht="15.75" x14ac:dyDescent="0.25">
      <c r="B135" s="666"/>
      <c r="C135" s="12" t="s">
        <v>719</v>
      </c>
      <c r="D135" s="115">
        <v>30</v>
      </c>
    </row>
    <row r="136" spans="2:4" ht="15.75" customHeight="1" x14ac:dyDescent="0.25">
      <c r="B136" s="666" t="s">
        <v>128</v>
      </c>
      <c r="C136" s="11" t="s">
        <v>124</v>
      </c>
      <c r="D136" s="126">
        <f t="shared" ref="D136" si="13">SUM(D137:D140)</f>
        <v>63</v>
      </c>
    </row>
    <row r="137" spans="2:4" s="1" customFormat="1" ht="15.75" x14ac:dyDescent="0.25">
      <c r="B137" s="666"/>
      <c r="C137" s="12" t="s">
        <v>720</v>
      </c>
      <c r="D137" s="115">
        <v>18</v>
      </c>
    </row>
    <row r="138" spans="2:4" ht="15.75" x14ac:dyDescent="0.25">
      <c r="B138" s="666"/>
      <c r="C138" s="12" t="s">
        <v>721</v>
      </c>
      <c r="D138" s="115">
        <v>15</v>
      </c>
    </row>
    <row r="139" spans="2:4" s="1" customFormat="1" ht="15.75" x14ac:dyDescent="0.25">
      <c r="B139" s="666"/>
      <c r="C139" s="12" t="s">
        <v>722</v>
      </c>
      <c r="D139" s="115">
        <v>13</v>
      </c>
    </row>
    <row r="140" spans="2:4" ht="15.75" x14ac:dyDescent="0.25">
      <c r="B140" s="666"/>
      <c r="C140" s="12" t="s">
        <v>723</v>
      </c>
      <c r="D140" s="115">
        <v>17</v>
      </c>
    </row>
    <row r="141" spans="2:4" s="1" customFormat="1" ht="15.75" customHeight="1" x14ac:dyDescent="0.25">
      <c r="B141" s="666" t="s">
        <v>129</v>
      </c>
      <c r="C141" s="11" t="s">
        <v>124</v>
      </c>
      <c r="D141" s="126">
        <f t="shared" ref="D141" si="14">SUM(D142:D143)</f>
        <v>55</v>
      </c>
    </row>
    <row r="142" spans="2:4" s="1" customFormat="1" ht="15.75" x14ac:dyDescent="0.25">
      <c r="B142" s="666"/>
      <c r="C142" s="12" t="s">
        <v>724</v>
      </c>
      <c r="D142" s="115">
        <v>25</v>
      </c>
    </row>
    <row r="143" spans="2:4" s="1" customFormat="1" ht="15.75" x14ac:dyDescent="0.25">
      <c r="B143" s="666"/>
      <c r="C143" s="12" t="s">
        <v>725</v>
      </c>
      <c r="D143" s="115">
        <v>30</v>
      </c>
    </row>
    <row r="144" spans="2:4" s="1" customFormat="1" ht="15.75" customHeight="1" x14ac:dyDescent="0.25">
      <c r="B144" s="666" t="s">
        <v>130</v>
      </c>
      <c r="C144" s="11" t="s">
        <v>124</v>
      </c>
      <c r="D144" s="125">
        <f t="shared" ref="D144" si="15">SUM(D145:D146)</f>
        <v>34</v>
      </c>
    </row>
    <row r="145" spans="2:4" s="1" customFormat="1" ht="15.75" x14ac:dyDescent="0.25">
      <c r="B145" s="666"/>
      <c r="C145" s="12" t="s">
        <v>854</v>
      </c>
      <c r="D145" s="115">
        <v>17</v>
      </c>
    </row>
    <row r="146" spans="2:4" s="1" customFormat="1" ht="15.75" x14ac:dyDescent="0.25">
      <c r="B146" s="666"/>
      <c r="C146" s="12" t="s">
        <v>855</v>
      </c>
      <c r="D146" s="115">
        <v>17</v>
      </c>
    </row>
    <row r="147" spans="2:4" ht="15.75" customHeight="1" x14ac:dyDescent="0.25">
      <c r="B147" s="666" t="s">
        <v>131</v>
      </c>
      <c r="C147" s="11" t="s">
        <v>124</v>
      </c>
      <c r="D147" s="126">
        <f t="shared" ref="D147" si="16">SUM(D148:D150)</f>
        <v>50</v>
      </c>
    </row>
    <row r="148" spans="2:4" ht="15.75" x14ac:dyDescent="0.25">
      <c r="B148" s="666"/>
      <c r="C148" s="12" t="s">
        <v>856</v>
      </c>
      <c r="D148" s="115">
        <v>25</v>
      </c>
    </row>
    <row r="149" spans="2:4" s="1" customFormat="1" ht="15.75" x14ac:dyDescent="0.25">
      <c r="B149" s="666"/>
      <c r="C149" s="12" t="s">
        <v>857</v>
      </c>
      <c r="D149" s="115">
        <v>12</v>
      </c>
    </row>
    <row r="150" spans="2:4" s="1" customFormat="1" ht="15.75" x14ac:dyDescent="0.25">
      <c r="B150" s="666"/>
      <c r="C150" s="12" t="s">
        <v>858</v>
      </c>
      <c r="D150" s="115">
        <v>13</v>
      </c>
    </row>
    <row r="151" spans="2:4" ht="15.75" customHeight="1" x14ac:dyDescent="0.25">
      <c r="B151" s="666" t="s">
        <v>132</v>
      </c>
      <c r="C151" s="11" t="s">
        <v>124</v>
      </c>
      <c r="D151" s="113">
        <f t="shared" ref="D151" si="17">SUM(D152:D153)</f>
        <v>46</v>
      </c>
    </row>
    <row r="152" spans="2:4" s="1" customFormat="1" ht="15.75" x14ac:dyDescent="0.25">
      <c r="B152" s="666"/>
      <c r="C152" s="12" t="s">
        <v>800</v>
      </c>
      <c r="D152" s="115">
        <v>25</v>
      </c>
    </row>
    <row r="153" spans="2:4" ht="15.75" x14ac:dyDescent="0.25">
      <c r="B153" s="666"/>
      <c r="C153" s="12" t="s">
        <v>726</v>
      </c>
      <c r="D153" s="115">
        <v>21</v>
      </c>
    </row>
    <row r="154" spans="2:4" s="1" customFormat="1" ht="15.75" customHeight="1" x14ac:dyDescent="0.25">
      <c r="B154" s="666" t="s">
        <v>133</v>
      </c>
      <c r="C154" s="11" t="s">
        <v>124</v>
      </c>
      <c r="D154" s="125">
        <f t="shared" ref="D154" si="18">SUM(D155:D156)</f>
        <v>45</v>
      </c>
    </row>
    <row r="155" spans="2:4" s="1" customFormat="1" ht="15.75" x14ac:dyDescent="0.25">
      <c r="B155" s="666"/>
      <c r="C155" s="12" t="s">
        <v>859</v>
      </c>
      <c r="D155" s="115">
        <v>17</v>
      </c>
    </row>
    <row r="156" spans="2:4" s="1" customFormat="1" ht="15.75" x14ac:dyDescent="0.25">
      <c r="B156" s="666"/>
      <c r="C156" s="12" t="s">
        <v>860</v>
      </c>
      <c r="D156" s="115">
        <v>28</v>
      </c>
    </row>
    <row r="157" spans="2:4" ht="15.75" customHeight="1" x14ac:dyDescent="0.25">
      <c r="B157" s="666" t="s">
        <v>134</v>
      </c>
      <c r="C157" s="11" t="s">
        <v>124</v>
      </c>
      <c r="D157" s="126">
        <f t="shared" ref="D157" si="19">SUM(D158:D159)</f>
        <v>31</v>
      </c>
    </row>
    <row r="158" spans="2:4" ht="15.75" x14ac:dyDescent="0.25">
      <c r="B158" s="666"/>
      <c r="C158" s="12" t="s">
        <v>861</v>
      </c>
      <c r="D158" s="115">
        <v>17</v>
      </c>
    </row>
    <row r="159" spans="2:4" s="1" customFormat="1" ht="15.75" x14ac:dyDescent="0.25">
      <c r="B159" s="666"/>
      <c r="C159" s="12" t="s">
        <v>862</v>
      </c>
      <c r="D159" s="115">
        <v>14</v>
      </c>
    </row>
    <row r="160" spans="2:4" s="1" customFormat="1" ht="15.75" customHeight="1" x14ac:dyDescent="0.25">
      <c r="B160" s="666" t="s">
        <v>135</v>
      </c>
      <c r="C160" s="11" t="s">
        <v>124</v>
      </c>
      <c r="D160" s="125">
        <f t="shared" ref="D160" si="20">SUM(D161:D162)</f>
        <v>34</v>
      </c>
    </row>
    <row r="161" spans="2:4" s="1" customFormat="1" ht="15.75" x14ac:dyDescent="0.25">
      <c r="B161" s="666"/>
      <c r="C161" s="12" t="s">
        <v>863</v>
      </c>
      <c r="D161" s="115">
        <v>16</v>
      </c>
    </row>
    <row r="162" spans="2:4" s="1" customFormat="1" ht="15.75" x14ac:dyDescent="0.25">
      <c r="B162" s="666"/>
      <c r="C162" s="12" t="s">
        <v>727</v>
      </c>
      <c r="D162" s="115">
        <v>18</v>
      </c>
    </row>
    <row r="163" spans="2:4" ht="36.75" customHeight="1" x14ac:dyDescent="0.25">
      <c r="B163" s="663" t="s">
        <v>136</v>
      </c>
      <c r="C163" s="664"/>
      <c r="D163" s="117" t="e">
        <f t="shared" ref="D163" si="21">D165</f>
        <v>#REF!</v>
      </c>
    </row>
    <row r="164" spans="2:4" ht="38.25" customHeight="1" x14ac:dyDescent="0.25">
      <c r="B164" s="306" t="s">
        <v>809</v>
      </c>
      <c r="C164" s="207"/>
      <c r="D164" s="350">
        <v>12</v>
      </c>
    </row>
    <row r="165" spans="2:4" ht="18.75" x14ac:dyDescent="0.3">
      <c r="B165" s="10" t="s">
        <v>710</v>
      </c>
      <c r="C165" s="33"/>
      <c r="D165" s="154" t="e">
        <f>D166+D169+D172+D175+D178+#REF!+#REF!+#REF!+D181</f>
        <v>#REF!</v>
      </c>
    </row>
    <row r="166" spans="2:4" s="1" customFormat="1" ht="15.75" customHeight="1" x14ac:dyDescent="0.25">
      <c r="B166" s="667" t="s">
        <v>137</v>
      </c>
      <c r="C166" s="11" t="s">
        <v>124</v>
      </c>
      <c r="D166" s="125">
        <f t="shared" ref="D166" si="22">D167+D168</f>
        <v>50.5</v>
      </c>
    </row>
    <row r="167" spans="2:4" s="1" customFormat="1" ht="15.75" x14ac:dyDescent="0.25">
      <c r="B167" s="667"/>
      <c r="C167" s="12" t="s">
        <v>138</v>
      </c>
      <c r="D167" s="115">
        <v>28.5</v>
      </c>
    </row>
    <row r="168" spans="2:4" s="1" customFormat="1" ht="15.75" x14ac:dyDescent="0.25">
      <c r="B168" s="667"/>
      <c r="C168" s="12" t="s">
        <v>141</v>
      </c>
      <c r="D168" s="115">
        <v>22</v>
      </c>
    </row>
    <row r="169" spans="2:4" s="1" customFormat="1" ht="15.75" customHeight="1" x14ac:dyDescent="0.25">
      <c r="B169" s="683" t="s">
        <v>140</v>
      </c>
      <c r="C169" s="12" t="s">
        <v>160</v>
      </c>
      <c r="D169" s="115">
        <v>15.5</v>
      </c>
    </row>
    <row r="170" spans="2:4" s="1" customFormat="1" ht="15.75" x14ac:dyDescent="0.25">
      <c r="B170" s="683"/>
      <c r="C170" s="12" t="s">
        <v>144</v>
      </c>
      <c r="D170" s="115">
        <v>20</v>
      </c>
    </row>
    <row r="171" spans="2:4" s="1" customFormat="1" ht="15.75" x14ac:dyDescent="0.25">
      <c r="B171" s="683"/>
      <c r="C171" s="12" t="s">
        <v>147</v>
      </c>
      <c r="D171" s="115">
        <v>25</v>
      </c>
    </row>
    <row r="172" spans="2:4" s="1" customFormat="1" ht="15.75" customHeight="1" x14ac:dyDescent="0.25">
      <c r="B172" s="683" t="s">
        <v>143</v>
      </c>
      <c r="C172" s="12" t="s">
        <v>150</v>
      </c>
      <c r="D172" s="115">
        <v>52</v>
      </c>
    </row>
    <row r="173" spans="2:4" s="1" customFormat="1" ht="15.75" x14ac:dyDescent="0.25">
      <c r="B173" s="683"/>
      <c r="C173" s="12" t="s">
        <v>142</v>
      </c>
      <c r="D173" s="115">
        <v>15</v>
      </c>
    </row>
    <row r="174" spans="2:4" s="1" customFormat="1" ht="15.75" x14ac:dyDescent="0.25">
      <c r="B174" s="683"/>
      <c r="C174" s="14" t="s">
        <v>864</v>
      </c>
      <c r="D174" s="125">
        <v>93</v>
      </c>
    </row>
    <row r="175" spans="2:4" ht="15.75" customHeight="1" x14ac:dyDescent="0.25">
      <c r="B175" s="683" t="s">
        <v>146</v>
      </c>
      <c r="C175" s="12" t="s">
        <v>158</v>
      </c>
      <c r="D175" s="115">
        <v>19</v>
      </c>
    </row>
    <row r="176" spans="2:4" ht="15.75" x14ac:dyDescent="0.25">
      <c r="B176" s="683"/>
      <c r="C176" s="12" t="s">
        <v>154</v>
      </c>
      <c r="D176" s="115">
        <v>20.5</v>
      </c>
    </row>
    <row r="177" spans="2:4" s="1" customFormat="1" ht="15.75" x14ac:dyDescent="0.25">
      <c r="B177" s="683"/>
      <c r="C177" s="12" t="s">
        <v>157</v>
      </c>
      <c r="D177" s="115">
        <v>19</v>
      </c>
    </row>
    <row r="178" spans="2:4" s="1" customFormat="1" ht="15.75" customHeight="1" x14ac:dyDescent="0.25">
      <c r="B178" s="407" t="s">
        <v>149</v>
      </c>
      <c r="C178" s="12" t="s">
        <v>161</v>
      </c>
      <c r="D178" s="115">
        <v>24.5</v>
      </c>
    </row>
    <row r="179" spans="2:4" s="1" customFormat="1" ht="15.75" x14ac:dyDescent="0.25">
      <c r="B179" s="683"/>
      <c r="C179" s="12" t="s">
        <v>145</v>
      </c>
      <c r="D179" s="115">
        <v>17</v>
      </c>
    </row>
    <row r="180" spans="2:4" s="1" customFormat="1" ht="15.75" x14ac:dyDescent="0.25">
      <c r="B180" s="683"/>
      <c r="C180" s="12" t="s">
        <v>148</v>
      </c>
      <c r="D180" s="115">
        <v>19</v>
      </c>
    </row>
    <row r="181" spans="2:4" s="1" customFormat="1" ht="15.75" customHeight="1" x14ac:dyDescent="0.25">
      <c r="B181" s="683" t="s">
        <v>159</v>
      </c>
      <c r="C181" s="12" t="s">
        <v>151</v>
      </c>
      <c r="D181" s="115">
        <v>14</v>
      </c>
    </row>
    <row r="182" spans="2:4" s="1" customFormat="1" ht="15.75" x14ac:dyDescent="0.25">
      <c r="B182" s="683"/>
      <c r="C182" s="12" t="s">
        <v>139</v>
      </c>
      <c r="D182" s="115">
        <v>13</v>
      </c>
    </row>
    <row r="183" spans="2:4" s="1" customFormat="1" ht="15.75" x14ac:dyDescent="0.25">
      <c r="B183" s="683"/>
      <c r="C183" s="12" t="s">
        <v>155</v>
      </c>
      <c r="D183" s="115">
        <v>14</v>
      </c>
    </row>
    <row r="184" spans="2:4" ht="47.25" customHeight="1" x14ac:dyDescent="0.25">
      <c r="B184" s="663" t="s">
        <v>162</v>
      </c>
      <c r="C184" s="664"/>
      <c r="D184" s="117" t="e">
        <f t="shared" ref="D184" si="23">D186</f>
        <v>#REF!</v>
      </c>
    </row>
    <row r="185" spans="2:4" ht="18.75" x14ac:dyDescent="0.25">
      <c r="B185" s="306" t="s">
        <v>810</v>
      </c>
      <c r="C185" s="207"/>
      <c r="D185" s="350">
        <v>31</v>
      </c>
    </row>
    <row r="186" spans="2:4" ht="18.75" x14ac:dyDescent="0.3">
      <c r="B186" s="10" t="s">
        <v>710</v>
      </c>
      <c r="C186" s="33"/>
      <c r="D186" s="154" t="e">
        <f>D187+D190+D194+D199+D200+D204+D208+D212+D216+D219+D220+#REF!+#REF!+#REF!+#REF!+#REF!+D222+D226+D230</f>
        <v>#REF!</v>
      </c>
    </row>
    <row r="187" spans="2:4" s="1" customFormat="1" ht="15.75" customHeight="1" x14ac:dyDescent="0.25">
      <c r="B187" s="665" t="s">
        <v>163</v>
      </c>
      <c r="C187" s="11" t="s">
        <v>124</v>
      </c>
      <c r="D187" s="125">
        <f t="shared" ref="D187" si="24">SUM(D188:D189)</f>
        <v>56.5</v>
      </c>
    </row>
    <row r="188" spans="2:4" s="1" customFormat="1" ht="14.25" customHeight="1" x14ac:dyDescent="0.25">
      <c r="B188" s="665"/>
      <c r="C188" s="15" t="s">
        <v>177</v>
      </c>
      <c r="D188" s="116">
        <v>42.5</v>
      </c>
    </row>
    <row r="189" spans="2:4" s="1" customFormat="1" ht="15.75" x14ac:dyDescent="0.25">
      <c r="B189" s="665"/>
      <c r="C189" s="15" t="s">
        <v>887</v>
      </c>
      <c r="D189" s="116">
        <v>14</v>
      </c>
    </row>
    <row r="190" spans="2:4" ht="15.75" customHeight="1" x14ac:dyDescent="0.25">
      <c r="B190" s="665" t="s">
        <v>164</v>
      </c>
      <c r="C190" s="15" t="s">
        <v>185</v>
      </c>
      <c r="D190" s="116">
        <v>40</v>
      </c>
    </row>
    <row r="191" spans="2:4" s="1" customFormat="1" ht="15.75" x14ac:dyDescent="0.25">
      <c r="B191" s="665"/>
      <c r="C191" s="15" t="s">
        <v>169</v>
      </c>
      <c r="D191" s="116">
        <v>29.5</v>
      </c>
    </row>
    <row r="192" spans="2:4" ht="15.75" x14ac:dyDescent="0.25">
      <c r="B192" s="665"/>
      <c r="C192" s="15" t="s">
        <v>865</v>
      </c>
      <c r="D192" s="116">
        <v>15</v>
      </c>
    </row>
    <row r="193" spans="2:4" s="1" customFormat="1" ht="15.75" x14ac:dyDescent="0.25">
      <c r="B193" s="665"/>
      <c r="C193" s="15" t="s">
        <v>868</v>
      </c>
      <c r="D193" s="116">
        <v>18</v>
      </c>
    </row>
    <row r="194" spans="2:4" ht="15.75" customHeight="1" x14ac:dyDescent="0.25">
      <c r="B194" s="665" t="s">
        <v>165</v>
      </c>
      <c r="C194" s="15" t="s">
        <v>867</v>
      </c>
      <c r="D194" s="116">
        <v>15</v>
      </c>
    </row>
    <row r="195" spans="2:4" s="1" customFormat="1" ht="15.75" x14ac:dyDescent="0.25">
      <c r="B195" s="665"/>
      <c r="C195" s="15" t="s">
        <v>199</v>
      </c>
      <c r="D195" s="116">
        <v>34</v>
      </c>
    </row>
    <row r="196" spans="2:4" ht="15.75" x14ac:dyDescent="0.25">
      <c r="B196" s="665"/>
      <c r="C196" s="15" t="s">
        <v>168</v>
      </c>
      <c r="D196" s="116">
        <v>26.5</v>
      </c>
    </row>
    <row r="197" spans="2:4" s="1" customFormat="1" ht="15.75" x14ac:dyDescent="0.25">
      <c r="B197" s="665"/>
      <c r="C197" s="15" t="s">
        <v>885</v>
      </c>
      <c r="D197" s="116">
        <v>33</v>
      </c>
    </row>
    <row r="198" spans="2:4" s="1" customFormat="1" ht="15.75" x14ac:dyDescent="0.25">
      <c r="B198" s="665"/>
      <c r="C198" s="15" t="s">
        <v>196</v>
      </c>
      <c r="D198" s="116">
        <v>33</v>
      </c>
    </row>
    <row r="199" spans="2:4" s="1" customFormat="1" ht="31.5" x14ac:dyDescent="0.25">
      <c r="B199" s="409" t="s">
        <v>166</v>
      </c>
      <c r="C199" s="15" t="s">
        <v>182</v>
      </c>
      <c r="D199" s="116">
        <v>42</v>
      </c>
    </row>
    <row r="200" spans="2:4" ht="15.75" customHeight="1" x14ac:dyDescent="0.25">
      <c r="B200" s="665" t="s">
        <v>167</v>
      </c>
      <c r="C200" s="15" t="s">
        <v>190</v>
      </c>
      <c r="D200" s="116">
        <v>44</v>
      </c>
    </row>
    <row r="201" spans="2:4" s="1" customFormat="1" ht="15.75" x14ac:dyDescent="0.25">
      <c r="B201" s="665"/>
      <c r="C201" s="15" t="s">
        <v>883</v>
      </c>
      <c r="D201" s="116">
        <v>29</v>
      </c>
    </row>
    <row r="202" spans="2:4" s="1" customFormat="1" ht="15.75" x14ac:dyDescent="0.25">
      <c r="B202" s="665"/>
      <c r="C202" s="15" t="s">
        <v>170</v>
      </c>
      <c r="D202" s="116">
        <v>38.5</v>
      </c>
    </row>
    <row r="203" spans="2:4" ht="17.25" customHeight="1" x14ac:dyDescent="0.25">
      <c r="B203" s="665"/>
      <c r="C203" s="15" t="s">
        <v>198</v>
      </c>
      <c r="D203" s="116">
        <v>30</v>
      </c>
    </row>
    <row r="204" spans="2:4" ht="15.75" customHeight="1" x14ac:dyDescent="0.25">
      <c r="B204" s="665" t="s">
        <v>171</v>
      </c>
      <c r="C204" s="15" t="s">
        <v>179</v>
      </c>
      <c r="D204" s="116">
        <v>48</v>
      </c>
    </row>
    <row r="205" spans="2:4" ht="15.75" x14ac:dyDescent="0.25">
      <c r="B205" s="665"/>
      <c r="C205" s="15" t="s">
        <v>184</v>
      </c>
      <c r="D205" s="116">
        <v>37.5</v>
      </c>
    </row>
    <row r="206" spans="2:4" s="1" customFormat="1" ht="15.75" x14ac:dyDescent="0.25">
      <c r="B206" s="665"/>
      <c r="C206" s="15" t="s">
        <v>188</v>
      </c>
      <c r="D206" s="116">
        <v>45</v>
      </c>
    </row>
    <row r="207" spans="2:4" s="1" customFormat="1" ht="20.25" customHeight="1" x14ac:dyDescent="0.25">
      <c r="B207" s="665"/>
      <c r="C207" s="15" t="s">
        <v>886</v>
      </c>
      <c r="D207" s="116">
        <v>24</v>
      </c>
    </row>
    <row r="208" spans="2:4" ht="15.75" customHeight="1" x14ac:dyDescent="0.25">
      <c r="B208" s="665" t="s">
        <v>172</v>
      </c>
      <c r="C208" s="15" t="s">
        <v>869</v>
      </c>
      <c r="D208" s="116">
        <v>13</v>
      </c>
    </row>
    <row r="209" spans="2:4" s="1" customFormat="1" ht="15.75" x14ac:dyDescent="0.25">
      <c r="B209" s="665"/>
      <c r="C209" s="15" t="s">
        <v>187</v>
      </c>
      <c r="D209" s="116">
        <v>54.5</v>
      </c>
    </row>
    <row r="210" spans="2:4" s="1" customFormat="1" ht="15.75" x14ac:dyDescent="0.25">
      <c r="B210" s="665"/>
      <c r="C210" s="15" t="s">
        <v>877</v>
      </c>
      <c r="D210" s="116">
        <v>13</v>
      </c>
    </row>
    <row r="211" spans="2:4" ht="15.75" x14ac:dyDescent="0.25">
      <c r="B211" s="665"/>
      <c r="C211" s="15" t="s">
        <v>870</v>
      </c>
      <c r="D211" s="116">
        <v>22</v>
      </c>
    </row>
    <row r="212" spans="2:4" s="1" customFormat="1" ht="15.75" customHeight="1" x14ac:dyDescent="0.25">
      <c r="B212" s="665" t="s">
        <v>173</v>
      </c>
      <c r="C212" s="15" t="s">
        <v>881</v>
      </c>
      <c r="D212" s="116">
        <v>18</v>
      </c>
    </row>
    <row r="213" spans="2:4" s="1" customFormat="1" ht="15.75" x14ac:dyDescent="0.25">
      <c r="B213" s="665"/>
      <c r="C213" s="15" t="s">
        <v>871</v>
      </c>
      <c r="D213" s="116">
        <v>51</v>
      </c>
    </row>
    <row r="214" spans="2:4" s="1" customFormat="1" ht="15.75" x14ac:dyDescent="0.25">
      <c r="B214" s="665"/>
      <c r="C214" s="16" t="s">
        <v>874</v>
      </c>
      <c r="D214" s="103">
        <v>44</v>
      </c>
    </row>
    <row r="215" spans="2:4" s="1" customFormat="1" ht="15.75" x14ac:dyDescent="0.25">
      <c r="B215" s="665"/>
      <c r="C215" s="15" t="s">
        <v>872</v>
      </c>
      <c r="D215" s="116">
        <v>20</v>
      </c>
    </row>
    <row r="216" spans="2:4" s="1" customFormat="1" ht="15.75" customHeight="1" x14ac:dyDescent="0.25">
      <c r="B216" s="665" t="s">
        <v>174</v>
      </c>
      <c r="C216" s="15" t="s">
        <v>884</v>
      </c>
      <c r="D216" s="116">
        <v>18</v>
      </c>
    </row>
    <row r="217" spans="2:4" s="1" customFormat="1" ht="15.75" x14ac:dyDescent="0.25">
      <c r="B217" s="665"/>
      <c r="C217" s="15" t="s">
        <v>875</v>
      </c>
      <c r="D217" s="116">
        <v>64.5</v>
      </c>
    </row>
    <row r="218" spans="2:4" s="1" customFormat="1" ht="15.75" x14ac:dyDescent="0.25">
      <c r="B218" s="665"/>
      <c r="C218" s="15" t="s">
        <v>880</v>
      </c>
      <c r="D218" s="116">
        <v>18</v>
      </c>
    </row>
    <row r="219" spans="2:4" ht="31.5" x14ac:dyDescent="0.25">
      <c r="B219" s="407" t="s">
        <v>175</v>
      </c>
      <c r="C219" s="15" t="s">
        <v>878</v>
      </c>
      <c r="D219" s="116">
        <v>19</v>
      </c>
    </row>
    <row r="220" spans="2:4" s="1" customFormat="1" ht="15.75" customHeight="1" x14ac:dyDescent="0.25">
      <c r="B220" s="689" t="s">
        <v>176</v>
      </c>
      <c r="C220" s="15" t="s">
        <v>882</v>
      </c>
      <c r="D220" s="116">
        <v>18.5</v>
      </c>
    </row>
    <row r="221" spans="2:4" s="1" customFormat="1" ht="15.75" x14ac:dyDescent="0.25">
      <c r="B221" s="689"/>
      <c r="C221" s="15" t="s">
        <v>866</v>
      </c>
      <c r="D221" s="116">
        <v>19</v>
      </c>
    </row>
    <row r="222" spans="2:4" ht="15.75" customHeight="1" x14ac:dyDescent="0.25">
      <c r="B222" s="665" t="s">
        <v>192</v>
      </c>
      <c r="C222" s="15" t="s">
        <v>193</v>
      </c>
      <c r="D222" s="116">
        <v>43</v>
      </c>
    </row>
    <row r="223" spans="2:4" s="1" customFormat="1" ht="15.75" x14ac:dyDescent="0.25">
      <c r="B223" s="665"/>
      <c r="C223" s="15" t="s">
        <v>180</v>
      </c>
      <c r="D223" s="116">
        <v>35</v>
      </c>
    </row>
    <row r="224" spans="2:4" ht="15.75" x14ac:dyDescent="0.25">
      <c r="B224" s="665"/>
      <c r="C224" s="11" t="s">
        <v>801</v>
      </c>
      <c r="D224" s="104">
        <v>38.5</v>
      </c>
    </row>
    <row r="225" spans="2:4" s="1" customFormat="1" ht="15.75" x14ac:dyDescent="0.25">
      <c r="B225" s="665"/>
      <c r="C225" s="15" t="s">
        <v>1003</v>
      </c>
      <c r="D225" s="116">
        <v>17</v>
      </c>
    </row>
    <row r="226" spans="2:4" ht="15.75" customHeight="1" x14ac:dyDescent="0.25">
      <c r="B226" s="665" t="s">
        <v>195</v>
      </c>
      <c r="C226" s="15" t="s">
        <v>888</v>
      </c>
      <c r="D226" s="116">
        <v>15</v>
      </c>
    </row>
    <row r="227" spans="2:4" ht="15.75" x14ac:dyDescent="0.25">
      <c r="B227" s="665"/>
      <c r="C227" s="15" t="s">
        <v>876</v>
      </c>
      <c r="D227" s="116">
        <v>15</v>
      </c>
    </row>
    <row r="228" spans="2:4" ht="15.75" x14ac:dyDescent="0.25">
      <c r="B228" s="665"/>
      <c r="C228" s="15" t="s">
        <v>191</v>
      </c>
      <c r="D228" s="116">
        <v>37</v>
      </c>
    </row>
    <row r="229" spans="2:4" s="1" customFormat="1" ht="15.75" x14ac:dyDescent="0.25">
      <c r="B229" s="665"/>
      <c r="C229" s="15" t="s">
        <v>873</v>
      </c>
      <c r="D229" s="116">
        <v>17</v>
      </c>
    </row>
    <row r="230" spans="2:4" s="1" customFormat="1" ht="15.75" customHeight="1" x14ac:dyDescent="0.25">
      <c r="B230" s="665" t="s">
        <v>197</v>
      </c>
      <c r="C230" s="15" t="s">
        <v>879</v>
      </c>
      <c r="D230" s="116">
        <v>15</v>
      </c>
    </row>
    <row r="231" spans="2:4" s="1" customFormat="1" ht="15.75" x14ac:dyDescent="0.25">
      <c r="B231" s="665"/>
      <c r="C231" s="15" t="s">
        <v>194</v>
      </c>
      <c r="D231" s="116">
        <v>42</v>
      </c>
    </row>
    <row r="232" spans="2:4" s="1" customFormat="1" ht="15.75" x14ac:dyDescent="0.25">
      <c r="B232" s="665"/>
      <c r="C232" s="15" t="s">
        <v>1004</v>
      </c>
      <c r="D232" s="116">
        <v>10.5</v>
      </c>
    </row>
    <row r="233" spans="2:4" s="1" customFormat="1" ht="15.75" x14ac:dyDescent="0.25">
      <c r="B233" s="665"/>
      <c r="C233" s="15" t="s">
        <v>1005</v>
      </c>
      <c r="D233" s="116">
        <v>13</v>
      </c>
    </row>
    <row r="234" spans="2:4" ht="39" customHeight="1" x14ac:dyDescent="0.25">
      <c r="B234" s="663" t="s">
        <v>200</v>
      </c>
      <c r="C234" s="664"/>
      <c r="D234" s="117" t="e">
        <f t="shared" ref="D234" si="25">D236</f>
        <v>#REF!</v>
      </c>
    </row>
    <row r="235" spans="2:4" ht="18.75" x14ac:dyDescent="0.25">
      <c r="B235" s="306" t="s">
        <v>811</v>
      </c>
      <c r="C235" s="207"/>
      <c r="D235" s="350">
        <v>20</v>
      </c>
    </row>
    <row r="236" spans="2:4" ht="18.75" x14ac:dyDescent="0.3">
      <c r="B236" s="10" t="s">
        <v>710</v>
      </c>
      <c r="C236" s="33"/>
      <c r="D236" s="154" t="e">
        <f>D237+D238+D241+D244+D248+D252+D253+#REF!+#REF!+#REF!</f>
        <v>#REF!</v>
      </c>
    </row>
    <row r="237" spans="2:4" s="1" customFormat="1" ht="31.5" x14ac:dyDescent="0.25">
      <c r="B237" s="407" t="s">
        <v>201</v>
      </c>
      <c r="C237" s="17" t="s">
        <v>202</v>
      </c>
      <c r="D237" s="105">
        <v>40</v>
      </c>
    </row>
    <row r="238" spans="2:4" s="1" customFormat="1" ht="15.75" customHeight="1" x14ac:dyDescent="0.25">
      <c r="B238" s="683" t="s">
        <v>203</v>
      </c>
      <c r="C238" s="15" t="s">
        <v>219</v>
      </c>
      <c r="D238" s="116">
        <v>14</v>
      </c>
    </row>
    <row r="239" spans="2:4" s="1" customFormat="1" ht="15.75" x14ac:dyDescent="0.25">
      <c r="B239" s="683"/>
      <c r="C239" s="15" t="s">
        <v>214</v>
      </c>
      <c r="D239" s="116">
        <v>20</v>
      </c>
    </row>
    <row r="240" spans="2:4" s="1" customFormat="1" ht="15.75" x14ac:dyDescent="0.25">
      <c r="B240" s="683"/>
      <c r="C240" s="15" t="s">
        <v>204</v>
      </c>
      <c r="D240" s="116">
        <v>27.5</v>
      </c>
    </row>
    <row r="241" spans="2:4" s="1" customFormat="1" ht="15.75" customHeight="1" x14ac:dyDescent="0.25">
      <c r="B241" s="683" t="s">
        <v>206</v>
      </c>
      <c r="C241" s="15" t="s">
        <v>205</v>
      </c>
      <c r="D241" s="116">
        <v>3</v>
      </c>
    </row>
    <row r="242" spans="2:4" s="1" customFormat="1" ht="15.75" x14ac:dyDescent="0.25">
      <c r="B242" s="683"/>
      <c r="C242" s="15" t="s">
        <v>215</v>
      </c>
      <c r="D242" s="116">
        <v>13</v>
      </c>
    </row>
    <row r="243" spans="2:4" s="1" customFormat="1" ht="15.75" x14ac:dyDescent="0.25">
      <c r="B243" s="683"/>
      <c r="C243" s="15" t="s">
        <v>210</v>
      </c>
      <c r="D243" s="116">
        <v>38</v>
      </c>
    </row>
    <row r="244" spans="2:4" s="1" customFormat="1" ht="15.75" customHeight="1" x14ac:dyDescent="0.25">
      <c r="B244" s="683" t="s">
        <v>209</v>
      </c>
      <c r="C244" s="15" t="s">
        <v>220</v>
      </c>
      <c r="D244" s="116">
        <v>24</v>
      </c>
    </row>
    <row r="245" spans="2:4" s="1" customFormat="1" ht="15.75" x14ac:dyDescent="0.25">
      <c r="B245" s="683"/>
      <c r="C245" s="15" t="s">
        <v>207</v>
      </c>
      <c r="D245" s="116">
        <v>42</v>
      </c>
    </row>
    <row r="246" spans="2:4" s="1" customFormat="1" ht="15.75" x14ac:dyDescent="0.25">
      <c r="B246" s="683"/>
      <c r="C246" s="15" t="s">
        <v>211</v>
      </c>
      <c r="D246" s="116">
        <v>62</v>
      </c>
    </row>
    <row r="247" spans="2:4" s="1" customFormat="1" ht="15.75" x14ac:dyDescent="0.25">
      <c r="B247" s="683"/>
      <c r="C247" s="15" t="s">
        <v>228</v>
      </c>
      <c r="D247" s="116">
        <v>34</v>
      </c>
    </row>
    <row r="248" spans="2:4" s="1" customFormat="1" ht="15.75" customHeight="1" x14ac:dyDescent="0.25">
      <c r="B248" s="683" t="s">
        <v>213</v>
      </c>
      <c r="C248" s="15" t="s">
        <v>227</v>
      </c>
      <c r="D248" s="116">
        <v>23</v>
      </c>
    </row>
    <row r="249" spans="2:4" s="1" customFormat="1" ht="15.75" x14ac:dyDescent="0.25">
      <c r="B249" s="683"/>
      <c r="C249" s="15" t="s">
        <v>212</v>
      </c>
      <c r="D249" s="116">
        <v>54</v>
      </c>
    </row>
    <row r="250" spans="2:4" s="1" customFormat="1" ht="15.75" x14ac:dyDescent="0.25">
      <c r="B250" s="683"/>
      <c r="C250" s="17" t="s">
        <v>217</v>
      </c>
      <c r="D250" s="105">
        <v>61.5</v>
      </c>
    </row>
    <row r="251" spans="2:4" s="1" customFormat="1" ht="15.75" x14ac:dyDescent="0.25">
      <c r="B251" s="683"/>
      <c r="C251" s="15" t="s">
        <v>221</v>
      </c>
      <c r="D251" s="116">
        <v>45.5</v>
      </c>
    </row>
    <row r="252" spans="2:4" s="1" customFormat="1" ht="47.25" x14ac:dyDescent="0.25">
      <c r="B252" s="407" t="s">
        <v>812</v>
      </c>
      <c r="C252" s="15" t="s">
        <v>226</v>
      </c>
      <c r="D252" s="116">
        <v>21.5</v>
      </c>
    </row>
    <row r="253" spans="2:4" ht="15.75" customHeight="1" x14ac:dyDescent="0.25">
      <c r="B253" s="683" t="s">
        <v>218</v>
      </c>
      <c r="C253" s="15" t="s">
        <v>216</v>
      </c>
      <c r="D253" s="116">
        <v>23</v>
      </c>
    </row>
    <row r="254" spans="2:4" s="1" customFormat="1" ht="15.75" x14ac:dyDescent="0.25">
      <c r="B254" s="683"/>
      <c r="C254" s="15" t="s">
        <v>222</v>
      </c>
      <c r="D254" s="116">
        <v>14</v>
      </c>
    </row>
    <row r="255" spans="2:4" s="1" customFormat="1" ht="15.75" x14ac:dyDescent="0.25">
      <c r="B255" s="683"/>
      <c r="C255" s="15" t="s">
        <v>208</v>
      </c>
      <c r="D255" s="116">
        <v>19</v>
      </c>
    </row>
    <row r="256" spans="2:4" ht="15.75" x14ac:dyDescent="0.25">
      <c r="B256" s="683"/>
      <c r="C256" s="15" t="s">
        <v>802</v>
      </c>
      <c r="D256" s="116">
        <v>22</v>
      </c>
    </row>
    <row r="257" spans="2:4" ht="15.75" x14ac:dyDescent="0.25">
      <c r="B257" s="683"/>
      <c r="C257" s="15" t="s">
        <v>229</v>
      </c>
      <c r="D257" s="116">
        <v>17.5</v>
      </c>
    </row>
    <row r="258" spans="2:4" s="1" customFormat="1" ht="15.75" x14ac:dyDescent="0.25">
      <c r="B258" s="683"/>
      <c r="C258" s="15" t="s">
        <v>230</v>
      </c>
      <c r="D258" s="116">
        <v>24</v>
      </c>
    </row>
    <row r="259" spans="2:4" s="1" customFormat="1" ht="15.75" x14ac:dyDescent="0.25">
      <c r="B259" s="683"/>
      <c r="C259" s="15" t="s">
        <v>223</v>
      </c>
      <c r="D259" s="116">
        <v>39</v>
      </c>
    </row>
    <row r="260" spans="2:4" s="1" customFormat="1" ht="15.75" x14ac:dyDescent="0.25">
      <c r="B260" s="683"/>
      <c r="C260" s="15" t="s">
        <v>225</v>
      </c>
      <c r="D260" s="116">
        <v>63.5</v>
      </c>
    </row>
    <row r="261" spans="2:4" s="1" customFormat="1" ht="42" customHeight="1" x14ac:dyDescent="0.25">
      <c r="B261" s="663" t="s">
        <v>231</v>
      </c>
      <c r="C261" s="664"/>
      <c r="D261" s="117" t="e">
        <f t="shared" ref="D261" si="26">D263</f>
        <v>#REF!</v>
      </c>
    </row>
    <row r="262" spans="2:4" s="1" customFormat="1" ht="18.75" x14ac:dyDescent="0.25">
      <c r="B262" s="306" t="s">
        <v>815</v>
      </c>
      <c r="C262" s="207"/>
      <c r="D262" s="350">
        <v>21</v>
      </c>
    </row>
    <row r="263" spans="2:4" s="1" customFormat="1" ht="18.75" x14ac:dyDescent="0.3">
      <c r="B263" s="10" t="s">
        <v>710</v>
      </c>
      <c r="C263" s="18"/>
      <c r="D263" s="154" t="e">
        <f>D264+D266+D269+D272+D275+D278+D281+D284+#REF!+#REF!+#REF!+D286</f>
        <v>#REF!</v>
      </c>
    </row>
    <row r="264" spans="2:4" s="1" customFormat="1" ht="15.75" customHeight="1" x14ac:dyDescent="0.25">
      <c r="B264" s="683" t="s">
        <v>232</v>
      </c>
      <c r="C264" s="11" t="s">
        <v>124</v>
      </c>
      <c r="D264" s="125">
        <f t="shared" ref="D264" si="27">D265</f>
        <v>17</v>
      </c>
    </row>
    <row r="265" spans="2:4" s="1" customFormat="1" ht="15.75" x14ac:dyDescent="0.25">
      <c r="B265" s="683"/>
      <c r="C265" s="15" t="s">
        <v>259</v>
      </c>
      <c r="D265" s="116">
        <v>17</v>
      </c>
    </row>
    <row r="266" spans="2:4" s="1" customFormat="1" ht="15.75" customHeight="1" x14ac:dyDescent="0.25">
      <c r="B266" s="683" t="s">
        <v>234</v>
      </c>
      <c r="C266" s="15" t="s">
        <v>248</v>
      </c>
      <c r="D266" s="116">
        <v>13</v>
      </c>
    </row>
    <row r="267" spans="2:4" s="1" customFormat="1" ht="15.75" x14ac:dyDescent="0.25">
      <c r="B267" s="683"/>
      <c r="C267" s="15" t="s">
        <v>233</v>
      </c>
      <c r="D267" s="116">
        <v>42</v>
      </c>
    </row>
    <row r="268" spans="2:4" s="1" customFormat="1" ht="15.75" x14ac:dyDescent="0.25">
      <c r="B268" s="683"/>
      <c r="C268" s="15" t="s">
        <v>252</v>
      </c>
      <c r="D268" s="116">
        <v>73</v>
      </c>
    </row>
    <row r="269" spans="2:4" s="1" customFormat="1" ht="15.75" customHeight="1" x14ac:dyDescent="0.25">
      <c r="B269" s="683" t="s">
        <v>237</v>
      </c>
      <c r="C269" s="15" t="s">
        <v>242</v>
      </c>
      <c r="D269" s="116">
        <v>15</v>
      </c>
    </row>
    <row r="270" spans="2:4" s="1" customFormat="1" ht="15.75" x14ac:dyDescent="0.25">
      <c r="B270" s="683"/>
      <c r="C270" s="15" t="s">
        <v>889</v>
      </c>
      <c r="D270" s="116">
        <v>16</v>
      </c>
    </row>
    <row r="271" spans="2:4" s="1" customFormat="1" ht="15.75" x14ac:dyDescent="0.25">
      <c r="B271" s="683"/>
      <c r="C271" s="15" t="s">
        <v>256</v>
      </c>
      <c r="D271" s="116">
        <v>14</v>
      </c>
    </row>
    <row r="272" spans="2:4" s="1" customFormat="1" ht="15.75" customHeight="1" x14ac:dyDescent="0.25">
      <c r="B272" s="683" t="s">
        <v>240</v>
      </c>
      <c r="C272" s="15" t="s">
        <v>235</v>
      </c>
      <c r="D272" s="116">
        <v>29</v>
      </c>
    </row>
    <row r="273" spans="2:4" s="1" customFormat="1" ht="15.75" x14ac:dyDescent="0.25">
      <c r="B273" s="683"/>
      <c r="C273" s="15" t="s">
        <v>253</v>
      </c>
      <c r="D273" s="116">
        <v>68</v>
      </c>
    </row>
    <row r="274" spans="2:4" s="1" customFormat="1" ht="15.75" x14ac:dyDescent="0.25">
      <c r="B274" s="683"/>
      <c r="C274" s="15" t="s">
        <v>238</v>
      </c>
      <c r="D274" s="116">
        <v>41</v>
      </c>
    </row>
    <row r="275" spans="2:4" s="1" customFormat="1" ht="15.75" customHeight="1" x14ac:dyDescent="0.25">
      <c r="B275" s="683" t="s">
        <v>243</v>
      </c>
      <c r="C275" s="15" t="s">
        <v>241</v>
      </c>
      <c r="D275" s="116">
        <v>23</v>
      </c>
    </row>
    <row r="276" spans="2:4" s="1" customFormat="1" ht="15.75" x14ac:dyDescent="0.25">
      <c r="B276" s="683"/>
      <c r="C276" s="15" t="s">
        <v>239</v>
      </c>
      <c r="D276" s="116">
        <v>12</v>
      </c>
    </row>
    <row r="277" spans="2:4" s="1" customFormat="1" ht="15.75" x14ac:dyDescent="0.25">
      <c r="B277" s="683"/>
      <c r="C277" s="15" t="s">
        <v>265</v>
      </c>
      <c r="D277" s="116">
        <v>13</v>
      </c>
    </row>
    <row r="278" spans="2:4" s="1" customFormat="1" ht="15.75" customHeight="1" x14ac:dyDescent="0.25">
      <c r="B278" s="683" t="s">
        <v>246</v>
      </c>
      <c r="C278" s="15" t="s">
        <v>244</v>
      </c>
      <c r="D278" s="116">
        <v>24</v>
      </c>
    </row>
    <row r="279" spans="2:4" s="1" customFormat="1" ht="15.75" x14ac:dyDescent="0.25">
      <c r="B279" s="683"/>
      <c r="C279" s="15" t="s">
        <v>251</v>
      </c>
      <c r="D279" s="116">
        <v>16</v>
      </c>
    </row>
    <row r="280" spans="2:4" s="1" customFormat="1" ht="15.75" x14ac:dyDescent="0.25">
      <c r="B280" s="683"/>
      <c r="C280" s="15" t="s">
        <v>247</v>
      </c>
      <c r="D280" s="116">
        <v>41</v>
      </c>
    </row>
    <row r="281" spans="2:4" s="1" customFormat="1" ht="15.75" customHeight="1" x14ac:dyDescent="0.25">
      <c r="B281" s="683" t="s">
        <v>249</v>
      </c>
      <c r="C281" s="15" t="s">
        <v>250</v>
      </c>
      <c r="D281" s="116">
        <v>25</v>
      </c>
    </row>
    <row r="282" spans="2:4" s="1" customFormat="1" ht="15.75" x14ac:dyDescent="0.25">
      <c r="B282" s="683"/>
      <c r="C282" s="15" t="s">
        <v>255</v>
      </c>
      <c r="D282" s="116">
        <v>17</v>
      </c>
    </row>
    <row r="283" spans="2:4" s="1" customFormat="1" ht="15.75" x14ac:dyDescent="0.25">
      <c r="B283" s="683"/>
      <c r="C283" s="15" t="s">
        <v>258</v>
      </c>
      <c r="D283" s="116">
        <v>15</v>
      </c>
    </row>
    <row r="284" spans="2:4" s="1" customFormat="1" ht="15.75" customHeight="1" x14ac:dyDescent="0.25">
      <c r="B284" s="408" t="s">
        <v>816</v>
      </c>
      <c r="C284" s="15" t="s">
        <v>245</v>
      </c>
      <c r="D284" s="116">
        <v>17</v>
      </c>
    </row>
    <row r="285" spans="2:4" s="1" customFormat="1" ht="15.75" x14ac:dyDescent="0.25">
      <c r="B285" s="407"/>
      <c r="C285" s="15" t="s">
        <v>266</v>
      </c>
      <c r="D285" s="116">
        <v>12</v>
      </c>
    </row>
    <row r="286" spans="2:4" s="1" customFormat="1" ht="15.75" customHeight="1" x14ac:dyDescent="0.25">
      <c r="B286" s="683" t="s">
        <v>263</v>
      </c>
      <c r="C286" s="15" t="s">
        <v>260</v>
      </c>
      <c r="D286" s="116">
        <v>14</v>
      </c>
    </row>
    <row r="287" spans="2:4" s="1" customFormat="1" ht="15.75" x14ac:dyDescent="0.25">
      <c r="B287" s="683"/>
      <c r="C287" s="15" t="s">
        <v>236</v>
      </c>
      <c r="D287" s="116">
        <v>15</v>
      </c>
    </row>
    <row r="288" spans="2:4" s="1" customFormat="1" ht="15.75" x14ac:dyDescent="0.25">
      <c r="B288" s="683"/>
      <c r="C288" s="15" t="s">
        <v>262</v>
      </c>
      <c r="D288" s="116">
        <v>22</v>
      </c>
    </row>
    <row r="289" spans="2:4" s="1" customFormat="1" ht="15.75" x14ac:dyDescent="0.25">
      <c r="B289" s="683"/>
      <c r="C289" s="15" t="s">
        <v>264</v>
      </c>
      <c r="D289" s="116">
        <v>14</v>
      </c>
    </row>
    <row r="290" spans="2:4" ht="39.75" customHeight="1" x14ac:dyDescent="0.25">
      <c r="B290" s="663" t="s">
        <v>267</v>
      </c>
      <c r="C290" s="664"/>
      <c r="D290" s="117" t="e">
        <f t="shared" ref="D290" si="28">D292</f>
        <v>#REF!</v>
      </c>
    </row>
    <row r="291" spans="2:4" ht="18.75" x14ac:dyDescent="0.25">
      <c r="B291" s="306" t="s">
        <v>817</v>
      </c>
      <c r="C291" s="207"/>
      <c r="D291" s="350">
        <v>16</v>
      </c>
    </row>
    <row r="292" spans="2:4" ht="18.75" x14ac:dyDescent="0.3">
      <c r="B292" s="10" t="s">
        <v>710</v>
      </c>
      <c r="C292" s="33"/>
      <c r="D292" s="154" t="e">
        <f>D293+D296+D299+#REF!+#REF!+D303+D304</f>
        <v>#REF!</v>
      </c>
    </row>
    <row r="293" spans="2:4" s="1" customFormat="1" ht="15.75" x14ac:dyDescent="0.25">
      <c r="B293" s="688" t="s">
        <v>268</v>
      </c>
      <c r="C293" s="11" t="s">
        <v>124</v>
      </c>
      <c r="D293" s="125">
        <f t="shared" ref="D293" si="29">SUM(D294:D295)</f>
        <v>43</v>
      </c>
    </row>
    <row r="294" spans="2:4" s="1" customFormat="1" ht="15.75" x14ac:dyDescent="0.25">
      <c r="B294" s="688"/>
      <c r="C294" s="15" t="s">
        <v>269</v>
      </c>
      <c r="D294" s="116">
        <v>26</v>
      </c>
    </row>
    <row r="295" spans="2:4" s="1" customFormat="1" ht="15.75" x14ac:dyDescent="0.25">
      <c r="B295" s="688"/>
      <c r="C295" s="15" t="s">
        <v>890</v>
      </c>
      <c r="D295" s="116">
        <v>17</v>
      </c>
    </row>
    <row r="296" spans="2:4" ht="15.75" x14ac:dyDescent="0.25">
      <c r="B296" s="687" t="s">
        <v>271</v>
      </c>
      <c r="C296" s="15" t="s">
        <v>270</v>
      </c>
      <c r="D296" s="116">
        <v>31</v>
      </c>
    </row>
    <row r="297" spans="2:4" ht="16.5" customHeight="1" x14ac:dyDescent="0.25">
      <c r="B297" s="687"/>
      <c r="C297" s="15" t="s">
        <v>273</v>
      </c>
      <c r="D297" s="116">
        <v>15</v>
      </c>
    </row>
    <row r="298" spans="2:4" ht="16.5" customHeight="1" x14ac:dyDescent="0.25">
      <c r="B298" s="687"/>
      <c r="C298" s="15" t="s">
        <v>286</v>
      </c>
      <c r="D298" s="116">
        <v>27</v>
      </c>
    </row>
    <row r="299" spans="2:4" ht="15.75" x14ac:dyDescent="0.25">
      <c r="B299" s="687" t="s">
        <v>274</v>
      </c>
      <c r="C299" s="15" t="s">
        <v>272</v>
      </c>
      <c r="D299" s="116">
        <v>24</v>
      </c>
    </row>
    <row r="300" spans="2:4" ht="15.75" x14ac:dyDescent="0.25">
      <c r="B300" s="687"/>
      <c r="C300" s="15" t="s">
        <v>275</v>
      </c>
      <c r="D300" s="116">
        <v>67</v>
      </c>
    </row>
    <row r="301" spans="2:4" s="1" customFormat="1" ht="15.75" x14ac:dyDescent="0.25">
      <c r="B301" s="687"/>
      <c r="C301" s="15" t="s">
        <v>278</v>
      </c>
      <c r="D301" s="116">
        <v>18</v>
      </c>
    </row>
    <row r="302" spans="2:4" ht="12.75" customHeight="1" x14ac:dyDescent="0.25">
      <c r="B302" s="410"/>
      <c r="C302" s="15" t="s">
        <v>281</v>
      </c>
      <c r="D302" s="116">
        <v>25</v>
      </c>
    </row>
    <row r="303" spans="2:4" s="1" customFormat="1" ht="15.75" x14ac:dyDescent="0.25">
      <c r="B303" s="410" t="s">
        <v>282</v>
      </c>
      <c r="C303" s="15" t="s">
        <v>276</v>
      </c>
      <c r="D303" s="116">
        <v>28</v>
      </c>
    </row>
    <row r="304" spans="2:4" ht="15.75" x14ac:dyDescent="0.25">
      <c r="B304" s="687" t="s">
        <v>284</v>
      </c>
      <c r="C304" s="15" t="s">
        <v>280</v>
      </c>
      <c r="D304" s="116">
        <v>34</v>
      </c>
    </row>
    <row r="305" spans="2:4" s="1" customFormat="1" ht="15.75" x14ac:dyDescent="0.25">
      <c r="B305" s="687"/>
      <c r="C305" s="19" t="s">
        <v>283</v>
      </c>
      <c r="D305" s="106">
        <v>83</v>
      </c>
    </row>
    <row r="306" spans="2:4" ht="15.75" x14ac:dyDescent="0.25">
      <c r="B306" s="687"/>
      <c r="C306" s="15" t="s">
        <v>285</v>
      </c>
      <c r="D306" s="116">
        <v>37</v>
      </c>
    </row>
    <row r="307" spans="2:4" ht="36" customHeight="1" x14ac:dyDescent="0.25">
      <c r="B307" s="663" t="s">
        <v>287</v>
      </c>
      <c r="C307" s="664"/>
      <c r="D307" s="117" t="e">
        <f t="shared" ref="D307" si="30">D309</f>
        <v>#REF!</v>
      </c>
    </row>
    <row r="308" spans="2:4" ht="18.75" x14ac:dyDescent="0.25">
      <c r="B308" s="306" t="s">
        <v>818</v>
      </c>
      <c r="C308" s="207"/>
      <c r="D308" s="350">
        <v>18</v>
      </c>
    </row>
    <row r="309" spans="2:4" ht="18.75" x14ac:dyDescent="0.3">
      <c r="B309" s="10" t="s">
        <v>710</v>
      </c>
      <c r="C309" s="20"/>
      <c r="D309" s="154" t="e">
        <f>D310+D311+D314+D317+D321+D325+D328+#REF!+#REF!+#REF!+#REF!+D332+D335</f>
        <v>#REF!</v>
      </c>
    </row>
    <row r="310" spans="2:4" s="1" customFormat="1" ht="15.75" x14ac:dyDescent="0.25">
      <c r="B310" s="410" t="s">
        <v>288</v>
      </c>
      <c r="C310" s="19" t="s">
        <v>803</v>
      </c>
      <c r="D310" s="106">
        <v>39</v>
      </c>
    </row>
    <row r="311" spans="2:4" s="1" customFormat="1" ht="15.75" x14ac:dyDescent="0.25">
      <c r="B311" s="687" t="s">
        <v>289</v>
      </c>
      <c r="C311" s="15" t="s">
        <v>728</v>
      </c>
      <c r="D311" s="116">
        <v>13</v>
      </c>
    </row>
    <row r="312" spans="2:4" s="1" customFormat="1" ht="15.75" x14ac:dyDescent="0.25">
      <c r="B312" s="687"/>
      <c r="C312" s="15" t="s">
        <v>292</v>
      </c>
      <c r="D312" s="116">
        <v>9</v>
      </c>
    </row>
    <row r="313" spans="2:4" s="1" customFormat="1" ht="15.75" x14ac:dyDescent="0.25">
      <c r="B313" s="687"/>
      <c r="C313" s="15" t="s">
        <v>296</v>
      </c>
      <c r="D313" s="116">
        <v>8</v>
      </c>
    </row>
    <row r="314" spans="2:4" s="1" customFormat="1" ht="15.75" x14ac:dyDescent="0.25">
      <c r="B314" s="687" t="s">
        <v>290</v>
      </c>
      <c r="C314" s="15" t="s">
        <v>891</v>
      </c>
      <c r="D314" s="116">
        <v>22</v>
      </c>
    </row>
    <row r="315" spans="2:4" s="1" customFormat="1" ht="15.75" x14ac:dyDescent="0.25">
      <c r="B315" s="687"/>
      <c r="C315" s="15" t="s">
        <v>300</v>
      </c>
      <c r="D315" s="116">
        <v>11</v>
      </c>
    </row>
    <row r="316" spans="2:4" s="1" customFormat="1" ht="15.75" x14ac:dyDescent="0.25">
      <c r="B316" s="687"/>
      <c r="C316" s="15" t="s">
        <v>730</v>
      </c>
      <c r="D316" s="116">
        <v>18</v>
      </c>
    </row>
    <row r="317" spans="2:4" s="1" customFormat="1" ht="15.75" x14ac:dyDescent="0.25">
      <c r="B317" s="687" t="s">
        <v>291</v>
      </c>
      <c r="C317" s="15" t="s">
        <v>896</v>
      </c>
      <c r="D317" s="116">
        <v>44</v>
      </c>
    </row>
    <row r="318" spans="2:4" s="1" customFormat="1" ht="15.75" x14ac:dyDescent="0.25">
      <c r="B318" s="687"/>
      <c r="C318" s="15" t="s">
        <v>893</v>
      </c>
      <c r="D318" s="116">
        <v>32</v>
      </c>
    </row>
    <row r="319" spans="2:4" s="1" customFormat="1" ht="15.75" x14ac:dyDescent="0.25">
      <c r="B319" s="687"/>
      <c r="C319" s="15" t="s">
        <v>311</v>
      </c>
      <c r="D319" s="116">
        <v>26</v>
      </c>
    </row>
    <row r="320" spans="2:4" s="1" customFormat="1" ht="15.75" x14ac:dyDescent="0.25">
      <c r="B320" s="687"/>
      <c r="C320" s="15" t="s">
        <v>293</v>
      </c>
      <c r="D320" s="116">
        <v>14</v>
      </c>
    </row>
    <row r="321" spans="2:4" ht="15.75" x14ac:dyDescent="0.25">
      <c r="B321" s="687" t="s">
        <v>294</v>
      </c>
      <c r="C321" s="15" t="s">
        <v>895</v>
      </c>
      <c r="D321" s="116">
        <v>46</v>
      </c>
    </row>
    <row r="322" spans="2:4" ht="15.75" x14ac:dyDescent="0.25">
      <c r="B322" s="687"/>
      <c r="C322" s="15" t="s">
        <v>303</v>
      </c>
      <c r="D322" s="116">
        <v>10</v>
      </c>
    </row>
    <row r="323" spans="2:4" s="1" customFormat="1" ht="15.75" x14ac:dyDescent="0.25">
      <c r="B323" s="687"/>
      <c r="C323" s="15" t="s">
        <v>898</v>
      </c>
      <c r="D323" s="116">
        <v>49</v>
      </c>
    </row>
    <row r="324" spans="2:4" s="1" customFormat="1" ht="15.75" x14ac:dyDescent="0.25">
      <c r="B324" s="687"/>
      <c r="C324" s="15" t="s">
        <v>295</v>
      </c>
      <c r="D324" s="116">
        <v>32</v>
      </c>
    </row>
    <row r="325" spans="2:4" s="1" customFormat="1" ht="15.75" x14ac:dyDescent="0.25">
      <c r="B325" s="687" t="s">
        <v>298</v>
      </c>
      <c r="C325" s="15" t="s">
        <v>729</v>
      </c>
      <c r="D325" s="116">
        <v>12</v>
      </c>
    </row>
    <row r="326" spans="2:4" s="1" customFormat="1" ht="15.75" x14ac:dyDescent="0.25">
      <c r="B326" s="687"/>
      <c r="C326" s="15" t="s">
        <v>892</v>
      </c>
      <c r="D326" s="116">
        <v>10</v>
      </c>
    </row>
    <row r="327" spans="2:4" s="1" customFormat="1" ht="15.75" x14ac:dyDescent="0.25">
      <c r="B327" s="687"/>
      <c r="C327" s="15" t="s">
        <v>897</v>
      </c>
      <c r="D327" s="116">
        <v>54</v>
      </c>
    </row>
    <row r="328" spans="2:4" ht="15.75" x14ac:dyDescent="0.25">
      <c r="B328" s="687" t="s">
        <v>301</v>
      </c>
      <c r="C328" s="15" t="s">
        <v>299</v>
      </c>
      <c r="D328" s="116">
        <v>12.5</v>
      </c>
    </row>
    <row r="329" spans="2:4" s="1" customFormat="1" ht="15.75" x14ac:dyDescent="0.25">
      <c r="B329" s="687"/>
      <c r="C329" s="15" t="s">
        <v>302</v>
      </c>
      <c r="D329" s="116">
        <v>14</v>
      </c>
    </row>
    <row r="330" spans="2:4" ht="15.75" x14ac:dyDescent="0.25">
      <c r="B330" s="687"/>
      <c r="C330" s="15" t="s">
        <v>307</v>
      </c>
      <c r="D330" s="116">
        <v>12</v>
      </c>
    </row>
    <row r="331" spans="2:4" s="1" customFormat="1" ht="15.75" x14ac:dyDescent="0.25">
      <c r="B331" s="687"/>
      <c r="C331" s="15" t="s">
        <v>306</v>
      </c>
      <c r="D331" s="116">
        <v>14</v>
      </c>
    </row>
    <row r="332" spans="2:4" s="1" customFormat="1" ht="15.75" x14ac:dyDescent="0.25">
      <c r="B332" s="687" t="s">
        <v>821</v>
      </c>
      <c r="C332" s="15" t="s">
        <v>304</v>
      </c>
      <c r="D332" s="116">
        <v>5</v>
      </c>
    </row>
    <row r="333" spans="2:4" s="1" customFormat="1" ht="15.75" x14ac:dyDescent="0.25">
      <c r="B333" s="687"/>
      <c r="C333" s="15" t="s">
        <v>309</v>
      </c>
      <c r="D333" s="116">
        <v>16</v>
      </c>
    </row>
    <row r="334" spans="2:4" s="1" customFormat="1" ht="15.75" x14ac:dyDescent="0.25">
      <c r="B334" s="687"/>
      <c r="C334" s="15" t="s">
        <v>899</v>
      </c>
      <c r="D334" s="116">
        <v>39</v>
      </c>
    </row>
    <row r="335" spans="2:4" s="1" customFormat="1" ht="15.75" x14ac:dyDescent="0.25">
      <c r="B335" s="687" t="s">
        <v>822</v>
      </c>
      <c r="C335" s="15" t="s">
        <v>310</v>
      </c>
      <c r="D335" s="116">
        <v>12.5</v>
      </c>
    </row>
    <row r="336" spans="2:4" s="1" customFormat="1" ht="14.25" customHeight="1" x14ac:dyDescent="0.25">
      <c r="B336" s="687"/>
      <c r="C336" s="15" t="s">
        <v>894</v>
      </c>
      <c r="D336" s="116">
        <v>49</v>
      </c>
    </row>
    <row r="337" spans="2:4" s="1" customFormat="1" ht="15.75" x14ac:dyDescent="0.25">
      <c r="B337" s="687"/>
      <c r="C337" s="15" t="s">
        <v>297</v>
      </c>
      <c r="D337" s="116">
        <v>10</v>
      </c>
    </row>
    <row r="338" spans="2:4" s="1" customFormat="1" ht="42.75" customHeight="1" x14ac:dyDescent="0.25">
      <c r="B338" s="663" t="s">
        <v>312</v>
      </c>
      <c r="C338" s="664"/>
      <c r="D338" s="117" t="e">
        <f t="shared" ref="D338" si="31">D340</f>
        <v>#REF!</v>
      </c>
    </row>
    <row r="339" spans="2:4" s="1" customFormat="1" ht="18.75" x14ac:dyDescent="0.25">
      <c r="B339" s="306" t="s">
        <v>823</v>
      </c>
      <c r="C339" s="207"/>
      <c r="D339" s="350">
        <v>13</v>
      </c>
    </row>
    <row r="340" spans="2:4" s="1" customFormat="1" ht="18.75" x14ac:dyDescent="0.3">
      <c r="B340" s="10" t="s">
        <v>710</v>
      </c>
      <c r="C340" s="13"/>
      <c r="D340" s="154" t="e">
        <f>D341+D344+D347+D351+#REF!+#REF!+#REF!+#REF!+D356</f>
        <v>#REF!</v>
      </c>
    </row>
    <row r="341" spans="2:4" s="1" customFormat="1" ht="15.75" x14ac:dyDescent="0.25">
      <c r="B341" s="687" t="s">
        <v>313</v>
      </c>
      <c r="C341" s="11" t="s">
        <v>124</v>
      </c>
      <c r="D341" s="125">
        <f t="shared" ref="D341" si="32">SUM(D342:D343)</f>
        <v>34</v>
      </c>
    </row>
    <row r="342" spans="2:4" s="1" customFormat="1" ht="15.75" x14ac:dyDescent="0.25">
      <c r="B342" s="687"/>
      <c r="C342" s="15" t="s">
        <v>332</v>
      </c>
      <c r="D342" s="116">
        <v>19</v>
      </c>
    </row>
    <row r="343" spans="2:4" s="1" customFormat="1" ht="15.75" x14ac:dyDescent="0.25">
      <c r="B343" s="687"/>
      <c r="C343" s="15" t="s">
        <v>320</v>
      </c>
      <c r="D343" s="116">
        <v>15</v>
      </c>
    </row>
    <row r="344" spans="2:4" s="1" customFormat="1" ht="15.75" x14ac:dyDescent="0.25">
      <c r="B344" s="687" t="s">
        <v>316</v>
      </c>
      <c r="C344" s="15" t="s">
        <v>328</v>
      </c>
      <c r="D344" s="116">
        <v>16</v>
      </c>
    </row>
    <row r="345" spans="2:4" s="1" customFormat="1" ht="15.75" x14ac:dyDescent="0.25">
      <c r="B345" s="687"/>
      <c r="C345" s="15" t="s">
        <v>314</v>
      </c>
      <c r="D345" s="116">
        <v>20</v>
      </c>
    </row>
    <row r="346" spans="2:4" s="1" customFormat="1" ht="15.75" x14ac:dyDescent="0.25">
      <c r="B346" s="687"/>
      <c r="C346" s="15" t="s">
        <v>317</v>
      </c>
      <c r="D346" s="116">
        <v>18</v>
      </c>
    </row>
    <row r="347" spans="2:4" s="1" customFormat="1" ht="15.75" x14ac:dyDescent="0.25">
      <c r="B347" s="687" t="s">
        <v>319</v>
      </c>
      <c r="C347" s="15" t="s">
        <v>321</v>
      </c>
      <c r="D347" s="116">
        <v>24</v>
      </c>
    </row>
    <row r="348" spans="2:4" s="1" customFormat="1" ht="15.75" x14ac:dyDescent="0.25">
      <c r="B348" s="687"/>
      <c r="C348" s="15" t="s">
        <v>900</v>
      </c>
      <c r="D348" s="116">
        <v>82</v>
      </c>
    </row>
    <row r="349" spans="2:4" s="1" customFormat="1" ht="15.75" x14ac:dyDescent="0.25">
      <c r="B349" s="687"/>
      <c r="C349" s="15" t="s">
        <v>324</v>
      </c>
      <c r="D349" s="116">
        <v>43</v>
      </c>
    </row>
    <row r="350" spans="2:4" s="1" customFormat="1" ht="15.75" x14ac:dyDescent="0.25">
      <c r="B350" s="687"/>
      <c r="C350" s="15" t="s">
        <v>326</v>
      </c>
      <c r="D350" s="116">
        <v>25</v>
      </c>
    </row>
    <row r="351" spans="2:4" s="1" customFormat="1" ht="15.75" x14ac:dyDescent="0.25">
      <c r="B351" s="687" t="s">
        <v>323</v>
      </c>
      <c r="C351" s="15" t="s">
        <v>329</v>
      </c>
      <c r="D351" s="116">
        <v>23</v>
      </c>
    </row>
    <row r="352" spans="2:4" s="1" customFormat="1" ht="15.75" x14ac:dyDescent="0.25">
      <c r="B352" s="687"/>
      <c r="C352" s="15" t="s">
        <v>333</v>
      </c>
      <c r="D352" s="116">
        <v>27</v>
      </c>
    </row>
    <row r="353" spans="2:4" s="1" customFormat="1" ht="15.75" x14ac:dyDescent="0.25">
      <c r="B353" s="687"/>
      <c r="C353" s="15" t="s">
        <v>315</v>
      </c>
      <c r="D353" s="116">
        <v>18</v>
      </c>
    </row>
    <row r="354" spans="2:4" s="1" customFormat="1" ht="15.75" x14ac:dyDescent="0.25">
      <c r="B354" s="687"/>
      <c r="C354" s="15" t="s">
        <v>322</v>
      </c>
      <c r="D354" s="116">
        <v>18</v>
      </c>
    </row>
    <row r="355" spans="2:4" s="1" customFormat="1" ht="15.75" x14ac:dyDescent="0.25">
      <c r="B355" s="687"/>
      <c r="C355" s="15" t="s">
        <v>318</v>
      </c>
      <c r="D355" s="116">
        <v>18</v>
      </c>
    </row>
    <row r="356" spans="2:4" s="1" customFormat="1" ht="15.75" x14ac:dyDescent="0.25">
      <c r="B356" s="687" t="s">
        <v>335</v>
      </c>
      <c r="C356" s="15" t="s">
        <v>336</v>
      </c>
      <c r="D356" s="116">
        <v>17</v>
      </c>
    </row>
    <row r="357" spans="2:4" s="1" customFormat="1" ht="15.75" x14ac:dyDescent="0.25">
      <c r="B357" s="687"/>
      <c r="C357" s="15" t="s">
        <v>337</v>
      </c>
      <c r="D357" s="116">
        <v>15</v>
      </c>
    </row>
    <row r="358" spans="2:4" s="1" customFormat="1" ht="15.75" x14ac:dyDescent="0.25">
      <c r="B358" s="687"/>
      <c r="C358" s="15" t="s">
        <v>334</v>
      </c>
      <c r="D358" s="116">
        <v>15</v>
      </c>
    </row>
    <row r="359" spans="2:4" ht="37.5" customHeight="1" x14ac:dyDescent="0.25">
      <c r="B359" s="663" t="s">
        <v>338</v>
      </c>
      <c r="C359" s="664"/>
      <c r="D359" s="117" t="e">
        <f t="shared" ref="D359" si="33">D361</f>
        <v>#REF!</v>
      </c>
    </row>
    <row r="360" spans="2:4" ht="18.75" x14ac:dyDescent="0.25">
      <c r="B360" s="306" t="s">
        <v>824</v>
      </c>
      <c r="C360" s="207"/>
      <c r="D360" s="350">
        <v>25</v>
      </c>
    </row>
    <row r="361" spans="2:4" ht="23.25" customHeight="1" x14ac:dyDescent="0.3">
      <c r="B361" s="10" t="s">
        <v>710</v>
      </c>
      <c r="C361" s="33"/>
      <c r="D361" s="154" t="e">
        <f>D362+D366+D369+D370+D373+D374+D378+#REF!+#REF!+#REF!+#REF!+D382+D387+D388</f>
        <v>#REF!</v>
      </c>
    </row>
    <row r="362" spans="2:4" s="1" customFormat="1" ht="15.75" customHeight="1" x14ac:dyDescent="0.25">
      <c r="B362" s="686" t="s">
        <v>339</v>
      </c>
      <c r="C362" s="11" t="s">
        <v>124</v>
      </c>
      <c r="D362" s="125">
        <f t="shared" ref="D362" si="34">SUM(D363:D365)</f>
        <v>126</v>
      </c>
    </row>
    <row r="363" spans="2:4" s="1" customFormat="1" ht="15.75" customHeight="1" x14ac:dyDescent="0.25">
      <c r="B363" s="686"/>
      <c r="C363" s="15" t="s">
        <v>341</v>
      </c>
      <c r="D363" s="116">
        <v>20</v>
      </c>
    </row>
    <row r="364" spans="2:4" s="1" customFormat="1" ht="15.75" customHeight="1" x14ac:dyDescent="0.25">
      <c r="B364" s="686"/>
      <c r="C364" s="15" t="s">
        <v>342</v>
      </c>
      <c r="D364" s="116">
        <v>18</v>
      </c>
    </row>
    <row r="365" spans="2:4" s="1" customFormat="1" ht="18" customHeight="1" x14ac:dyDescent="0.25">
      <c r="B365" s="686"/>
      <c r="C365" s="21" t="s">
        <v>347</v>
      </c>
      <c r="D365" s="107">
        <v>88</v>
      </c>
    </row>
    <row r="366" spans="2:4" ht="15.75" customHeight="1" x14ac:dyDescent="0.25">
      <c r="B366" s="686" t="s">
        <v>343</v>
      </c>
      <c r="C366" s="15" t="s">
        <v>373</v>
      </c>
      <c r="D366" s="116">
        <v>19</v>
      </c>
    </row>
    <row r="367" spans="2:4" ht="15.75" customHeight="1" x14ac:dyDescent="0.25">
      <c r="B367" s="686"/>
      <c r="C367" s="15" t="s">
        <v>340</v>
      </c>
      <c r="D367" s="116">
        <v>53</v>
      </c>
    </row>
    <row r="368" spans="2:4" s="1" customFormat="1" ht="15.75" customHeight="1" x14ac:dyDescent="0.25">
      <c r="B368" s="686"/>
      <c r="C368" s="15" t="s">
        <v>355</v>
      </c>
      <c r="D368" s="116">
        <v>19</v>
      </c>
    </row>
    <row r="369" spans="2:4" ht="25.5" customHeight="1" x14ac:dyDescent="0.25">
      <c r="B369" s="406" t="s">
        <v>346</v>
      </c>
      <c r="C369" s="15" t="s">
        <v>344</v>
      </c>
      <c r="D369" s="116">
        <v>57</v>
      </c>
    </row>
    <row r="370" spans="2:4" ht="15.75" customHeight="1" x14ac:dyDescent="0.25">
      <c r="B370" s="666" t="s">
        <v>348</v>
      </c>
      <c r="C370" s="21" t="s">
        <v>352</v>
      </c>
      <c r="D370" s="107">
        <v>36</v>
      </c>
    </row>
    <row r="371" spans="2:4" ht="18.75" customHeight="1" x14ac:dyDescent="0.25">
      <c r="B371" s="666"/>
      <c r="C371" s="15" t="s">
        <v>349</v>
      </c>
      <c r="D371" s="116">
        <v>37</v>
      </c>
    </row>
    <row r="372" spans="2:4" s="1" customFormat="1" ht="15.75" customHeight="1" x14ac:dyDescent="0.25">
      <c r="B372" s="666"/>
      <c r="C372" s="15" t="s">
        <v>369</v>
      </c>
      <c r="D372" s="116">
        <v>18</v>
      </c>
    </row>
    <row r="373" spans="2:4" ht="15.75" customHeight="1" x14ac:dyDescent="0.25">
      <c r="B373" s="406" t="s">
        <v>351</v>
      </c>
      <c r="C373" s="15" t="s">
        <v>380</v>
      </c>
      <c r="D373" s="116">
        <v>16</v>
      </c>
    </row>
    <row r="374" spans="2:4" ht="24" customHeight="1" x14ac:dyDescent="0.25">
      <c r="B374" s="666" t="s">
        <v>353</v>
      </c>
      <c r="C374" s="15" t="s">
        <v>350</v>
      </c>
      <c r="D374" s="116">
        <v>21</v>
      </c>
    </row>
    <row r="375" spans="2:4" ht="15.75" customHeight="1" x14ac:dyDescent="0.25">
      <c r="B375" s="666"/>
      <c r="C375" s="15" t="s">
        <v>354</v>
      </c>
      <c r="D375" s="116">
        <v>44</v>
      </c>
    </row>
    <row r="376" spans="2:4" s="1" customFormat="1" ht="14.25" customHeight="1" x14ac:dyDescent="0.25">
      <c r="B376" s="666"/>
      <c r="C376" s="15" t="s">
        <v>358</v>
      </c>
      <c r="D376" s="116">
        <v>18</v>
      </c>
    </row>
    <row r="377" spans="2:4" s="1" customFormat="1" ht="15.75" x14ac:dyDescent="0.25">
      <c r="B377" s="666"/>
      <c r="C377" s="21" t="s">
        <v>362</v>
      </c>
      <c r="D377" s="107">
        <v>50</v>
      </c>
    </row>
    <row r="378" spans="2:4" s="1" customFormat="1" ht="18" customHeight="1" x14ac:dyDescent="0.25">
      <c r="B378" s="666" t="s">
        <v>357</v>
      </c>
      <c r="C378" s="15" t="s">
        <v>356</v>
      </c>
      <c r="D378" s="116">
        <v>19</v>
      </c>
    </row>
    <row r="379" spans="2:4" s="1" customFormat="1" ht="15.75" x14ac:dyDescent="0.25">
      <c r="B379" s="666"/>
      <c r="C379" s="15" t="s">
        <v>360</v>
      </c>
      <c r="D379" s="116">
        <v>21</v>
      </c>
    </row>
    <row r="380" spans="2:4" s="1" customFormat="1" ht="15.75" x14ac:dyDescent="0.25">
      <c r="B380" s="666"/>
      <c r="C380" s="21" t="s">
        <v>364</v>
      </c>
      <c r="D380" s="107">
        <v>35</v>
      </c>
    </row>
    <row r="381" spans="2:4" s="1" customFormat="1" ht="15.75" x14ac:dyDescent="0.25">
      <c r="B381" s="666"/>
      <c r="C381" s="21" t="s">
        <v>366</v>
      </c>
      <c r="D381" s="107">
        <v>32</v>
      </c>
    </row>
    <row r="382" spans="2:4" ht="15.75" customHeight="1" x14ac:dyDescent="0.25">
      <c r="B382" s="680" t="s">
        <v>371</v>
      </c>
      <c r="C382" s="15" t="s">
        <v>359</v>
      </c>
      <c r="D382" s="116">
        <v>13</v>
      </c>
    </row>
    <row r="383" spans="2:4" s="1" customFormat="1" ht="15.75" x14ac:dyDescent="0.25">
      <c r="B383" s="680"/>
      <c r="C383" s="15" t="s">
        <v>374</v>
      </c>
      <c r="D383" s="116">
        <v>17</v>
      </c>
    </row>
    <row r="384" spans="2:4" ht="15.75" x14ac:dyDescent="0.25">
      <c r="B384" s="680"/>
      <c r="C384" s="15" t="s">
        <v>368</v>
      </c>
      <c r="D384" s="116">
        <v>20</v>
      </c>
    </row>
    <row r="385" spans="2:4" ht="15.75" x14ac:dyDescent="0.25">
      <c r="B385" s="680"/>
      <c r="C385" s="15" t="s">
        <v>345</v>
      </c>
      <c r="D385" s="116">
        <v>15</v>
      </c>
    </row>
    <row r="386" spans="2:4" s="1" customFormat="1" ht="15.75" x14ac:dyDescent="0.25">
      <c r="B386" s="680"/>
      <c r="C386" s="15" t="s">
        <v>375</v>
      </c>
      <c r="D386" s="116">
        <v>16</v>
      </c>
    </row>
    <row r="387" spans="2:4" s="1" customFormat="1" ht="31.5" x14ac:dyDescent="0.25">
      <c r="B387" s="406" t="s">
        <v>376</v>
      </c>
      <c r="C387" s="15" t="s">
        <v>372</v>
      </c>
      <c r="D387" s="116">
        <v>21</v>
      </c>
    </row>
    <row r="388" spans="2:4" s="1" customFormat="1" ht="15.75" customHeight="1" x14ac:dyDescent="0.25">
      <c r="B388" s="666" t="s">
        <v>378</v>
      </c>
      <c r="C388" s="15" t="s">
        <v>370</v>
      </c>
      <c r="D388" s="116">
        <v>16</v>
      </c>
    </row>
    <row r="389" spans="2:4" s="1" customFormat="1" ht="15.75" x14ac:dyDescent="0.25">
      <c r="B389" s="666"/>
      <c r="C389" s="21" t="s">
        <v>377</v>
      </c>
      <c r="D389" s="107">
        <v>37</v>
      </c>
    </row>
    <row r="390" spans="2:4" s="1" customFormat="1" ht="15.75" x14ac:dyDescent="0.25">
      <c r="B390" s="666"/>
      <c r="C390" s="15" t="s">
        <v>379</v>
      </c>
      <c r="D390" s="116">
        <v>16</v>
      </c>
    </row>
    <row r="391" spans="2:4" ht="40.5" customHeight="1" x14ac:dyDescent="0.25">
      <c r="B391" s="663" t="s">
        <v>381</v>
      </c>
      <c r="C391" s="664"/>
      <c r="D391" s="117" t="e">
        <f t="shared" ref="D391" si="35">D393</f>
        <v>#REF!</v>
      </c>
    </row>
    <row r="392" spans="2:4" ht="18.75" x14ac:dyDescent="0.25">
      <c r="B392" s="306" t="s">
        <v>825</v>
      </c>
      <c r="C392" s="207"/>
      <c r="D392" s="350">
        <v>17</v>
      </c>
    </row>
    <row r="393" spans="2:4" ht="18.75" x14ac:dyDescent="0.3">
      <c r="B393" s="10" t="s">
        <v>710</v>
      </c>
      <c r="C393" s="33"/>
      <c r="D393" s="154" t="e">
        <f>D394+D397+D401+D405+D408+D412+#REF!+#REF!+#REF!+D415</f>
        <v>#REF!</v>
      </c>
    </row>
    <row r="394" spans="2:4" s="1" customFormat="1" ht="15.75" customHeight="1" x14ac:dyDescent="0.25">
      <c r="B394" s="666" t="s">
        <v>382</v>
      </c>
      <c r="C394" s="11" t="s">
        <v>124</v>
      </c>
      <c r="D394" s="125">
        <f t="shared" ref="D394" si="36">SUM(D395:D396)</f>
        <v>30</v>
      </c>
    </row>
    <row r="395" spans="2:4" s="1" customFormat="1" ht="15.75" x14ac:dyDescent="0.25">
      <c r="B395" s="666"/>
      <c r="C395" s="15" t="s">
        <v>395</v>
      </c>
      <c r="D395" s="116">
        <v>17</v>
      </c>
    </row>
    <row r="396" spans="2:4" s="1" customFormat="1" ht="15.75" x14ac:dyDescent="0.25">
      <c r="B396" s="666"/>
      <c r="C396" s="15" t="s">
        <v>386</v>
      </c>
      <c r="D396" s="116">
        <v>13</v>
      </c>
    </row>
    <row r="397" spans="2:4" s="1" customFormat="1" ht="15.75" customHeight="1" x14ac:dyDescent="0.25">
      <c r="B397" s="666" t="s">
        <v>385</v>
      </c>
      <c r="C397" s="15" t="s">
        <v>383</v>
      </c>
      <c r="D397" s="116">
        <v>18</v>
      </c>
    </row>
    <row r="398" spans="2:4" s="1" customFormat="1" ht="15.75" x14ac:dyDescent="0.25">
      <c r="B398" s="666"/>
      <c r="C398" s="15" t="s">
        <v>387</v>
      </c>
      <c r="D398" s="116">
        <v>18</v>
      </c>
    </row>
    <row r="399" spans="2:4" s="1" customFormat="1" ht="15.75" x14ac:dyDescent="0.25">
      <c r="B399" s="666"/>
      <c r="C399" s="15" t="s">
        <v>402</v>
      </c>
      <c r="D399" s="116">
        <v>16.5</v>
      </c>
    </row>
    <row r="400" spans="2:4" s="1" customFormat="1" ht="15.75" x14ac:dyDescent="0.25">
      <c r="B400" s="666"/>
      <c r="C400" s="15" t="s">
        <v>321</v>
      </c>
      <c r="D400" s="116">
        <v>18.5</v>
      </c>
    </row>
    <row r="401" spans="2:4" ht="15.75" customHeight="1" x14ac:dyDescent="0.25">
      <c r="B401" s="666" t="s">
        <v>319</v>
      </c>
      <c r="C401" s="15" t="s">
        <v>392</v>
      </c>
      <c r="D401" s="116">
        <v>34</v>
      </c>
    </row>
    <row r="402" spans="2:4" s="1" customFormat="1" ht="15.75" x14ac:dyDescent="0.25">
      <c r="B402" s="666"/>
      <c r="C402" s="15" t="s">
        <v>396</v>
      </c>
      <c r="D402" s="116">
        <v>25.5</v>
      </c>
    </row>
    <row r="403" spans="2:4" ht="15.75" x14ac:dyDescent="0.25">
      <c r="B403" s="666"/>
      <c r="C403" s="15" t="s">
        <v>901</v>
      </c>
      <c r="D403" s="116">
        <v>72.5</v>
      </c>
    </row>
    <row r="404" spans="2:4" s="1" customFormat="1" ht="15.75" x14ac:dyDescent="0.25">
      <c r="B404" s="666"/>
      <c r="C404" s="15" t="s">
        <v>397</v>
      </c>
      <c r="D404" s="116">
        <v>12.5</v>
      </c>
    </row>
    <row r="405" spans="2:4" s="1" customFormat="1" ht="15.75" customHeight="1" x14ac:dyDescent="0.25">
      <c r="B405" s="666" t="s">
        <v>391</v>
      </c>
      <c r="C405" s="15" t="s">
        <v>902</v>
      </c>
      <c r="D405" s="116">
        <v>58</v>
      </c>
    </row>
    <row r="406" spans="2:4" s="1" customFormat="1" ht="15.75" x14ac:dyDescent="0.25">
      <c r="B406" s="666"/>
      <c r="C406" s="15" t="s">
        <v>399</v>
      </c>
      <c r="D406" s="116">
        <v>22.5</v>
      </c>
    </row>
    <row r="407" spans="2:4" s="1" customFormat="1" ht="15.75" x14ac:dyDescent="0.25">
      <c r="B407" s="666"/>
      <c r="C407" s="15" t="s">
        <v>389</v>
      </c>
      <c r="D407" s="116">
        <v>13</v>
      </c>
    </row>
    <row r="408" spans="2:4" ht="15.75" customHeight="1" x14ac:dyDescent="0.25">
      <c r="B408" s="666" t="s">
        <v>394</v>
      </c>
      <c r="C408" s="15" t="s">
        <v>388</v>
      </c>
      <c r="D408" s="116">
        <v>15</v>
      </c>
    </row>
    <row r="409" spans="2:4" ht="15.75" x14ac:dyDescent="0.25">
      <c r="B409" s="666"/>
      <c r="C409" s="15" t="s">
        <v>400</v>
      </c>
      <c r="D409" s="116">
        <v>16</v>
      </c>
    </row>
    <row r="410" spans="2:4" ht="15.75" x14ac:dyDescent="0.25">
      <c r="B410" s="666"/>
      <c r="C410" s="15" t="s">
        <v>403</v>
      </c>
      <c r="D410" s="116">
        <v>25</v>
      </c>
    </row>
    <row r="411" spans="2:4" ht="15.75" x14ac:dyDescent="0.25">
      <c r="B411" s="666"/>
      <c r="C411" s="15" t="s">
        <v>393</v>
      </c>
      <c r="D411" s="116">
        <v>18.5</v>
      </c>
    </row>
    <row r="412" spans="2:4" ht="15.75" customHeight="1" x14ac:dyDescent="0.25">
      <c r="B412" s="666" t="s">
        <v>398</v>
      </c>
      <c r="C412" s="15" t="s">
        <v>405</v>
      </c>
      <c r="D412" s="116">
        <v>45.5</v>
      </c>
    </row>
    <row r="413" spans="2:4" s="1" customFormat="1" ht="15.75" x14ac:dyDescent="0.25">
      <c r="B413" s="666"/>
      <c r="C413" s="15" t="s">
        <v>408</v>
      </c>
      <c r="D413" s="116">
        <v>15.5</v>
      </c>
    </row>
    <row r="414" spans="2:4" ht="15.75" x14ac:dyDescent="0.25">
      <c r="B414" s="666"/>
      <c r="C414" s="15" t="s">
        <v>406</v>
      </c>
      <c r="D414" s="116">
        <v>17.5</v>
      </c>
    </row>
    <row r="415" spans="2:4" s="1" customFormat="1" ht="15.75" customHeight="1" x14ac:dyDescent="0.25">
      <c r="B415" s="666" t="s">
        <v>407</v>
      </c>
      <c r="C415" s="15" t="s">
        <v>409</v>
      </c>
      <c r="D415" s="116">
        <v>37.5</v>
      </c>
    </row>
    <row r="416" spans="2:4" s="1" customFormat="1" ht="15.75" x14ac:dyDescent="0.25">
      <c r="B416" s="666"/>
      <c r="C416" s="15" t="s">
        <v>384</v>
      </c>
      <c r="D416" s="116">
        <v>15</v>
      </c>
    </row>
    <row r="417" spans="2:4" s="1" customFormat="1" ht="15.75" x14ac:dyDescent="0.25">
      <c r="B417" s="666"/>
      <c r="C417" s="15" t="s">
        <v>390</v>
      </c>
      <c r="D417" s="116">
        <v>11</v>
      </c>
    </row>
    <row r="418" spans="2:4" ht="36.75" customHeight="1" x14ac:dyDescent="0.25">
      <c r="B418" s="663" t="s">
        <v>410</v>
      </c>
      <c r="C418" s="664"/>
      <c r="D418" s="117" t="e">
        <f t="shared" ref="D418" si="37">D420</f>
        <v>#REF!</v>
      </c>
    </row>
    <row r="419" spans="2:4" ht="18.75" x14ac:dyDescent="0.25">
      <c r="B419" s="306" t="s">
        <v>826</v>
      </c>
      <c r="C419" s="207"/>
      <c r="D419" s="350">
        <v>22</v>
      </c>
    </row>
    <row r="420" spans="2:4" ht="18.75" x14ac:dyDescent="0.3">
      <c r="B420" s="10" t="s">
        <v>710</v>
      </c>
      <c r="C420" s="33"/>
      <c r="D420" s="154" t="e">
        <f>D421+D424+D428+#REF!+#REF!+D431+D434</f>
        <v>#REF!</v>
      </c>
    </row>
    <row r="421" spans="2:4" ht="15.75" x14ac:dyDescent="0.25">
      <c r="B421" s="684" t="s">
        <v>411</v>
      </c>
      <c r="C421" s="21" t="s">
        <v>124</v>
      </c>
      <c r="D421" s="125">
        <f t="shared" ref="D421" si="38">SUM(D422:D423)</f>
        <v>28</v>
      </c>
    </row>
    <row r="422" spans="2:4" ht="15.75" x14ac:dyDescent="0.25">
      <c r="B422" s="684"/>
      <c r="C422" s="15" t="s">
        <v>415</v>
      </c>
      <c r="D422" s="116">
        <v>13</v>
      </c>
    </row>
    <row r="423" spans="2:4" s="1" customFormat="1" ht="15.75" x14ac:dyDescent="0.25">
      <c r="B423" s="684"/>
      <c r="C423" s="15" t="s">
        <v>429</v>
      </c>
      <c r="D423" s="116">
        <v>15</v>
      </c>
    </row>
    <row r="424" spans="2:4" s="1" customFormat="1" ht="15.75" x14ac:dyDescent="0.25">
      <c r="B424" s="684" t="s">
        <v>414</v>
      </c>
      <c r="C424" s="15" t="s">
        <v>423</v>
      </c>
      <c r="D424" s="116">
        <v>10</v>
      </c>
    </row>
    <row r="425" spans="2:4" s="1" customFormat="1" ht="15.75" x14ac:dyDescent="0.25">
      <c r="B425" s="684"/>
      <c r="C425" s="15" t="s">
        <v>412</v>
      </c>
      <c r="D425" s="116">
        <v>27</v>
      </c>
    </row>
    <row r="426" spans="2:4" s="1" customFormat="1" ht="15.75" x14ac:dyDescent="0.25">
      <c r="B426" s="684"/>
      <c r="C426" s="15" t="s">
        <v>420</v>
      </c>
      <c r="D426" s="116">
        <v>13</v>
      </c>
    </row>
    <row r="427" spans="2:4" s="1" customFormat="1" ht="15.75" x14ac:dyDescent="0.25">
      <c r="B427" s="684"/>
      <c r="C427" s="15" t="s">
        <v>416</v>
      </c>
      <c r="D427" s="116">
        <v>7</v>
      </c>
    </row>
    <row r="428" spans="2:4" s="1" customFormat="1" ht="15.75" x14ac:dyDescent="0.25">
      <c r="B428" s="684" t="s">
        <v>418</v>
      </c>
      <c r="C428" s="15" t="s">
        <v>426</v>
      </c>
      <c r="D428" s="116">
        <v>15</v>
      </c>
    </row>
    <row r="429" spans="2:4" s="1" customFormat="1" ht="15.75" x14ac:dyDescent="0.25">
      <c r="B429" s="684"/>
      <c r="C429" s="15" t="s">
        <v>419</v>
      </c>
      <c r="D429" s="116">
        <v>18</v>
      </c>
    </row>
    <row r="430" spans="2:4" s="1" customFormat="1" ht="15.75" x14ac:dyDescent="0.25">
      <c r="B430" s="684"/>
      <c r="C430" s="15" t="s">
        <v>413</v>
      </c>
      <c r="D430" s="116">
        <v>11</v>
      </c>
    </row>
    <row r="431" spans="2:4" ht="15.75" x14ac:dyDescent="0.25">
      <c r="B431" s="684" t="s">
        <v>827</v>
      </c>
      <c r="C431" s="15" t="s">
        <v>422</v>
      </c>
      <c r="D431" s="116">
        <v>35</v>
      </c>
    </row>
    <row r="432" spans="2:4" ht="15.75" x14ac:dyDescent="0.25">
      <c r="B432" s="684"/>
      <c r="C432" s="15" t="s">
        <v>1006</v>
      </c>
      <c r="D432" s="116">
        <v>30</v>
      </c>
    </row>
    <row r="433" spans="2:4" ht="15.75" x14ac:dyDescent="0.25">
      <c r="B433" s="684"/>
      <c r="C433" s="15" t="s">
        <v>1010</v>
      </c>
      <c r="D433" s="116">
        <v>35</v>
      </c>
    </row>
    <row r="434" spans="2:4" ht="15.75" x14ac:dyDescent="0.25">
      <c r="B434" s="684" t="s">
        <v>427</v>
      </c>
      <c r="C434" s="15" t="s">
        <v>417</v>
      </c>
      <c r="D434" s="116">
        <v>7</v>
      </c>
    </row>
    <row r="435" spans="2:4" ht="15.75" x14ac:dyDescent="0.25">
      <c r="B435" s="684"/>
      <c r="C435" s="15" t="s">
        <v>428</v>
      </c>
      <c r="D435" s="116">
        <v>32</v>
      </c>
    </row>
    <row r="436" spans="2:4" s="1" customFormat="1" ht="15.75" x14ac:dyDescent="0.25">
      <c r="B436" s="684"/>
      <c r="C436" s="15" t="s">
        <v>425</v>
      </c>
      <c r="D436" s="116">
        <v>14</v>
      </c>
    </row>
    <row r="437" spans="2:4" ht="34.5" customHeight="1" x14ac:dyDescent="0.25">
      <c r="B437" s="663" t="s">
        <v>430</v>
      </c>
      <c r="C437" s="664"/>
      <c r="D437" s="117" t="e">
        <f t="shared" ref="D437" si="39">D439</f>
        <v>#REF!</v>
      </c>
    </row>
    <row r="438" spans="2:4" ht="27.75" customHeight="1" x14ac:dyDescent="0.25">
      <c r="B438" s="306" t="s">
        <v>828</v>
      </c>
      <c r="C438" s="207"/>
      <c r="D438" s="350">
        <v>20</v>
      </c>
    </row>
    <row r="439" spans="2:4" ht="18.75" x14ac:dyDescent="0.3">
      <c r="B439" s="10" t="s">
        <v>710</v>
      </c>
      <c r="C439" s="33"/>
      <c r="D439" s="154" t="e">
        <f>D440+D444+D448+D453+D456+#REF!+#REF!+D458+D461+D464+D467</f>
        <v>#REF!</v>
      </c>
    </row>
    <row r="440" spans="2:4" s="1" customFormat="1" ht="15.75" customHeight="1" x14ac:dyDescent="0.25">
      <c r="B440" s="683" t="s">
        <v>431</v>
      </c>
      <c r="C440" s="22" t="s">
        <v>124</v>
      </c>
      <c r="D440" s="125">
        <f t="shared" ref="D440" si="40">SUM(D441:D443)</f>
        <v>53</v>
      </c>
    </row>
    <row r="441" spans="2:4" s="1" customFormat="1" ht="15.75" x14ac:dyDescent="0.25">
      <c r="B441" s="683"/>
      <c r="C441" s="15" t="s">
        <v>432</v>
      </c>
      <c r="D441" s="116">
        <v>19</v>
      </c>
    </row>
    <row r="442" spans="2:4" s="1" customFormat="1" ht="15.75" x14ac:dyDescent="0.25">
      <c r="B442" s="683"/>
      <c r="C442" s="15" t="s">
        <v>440</v>
      </c>
      <c r="D442" s="116">
        <v>19</v>
      </c>
    </row>
    <row r="443" spans="2:4" s="1" customFormat="1" ht="15.75" x14ac:dyDescent="0.25">
      <c r="B443" s="683"/>
      <c r="C443" s="15" t="s">
        <v>441</v>
      </c>
      <c r="D443" s="116">
        <v>15</v>
      </c>
    </row>
    <row r="444" spans="2:4" s="1" customFormat="1" ht="15.75" customHeight="1" x14ac:dyDescent="0.25">
      <c r="B444" s="685" t="s">
        <v>435</v>
      </c>
      <c r="C444" s="15" t="s">
        <v>907</v>
      </c>
      <c r="D444" s="116">
        <v>35</v>
      </c>
    </row>
    <row r="445" spans="2:4" s="1" customFormat="1" ht="15" customHeight="1" x14ac:dyDescent="0.25">
      <c r="B445" s="685"/>
      <c r="C445" s="15" t="s">
        <v>458</v>
      </c>
      <c r="D445" s="116">
        <v>22</v>
      </c>
    </row>
    <row r="446" spans="2:4" s="1" customFormat="1" ht="15" customHeight="1" x14ac:dyDescent="0.25">
      <c r="B446" s="685"/>
      <c r="C446" s="15" t="s">
        <v>433</v>
      </c>
      <c r="D446" s="116">
        <v>45</v>
      </c>
    </row>
    <row r="447" spans="2:4" s="1" customFormat="1" ht="15" customHeight="1" x14ac:dyDescent="0.25">
      <c r="B447" s="685"/>
      <c r="C447" s="15" t="s">
        <v>452</v>
      </c>
      <c r="D447" s="116">
        <v>18</v>
      </c>
    </row>
    <row r="448" spans="2:4" s="1" customFormat="1" ht="15.75" customHeight="1" x14ac:dyDescent="0.25">
      <c r="B448" s="683" t="s">
        <v>439</v>
      </c>
      <c r="C448" s="46" t="s">
        <v>436</v>
      </c>
      <c r="D448" s="59">
        <v>20</v>
      </c>
    </row>
    <row r="449" spans="2:4" s="1" customFormat="1" ht="15.75" x14ac:dyDescent="0.25">
      <c r="B449" s="683"/>
      <c r="C449" s="15" t="s">
        <v>908</v>
      </c>
      <c r="D449" s="116">
        <v>41</v>
      </c>
    </row>
    <row r="450" spans="2:4" s="1" customFormat="1" ht="15.75" x14ac:dyDescent="0.25">
      <c r="B450" s="683"/>
      <c r="C450" s="15" t="s">
        <v>903</v>
      </c>
      <c r="D450" s="116">
        <v>20</v>
      </c>
    </row>
    <row r="451" spans="2:4" s="1" customFormat="1" ht="15.75" x14ac:dyDescent="0.25">
      <c r="B451" s="683"/>
      <c r="C451" s="46" t="s">
        <v>437</v>
      </c>
      <c r="D451" s="59">
        <v>17</v>
      </c>
    </row>
    <row r="452" spans="2:4" s="1" customFormat="1" ht="15.75" x14ac:dyDescent="0.25">
      <c r="B452" s="683"/>
      <c r="C452" s="15" t="s">
        <v>905</v>
      </c>
      <c r="D452" s="116">
        <v>37</v>
      </c>
    </row>
    <row r="453" spans="2:4" s="1" customFormat="1" ht="15.75" customHeight="1" x14ac:dyDescent="0.25">
      <c r="B453" s="683" t="s">
        <v>442</v>
      </c>
      <c r="C453" s="15" t="s">
        <v>443</v>
      </c>
      <c r="D453" s="116">
        <v>21</v>
      </c>
    </row>
    <row r="454" spans="2:4" s="1" customFormat="1" ht="15.75" x14ac:dyDescent="0.25">
      <c r="B454" s="683"/>
      <c r="C454" s="15" t="s">
        <v>447</v>
      </c>
      <c r="D454" s="116">
        <v>21</v>
      </c>
    </row>
    <row r="455" spans="2:4" s="1" customFormat="1" ht="15.75" x14ac:dyDescent="0.25">
      <c r="B455" s="683"/>
      <c r="C455" s="15" t="s">
        <v>904</v>
      </c>
      <c r="D455" s="116">
        <v>14</v>
      </c>
    </row>
    <row r="456" spans="2:4" s="1" customFormat="1" ht="15.75" customHeight="1" x14ac:dyDescent="0.25">
      <c r="B456" s="683" t="s">
        <v>445</v>
      </c>
      <c r="C456" s="15" t="s">
        <v>444</v>
      </c>
      <c r="D456" s="116">
        <v>25</v>
      </c>
    </row>
    <row r="457" spans="2:4" s="1" customFormat="1" ht="15.75" x14ac:dyDescent="0.25">
      <c r="B457" s="683"/>
      <c r="C457" s="46" t="s">
        <v>438</v>
      </c>
      <c r="D457" s="59">
        <v>16</v>
      </c>
    </row>
    <row r="458" spans="2:4" s="1" customFormat="1" ht="15.75" customHeight="1" x14ac:dyDescent="0.25">
      <c r="B458" s="683" t="s">
        <v>457</v>
      </c>
      <c r="C458" s="15" t="s">
        <v>446</v>
      </c>
      <c r="D458" s="116">
        <v>31</v>
      </c>
    </row>
    <row r="459" spans="2:4" s="1" customFormat="1" ht="15.75" x14ac:dyDescent="0.25">
      <c r="B459" s="683"/>
      <c r="C459" s="15" t="s">
        <v>1007</v>
      </c>
      <c r="D459" s="116">
        <v>31</v>
      </c>
    </row>
    <row r="460" spans="2:4" s="1" customFormat="1" ht="15.75" x14ac:dyDescent="0.25">
      <c r="B460" s="683"/>
      <c r="C460" s="15" t="s">
        <v>453</v>
      </c>
      <c r="D460" s="116">
        <v>14</v>
      </c>
    </row>
    <row r="461" spans="2:4" s="1" customFormat="1" ht="15.75" customHeight="1" x14ac:dyDescent="0.25">
      <c r="B461" s="667" t="s">
        <v>460</v>
      </c>
      <c r="C461" s="15" t="s">
        <v>456</v>
      </c>
      <c r="D461" s="116">
        <v>21</v>
      </c>
    </row>
    <row r="462" spans="2:4" s="1" customFormat="1" ht="15.75" x14ac:dyDescent="0.25">
      <c r="B462" s="667"/>
      <c r="C462" s="15" t="s">
        <v>448</v>
      </c>
      <c r="D462" s="116">
        <v>17</v>
      </c>
    </row>
    <row r="463" spans="2:4" s="1" customFormat="1" ht="15.75" x14ac:dyDescent="0.25">
      <c r="B463" s="667"/>
      <c r="C463" s="15" t="s">
        <v>451</v>
      </c>
      <c r="D463" s="116">
        <v>37</v>
      </c>
    </row>
    <row r="464" spans="2:4" s="1" customFormat="1" ht="15.75" customHeight="1" x14ac:dyDescent="0.25">
      <c r="B464" s="683" t="s">
        <v>461</v>
      </c>
      <c r="C464" s="15" t="s">
        <v>434</v>
      </c>
      <c r="D464" s="116">
        <v>16</v>
      </c>
    </row>
    <row r="465" spans="2:4" s="1" customFormat="1" ht="15.75" x14ac:dyDescent="0.25">
      <c r="B465" s="683"/>
      <c r="C465" s="15" t="s">
        <v>449</v>
      </c>
      <c r="D465" s="116">
        <v>14</v>
      </c>
    </row>
    <row r="466" spans="2:4" s="1" customFormat="1" ht="15.75" x14ac:dyDescent="0.25">
      <c r="B466" s="683"/>
      <c r="C466" s="15" t="s">
        <v>909</v>
      </c>
      <c r="D466" s="116">
        <v>42</v>
      </c>
    </row>
    <row r="467" spans="2:4" ht="15.75" customHeight="1" x14ac:dyDescent="0.25">
      <c r="B467" s="683" t="s">
        <v>462</v>
      </c>
      <c r="C467" s="15" t="s">
        <v>455</v>
      </c>
      <c r="D467" s="116">
        <v>27</v>
      </c>
    </row>
    <row r="468" spans="2:4" ht="15.75" x14ac:dyDescent="0.25">
      <c r="B468" s="683"/>
      <c r="C468" s="15" t="s">
        <v>906</v>
      </c>
      <c r="D468" s="116">
        <v>46</v>
      </c>
    </row>
    <row r="469" spans="2:4" s="1" customFormat="1" ht="15.75" x14ac:dyDescent="0.25">
      <c r="B469" s="683"/>
      <c r="C469" s="15" t="s">
        <v>459</v>
      </c>
      <c r="D469" s="116">
        <v>22</v>
      </c>
    </row>
    <row r="470" spans="2:4" ht="37.5" customHeight="1" x14ac:dyDescent="0.25">
      <c r="B470" s="663" t="s">
        <v>463</v>
      </c>
      <c r="C470" s="664"/>
      <c r="D470" s="117" t="e">
        <f t="shared" ref="D470" si="41">D472</f>
        <v>#REF!</v>
      </c>
    </row>
    <row r="471" spans="2:4" ht="18.75" x14ac:dyDescent="0.25">
      <c r="B471" s="306" t="s">
        <v>829</v>
      </c>
      <c r="C471" s="207"/>
      <c r="D471" s="350">
        <v>15</v>
      </c>
    </row>
    <row r="472" spans="2:4" ht="18.75" x14ac:dyDescent="0.3">
      <c r="B472" s="10" t="s">
        <v>710</v>
      </c>
      <c r="C472" s="23"/>
      <c r="D472" s="154" t="e">
        <f>D473+D477+D481+D485+D490+D494+#REF!+#REF!</f>
        <v>#REF!</v>
      </c>
    </row>
    <row r="473" spans="2:4" ht="15.75" x14ac:dyDescent="0.25">
      <c r="B473" s="678" t="s">
        <v>464</v>
      </c>
      <c r="C473" s="21" t="s">
        <v>124</v>
      </c>
      <c r="D473" s="125">
        <f t="shared" ref="D473" si="42">SUM(D474:D476)</f>
        <v>54</v>
      </c>
    </row>
    <row r="474" spans="2:4" ht="15.75" x14ac:dyDescent="0.25">
      <c r="B474" s="678"/>
      <c r="C474" s="15" t="s">
        <v>746</v>
      </c>
      <c r="D474" s="116">
        <v>19</v>
      </c>
    </row>
    <row r="475" spans="2:4" s="1" customFormat="1" ht="15.75" x14ac:dyDescent="0.25">
      <c r="B475" s="678"/>
      <c r="C475" s="15" t="s">
        <v>804</v>
      </c>
      <c r="D475" s="116">
        <v>19</v>
      </c>
    </row>
    <row r="476" spans="2:4" ht="15.75" customHeight="1" x14ac:dyDescent="0.25">
      <c r="B476" s="678"/>
      <c r="C476" s="15" t="s">
        <v>740</v>
      </c>
      <c r="D476" s="116">
        <v>16</v>
      </c>
    </row>
    <row r="477" spans="2:4" ht="15.75" x14ac:dyDescent="0.25">
      <c r="B477" s="678" t="s">
        <v>465</v>
      </c>
      <c r="C477" s="15" t="s">
        <v>744</v>
      </c>
      <c r="D477" s="116">
        <v>13</v>
      </c>
    </row>
    <row r="478" spans="2:4" ht="15.75" x14ac:dyDescent="0.25">
      <c r="B478" s="678"/>
      <c r="C478" s="15" t="s">
        <v>747</v>
      </c>
      <c r="D478" s="116">
        <v>13</v>
      </c>
    </row>
    <row r="479" spans="2:4" ht="15.75" x14ac:dyDescent="0.25">
      <c r="B479" s="678"/>
      <c r="C479" s="15" t="s">
        <v>737</v>
      </c>
      <c r="D479" s="116">
        <v>17</v>
      </c>
    </row>
    <row r="480" spans="2:4" ht="15.75" customHeight="1" x14ac:dyDescent="0.25">
      <c r="B480" s="678"/>
      <c r="C480" s="15" t="s">
        <v>735</v>
      </c>
      <c r="D480" s="116">
        <v>32</v>
      </c>
    </row>
    <row r="481" spans="2:4" s="1" customFormat="1" ht="15.75" x14ac:dyDescent="0.25">
      <c r="B481" s="678" t="s">
        <v>466</v>
      </c>
      <c r="C481" s="15" t="s">
        <v>742</v>
      </c>
      <c r="D481" s="116">
        <v>13</v>
      </c>
    </row>
    <row r="482" spans="2:4" s="1" customFormat="1" ht="15.75" x14ac:dyDescent="0.25">
      <c r="B482" s="678"/>
      <c r="C482" s="15" t="s">
        <v>736</v>
      </c>
      <c r="D482" s="116">
        <v>16</v>
      </c>
    </row>
    <row r="483" spans="2:4" s="1" customFormat="1" ht="15.75" x14ac:dyDescent="0.25">
      <c r="B483" s="678"/>
      <c r="C483" s="15" t="s">
        <v>738</v>
      </c>
      <c r="D483" s="116">
        <v>13</v>
      </c>
    </row>
    <row r="484" spans="2:4" s="1" customFormat="1" ht="15.75" customHeight="1" x14ac:dyDescent="0.25">
      <c r="B484" s="678"/>
      <c r="C484" s="15" t="s">
        <v>732</v>
      </c>
      <c r="D484" s="116">
        <v>18</v>
      </c>
    </row>
    <row r="485" spans="2:4" s="1" customFormat="1" ht="15.75" x14ac:dyDescent="0.25">
      <c r="B485" s="678" t="s">
        <v>467</v>
      </c>
      <c r="C485" s="15" t="s">
        <v>911</v>
      </c>
      <c r="D485" s="116">
        <v>49</v>
      </c>
    </row>
    <row r="486" spans="2:4" s="1" customFormat="1" ht="15.75" x14ac:dyDescent="0.25">
      <c r="B486" s="678"/>
      <c r="C486" s="15" t="s">
        <v>733</v>
      </c>
      <c r="D486" s="116">
        <v>15</v>
      </c>
    </row>
    <row r="487" spans="2:4" s="1" customFormat="1" ht="15.75" x14ac:dyDescent="0.25">
      <c r="B487" s="678"/>
      <c r="C487" s="15" t="s">
        <v>913</v>
      </c>
      <c r="D487" s="116">
        <v>34</v>
      </c>
    </row>
    <row r="488" spans="2:4" s="1" customFormat="1" ht="15.75" x14ac:dyDescent="0.25">
      <c r="B488" s="678"/>
      <c r="C488" s="15" t="s">
        <v>743</v>
      </c>
      <c r="D488" s="116">
        <v>15</v>
      </c>
    </row>
    <row r="489" spans="2:4" s="1" customFormat="1" ht="15.75" customHeight="1" x14ac:dyDescent="0.25">
      <c r="B489" s="678"/>
      <c r="C489" s="15" t="s">
        <v>912</v>
      </c>
      <c r="D489" s="116">
        <v>52</v>
      </c>
    </row>
    <row r="490" spans="2:4" s="1" customFormat="1" ht="15.75" x14ac:dyDescent="0.25">
      <c r="B490" s="678" t="s">
        <v>468</v>
      </c>
      <c r="C490" s="15" t="s">
        <v>739</v>
      </c>
      <c r="D490" s="116">
        <v>16</v>
      </c>
    </row>
    <row r="491" spans="2:4" s="1" customFormat="1" ht="15.75" x14ac:dyDescent="0.25">
      <c r="B491" s="678"/>
      <c r="C491" s="15" t="s">
        <v>734</v>
      </c>
      <c r="D491" s="116">
        <v>18</v>
      </c>
    </row>
    <row r="492" spans="2:4" s="1" customFormat="1" ht="15.75" x14ac:dyDescent="0.25">
      <c r="B492" s="678"/>
      <c r="C492" s="15" t="s">
        <v>731</v>
      </c>
      <c r="D492" s="116">
        <v>17</v>
      </c>
    </row>
    <row r="493" spans="2:4" s="1" customFormat="1" ht="15.75" customHeight="1" x14ac:dyDescent="0.25">
      <c r="B493" s="678"/>
      <c r="C493" s="15" t="s">
        <v>741</v>
      </c>
      <c r="D493" s="116">
        <v>24</v>
      </c>
    </row>
    <row r="494" spans="2:4" ht="15.75" customHeight="1" x14ac:dyDescent="0.25">
      <c r="B494" s="411" t="s">
        <v>469</v>
      </c>
      <c r="C494" s="15" t="s">
        <v>594</v>
      </c>
      <c r="D494" s="116">
        <v>40</v>
      </c>
    </row>
    <row r="495" spans="2:4" s="1" customFormat="1" ht="15.75" x14ac:dyDescent="0.25">
      <c r="B495" s="678"/>
      <c r="C495" s="15" t="s">
        <v>745</v>
      </c>
      <c r="D495" s="116">
        <v>16</v>
      </c>
    </row>
    <row r="496" spans="2:4" s="1" customFormat="1" ht="15.75" x14ac:dyDescent="0.25">
      <c r="B496" s="678"/>
      <c r="C496" s="15" t="s">
        <v>910</v>
      </c>
      <c r="D496" s="116">
        <v>54</v>
      </c>
    </row>
    <row r="497" spans="2:4" s="1" customFormat="1" ht="15.75" x14ac:dyDescent="0.25">
      <c r="B497" s="678"/>
      <c r="C497" s="15" t="s">
        <v>748</v>
      </c>
      <c r="D497" s="116">
        <v>25</v>
      </c>
    </row>
    <row r="498" spans="2:4" ht="36.75" customHeight="1" x14ac:dyDescent="0.25">
      <c r="B498" s="663" t="s">
        <v>472</v>
      </c>
      <c r="C498" s="664"/>
      <c r="D498" s="117" t="e">
        <f t="shared" ref="D498" si="43">D500</f>
        <v>#REF!</v>
      </c>
    </row>
    <row r="499" spans="2:4" ht="18.75" x14ac:dyDescent="0.25">
      <c r="B499" s="306" t="s">
        <v>830</v>
      </c>
      <c r="C499" s="207"/>
      <c r="D499" s="350">
        <v>28</v>
      </c>
    </row>
    <row r="500" spans="2:4" ht="18.75" customHeight="1" x14ac:dyDescent="0.3">
      <c r="B500" s="10" t="s">
        <v>710</v>
      </c>
      <c r="C500" s="23"/>
      <c r="D500" s="154" t="e">
        <f>D501+D506+D511+D514+D515+D518+D522+#REF!+#REF!+D525+D528+D531+D532+D533+D534</f>
        <v>#REF!</v>
      </c>
    </row>
    <row r="501" spans="2:4" s="1" customFormat="1" ht="15.75" x14ac:dyDescent="0.25">
      <c r="B501" s="677" t="s">
        <v>473</v>
      </c>
      <c r="C501" s="21" t="s">
        <v>124</v>
      </c>
      <c r="D501" s="125">
        <f t="shared" ref="D501" si="44">SUM(D502:D505)</f>
        <v>71</v>
      </c>
    </row>
    <row r="502" spans="2:4" s="1" customFormat="1" ht="15.75" x14ac:dyDescent="0.25">
      <c r="B502" s="677"/>
      <c r="C502" s="15" t="s">
        <v>937</v>
      </c>
      <c r="D502" s="116">
        <v>11</v>
      </c>
    </row>
    <row r="503" spans="2:4" s="1" customFormat="1" ht="15.75" x14ac:dyDescent="0.25">
      <c r="B503" s="677"/>
      <c r="C503" s="15" t="s">
        <v>914</v>
      </c>
      <c r="D503" s="116">
        <v>21</v>
      </c>
    </row>
    <row r="504" spans="2:4" s="1" customFormat="1" ht="15.75" x14ac:dyDescent="0.25">
      <c r="B504" s="677"/>
      <c r="C504" s="15" t="s">
        <v>918</v>
      </c>
      <c r="D504" s="116">
        <v>22</v>
      </c>
    </row>
    <row r="505" spans="2:4" s="1" customFormat="1" ht="15.75" customHeight="1" x14ac:dyDescent="0.25">
      <c r="B505" s="677"/>
      <c r="C505" s="15" t="s">
        <v>922</v>
      </c>
      <c r="D505" s="116">
        <v>17</v>
      </c>
    </row>
    <row r="506" spans="2:4" s="1" customFormat="1" ht="15.75" x14ac:dyDescent="0.25">
      <c r="B506" s="677" t="s">
        <v>474</v>
      </c>
      <c r="C506" s="21" t="s">
        <v>924</v>
      </c>
      <c r="D506" s="107">
        <v>44</v>
      </c>
    </row>
    <row r="507" spans="2:4" s="1" customFormat="1" ht="15.75" x14ac:dyDescent="0.25">
      <c r="B507" s="677"/>
      <c r="C507" s="15" t="s">
        <v>925</v>
      </c>
      <c r="D507" s="116">
        <v>37</v>
      </c>
    </row>
    <row r="508" spans="2:4" s="1" customFormat="1" ht="15.75" x14ac:dyDescent="0.25">
      <c r="B508" s="677"/>
      <c r="C508" s="15" t="s">
        <v>933</v>
      </c>
      <c r="D508" s="116">
        <v>19</v>
      </c>
    </row>
    <row r="509" spans="2:4" s="1" customFormat="1" ht="15.75" x14ac:dyDescent="0.25">
      <c r="B509" s="677"/>
      <c r="C509" s="15" t="s">
        <v>927</v>
      </c>
      <c r="D509" s="116">
        <v>15</v>
      </c>
    </row>
    <row r="510" spans="2:4" s="1" customFormat="1" ht="15.75" customHeight="1" x14ac:dyDescent="0.25">
      <c r="B510" s="677"/>
      <c r="C510" s="15" t="s">
        <v>772</v>
      </c>
      <c r="D510" s="116">
        <v>16</v>
      </c>
    </row>
    <row r="511" spans="2:4" ht="15.75" x14ac:dyDescent="0.25">
      <c r="B511" s="677" t="s">
        <v>475</v>
      </c>
      <c r="C511" s="15" t="s">
        <v>932</v>
      </c>
      <c r="D511" s="116">
        <v>47</v>
      </c>
    </row>
    <row r="512" spans="2:4" ht="15.75" x14ac:dyDescent="0.25">
      <c r="B512" s="677"/>
      <c r="C512" s="15" t="s">
        <v>940</v>
      </c>
      <c r="D512" s="116">
        <v>30</v>
      </c>
    </row>
    <row r="513" spans="2:4" s="1" customFormat="1" ht="15.75" x14ac:dyDescent="0.25">
      <c r="B513" s="677"/>
      <c r="C513" s="25" t="s">
        <v>944</v>
      </c>
      <c r="D513" s="108">
        <v>102</v>
      </c>
    </row>
    <row r="514" spans="2:4" s="1" customFormat="1" ht="47.25" x14ac:dyDescent="0.25">
      <c r="B514" s="415" t="s">
        <v>476</v>
      </c>
      <c r="C514" s="15" t="s">
        <v>934</v>
      </c>
      <c r="D514" s="116">
        <v>22</v>
      </c>
    </row>
    <row r="515" spans="2:4" s="1" customFormat="1" ht="15.75" x14ac:dyDescent="0.25">
      <c r="B515" s="677" t="s">
        <v>477</v>
      </c>
      <c r="C515" s="15" t="s">
        <v>919</v>
      </c>
      <c r="D515" s="116">
        <v>14</v>
      </c>
    </row>
    <row r="516" spans="2:4" s="1" customFormat="1" ht="15.75" x14ac:dyDescent="0.25">
      <c r="B516" s="677"/>
      <c r="C516" s="15" t="s">
        <v>930</v>
      </c>
      <c r="D516" s="116">
        <v>28</v>
      </c>
    </row>
    <row r="517" spans="2:4" s="1" customFormat="1" ht="15.75" customHeight="1" x14ac:dyDescent="0.25">
      <c r="B517" s="677"/>
      <c r="C517" s="15" t="s">
        <v>936</v>
      </c>
      <c r="D517" s="116">
        <v>37</v>
      </c>
    </row>
    <row r="518" spans="2:4" s="1" customFormat="1" ht="15.75" x14ac:dyDescent="0.25">
      <c r="B518" s="677" t="s">
        <v>478</v>
      </c>
      <c r="C518" s="15" t="s">
        <v>938</v>
      </c>
      <c r="D518" s="116">
        <v>11</v>
      </c>
    </row>
    <row r="519" spans="2:4" s="1" customFormat="1" ht="15.75" x14ac:dyDescent="0.25">
      <c r="B519" s="677"/>
      <c r="C519" s="15" t="s">
        <v>920</v>
      </c>
      <c r="D519" s="116">
        <v>16</v>
      </c>
    </row>
    <row r="520" spans="2:4" s="1" customFormat="1" ht="15.75" x14ac:dyDescent="0.25">
      <c r="B520" s="677"/>
      <c r="C520" s="25" t="s">
        <v>945</v>
      </c>
      <c r="D520" s="108">
        <v>104</v>
      </c>
    </row>
    <row r="521" spans="2:4" s="1" customFormat="1" ht="15.75" customHeight="1" x14ac:dyDescent="0.25">
      <c r="B521" s="677"/>
      <c r="C521" s="15" t="s">
        <v>923</v>
      </c>
      <c r="D521" s="116">
        <v>15</v>
      </c>
    </row>
    <row r="522" spans="2:4" s="1" customFormat="1" ht="15.75" x14ac:dyDescent="0.25">
      <c r="B522" s="677" t="s">
        <v>479</v>
      </c>
      <c r="C522" s="15" t="s">
        <v>941</v>
      </c>
      <c r="D522" s="116">
        <v>30</v>
      </c>
    </row>
    <row r="523" spans="2:4" s="1" customFormat="1" ht="15.75" x14ac:dyDescent="0.25">
      <c r="B523" s="677"/>
      <c r="C523" s="25" t="s">
        <v>943</v>
      </c>
      <c r="D523" s="108">
        <v>127</v>
      </c>
    </row>
    <row r="524" spans="2:4" s="1" customFormat="1" ht="15.75" customHeight="1" x14ac:dyDescent="0.25">
      <c r="B524" s="415"/>
      <c r="C524" s="15" t="s">
        <v>935</v>
      </c>
      <c r="D524" s="116">
        <v>18</v>
      </c>
    </row>
    <row r="525" spans="2:4" s="1" customFormat="1" ht="15.75" x14ac:dyDescent="0.25">
      <c r="B525" s="677" t="s">
        <v>482</v>
      </c>
      <c r="C525" s="15" t="s">
        <v>939</v>
      </c>
      <c r="D525" s="116">
        <v>22</v>
      </c>
    </row>
    <row r="526" spans="2:4" s="1" customFormat="1" ht="15.75" x14ac:dyDescent="0.25">
      <c r="B526" s="677"/>
      <c r="C526" s="15" t="s">
        <v>921</v>
      </c>
      <c r="D526" s="116">
        <v>12</v>
      </c>
    </row>
    <row r="527" spans="2:4" s="1" customFormat="1" ht="15.75" customHeight="1" x14ac:dyDescent="0.25">
      <c r="B527" s="677"/>
      <c r="C527" s="15" t="s">
        <v>915</v>
      </c>
      <c r="D527" s="116">
        <v>18</v>
      </c>
    </row>
    <row r="528" spans="2:4" ht="15.75" x14ac:dyDescent="0.25">
      <c r="B528" s="677" t="s">
        <v>483</v>
      </c>
      <c r="C528" s="25" t="s">
        <v>942</v>
      </c>
      <c r="D528" s="108">
        <v>93</v>
      </c>
    </row>
    <row r="529" spans="2:4" s="1" customFormat="1" ht="15.75" x14ac:dyDescent="0.25">
      <c r="B529" s="677"/>
      <c r="C529" s="15" t="s">
        <v>916</v>
      </c>
      <c r="D529" s="116">
        <v>17</v>
      </c>
    </row>
    <row r="530" spans="2:4" ht="15.75" x14ac:dyDescent="0.25">
      <c r="B530" s="677"/>
      <c r="C530" s="15" t="s">
        <v>917</v>
      </c>
      <c r="D530" s="116">
        <v>19</v>
      </c>
    </row>
    <row r="531" spans="2:4" ht="47.25" x14ac:dyDescent="0.25">
      <c r="B531" s="24" t="s">
        <v>484</v>
      </c>
      <c r="C531" s="15" t="s">
        <v>926</v>
      </c>
      <c r="D531" s="116">
        <v>11</v>
      </c>
    </row>
    <row r="532" spans="2:4" s="1" customFormat="1" ht="47.25" x14ac:dyDescent="0.25">
      <c r="B532" s="24" t="s">
        <v>485</v>
      </c>
      <c r="C532" s="15" t="s">
        <v>928</v>
      </c>
      <c r="D532" s="116">
        <v>12</v>
      </c>
    </row>
    <row r="533" spans="2:4" ht="47.25" x14ac:dyDescent="0.25">
      <c r="B533" s="24" t="s">
        <v>486</v>
      </c>
      <c r="C533" s="15" t="s">
        <v>929</v>
      </c>
      <c r="D533" s="116">
        <v>13</v>
      </c>
    </row>
    <row r="534" spans="2:4" s="1" customFormat="1" ht="47.25" x14ac:dyDescent="0.25">
      <c r="B534" s="24" t="s">
        <v>487</v>
      </c>
      <c r="C534" s="15" t="s">
        <v>931</v>
      </c>
      <c r="D534" s="116">
        <v>16</v>
      </c>
    </row>
    <row r="535" spans="2:4" ht="34.5" customHeight="1" x14ac:dyDescent="0.25">
      <c r="B535" s="663" t="s">
        <v>488</v>
      </c>
      <c r="C535" s="664"/>
      <c r="D535" s="123" t="e">
        <f t="shared" ref="D535" si="45">D537</f>
        <v>#REF!</v>
      </c>
    </row>
    <row r="536" spans="2:4" ht="18.75" x14ac:dyDescent="0.25">
      <c r="B536" s="306" t="s">
        <v>831</v>
      </c>
      <c r="C536" s="207"/>
      <c r="D536" s="350">
        <v>21</v>
      </c>
    </row>
    <row r="537" spans="2:4" ht="18.75" x14ac:dyDescent="0.3">
      <c r="B537" s="10" t="s">
        <v>710</v>
      </c>
      <c r="C537" s="23"/>
      <c r="D537" s="154" t="e">
        <f>D538+D541+D545+D548+D551+D555+D558+D562+#REF!+#REF!+#REF!+D567</f>
        <v>#REF!</v>
      </c>
    </row>
    <row r="538" spans="2:4" s="1" customFormat="1" ht="15.75" x14ac:dyDescent="0.25">
      <c r="B538" s="682" t="s">
        <v>489</v>
      </c>
      <c r="C538" s="21" t="s">
        <v>124</v>
      </c>
      <c r="D538" s="125">
        <f t="shared" ref="D538" si="46">SUM(D539:D540)</f>
        <v>61</v>
      </c>
    </row>
    <row r="539" spans="2:4" s="1" customFormat="1" ht="15.75" x14ac:dyDescent="0.25">
      <c r="B539" s="682"/>
      <c r="C539" s="15" t="s">
        <v>960</v>
      </c>
      <c r="D539" s="116">
        <v>46</v>
      </c>
    </row>
    <row r="540" spans="2:4" s="1" customFormat="1" ht="15.75" x14ac:dyDescent="0.25">
      <c r="B540" s="682"/>
      <c r="C540" s="15" t="s">
        <v>966</v>
      </c>
      <c r="D540" s="116">
        <v>15</v>
      </c>
    </row>
    <row r="541" spans="2:4" s="1" customFormat="1" ht="15.75" x14ac:dyDescent="0.25">
      <c r="B541" s="682" t="s">
        <v>490</v>
      </c>
      <c r="C541" s="15" t="s">
        <v>946</v>
      </c>
      <c r="D541" s="116">
        <v>19</v>
      </c>
    </row>
    <row r="542" spans="2:4" s="1" customFormat="1" ht="15.75" x14ac:dyDescent="0.25">
      <c r="B542" s="682"/>
      <c r="C542" s="15" t="s">
        <v>948</v>
      </c>
      <c r="D542" s="116">
        <v>19</v>
      </c>
    </row>
    <row r="543" spans="2:4" s="1" customFormat="1" ht="15.75" x14ac:dyDescent="0.25">
      <c r="B543" s="682"/>
      <c r="C543" s="15" t="s">
        <v>973</v>
      </c>
      <c r="D543" s="116">
        <v>17</v>
      </c>
    </row>
    <row r="544" spans="2:4" s="1" customFormat="1" ht="15.75" x14ac:dyDescent="0.25">
      <c r="B544" s="682"/>
      <c r="C544" s="15" t="s">
        <v>953</v>
      </c>
      <c r="D544" s="116">
        <v>15</v>
      </c>
    </row>
    <row r="545" spans="2:4" s="1" customFormat="1" ht="15.75" x14ac:dyDescent="0.25">
      <c r="B545" s="682" t="s">
        <v>491</v>
      </c>
      <c r="C545" s="15" t="s">
        <v>947</v>
      </c>
      <c r="D545" s="116">
        <v>15</v>
      </c>
    </row>
    <row r="546" spans="2:4" s="1" customFormat="1" ht="15.75" x14ac:dyDescent="0.25">
      <c r="B546" s="682"/>
      <c r="C546" s="15" t="s">
        <v>955</v>
      </c>
      <c r="D546" s="116">
        <v>15</v>
      </c>
    </row>
    <row r="547" spans="2:4" s="1" customFormat="1" ht="15.75" x14ac:dyDescent="0.25">
      <c r="B547" s="682"/>
      <c r="C547" s="15" t="s">
        <v>970</v>
      </c>
      <c r="D547" s="116">
        <v>46</v>
      </c>
    </row>
    <row r="548" spans="2:4" s="1" customFormat="1" ht="15.75" x14ac:dyDescent="0.25">
      <c r="B548" s="682" t="s">
        <v>492</v>
      </c>
      <c r="C548" s="15" t="s">
        <v>958</v>
      </c>
      <c r="D548" s="116">
        <v>22</v>
      </c>
    </row>
    <row r="549" spans="2:4" s="1" customFormat="1" ht="15.75" x14ac:dyDescent="0.25">
      <c r="B549" s="682"/>
      <c r="C549" s="15" t="s">
        <v>952</v>
      </c>
      <c r="D549" s="116">
        <v>16</v>
      </c>
    </row>
    <row r="550" spans="2:4" s="1" customFormat="1" ht="15.75" x14ac:dyDescent="0.25">
      <c r="B550" s="682"/>
      <c r="C550" s="15" t="s">
        <v>951</v>
      </c>
      <c r="D550" s="116">
        <v>24</v>
      </c>
    </row>
    <row r="551" spans="2:4" s="1" customFormat="1" ht="15.75" x14ac:dyDescent="0.25">
      <c r="B551" s="682" t="s">
        <v>493</v>
      </c>
      <c r="C551" s="15" t="s">
        <v>954</v>
      </c>
      <c r="D551" s="116">
        <v>22</v>
      </c>
    </row>
    <row r="552" spans="2:4" s="1" customFormat="1" ht="15.75" x14ac:dyDescent="0.25">
      <c r="B552" s="682"/>
      <c r="C552" s="15" t="s">
        <v>961</v>
      </c>
      <c r="D552" s="116">
        <v>24</v>
      </c>
    </row>
    <row r="553" spans="2:4" s="1" customFormat="1" ht="15.75" x14ac:dyDescent="0.25">
      <c r="B553" s="682"/>
      <c r="C553" s="15" t="s">
        <v>496</v>
      </c>
      <c r="D553" s="116">
        <v>33</v>
      </c>
    </row>
    <row r="554" spans="2:4" s="1" customFormat="1" ht="15.75" x14ac:dyDescent="0.25">
      <c r="B554" s="682"/>
      <c r="C554" s="15" t="s">
        <v>969</v>
      </c>
      <c r="D554" s="116">
        <v>38</v>
      </c>
    </row>
    <row r="555" spans="2:4" s="1" customFormat="1" ht="15.75" x14ac:dyDescent="0.25">
      <c r="B555" s="682" t="s">
        <v>494</v>
      </c>
      <c r="C555" s="15" t="s">
        <v>963</v>
      </c>
      <c r="D555" s="116">
        <v>19</v>
      </c>
    </row>
    <row r="556" spans="2:4" s="1" customFormat="1" ht="15.75" x14ac:dyDescent="0.25">
      <c r="B556" s="682"/>
      <c r="C556" s="15" t="s">
        <v>962</v>
      </c>
      <c r="D556" s="116">
        <v>35</v>
      </c>
    </row>
    <row r="557" spans="2:4" s="1" customFormat="1" ht="15.75" x14ac:dyDescent="0.25">
      <c r="B557" s="682"/>
      <c r="C557" s="15" t="s">
        <v>956</v>
      </c>
      <c r="D557" s="116">
        <v>18</v>
      </c>
    </row>
    <row r="558" spans="2:4" s="1" customFormat="1" ht="15.75" x14ac:dyDescent="0.25">
      <c r="B558" s="682" t="s">
        <v>495</v>
      </c>
      <c r="C558" s="15" t="s">
        <v>965</v>
      </c>
      <c r="D558" s="116">
        <v>30</v>
      </c>
    </row>
    <row r="559" spans="2:4" s="1" customFormat="1" ht="15.75" x14ac:dyDescent="0.25">
      <c r="B559" s="682"/>
      <c r="C559" s="15" t="s">
        <v>959</v>
      </c>
      <c r="D559" s="116">
        <v>16</v>
      </c>
    </row>
    <row r="560" spans="2:4" s="1" customFormat="1" ht="15.75" x14ac:dyDescent="0.25">
      <c r="B560" s="682"/>
      <c r="C560" s="15" t="s">
        <v>968</v>
      </c>
      <c r="D560" s="116">
        <v>58</v>
      </c>
    </row>
    <row r="561" spans="2:4" s="1" customFormat="1" ht="15.75" x14ac:dyDescent="0.25">
      <c r="B561" s="682"/>
      <c r="C561" s="15" t="s">
        <v>964</v>
      </c>
      <c r="D561" s="116">
        <v>15</v>
      </c>
    </row>
    <row r="562" spans="2:4" s="1" customFormat="1" ht="15.75" x14ac:dyDescent="0.25">
      <c r="B562" s="682" t="s">
        <v>497</v>
      </c>
      <c r="C562" s="15" t="s">
        <v>971</v>
      </c>
      <c r="D562" s="116">
        <v>17</v>
      </c>
    </row>
    <row r="563" spans="2:4" s="1" customFormat="1" ht="15.75" x14ac:dyDescent="0.25">
      <c r="B563" s="682"/>
      <c r="C563" s="15" t="s">
        <v>974</v>
      </c>
      <c r="D563" s="116">
        <v>32</v>
      </c>
    </row>
    <row r="564" spans="2:4" s="1" customFormat="1" ht="15.75" x14ac:dyDescent="0.25">
      <c r="B564" s="682"/>
      <c r="C564" s="15" t="s">
        <v>975</v>
      </c>
      <c r="D564" s="116">
        <v>16</v>
      </c>
    </row>
    <row r="565" spans="2:4" s="1" customFormat="1" ht="15.75" x14ac:dyDescent="0.25">
      <c r="B565" s="682"/>
      <c r="C565" s="15" t="s">
        <v>950</v>
      </c>
      <c r="D565" s="116">
        <v>15</v>
      </c>
    </row>
    <row r="566" spans="2:4" s="1" customFormat="1" ht="15.75" x14ac:dyDescent="0.25">
      <c r="B566" s="682"/>
      <c r="C566" s="15" t="s">
        <v>949</v>
      </c>
      <c r="D566" s="116">
        <v>17</v>
      </c>
    </row>
    <row r="567" spans="2:4" s="1" customFormat="1" ht="15.75" x14ac:dyDescent="0.25">
      <c r="B567" s="682" t="s">
        <v>501</v>
      </c>
      <c r="C567" s="15" t="s">
        <v>972</v>
      </c>
      <c r="D567" s="116">
        <v>13</v>
      </c>
    </row>
    <row r="568" spans="2:4" s="1" customFormat="1" ht="15.75" x14ac:dyDescent="0.25">
      <c r="B568" s="682"/>
      <c r="C568" s="15" t="s">
        <v>957</v>
      </c>
      <c r="D568" s="116">
        <v>15</v>
      </c>
    </row>
    <row r="569" spans="2:4" s="1" customFormat="1" ht="15.75" x14ac:dyDescent="0.25">
      <c r="B569" s="682"/>
      <c r="C569" s="15" t="s">
        <v>967</v>
      </c>
      <c r="D569" s="116">
        <v>15</v>
      </c>
    </row>
    <row r="570" spans="2:4" ht="38.25" customHeight="1" x14ac:dyDescent="0.25">
      <c r="B570" s="663" t="s">
        <v>502</v>
      </c>
      <c r="C570" s="664"/>
      <c r="D570" s="123" t="e">
        <f t="shared" ref="D570" si="47">D572</f>
        <v>#REF!</v>
      </c>
    </row>
    <row r="571" spans="2:4" ht="18.75" x14ac:dyDescent="0.25">
      <c r="B571" s="306" t="s">
        <v>832</v>
      </c>
      <c r="C571" s="207"/>
      <c r="D571" s="350">
        <v>12</v>
      </c>
    </row>
    <row r="572" spans="2:4" ht="18.75" customHeight="1" x14ac:dyDescent="0.3">
      <c r="B572" s="10" t="s">
        <v>710</v>
      </c>
      <c r="C572" s="18"/>
      <c r="D572" s="154" t="e">
        <f>D573+D576+D579+D584+D587+#REF!+#REF!+D589</f>
        <v>#REF!</v>
      </c>
    </row>
    <row r="573" spans="2:4" s="1" customFormat="1" ht="15.75" x14ac:dyDescent="0.25">
      <c r="B573" s="667" t="s">
        <v>503</v>
      </c>
      <c r="C573" s="26" t="s">
        <v>124</v>
      </c>
      <c r="D573" s="125">
        <f t="shared" ref="D573" si="48">D574+D575</f>
        <v>35</v>
      </c>
    </row>
    <row r="574" spans="2:4" s="1" customFormat="1" ht="15.75" x14ac:dyDescent="0.25">
      <c r="B574" s="667"/>
      <c r="C574" s="15" t="s">
        <v>521</v>
      </c>
      <c r="D574" s="116">
        <v>17</v>
      </c>
    </row>
    <row r="575" spans="2:4" s="1" customFormat="1" ht="15.75" customHeight="1" x14ac:dyDescent="0.25">
      <c r="B575" s="667"/>
      <c r="C575" s="15" t="s">
        <v>504</v>
      </c>
      <c r="D575" s="116">
        <v>18</v>
      </c>
    </row>
    <row r="576" spans="2:4" s="1" customFormat="1" ht="22.5" customHeight="1" x14ac:dyDescent="0.25">
      <c r="B576" s="667" t="s">
        <v>506</v>
      </c>
      <c r="C576" s="15" t="s">
        <v>507</v>
      </c>
      <c r="D576" s="116">
        <v>12</v>
      </c>
    </row>
    <row r="577" spans="2:4" s="1" customFormat="1" ht="12.75" customHeight="1" x14ac:dyDescent="0.25">
      <c r="B577" s="667"/>
      <c r="C577" s="15" t="s">
        <v>510</v>
      </c>
      <c r="D577" s="116">
        <v>13</v>
      </c>
    </row>
    <row r="578" spans="2:4" s="1" customFormat="1" ht="15" customHeight="1" x14ac:dyDescent="0.25">
      <c r="B578" s="667"/>
      <c r="C578" s="15" t="s">
        <v>511</v>
      </c>
      <c r="D578" s="116">
        <v>34</v>
      </c>
    </row>
    <row r="579" spans="2:4" ht="15.75" x14ac:dyDescent="0.25">
      <c r="B579" s="667" t="s">
        <v>509</v>
      </c>
      <c r="C579" s="15" t="s">
        <v>515</v>
      </c>
      <c r="D579" s="116">
        <v>13</v>
      </c>
    </row>
    <row r="580" spans="2:4" s="1" customFormat="1" ht="15.75" x14ac:dyDescent="0.25">
      <c r="B580" s="667"/>
      <c r="C580" s="15" t="s">
        <v>516</v>
      </c>
      <c r="D580" s="116">
        <v>15</v>
      </c>
    </row>
    <row r="581" spans="2:4" ht="15.75" customHeight="1" x14ac:dyDescent="0.25">
      <c r="B581" s="667"/>
      <c r="C581" s="15" t="s">
        <v>518</v>
      </c>
      <c r="D581" s="116">
        <v>23</v>
      </c>
    </row>
    <row r="582" spans="2:4" s="1" customFormat="1" ht="15.75" x14ac:dyDescent="0.25">
      <c r="B582" s="667"/>
      <c r="C582" s="15" t="s">
        <v>508</v>
      </c>
      <c r="D582" s="116">
        <v>15</v>
      </c>
    </row>
    <row r="583" spans="2:4" ht="13.5" customHeight="1" x14ac:dyDescent="0.25">
      <c r="B583" s="667"/>
      <c r="C583" s="15" t="s">
        <v>522</v>
      </c>
      <c r="D583" s="116">
        <v>19</v>
      </c>
    </row>
    <row r="584" spans="2:4" s="1" customFormat="1" ht="15.75" x14ac:dyDescent="0.25">
      <c r="B584" s="667" t="s">
        <v>514</v>
      </c>
      <c r="C584" s="15" t="s">
        <v>505</v>
      </c>
      <c r="D584" s="116">
        <v>20</v>
      </c>
    </row>
    <row r="585" spans="2:4" s="1" customFormat="1" ht="15.75" x14ac:dyDescent="0.25">
      <c r="B585" s="667"/>
      <c r="C585" s="15" t="s">
        <v>512</v>
      </c>
      <c r="D585" s="116">
        <v>15</v>
      </c>
    </row>
    <row r="586" spans="2:4" s="1" customFormat="1" ht="15.75" customHeight="1" x14ac:dyDescent="0.25">
      <c r="B586" s="667"/>
      <c r="C586" s="15" t="s">
        <v>519</v>
      </c>
      <c r="D586" s="116">
        <v>18</v>
      </c>
    </row>
    <row r="587" spans="2:4" ht="15.75" customHeight="1" x14ac:dyDescent="0.25">
      <c r="B587" s="408" t="s">
        <v>517</v>
      </c>
      <c r="C587" s="15" t="s">
        <v>513</v>
      </c>
      <c r="D587" s="116">
        <v>15</v>
      </c>
    </row>
    <row r="588" spans="2:4" s="1" customFormat="1" ht="15.75" customHeight="1" x14ac:dyDescent="0.25">
      <c r="B588" s="408"/>
      <c r="C588" s="15" t="s">
        <v>524</v>
      </c>
      <c r="D588" s="116">
        <v>81</v>
      </c>
    </row>
    <row r="589" spans="2:4" s="1" customFormat="1" ht="15.75" x14ac:dyDescent="0.25">
      <c r="B589" s="667" t="s">
        <v>526</v>
      </c>
      <c r="C589" s="15" t="s">
        <v>525</v>
      </c>
      <c r="D589" s="116">
        <v>35</v>
      </c>
    </row>
    <row r="590" spans="2:4" s="1" customFormat="1" ht="15.75" x14ac:dyDescent="0.25">
      <c r="B590" s="667"/>
      <c r="C590" s="15" t="s">
        <v>527</v>
      </c>
      <c r="D590" s="116">
        <v>15</v>
      </c>
    </row>
    <row r="591" spans="2:4" s="1" customFormat="1" ht="15.75" x14ac:dyDescent="0.25">
      <c r="B591" s="667"/>
      <c r="C591" s="15" t="s">
        <v>528</v>
      </c>
      <c r="D591" s="116">
        <v>25</v>
      </c>
    </row>
    <row r="592" spans="2:4" ht="32.25" customHeight="1" x14ac:dyDescent="0.25">
      <c r="B592" s="663" t="s">
        <v>529</v>
      </c>
      <c r="C592" s="664"/>
      <c r="D592" s="117" t="e">
        <f t="shared" ref="D592" si="49">D594</f>
        <v>#REF!</v>
      </c>
    </row>
    <row r="593" spans="2:4" ht="32.25" customHeight="1" x14ac:dyDescent="0.25">
      <c r="B593" s="306" t="s">
        <v>833</v>
      </c>
      <c r="C593" s="207"/>
      <c r="D593" s="350">
        <v>16</v>
      </c>
    </row>
    <row r="594" spans="2:4" ht="18" customHeight="1" x14ac:dyDescent="0.3">
      <c r="B594" s="10" t="s">
        <v>710</v>
      </c>
      <c r="C594" s="23"/>
      <c r="D594" s="155" t="e">
        <f>D595+D599+D602+D606+#REF!+#REF!+D613</f>
        <v>#REF!</v>
      </c>
    </row>
    <row r="595" spans="2:4" s="1" customFormat="1" ht="19.5" customHeight="1" x14ac:dyDescent="0.25">
      <c r="B595" s="675" t="s">
        <v>530</v>
      </c>
      <c r="C595" s="26" t="s">
        <v>124</v>
      </c>
      <c r="D595" s="125">
        <f t="shared" ref="D595" si="50">SUM(D596:D598)</f>
        <v>53</v>
      </c>
    </row>
    <row r="596" spans="2:4" s="1" customFormat="1" ht="20.25" customHeight="1" x14ac:dyDescent="0.25">
      <c r="B596" s="675"/>
      <c r="C596" s="15" t="s">
        <v>759</v>
      </c>
      <c r="D596" s="116">
        <v>21</v>
      </c>
    </row>
    <row r="597" spans="2:4" s="1" customFormat="1" ht="15" customHeight="1" x14ac:dyDescent="0.25">
      <c r="B597" s="675"/>
      <c r="C597" s="15" t="s">
        <v>752</v>
      </c>
      <c r="D597" s="116">
        <v>16</v>
      </c>
    </row>
    <row r="598" spans="2:4" s="1" customFormat="1" ht="17.25" customHeight="1" x14ac:dyDescent="0.25">
      <c r="B598" s="675"/>
      <c r="C598" s="15" t="s">
        <v>754</v>
      </c>
      <c r="D598" s="116">
        <v>16</v>
      </c>
    </row>
    <row r="599" spans="2:4" s="1" customFormat="1" ht="11.25" customHeight="1" x14ac:dyDescent="0.25">
      <c r="B599" s="675" t="s">
        <v>531</v>
      </c>
      <c r="C599" s="15" t="s">
        <v>749</v>
      </c>
      <c r="D599" s="116">
        <v>24</v>
      </c>
    </row>
    <row r="600" spans="2:4" s="1" customFormat="1" ht="17.25" customHeight="1" x14ac:dyDescent="0.25">
      <c r="B600" s="675"/>
      <c r="C600" s="15" t="s">
        <v>1766</v>
      </c>
      <c r="D600" s="116">
        <v>55</v>
      </c>
    </row>
    <row r="601" spans="2:4" s="1" customFormat="1" ht="15" customHeight="1" x14ac:dyDescent="0.25">
      <c r="B601" s="675"/>
      <c r="C601" s="15" t="s">
        <v>1767</v>
      </c>
      <c r="D601" s="116">
        <v>60</v>
      </c>
    </row>
    <row r="602" spans="2:4" ht="16.5" customHeight="1" x14ac:dyDescent="0.25">
      <c r="B602" s="675" t="s">
        <v>532</v>
      </c>
      <c r="C602" s="15" t="s">
        <v>753</v>
      </c>
      <c r="D602" s="116">
        <v>44</v>
      </c>
    </row>
    <row r="603" spans="2:4" s="1" customFormat="1" ht="16.5" customHeight="1" x14ac:dyDescent="0.25">
      <c r="B603" s="675"/>
      <c r="C603" s="15" t="s">
        <v>760</v>
      </c>
      <c r="D603" s="116">
        <v>18</v>
      </c>
    </row>
    <row r="604" spans="2:4" ht="18" customHeight="1" x14ac:dyDescent="0.25">
      <c r="B604" s="675"/>
      <c r="C604" s="15" t="s">
        <v>750</v>
      </c>
      <c r="D604" s="116">
        <v>19</v>
      </c>
    </row>
    <row r="605" spans="2:4" s="1" customFormat="1" ht="15.75" customHeight="1" x14ac:dyDescent="0.25">
      <c r="B605" s="675"/>
      <c r="C605" s="15" t="s">
        <v>761</v>
      </c>
      <c r="D605" s="116">
        <v>20</v>
      </c>
    </row>
    <row r="606" spans="2:4" s="1" customFormat="1" ht="9.75" customHeight="1" x14ac:dyDescent="0.25">
      <c r="B606" s="675" t="s">
        <v>533</v>
      </c>
      <c r="C606" s="15" t="s">
        <v>757</v>
      </c>
      <c r="D606" s="116">
        <v>15</v>
      </c>
    </row>
    <row r="607" spans="2:4" s="1" customFormat="1" ht="15" customHeight="1" x14ac:dyDescent="0.25">
      <c r="B607" s="675"/>
      <c r="C607" s="15" t="s">
        <v>758</v>
      </c>
      <c r="D607" s="116">
        <v>15</v>
      </c>
    </row>
    <row r="608" spans="2:4" s="1" customFormat="1" ht="15.75" customHeight="1" x14ac:dyDescent="0.25">
      <c r="B608" s="675"/>
      <c r="C608" s="15" t="s">
        <v>755</v>
      </c>
      <c r="D608" s="116">
        <v>33</v>
      </c>
    </row>
    <row r="609" spans="2:4" s="1" customFormat="1" ht="15.75" customHeight="1" x14ac:dyDescent="0.25">
      <c r="B609" s="675"/>
      <c r="C609" s="15" t="s">
        <v>751</v>
      </c>
      <c r="D609" s="116">
        <v>15</v>
      </c>
    </row>
    <row r="610" spans="2:4" s="1" customFormat="1" ht="21.75" customHeight="1" x14ac:dyDescent="0.25">
      <c r="B610" s="675"/>
      <c r="C610" s="15" t="s">
        <v>756</v>
      </c>
      <c r="D610" s="116">
        <v>40</v>
      </c>
    </row>
    <row r="611" spans="2:4" s="1" customFormat="1" ht="16.5" customHeight="1" x14ac:dyDescent="0.25">
      <c r="B611" s="675"/>
      <c r="C611" s="15" t="s">
        <v>763</v>
      </c>
      <c r="D611" s="116">
        <v>12</v>
      </c>
    </row>
    <row r="612" spans="2:4" s="1" customFormat="1" ht="18" customHeight="1" x14ac:dyDescent="0.25">
      <c r="B612" s="675"/>
      <c r="C612" s="15" t="s">
        <v>762</v>
      </c>
      <c r="D612" s="116">
        <v>23</v>
      </c>
    </row>
    <row r="613" spans="2:4" s="1" customFormat="1" ht="15" customHeight="1" x14ac:dyDescent="0.25">
      <c r="B613" s="675" t="s">
        <v>536</v>
      </c>
      <c r="C613" s="15" t="s">
        <v>805</v>
      </c>
      <c r="D613" s="116">
        <v>21</v>
      </c>
    </row>
    <row r="614" spans="2:4" s="1" customFormat="1" ht="23.25" customHeight="1" x14ac:dyDescent="0.25">
      <c r="B614" s="675"/>
      <c r="C614" s="15" t="s">
        <v>806</v>
      </c>
      <c r="D614" s="116">
        <v>40</v>
      </c>
    </row>
    <row r="615" spans="2:4" s="1" customFormat="1" ht="13.5" customHeight="1" x14ac:dyDescent="0.25">
      <c r="B615" s="675"/>
      <c r="C615" s="15" t="s">
        <v>727</v>
      </c>
      <c r="D615" s="116">
        <v>18</v>
      </c>
    </row>
    <row r="616" spans="2:4" ht="41.25" customHeight="1" x14ac:dyDescent="0.25">
      <c r="B616" s="663" t="s">
        <v>537</v>
      </c>
      <c r="C616" s="664"/>
      <c r="D616" s="117" t="e">
        <f t="shared" ref="D616" si="51">D618</f>
        <v>#REF!</v>
      </c>
    </row>
    <row r="617" spans="2:4" ht="18.75" x14ac:dyDescent="0.25">
      <c r="B617" s="306" t="s">
        <v>834</v>
      </c>
      <c r="C617" s="207"/>
      <c r="D617" s="350">
        <v>15</v>
      </c>
    </row>
    <row r="618" spans="2:4" ht="18.75" customHeight="1" x14ac:dyDescent="0.3">
      <c r="B618" s="10" t="s">
        <v>710</v>
      </c>
      <c r="C618" s="23"/>
      <c r="D618" s="155" t="e">
        <f>D619+D624+D627+D631+#REF!+#REF!+D633</f>
        <v>#REF!</v>
      </c>
    </row>
    <row r="619" spans="2:4" s="1" customFormat="1" ht="15.75" x14ac:dyDescent="0.25">
      <c r="B619" s="667" t="s">
        <v>538</v>
      </c>
      <c r="C619" s="26" t="s">
        <v>124</v>
      </c>
      <c r="D619" s="125">
        <f t="shared" ref="D619" si="52">SUM(D620:D623)</f>
        <v>79</v>
      </c>
    </row>
    <row r="620" spans="2:4" s="1" customFormat="1" ht="15.75" x14ac:dyDescent="0.25">
      <c r="B620" s="667"/>
      <c r="C620" s="15" t="s">
        <v>539</v>
      </c>
      <c r="D620" s="116">
        <v>21</v>
      </c>
    </row>
    <row r="621" spans="2:4" s="1" customFormat="1" ht="15.75" x14ac:dyDescent="0.25">
      <c r="B621" s="667"/>
      <c r="C621" s="15" t="s">
        <v>558</v>
      </c>
      <c r="D621" s="116">
        <v>19</v>
      </c>
    </row>
    <row r="622" spans="2:4" s="1" customFormat="1" ht="15.75" x14ac:dyDescent="0.25">
      <c r="B622" s="667"/>
      <c r="C622" s="15" t="s">
        <v>544</v>
      </c>
      <c r="D622" s="116">
        <v>21</v>
      </c>
    </row>
    <row r="623" spans="2:4" s="1" customFormat="1" ht="15.75" customHeight="1" x14ac:dyDescent="0.25">
      <c r="B623" s="667"/>
      <c r="C623" s="15" t="s">
        <v>554</v>
      </c>
      <c r="D623" s="116">
        <v>18</v>
      </c>
    </row>
    <row r="624" spans="2:4" s="1" customFormat="1" ht="15.75" x14ac:dyDescent="0.25">
      <c r="B624" s="667" t="s">
        <v>543</v>
      </c>
      <c r="C624" s="15" t="s">
        <v>559</v>
      </c>
      <c r="D624" s="116">
        <v>16</v>
      </c>
    </row>
    <row r="625" spans="2:4" s="1" customFormat="1" ht="15.75" x14ac:dyDescent="0.25">
      <c r="B625" s="667"/>
      <c r="C625" s="15" t="s">
        <v>547</v>
      </c>
      <c r="D625" s="116">
        <v>21</v>
      </c>
    </row>
    <row r="626" spans="2:4" s="1" customFormat="1" ht="15.75" customHeight="1" x14ac:dyDescent="0.25">
      <c r="B626" s="667"/>
      <c r="C626" s="15" t="s">
        <v>540</v>
      </c>
      <c r="D626" s="116">
        <v>19</v>
      </c>
    </row>
    <row r="627" spans="2:4" s="1" customFormat="1" ht="15.75" x14ac:dyDescent="0.25">
      <c r="B627" s="667" t="s">
        <v>546</v>
      </c>
      <c r="C627" s="15" t="s">
        <v>541</v>
      </c>
      <c r="D627" s="116">
        <v>14</v>
      </c>
    </row>
    <row r="628" spans="2:4" s="1" customFormat="1" ht="15.75" x14ac:dyDescent="0.25">
      <c r="B628" s="667"/>
      <c r="C628" s="15" t="s">
        <v>551</v>
      </c>
      <c r="D628" s="116">
        <v>23</v>
      </c>
    </row>
    <row r="629" spans="2:4" s="1" customFormat="1" ht="15.75" x14ac:dyDescent="0.25">
      <c r="B629" s="667"/>
      <c r="C629" s="15" t="s">
        <v>548</v>
      </c>
      <c r="D629" s="116">
        <v>17</v>
      </c>
    </row>
    <row r="630" spans="2:4" s="1" customFormat="1" ht="15.75" customHeight="1" x14ac:dyDescent="0.25">
      <c r="B630" s="667"/>
      <c r="C630" s="15" t="s">
        <v>545</v>
      </c>
      <c r="D630" s="116">
        <v>14</v>
      </c>
    </row>
    <row r="631" spans="2:4" s="1" customFormat="1" ht="15.75" x14ac:dyDescent="0.25">
      <c r="B631" s="667" t="s">
        <v>550</v>
      </c>
      <c r="C631" s="15" t="s">
        <v>549</v>
      </c>
      <c r="D631" s="116">
        <v>18</v>
      </c>
    </row>
    <row r="632" spans="2:4" s="1" customFormat="1" ht="15.75" x14ac:dyDescent="0.25">
      <c r="B632" s="667"/>
      <c r="C632" s="15" t="s">
        <v>542</v>
      </c>
      <c r="D632" s="116">
        <v>13</v>
      </c>
    </row>
    <row r="633" spans="2:4" s="1" customFormat="1" ht="15.75" x14ac:dyDescent="0.25">
      <c r="B633" s="667" t="s">
        <v>557</v>
      </c>
      <c r="C633" s="15" t="s">
        <v>555</v>
      </c>
      <c r="D633" s="116">
        <v>24</v>
      </c>
    </row>
    <row r="634" spans="2:4" s="1" customFormat="1" ht="15.75" x14ac:dyDescent="0.25">
      <c r="B634" s="667"/>
      <c r="C634" s="26" t="s">
        <v>764</v>
      </c>
      <c r="D634" s="110">
        <v>99</v>
      </c>
    </row>
    <row r="635" spans="2:4" s="1" customFormat="1" ht="15.75" x14ac:dyDescent="0.25">
      <c r="B635" s="667"/>
      <c r="C635" s="15" t="s">
        <v>560</v>
      </c>
      <c r="D635" s="116">
        <v>25</v>
      </c>
    </row>
    <row r="636" spans="2:4" s="1" customFormat="1" ht="15.75" x14ac:dyDescent="0.25">
      <c r="B636" s="667"/>
      <c r="C636" s="15" t="s">
        <v>552</v>
      </c>
      <c r="D636" s="116">
        <v>17</v>
      </c>
    </row>
    <row r="637" spans="2:4" ht="44.25" customHeight="1" x14ac:dyDescent="0.25">
      <c r="B637" s="663" t="s">
        <v>561</v>
      </c>
      <c r="C637" s="664"/>
      <c r="D637" s="117" t="e">
        <f t="shared" ref="D637" si="53">D639</f>
        <v>#REF!</v>
      </c>
    </row>
    <row r="638" spans="2:4" ht="18.75" x14ac:dyDescent="0.25">
      <c r="B638" s="306" t="s">
        <v>835</v>
      </c>
      <c r="C638" s="207"/>
      <c r="D638" s="350">
        <v>29</v>
      </c>
    </row>
    <row r="639" spans="2:4" ht="18.75" customHeight="1" x14ac:dyDescent="0.3">
      <c r="B639" s="10" t="s">
        <v>710</v>
      </c>
      <c r="C639" s="23"/>
      <c r="D639" s="155" t="e">
        <f>D640+D643+D646+D650+D653+D656+D660+D665+D669+#REF!+#REF!+#REF!+#REF!+#REF!+#REF!+D672+D675</f>
        <v>#REF!</v>
      </c>
    </row>
    <row r="640" spans="2:4" ht="15.75" x14ac:dyDescent="0.25">
      <c r="B640" s="666" t="s">
        <v>562</v>
      </c>
      <c r="C640" s="26" t="s">
        <v>124</v>
      </c>
      <c r="D640" s="125">
        <f t="shared" ref="D640" si="54">SUM(D641:D642)</f>
        <v>44</v>
      </c>
    </row>
    <row r="641" spans="2:4" ht="15.75" customHeight="1" x14ac:dyDescent="0.25">
      <c r="B641" s="666"/>
      <c r="C641" s="15" t="s">
        <v>563</v>
      </c>
      <c r="D641" s="116">
        <v>30</v>
      </c>
    </row>
    <row r="642" spans="2:4" s="1" customFormat="1" ht="15.75" x14ac:dyDescent="0.25">
      <c r="B642" s="666"/>
      <c r="C642" s="15" t="s">
        <v>580</v>
      </c>
      <c r="D642" s="116">
        <v>14</v>
      </c>
    </row>
    <row r="643" spans="2:4" s="1" customFormat="1" ht="15.75" x14ac:dyDescent="0.25">
      <c r="B643" s="666" t="s">
        <v>565</v>
      </c>
      <c r="C643" s="15" t="s">
        <v>591</v>
      </c>
      <c r="D643" s="116">
        <v>14</v>
      </c>
    </row>
    <row r="644" spans="2:4" s="1" customFormat="1" ht="15.75" customHeight="1" x14ac:dyDescent="0.25">
      <c r="B644" s="666"/>
      <c r="C644" s="15" t="s">
        <v>566</v>
      </c>
      <c r="D644" s="116">
        <v>18</v>
      </c>
    </row>
    <row r="645" spans="2:4" s="1" customFormat="1" ht="15.75" x14ac:dyDescent="0.25">
      <c r="B645" s="666"/>
      <c r="C645" s="15" t="s">
        <v>581</v>
      </c>
      <c r="D645" s="116">
        <v>11</v>
      </c>
    </row>
    <row r="646" spans="2:4" ht="15.75" x14ac:dyDescent="0.25">
      <c r="B646" s="666" t="s">
        <v>568</v>
      </c>
      <c r="C646" s="15" t="s">
        <v>569</v>
      </c>
      <c r="D646" s="116">
        <v>16</v>
      </c>
    </row>
    <row r="647" spans="2:4" s="1" customFormat="1" ht="15.75" x14ac:dyDescent="0.25">
      <c r="B647" s="666"/>
      <c r="C647" s="15" t="s">
        <v>574</v>
      </c>
      <c r="D647" s="116">
        <v>11</v>
      </c>
    </row>
    <row r="648" spans="2:4" s="1" customFormat="1" ht="15.75" customHeight="1" x14ac:dyDescent="0.25">
      <c r="B648" s="666"/>
      <c r="C648" s="15" t="s">
        <v>573</v>
      </c>
      <c r="D648" s="116">
        <v>20</v>
      </c>
    </row>
    <row r="649" spans="2:4" ht="15.75" x14ac:dyDescent="0.25">
      <c r="B649" s="666"/>
      <c r="C649" s="15" t="s">
        <v>589</v>
      </c>
      <c r="D649" s="116">
        <v>12</v>
      </c>
    </row>
    <row r="650" spans="2:4" s="1" customFormat="1" ht="15.75" x14ac:dyDescent="0.25">
      <c r="B650" s="666" t="s">
        <v>572</v>
      </c>
      <c r="C650" s="15" t="s">
        <v>576</v>
      </c>
      <c r="D650" s="116">
        <v>32</v>
      </c>
    </row>
    <row r="651" spans="2:4" s="1" customFormat="1" ht="15.75" customHeight="1" x14ac:dyDescent="0.25">
      <c r="B651" s="666"/>
      <c r="C651" s="15" t="s">
        <v>979</v>
      </c>
      <c r="D651" s="116">
        <v>72</v>
      </c>
    </row>
    <row r="652" spans="2:4" s="1" customFormat="1" ht="15.75" x14ac:dyDescent="0.25">
      <c r="B652" s="666"/>
      <c r="C652" s="15" t="s">
        <v>984</v>
      </c>
      <c r="D652" s="116">
        <v>51</v>
      </c>
    </row>
    <row r="653" spans="2:4" s="1" customFormat="1" ht="15.75" x14ac:dyDescent="0.25">
      <c r="B653" s="666" t="s">
        <v>575</v>
      </c>
      <c r="C653" s="15" t="s">
        <v>583</v>
      </c>
      <c r="D653" s="116">
        <v>16</v>
      </c>
    </row>
    <row r="654" spans="2:4" s="1" customFormat="1" ht="15.75" customHeight="1" x14ac:dyDescent="0.25">
      <c r="B654" s="666"/>
      <c r="C654" s="15" t="s">
        <v>564</v>
      </c>
      <c r="D654" s="116">
        <v>29</v>
      </c>
    </row>
    <row r="655" spans="2:4" s="1" customFormat="1" ht="15.75" x14ac:dyDescent="0.25">
      <c r="B655" s="666"/>
      <c r="C655" s="15" t="s">
        <v>577</v>
      </c>
      <c r="D655" s="116">
        <v>15</v>
      </c>
    </row>
    <row r="656" spans="2:4" s="1" customFormat="1" ht="15.75" x14ac:dyDescent="0.25">
      <c r="B656" s="666" t="s">
        <v>578</v>
      </c>
      <c r="C656" s="15" t="s">
        <v>579</v>
      </c>
      <c r="D656" s="116">
        <v>19</v>
      </c>
    </row>
    <row r="657" spans="2:4" s="1" customFormat="1" ht="15.75" x14ac:dyDescent="0.25">
      <c r="B657" s="666"/>
      <c r="C657" s="15" t="s">
        <v>584</v>
      </c>
      <c r="D657" s="116">
        <v>15</v>
      </c>
    </row>
    <row r="658" spans="2:4" s="1" customFormat="1" ht="15.75" customHeight="1" x14ac:dyDescent="0.25">
      <c r="B658" s="666"/>
      <c r="C658" s="15" t="s">
        <v>978</v>
      </c>
      <c r="D658" s="116">
        <v>55</v>
      </c>
    </row>
    <row r="659" spans="2:4" s="1" customFormat="1" ht="15.75" x14ac:dyDescent="0.25">
      <c r="B659" s="666"/>
      <c r="C659" s="15" t="s">
        <v>571</v>
      </c>
      <c r="D659" s="116">
        <v>11</v>
      </c>
    </row>
    <row r="660" spans="2:4" s="1" customFormat="1" ht="15.75" x14ac:dyDescent="0.25">
      <c r="B660" s="666" t="s">
        <v>582</v>
      </c>
      <c r="C660" s="15" t="s">
        <v>982</v>
      </c>
      <c r="D660" s="116">
        <v>46</v>
      </c>
    </row>
    <row r="661" spans="2:4" s="1" customFormat="1" ht="15.75" x14ac:dyDescent="0.25">
      <c r="B661" s="666"/>
      <c r="C661" s="15" t="s">
        <v>585</v>
      </c>
      <c r="D661" s="116">
        <v>25</v>
      </c>
    </row>
    <row r="662" spans="2:4" s="1" customFormat="1" ht="15.75" x14ac:dyDescent="0.25">
      <c r="B662" s="666"/>
      <c r="C662" s="15" t="s">
        <v>567</v>
      </c>
      <c r="D662" s="116">
        <v>15</v>
      </c>
    </row>
    <row r="663" spans="2:4" s="1" customFormat="1" ht="15.75" customHeight="1" x14ac:dyDescent="0.25">
      <c r="B663" s="666"/>
      <c r="C663" s="15" t="s">
        <v>588</v>
      </c>
      <c r="D663" s="116">
        <v>30</v>
      </c>
    </row>
    <row r="664" spans="2:4" s="1" customFormat="1" ht="15.75" x14ac:dyDescent="0.25">
      <c r="B664" s="666"/>
      <c r="C664" s="15" t="s">
        <v>985</v>
      </c>
      <c r="D664" s="116">
        <v>47</v>
      </c>
    </row>
    <row r="665" spans="2:4" ht="15.75" x14ac:dyDescent="0.25">
      <c r="B665" s="666" t="s">
        <v>586</v>
      </c>
      <c r="C665" s="15" t="s">
        <v>592</v>
      </c>
      <c r="D665" s="116">
        <v>34</v>
      </c>
    </row>
    <row r="666" spans="2:4" s="1" customFormat="1" ht="15.75" x14ac:dyDescent="0.25">
      <c r="B666" s="666"/>
      <c r="C666" s="15" t="s">
        <v>596</v>
      </c>
      <c r="D666" s="116">
        <v>13</v>
      </c>
    </row>
    <row r="667" spans="2:4" ht="15.75" customHeight="1" x14ac:dyDescent="0.25">
      <c r="B667" s="666"/>
      <c r="C667" s="19" t="s">
        <v>980</v>
      </c>
      <c r="D667" s="106">
        <v>71</v>
      </c>
    </row>
    <row r="668" spans="2:4" s="1" customFormat="1" ht="15.75" x14ac:dyDescent="0.25">
      <c r="B668" s="666"/>
      <c r="C668" s="15" t="s">
        <v>570</v>
      </c>
      <c r="D668" s="116">
        <v>16</v>
      </c>
    </row>
    <row r="669" spans="2:4" s="1" customFormat="1" ht="15.75" x14ac:dyDescent="0.25">
      <c r="B669" s="666" t="s">
        <v>590</v>
      </c>
      <c r="C669" s="15" t="s">
        <v>1008</v>
      </c>
      <c r="D669" s="116">
        <v>50</v>
      </c>
    </row>
    <row r="670" spans="2:4" s="1" customFormat="1" ht="15.75" x14ac:dyDescent="0.25">
      <c r="B670" s="666"/>
      <c r="C670" s="19" t="s">
        <v>594</v>
      </c>
      <c r="D670" s="106">
        <v>32</v>
      </c>
    </row>
    <row r="671" spans="2:4" s="1" customFormat="1" ht="15.75" customHeight="1" x14ac:dyDescent="0.25">
      <c r="B671" s="666"/>
      <c r="C671" s="15" t="s">
        <v>600</v>
      </c>
      <c r="D671" s="116">
        <v>11</v>
      </c>
    </row>
    <row r="672" spans="2:4" s="1" customFormat="1" ht="15.75" x14ac:dyDescent="0.25">
      <c r="B672" s="666" t="s">
        <v>604</v>
      </c>
      <c r="C672" s="15" t="s">
        <v>977</v>
      </c>
      <c r="D672" s="116">
        <v>15</v>
      </c>
    </row>
    <row r="673" spans="2:4" s="1" customFormat="1" ht="15.75" customHeight="1" x14ac:dyDescent="0.25">
      <c r="B673" s="666"/>
      <c r="C673" s="15" t="s">
        <v>981</v>
      </c>
      <c r="D673" s="116">
        <v>40</v>
      </c>
    </row>
    <row r="674" spans="2:4" s="1" customFormat="1" ht="15.75" x14ac:dyDescent="0.25">
      <c r="B674" s="666"/>
      <c r="C674" s="15" t="s">
        <v>597</v>
      </c>
      <c r="D674" s="116">
        <v>39</v>
      </c>
    </row>
    <row r="675" spans="2:4" s="1" customFormat="1" ht="15.75" x14ac:dyDescent="0.25">
      <c r="B675" s="666" t="s">
        <v>605</v>
      </c>
      <c r="C675" s="15" t="s">
        <v>983</v>
      </c>
      <c r="D675" s="116">
        <v>49</v>
      </c>
    </row>
    <row r="676" spans="2:4" s="1" customFormat="1" ht="15.75" x14ac:dyDescent="0.25">
      <c r="B676" s="666"/>
      <c r="C676" s="15" t="s">
        <v>599</v>
      </c>
      <c r="D676" s="116">
        <v>28</v>
      </c>
    </row>
    <row r="677" spans="2:4" s="1" customFormat="1" ht="15.75" x14ac:dyDescent="0.25">
      <c r="B677" s="666"/>
      <c r="C677" s="15" t="s">
        <v>587</v>
      </c>
      <c r="D677" s="116">
        <v>12</v>
      </c>
    </row>
    <row r="678" spans="2:4" ht="45.75" customHeight="1" x14ac:dyDescent="0.25">
      <c r="B678" s="663" t="s">
        <v>606</v>
      </c>
      <c r="C678" s="664"/>
      <c r="D678" s="117" t="e">
        <f t="shared" ref="D678" si="55">D680</f>
        <v>#REF!</v>
      </c>
    </row>
    <row r="679" spans="2:4" ht="18.75" x14ac:dyDescent="0.25">
      <c r="B679" s="306" t="s">
        <v>836</v>
      </c>
      <c r="C679" s="207"/>
      <c r="D679" s="350">
        <v>10</v>
      </c>
    </row>
    <row r="680" spans="2:4" ht="18.75" x14ac:dyDescent="0.3">
      <c r="B680" s="10" t="s">
        <v>710</v>
      </c>
      <c r="C680" s="27"/>
      <c r="D680" s="154" t="e">
        <f>D681+D683+D688+D692+D696+#REF!+#REF!+#REF!+D700</f>
        <v>#REF!</v>
      </c>
    </row>
    <row r="681" spans="2:4" ht="15.75" customHeight="1" x14ac:dyDescent="0.25">
      <c r="B681" s="667" t="s">
        <v>607</v>
      </c>
      <c r="C681" s="26" t="s">
        <v>124</v>
      </c>
      <c r="D681" s="125">
        <f t="shared" ref="D681" si="56">SUM(D682)</f>
        <v>15</v>
      </c>
    </row>
    <row r="682" spans="2:4" ht="15.75" x14ac:dyDescent="0.25">
      <c r="B682" s="667"/>
      <c r="C682" s="15" t="s">
        <v>778</v>
      </c>
      <c r="D682" s="116">
        <v>15</v>
      </c>
    </row>
    <row r="683" spans="2:4" ht="15.75" x14ac:dyDescent="0.25">
      <c r="B683" s="667" t="s">
        <v>608</v>
      </c>
      <c r="C683" s="15" t="s">
        <v>765</v>
      </c>
      <c r="D683" s="116">
        <v>19</v>
      </c>
    </row>
    <row r="684" spans="2:4" ht="15.75" x14ac:dyDescent="0.25">
      <c r="B684" s="667"/>
      <c r="C684" s="15" t="s">
        <v>986</v>
      </c>
      <c r="D684" s="116">
        <v>14</v>
      </c>
    </row>
    <row r="685" spans="2:4" s="1" customFormat="1" ht="15.75" x14ac:dyDescent="0.25">
      <c r="B685" s="667"/>
      <c r="C685" s="15" t="s">
        <v>768</v>
      </c>
      <c r="D685" s="116">
        <v>11</v>
      </c>
    </row>
    <row r="686" spans="2:4" s="1" customFormat="1" ht="15.75" customHeight="1" x14ac:dyDescent="0.25">
      <c r="B686" s="667"/>
      <c r="C686" s="15" t="s">
        <v>766</v>
      </c>
      <c r="D686" s="116">
        <v>10</v>
      </c>
    </row>
    <row r="687" spans="2:4" s="1" customFormat="1" ht="15.75" x14ac:dyDescent="0.25">
      <c r="B687" s="667"/>
      <c r="C687" s="15" t="s">
        <v>769</v>
      </c>
      <c r="D687" s="116">
        <v>12</v>
      </c>
    </row>
    <row r="688" spans="2:4" ht="15.75" x14ac:dyDescent="0.25">
      <c r="B688" s="667" t="s">
        <v>609</v>
      </c>
      <c r="C688" s="15" t="s">
        <v>771</v>
      </c>
      <c r="D688" s="116">
        <v>14</v>
      </c>
    </row>
    <row r="689" spans="2:4" ht="15.75" x14ac:dyDescent="0.25">
      <c r="B689" s="667"/>
      <c r="C689" s="15" t="s">
        <v>773</v>
      </c>
      <c r="D689" s="116">
        <v>11</v>
      </c>
    </row>
    <row r="690" spans="2:4" s="1" customFormat="1" ht="15.75" customHeight="1" x14ac:dyDescent="0.25">
      <c r="B690" s="667"/>
      <c r="C690" s="15" t="s">
        <v>767</v>
      </c>
      <c r="D690" s="116">
        <v>8</v>
      </c>
    </row>
    <row r="691" spans="2:4" s="1" customFormat="1" ht="15.75" x14ac:dyDescent="0.25">
      <c r="B691" s="667"/>
      <c r="C691" s="15" t="s">
        <v>772</v>
      </c>
      <c r="D691" s="116">
        <v>12</v>
      </c>
    </row>
    <row r="692" spans="2:4" s="1" customFormat="1" ht="15.75" x14ac:dyDescent="0.25">
      <c r="B692" s="667" t="s">
        <v>610</v>
      </c>
      <c r="C692" s="15" t="s">
        <v>780</v>
      </c>
      <c r="D692" s="116">
        <v>18</v>
      </c>
    </row>
    <row r="693" spans="2:4" s="1" customFormat="1" ht="15.75" x14ac:dyDescent="0.25">
      <c r="B693" s="667"/>
      <c r="C693" s="15" t="s">
        <v>775</v>
      </c>
      <c r="D693" s="116">
        <v>25</v>
      </c>
    </row>
    <row r="694" spans="2:4" s="1" customFormat="1" ht="15.75" customHeight="1" x14ac:dyDescent="0.25">
      <c r="B694" s="667"/>
      <c r="C694" s="15" t="s">
        <v>807</v>
      </c>
      <c r="D694" s="116">
        <v>13</v>
      </c>
    </row>
    <row r="695" spans="2:4" s="1" customFormat="1" ht="15.75" x14ac:dyDescent="0.25">
      <c r="B695" s="667"/>
      <c r="C695" s="15" t="s">
        <v>770</v>
      </c>
      <c r="D695" s="116">
        <v>14</v>
      </c>
    </row>
    <row r="696" spans="2:4" s="1" customFormat="1" ht="15.75" x14ac:dyDescent="0.25">
      <c r="B696" s="667" t="s">
        <v>611</v>
      </c>
      <c r="C696" s="15" t="s">
        <v>777</v>
      </c>
      <c r="D696" s="116">
        <v>12</v>
      </c>
    </row>
    <row r="697" spans="2:4" s="1" customFormat="1" ht="15.75" customHeight="1" x14ac:dyDescent="0.25">
      <c r="B697" s="667"/>
      <c r="C697" s="15" t="s">
        <v>987</v>
      </c>
      <c r="D697" s="116">
        <v>13</v>
      </c>
    </row>
    <row r="698" spans="2:4" s="1" customFormat="1" ht="15.75" customHeight="1" x14ac:dyDescent="0.25">
      <c r="B698" s="667"/>
      <c r="C698" s="15" t="s">
        <v>779</v>
      </c>
      <c r="D698" s="116">
        <v>17</v>
      </c>
    </row>
    <row r="699" spans="2:4" s="1" customFormat="1" ht="15.75" x14ac:dyDescent="0.25">
      <c r="B699" s="667"/>
      <c r="C699" s="15" t="s">
        <v>781</v>
      </c>
      <c r="D699" s="116">
        <v>80</v>
      </c>
    </row>
    <row r="700" spans="2:4" ht="15.75" x14ac:dyDescent="0.25">
      <c r="B700" s="667" t="s">
        <v>615</v>
      </c>
      <c r="C700" s="15" t="s">
        <v>774</v>
      </c>
      <c r="D700" s="116">
        <v>16</v>
      </c>
    </row>
    <row r="701" spans="2:4" ht="15.75" x14ac:dyDescent="0.25">
      <c r="B701" s="667"/>
      <c r="C701" s="15" t="s">
        <v>776</v>
      </c>
      <c r="D701" s="116">
        <v>14</v>
      </c>
    </row>
    <row r="702" spans="2:4" ht="47.25" customHeight="1" x14ac:dyDescent="0.25">
      <c r="B702" s="663" t="s">
        <v>616</v>
      </c>
      <c r="C702" s="664"/>
      <c r="D702" s="123" t="e">
        <f t="shared" ref="D702" si="57">D704</f>
        <v>#REF!</v>
      </c>
    </row>
    <row r="703" spans="2:4" ht="30" customHeight="1" x14ac:dyDescent="0.25">
      <c r="B703" s="306" t="s">
        <v>837</v>
      </c>
      <c r="C703" s="207"/>
      <c r="D703" s="350">
        <v>17</v>
      </c>
    </row>
    <row r="704" spans="2:4" ht="18.75" x14ac:dyDescent="0.3">
      <c r="B704" s="10" t="s">
        <v>710</v>
      </c>
      <c r="C704" s="27"/>
      <c r="D704" s="154" t="e">
        <f>D705+D708+D712+D715+#REF!+#REF!+#REF!+D720+D723</f>
        <v>#REF!</v>
      </c>
    </row>
    <row r="705" spans="2:4" ht="15.75" x14ac:dyDescent="0.25">
      <c r="B705" s="666" t="s">
        <v>617</v>
      </c>
      <c r="C705" s="26" t="s">
        <v>124</v>
      </c>
      <c r="D705" s="126">
        <f t="shared" ref="D705" si="58">SUM(D706:D707)</f>
        <v>25</v>
      </c>
    </row>
    <row r="706" spans="2:4" ht="15.75" customHeight="1" x14ac:dyDescent="0.25">
      <c r="B706" s="666"/>
      <c r="C706" s="28" t="s">
        <v>622</v>
      </c>
      <c r="D706" s="111">
        <v>13</v>
      </c>
    </row>
    <row r="707" spans="2:4" ht="15.75" x14ac:dyDescent="0.25">
      <c r="B707" s="666"/>
      <c r="C707" s="28" t="s">
        <v>643</v>
      </c>
      <c r="D707" s="111">
        <v>12</v>
      </c>
    </row>
    <row r="708" spans="2:4" ht="15.75" x14ac:dyDescent="0.25">
      <c r="B708" s="666" t="s">
        <v>620</v>
      </c>
      <c r="C708" s="28" t="s">
        <v>637</v>
      </c>
      <c r="D708" s="111">
        <v>21</v>
      </c>
    </row>
    <row r="709" spans="2:4" ht="15.75" x14ac:dyDescent="0.25">
      <c r="B709" s="666"/>
      <c r="C709" s="28" t="s">
        <v>458</v>
      </c>
      <c r="D709" s="111">
        <v>17</v>
      </c>
    </row>
    <row r="710" spans="2:4" ht="15.75" customHeight="1" x14ac:dyDescent="0.25">
      <c r="B710" s="666"/>
      <c r="C710" s="28" t="s">
        <v>629</v>
      </c>
      <c r="D710" s="111">
        <v>14</v>
      </c>
    </row>
    <row r="711" spans="2:4" ht="15.75" x14ac:dyDescent="0.25">
      <c r="B711" s="666"/>
      <c r="C711" s="28" t="s">
        <v>618</v>
      </c>
      <c r="D711" s="111">
        <v>18</v>
      </c>
    </row>
    <row r="712" spans="2:4" ht="15.75" x14ac:dyDescent="0.25">
      <c r="B712" s="666" t="s">
        <v>624</v>
      </c>
      <c r="C712" s="28" t="s">
        <v>621</v>
      </c>
      <c r="D712" s="111">
        <v>21</v>
      </c>
    </row>
    <row r="713" spans="2:4" ht="15.75" customHeight="1" x14ac:dyDescent="0.25">
      <c r="B713" s="666"/>
      <c r="C713" s="28" t="s">
        <v>625</v>
      </c>
      <c r="D713" s="111">
        <v>53</v>
      </c>
    </row>
    <row r="714" spans="2:4" ht="15.75" x14ac:dyDescent="0.25">
      <c r="B714" s="666"/>
      <c r="C714" s="28" t="s">
        <v>634</v>
      </c>
      <c r="D714" s="111">
        <v>16</v>
      </c>
    </row>
    <row r="715" spans="2:4" ht="15.75" x14ac:dyDescent="0.25">
      <c r="B715" s="666" t="s">
        <v>627</v>
      </c>
      <c r="C715" s="28" t="s">
        <v>628</v>
      </c>
      <c r="D715" s="111">
        <v>15</v>
      </c>
    </row>
    <row r="716" spans="2:4" ht="15.75" x14ac:dyDescent="0.25">
      <c r="B716" s="666"/>
      <c r="C716" s="28" t="s">
        <v>633</v>
      </c>
      <c r="D716" s="111">
        <v>17</v>
      </c>
    </row>
    <row r="717" spans="2:4" ht="15.75" customHeight="1" x14ac:dyDescent="0.25">
      <c r="B717" s="666"/>
      <c r="C717" s="28" t="s">
        <v>619</v>
      </c>
      <c r="D717" s="111">
        <v>11</v>
      </c>
    </row>
    <row r="718" spans="2:4" ht="15.75" x14ac:dyDescent="0.25">
      <c r="B718" s="666"/>
      <c r="C718" s="28" t="s">
        <v>640</v>
      </c>
      <c r="D718" s="111">
        <v>18</v>
      </c>
    </row>
    <row r="719" spans="2:4" ht="15.75" x14ac:dyDescent="0.25">
      <c r="B719" s="406"/>
      <c r="C719" s="28" t="s">
        <v>632</v>
      </c>
      <c r="D719" s="111">
        <v>25</v>
      </c>
    </row>
    <row r="720" spans="2:4" ht="15.75" x14ac:dyDescent="0.25">
      <c r="B720" s="666" t="s">
        <v>638</v>
      </c>
      <c r="C720" s="28" t="s">
        <v>988</v>
      </c>
      <c r="D720" s="111">
        <v>26</v>
      </c>
    </row>
    <row r="721" spans="2:4" ht="15.75" customHeight="1" x14ac:dyDescent="0.25">
      <c r="B721" s="666"/>
      <c r="C721" s="28" t="s">
        <v>630</v>
      </c>
      <c r="D721" s="111">
        <v>14</v>
      </c>
    </row>
    <row r="722" spans="2:4" ht="15.75" x14ac:dyDescent="0.25">
      <c r="B722" s="666"/>
      <c r="C722" s="28" t="s">
        <v>623</v>
      </c>
      <c r="D722" s="111">
        <v>12</v>
      </c>
    </row>
    <row r="723" spans="2:4" ht="15.75" x14ac:dyDescent="0.25">
      <c r="B723" s="666" t="s">
        <v>641</v>
      </c>
      <c r="C723" s="28" t="s">
        <v>636</v>
      </c>
      <c r="D723" s="111">
        <v>121</v>
      </c>
    </row>
    <row r="724" spans="2:4" ht="15.75" x14ac:dyDescent="0.25">
      <c r="B724" s="666"/>
      <c r="C724" s="28" t="s">
        <v>626</v>
      </c>
      <c r="D724" s="111">
        <v>14</v>
      </c>
    </row>
    <row r="725" spans="2:4" ht="15.75" x14ac:dyDescent="0.25">
      <c r="B725" s="666"/>
      <c r="C725" s="28" t="s">
        <v>639</v>
      </c>
      <c r="D725" s="111">
        <v>28</v>
      </c>
    </row>
    <row r="726" spans="2:4" ht="15.75" x14ac:dyDescent="0.25">
      <c r="B726" s="666"/>
      <c r="C726" s="28" t="s">
        <v>642</v>
      </c>
      <c r="D726" s="111">
        <v>18</v>
      </c>
    </row>
    <row r="727" spans="2:4" ht="41.25" customHeight="1" x14ac:dyDescent="0.25">
      <c r="B727" s="663" t="s">
        <v>644</v>
      </c>
      <c r="C727" s="664"/>
      <c r="D727" s="117" t="e">
        <f t="shared" ref="D727" si="59">D729</f>
        <v>#REF!</v>
      </c>
    </row>
    <row r="728" spans="2:4" ht="18.75" x14ac:dyDescent="0.25">
      <c r="B728" s="306" t="s">
        <v>839</v>
      </c>
      <c r="C728" s="207"/>
      <c r="D728" s="350">
        <v>17</v>
      </c>
    </row>
    <row r="729" spans="2:4" ht="18.75" x14ac:dyDescent="0.3">
      <c r="B729" s="10" t="s">
        <v>710</v>
      </c>
      <c r="C729" s="27"/>
      <c r="D729" s="154" t="e">
        <f>D730+D735+D739+D740+#REF!+D743+D745+D748+D749</f>
        <v>#REF!</v>
      </c>
    </row>
    <row r="730" spans="2:4" ht="15.75" x14ac:dyDescent="0.25">
      <c r="B730" s="666" t="s">
        <v>645</v>
      </c>
      <c r="C730" s="26" t="s">
        <v>124</v>
      </c>
      <c r="D730" s="125">
        <f t="shared" ref="D730" si="60">SUM(D731:D734)</f>
        <v>61</v>
      </c>
    </row>
    <row r="731" spans="2:4" s="1" customFormat="1" ht="15.75" x14ac:dyDescent="0.25">
      <c r="B731" s="666"/>
      <c r="C731" s="23" t="s">
        <v>782</v>
      </c>
      <c r="D731" s="59">
        <v>13</v>
      </c>
    </row>
    <row r="732" spans="2:4" ht="15.75" x14ac:dyDescent="0.25">
      <c r="B732" s="666"/>
      <c r="C732" s="23" t="s">
        <v>787</v>
      </c>
      <c r="D732" s="59">
        <v>18</v>
      </c>
    </row>
    <row r="733" spans="2:4" s="1" customFormat="1" ht="15.75" customHeight="1" x14ac:dyDescent="0.25">
      <c r="B733" s="666"/>
      <c r="C733" s="23" t="s">
        <v>784</v>
      </c>
      <c r="D733" s="59">
        <v>14</v>
      </c>
    </row>
    <row r="734" spans="2:4" ht="15.75" x14ac:dyDescent="0.25">
      <c r="B734" s="666"/>
      <c r="C734" s="23" t="s">
        <v>848</v>
      </c>
      <c r="D734" s="59">
        <v>16</v>
      </c>
    </row>
    <row r="735" spans="2:4" s="1" customFormat="1" ht="15.75" x14ac:dyDescent="0.25">
      <c r="B735" s="666" t="s">
        <v>646</v>
      </c>
      <c r="C735" s="23" t="s">
        <v>783</v>
      </c>
      <c r="D735" s="59">
        <v>23</v>
      </c>
    </row>
    <row r="736" spans="2:4" s="1" customFormat="1" ht="15.75" x14ac:dyDescent="0.25">
      <c r="B736" s="666"/>
      <c r="C736" s="23" t="s">
        <v>785</v>
      </c>
      <c r="D736" s="59">
        <v>28.5</v>
      </c>
    </row>
    <row r="737" spans="2:4" s="1" customFormat="1" ht="15.75" x14ac:dyDescent="0.25">
      <c r="B737" s="666"/>
      <c r="C737" s="23" t="s">
        <v>791</v>
      </c>
      <c r="D737" s="59">
        <v>16</v>
      </c>
    </row>
    <row r="738" spans="2:4" s="1" customFormat="1" ht="15.75" customHeight="1" x14ac:dyDescent="0.25">
      <c r="B738" s="666"/>
      <c r="C738" s="19" t="s">
        <v>712</v>
      </c>
      <c r="D738" s="106">
        <v>25</v>
      </c>
    </row>
    <row r="739" spans="2:4" s="1" customFormat="1" ht="31.5" x14ac:dyDescent="0.25">
      <c r="B739" s="406" t="s">
        <v>647</v>
      </c>
      <c r="C739" s="23" t="s">
        <v>714</v>
      </c>
      <c r="D739" s="59">
        <v>15</v>
      </c>
    </row>
    <row r="740" spans="2:4" s="1" customFormat="1" ht="15.75" x14ac:dyDescent="0.25">
      <c r="B740" s="666" t="s">
        <v>648</v>
      </c>
      <c r="C740" s="23" t="s">
        <v>788</v>
      </c>
      <c r="D740" s="59">
        <v>18</v>
      </c>
    </row>
    <row r="741" spans="2:4" s="1" customFormat="1" ht="15.75" customHeight="1" x14ac:dyDescent="0.25">
      <c r="B741" s="666"/>
      <c r="C741" s="23" t="s">
        <v>715</v>
      </c>
      <c r="D741" s="59">
        <v>17</v>
      </c>
    </row>
    <row r="742" spans="2:4" s="1" customFormat="1" ht="15.75" x14ac:dyDescent="0.25">
      <c r="B742" s="666"/>
      <c r="C742" s="23" t="s">
        <v>794</v>
      </c>
      <c r="D742" s="59">
        <v>16</v>
      </c>
    </row>
    <row r="743" spans="2:4" s="1" customFormat="1" ht="15.75" x14ac:dyDescent="0.25">
      <c r="B743" s="666" t="s">
        <v>649</v>
      </c>
      <c r="C743" s="23" t="s">
        <v>789</v>
      </c>
      <c r="D743" s="59">
        <v>15</v>
      </c>
    </row>
    <row r="744" spans="2:4" s="1" customFormat="1" ht="15.75" x14ac:dyDescent="0.25">
      <c r="B744" s="666"/>
      <c r="C744" s="23" t="s">
        <v>989</v>
      </c>
      <c r="D744" s="59">
        <v>56</v>
      </c>
    </row>
    <row r="745" spans="2:4" s="1" customFormat="1" ht="15.75" x14ac:dyDescent="0.25">
      <c r="B745" s="666" t="s">
        <v>651</v>
      </c>
      <c r="C745" s="23" t="s">
        <v>792</v>
      </c>
      <c r="D745" s="59">
        <v>35.5</v>
      </c>
    </row>
    <row r="746" spans="2:4" s="1" customFormat="1" ht="15.75" x14ac:dyDescent="0.25">
      <c r="B746" s="666"/>
      <c r="C746" s="23" t="s">
        <v>713</v>
      </c>
      <c r="D746" s="59">
        <v>56</v>
      </c>
    </row>
    <row r="747" spans="2:4" s="1" customFormat="1" ht="15.75" customHeight="1" x14ac:dyDescent="0.25">
      <c r="B747" s="666"/>
      <c r="C747" s="23" t="s">
        <v>849</v>
      </c>
      <c r="D747" s="59">
        <v>17</v>
      </c>
    </row>
    <row r="748" spans="2:4" s="1" customFormat="1" ht="31.5" x14ac:dyDescent="0.25">
      <c r="B748" s="406" t="s">
        <v>652</v>
      </c>
      <c r="C748" s="19" t="s">
        <v>850</v>
      </c>
      <c r="D748" s="106">
        <v>47</v>
      </c>
    </row>
    <row r="749" spans="2:4" s="1" customFormat="1" ht="15.75" x14ac:dyDescent="0.25">
      <c r="B749" s="666" t="s">
        <v>653</v>
      </c>
      <c r="C749" s="23" t="s">
        <v>790</v>
      </c>
      <c r="D749" s="59">
        <v>14</v>
      </c>
    </row>
    <row r="750" spans="2:4" s="1" customFormat="1" ht="15.75" x14ac:dyDescent="0.25">
      <c r="B750" s="666"/>
      <c r="C750" s="23" t="s">
        <v>795</v>
      </c>
      <c r="D750" s="59">
        <v>26</v>
      </c>
    </row>
    <row r="751" spans="2:4" s="1" customFormat="1" ht="15.75" x14ac:dyDescent="0.25">
      <c r="B751" s="666"/>
      <c r="C751" s="23" t="s">
        <v>796</v>
      </c>
      <c r="D751" s="59">
        <v>17</v>
      </c>
    </row>
    <row r="752" spans="2:4" s="1" customFormat="1" ht="15.75" x14ac:dyDescent="0.25">
      <c r="B752" s="666"/>
      <c r="C752" s="23" t="s">
        <v>786</v>
      </c>
      <c r="D752" s="59">
        <v>21</v>
      </c>
    </row>
    <row r="753" spans="2:4" s="1" customFormat="1" ht="15.75" x14ac:dyDescent="0.25">
      <c r="B753" s="666"/>
      <c r="C753" s="23" t="s">
        <v>793</v>
      </c>
      <c r="D753" s="59">
        <v>16</v>
      </c>
    </row>
    <row r="754" spans="2:4" ht="39.75" customHeight="1" x14ac:dyDescent="0.25">
      <c r="B754" s="663" t="s">
        <v>654</v>
      </c>
      <c r="C754" s="664"/>
      <c r="D754" s="117" t="e">
        <f t="shared" ref="D754" si="61">D756</f>
        <v>#REF!</v>
      </c>
    </row>
    <row r="755" spans="2:4" ht="18.75" x14ac:dyDescent="0.25">
      <c r="B755" s="306" t="s">
        <v>840</v>
      </c>
      <c r="C755" s="207"/>
      <c r="D755" s="350">
        <v>16</v>
      </c>
    </row>
    <row r="756" spans="2:4" ht="18.75" x14ac:dyDescent="0.3">
      <c r="B756" s="10" t="s">
        <v>710</v>
      </c>
      <c r="C756" s="27"/>
      <c r="D756" s="154" t="e">
        <f>D757+D760+D763+D767+#REF!+D770</f>
        <v>#REF!</v>
      </c>
    </row>
    <row r="757" spans="2:4" ht="15.75" x14ac:dyDescent="0.25">
      <c r="B757" s="681" t="s">
        <v>655</v>
      </c>
      <c r="C757" s="26" t="s">
        <v>124</v>
      </c>
      <c r="D757" s="125">
        <f t="shared" ref="D757" si="62">SUM(D758:D759)</f>
        <v>30</v>
      </c>
    </row>
    <row r="758" spans="2:4" s="1" customFormat="1" ht="15.75" customHeight="1" x14ac:dyDescent="0.25">
      <c r="B758" s="681"/>
      <c r="C758" s="28" t="s">
        <v>656</v>
      </c>
      <c r="D758" s="111">
        <v>18</v>
      </c>
    </row>
    <row r="759" spans="2:4" ht="15.75" x14ac:dyDescent="0.25">
      <c r="B759" s="681"/>
      <c r="C759" s="28" t="s">
        <v>662</v>
      </c>
      <c r="D759" s="111">
        <v>12</v>
      </c>
    </row>
    <row r="760" spans="2:4" ht="15.75" x14ac:dyDescent="0.25">
      <c r="B760" s="681" t="s">
        <v>658</v>
      </c>
      <c r="C760" s="28" t="s">
        <v>670</v>
      </c>
      <c r="D760" s="111">
        <v>20</v>
      </c>
    </row>
    <row r="761" spans="2:4" s="1" customFormat="1" ht="15.75" customHeight="1" x14ac:dyDescent="0.25">
      <c r="B761" s="681"/>
      <c r="C761" s="28" t="s">
        <v>659</v>
      </c>
      <c r="D761" s="111">
        <v>16</v>
      </c>
    </row>
    <row r="762" spans="2:4" ht="15.75" x14ac:dyDescent="0.25">
      <c r="B762" s="681"/>
      <c r="C762" s="28" t="s">
        <v>666</v>
      </c>
      <c r="D762" s="111">
        <v>14</v>
      </c>
    </row>
    <row r="763" spans="2:4" s="1" customFormat="1" ht="15.75" x14ac:dyDescent="0.25">
      <c r="B763" s="681" t="s">
        <v>661</v>
      </c>
      <c r="C763" s="28" t="s">
        <v>660</v>
      </c>
      <c r="D763" s="111">
        <v>19</v>
      </c>
    </row>
    <row r="764" spans="2:4" s="1" customFormat="1" ht="15.75" x14ac:dyDescent="0.25">
      <c r="B764" s="681"/>
      <c r="C764" s="28" t="s">
        <v>667</v>
      </c>
      <c r="D764" s="111">
        <v>13</v>
      </c>
    </row>
    <row r="765" spans="2:4" s="1" customFormat="1" ht="15.75" customHeight="1" x14ac:dyDescent="0.25">
      <c r="B765" s="681"/>
      <c r="C765" s="28" t="s">
        <v>663</v>
      </c>
      <c r="D765" s="111">
        <v>17</v>
      </c>
    </row>
    <row r="766" spans="2:4" s="1" customFormat="1" ht="15.75" x14ac:dyDescent="0.25">
      <c r="B766" s="681"/>
      <c r="C766" s="28" t="s">
        <v>1009</v>
      </c>
      <c r="D766" s="111">
        <v>35</v>
      </c>
    </row>
    <row r="767" spans="2:4" ht="15.75" customHeight="1" x14ac:dyDescent="0.25">
      <c r="B767" s="413" t="s">
        <v>841</v>
      </c>
      <c r="C767" s="28" t="s">
        <v>657</v>
      </c>
      <c r="D767" s="111">
        <v>15</v>
      </c>
    </row>
    <row r="768" spans="2:4" s="1" customFormat="1" ht="15.75" customHeight="1" x14ac:dyDescent="0.25">
      <c r="B768" s="681"/>
      <c r="C768" s="28" t="s">
        <v>990</v>
      </c>
      <c r="D768" s="111">
        <v>22</v>
      </c>
    </row>
    <row r="769" spans="2:4" s="1" customFormat="1" ht="15.75" x14ac:dyDescent="0.25">
      <c r="B769" s="681"/>
      <c r="C769" s="28" t="s">
        <v>668</v>
      </c>
      <c r="D769" s="111">
        <v>20</v>
      </c>
    </row>
    <row r="770" spans="2:4" s="1" customFormat="1" ht="15.75" x14ac:dyDescent="0.25">
      <c r="B770" s="681" t="s">
        <v>669</v>
      </c>
      <c r="C770" s="28" t="s">
        <v>671</v>
      </c>
      <c r="D770" s="111">
        <v>25</v>
      </c>
    </row>
    <row r="771" spans="2:4" s="1" customFormat="1" ht="15.75" x14ac:dyDescent="0.25">
      <c r="B771" s="681"/>
      <c r="C771" s="28" t="s">
        <v>664</v>
      </c>
      <c r="D771" s="111">
        <v>22</v>
      </c>
    </row>
    <row r="772" spans="2:4" s="1" customFormat="1" ht="15.75" x14ac:dyDescent="0.25">
      <c r="B772" s="681"/>
      <c r="C772" s="28" t="s">
        <v>991</v>
      </c>
      <c r="D772" s="111">
        <v>56</v>
      </c>
    </row>
    <row r="773" spans="2:4" ht="36.75" customHeight="1" x14ac:dyDescent="0.25">
      <c r="B773" s="663" t="s">
        <v>672</v>
      </c>
      <c r="C773" s="664"/>
      <c r="D773" s="117" t="e">
        <f t="shared" ref="D773" si="63">D775</f>
        <v>#REF!</v>
      </c>
    </row>
    <row r="774" spans="2:4" ht="18.75" x14ac:dyDescent="0.25">
      <c r="B774" s="306" t="s">
        <v>842</v>
      </c>
      <c r="C774" s="207"/>
      <c r="D774" s="350">
        <v>17</v>
      </c>
    </row>
    <row r="775" spans="2:4" ht="18.75" x14ac:dyDescent="0.3">
      <c r="B775" s="10" t="s">
        <v>710</v>
      </c>
      <c r="C775" s="29"/>
      <c r="D775" s="157" t="e">
        <f>D776+D779+D782+D785+D788+D792+#REF!+#REF!+#REF!+D795+D798</f>
        <v>#REF!</v>
      </c>
    </row>
    <row r="776" spans="2:4" ht="15.75" x14ac:dyDescent="0.25">
      <c r="B776" s="679" t="s">
        <v>673</v>
      </c>
      <c r="C776" s="26" t="s">
        <v>124</v>
      </c>
      <c r="D776" s="126">
        <f t="shared" ref="D776" si="64">SUM(D777:D778)</f>
        <v>43.5</v>
      </c>
    </row>
    <row r="777" spans="2:4" ht="15.75" x14ac:dyDescent="0.25">
      <c r="B777" s="679"/>
      <c r="C777" s="23" t="s">
        <v>674</v>
      </c>
      <c r="D777" s="59">
        <v>24.5</v>
      </c>
    </row>
    <row r="778" spans="2:4" ht="18.75" customHeight="1" x14ac:dyDescent="0.25">
      <c r="B778" s="679"/>
      <c r="C778" s="23" t="s">
        <v>679</v>
      </c>
      <c r="D778" s="59">
        <v>19</v>
      </c>
    </row>
    <row r="779" spans="2:4" ht="15.75" x14ac:dyDescent="0.25">
      <c r="B779" s="679" t="s">
        <v>676</v>
      </c>
      <c r="C779" s="23" t="s">
        <v>675</v>
      </c>
      <c r="D779" s="59">
        <v>15.5</v>
      </c>
    </row>
    <row r="780" spans="2:4" ht="15.75" x14ac:dyDescent="0.25">
      <c r="B780" s="679"/>
      <c r="C780" s="23" t="s">
        <v>696</v>
      </c>
      <c r="D780" s="59">
        <v>13</v>
      </c>
    </row>
    <row r="781" spans="2:4" ht="15.75" x14ac:dyDescent="0.25">
      <c r="B781" s="679"/>
      <c r="C781" s="23" t="s">
        <v>701</v>
      </c>
      <c r="D781" s="59">
        <v>17</v>
      </c>
    </row>
    <row r="782" spans="2:4" ht="15.75" x14ac:dyDescent="0.25">
      <c r="B782" s="679" t="s">
        <v>678</v>
      </c>
      <c r="C782" s="28" t="s">
        <v>693</v>
      </c>
      <c r="D782" s="111">
        <v>70</v>
      </c>
    </row>
    <row r="783" spans="2:4" ht="15.75" x14ac:dyDescent="0.25">
      <c r="B783" s="679"/>
      <c r="C783" s="23" t="s">
        <v>677</v>
      </c>
      <c r="D783" s="59">
        <v>17</v>
      </c>
    </row>
    <row r="784" spans="2:4" ht="15.75" x14ac:dyDescent="0.25">
      <c r="B784" s="679"/>
      <c r="C784" s="23" t="s">
        <v>680</v>
      </c>
      <c r="D784" s="59">
        <v>24</v>
      </c>
    </row>
    <row r="785" spans="2:4" ht="15.75" x14ac:dyDescent="0.25">
      <c r="B785" s="679" t="s">
        <v>843</v>
      </c>
      <c r="C785" s="23" t="s">
        <v>684</v>
      </c>
      <c r="D785" s="59">
        <v>12</v>
      </c>
    </row>
    <row r="786" spans="2:4" ht="15.75" x14ac:dyDescent="0.25">
      <c r="B786" s="679"/>
      <c r="C786" s="23" t="s">
        <v>681</v>
      </c>
      <c r="D786" s="59">
        <v>16.5</v>
      </c>
    </row>
    <row r="787" spans="2:4" ht="15.75" x14ac:dyDescent="0.25">
      <c r="B787" s="679"/>
      <c r="C787" s="23" t="s">
        <v>703</v>
      </c>
      <c r="D787" s="59">
        <v>14</v>
      </c>
    </row>
    <row r="788" spans="2:4" ht="15.75" x14ac:dyDescent="0.25">
      <c r="B788" s="679" t="s">
        <v>683</v>
      </c>
      <c r="C788" s="23" t="s">
        <v>685</v>
      </c>
      <c r="D788" s="59">
        <v>20.5</v>
      </c>
    </row>
    <row r="789" spans="2:4" ht="15.75" x14ac:dyDescent="0.25">
      <c r="B789" s="679"/>
      <c r="C789" s="23" t="s">
        <v>688</v>
      </c>
      <c r="D789" s="59">
        <v>30.5</v>
      </c>
    </row>
    <row r="790" spans="2:4" ht="15.75" x14ac:dyDescent="0.25">
      <c r="B790" s="679"/>
      <c r="C790" s="23" t="s">
        <v>691</v>
      </c>
      <c r="D790" s="59">
        <v>18.5</v>
      </c>
    </row>
    <row r="791" spans="2:4" ht="15.75" x14ac:dyDescent="0.25">
      <c r="B791" s="679"/>
      <c r="C791" s="28" t="s">
        <v>694</v>
      </c>
      <c r="D791" s="111">
        <v>56</v>
      </c>
    </row>
    <row r="792" spans="2:4" ht="15.75" x14ac:dyDescent="0.25">
      <c r="B792" s="679" t="s">
        <v>687</v>
      </c>
      <c r="C792" s="23" t="s">
        <v>689</v>
      </c>
      <c r="D792" s="59">
        <v>17.5</v>
      </c>
    </row>
    <row r="793" spans="2:4" ht="15.75" x14ac:dyDescent="0.25">
      <c r="B793" s="679"/>
      <c r="C793" s="23" t="s">
        <v>697</v>
      </c>
      <c r="D793" s="59">
        <v>44</v>
      </c>
    </row>
    <row r="794" spans="2:4" ht="12.75" customHeight="1" x14ac:dyDescent="0.25">
      <c r="B794" s="412"/>
      <c r="C794" s="23" t="s">
        <v>700</v>
      </c>
      <c r="D794" s="59">
        <v>14</v>
      </c>
    </row>
    <row r="795" spans="2:4" ht="15.75" x14ac:dyDescent="0.25">
      <c r="B795" s="679" t="s">
        <v>699</v>
      </c>
      <c r="C795" s="23" t="s">
        <v>692</v>
      </c>
      <c r="D795" s="59">
        <v>16</v>
      </c>
    </row>
    <row r="796" spans="2:4" ht="15.75" x14ac:dyDescent="0.25">
      <c r="B796" s="679"/>
      <c r="C796" s="23" t="s">
        <v>686</v>
      </c>
      <c r="D796" s="59">
        <v>15</v>
      </c>
    </row>
    <row r="797" spans="2:4" ht="15.75" x14ac:dyDescent="0.25">
      <c r="B797" s="679"/>
      <c r="C797" s="23" t="s">
        <v>698</v>
      </c>
      <c r="D797" s="59">
        <v>13</v>
      </c>
    </row>
    <row r="798" spans="2:4" ht="15.75" x14ac:dyDescent="0.25">
      <c r="B798" s="679" t="s">
        <v>702</v>
      </c>
      <c r="C798" s="23" t="s">
        <v>992</v>
      </c>
      <c r="D798" s="59">
        <v>11</v>
      </c>
    </row>
    <row r="799" spans="2:4" ht="15.75" x14ac:dyDescent="0.25">
      <c r="B799" s="679"/>
      <c r="C799" s="23" t="s">
        <v>310</v>
      </c>
      <c r="D799" s="59">
        <v>27</v>
      </c>
    </row>
    <row r="800" spans="2:4" ht="15.75" x14ac:dyDescent="0.25">
      <c r="B800" s="679"/>
      <c r="C800" s="23" t="s">
        <v>682</v>
      </c>
      <c r="D800" s="59">
        <v>15</v>
      </c>
    </row>
    <row r="801" spans="2:4" ht="45" customHeight="1" x14ac:dyDescent="0.25">
      <c r="B801" s="663" t="s">
        <v>704</v>
      </c>
      <c r="C801" s="664"/>
      <c r="D801" s="117" t="e">
        <f t="shared" ref="D801" si="65">D803</f>
        <v>#REF!</v>
      </c>
    </row>
    <row r="802" spans="2:4" ht="48" customHeight="1" x14ac:dyDescent="0.25">
      <c r="B802" s="306" t="s">
        <v>845</v>
      </c>
      <c r="C802" s="207"/>
      <c r="D802" s="350">
        <v>19</v>
      </c>
    </row>
    <row r="803" spans="2:4" ht="18.75" x14ac:dyDescent="0.3">
      <c r="B803" s="10" t="s">
        <v>710</v>
      </c>
      <c r="C803" s="23"/>
      <c r="D803" s="155" t="e">
        <f>D804+D807+D809+#REF!+#REF!+D812</f>
        <v>#REF!</v>
      </c>
    </row>
    <row r="804" spans="2:4" ht="15.75" x14ac:dyDescent="0.25">
      <c r="B804" s="680" t="s">
        <v>705</v>
      </c>
      <c r="C804" s="26" t="s">
        <v>124</v>
      </c>
      <c r="D804" s="113">
        <f t="shared" ref="D804" si="66">SUM(D805:D806)</f>
        <v>170</v>
      </c>
    </row>
    <row r="805" spans="2:4" ht="15.75" customHeight="1" x14ac:dyDescent="0.25">
      <c r="B805" s="680"/>
      <c r="C805" s="30" t="s">
        <v>996</v>
      </c>
      <c r="D805" s="112">
        <v>77</v>
      </c>
    </row>
    <row r="806" spans="2:4" ht="15.75" x14ac:dyDescent="0.25">
      <c r="B806" s="680"/>
      <c r="C806" s="30" t="s">
        <v>995</v>
      </c>
      <c r="D806" s="112">
        <v>93</v>
      </c>
    </row>
    <row r="807" spans="2:4" s="1" customFormat="1" ht="15.75" customHeight="1" x14ac:dyDescent="0.25">
      <c r="B807" s="680" t="s">
        <v>706</v>
      </c>
      <c r="C807" s="30" t="s">
        <v>993</v>
      </c>
      <c r="D807" s="112">
        <v>78</v>
      </c>
    </row>
    <row r="808" spans="2:4" s="1" customFormat="1" ht="15.75" x14ac:dyDescent="0.25">
      <c r="B808" s="680"/>
      <c r="C808" s="30" t="s">
        <v>994</v>
      </c>
      <c r="D808" s="112">
        <v>99</v>
      </c>
    </row>
    <row r="809" spans="2:4" ht="15.75" x14ac:dyDescent="0.25">
      <c r="B809" s="680" t="s">
        <v>707</v>
      </c>
      <c r="C809" s="30" t="s">
        <v>1001</v>
      </c>
      <c r="D809" s="112">
        <v>82</v>
      </c>
    </row>
    <row r="810" spans="2:4" ht="15.75" customHeight="1" x14ac:dyDescent="0.25">
      <c r="B810" s="680"/>
      <c r="C810" s="31" t="s">
        <v>997</v>
      </c>
      <c r="D810" s="114">
        <v>112</v>
      </c>
    </row>
    <row r="811" spans="2:4" ht="15.75" x14ac:dyDescent="0.25">
      <c r="B811" s="680"/>
      <c r="C811" s="31" t="s">
        <v>1002</v>
      </c>
      <c r="D811" s="114">
        <v>74</v>
      </c>
    </row>
    <row r="812" spans="2:4" ht="15.75" x14ac:dyDescent="0.25">
      <c r="B812" s="680" t="s">
        <v>846</v>
      </c>
      <c r="C812" s="30" t="s">
        <v>998</v>
      </c>
      <c r="D812" s="112">
        <v>89</v>
      </c>
    </row>
    <row r="813" spans="2:4" ht="15.75" x14ac:dyDescent="0.25">
      <c r="B813" s="680"/>
      <c r="C813" s="30" t="s">
        <v>999</v>
      </c>
      <c r="D813" s="112">
        <v>93</v>
      </c>
    </row>
    <row r="814" spans="2:4" ht="15.75" x14ac:dyDescent="0.25">
      <c r="B814" s="680"/>
      <c r="C814" s="30" t="s">
        <v>1000</v>
      </c>
      <c r="D814" s="112">
        <v>129</v>
      </c>
    </row>
    <row r="815" spans="2:4" s="1" customFormat="1" ht="33.75" customHeight="1" x14ac:dyDescent="0.25">
      <c r="B815" s="40"/>
      <c r="C815" s="40"/>
      <c r="D815" s="40"/>
    </row>
    <row r="816" spans="2:4" ht="26.25" customHeight="1" x14ac:dyDescent="0.25">
      <c r="B816" s="39"/>
      <c r="C816" s="39"/>
      <c r="D816" s="39"/>
    </row>
    <row r="817" spans="2:4" ht="18.75" x14ac:dyDescent="0.25">
      <c r="B817" s="39"/>
      <c r="C817" s="39"/>
      <c r="D817" s="39"/>
    </row>
    <row r="818" spans="2:4" ht="18.75" x14ac:dyDescent="0.25">
      <c r="B818" s="39"/>
    </row>
  </sheetData>
  <protectedRanges>
    <protectedRange sqref="B119 B236 B121" name="Диапазон4_1_1_1_1_1_1"/>
    <protectedRange sqref="B136 B138:B140 C133 C137:C140" name="Диапазон12_2_1_1_4_1_1_1"/>
    <protectedRange sqref="B129 B131:B132 C130:C132" name="Диапазон7_2_1_1_4_1_1_1"/>
    <protectedRange sqref="B122" name="Диапазон4_1_1_1_5_1_1_1"/>
    <protectedRange sqref="B245:B248 C246:C247 C249" name="Диапазон12_17_1_1_1_1_1_1"/>
    <protectedRange sqref="B241 B243 C242:C243" name="Диапазон7_15_1_1_1_1_1_1"/>
    <protectedRange sqref="B165" name="Диапазон4_1_1_1_1_1"/>
    <protectedRange sqref="B178" name="Диапазон12_1_4_1_1_1_1_1"/>
    <protectedRange sqref="B172 B173:C174" name="Диапазон7_1_7_1_1_1_1_1"/>
    <protectedRange sqref="B186" name="Диапазон4_1_1_1_1_1_2"/>
    <protectedRange sqref="B638:B639 B471:B472 B120 B164 B185 B235 B262:B263 B291:B292 B308:B309 B339:B340 B360:B361 B392:B393 B419:B420 B438:B439 B499:B500 B536:B537 B571:B572 B593:B594 B617:B618 B679:B680 B703:B704 B728:B729 B755:B756 B774:B775 B802:B803" name="Диапазон4_1_1_1_1_1_1_1"/>
    <protectedRange sqref="D581:D583 B581:C583" name="Диапазон12_8_1_1_1_1_1_1_1"/>
    <protectedRange sqref="B576 B578 C577:D578" name="Диапазон7_6_1_1_1_1_1_1_1"/>
    <protectedRange sqref="B276:B280 C277 C279:C280" name="Диапазон12_1_1_1_1_1_1_1_1_1"/>
    <protectedRange sqref="B270:B272 C271 C273" name="Диапазон7_1_1_1_1_1_1_1_1_1"/>
    <protectedRange sqref="B321 B325 B322:C324" name="Диапазон12_3_1_1_1_1_1_1_1"/>
    <protectedRange sqref="B317 B315:C316" name="Диапазон7_3_1_1_1_1_1_1_1"/>
    <protectedRange sqref="B348:C350" name="Диапазон7_1_2_1_1_1_1_1_1_1"/>
    <protectedRange sqref="B378 B375:C377 B379:C379" name="Диапазон12_1_2_1_2_1_1_1_1_1"/>
    <protectedRange sqref="B370 B369:C369 B371:C371" name="Диапазон7_1_3_1_1_1_1_1_1_1"/>
    <protectedRange sqref="B362" name="Диапазон4_1_2_1_1_1_1_1_1_1_1"/>
    <protectedRange sqref="B406:C410" name="Диапазон12_4_1_1_1_1_1_1_1"/>
    <protectedRange sqref="B401 B400:C400 B402:C402" name="Диапазон7_4_1_1_1_1_1_1_1"/>
    <protectedRange sqref="B432:C432 B431" name="Диапазон12_5_1_1_1_1_1_1_1"/>
    <protectedRange sqref="B421" name="Диапазон4_5_1_1_1_1_1_1_1"/>
    <protectedRange sqref="B428 B429:C430" name="Диапазон7_1_4_1_1_1_1_1_1_1"/>
    <protectedRange sqref="B485 B486:C489" name="Диапазон12_6_1_2_1_1_1_1_1"/>
    <protectedRange sqref="B481 B479:C480" name="Диапазон7_5_1_1_1_1_1_1_1"/>
    <protectedRange sqref="B517 B514:B515 D516:D517 D514 C514 C516:C517" name="Диапазон12_7_1_1_1_1_1_1_1_1"/>
    <protectedRange sqref="D508:D510 B508:C510" name="Диапазон7_1_5_1_1_1_1_1_1_1_1"/>
    <protectedRange sqref="B608:B609" name="Диапазон12_9_1_1_1_1_1_1_3"/>
    <protectedRange sqref="B602:B604" name="Диапазон7_7_1_1_1_1_1_1_2"/>
    <protectedRange sqref="B595" name="Диапазон4_9_1_1_1_1_1_1_1"/>
    <protectedRange sqref="B631 B632:C632 D632" name="Диапазон12_10_1_2_1_1_1_1_1"/>
    <protectedRange sqref="B627 D625:D626 B625:C626" name="Диапазон7_8_1_1_1_1_1_1_1"/>
    <protectedRange sqref="B692 B696 D693:D695 B693:C695" name="Диапазон12_12_1_1_1_1_1_1_1"/>
    <protectedRange sqref="B688 D686:D687 B686:C687" name="Диапазон7_10_1_1_1_1_1_1_1"/>
    <protectedRange sqref="B715 D716 D714 B714:C714 B716:C716" name="Диапазон7_11_1_1_1_1_1_1_1"/>
    <protectedRange sqref="B705:B707" name="Диапазон4_13_1_1_1_1_1_1_1"/>
    <protectedRange sqref="B742:B744" name="Диапазон12_14_1_1_1_1_1_1_1"/>
    <protectedRange sqref="B736:B738" name="Диапазон7_12_1_1_1_1_1_1_1"/>
    <protectedRange sqref="B768:C768 D768" name="Диапазон12_15_1_1_1_1_1_1_1"/>
    <protectedRange sqref="B763 D764:D765 B764:C765" name="Диапазон7_13_1_1_1_1_1_1_1"/>
    <protectedRange sqref="B792 D793 D789:D791 B789:C791 B793:C793" name="Диапазон12_16_1_1_1_1_1_1_1"/>
    <protectedRange sqref="B785 D783:D784 B783:C784" name="Диапазон7_14_1_1_1_1_1_1_1"/>
    <protectedRange sqref="B776" name="Диапазон4_16_1_1_1_1_1_1_1"/>
    <protectedRange sqref="B812:C812 D813:D814 B813:C814" name="Диапазон12_1_3_1_1_1_1_1_1_1"/>
    <protectedRange sqref="D811 B811:C811" name="Диапазон7_1_6_1_1_1_1_1_1_1"/>
    <protectedRange sqref="B804" name="Диапазон4_1_3_1_1_1_1_1_1_1"/>
    <protectedRange sqref="C736:D738" name="Диапазон7_12_1_1_1_1_1_1_2_1"/>
    <protectedRange sqref="C742:D742" name="Диапазон12_14_1_1_1_1_1_1_2_2"/>
    <protectedRange sqref="C744:D744" name="Диапазон12_14_1_1_1_1_1_1_2_1_1"/>
    <protectedRange sqref="C603:D604" name="Диапазон7_7_1_1_1_1_1_1_1_1"/>
    <protectedRange sqref="C608:D609" name="Диапазон12_9_1_1_1_1_1_1_1_1"/>
    <protectedRange sqref="D137:D140" name="Диапазон12_2_1_1_4_1_1_1_1"/>
    <protectedRange sqref="D130:D132" name="Диапазон7_2_1_1_4_1_1_1_1"/>
    <protectedRange sqref="D246:D247 D249" name="Диапазон12_17_1_1_1_1_1_1_1"/>
    <protectedRange sqref="D242:D243" name="Диапазон7_15_1_1_1_1_1_1_1"/>
    <protectedRange sqref="D173:D174" name="Диапазон7_1_7_1_1_1_1_1_1"/>
    <protectedRange sqref="D277 D279:D280" name="Диапазон12_1_1_1_1_1_1_1_1_1_1"/>
    <protectedRange sqref="D271 D273" name="Диапазон7_1_1_1_1_1_1_1_1_1_1"/>
    <protectedRange sqref="D322:D324" name="Диапазон12_3_1_1_1_1_1_1_1_1"/>
    <protectedRange sqref="D315:D316" name="Диапазон7_3_1_1_1_1_1_1_1_1"/>
    <protectedRange sqref="D348:D350" name="Диапазон7_1_2_1_1_1_1_1_1_1_1"/>
    <protectedRange sqref="D375:D377 D379" name="Диапазон12_1_2_1_2_1_1_1_1_1_1"/>
    <protectedRange sqref="D369 D371" name="Диапазон7_1_3_1_1_1_1_1_1_1_1"/>
    <protectedRange sqref="D409:D410 D406:D407" name="Диапазон12_4_1_1_1_1_1_1_1_1"/>
    <protectedRange sqref="D400 D402" name="Диапазон7_4_1_1_1_1_1_1_1_1"/>
    <protectedRange sqref="D432" name="Диапазон12_5_1_1_1_1_1_1_1_1"/>
    <protectedRange sqref="D429:D430" name="Диапазон7_1_4_1_1_1_1_1_1_1_1"/>
    <protectedRange sqref="D486:D489" name="Диапазон12_6_1_2_1_1_1_1_1_1"/>
    <protectedRange sqref="D479:D480" name="Диапазон7_5_1_1_1_1_1_1_1_1"/>
  </protectedRanges>
  <sortState ref="C777:D810">
    <sortCondition ref="C777:C810"/>
  </sortState>
  <mergeCells count="208">
    <mergeCell ref="B807:B808"/>
    <mergeCell ref="B809:B811"/>
    <mergeCell ref="B812:B814"/>
    <mergeCell ref="B795:B797"/>
    <mergeCell ref="B798:B800"/>
    <mergeCell ref="B801:C801"/>
    <mergeCell ref="B804:B806"/>
    <mergeCell ref="B779:B781"/>
    <mergeCell ref="B782:B784"/>
    <mergeCell ref="B785:B787"/>
    <mergeCell ref="B788:B791"/>
    <mergeCell ref="B792:B793"/>
    <mergeCell ref="B763:B766"/>
    <mergeCell ref="B768:B769"/>
    <mergeCell ref="B770:B772"/>
    <mergeCell ref="B773:C773"/>
    <mergeCell ref="B776:B778"/>
    <mergeCell ref="B745:B747"/>
    <mergeCell ref="B749:B753"/>
    <mergeCell ref="B754:C754"/>
    <mergeCell ref="B757:B759"/>
    <mergeCell ref="B760:B762"/>
    <mergeCell ref="B723:B726"/>
    <mergeCell ref="B727:C727"/>
    <mergeCell ref="B730:B734"/>
    <mergeCell ref="B735:B738"/>
    <mergeCell ref="B740:B742"/>
    <mergeCell ref="B743:B744"/>
    <mergeCell ref="B712:B714"/>
    <mergeCell ref="B715:B718"/>
    <mergeCell ref="B720:B722"/>
    <mergeCell ref="B698:B699"/>
    <mergeCell ref="B700:B701"/>
    <mergeCell ref="B702:C702"/>
    <mergeCell ref="B705:B707"/>
    <mergeCell ref="B708:B711"/>
    <mergeCell ref="B681:B682"/>
    <mergeCell ref="B683:B687"/>
    <mergeCell ref="B688:B691"/>
    <mergeCell ref="B692:B695"/>
    <mergeCell ref="B696:B697"/>
    <mergeCell ref="B672:B674"/>
    <mergeCell ref="B675:B677"/>
    <mergeCell ref="B678:C678"/>
    <mergeCell ref="B653:B655"/>
    <mergeCell ref="B656:B659"/>
    <mergeCell ref="B660:B664"/>
    <mergeCell ref="B665:B668"/>
    <mergeCell ref="B669:B671"/>
    <mergeCell ref="B633:B636"/>
    <mergeCell ref="B637:C637"/>
    <mergeCell ref="B640:B642"/>
    <mergeCell ref="B643:B645"/>
    <mergeCell ref="B646:B649"/>
    <mergeCell ref="B650:B652"/>
    <mergeCell ref="B616:C616"/>
    <mergeCell ref="B619:B623"/>
    <mergeCell ref="B624:B626"/>
    <mergeCell ref="B627:B630"/>
    <mergeCell ref="B631:B632"/>
    <mergeCell ref="B599:B601"/>
    <mergeCell ref="B602:B605"/>
    <mergeCell ref="B606:B609"/>
    <mergeCell ref="B610:B612"/>
    <mergeCell ref="B613:B615"/>
    <mergeCell ref="B589:B591"/>
    <mergeCell ref="B592:C592"/>
    <mergeCell ref="B595:B598"/>
    <mergeCell ref="B567:B569"/>
    <mergeCell ref="B570:C570"/>
    <mergeCell ref="B573:B575"/>
    <mergeCell ref="B576:B578"/>
    <mergeCell ref="B579:B583"/>
    <mergeCell ref="B584:B586"/>
    <mergeCell ref="B555:B557"/>
    <mergeCell ref="B558:B561"/>
    <mergeCell ref="B562:B563"/>
    <mergeCell ref="B564:B566"/>
    <mergeCell ref="B535:C535"/>
    <mergeCell ref="B538:B540"/>
    <mergeCell ref="B541:B544"/>
    <mergeCell ref="B545:B547"/>
    <mergeCell ref="B548:B550"/>
    <mergeCell ref="B551:B554"/>
    <mergeCell ref="B518:B521"/>
    <mergeCell ref="B522:B523"/>
    <mergeCell ref="B525:B527"/>
    <mergeCell ref="B528:B530"/>
    <mergeCell ref="B495:B497"/>
    <mergeCell ref="B498:C498"/>
    <mergeCell ref="B501:B505"/>
    <mergeCell ref="B506:B510"/>
    <mergeCell ref="B511:B513"/>
    <mergeCell ref="B515:B517"/>
    <mergeCell ref="B477:B480"/>
    <mergeCell ref="B481:B484"/>
    <mergeCell ref="B485:B489"/>
    <mergeCell ref="B490:B493"/>
    <mergeCell ref="B458:B460"/>
    <mergeCell ref="B461:B463"/>
    <mergeCell ref="B464:B466"/>
    <mergeCell ref="B467:B469"/>
    <mergeCell ref="B470:C470"/>
    <mergeCell ref="B473:B476"/>
    <mergeCell ref="B444:B447"/>
    <mergeCell ref="B448:B452"/>
    <mergeCell ref="B453:B455"/>
    <mergeCell ref="B456:B457"/>
    <mergeCell ref="B431:B433"/>
    <mergeCell ref="B434:B436"/>
    <mergeCell ref="B437:C437"/>
    <mergeCell ref="B440:B443"/>
    <mergeCell ref="B415:B417"/>
    <mergeCell ref="B418:C418"/>
    <mergeCell ref="B421:B423"/>
    <mergeCell ref="B424:B427"/>
    <mergeCell ref="B428:B430"/>
    <mergeCell ref="B401:B404"/>
    <mergeCell ref="B405:B407"/>
    <mergeCell ref="B408:B411"/>
    <mergeCell ref="B412:B414"/>
    <mergeCell ref="B382:B386"/>
    <mergeCell ref="B388:B390"/>
    <mergeCell ref="B391:C391"/>
    <mergeCell ref="B394:B396"/>
    <mergeCell ref="B397:B400"/>
    <mergeCell ref="B359:C359"/>
    <mergeCell ref="B362:B365"/>
    <mergeCell ref="B366:B368"/>
    <mergeCell ref="B370:B372"/>
    <mergeCell ref="B374:B377"/>
    <mergeCell ref="B378:B381"/>
    <mergeCell ref="B351:B352"/>
    <mergeCell ref="B353:B355"/>
    <mergeCell ref="B356:B358"/>
    <mergeCell ref="B332:B334"/>
    <mergeCell ref="B335:B337"/>
    <mergeCell ref="B338:C338"/>
    <mergeCell ref="B341:B343"/>
    <mergeCell ref="B344:B346"/>
    <mergeCell ref="B347:B350"/>
    <mergeCell ref="B325:B327"/>
    <mergeCell ref="B328:B331"/>
    <mergeCell ref="B304:B306"/>
    <mergeCell ref="B307:C307"/>
    <mergeCell ref="B311:B313"/>
    <mergeCell ref="B314:B316"/>
    <mergeCell ref="B317:B320"/>
    <mergeCell ref="B321:B324"/>
    <mergeCell ref="B290:C290"/>
    <mergeCell ref="B293:B295"/>
    <mergeCell ref="B296:B298"/>
    <mergeCell ref="B299:B301"/>
    <mergeCell ref="B281:B283"/>
    <mergeCell ref="B286:B289"/>
    <mergeCell ref="B264:B265"/>
    <mergeCell ref="B266:B268"/>
    <mergeCell ref="B269:B271"/>
    <mergeCell ref="B272:B274"/>
    <mergeCell ref="B275:B277"/>
    <mergeCell ref="B278:B280"/>
    <mergeCell ref="B248:B251"/>
    <mergeCell ref="B253:B258"/>
    <mergeCell ref="B259:B260"/>
    <mergeCell ref="B261:C261"/>
    <mergeCell ref="B226:B229"/>
    <mergeCell ref="B230:B233"/>
    <mergeCell ref="B234:C234"/>
    <mergeCell ref="B238:B240"/>
    <mergeCell ref="B241:B243"/>
    <mergeCell ref="B244:B247"/>
    <mergeCell ref="B222:B225"/>
    <mergeCell ref="B200:B203"/>
    <mergeCell ref="B204:B207"/>
    <mergeCell ref="B208:B211"/>
    <mergeCell ref="B212:B215"/>
    <mergeCell ref="B216:B218"/>
    <mergeCell ref="B220:B221"/>
    <mergeCell ref="B179:B180"/>
    <mergeCell ref="B181:B183"/>
    <mergeCell ref="B184:C184"/>
    <mergeCell ref="B187:B189"/>
    <mergeCell ref="B190:B193"/>
    <mergeCell ref="B194:B198"/>
    <mergeCell ref="B144:B146"/>
    <mergeCell ref="B23:C23"/>
    <mergeCell ref="B118:C118"/>
    <mergeCell ref="B119:C119"/>
    <mergeCell ref="B122:B125"/>
    <mergeCell ref="B166:B168"/>
    <mergeCell ref="B169:B171"/>
    <mergeCell ref="B172:B174"/>
    <mergeCell ref="B175:B177"/>
    <mergeCell ref="B147:B150"/>
    <mergeCell ref="B151:B153"/>
    <mergeCell ref="B154:B156"/>
    <mergeCell ref="B157:B159"/>
    <mergeCell ref="B160:B162"/>
    <mergeCell ref="B163:C163"/>
    <mergeCell ref="B7:D7"/>
    <mergeCell ref="B11:B14"/>
    <mergeCell ref="C11:C14"/>
    <mergeCell ref="D11:D14"/>
    <mergeCell ref="B126:B128"/>
    <mergeCell ref="B129:B132"/>
    <mergeCell ref="B133:B135"/>
    <mergeCell ref="B136:B140"/>
    <mergeCell ref="B141:B1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1015"/>
  <sheetViews>
    <sheetView zoomScale="70" zoomScaleNormal="70" workbookViewId="0">
      <pane xSplit="4" ySplit="15" topLeftCell="S16" activePane="bottomRight" state="frozen"/>
      <selection pane="topRight" activeCell="E1" sqref="E1"/>
      <selection pane="bottomLeft" activeCell="A18" sqref="A18"/>
      <selection pane="bottomRight" activeCell="AI29" sqref="AI29"/>
    </sheetView>
  </sheetViews>
  <sheetFormatPr defaultColWidth="9.140625" defaultRowHeight="15" x14ac:dyDescent="0.25"/>
  <cols>
    <col min="1" max="1" width="1.7109375" style="34" customWidth="1"/>
    <col min="2" max="2" width="7.28515625" style="34" customWidth="1"/>
    <col min="3" max="3" width="18.28515625" style="34" customWidth="1"/>
    <col min="4" max="4" width="69" style="34" customWidth="1"/>
    <col min="5" max="5" width="10.140625" style="34" customWidth="1"/>
    <col min="6" max="6" width="13" style="34" customWidth="1"/>
    <col min="7" max="7" width="11.140625" style="34" customWidth="1"/>
    <col min="8" max="8" width="13.42578125" style="34" customWidth="1"/>
    <col min="9" max="9" width="11.85546875" style="34" customWidth="1"/>
    <col min="10" max="10" width="13" style="34" customWidth="1"/>
    <col min="11" max="11" width="13.28515625" style="34" customWidth="1"/>
    <col min="12" max="12" width="9.42578125" style="34" customWidth="1"/>
    <col min="13" max="13" width="11.5703125" style="34" customWidth="1"/>
    <col min="14" max="14" width="9.42578125" style="34" customWidth="1"/>
    <col min="15" max="20" width="16.7109375" style="34" customWidth="1"/>
    <col min="21" max="21" width="10.7109375" style="34" hidden="1" customWidth="1"/>
    <col min="22" max="22" width="16.7109375" style="34" hidden="1" customWidth="1"/>
    <col min="23" max="23" width="10" style="34" customWidth="1"/>
    <col min="24" max="24" width="16.7109375" style="34" customWidth="1"/>
    <col min="25" max="26" width="16.7109375" style="37" customWidth="1"/>
    <col min="27" max="28" width="16.7109375" style="34" customWidth="1"/>
    <col min="29" max="29" width="15.42578125" style="37" customWidth="1"/>
    <col min="30" max="30" width="16" style="34" customWidth="1"/>
    <col min="31" max="31" width="13.5703125" style="34" customWidth="1"/>
    <col min="32" max="32" width="8.5703125" style="34" hidden="1" customWidth="1"/>
    <col min="33" max="33" width="13.42578125" style="34" hidden="1" customWidth="1"/>
    <col min="34" max="34" width="16.5703125" style="34" customWidth="1"/>
    <col min="35" max="35" width="18.5703125" style="463" customWidth="1"/>
    <col min="36" max="36" width="9.28515625" style="34" customWidth="1"/>
    <col min="37" max="37" width="14.7109375" style="34" customWidth="1"/>
    <col min="38" max="38" width="13.5703125" style="34" customWidth="1"/>
    <col min="39" max="39" width="8" style="34" customWidth="1"/>
    <col min="40" max="40" width="17.85546875" style="34" customWidth="1"/>
    <col min="41" max="16384" width="9.140625" style="34"/>
  </cols>
  <sheetData>
    <row r="1" spans="2:40" ht="18.75" customHeight="1" thickBot="1" x14ac:dyDescent="0.3">
      <c r="AE1" s="37"/>
    </row>
    <row r="2" spans="2:40" ht="82.5" x14ac:dyDescent="0.25">
      <c r="X2" s="463"/>
      <c r="AL2" s="489" t="s">
        <v>1806</v>
      </c>
      <c r="AM2" s="479" t="s">
        <v>1030</v>
      </c>
      <c r="AN2" s="480" t="s">
        <v>1804</v>
      </c>
    </row>
    <row r="3" spans="2:40" x14ac:dyDescent="0.25">
      <c r="AL3" s="490">
        <v>0</v>
      </c>
      <c r="AM3" s="481">
        <v>0</v>
      </c>
      <c r="AN3" s="482" t="s">
        <v>1805</v>
      </c>
    </row>
    <row r="4" spans="2:40" x14ac:dyDescent="0.25">
      <c r="AL4" s="490">
        <v>100</v>
      </c>
      <c r="AM4" s="483">
        <v>5.0999999999999997E-2</v>
      </c>
      <c r="AN4" s="482" t="s">
        <v>1797</v>
      </c>
    </row>
    <row r="5" spans="2:40" x14ac:dyDescent="0.25">
      <c r="AL5" s="490">
        <v>150</v>
      </c>
      <c r="AM5" s="484">
        <v>7.0999999999999994E-2</v>
      </c>
      <c r="AN5" s="482" t="s">
        <v>1798</v>
      </c>
    </row>
    <row r="6" spans="2:40" ht="31.5" customHeight="1" x14ac:dyDescent="0.25">
      <c r="C6" s="699" t="s">
        <v>1811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699"/>
      <c r="R6" s="699"/>
      <c r="S6" s="699"/>
      <c r="AD6" s="37"/>
      <c r="AE6" s="49"/>
      <c r="AF6" s="492">
        <v>0.7</v>
      </c>
      <c r="AG6" s="491" t="s">
        <v>1050</v>
      </c>
      <c r="AJ6" s="463"/>
      <c r="AK6" s="463"/>
      <c r="AL6" s="490">
        <v>350</v>
      </c>
      <c r="AM6" s="485">
        <v>0.10100000000000001</v>
      </c>
      <c r="AN6" s="482" t="s">
        <v>1799</v>
      </c>
    </row>
    <row r="7" spans="2:40" ht="13.5" customHeight="1" x14ac:dyDescent="0.25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70"/>
      <c r="AC7" s="34"/>
      <c r="AE7" s="49"/>
      <c r="AF7" s="49"/>
      <c r="AG7" s="49"/>
      <c r="AK7" s="49"/>
      <c r="AL7" s="490">
        <v>500</v>
      </c>
      <c r="AM7" s="486">
        <v>0.15</v>
      </c>
      <c r="AN7" s="482" t="s">
        <v>1800</v>
      </c>
    </row>
    <row r="8" spans="2:40" ht="19.5" customHeight="1" thickBot="1" x14ac:dyDescent="0.3"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70"/>
      <c r="AE8" s="49"/>
      <c r="AF8" s="49"/>
      <c r="AG8" s="49"/>
      <c r="AH8" s="49"/>
      <c r="AK8" s="49"/>
      <c r="AL8" s="490">
        <v>700</v>
      </c>
      <c r="AM8" s="487">
        <v>0.20100000000000001</v>
      </c>
      <c r="AN8" s="488" t="s">
        <v>1801</v>
      </c>
    </row>
    <row r="9" spans="2:40" ht="8.25" customHeight="1" x14ac:dyDescent="0.25"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70"/>
      <c r="Z9" s="70"/>
      <c r="AA9" s="2"/>
      <c r="AB9" s="2"/>
    </row>
    <row r="10" spans="2:40" ht="22.5" customHeight="1" x14ac:dyDescent="0.25">
      <c r="C10" s="706" t="s">
        <v>52</v>
      </c>
      <c r="D10" s="706" t="s">
        <v>53</v>
      </c>
      <c r="E10" s="703" t="s">
        <v>1034</v>
      </c>
      <c r="F10" s="703" t="s">
        <v>1032</v>
      </c>
      <c r="G10" s="703" t="s">
        <v>1033</v>
      </c>
      <c r="H10" s="707" t="s">
        <v>1012</v>
      </c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9"/>
      <c r="Z10" s="709"/>
      <c r="AA10" s="708"/>
      <c r="AB10" s="710" t="s">
        <v>1013</v>
      </c>
      <c r="AC10" s="700" t="s">
        <v>1802</v>
      </c>
      <c r="AD10" s="710" t="s">
        <v>1041</v>
      </c>
      <c r="AE10" s="668" t="s">
        <v>1042</v>
      </c>
      <c r="AF10" s="669" t="s">
        <v>1045</v>
      </c>
      <c r="AG10" s="670"/>
      <c r="AH10" s="700" t="s">
        <v>1810</v>
      </c>
      <c r="AI10" s="788" t="s">
        <v>1809</v>
      </c>
      <c r="AJ10" s="669" t="s">
        <v>1044</v>
      </c>
      <c r="AK10" s="670"/>
      <c r="AL10" s="669" t="s">
        <v>1808</v>
      </c>
      <c r="AM10" s="737"/>
      <c r="AN10" s="670"/>
    </row>
    <row r="11" spans="2:40" ht="18.75" customHeight="1" x14ac:dyDescent="0.25">
      <c r="C11" s="706"/>
      <c r="D11" s="706"/>
      <c r="E11" s="704"/>
      <c r="F11" s="704"/>
      <c r="G11" s="704"/>
      <c r="H11" s="713" t="s">
        <v>1014</v>
      </c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4"/>
      <c r="T11" s="714"/>
      <c r="U11" s="714"/>
      <c r="V11" s="714"/>
      <c r="W11" s="714"/>
      <c r="X11" s="714"/>
      <c r="Y11" s="709"/>
      <c r="Z11" s="709"/>
      <c r="AA11" s="715"/>
      <c r="AB11" s="711"/>
      <c r="AC11" s="701"/>
      <c r="AD11" s="711"/>
      <c r="AE11" s="668"/>
      <c r="AF11" s="671"/>
      <c r="AG11" s="672"/>
      <c r="AH11" s="701"/>
      <c r="AI11" s="788"/>
      <c r="AJ11" s="671"/>
      <c r="AK11" s="672"/>
      <c r="AL11" s="671"/>
      <c r="AM11" s="738"/>
      <c r="AN11" s="672"/>
    </row>
    <row r="12" spans="2:40" ht="40.5" customHeight="1" x14ac:dyDescent="0.25">
      <c r="C12" s="706"/>
      <c r="D12" s="706"/>
      <c r="E12" s="704"/>
      <c r="F12" s="704"/>
      <c r="G12" s="704"/>
      <c r="H12" s="716" t="s">
        <v>1015</v>
      </c>
      <c r="I12" s="716" t="s">
        <v>1016</v>
      </c>
      <c r="J12" s="713" t="s">
        <v>1017</v>
      </c>
      <c r="K12" s="715"/>
      <c r="L12" s="713" t="s">
        <v>1018</v>
      </c>
      <c r="M12" s="715"/>
      <c r="N12" s="718" t="s">
        <v>1019</v>
      </c>
      <c r="O12" s="719"/>
      <c r="P12" s="720" t="s">
        <v>1020</v>
      </c>
      <c r="Q12" s="716" t="s">
        <v>1021</v>
      </c>
      <c r="R12" s="722" t="s">
        <v>1022</v>
      </c>
      <c r="S12" s="722" t="s">
        <v>1023</v>
      </c>
      <c r="T12" s="724" t="s">
        <v>1024</v>
      </c>
      <c r="U12" s="789" t="s">
        <v>1025</v>
      </c>
      <c r="V12" s="790"/>
      <c r="W12" s="692" t="s">
        <v>1812</v>
      </c>
      <c r="X12" s="692"/>
      <c r="Y12" s="693" t="s">
        <v>1027</v>
      </c>
      <c r="Z12" s="695" t="s">
        <v>1028</v>
      </c>
      <c r="AA12" s="697" t="s">
        <v>1029</v>
      </c>
      <c r="AB12" s="711"/>
      <c r="AC12" s="701"/>
      <c r="AD12" s="711"/>
      <c r="AE12" s="668"/>
      <c r="AF12" s="673"/>
      <c r="AG12" s="674"/>
      <c r="AH12" s="701"/>
      <c r="AI12" s="788"/>
      <c r="AJ12" s="673"/>
      <c r="AK12" s="674"/>
      <c r="AL12" s="673"/>
      <c r="AM12" s="739"/>
      <c r="AN12" s="674"/>
    </row>
    <row r="13" spans="2:40" ht="86.25" customHeight="1" x14ac:dyDescent="0.25">
      <c r="C13" s="706"/>
      <c r="D13" s="706"/>
      <c r="E13" s="705"/>
      <c r="F13" s="705"/>
      <c r="G13" s="705"/>
      <c r="H13" s="717"/>
      <c r="I13" s="717"/>
      <c r="J13" s="51" t="s">
        <v>1030</v>
      </c>
      <c r="K13" s="51" t="s">
        <v>1031</v>
      </c>
      <c r="L13" s="51" t="s">
        <v>1030</v>
      </c>
      <c r="M13" s="51" t="s">
        <v>1031</v>
      </c>
      <c r="N13" s="51" t="s">
        <v>1030</v>
      </c>
      <c r="O13" s="52" t="s">
        <v>1031</v>
      </c>
      <c r="P13" s="721"/>
      <c r="Q13" s="717"/>
      <c r="R13" s="723"/>
      <c r="S13" s="723"/>
      <c r="T13" s="725"/>
      <c r="U13" s="472" t="s">
        <v>1030</v>
      </c>
      <c r="V13" s="471" t="s">
        <v>1031</v>
      </c>
      <c r="W13" s="471" t="s">
        <v>1030</v>
      </c>
      <c r="X13" s="471" t="s">
        <v>1031</v>
      </c>
      <c r="Y13" s="694"/>
      <c r="Z13" s="696"/>
      <c r="AA13" s="698"/>
      <c r="AB13" s="712"/>
      <c r="AC13" s="702"/>
      <c r="AD13" s="712"/>
      <c r="AE13" s="668"/>
      <c r="AF13" s="252" t="s">
        <v>1030</v>
      </c>
      <c r="AG13" s="252" t="s">
        <v>1031</v>
      </c>
      <c r="AH13" s="702"/>
      <c r="AI13" s="788"/>
      <c r="AJ13" s="477" t="s">
        <v>1030</v>
      </c>
      <c r="AK13" s="477" t="s">
        <v>1031</v>
      </c>
      <c r="AL13" s="477" t="s">
        <v>1771</v>
      </c>
      <c r="AM13" s="477" t="s">
        <v>1030</v>
      </c>
      <c r="AN13" s="477" t="s">
        <v>1031</v>
      </c>
    </row>
    <row r="14" spans="2:40" ht="15" customHeight="1" x14ac:dyDescent="0.25"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71"/>
      <c r="Z14" s="71"/>
      <c r="AA14" s="38"/>
      <c r="AB14" s="38"/>
      <c r="AC14" s="38"/>
      <c r="AF14" s="253"/>
      <c r="AG14" s="253"/>
      <c r="AH14" s="253"/>
    </row>
    <row r="15" spans="2:40" ht="66" customHeight="1" x14ac:dyDescent="0.25">
      <c r="B15" s="34">
        <v>1</v>
      </c>
      <c r="C15" s="181" t="s">
        <v>124</v>
      </c>
      <c r="D15" s="180" t="s">
        <v>1040</v>
      </c>
      <c r="E15" s="129">
        <f t="shared" ref="E15:AH15" si="0">E16+E17+E18+E22+E19</f>
        <v>4846</v>
      </c>
      <c r="F15" s="129">
        <f t="shared" si="0"/>
        <v>28366.2</v>
      </c>
      <c r="G15" s="129">
        <f t="shared" si="0"/>
        <v>24308.1</v>
      </c>
      <c r="H15" s="129">
        <f t="shared" si="0"/>
        <v>2525073.6027534981</v>
      </c>
      <c r="I15" s="129">
        <f t="shared" si="0"/>
        <v>69977.498800000001</v>
      </c>
      <c r="J15" s="327">
        <f t="shared" si="0"/>
        <v>1.1375908631035951</v>
      </c>
      <c r="K15" s="129">
        <f t="shared" si="0"/>
        <v>670533.70036000002</v>
      </c>
      <c r="L15" s="327">
        <f>M15/H15</f>
        <v>5.0806534534321825E-3</v>
      </c>
      <c r="M15" s="129">
        <f t="shared" si="0"/>
        <v>12829.023920000003</v>
      </c>
      <c r="N15" s="327">
        <f t="shared" si="0"/>
        <v>7.4648156707734975E-2</v>
      </c>
      <c r="O15" s="129">
        <f t="shared" si="0"/>
        <v>2810.1</v>
      </c>
      <c r="P15" s="129">
        <f t="shared" si="0"/>
        <v>0</v>
      </c>
      <c r="Q15" s="129">
        <f t="shared" si="0"/>
        <v>3454.32</v>
      </c>
      <c r="R15" s="129">
        <f t="shared" si="0"/>
        <v>65726.806360000002</v>
      </c>
      <c r="S15" s="129">
        <f t="shared" si="0"/>
        <v>5465.9512999999997</v>
      </c>
      <c r="T15" s="129">
        <f t="shared" si="0"/>
        <v>317449.32878520963</v>
      </c>
      <c r="U15" s="129">
        <f t="shared" si="0"/>
        <v>0</v>
      </c>
      <c r="V15" s="129">
        <f t="shared" si="0"/>
        <v>0</v>
      </c>
      <c r="W15" s="327"/>
      <c r="X15" s="129">
        <f t="shared" si="0"/>
        <v>603489.36650009768</v>
      </c>
      <c r="Y15" s="129">
        <f t="shared" si="0"/>
        <v>43360.165932416669</v>
      </c>
      <c r="Z15" s="129">
        <f t="shared" si="0"/>
        <v>5829.92551</v>
      </c>
      <c r="AA15" s="129">
        <f t="shared" si="0"/>
        <v>195</v>
      </c>
      <c r="AB15" s="129">
        <f t="shared" si="0"/>
        <v>4416989.3760412224</v>
      </c>
      <c r="AC15" s="129">
        <f t="shared" si="0"/>
        <v>300000</v>
      </c>
      <c r="AD15" s="129">
        <f t="shared" si="0"/>
        <v>943725.18109918118</v>
      </c>
      <c r="AE15" s="129">
        <f t="shared" si="0"/>
        <v>3672913.8301801374</v>
      </c>
      <c r="AF15" s="129">
        <f t="shared" si="0"/>
        <v>2.8</v>
      </c>
      <c r="AG15" s="129">
        <f t="shared" si="0"/>
        <v>1758728.1059274492</v>
      </c>
      <c r="AH15" s="129">
        <f t="shared" si="0"/>
        <v>0</v>
      </c>
      <c r="AI15" s="129">
        <v>740852.3</v>
      </c>
      <c r="AJ15" s="129">
        <v>2.6568576573163645</v>
      </c>
      <c r="AK15" s="129">
        <v>1684577.4810991811</v>
      </c>
      <c r="AL15" s="129">
        <v>0</v>
      </c>
      <c r="AM15" s="129">
        <v>0</v>
      </c>
      <c r="AN15" s="129">
        <v>83263.700000000012</v>
      </c>
    </row>
    <row r="16" spans="2:40" ht="15" customHeight="1" x14ac:dyDescent="0.25">
      <c r="B16" s="34">
        <v>2</v>
      </c>
      <c r="C16" s="38"/>
      <c r="D16" s="5" t="s">
        <v>1037</v>
      </c>
      <c r="E16" s="118"/>
      <c r="F16" s="118">
        <v>151</v>
      </c>
      <c r="G16" s="118">
        <v>143</v>
      </c>
      <c r="H16" s="60">
        <v>35635.799999999996</v>
      </c>
      <c r="I16" s="60">
        <v>928.8</v>
      </c>
      <c r="J16" s="88">
        <v>0.41961735109075704</v>
      </c>
      <c r="K16" s="60">
        <v>14953.399999999998</v>
      </c>
      <c r="L16" s="88">
        <f>M16/H16</f>
        <v>1.6301023128427034E-2</v>
      </c>
      <c r="M16" s="60">
        <v>580.9</v>
      </c>
      <c r="N16" s="88">
        <f>O16/H16</f>
        <v>0</v>
      </c>
      <c r="O16" s="60">
        <v>0</v>
      </c>
      <c r="P16" s="60">
        <v>0</v>
      </c>
      <c r="Q16" s="60">
        <v>451</v>
      </c>
      <c r="R16" s="60">
        <v>0</v>
      </c>
      <c r="S16" s="60">
        <v>37.700000000000003</v>
      </c>
      <c r="T16" s="60">
        <v>5947.4</v>
      </c>
      <c r="U16" s="88">
        <v>0</v>
      </c>
      <c r="V16" s="60">
        <v>0</v>
      </c>
      <c r="W16" s="88">
        <f>X16/H16</f>
        <v>0.1947479781567974</v>
      </c>
      <c r="X16" s="65">
        <v>6940</v>
      </c>
      <c r="Y16" s="60">
        <v>0</v>
      </c>
      <c r="Z16" s="60">
        <v>0</v>
      </c>
      <c r="AA16" s="60">
        <v>0</v>
      </c>
      <c r="AB16" s="60">
        <f>H16+I16+K16+M16+O16+P16+Q16+R16+S16+T16+V16+X16+Y16+Z16+AA16</f>
        <v>65475</v>
      </c>
      <c r="AC16" s="140">
        <v>2955.4</v>
      </c>
      <c r="AD16" s="224">
        <f>AC16+Y16+X16+V16</f>
        <v>9895.4</v>
      </c>
      <c r="AE16" s="224">
        <f>H16+I16+K16+M16+O16+Q16+R16+S16+T16+Z16+AA16</f>
        <v>58535</v>
      </c>
      <c r="AF16" s="256">
        <f>$AF$6</f>
        <v>0.7</v>
      </c>
      <c r="AG16" s="257">
        <f>H16*AF16</f>
        <v>24945.059999999994</v>
      </c>
      <c r="AH16" s="257"/>
      <c r="AI16" s="225">
        <v>10467.6</v>
      </c>
      <c r="AJ16" s="61">
        <v>0.57141975204709883</v>
      </c>
      <c r="AK16" s="224">
        <v>20363</v>
      </c>
      <c r="AL16" s="224"/>
      <c r="AM16" s="423"/>
      <c r="AN16" s="224">
        <v>0</v>
      </c>
    </row>
    <row r="17" spans="2:40" ht="15" customHeight="1" x14ac:dyDescent="0.25">
      <c r="B17" s="34">
        <v>3</v>
      </c>
      <c r="C17" s="38"/>
      <c r="D17" s="5" t="s">
        <v>1036</v>
      </c>
      <c r="E17" s="118"/>
      <c r="F17" s="118">
        <v>179</v>
      </c>
      <c r="G17" s="118">
        <v>138</v>
      </c>
      <c r="H17" s="60">
        <v>37644.6</v>
      </c>
      <c r="I17" s="60"/>
      <c r="J17" s="88">
        <v>0.22252918753071502</v>
      </c>
      <c r="K17" s="60">
        <v>8377</v>
      </c>
      <c r="L17" s="88"/>
      <c r="M17" s="60"/>
      <c r="N17" s="88">
        <f>O17/H17</f>
        <v>7.4648156707734975E-2</v>
      </c>
      <c r="O17" s="60">
        <f>1492.4+444.6+873.1</f>
        <v>2810.1</v>
      </c>
      <c r="P17" s="60"/>
      <c r="Q17" s="60">
        <v>53.4</v>
      </c>
      <c r="R17" s="60">
        <v>37.200000000000003</v>
      </c>
      <c r="S17" s="60">
        <v>76.5</v>
      </c>
      <c r="T17" s="60">
        <v>2952</v>
      </c>
      <c r="U17" s="88">
        <f>V17/H17</f>
        <v>0</v>
      </c>
      <c r="V17" s="60"/>
      <c r="W17" s="88">
        <f>X17/H17</f>
        <v>0.12568070852127533</v>
      </c>
      <c r="X17" s="65">
        <v>4731.2000000000007</v>
      </c>
      <c r="Y17" s="60"/>
      <c r="Z17" s="60"/>
      <c r="AA17" s="60"/>
      <c r="AB17" s="60">
        <f>H17+I17+K17+M17+O17+P17+Q17+R17+S17+T17+V17+X17+Y17+Z17+AA17</f>
        <v>56682</v>
      </c>
      <c r="AC17" s="140">
        <v>7849.8</v>
      </c>
      <c r="AD17" s="224">
        <f>AC17+Y17+X17+V17</f>
        <v>12581</v>
      </c>
      <c r="AE17" s="224">
        <f>H17+I17+K17+M17+O17+Q17+R17+S17+T17+Z17+AA17</f>
        <v>51950.799999999996</v>
      </c>
      <c r="AF17" s="256">
        <f>$AF$6</f>
        <v>0.7</v>
      </c>
      <c r="AG17" s="257">
        <f>H17*AF17</f>
        <v>26351.219999999998</v>
      </c>
      <c r="AH17" s="257"/>
      <c r="AI17" s="225">
        <v>13770.2</v>
      </c>
      <c r="AJ17" s="61">
        <v>0.6999994687153005</v>
      </c>
      <c r="AK17" s="224">
        <v>26351.200000000001</v>
      </c>
      <c r="AL17" s="224"/>
      <c r="AM17" s="423"/>
      <c r="AN17" s="224">
        <v>0</v>
      </c>
    </row>
    <row r="18" spans="2:40" ht="15" customHeight="1" x14ac:dyDescent="0.25">
      <c r="B18" s="34">
        <v>4</v>
      </c>
      <c r="C18" s="38"/>
      <c r="D18" s="5" t="s">
        <v>1038</v>
      </c>
      <c r="E18" s="118"/>
      <c r="F18" s="118">
        <v>278</v>
      </c>
      <c r="G18" s="118">
        <v>213</v>
      </c>
      <c r="H18" s="60">
        <v>15659.599999999999</v>
      </c>
      <c r="I18" s="60">
        <v>490.8</v>
      </c>
      <c r="J18" s="88"/>
      <c r="K18" s="60">
        <v>3863.5</v>
      </c>
      <c r="L18" s="88"/>
      <c r="M18" s="60">
        <v>87.6</v>
      </c>
      <c r="N18" s="88">
        <f>O18/H18</f>
        <v>0</v>
      </c>
      <c r="O18" s="60"/>
      <c r="P18" s="60"/>
      <c r="Q18" s="60"/>
      <c r="R18" s="60">
        <v>3075.5</v>
      </c>
      <c r="S18" s="60"/>
      <c r="T18" s="60">
        <v>2061.9</v>
      </c>
      <c r="U18" s="88"/>
      <c r="V18" s="60"/>
      <c r="W18" s="88">
        <f>X18/H18</f>
        <v>0.15411632481034002</v>
      </c>
      <c r="X18" s="65">
        <f>1583.5+829.9</f>
        <v>2413.4</v>
      </c>
      <c r="Y18" s="60"/>
      <c r="Z18" s="60">
        <v>611.29999999999995</v>
      </c>
      <c r="AA18" s="60"/>
      <c r="AB18" s="60">
        <f>H18+I18+K18+M18+O18+P18+Q18+R18+S18+T18+V18+X18+Y18+Z18+AA18</f>
        <v>28263.599999999999</v>
      </c>
      <c r="AC18" s="140">
        <v>2469.3000000000002</v>
      </c>
      <c r="AD18" s="224">
        <f>AC18+Y18+X18+V18</f>
        <v>4882.7000000000007</v>
      </c>
      <c r="AE18" s="224">
        <f>H18+I18+K18+M18+O18+Q18+R18+S18+T18+Z18+AA18</f>
        <v>25850.199999999997</v>
      </c>
      <c r="AF18" s="256">
        <f>$AF$6</f>
        <v>0.7</v>
      </c>
      <c r="AG18" s="257">
        <f>H18*AF18</f>
        <v>10961.719999999998</v>
      </c>
      <c r="AH18" s="257"/>
      <c r="AI18" s="225">
        <v>6079</v>
      </c>
      <c r="AJ18" s="61">
        <v>0.69999872282816944</v>
      </c>
      <c r="AK18" s="224">
        <v>10961.7</v>
      </c>
      <c r="AL18" s="224"/>
      <c r="AM18" s="423"/>
      <c r="AN18" s="224">
        <v>0</v>
      </c>
    </row>
    <row r="19" spans="2:40" ht="15" customHeight="1" x14ac:dyDescent="0.25">
      <c r="B19" s="34">
        <v>5</v>
      </c>
      <c r="C19" s="38"/>
      <c r="D19" s="5" t="s">
        <v>1055</v>
      </c>
      <c r="E19" s="118"/>
      <c r="F19" s="323">
        <v>275</v>
      </c>
      <c r="G19" s="323">
        <v>212</v>
      </c>
      <c r="H19" s="324">
        <v>62618.400000000001</v>
      </c>
      <c r="I19" s="324">
        <v>766.8</v>
      </c>
      <c r="J19" s="325">
        <v>0.23047538742606008</v>
      </c>
      <c r="K19" s="324">
        <v>14432</v>
      </c>
      <c r="L19" s="325">
        <v>0</v>
      </c>
      <c r="M19" s="324">
        <v>0</v>
      </c>
      <c r="N19" s="325">
        <f>O19/H19</f>
        <v>0</v>
      </c>
      <c r="O19" s="324">
        <v>0</v>
      </c>
      <c r="P19" s="324">
        <v>0</v>
      </c>
      <c r="Q19" s="324">
        <v>0</v>
      </c>
      <c r="R19" s="324">
        <v>36</v>
      </c>
      <c r="S19" s="324">
        <v>0</v>
      </c>
      <c r="T19" s="60">
        <v>7013.9247619047628</v>
      </c>
      <c r="U19" s="88">
        <v>0</v>
      </c>
      <c r="V19" s="60">
        <v>0</v>
      </c>
      <c r="W19" s="88">
        <f>X19/H19</f>
        <v>0.24726342416925376</v>
      </c>
      <c r="X19" s="65">
        <v>15483.24</v>
      </c>
      <c r="Y19" s="60">
        <v>0</v>
      </c>
      <c r="Z19" s="60">
        <v>0</v>
      </c>
      <c r="AA19" s="60">
        <v>0</v>
      </c>
      <c r="AB19" s="60">
        <f>H19+I19+K19+M19+O19+P19+Q19+R19+S19+T19+V19+X19+Y19+Z19+AA19</f>
        <v>100350.36476190478</v>
      </c>
      <c r="AC19" s="140"/>
      <c r="AD19" s="224"/>
      <c r="AE19" s="224"/>
      <c r="AF19" s="256"/>
      <c r="AG19" s="257"/>
      <c r="AH19" s="257"/>
      <c r="AI19" s="225"/>
      <c r="AJ19" s="61"/>
      <c r="AK19" s="224"/>
      <c r="AL19" s="224"/>
      <c r="AM19" s="423"/>
      <c r="AN19" s="224">
        <v>0</v>
      </c>
    </row>
    <row r="20" spans="2:40" ht="15" customHeight="1" x14ac:dyDescent="0.25">
      <c r="B20" s="34">
        <v>6</v>
      </c>
      <c r="C20" s="38"/>
      <c r="D20" s="5"/>
      <c r="E20" s="118"/>
      <c r="F20" s="118"/>
      <c r="G20" s="118"/>
      <c r="H20" s="60"/>
      <c r="I20" s="60"/>
      <c r="J20" s="88"/>
      <c r="K20" s="60"/>
      <c r="L20" s="88"/>
      <c r="M20" s="60"/>
      <c r="N20" s="88"/>
      <c r="O20" s="60"/>
      <c r="P20" s="60"/>
      <c r="Q20" s="60"/>
      <c r="R20" s="60"/>
      <c r="S20" s="60"/>
      <c r="T20" s="60"/>
      <c r="U20" s="88"/>
      <c r="V20" s="60"/>
      <c r="W20" s="88"/>
      <c r="X20" s="65"/>
      <c r="Y20" s="60"/>
      <c r="Z20" s="60"/>
      <c r="AA20" s="60"/>
      <c r="AB20" s="60"/>
      <c r="AC20" s="140"/>
      <c r="AD20" s="224"/>
      <c r="AE20" s="224"/>
      <c r="AF20" s="256"/>
      <c r="AG20" s="257"/>
      <c r="AH20" s="257"/>
      <c r="AI20" s="225"/>
      <c r="AJ20" s="61"/>
      <c r="AK20" s="224"/>
      <c r="AL20" s="224"/>
      <c r="AM20" s="423"/>
      <c r="AN20" s="224">
        <v>0</v>
      </c>
    </row>
    <row r="21" spans="2:40" ht="15" customHeight="1" x14ac:dyDescent="0.25">
      <c r="B21" s="34">
        <v>7</v>
      </c>
      <c r="C21" s="78"/>
      <c r="D21" s="170"/>
      <c r="E21" s="118"/>
      <c r="F21" s="118"/>
      <c r="G21" s="118"/>
      <c r="H21" s="60"/>
      <c r="I21" s="60"/>
      <c r="J21" s="88"/>
      <c r="K21" s="60"/>
      <c r="L21" s="88"/>
      <c r="M21" s="60"/>
      <c r="N21" s="88"/>
      <c r="O21" s="60"/>
      <c r="P21" s="60"/>
      <c r="Q21" s="60"/>
      <c r="R21" s="60"/>
      <c r="S21" s="60"/>
      <c r="T21" s="60"/>
      <c r="U21" s="88"/>
      <c r="V21" s="60"/>
      <c r="W21" s="88"/>
      <c r="X21" s="65"/>
      <c r="Y21" s="60"/>
      <c r="Z21" s="60"/>
      <c r="AA21" s="60"/>
      <c r="AB21" s="60"/>
      <c r="AC21" s="140"/>
      <c r="AD21" s="224"/>
      <c r="AE21" s="224"/>
      <c r="AF21" s="256"/>
      <c r="AG21" s="257"/>
      <c r="AH21" s="257"/>
      <c r="AI21" s="225"/>
      <c r="AJ21" s="61"/>
      <c r="AK21" s="61"/>
      <c r="AL21" s="61"/>
      <c r="AM21" s="423"/>
      <c r="AN21" s="61"/>
    </row>
    <row r="22" spans="2:40" ht="27.75" customHeight="1" x14ac:dyDescent="0.25">
      <c r="B22" s="34">
        <v>8</v>
      </c>
      <c r="C22" s="458" t="s">
        <v>711</v>
      </c>
      <c r="D22" s="459"/>
      <c r="E22" s="117">
        <f>E23+E49+E73+E98+E106+E115</f>
        <v>4846</v>
      </c>
      <c r="F22" s="117">
        <f>F23+F49+F73+F98+F106+F115</f>
        <v>27483.200000000001</v>
      </c>
      <c r="G22" s="117">
        <f>G23+G49+G73+G98+G106+G115</f>
        <v>23602.1</v>
      </c>
      <c r="H22" s="132">
        <f>H23+H49+H73+H98+H106+H115</f>
        <v>2373515.2027534982</v>
      </c>
      <c r="I22" s="132">
        <f>I23+I49+I73+I98+I106+I115</f>
        <v>67791.098799999992</v>
      </c>
      <c r="J22" s="87">
        <f>K22/H22</f>
        <v>0.26496893705606289</v>
      </c>
      <c r="K22" s="132">
        <f>K23+K49+K73+K98+K106+K115</f>
        <v>628907.80035999999</v>
      </c>
      <c r="L22" s="87">
        <f>M22/H22</f>
        <v>5.1234236485583349E-3</v>
      </c>
      <c r="M22" s="132">
        <f>M23+M49+M73+M98+M106+M115</f>
        <v>12160.523920000003</v>
      </c>
      <c r="N22" s="87">
        <f>O22/H22</f>
        <v>0</v>
      </c>
      <c r="O22" s="132">
        <f t="shared" ref="O22:T22" si="1">O23+O49+O73+O98+O106+O115</f>
        <v>0</v>
      </c>
      <c r="P22" s="132">
        <f t="shared" si="1"/>
        <v>0</v>
      </c>
      <c r="Q22" s="132">
        <f t="shared" si="1"/>
        <v>2949.92</v>
      </c>
      <c r="R22" s="132">
        <f t="shared" si="1"/>
        <v>62578.106359999998</v>
      </c>
      <c r="S22" s="132">
        <f t="shared" si="1"/>
        <v>5351.7512999999999</v>
      </c>
      <c r="T22" s="132">
        <f t="shared" si="1"/>
        <v>299474.10402330488</v>
      </c>
      <c r="U22" s="87">
        <f>V22/H22</f>
        <v>0</v>
      </c>
      <c r="V22" s="132">
        <f>V23+V49+V73+V98+V106+V115</f>
        <v>0</v>
      </c>
      <c r="W22" s="87">
        <f>X22/H22</f>
        <v>0.24180233850379193</v>
      </c>
      <c r="X22" s="315">
        <f t="shared" ref="X22:AD22" si="2">X23+X49+X73+X98+X106+X115</f>
        <v>573921.52650009771</v>
      </c>
      <c r="Y22" s="132">
        <f t="shared" si="2"/>
        <v>43360.165932416669</v>
      </c>
      <c r="Z22" s="132">
        <f t="shared" si="2"/>
        <v>5218.6255099999998</v>
      </c>
      <c r="AA22" s="132">
        <f t="shared" si="2"/>
        <v>195</v>
      </c>
      <c r="AB22" s="132">
        <f t="shared" si="2"/>
        <v>4166218.4112793179</v>
      </c>
      <c r="AC22" s="129">
        <f t="shared" si="2"/>
        <v>286725.5</v>
      </c>
      <c r="AD22" s="129">
        <f t="shared" si="2"/>
        <v>916366.0810991812</v>
      </c>
      <c r="AE22" s="129">
        <f>AE23+AE49+AE73+AE98+AE106+AE115</f>
        <v>3536577.8301801374</v>
      </c>
      <c r="AF22" s="258">
        <f t="shared" ref="AF22:AF85" si="3">$AF$6</f>
        <v>0.7</v>
      </c>
      <c r="AG22" s="255">
        <f>AG23+AG49+AG73+AG98+AG106+AG115</f>
        <v>1696470.1059274492</v>
      </c>
      <c r="AH22" s="255"/>
      <c r="AI22" s="129">
        <v>710535.5</v>
      </c>
      <c r="AJ22" s="226">
        <v>0.68543971372579549</v>
      </c>
      <c r="AK22" s="132">
        <v>1626901.5810991812</v>
      </c>
      <c r="AL22" s="132"/>
      <c r="AM22" s="424"/>
      <c r="AN22" s="132">
        <v>83263.700000000012</v>
      </c>
    </row>
    <row r="23" spans="2:40" ht="19.5" x14ac:dyDescent="0.25">
      <c r="B23" s="34">
        <v>9</v>
      </c>
      <c r="C23" s="4" t="s">
        <v>54</v>
      </c>
      <c r="D23" s="3"/>
      <c r="E23" s="117">
        <f t="shared" ref="E23:AB23" si="4">SUM(E24:E48)</f>
        <v>476</v>
      </c>
      <c r="F23" s="117">
        <f t="shared" si="4"/>
        <v>2534</v>
      </c>
      <c r="G23" s="117">
        <f t="shared" si="4"/>
        <v>1974</v>
      </c>
      <c r="H23" s="132">
        <f t="shared" si="4"/>
        <v>223570.587</v>
      </c>
      <c r="I23" s="132">
        <f t="shared" si="4"/>
        <v>5421.7839999999997</v>
      </c>
      <c r="J23" s="87">
        <f>K23/H23</f>
        <v>0.26401198293584116</v>
      </c>
      <c r="K23" s="132">
        <f t="shared" si="4"/>
        <v>59025.313999999991</v>
      </c>
      <c r="L23" s="87">
        <f>M23/H23</f>
        <v>1.3315705075283449E-3</v>
      </c>
      <c r="M23" s="132">
        <f t="shared" si="4"/>
        <v>297.7</v>
      </c>
      <c r="N23" s="87">
        <f>O23/H23</f>
        <v>0</v>
      </c>
      <c r="O23" s="132">
        <f t="shared" si="4"/>
        <v>0</v>
      </c>
      <c r="P23" s="132">
        <f t="shared" si="4"/>
        <v>0</v>
      </c>
      <c r="Q23" s="132">
        <f t="shared" si="4"/>
        <v>162.30000000000001</v>
      </c>
      <c r="R23" s="132">
        <f t="shared" si="4"/>
        <v>4769.08</v>
      </c>
      <c r="S23" s="132">
        <f t="shared" si="4"/>
        <v>583.9</v>
      </c>
      <c r="T23" s="132">
        <f t="shared" si="4"/>
        <v>28265.254930000003</v>
      </c>
      <c r="U23" s="87">
        <f>V23/H23</f>
        <v>0</v>
      </c>
      <c r="V23" s="132">
        <f t="shared" si="4"/>
        <v>0</v>
      </c>
      <c r="W23" s="87">
        <f>X23/H23</f>
        <v>0.20766682139632256</v>
      </c>
      <c r="X23" s="315">
        <f t="shared" si="4"/>
        <v>46428.193159999995</v>
      </c>
      <c r="Y23" s="132">
        <f t="shared" si="4"/>
        <v>4691.4242633333333</v>
      </c>
      <c r="Z23" s="132">
        <f t="shared" si="4"/>
        <v>147.1</v>
      </c>
      <c r="AA23" s="132">
        <f t="shared" si="4"/>
        <v>32.4</v>
      </c>
      <c r="AB23" s="132">
        <f t="shared" si="4"/>
        <v>373395.03735333326</v>
      </c>
      <c r="AC23" s="129">
        <f>SUM(AC24:AC48)</f>
        <v>33263.4</v>
      </c>
      <c r="AD23" s="129">
        <f>SUM(AD24:AD48)</f>
        <v>84383.017423333324</v>
      </c>
      <c r="AE23" s="129">
        <f>SUM(AE24:AE48)</f>
        <v>322275.41993000003</v>
      </c>
      <c r="AF23" s="258">
        <f t="shared" si="3"/>
        <v>0.7</v>
      </c>
      <c r="AG23" s="255">
        <f>SUM(AG24:AG48)</f>
        <v>156499.41089999999</v>
      </c>
      <c r="AH23" s="255"/>
      <c r="AI23" s="129">
        <v>72700.100000000006</v>
      </c>
      <c r="AJ23" s="226">
        <v>0.70261083772765398</v>
      </c>
      <c r="AK23" s="132">
        <v>157083.11742333334</v>
      </c>
      <c r="AL23" s="132"/>
      <c r="AM23" s="424"/>
      <c r="AN23" s="132">
        <v>2361.8000000000002</v>
      </c>
    </row>
    <row r="24" spans="2:40" ht="15" customHeight="1" x14ac:dyDescent="0.25">
      <c r="B24" s="34">
        <v>10</v>
      </c>
      <c r="C24" s="5" t="s">
        <v>55</v>
      </c>
      <c r="D24" s="5" t="s">
        <v>0</v>
      </c>
      <c r="E24" s="118">
        <v>9</v>
      </c>
      <c r="F24" s="118">
        <v>59</v>
      </c>
      <c r="G24" s="118">
        <v>48</v>
      </c>
      <c r="H24" s="60">
        <v>5352.4000000000005</v>
      </c>
      <c r="I24" s="60">
        <v>120</v>
      </c>
      <c r="J24" s="88">
        <v>0.26517076451685223</v>
      </c>
      <c r="K24" s="60">
        <v>1419.3</v>
      </c>
      <c r="L24" s="88">
        <v>0</v>
      </c>
      <c r="M24" s="60">
        <v>0</v>
      </c>
      <c r="N24" s="88">
        <v>0</v>
      </c>
      <c r="O24" s="60">
        <v>0</v>
      </c>
      <c r="P24" s="60">
        <v>0</v>
      </c>
      <c r="Q24" s="60">
        <v>0</v>
      </c>
      <c r="R24" s="60">
        <v>137</v>
      </c>
      <c r="S24" s="60">
        <v>12.7</v>
      </c>
      <c r="T24" s="60">
        <v>679.1</v>
      </c>
      <c r="U24" s="88">
        <v>9.6797698228831927E-2</v>
      </c>
      <c r="V24" s="60"/>
      <c r="W24" s="88">
        <f>X24/H24</f>
        <v>0.20715940512667208</v>
      </c>
      <c r="X24" s="65">
        <v>1108.7999999999997</v>
      </c>
      <c r="Y24" s="60">
        <v>0</v>
      </c>
      <c r="Z24" s="60">
        <v>4.2</v>
      </c>
      <c r="AA24" s="60">
        <v>0</v>
      </c>
      <c r="AB24" s="60">
        <f t="shared" ref="AB24:AB48" si="5">H24+I24+K24+M24+O24+P24+Q24+R24+S24+T24+V24+X24+Y24+Z24+AA24</f>
        <v>8833.5000000000018</v>
      </c>
      <c r="AC24" s="140">
        <v>727.4</v>
      </c>
      <c r="AD24" s="60">
        <f t="shared" ref="AD24:AD48" si="6">AC24+Y24+X24+V24</f>
        <v>1836.1999999999998</v>
      </c>
      <c r="AE24" s="60">
        <f t="shared" ref="AE24:AE48" si="7">H24+I24+K24+M24+O24+Q24+R24+S24+T24+Z24+AA24</f>
        <v>7724.7000000000007</v>
      </c>
      <c r="AF24" s="259">
        <f t="shared" si="3"/>
        <v>0.7</v>
      </c>
      <c r="AG24" s="260">
        <f t="shared" ref="AG24:AG48" si="8">H24*AF24</f>
        <v>3746.6800000000003</v>
      </c>
      <c r="AH24" s="260"/>
      <c r="AI24" s="225">
        <v>1910.5</v>
      </c>
      <c r="AJ24" s="227">
        <v>0.7000037366415065</v>
      </c>
      <c r="AK24" s="60">
        <v>3746.7</v>
      </c>
      <c r="AL24" s="60">
        <v>72.0625</v>
      </c>
      <c r="AM24" s="425">
        <v>0</v>
      </c>
      <c r="AN24" s="60">
        <v>0</v>
      </c>
    </row>
    <row r="25" spans="2:40" ht="15" customHeight="1" x14ac:dyDescent="0.25">
      <c r="B25" s="34">
        <v>11</v>
      </c>
      <c r="C25" s="5" t="s">
        <v>56</v>
      </c>
      <c r="D25" s="5" t="s">
        <v>1</v>
      </c>
      <c r="E25" s="118">
        <v>8</v>
      </c>
      <c r="F25" s="118">
        <v>68</v>
      </c>
      <c r="G25" s="118">
        <v>56</v>
      </c>
      <c r="H25" s="60">
        <v>5879.7999999999993</v>
      </c>
      <c r="I25" s="60">
        <v>146.39999999999998</v>
      </c>
      <c r="J25" s="88">
        <v>0.26441375556991736</v>
      </c>
      <c r="K25" s="60">
        <v>1554.7</v>
      </c>
      <c r="L25" s="88">
        <v>0</v>
      </c>
      <c r="M25" s="60">
        <v>0</v>
      </c>
      <c r="N25" s="88">
        <v>0</v>
      </c>
      <c r="O25" s="60">
        <v>0</v>
      </c>
      <c r="P25" s="60">
        <v>0</v>
      </c>
      <c r="Q25" s="60">
        <v>0</v>
      </c>
      <c r="R25" s="60">
        <v>203.4</v>
      </c>
      <c r="S25" s="60">
        <v>34.9</v>
      </c>
      <c r="T25" s="60">
        <v>739</v>
      </c>
      <c r="U25" s="88">
        <v>0.17998911527602982</v>
      </c>
      <c r="V25" s="60"/>
      <c r="W25" s="88">
        <f t="shared" ref="W25:W88" si="9">X25/H25</f>
        <v>0.17998911527602982</v>
      </c>
      <c r="X25" s="65">
        <v>1058.3</v>
      </c>
      <c r="Y25" s="60">
        <v>0</v>
      </c>
      <c r="Z25" s="60">
        <v>0</v>
      </c>
      <c r="AA25" s="60">
        <v>0</v>
      </c>
      <c r="AB25" s="60">
        <f t="shared" si="5"/>
        <v>9616.4999999999964</v>
      </c>
      <c r="AC25" s="140">
        <v>904.4</v>
      </c>
      <c r="AD25" s="60">
        <f t="shared" si="6"/>
        <v>1962.6999999999998</v>
      </c>
      <c r="AE25" s="60">
        <f t="shared" si="7"/>
        <v>8558.1999999999971</v>
      </c>
      <c r="AF25" s="259">
        <f t="shared" si="3"/>
        <v>0.7</v>
      </c>
      <c r="AG25" s="260">
        <f t="shared" si="8"/>
        <v>4115.8599999999997</v>
      </c>
      <c r="AH25" s="260"/>
      <c r="AI25" s="225">
        <v>2153.1999999999998</v>
      </c>
      <c r="AJ25" s="227">
        <v>0.70000680295248141</v>
      </c>
      <c r="AK25" s="60">
        <v>4115.8999999999996</v>
      </c>
      <c r="AL25" s="60">
        <v>34.75</v>
      </c>
      <c r="AM25" s="425">
        <v>0</v>
      </c>
      <c r="AN25" s="60">
        <v>0</v>
      </c>
    </row>
    <row r="26" spans="2:40" ht="15" customHeight="1" x14ac:dyDescent="0.25">
      <c r="B26" s="34">
        <v>12</v>
      </c>
      <c r="C26" s="5" t="s">
        <v>57</v>
      </c>
      <c r="D26" s="5" t="s">
        <v>2</v>
      </c>
      <c r="E26" s="118">
        <v>32</v>
      </c>
      <c r="F26" s="118">
        <v>176</v>
      </c>
      <c r="G26" s="118">
        <v>140</v>
      </c>
      <c r="H26" s="60">
        <v>15170.300000000001</v>
      </c>
      <c r="I26" s="60">
        <v>292.8</v>
      </c>
      <c r="J26" s="88">
        <v>0.19697698793036392</v>
      </c>
      <c r="K26" s="60">
        <v>2988.2</v>
      </c>
      <c r="L26" s="88">
        <v>0</v>
      </c>
      <c r="M26" s="60">
        <v>0</v>
      </c>
      <c r="N26" s="88">
        <v>0</v>
      </c>
      <c r="O26" s="60">
        <v>0</v>
      </c>
      <c r="P26" s="60">
        <v>0</v>
      </c>
      <c r="Q26" s="60">
        <v>35.4</v>
      </c>
      <c r="R26" s="60">
        <v>300.39999999999998</v>
      </c>
      <c r="S26" s="60">
        <v>25.4</v>
      </c>
      <c r="T26" s="60">
        <v>1894.9</v>
      </c>
      <c r="U26" s="88">
        <v>5.8647488843332027E-2</v>
      </c>
      <c r="V26" s="60"/>
      <c r="W26" s="88">
        <f t="shared" si="9"/>
        <v>0.25495474710453975</v>
      </c>
      <c r="X26" s="65">
        <v>3867.74</v>
      </c>
      <c r="Y26" s="60">
        <v>0</v>
      </c>
      <c r="Z26" s="60">
        <v>0</v>
      </c>
      <c r="AA26" s="60">
        <v>0</v>
      </c>
      <c r="AB26" s="60">
        <f t="shared" si="5"/>
        <v>24575.140000000007</v>
      </c>
      <c r="AC26" s="140">
        <v>1534.7</v>
      </c>
      <c r="AD26" s="60">
        <f t="shared" si="6"/>
        <v>5402.44</v>
      </c>
      <c r="AE26" s="60">
        <f t="shared" si="7"/>
        <v>20707.400000000005</v>
      </c>
      <c r="AF26" s="259">
        <f t="shared" si="3"/>
        <v>0.7</v>
      </c>
      <c r="AG26" s="260">
        <f t="shared" si="8"/>
        <v>10619.210000000001</v>
      </c>
      <c r="AH26" s="260"/>
      <c r="AI26" s="225">
        <v>5216.8</v>
      </c>
      <c r="AJ26" s="227">
        <v>0.70000197754823568</v>
      </c>
      <c r="AK26" s="60">
        <v>10619.24</v>
      </c>
      <c r="AL26" s="60">
        <v>71.171428571428578</v>
      </c>
      <c r="AM26" s="425">
        <v>0</v>
      </c>
      <c r="AN26" s="60">
        <v>0</v>
      </c>
    </row>
    <row r="27" spans="2:40" ht="15" customHeight="1" x14ac:dyDescent="0.25">
      <c r="B27" s="34">
        <v>13</v>
      </c>
      <c r="C27" s="5" t="s">
        <v>58</v>
      </c>
      <c r="D27" s="5" t="s">
        <v>3</v>
      </c>
      <c r="E27" s="118">
        <v>27</v>
      </c>
      <c r="F27" s="118">
        <v>118</v>
      </c>
      <c r="G27" s="118">
        <v>84</v>
      </c>
      <c r="H27" s="60">
        <v>9985.8000000000011</v>
      </c>
      <c r="I27" s="60">
        <v>186</v>
      </c>
      <c r="J27" s="88">
        <v>0.19547757816098857</v>
      </c>
      <c r="K27" s="60">
        <v>1952</v>
      </c>
      <c r="L27" s="88">
        <v>0</v>
      </c>
      <c r="M27" s="60">
        <v>0</v>
      </c>
      <c r="N27" s="88">
        <v>0</v>
      </c>
      <c r="O27" s="60">
        <v>0</v>
      </c>
      <c r="P27" s="60">
        <v>0</v>
      </c>
      <c r="Q27" s="60">
        <v>0</v>
      </c>
      <c r="R27" s="60">
        <v>202.5</v>
      </c>
      <c r="S27" s="60">
        <v>12.8</v>
      </c>
      <c r="T27" s="60">
        <v>1283.0999999999999</v>
      </c>
      <c r="U27" s="88">
        <v>0.33345350397564533</v>
      </c>
      <c r="V27" s="60"/>
      <c r="W27" s="88">
        <f t="shared" si="9"/>
        <v>0.33345350397564533</v>
      </c>
      <c r="X27" s="65">
        <v>3329.7999999999997</v>
      </c>
      <c r="Y27" s="60">
        <v>0</v>
      </c>
      <c r="Z27" s="60">
        <v>0</v>
      </c>
      <c r="AA27" s="60">
        <v>0</v>
      </c>
      <c r="AB27" s="60">
        <f t="shared" si="5"/>
        <v>16952</v>
      </c>
      <c r="AC27" s="140">
        <v>1061.4000000000001</v>
      </c>
      <c r="AD27" s="60">
        <f t="shared" si="6"/>
        <v>4391.2</v>
      </c>
      <c r="AE27" s="60">
        <f t="shared" si="7"/>
        <v>13622.2</v>
      </c>
      <c r="AF27" s="259">
        <f t="shared" si="3"/>
        <v>0.7</v>
      </c>
      <c r="AG27" s="260">
        <f t="shared" si="8"/>
        <v>6990.06</v>
      </c>
      <c r="AH27" s="260"/>
      <c r="AI27" s="225">
        <v>4739.3999999999996</v>
      </c>
      <c r="AJ27" s="227">
        <v>0.91435838891225518</v>
      </c>
      <c r="AK27" s="60">
        <v>9130.5999999999985</v>
      </c>
      <c r="AL27" s="60">
        <v>31.607142857142858</v>
      </c>
      <c r="AM27" s="425">
        <v>0</v>
      </c>
      <c r="AN27" s="60">
        <v>0</v>
      </c>
    </row>
    <row r="28" spans="2:40" s="1" customFormat="1" ht="15" customHeight="1" x14ac:dyDescent="0.25">
      <c r="B28" s="34">
        <v>14</v>
      </c>
      <c r="C28" s="5" t="s">
        <v>59</v>
      </c>
      <c r="D28" s="5" t="s">
        <v>4</v>
      </c>
      <c r="E28" s="118">
        <v>16</v>
      </c>
      <c r="F28" s="118">
        <v>80</v>
      </c>
      <c r="G28" s="118">
        <v>73</v>
      </c>
      <c r="H28" s="60">
        <v>7970.6870000000008</v>
      </c>
      <c r="I28" s="60">
        <v>247.584</v>
      </c>
      <c r="J28" s="88">
        <v>0.30938537669337662</v>
      </c>
      <c r="K28" s="60">
        <v>2466.0140000000001</v>
      </c>
      <c r="L28" s="88">
        <v>0</v>
      </c>
      <c r="M28" s="60">
        <v>0</v>
      </c>
      <c r="N28" s="88">
        <v>0</v>
      </c>
      <c r="O28" s="60">
        <v>0</v>
      </c>
      <c r="P28" s="60">
        <v>0</v>
      </c>
      <c r="Q28" s="60">
        <v>0</v>
      </c>
      <c r="R28" s="60">
        <v>151.6</v>
      </c>
      <c r="S28" s="60">
        <v>17</v>
      </c>
      <c r="T28" s="60">
        <v>1075.152</v>
      </c>
      <c r="U28" s="88">
        <v>0.23757839192531333</v>
      </c>
      <c r="V28" s="60"/>
      <c r="W28" s="88">
        <f t="shared" si="9"/>
        <v>0.23757839192531333</v>
      </c>
      <c r="X28" s="65">
        <v>1893.663</v>
      </c>
      <c r="Y28" s="60">
        <v>0</v>
      </c>
      <c r="Z28" s="60">
        <v>0</v>
      </c>
      <c r="AA28" s="60">
        <v>0</v>
      </c>
      <c r="AB28" s="60">
        <f t="shared" si="5"/>
        <v>13821.7</v>
      </c>
      <c r="AC28" s="140">
        <v>905</v>
      </c>
      <c r="AD28" s="60">
        <f t="shared" si="6"/>
        <v>2798.663</v>
      </c>
      <c r="AE28" s="60">
        <f t="shared" si="7"/>
        <v>11928.037</v>
      </c>
      <c r="AF28" s="259">
        <f t="shared" si="3"/>
        <v>0.7</v>
      </c>
      <c r="AG28" s="260">
        <f t="shared" si="8"/>
        <v>5579.4809000000005</v>
      </c>
      <c r="AH28" s="260"/>
      <c r="AI28" s="225">
        <v>2780.8</v>
      </c>
      <c r="AJ28" s="227">
        <v>0.69999775427136945</v>
      </c>
      <c r="AK28" s="60">
        <v>5579.4629999999997</v>
      </c>
      <c r="AL28" s="60">
        <v>63.80821917808219</v>
      </c>
      <c r="AM28" s="425">
        <v>0</v>
      </c>
      <c r="AN28" s="60">
        <v>0</v>
      </c>
    </row>
    <row r="29" spans="2:40" ht="16.5" customHeight="1" x14ac:dyDescent="0.25">
      <c r="B29" s="34">
        <v>15</v>
      </c>
      <c r="C29" s="5" t="s">
        <v>60</v>
      </c>
      <c r="D29" s="5" t="s">
        <v>5</v>
      </c>
      <c r="E29" s="118">
        <v>6</v>
      </c>
      <c r="F29" s="118">
        <v>49</v>
      </c>
      <c r="G29" s="118">
        <v>39</v>
      </c>
      <c r="H29" s="60">
        <v>4245.7</v>
      </c>
      <c r="I29" s="60">
        <v>114</v>
      </c>
      <c r="J29" s="88">
        <v>0.30774666132793183</v>
      </c>
      <c r="K29" s="60">
        <v>1306.6000000000001</v>
      </c>
      <c r="L29" s="88">
        <v>0</v>
      </c>
      <c r="M29" s="60">
        <v>0</v>
      </c>
      <c r="N29" s="88">
        <v>0</v>
      </c>
      <c r="O29" s="60">
        <v>0</v>
      </c>
      <c r="P29" s="60">
        <v>0</v>
      </c>
      <c r="Q29" s="60">
        <v>0</v>
      </c>
      <c r="R29" s="60">
        <v>119.3</v>
      </c>
      <c r="S29" s="60">
        <v>40.6</v>
      </c>
      <c r="T29" s="60">
        <v>590</v>
      </c>
      <c r="U29" s="88">
        <v>0.28796664860918103</v>
      </c>
      <c r="V29" s="60"/>
      <c r="W29" s="88">
        <f t="shared" si="9"/>
        <v>0.29010999364062462</v>
      </c>
      <c r="X29" s="65">
        <v>1231.7199999999998</v>
      </c>
      <c r="Y29" s="60">
        <v>562.5</v>
      </c>
      <c r="Z29" s="60">
        <v>0</v>
      </c>
      <c r="AA29" s="60">
        <v>0</v>
      </c>
      <c r="AB29" s="60">
        <f t="shared" si="5"/>
        <v>8210.42</v>
      </c>
      <c r="AC29" s="140">
        <v>0</v>
      </c>
      <c r="AD29" s="60">
        <f t="shared" si="6"/>
        <v>1794.2199999999998</v>
      </c>
      <c r="AE29" s="60">
        <f t="shared" si="7"/>
        <v>6416.2000000000007</v>
      </c>
      <c r="AF29" s="259">
        <f t="shared" si="3"/>
        <v>0.7</v>
      </c>
      <c r="AG29" s="260">
        <f t="shared" si="8"/>
        <v>2971.99</v>
      </c>
      <c r="AH29" s="260"/>
      <c r="AI29" s="225">
        <v>1177.8</v>
      </c>
      <c r="AJ29" s="227">
        <v>0.70000706597263107</v>
      </c>
      <c r="AK29" s="60">
        <v>2972.0199999999995</v>
      </c>
      <c r="AL29" s="60">
        <v>79.051282051282058</v>
      </c>
      <c r="AM29" s="425">
        <v>0</v>
      </c>
      <c r="AN29" s="60">
        <v>0</v>
      </c>
    </row>
    <row r="30" spans="2:40" ht="15" customHeight="1" x14ac:dyDescent="0.25">
      <c r="B30" s="34">
        <v>16</v>
      </c>
      <c r="C30" s="5" t="s">
        <v>61</v>
      </c>
      <c r="D30" s="5" t="s">
        <v>6</v>
      </c>
      <c r="E30" s="118">
        <v>19</v>
      </c>
      <c r="F30" s="118">
        <v>119</v>
      </c>
      <c r="G30" s="118">
        <v>83</v>
      </c>
      <c r="H30" s="60">
        <v>9769.4999999999982</v>
      </c>
      <c r="I30" s="60">
        <v>180</v>
      </c>
      <c r="J30" s="88">
        <v>0.28943139362301046</v>
      </c>
      <c r="K30" s="60">
        <v>2827.6</v>
      </c>
      <c r="L30" s="88">
        <v>0</v>
      </c>
      <c r="M30" s="60">
        <v>0</v>
      </c>
      <c r="N30" s="88">
        <v>0</v>
      </c>
      <c r="O30" s="60">
        <v>0</v>
      </c>
      <c r="P30" s="60">
        <v>0</v>
      </c>
      <c r="Q30" s="60">
        <v>0</v>
      </c>
      <c r="R30" s="60">
        <v>292.39999999999998</v>
      </c>
      <c r="S30" s="60">
        <v>32.299999999999997</v>
      </c>
      <c r="T30" s="60">
        <v>1256.1999999999998</v>
      </c>
      <c r="U30" s="88">
        <v>0.19300885408669843</v>
      </c>
      <c r="V30" s="60"/>
      <c r="W30" s="88">
        <f t="shared" si="9"/>
        <v>0.20179128921643893</v>
      </c>
      <c r="X30" s="65">
        <v>1971.3999999999999</v>
      </c>
      <c r="Y30" s="60">
        <v>0</v>
      </c>
      <c r="Z30" s="60">
        <v>0</v>
      </c>
      <c r="AA30" s="60">
        <v>0</v>
      </c>
      <c r="AB30" s="60">
        <f t="shared" si="5"/>
        <v>16329.399999999996</v>
      </c>
      <c r="AC30" s="140">
        <v>2671.6</v>
      </c>
      <c r="AD30" s="60">
        <f t="shared" si="6"/>
        <v>4643</v>
      </c>
      <c r="AE30" s="60">
        <f t="shared" si="7"/>
        <v>14357.999999999996</v>
      </c>
      <c r="AF30" s="259">
        <f t="shared" si="3"/>
        <v>0.7</v>
      </c>
      <c r="AG30" s="260">
        <f t="shared" si="8"/>
        <v>6838.6499999999987</v>
      </c>
      <c r="AH30" s="260"/>
      <c r="AI30" s="225">
        <v>2921.4</v>
      </c>
      <c r="AJ30" s="227">
        <v>0.77428732279031687</v>
      </c>
      <c r="AK30" s="60">
        <v>7564.4</v>
      </c>
      <c r="AL30" s="60">
        <v>99.638554216867476</v>
      </c>
      <c r="AM30" s="425">
        <v>0</v>
      </c>
      <c r="AN30" s="60">
        <v>0</v>
      </c>
    </row>
    <row r="31" spans="2:40" ht="15" customHeight="1" x14ac:dyDescent="0.25">
      <c r="B31" s="34">
        <v>17</v>
      </c>
      <c r="C31" s="5" t="s">
        <v>62</v>
      </c>
      <c r="D31" s="5" t="s">
        <v>7</v>
      </c>
      <c r="E31" s="118">
        <v>14</v>
      </c>
      <c r="F31" s="118">
        <v>84</v>
      </c>
      <c r="G31" s="118">
        <v>61</v>
      </c>
      <c r="H31" s="60">
        <v>6837</v>
      </c>
      <c r="I31" s="60">
        <v>184.79999999999998</v>
      </c>
      <c r="J31" s="88">
        <v>0.32544975866608161</v>
      </c>
      <c r="K31" s="60">
        <v>2225.1</v>
      </c>
      <c r="L31" s="88">
        <v>0</v>
      </c>
      <c r="M31" s="60">
        <v>0</v>
      </c>
      <c r="N31" s="88">
        <v>0</v>
      </c>
      <c r="O31" s="60">
        <v>0</v>
      </c>
      <c r="P31" s="60">
        <v>0</v>
      </c>
      <c r="Q31" s="60">
        <v>0</v>
      </c>
      <c r="R31" s="60">
        <v>206</v>
      </c>
      <c r="S31" s="60">
        <v>62.9</v>
      </c>
      <c r="T31" s="60">
        <v>853.6</v>
      </c>
      <c r="U31" s="88">
        <v>0</v>
      </c>
      <c r="V31" s="60"/>
      <c r="W31" s="88">
        <f t="shared" si="9"/>
        <v>0.10453415240602602</v>
      </c>
      <c r="X31" s="65">
        <v>714.69999999999993</v>
      </c>
      <c r="Y31" s="60">
        <v>809.6</v>
      </c>
      <c r="Z31" s="60">
        <v>0</v>
      </c>
      <c r="AA31" s="60">
        <v>0</v>
      </c>
      <c r="AB31" s="60">
        <f t="shared" si="5"/>
        <v>11893.7</v>
      </c>
      <c r="AC31" s="140">
        <v>869.8</v>
      </c>
      <c r="AD31" s="60">
        <f t="shared" si="6"/>
        <v>2394.1</v>
      </c>
      <c r="AE31" s="60">
        <f t="shared" si="7"/>
        <v>10369.4</v>
      </c>
      <c r="AF31" s="259">
        <f t="shared" si="3"/>
        <v>0.7</v>
      </c>
      <c r="AG31" s="260">
        <f t="shared" si="8"/>
        <v>4785.8999999999996</v>
      </c>
      <c r="AH31" s="260"/>
      <c r="AI31" s="225">
        <v>2391.8000000000002</v>
      </c>
      <c r="AJ31" s="227">
        <v>0.7</v>
      </c>
      <c r="AK31" s="60">
        <v>4785.8999999999996</v>
      </c>
      <c r="AL31" s="60">
        <v>39.934426229508198</v>
      </c>
      <c r="AM31" s="425">
        <v>0</v>
      </c>
      <c r="AN31" s="60">
        <v>0</v>
      </c>
    </row>
    <row r="32" spans="2:40" ht="15" customHeight="1" x14ac:dyDescent="0.25">
      <c r="B32" s="34">
        <v>18</v>
      </c>
      <c r="C32" s="5" t="s">
        <v>63</v>
      </c>
      <c r="D32" s="5" t="s">
        <v>8</v>
      </c>
      <c r="E32" s="118">
        <v>29</v>
      </c>
      <c r="F32" s="118">
        <v>111</v>
      </c>
      <c r="G32" s="118">
        <v>106</v>
      </c>
      <c r="H32" s="60">
        <f>12974.5</f>
        <v>12974.5</v>
      </c>
      <c r="I32" s="60">
        <v>306</v>
      </c>
      <c r="J32" s="88">
        <v>0.22075609850090561</v>
      </c>
      <c r="K32" s="60">
        <v>2864.2000000000003</v>
      </c>
      <c r="L32" s="88">
        <v>0</v>
      </c>
      <c r="M32" s="60">
        <v>0</v>
      </c>
      <c r="N32" s="88">
        <v>0</v>
      </c>
      <c r="O32" s="60">
        <v>0</v>
      </c>
      <c r="P32" s="60">
        <v>0</v>
      </c>
      <c r="Q32" s="60">
        <v>0</v>
      </c>
      <c r="R32" s="60">
        <v>135</v>
      </c>
      <c r="S32" s="60">
        <v>15.7</v>
      </c>
      <c r="T32" s="60">
        <v>1315.3999999999996</v>
      </c>
      <c r="U32" s="88">
        <v>4.8572199314039062E-2</v>
      </c>
      <c r="V32" s="60"/>
      <c r="W32" s="88">
        <f t="shared" si="9"/>
        <v>4.8572199314039069E-2</v>
      </c>
      <c r="X32" s="65">
        <v>630.19999999999993</v>
      </c>
      <c r="Y32" s="60">
        <v>0</v>
      </c>
      <c r="Z32" s="60">
        <v>0</v>
      </c>
      <c r="AA32" s="60">
        <v>0</v>
      </c>
      <c r="AB32" s="60">
        <f t="shared" si="5"/>
        <v>18241.000000000004</v>
      </c>
      <c r="AC32" s="140">
        <v>3402.4</v>
      </c>
      <c r="AD32" s="60">
        <f t="shared" si="6"/>
        <v>4032.6</v>
      </c>
      <c r="AE32" s="60">
        <f t="shared" si="7"/>
        <v>17610.800000000003</v>
      </c>
      <c r="AF32" s="259">
        <f t="shared" si="3"/>
        <v>0.7</v>
      </c>
      <c r="AG32" s="260">
        <f t="shared" si="8"/>
        <v>9082.15</v>
      </c>
      <c r="AH32" s="260"/>
      <c r="AI32" s="225">
        <v>5049.6000000000004</v>
      </c>
      <c r="AJ32" s="227">
        <v>0.70000385371305263</v>
      </c>
      <c r="AK32" s="60">
        <v>9082.2000000000007</v>
      </c>
      <c r="AL32" s="60">
        <v>73.801886792452834</v>
      </c>
      <c r="AM32" s="425">
        <v>0</v>
      </c>
      <c r="AN32" s="60">
        <v>0</v>
      </c>
    </row>
    <row r="33" spans="2:40" ht="15" customHeight="1" x14ac:dyDescent="0.25">
      <c r="B33" s="34">
        <v>19</v>
      </c>
      <c r="C33" s="5" t="s">
        <v>64</v>
      </c>
      <c r="D33" s="5" t="s">
        <v>9</v>
      </c>
      <c r="E33" s="118">
        <v>7</v>
      </c>
      <c r="F33" s="118">
        <v>60</v>
      </c>
      <c r="G33" s="118">
        <v>45</v>
      </c>
      <c r="H33" s="60">
        <v>4969</v>
      </c>
      <c r="I33" s="60">
        <v>145.19999999999999</v>
      </c>
      <c r="J33" s="88">
        <v>0.29770577581002211</v>
      </c>
      <c r="K33" s="60">
        <v>1479.3</v>
      </c>
      <c r="L33" s="88">
        <v>0</v>
      </c>
      <c r="M33" s="60">
        <v>0</v>
      </c>
      <c r="N33" s="88">
        <v>0</v>
      </c>
      <c r="O33" s="60">
        <v>0</v>
      </c>
      <c r="P33" s="60">
        <v>0</v>
      </c>
      <c r="Q33" s="60">
        <v>0</v>
      </c>
      <c r="R33" s="60">
        <v>75.8</v>
      </c>
      <c r="S33" s="60">
        <v>8.5</v>
      </c>
      <c r="T33" s="60">
        <v>636.39999999999986</v>
      </c>
      <c r="U33" s="88">
        <v>0</v>
      </c>
      <c r="V33" s="60"/>
      <c r="W33" s="88">
        <f t="shared" si="9"/>
        <v>0.1899778627490441</v>
      </c>
      <c r="X33" s="65">
        <v>944.00000000000011</v>
      </c>
      <c r="Y33" s="60">
        <v>0</v>
      </c>
      <c r="Z33" s="60">
        <v>0</v>
      </c>
      <c r="AA33" s="60">
        <v>0</v>
      </c>
      <c r="AB33" s="60">
        <f t="shared" si="5"/>
        <v>8258.2000000000007</v>
      </c>
      <c r="AC33" s="140">
        <v>751.4</v>
      </c>
      <c r="AD33" s="60">
        <f t="shared" si="6"/>
        <v>1695.4</v>
      </c>
      <c r="AE33" s="60">
        <f t="shared" si="7"/>
        <v>7314.2</v>
      </c>
      <c r="AF33" s="259">
        <f t="shared" si="3"/>
        <v>0.7</v>
      </c>
      <c r="AG33" s="260">
        <f t="shared" si="8"/>
        <v>3478.2999999999997</v>
      </c>
      <c r="AH33" s="260"/>
      <c r="AI33" s="225">
        <v>1782.9</v>
      </c>
      <c r="AJ33" s="227">
        <v>0.70000000000000007</v>
      </c>
      <c r="AK33" s="60">
        <v>3478.3</v>
      </c>
      <c r="AL33" s="60">
        <v>53.93333333333333</v>
      </c>
      <c r="AM33" s="425">
        <v>0</v>
      </c>
      <c r="AN33" s="60">
        <v>0</v>
      </c>
    </row>
    <row r="34" spans="2:40" ht="15" customHeight="1" x14ac:dyDescent="0.25">
      <c r="B34" s="34">
        <v>20</v>
      </c>
      <c r="C34" s="5" t="s">
        <v>65</v>
      </c>
      <c r="D34" s="5" t="s">
        <v>10</v>
      </c>
      <c r="E34" s="118">
        <v>18</v>
      </c>
      <c r="F34" s="118">
        <v>110</v>
      </c>
      <c r="G34" s="118">
        <v>60</v>
      </c>
      <c r="H34" s="60">
        <v>7146.7000000000007</v>
      </c>
      <c r="I34" s="60">
        <v>150.00000000000003</v>
      </c>
      <c r="J34" s="88">
        <v>0.2564680202051296</v>
      </c>
      <c r="K34" s="60">
        <v>1832.8999999999999</v>
      </c>
      <c r="L34" s="88">
        <v>0</v>
      </c>
      <c r="M34" s="60">
        <v>0</v>
      </c>
      <c r="N34" s="88">
        <v>0</v>
      </c>
      <c r="O34" s="60">
        <v>0</v>
      </c>
      <c r="P34" s="60">
        <v>0</v>
      </c>
      <c r="Q34" s="60">
        <v>0</v>
      </c>
      <c r="R34" s="60">
        <v>285.8</v>
      </c>
      <c r="S34" s="60">
        <v>25.7</v>
      </c>
      <c r="T34" s="60">
        <v>825.3</v>
      </c>
      <c r="U34" s="88">
        <v>6.4743168175521573E-2</v>
      </c>
      <c r="V34" s="60"/>
      <c r="W34" s="88">
        <f t="shared" si="9"/>
        <v>6.4743168175521573E-2</v>
      </c>
      <c r="X34" s="65">
        <v>462.70000000000005</v>
      </c>
      <c r="Y34" s="60">
        <v>774.4</v>
      </c>
      <c r="Z34" s="60">
        <v>0</v>
      </c>
      <c r="AA34" s="60">
        <v>0</v>
      </c>
      <c r="AB34" s="60">
        <f t="shared" si="5"/>
        <v>11503.5</v>
      </c>
      <c r="AC34" s="140">
        <v>2034.3</v>
      </c>
      <c r="AD34" s="60">
        <f t="shared" si="6"/>
        <v>3271.3999999999996</v>
      </c>
      <c r="AE34" s="60">
        <f t="shared" si="7"/>
        <v>10266.4</v>
      </c>
      <c r="AF34" s="259">
        <f t="shared" si="3"/>
        <v>0.7</v>
      </c>
      <c r="AG34" s="260">
        <f t="shared" si="8"/>
        <v>5002.6900000000005</v>
      </c>
      <c r="AH34" s="260"/>
      <c r="AI34" s="225">
        <v>1647</v>
      </c>
      <c r="AJ34" s="227">
        <v>0.68820574530902368</v>
      </c>
      <c r="AK34" s="60">
        <v>4918.3999999999996</v>
      </c>
      <c r="AL34" s="60">
        <v>16.816666666666666</v>
      </c>
      <c r="AM34" s="425">
        <v>0</v>
      </c>
      <c r="AN34" s="60">
        <v>0</v>
      </c>
    </row>
    <row r="35" spans="2:40" ht="15" customHeight="1" x14ac:dyDescent="0.25">
      <c r="B35" s="34">
        <v>21</v>
      </c>
      <c r="C35" s="5" t="s">
        <v>66</v>
      </c>
      <c r="D35" s="5" t="s">
        <v>11</v>
      </c>
      <c r="E35" s="118">
        <v>33</v>
      </c>
      <c r="F35" s="118">
        <v>133</v>
      </c>
      <c r="G35" s="118">
        <v>111</v>
      </c>
      <c r="H35" s="60">
        <v>12883</v>
      </c>
      <c r="I35" s="60">
        <v>303.39999999999998</v>
      </c>
      <c r="J35" s="88">
        <v>0.27682216874951487</v>
      </c>
      <c r="K35" s="60">
        <v>3566.3</v>
      </c>
      <c r="L35" s="88">
        <v>0</v>
      </c>
      <c r="M35" s="60">
        <v>0</v>
      </c>
      <c r="N35" s="88">
        <v>0</v>
      </c>
      <c r="O35" s="60">
        <v>0</v>
      </c>
      <c r="P35" s="60">
        <v>0</v>
      </c>
      <c r="Q35" s="60">
        <v>21.8</v>
      </c>
      <c r="R35" s="60">
        <v>335.9</v>
      </c>
      <c r="S35" s="60">
        <v>21.2</v>
      </c>
      <c r="T35" s="60">
        <v>1684.3000000000002</v>
      </c>
      <c r="U35" s="88">
        <v>0.22606690988123884</v>
      </c>
      <c r="V35" s="60"/>
      <c r="W35" s="88">
        <f t="shared" si="9"/>
        <v>0.23809050686951799</v>
      </c>
      <c r="X35" s="65">
        <v>3067.32</v>
      </c>
      <c r="Y35" s="60">
        <v>0</v>
      </c>
      <c r="Z35" s="60">
        <v>0</v>
      </c>
      <c r="AA35" s="60">
        <v>0</v>
      </c>
      <c r="AB35" s="60">
        <f t="shared" si="5"/>
        <v>21883.22</v>
      </c>
      <c r="AC35" s="140">
        <v>1422</v>
      </c>
      <c r="AD35" s="60">
        <f t="shared" si="6"/>
        <v>4489.32</v>
      </c>
      <c r="AE35" s="60">
        <f t="shared" si="7"/>
        <v>18815.900000000001</v>
      </c>
      <c r="AF35" s="259">
        <f t="shared" si="3"/>
        <v>0.7</v>
      </c>
      <c r="AG35" s="260">
        <f t="shared" si="8"/>
        <v>9018.0999999999985</v>
      </c>
      <c r="AH35" s="260"/>
      <c r="AI35" s="225">
        <v>4528.8</v>
      </c>
      <c r="AJ35" s="227">
        <v>0.70000155243343931</v>
      </c>
      <c r="AK35" s="60">
        <v>9018.119999999999</v>
      </c>
      <c r="AL35" s="60">
        <v>56.621621621621621</v>
      </c>
      <c r="AM35" s="425">
        <v>0</v>
      </c>
      <c r="AN35" s="60">
        <v>0</v>
      </c>
    </row>
    <row r="36" spans="2:40" ht="15" customHeight="1" x14ac:dyDescent="0.25">
      <c r="B36" s="34">
        <v>22</v>
      </c>
      <c r="C36" s="5" t="s">
        <v>67</v>
      </c>
      <c r="D36" s="5" t="s">
        <v>12</v>
      </c>
      <c r="E36" s="118">
        <v>11</v>
      </c>
      <c r="F36" s="118">
        <v>78</v>
      </c>
      <c r="G36" s="118">
        <v>60</v>
      </c>
      <c r="H36" s="60">
        <v>6647.8000000000011</v>
      </c>
      <c r="I36" s="60">
        <v>210.3</v>
      </c>
      <c r="J36" s="88">
        <v>0.29927193958903697</v>
      </c>
      <c r="K36" s="60">
        <v>1989.5000000000002</v>
      </c>
      <c r="L36" s="88">
        <v>0</v>
      </c>
      <c r="M36" s="60">
        <v>0</v>
      </c>
      <c r="N36" s="88">
        <v>0</v>
      </c>
      <c r="O36" s="60">
        <v>0</v>
      </c>
      <c r="P36" s="60">
        <v>0</v>
      </c>
      <c r="Q36" s="60">
        <v>0</v>
      </c>
      <c r="R36" s="60">
        <v>108.3</v>
      </c>
      <c r="S36" s="60">
        <v>51.3</v>
      </c>
      <c r="T36" s="60">
        <v>813.7</v>
      </c>
      <c r="U36" s="88">
        <v>8.5862992268118749E-2</v>
      </c>
      <c r="V36" s="60"/>
      <c r="W36" s="88">
        <f t="shared" si="9"/>
        <v>8.5862992268118749E-2</v>
      </c>
      <c r="X36" s="65">
        <v>570.79999999999995</v>
      </c>
      <c r="Y36" s="60">
        <v>0</v>
      </c>
      <c r="Z36" s="60">
        <v>1.5</v>
      </c>
      <c r="AA36" s="60">
        <v>0</v>
      </c>
      <c r="AB36" s="60">
        <f t="shared" si="5"/>
        <v>10393.200000000001</v>
      </c>
      <c r="AC36" s="140">
        <v>2654.8</v>
      </c>
      <c r="AD36" s="60">
        <f t="shared" si="6"/>
        <v>3225.6000000000004</v>
      </c>
      <c r="AE36" s="60">
        <f t="shared" si="7"/>
        <v>9822.4000000000015</v>
      </c>
      <c r="AF36" s="259">
        <f t="shared" si="3"/>
        <v>0.7</v>
      </c>
      <c r="AG36" s="260">
        <f t="shared" si="8"/>
        <v>4653.46</v>
      </c>
      <c r="AH36" s="260"/>
      <c r="AI36" s="225">
        <v>0</v>
      </c>
      <c r="AJ36" s="227">
        <v>0.48521315322362285</v>
      </c>
      <c r="AK36" s="60">
        <v>3225.6000000000004</v>
      </c>
      <c r="AL36" s="60">
        <v>51.833333333333336</v>
      </c>
      <c r="AM36" s="425">
        <v>0</v>
      </c>
      <c r="AN36" s="60">
        <v>0</v>
      </c>
    </row>
    <row r="37" spans="2:40" ht="15" customHeight="1" x14ac:dyDescent="0.25">
      <c r="B37" s="34">
        <v>23</v>
      </c>
      <c r="C37" s="5" t="s">
        <v>68</v>
      </c>
      <c r="D37" s="5" t="s">
        <v>13</v>
      </c>
      <c r="E37" s="118">
        <v>34</v>
      </c>
      <c r="F37" s="118">
        <v>141</v>
      </c>
      <c r="G37" s="118">
        <v>103</v>
      </c>
      <c r="H37" s="60">
        <v>11994.600000000002</v>
      </c>
      <c r="I37" s="60">
        <v>267.59999999999997</v>
      </c>
      <c r="J37" s="88">
        <v>0.20419188634885693</v>
      </c>
      <c r="K37" s="60">
        <v>2449.1999999999998</v>
      </c>
      <c r="L37" s="88">
        <v>0</v>
      </c>
      <c r="M37" s="60">
        <v>0</v>
      </c>
      <c r="N37" s="88">
        <v>0</v>
      </c>
      <c r="O37" s="60">
        <v>0</v>
      </c>
      <c r="P37" s="60">
        <v>0</v>
      </c>
      <c r="Q37" s="60">
        <v>1.2</v>
      </c>
      <c r="R37" s="60">
        <v>243.6</v>
      </c>
      <c r="S37" s="60">
        <v>10.8</v>
      </c>
      <c r="T37" s="60">
        <v>1546.5453333333332</v>
      </c>
      <c r="U37" s="88">
        <v>0.31620429193136906</v>
      </c>
      <c r="V37" s="60"/>
      <c r="W37" s="88">
        <f t="shared" si="9"/>
        <v>0.32073966618311572</v>
      </c>
      <c r="X37" s="65">
        <v>3847.1440000000002</v>
      </c>
      <c r="Y37" s="60">
        <v>0</v>
      </c>
      <c r="Z37" s="60">
        <v>116</v>
      </c>
      <c r="AA37" s="60">
        <v>0</v>
      </c>
      <c r="AB37" s="60">
        <f t="shared" si="5"/>
        <v>20476.689333333336</v>
      </c>
      <c r="AC37" s="140">
        <v>634.29999999999995</v>
      </c>
      <c r="AD37" s="60">
        <f t="shared" si="6"/>
        <v>4481.4440000000004</v>
      </c>
      <c r="AE37" s="60">
        <f t="shared" si="7"/>
        <v>16629.545333333335</v>
      </c>
      <c r="AF37" s="259">
        <f t="shared" si="3"/>
        <v>0.7</v>
      </c>
      <c r="AG37" s="260">
        <f t="shared" si="8"/>
        <v>8396.2200000000012</v>
      </c>
      <c r="AH37" s="260"/>
      <c r="AI37" s="225">
        <v>3914.8</v>
      </c>
      <c r="AJ37" s="227">
        <v>0.7000020009004051</v>
      </c>
      <c r="AK37" s="60">
        <v>8396.2440000000006</v>
      </c>
      <c r="AL37" s="60">
        <v>107.03883495145631</v>
      </c>
      <c r="AM37" s="425">
        <v>5.0999999999999997E-2</v>
      </c>
      <c r="AN37" s="60">
        <v>611.70000000000005</v>
      </c>
    </row>
    <row r="38" spans="2:40" ht="15" customHeight="1" x14ac:dyDescent="0.25">
      <c r="B38" s="34">
        <v>24</v>
      </c>
      <c r="C38" s="5" t="s">
        <v>69</v>
      </c>
      <c r="D38" s="5" t="s">
        <v>14</v>
      </c>
      <c r="E38" s="118">
        <v>16</v>
      </c>
      <c r="F38" s="118">
        <v>81</v>
      </c>
      <c r="G38" s="118">
        <v>66</v>
      </c>
      <c r="H38" s="60">
        <v>7595.0000000000009</v>
      </c>
      <c r="I38" s="60">
        <v>183.60000000000002</v>
      </c>
      <c r="J38" s="88">
        <v>0.3204344963791968</v>
      </c>
      <c r="K38" s="60">
        <v>2433.6999999999998</v>
      </c>
      <c r="L38" s="88">
        <v>0</v>
      </c>
      <c r="M38" s="60">
        <v>0</v>
      </c>
      <c r="N38" s="88">
        <v>0</v>
      </c>
      <c r="O38" s="60">
        <v>0</v>
      </c>
      <c r="P38" s="60">
        <v>0</v>
      </c>
      <c r="Q38" s="60">
        <v>0</v>
      </c>
      <c r="R38" s="60">
        <v>197.5</v>
      </c>
      <c r="S38" s="60">
        <v>28.1</v>
      </c>
      <c r="T38" s="60">
        <v>1011.5000000000002</v>
      </c>
      <c r="U38" s="88">
        <v>0.16832126398946673</v>
      </c>
      <c r="V38" s="60"/>
      <c r="W38" s="88">
        <f t="shared" si="9"/>
        <v>0.21662277814351544</v>
      </c>
      <c r="X38" s="65">
        <v>1645.25</v>
      </c>
      <c r="Y38" s="60">
        <v>0</v>
      </c>
      <c r="Z38" s="60">
        <v>0</v>
      </c>
      <c r="AA38" s="60">
        <v>0</v>
      </c>
      <c r="AB38" s="60">
        <f t="shared" si="5"/>
        <v>13094.650000000001</v>
      </c>
      <c r="AC38" s="140">
        <v>978.9</v>
      </c>
      <c r="AD38" s="60">
        <f t="shared" si="6"/>
        <v>2624.15</v>
      </c>
      <c r="AE38" s="60">
        <f t="shared" si="7"/>
        <v>11449.400000000001</v>
      </c>
      <c r="AF38" s="259">
        <f t="shared" si="3"/>
        <v>0.7</v>
      </c>
      <c r="AG38" s="260">
        <f t="shared" si="8"/>
        <v>5316.5</v>
      </c>
      <c r="AH38" s="260"/>
      <c r="AI38" s="225">
        <v>2692.4</v>
      </c>
      <c r="AJ38" s="227">
        <v>0.70000658327847254</v>
      </c>
      <c r="AK38" s="60">
        <v>5316.5499999999993</v>
      </c>
      <c r="AL38" s="60">
        <v>42.31818181818182</v>
      </c>
      <c r="AM38" s="425">
        <v>0</v>
      </c>
      <c r="AN38" s="60">
        <v>0</v>
      </c>
    </row>
    <row r="39" spans="2:40" ht="15" customHeight="1" x14ac:dyDescent="0.25">
      <c r="B39" s="34">
        <v>25</v>
      </c>
      <c r="C39" s="5" t="s">
        <v>70</v>
      </c>
      <c r="D39" s="5" t="s">
        <v>15</v>
      </c>
      <c r="E39" s="118">
        <v>12</v>
      </c>
      <c r="F39" s="118">
        <v>78</v>
      </c>
      <c r="G39" s="118">
        <v>58</v>
      </c>
      <c r="H39" s="60">
        <v>6681</v>
      </c>
      <c r="I39" s="60">
        <v>182.39999999999998</v>
      </c>
      <c r="J39" s="88">
        <v>0.27657536296961532</v>
      </c>
      <c r="K39" s="60">
        <v>1847.8</v>
      </c>
      <c r="L39" s="88">
        <v>0</v>
      </c>
      <c r="M39" s="60">
        <v>0</v>
      </c>
      <c r="N39" s="88">
        <v>0</v>
      </c>
      <c r="O39" s="60">
        <v>0</v>
      </c>
      <c r="P39" s="60">
        <v>0</v>
      </c>
      <c r="Q39" s="60">
        <v>68.2</v>
      </c>
      <c r="R39" s="60">
        <v>189.4</v>
      </c>
      <c r="S39" s="60">
        <v>17</v>
      </c>
      <c r="T39" s="60">
        <v>828.8</v>
      </c>
      <c r="U39" s="88">
        <v>0.11878461308187399</v>
      </c>
      <c r="V39" s="60"/>
      <c r="W39" s="88">
        <f t="shared" si="9"/>
        <v>0.14369106421194433</v>
      </c>
      <c r="X39" s="65">
        <v>960.00000000000011</v>
      </c>
      <c r="Y39" s="60">
        <v>0</v>
      </c>
      <c r="Z39" s="60">
        <v>0</v>
      </c>
      <c r="AA39" s="60">
        <v>0</v>
      </c>
      <c r="AB39" s="60">
        <f t="shared" si="5"/>
        <v>10774.599999999999</v>
      </c>
      <c r="AC39" s="140">
        <v>1212.4000000000001</v>
      </c>
      <c r="AD39" s="60">
        <f t="shared" si="6"/>
        <v>2172.4</v>
      </c>
      <c r="AE39" s="60">
        <f t="shared" si="7"/>
        <v>9814.5999999999985</v>
      </c>
      <c r="AF39" s="259">
        <f t="shared" si="3"/>
        <v>0.7</v>
      </c>
      <c r="AG39" s="260">
        <f t="shared" si="8"/>
        <v>4676.7</v>
      </c>
      <c r="AH39" s="260"/>
      <c r="AI39" s="225">
        <v>2504.3000000000002</v>
      </c>
      <c r="AJ39" s="227">
        <v>0.70000000000000007</v>
      </c>
      <c r="AK39" s="60">
        <v>4676.7000000000007</v>
      </c>
      <c r="AL39" s="60">
        <v>81.724137931034477</v>
      </c>
      <c r="AM39" s="425">
        <v>0</v>
      </c>
      <c r="AN39" s="60">
        <v>0</v>
      </c>
    </row>
    <row r="40" spans="2:40" ht="15" customHeight="1" x14ac:dyDescent="0.25">
      <c r="B40" s="34">
        <v>26</v>
      </c>
      <c r="C40" s="5" t="s">
        <v>71</v>
      </c>
      <c r="D40" s="5" t="s">
        <v>16</v>
      </c>
      <c r="E40" s="118">
        <v>10</v>
      </c>
      <c r="F40" s="118">
        <v>78</v>
      </c>
      <c r="G40" s="118">
        <v>57</v>
      </c>
      <c r="H40" s="60">
        <v>6183.1</v>
      </c>
      <c r="I40" s="60">
        <v>219.60000000000002</v>
      </c>
      <c r="J40" s="88">
        <v>0.35728032863773834</v>
      </c>
      <c r="K40" s="60">
        <v>2209.1</v>
      </c>
      <c r="L40" s="88">
        <v>0</v>
      </c>
      <c r="M40" s="60">
        <v>0</v>
      </c>
      <c r="N40" s="88">
        <v>0</v>
      </c>
      <c r="O40" s="60">
        <v>0</v>
      </c>
      <c r="P40" s="60">
        <v>0</v>
      </c>
      <c r="Q40" s="60">
        <v>0</v>
      </c>
      <c r="R40" s="60">
        <v>115.30000000000001</v>
      </c>
      <c r="S40" s="60">
        <v>8.5</v>
      </c>
      <c r="T40" s="60">
        <v>827.2</v>
      </c>
      <c r="U40" s="88">
        <v>0.1920881111416603</v>
      </c>
      <c r="V40" s="60"/>
      <c r="W40" s="88">
        <f t="shared" si="9"/>
        <v>0.1920881111416603</v>
      </c>
      <c r="X40" s="65">
        <v>1187.6999999999998</v>
      </c>
      <c r="Y40" s="60">
        <v>0</v>
      </c>
      <c r="Z40" s="60">
        <v>0</v>
      </c>
      <c r="AA40" s="60">
        <v>32.4</v>
      </c>
      <c r="AB40" s="60">
        <f t="shared" si="5"/>
        <v>10782.9</v>
      </c>
      <c r="AC40" s="140">
        <v>918.3</v>
      </c>
      <c r="AD40" s="60">
        <f t="shared" si="6"/>
        <v>2106</v>
      </c>
      <c r="AE40" s="60">
        <f t="shared" si="7"/>
        <v>9595.2000000000007</v>
      </c>
      <c r="AF40" s="259">
        <f t="shared" si="3"/>
        <v>0.7</v>
      </c>
      <c r="AG40" s="260">
        <f t="shared" si="8"/>
        <v>4328.17</v>
      </c>
      <c r="AH40" s="260"/>
      <c r="AI40" s="225">
        <v>2222.1999999999998</v>
      </c>
      <c r="AJ40" s="227">
        <v>0.70000485193511341</v>
      </c>
      <c r="AK40" s="60">
        <v>4328.2</v>
      </c>
      <c r="AL40" s="60">
        <v>60.596491228070178</v>
      </c>
      <c r="AM40" s="425">
        <v>0</v>
      </c>
      <c r="AN40" s="60">
        <v>0</v>
      </c>
    </row>
    <row r="41" spans="2:40" ht="15" customHeight="1" x14ac:dyDescent="0.25">
      <c r="B41" s="34">
        <v>27</v>
      </c>
      <c r="C41" s="5" t="s">
        <v>72</v>
      </c>
      <c r="D41" s="5" t="s">
        <v>17</v>
      </c>
      <c r="E41" s="118">
        <v>13</v>
      </c>
      <c r="F41" s="118">
        <v>74</v>
      </c>
      <c r="G41" s="118">
        <v>60</v>
      </c>
      <c r="H41" s="60">
        <v>6708.3</v>
      </c>
      <c r="I41" s="60">
        <v>183.6</v>
      </c>
      <c r="J41" s="88">
        <v>0.31590715978712941</v>
      </c>
      <c r="K41" s="60">
        <v>2119.2000000000003</v>
      </c>
      <c r="L41" s="88">
        <v>0</v>
      </c>
      <c r="M41" s="60">
        <v>0</v>
      </c>
      <c r="N41" s="88">
        <v>0</v>
      </c>
      <c r="O41" s="60">
        <v>0</v>
      </c>
      <c r="P41" s="60">
        <v>0</v>
      </c>
      <c r="Q41" s="60">
        <v>0</v>
      </c>
      <c r="R41" s="60">
        <v>151.30000000000001</v>
      </c>
      <c r="S41" s="60">
        <v>0</v>
      </c>
      <c r="T41" s="60">
        <v>910.6</v>
      </c>
      <c r="U41" s="88">
        <v>0</v>
      </c>
      <c r="V41" s="60"/>
      <c r="W41" s="88">
        <f t="shared" si="9"/>
        <v>0.26274913167270397</v>
      </c>
      <c r="X41" s="65">
        <v>1762.6000000000001</v>
      </c>
      <c r="Y41" s="60">
        <v>0</v>
      </c>
      <c r="Z41" s="60">
        <v>0</v>
      </c>
      <c r="AA41" s="60">
        <v>0</v>
      </c>
      <c r="AB41" s="60">
        <f t="shared" si="5"/>
        <v>11835.6</v>
      </c>
      <c r="AC41" s="140">
        <v>635.4</v>
      </c>
      <c r="AD41" s="60">
        <f t="shared" si="6"/>
        <v>2398</v>
      </c>
      <c r="AE41" s="60">
        <f t="shared" si="7"/>
        <v>10073</v>
      </c>
      <c r="AF41" s="259">
        <f t="shared" si="3"/>
        <v>0.7</v>
      </c>
      <c r="AG41" s="260">
        <f t="shared" si="8"/>
        <v>4695.8099999999995</v>
      </c>
      <c r="AH41" s="260"/>
      <c r="AI41" s="225">
        <v>2297.8000000000002</v>
      </c>
      <c r="AJ41" s="227">
        <v>0.69999850930936303</v>
      </c>
      <c r="AK41" s="60">
        <v>4695.8</v>
      </c>
      <c r="AL41" s="60">
        <v>28.4</v>
      </c>
      <c r="AM41" s="425">
        <v>0</v>
      </c>
      <c r="AN41" s="60">
        <v>0</v>
      </c>
    </row>
    <row r="42" spans="2:40" ht="15" customHeight="1" x14ac:dyDescent="0.25">
      <c r="B42" s="34">
        <v>28</v>
      </c>
      <c r="C42" s="5" t="s">
        <v>73</v>
      </c>
      <c r="D42" s="5" t="s">
        <v>18</v>
      </c>
      <c r="E42" s="118">
        <v>37</v>
      </c>
      <c r="F42" s="118">
        <v>173</v>
      </c>
      <c r="G42" s="118">
        <v>151</v>
      </c>
      <c r="H42" s="60">
        <v>16974.899999999998</v>
      </c>
      <c r="I42" s="60">
        <v>404.1</v>
      </c>
      <c r="J42" s="88">
        <v>0.27438158693129272</v>
      </c>
      <c r="K42" s="60">
        <v>4657.6000000000004</v>
      </c>
      <c r="L42" s="88">
        <v>0</v>
      </c>
      <c r="M42" s="60">
        <v>0</v>
      </c>
      <c r="N42" s="88">
        <v>0</v>
      </c>
      <c r="O42" s="60">
        <v>0</v>
      </c>
      <c r="P42" s="60">
        <v>0</v>
      </c>
      <c r="Q42" s="60">
        <v>0</v>
      </c>
      <c r="R42" s="60">
        <v>246</v>
      </c>
      <c r="S42" s="60">
        <v>0</v>
      </c>
      <c r="T42" s="60">
        <v>2008.9</v>
      </c>
      <c r="U42" s="88">
        <v>0.10752935216113205</v>
      </c>
      <c r="V42" s="60"/>
      <c r="W42" s="88">
        <f t="shared" si="9"/>
        <v>0.10752935216113205</v>
      </c>
      <c r="X42" s="65">
        <v>1825.3000000000002</v>
      </c>
      <c r="Y42" s="60">
        <v>1968.7</v>
      </c>
      <c r="Z42" s="60">
        <v>25.4</v>
      </c>
      <c r="AA42" s="60">
        <v>0</v>
      </c>
      <c r="AB42" s="60">
        <f t="shared" si="5"/>
        <v>28110.9</v>
      </c>
      <c r="AC42" s="140">
        <v>3739.2</v>
      </c>
      <c r="AD42" s="60">
        <f t="shared" si="6"/>
        <v>7533.2</v>
      </c>
      <c r="AE42" s="60">
        <f t="shared" si="7"/>
        <v>24316.9</v>
      </c>
      <c r="AF42" s="259">
        <f t="shared" si="3"/>
        <v>0.7</v>
      </c>
      <c r="AG42" s="260">
        <f t="shared" si="8"/>
        <v>11882.429999999998</v>
      </c>
      <c r="AH42" s="260"/>
      <c r="AI42" s="225">
        <v>4075.5</v>
      </c>
      <c r="AJ42" s="227">
        <v>0.68387442635891826</v>
      </c>
      <c r="AK42" s="60">
        <v>11608.7</v>
      </c>
      <c r="AL42" s="60">
        <v>63.841059602649004</v>
      </c>
      <c r="AM42" s="425">
        <v>0</v>
      </c>
      <c r="AN42" s="60">
        <v>0</v>
      </c>
    </row>
    <row r="43" spans="2:40" s="1" customFormat="1" ht="15" customHeight="1" x14ac:dyDescent="0.25">
      <c r="B43" s="34">
        <v>29</v>
      </c>
      <c r="C43" s="5" t="s">
        <v>74</v>
      </c>
      <c r="D43" s="5" t="s">
        <v>19</v>
      </c>
      <c r="E43" s="118"/>
      <c r="F43" s="118">
        <v>72</v>
      </c>
      <c r="G43" s="118">
        <v>43</v>
      </c>
      <c r="H43" s="60">
        <v>3842.3</v>
      </c>
      <c r="I43" s="60">
        <v>139.20000000000002</v>
      </c>
      <c r="J43" s="88">
        <v>0.32704369778518078</v>
      </c>
      <c r="K43" s="60">
        <v>1256.6000000000001</v>
      </c>
      <c r="L43" s="88">
        <v>0</v>
      </c>
      <c r="M43" s="60">
        <v>0</v>
      </c>
      <c r="N43" s="88">
        <v>0</v>
      </c>
      <c r="O43" s="60">
        <v>0</v>
      </c>
      <c r="P43" s="60">
        <v>0</v>
      </c>
      <c r="Q43" s="60">
        <v>0</v>
      </c>
      <c r="R43" s="60">
        <v>60.180000000000007</v>
      </c>
      <c r="S43" s="60">
        <v>0</v>
      </c>
      <c r="T43" s="60">
        <v>576.2242633333334</v>
      </c>
      <c r="U43" s="88">
        <v>0</v>
      </c>
      <c r="V43" s="60"/>
      <c r="W43" s="88">
        <f t="shared" si="9"/>
        <v>0.42068843140827111</v>
      </c>
      <c r="X43" s="65">
        <v>1616.4111600000001</v>
      </c>
      <c r="Y43" s="60">
        <v>576.2242633333334</v>
      </c>
      <c r="Z43" s="60">
        <v>0</v>
      </c>
      <c r="AA43" s="60">
        <v>0</v>
      </c>
      <c r="AB43" s="60">
        <f t="shared" si="5"/>
        <v>8067.1396866666673</v>
      </c>
      <c r="AC43" s="140">
        <v>0</v>
      </c>
      <c r="AD43" s="60">
        <f t="shared" si="6"/>
        <v>2192.6354233333336</v>
      </c>
      <c r="AE43" s="60">
        <f t="shared" si="7"/>
        <v>5874.5042633333342</v>
      </c>
      <c r="AF43" s="259">
        <f t="shared" si="3"/>
        <v>0.7</v>
      </c>
      <c r="AG43" s="260">
        <f t="shared" si="8"/>
        <v>2689.61</v>
      </c>
      <c r="AH43" s="260"/>
      <c r="AI43" s="225">
        <v>0</v>
      </c>
      <c r="AJ43" s="227">
        <v>0.57065700838907252</v>
      </c>
      <c r="AK43" s="60">
        <v>2192.6354233333336</v>
      </c>
      <c r="AL43" s="60">
        <v>0</v>
      </c>
      <c r="AM43" s="425">
        <v>0</v>
      </c>
      <c r="AN43" s="60">
        <v>0</v>
      </c>
    </row>
    <row r="44" spans="2:40" ht="15" customHeight="1" x14ac:dyDescent="0.25">
      <c r="B44" s="34">
        <v>30</v>
      </c>
      <c r="C44" s="5" t="s">
        <v>75</v>
      </c>
      <c r="D44" s="5" t="s">
        <v>20</v>
      </c>
      <c r="E44" s="118">
        <v>16</v>
      </c>
      <c r="F44" s="118">
        <v>81</v>
      </c>
      <c r="G44" s="118">
        <v>59</v>
      </c>
      <c r="H44" s="60">
        <v>6733.5999999999995</v>
      </c>
      <c r="I44" s="60">
        <v>166.8</v>
      </c>
      <c r="J44" s="88">
        <v>0.27102887014375671</v>
      </c>
      <c r="K44" s="60">
        <v>1825</v>
      </c>
      <c r="L44" s="88">
        <v>0</v>
      </c>
      <c r="M44" s="60">
        <v>0</v>
      </c>
      <c r="N44" s="88">
        <v>0</v>
      </c>
      <c r="O44" s="60">
        <v>0</v>
      </c>
      <c r="P44" s="60">
        <v>0</v>
      </c>
      <c r="Q44" s="60">
        <v>35.700000000000003</v>
      </c>
      <c r="R44" s="60">
        <v>126.5</v>
      </c>
      <c r="S44" s="60">
        <v>12.8</v>
      </c>
      <c r="T44" s="60">
        <v>929.29999999999984</v>
      </c>
      <c r="U44" s="88">
        <v>0.15816205298800048</v>
      </c>
      <c r="V44" s="60"/>
      <c r="W44" s="88">
        <f t="shared" si="9"/>
        <v>0.3370559581798741</v>
      </c>
      <c r="X44" s="65">
        <v>2269.6</v>
      </c>
      <c r="Y44" s="60">
        <v>0</v>
      </c>
      <c r="Z44" s="60">
        <v>0</v>
      </c>
      <c r="AA44" s="60">
        <v>0</v>
      </c>
      <c r="AB44" s="60">
        <f t="shared" si="5"/>
        <v>12099.3</v>
      </c>
      <c r="AC44" s="140">
        <v>269.3</v>
      </c>
      <c r="AD44" s="60">
        <f t="shared" si="6"/>
        <v>2538.9</v>
      </c>
      <c r="AE44" s="60">
        <f t="shared" si="7"/>
        <v>9829.6999999999989</v>
      </c>
      <c r="AF44" s="259">
        <f t="shared" si="3"/>
        <v>0.7</v>
      </c>
      <c r="AG44" s="260">
        <f t="shared" si="8"/>
        <v>4713.5199999999995</v>
      </c>
      <c r="AH44" s="260"/>
      <c r="AI44" s="225">
        <v>2174.6</v>
      </c>
      <c r="AJ44" s="227">
        <v>0.69999702982060119</v>
      </c>
      <c r="AK44" s="60">
        <v>4713.5</v>
      </c>
      <c r="AL44" s="60">
        <v>56.66101694915254</v>
      </c>
      <c r="AM44" s="425">
        <v>0</v>
      </c>
      <c r="AN44" s="60">
        <v>0</v>
      </c>
    </row>
    <row r="45" spans="2:40" ht="15" customHeight="1" x14ac:dyDescent="0.25">
      <c r="B45" s="34">
        <v>31</v>
      </c>
      <c r="C45" s="5" t="s">
        <v>76</v>
      </c>
      <c r="D45" s="5" t="s">
        <v>21</v>
      </c>
      <c r="E45" s="118">
        <v>12</v>
      </c>
      <c r="F45" s="118">
        <v>66</v>
      </c>
      <c r="G45" s="118">
        <v>50</v>
      </c>
      <c r="H45" s="60">
        <v>5946.3</v>
      </c>
      <c r="I45" s="60">
        <v>162</v>
      </c>
      <c r="J45" s="88">
        <v>0.2840758118493853</v>
      </c>
      <c r="K45" s="60">
        <v>1689.1999999999998</v>
      </c>
      <c r="L45" s="88">
        <v>0</v>
      </c>
      <c r="M45" s="60">
        <v>0</v>
      </c>
      <c r="N45" s="88">
        <v>0</v>
      </c>
      <c r="O45" s="60">
        <v>0</v>
      </c>
      <c r="P45" s="60">
        <v>0</v>
      </c>
      <c r="Q45" s="60">
        <v>0</v>
      </c>
      <c r="R45" s="60">
        <v>145</v>
      </c>
      <c r="S45" s="60">
        <v>8.5</v>
      </c>
      <c r="T45" s="60">
        <v>739.00000000000011</v>
      </c>
      <c r="U45" s="88">
        <v>7.424785160519988E-2</v>
      </c>
      <c r="V45" s="60"/>
      <c r="W45" s="88">
        <f t="shared" si="9"/>
        <v>0.18433311470998773</v>
      </c>
      <c r="X45" s="65">
        <v>1096.1000000000001</v>
      </c>
      <c r="Y45" s="60">
        <v>0</v>
      </c>
      <c r="Z45" s="60">
        <v>0</v>
      </c>
      <c r="AA45" s="60">
        <v>0</v>
      </c>
      <c r="AB45" s="60">
        <f t="shared" si="5"/>
        <v>9786.1</v>
      </c>
      <c r="AC45" s="140">
        <v>888.9</v>
      </c>
      <c r="AD45" s="60">
        <f t="shared" si="6"/>
        <v>1985</v>
      </c>
      <c r="AE45" s="60">
        <f t="shared" si="7"/>
        <v>8690</v>
      </c>
      <c r="AF45" s="259">
        <f t="shared" si="3"/>
        <v>0.7</v>
      </c>
      <c r="AG45" s="260">
        <f t="shared" si="8"/>
        <v>4162.41</v>
      </c>
      <c r="AH45" s="260"/>
      <c r="AI45" s="225">
        <v>2177.4</v>
      </c>
      <c r="AJ45" s="227">
        <v>0.6999983182819568</v>
      </c>
      <c r="AK45" s="60">
        <v>4162.3999999999996</v>
      </c>
      <c r="AL45" s="60">
        <v>104.18</v>
      </c>
      <c r="AM45" s="425">
        <v>5.0999999999999997E-2</v>
      </c>
      <c r="AN45" s="60">
        <v>303.3</v>
      </c>
    </row>
    <row r="46" spans="2:40" ht="15" customHeight="1" x14ac:dyDescent="0.25">
      <c r="B46" s="34">
        <v>32</v>
      </c>
      <c r="C46" s="5" t="s">
        <v>77</v>
      </c>
      <c r="D46" s="5" t="s">
        <v>22</v>
      </c>
      <c r="E46" s="118">
        <v>14</v>
      </c>
      <c r="F46" s="118">
        <v>61</v>
      </c>
      <c r="G46" s="118">
        <v>46</v>
      </c>
      <c r="H46" s="60">
        <v>5818.7000000000007</v>
      </c>
      <c r="I46" s="60">
        <v>111.6</v>
      </c>
      <c r="J46" s="88">
        <v>0.20463333734339278</v>
      </c>
      <c r="K46" s="60">
        <v>1190.6999999999998</v>
      </c>
      <c r="L46" s="88">
        <v>0</v>
      </c>
      <c r="M46" s="60">
        <v>0</v>
      </c>
      <c r="N46" s="88">
        <v>0</v>
      </c>
      <c r="O46" s="60">
        <v>0</v>
      </c>
      <c r="P46" s="60">
        <v>0</v>
      </c>
      <c r="Q46" s="60">
        <v>0</v>
      </c>
      <c r="R46" s="60">
        <v>113.7</v>
      </c>
      <c r="S46" s="60">
        <v>12.8</v>
      </c>
      <c r="T46" s="60">
        <v>743.7</v>
      </c>
      <c r="U46" s="88">
        <v>2.646639283688796E-2</v>
      </c>
      <c r="V46" s="60"/>
      <c r="W46" s="88">
        <f t="shared" si="9"/>
        <v>0.28793373090209151</v>
      </c>
      <c r="X46" s="65">
        <v>1675.4</v>
      </c>
      <c r="Y46" s="60">
        <v>0</v>
      </c>
      <c r="Z46" s="60">
        <v>0</v>
      </c>
      <c r="AA46" s="60">
        <v>0</v>
      </c>
      <c r="AB46" s="60">
        <f t="shared" si="5"/>
        <v>9666.6</v>
      </c>
      <c r="AC46" s="140">
        <v>447.8</v>
      </c>
      <c r="AD46" s="60">
        <f t="shared" si="6"/>
        <v>2123.2000000000003</v>
      </c>
      <c r="AE46" s="60">
        <f t="shared" si="7"/>
        <v>7991.2000000000007</v>
      </c>
      <c r="AF46" s="259">
        <f t="shared" si="3"/>
        <v>0.7</v>
      </c>
      <c r="AG46" s="260">
        <f t="shared" si="8"/>
        <v>4073.09</v>
      </c>
      <c r="AH46" s="260"/>
      <c r="AI46" s="225">
        <v>1949.9</v>
      </c>
      <c r="AJ46" s="227">
        <v>0.70000171859693738</v>
      </c>
      <c r="AK46" s="60">
        <v>4073.1</v>
      </c>
      <c r="AL46" s="60">
        <v>34.282608695652172</v>
      </c>
      <c r="AM46" s="425">
        <v>0</v>
      </c>
      <c r="AN46" s="60">
        <v>0</v>
      </c>
    </row>
    <row r="47" spans="2:40" s="1" customFormat="1" ht="15" customHeight="1" x14ac:dyDescent="0.25">
      <c r="B47" s="34">
        <v>33</v>
      </c>
      <c r="C47" s="5" t="s">
        <v>78</v>
      </c>
      <c r="D47" s="5" t="s">
        <v>23</v>
      </c>
      <c r="E47" s="118">
        <v>9</v>
      </c>
      <c r="F47" s="118">
        <v>84</v>
      </c>
      <c r="G47" s="118">
        <v>62</v>
      </c>
      <c r="H47" s="60">
        <v>6891.5000000000009</v>
      </c>
      <c r="I47" s="60">
        <v>188.4</v>
      </c>
      <c r="J47" s="88">
        <v>0.33400565914532393</v>
      </c>
      <c r="K47" s="60">
        <v>2301.8000000000002</v>
      </c>
      <c r="L47" s="88">
        <v>0</v>
      </c>
      <c r="M47" s="60">
        <v>0</v>
      </c>
      <c r="N47" s="88">
        <v>0</v>
      </c>
      <c r="O47" s="60">
        <v>0</v>
      </c>
      <c r="P47" s="60">
        <v>0</v>
      </c>
      <c r="Q47" s="60">
        <v>0</v>
      </c>
      <c r="R47" s="60">
        <v>186.8</v>
      </c>
      <c r="S47" s="60">
        <v>38.4</v>
      </c>
      <c r="T47" s="60">
        <v>918.2</v>
      </c>
      <c r="U47" s="88">
        <v>0</v>
      </c>
      <c r="V47" s="60"/>
      <c r="W47" s="88">
        <f t="shared" si="9"/>
        <v>0.20626859174345202</v>
      </c>
      <c r="X47" s="65">
        <v>1421.4999999999998</v>
      </c>
      <c r="Y47" s="60">
        <v>0</v>
      </c>
      <c r="Z47" s="60">
        <v>0</v>
      </c>
      <c r="AA47" s="60">
        <v>0</v>
      </c>
      <c r="AB47" s="60">
        <f t="shared" si="5"/>
        <v>11946.6</v>
      </c>
      <c r="AC47" s="140">
        <v>947.4</v>
      </c>
      <c r="AD47" s="60">
        <f t="shared" si="6"/>
        <v>2368.8999999999996</v>
      </c>
      <c r="AE47" s="60">
        <f t="shared" si="7"/>
        <v>10525.1</v>
      </c>
      <c r="AF47" s="259">
        <f t="shared" si="3"/>
        <v>0.7</v>
      </c>
      <c r="AG47" s="260">
        <f t="shared" si="8"/>
        <v>4824.05</v>
      </c>
      <c r="AH47" s="260"/>
      <c r="AI47" s="225">
        <v>2455.1999999999998</v>
      </c>
      <c r="AJ47" s="227">
        <v>0.70000725531451768</v>
      </c>
      <c r="AK47" s="60">
        <v>4824.0999999999995</v>
      </c>
      <c r="AL47" s="60">
        <v>37.20967741935484</v>
      </c>
      <c r="AM47" s="425">
        <v>0</v>
      </c>
      <c r="AN47" s="60">
        <v>0</v>
      </c>
    </row>
    <row r="48" spans="2:40" s="1" customFormat="1" ht="15" customHeight="1" x14ac:dyDescent="0.25">
      <c r="B48" s="34">
        <v>34</v>
      </c>
      <c r="C48" s="5" t="s">
        <v>79</v>
      </c>
      <c r="D48" s="5" t="s">
        <v>80</v>
      </c>
      <c r="E48" s="118">
        <v>74</v>
      </c>
      <c r="F48" s="118">
        <v>300</v>
      </c>
      <c r="G48" s="118">
        <v>253</v>
      </c>
      <c r="H48" s="60">
        <v>28369.1</v>
      </c>
      <c r="I48" s="60">
        <v>626.40000000000009</v>
      </c>
      <c r="J48" s="88">
        <v>0.231720428212386</v>
      </c>
      <c r="K48" s="60">
        <v>6573.7</v>
      </c>
      <c r="L48" s="88">
        <v>1.0493811929176464E-2</v>
      </c>
      <c r="M48" s="60">
        <v>297.7</v>
      </c>
      <c r="N48" s="88">
        <v>0</v>
      </c>
      <c r="O48" s="60">
        <v>0</v>
      </c>
      <c r="P48" s="60">
        <v>0</v>
      </c>
      <c r="Q48" s="60">
        <v>0</v>
      </c>
      <c r="R48" s="60">
        <v>440.4</v>
      </c>
      <c r="S48" s="60">
        <v>86</v>
      </c>
      <c r="T48" s="60">
        <v>3579.1333333333332</v>
      </c>
      <c r="U48" s="88">
        <v>0.19940516265937233</v>
      </c>
      <c r="V48" s="60"/>
      <c r="W48" s="88">
        <f t="shared" si="9"/>
        <v>0.22101670479500585</v>
      </c>
      <c r="X48" s="65">
        <v>6270.0450000000001</v>
      </c>
      <c r="Y48" s="60">
        <v>0</v>
      </c>
      <c r="Z48" s="60">
        <v>0</v>
      </c>
      <c r="AA48" s="60">
        <v>0</v>
      </c>
      <c r="AB48" s="60">
        <f t="shared" si="5"/>
        <v>46242.478333333325</v>
      </c>
      <c r="AC48" s="140">
        <v>3652.3</v>
      </c>
      <c r="AD48" s="60">
        <f t="shared" si="6"/>
        <v>9922.3450000000012</v>
      </c>
      <c r="AE48" s="60">
        <f t="shared" si="7"/>
        <v>39972.433333333327</v>
      </c>
      <c r="AF48" s="259">
        <f t="shared" si="3"/>
        <v>0.7</v>
      </c>
      <c r="AG48" s="260">
        <f t="shared" si="8"/>
        <v>19858.37</v>
      </c>
      <c r="AH48" s="140">
        <v>1658.1</v>
      </c>
      <c r="AI48" s="225">
        <v>9936</v>
      </c>
      <c r="AJ48" s="227">
        <v>0.6999991187594955</v>
      </c>
      <c r="AK48" s="60">
        <v>19858.345000000001</v>
      </c>
      <c r="AL48" s="60">
        <v>101.17391304347827</v>
      </c>
      <c r="AM48" s="425">
        <v>5.0999999999999997E-2</v>
      </c>
      <c r="AN48" s="60">
        <v>1446.8</v>
      </c>
    </row>
    <row r="49" spans="2:40" ht="18.75" customHeight="1" x14ac:dyDescent="0.25">
      <c r="B49" s="34">
        <v>35</v>
      </c>
      <c r="C49" s="4" t="s">
        <v>81</v>
      </c>
      <c r="D49" s="3"/>
      <c r="E49" s="117">
        <f>SUM(E50:E72)</f>
        <v>457</v>
      </c>
      <c r="F49" s="117">
        <f>SUM(F50:F72)</f>
        <v>2037</v>
      </c>
      <c r="G49" s="117">
        <f>SUM(G50:G72)</f>
        <v>1824</v>
      </c>
      <c r="H49" s="132">
        <f>SUM(H50:H72)</f>
        <v>205933.658</v>
      </c>
      <c r="I49" s="132">
        <f>SUM(I50:I72)</f>
        <v>5004.5999999999995</v>
      </c>
      <c r="J49" s="87">
        <f>K49/H49</f>
        <v>0.23561080821475042</v>
      </c>
      <c r="K49" s="132">
        <f>SUM(K50:K72)</f>
        <v>48520.195599999999</v>
      </c>
      <c r="L49" s="87">
        <f>M49/H49</f>
        <v>6.2568693846054057E-3</v>
      </c>
      <c r="M49" s="132">
        <f>SUM(M50:M72)</f>
        <v>1288.5</v>
      </c>
      <c r="N49" s="87">
        <f>O49/H49</f>
        <v>0</v>
      </c>
      <c r="O49" s="132">
        <f t="shared" ref="O49:T49" si="10">SUM(O50:O72)</f>
        <v>0</v>
      </c>
      <c r="P49" s="132">
        <f t="shared" si="10"/>
        <v>0</v>
      </c>
      <c r="Q49" s="132">
        <f t="shared" si="10"/>
        <v>443.90000000000003</v>
      </c>
      <c r="R49" s="132">
        <f t="shared" si="10"/>
        <v>4145.0880000000006</v>
      </c>
      <c r="S49" s="132">
        <f t="shared" si="10"/>
        <v>356.8492</v>
      </c>
      <c r="T49" s="132">
        <f t="shared" si="10"/>
        <v>25312.764009166662</v>
      </c>
      <c r="U49" s="87">
        <f>V49/H49</f>
        <v>0</v>
      </c>
      <c r="V49" s="132">
        <f>SUM(V50:V72)</f>
        <v>0</v>
      </c>
      <c r="W49" s="87">
        <f t="shared" si="9"/>
        <v>0.19928710483062462</v>
      </c>
      <c r="X49" s="315">
        <f t="shared" ref="X49:AD49" si="11">SUM(X50:X72)</f>
        <v>41039.922489999997</v>
      </c>
      <c r="Y49" s="132">
        <f t="shared" si="11"/>
        <v>4114.7942991666669</v>
      </c>
      <c r="Z49" s="132">
        <f t="shared" si="11"/>
        <v>1064.5</v>
      </c>
      <c r="AA49" s="132">
        <f t="shared" si="11"/>
        <v>0</v>
      </c>
      <c r="AB49" s="132">
        <f t="shared" si="11"/>
        <v>337224.77159833332</v>
      </c>
      <c r="AC49" s="129">
        <f t="shared" si="11"/>
        <v>33698.1</v>
      </c>
      <c r="AD49" s="129">
        <f t="shared" si="11"/>
        <v>78852.816789166667</v>
      </c>
      <c r="AE49" s="129">
        <f>SUM(AE50:AE72)</f>
        <v>292070.05480916664</v>
      </c>
      <c r="AF49" s="258">
        <f t="shared" si="3"/>
        <v>0.7</v>
      </c>
      <c r="AG49" s="255">
        <f>SUM(AG50:AG72)</f>
        <v>144153.56059999997</v>
      </c>
      <c r="AH49" s="255"/>
      <c r="AI49" s="129">
        <v>61331.200000000004</v>
      </c>
      <c r="AJ49" s="226">
        <v>0.68072416209479791</v>
      </c>
      <c r="AK49" s="132">
        <v>140184.01678916666</v>
      </c>
      <c r="AL49" s="132"/>
      <c r="AM49" s="424"/>
      <c r="AN49" s="132">
        <v>13429.9</v>
      </c>
    </row>
    <row r="50" spans="2:40" ht="16.5" customHeight="1" x14ac:dyDescent="0.25">
      <c r="B50" s="34">
        <v>36</v>
      </c>
      <c r="C50" s="5" t="s">
        <v>24</v>
      </c>
      <c r="D50" s="5" t="s">
        <v>24</v>
      </c>
      <c r="E50" s="118">
        <v>23</v>
      </c>
      <c r="F50" s="118">
        <v>92</v>
      </c>
      <c r="G50" s="118">
        <v>73</v>
      </c>
      <c r="H50" s="60">
        <v>8777.4999999999982</v>
      </c>
      <c r="I50" s="60">
        <v>164.4</v>
      </c>
      <c r="J50" s="88">
        <v>0.17372828254058675</v>
      </c>
      <c r="K50" s="60">
        <v>1524.8999999999999</v>
      </c>
      <c r="L50" s="88">
        <v>0</v>
      </c>
      <c r="M50" s="60">
        <v>0</v>
      </c>
      <c r="N50" s="88">
        <v>0</v>
      </c>
      <c r="O50" s="60">
        <v>0</v>
      </c>
      <c r="P50" s="60">
        <v>0</v>
      </c>
      <c r="Q50" s="60">
        <v>0</v>
      </c>
      <c r="R50" s="60">
        <v>80.599999999999994</v>
      </c>
      <c r="S50" s="60">
        <v>0</v>
      </c>
      <c r="T50" s="60">
        <v>1002.6999999999998</v>
      </c>
      <c r="U50" s="88">
        <v>0.10153232697237256</v>
      </c>
      <c r="V50" s="60"/>
      <c r="W50" s="88">
        <f t="shared" si="9"/>
        <v>0.16990031330105387</v>
      </c>
      <c r="X50" s="65">
        <v>1491.3000000000002</v>
      </c>
      <c r="Y50" s="60">
        <v>1002.6999999999998</v>
      </c>
      <c r="Z50" s="60">
        <v>0</v>
      </c>
      <c r="AA50" s="60">
        <v>0</v>
      </c>
      <c r="AB50" s="60">
        <f t="shared" ref="AB50:AB72" si="12">H50+I50+K50+M50+O50+P50+Q50+R50+S50+T50+V50+X50+Y50+Z50+AA50</f>
        <v>14044.099999999999</v>
      </c>
      <c r="AC50" s="140">
        <v>1475.4</v>
      </c>
      <c r="AD50" s="60">
        <f t="shared" ref="AD50:AD72" si="13">AC50+Y50+X50+V50</f>
        <v>3969.4</v>
      </c>
      <c r="AE50" s="60">
        <f t="shared" ref="AE50:AE72" si="14">H50+I50+K50+M50+O50+Q50+R50+S50+T50+Z50+AA50</f>
        <v>11550.099999999999</v>
      </c>
      <c r="AF50" s="259">
        <f t="shared" si="3"/>
        <v>0.7</v>
      </c>
      <c r="AG50" s="260">
        <f t="shared" ref="AG50:AG72" si="15">H50*AF50</f>
        <v>6144.2499999999982</v>
      </c>
      <c r="AH50" s="260"/>
      <c r="AI50" s="225">
        <v>2174.9</v>
      </c>
      <c r="AJ50" s="227">
        <v>0.70000569638279697</v>
      </c>
      <c r="AK50" s="60">
        <v>6144.2999999999993</v>
      </c>
      <c r="AL50" s="60">
        <v>181.02739726027397</v>
      </c>
      <c r="AM50" s="425">
        <v>7.0999999999999994E-2</v>
      </c>
      <c r="AN50" s="60">
        <v>623.20000000000005</v>
      </c>
    </row>
    <row r="51" spans="2:40" ht="16.5" customHeight="1" x14ac:dyDescent="0.25">
      <c r="B51" s="34">
        <v>37</v>
      </c>
      <c r="C51" s="5" t="s">
        <v>25</v>
      </c>
      <c r="D51" s="5" t="s">
        <v>25</v>
      </c>
      <c r="E51" s="118">
        <v>15</v>
      </c>
      <c r="F51" s="118">
        <v>61</v>
      </c>
      <c r="G51" s="118">
        <v>61</v>
      </c>
      <c r="H51" s="60">
        <v>7234.2599999999993</v>
      </c>
      <c r="I51" s="60">
        <v>184.8</v>
      </c>
      <c r="J51" s="88">
        <v>0.27214670194325336</v>
      </c>
      <c r="K51" s="60">
        <v>1968.78</v>
      </c>
      <c r="L51" s="88">
        <v>0</v>
      </c>
      <c r="M51" s="60">
        <v>0</v>
      </c>
      <c r="N51" s="88">
        <v>0</v>
      </c>
      <c r="O51" s="60">
        <v>0</v>
      </c>
      <c r="P51" s="60">
        <v>0</v>
      </c>
      <c r="Q51" s="60">
        <v>0</v>
      </c>
      <c r="R51" s="60">
        <v>48.6</v>
      </c>
      <c r="S51" s="60">
        <v>0</v>
      </c>
      <c r="T51" s="60">
        <v>903.50100000000009</v>
      </c>
      <c r="U51" s="88">
        <v>0.23858694600415248</v>
      </c>
      <c r="V51" s="60"/>
      <c r="W51" s="88">
        <f t="shared" si="9"/>
        <v>0.23858694600415248</v>
      </c>
      <c r="X51" s="65">
        <v>1726</v>
      </c>
      <c r="Y51" s="60">
        <v>0</v>
      </c>
      <c r="Z51" s="60">
        <v>0</v>
      </c>
      <c r="AA51" s="60">
        <v>0</v>
      </c>
      <c r="AB51" s="60">
        <f t="shared" si="12"/>
        <v>12065.941000000001</v>
      </c>
      <c r="AC51" s="140">
        <v>863.7</v>
      </c>
      <c r="AD51" s="60">
        <f t="shared" si="13"/>
        <v>2589.6999999999998</v>
      </c>
      <c r="AE51" s="60">
        <f t="shared" si="14"/>
        <v>10339.941000000001</v>
      </c>
      <c r="AF51" s="259">
        <f t="shared" si="3"/>
        <v>0.7</v>
      </c>
      <c r="AG51" s="260">
        <f t="shared" si="15"/>
        <v>5063.9819999999991</v>
      </c>
      <c r="AH51" s="260"/>
      <c r="AI51" s="225">
        <v>2474.3000000000002</v>
      </c>
      <c r="AJ51" s="227">
        <v>0.70000248816050303</v>
      </c>
      <c r="AK51" s="60">
        <v>5064</v>
      </c>
      <c r="AL51" s="60">
        <v>434.86885245901641</v>
      </c>
      <c r="AM51" s="425">
        <v>0.10100000000000001</v>
      </c>
      <c r="AN51" s="60">
        <v>730.7</v>
      </c>
    </row>
    <row r="52" spans="2:40" ht="16.5" customHeight="1" x14ac:dyDescent="0.25">
      <c r="B52" s="34">
        <v>38</v>
      </c>
      <c r="C52" s="5" t="s">
        <v>26</v>
      </c>
      <c r="D52" s="5" t="s">
        <v>26</v>
      </c>
      <c r="E52" s="118">
        <v>44</v>
      </c>
      <c r="F52" s="118">
        <v>178</v>
      </c>
      <c r="G52" s="118">
        <v>166</v>
      </c>
      <c r="H52" s="60">
        <v>18952.400000000001</v>
      </c>
      <c r="I52" s="60">
        <v>327.5</v>
      </c>
      <c r="J52" s="88">
        <v>0.17322872037314535</v>
      </c>
      <c r="K52" s="60">
        <v>3283.1000000000004</v>
      </c>
      <c r="L52" s="88">
        <v>1.3470589476794496E-2</v>
      </c>
      <c r="M52" s="60">
        <v>255.3</v>
      </c>
      <c r="N52" s="88">
        <v>0</v>
      </c>
      <c r="O52" s="60">
        <v>0</v>
      </c>
      <c r="P52" s="60">
        <v>0</v>
      </c>
      <c r="Q52" s="60">
        <v>0</v>
      </c>
      <c r="R52" s="60">
        <v>454.9</v>
      </c>
      <c r="S52" s="60">
        <v>29.7</v>
      </c>
      <c r="T52" s="60">
        <v>2354.4</v>
      </c>
      <c r="U52" s="88">
        <v>6.6455963360840836E-2</v>
      </c>
      <c r="V52" s="60"/>
      <c r="W52" s="88">
        <f t="shared" si="9"/>
        <v>0.26107511449737236</v>
      </c>
      <c r="X52" s="65">
        <v>4948</v>
      </c>
      <c r="Y52" s="60">
        <v>0</v>
      </c>
      <c r="Z52" s="60">
        <v>0</v>
      </c>
      <c r="AA52" s="60">
        <v>0</v>
      </c>
      <c r="AB52" s="60">
        <f t="shared" si="12"/>
        <v>30605.300000000003</v>
      </c>
      <c r="AC52" s="140">
        <v>1809.7</v>
      </c>
      <c r="AD52" s="60">
        <f t="shared" si="13"/>
        <v>6757.7</v>
      </c>
      <c r="AE52" s="60">
        <f t="shared" si="14"/>
        <v>25657.300000000003</v>
      </c>
      <c r="AF52" s="259">
        <f t="shared" si="3"/>
        <v>0.7</v>
      </c>
      <c r="AG52" s="260">
        <f t="shared" si="15"/>
        <v>13266.68</v>
      </c>
      <c r="AH52" s="260"/>
      <c r="AI52" s="225">
        <v>6509</v>
      </c>
      <c r="AJ52" s="227">
        <v>0.7000010552753213</v>
      </c>
      <c r="AK52" s="60">
        <v>13266.7</v>
      </c>
      <c r="AL52" s="60">
        <v>173.29518072289156</v>
      </c>
      <c r="AM52" s="425">
        <v>7.0999999999999994E-2</v>
      </c>
      <c r="AN52" s="60">
        <v>1345.6</v>
      </c>
    </row>
    <row r="53" spans="2:40" ht="16.5" customHeight="1" x14ac:dyDescent="0.25">
      <c r="B53" s="34">
        <v>39</v>
      </c>
      <c r="C53" s="5" t="s">
        <v>27</v>
      </c>
      <c r="D53" s="5" t="s">
        <v>27</v>
      </c>
      <c r="E53" s="118">
        <v>46</v>
      </c>
      <c r="F53" s="118">
        <v>166</v>
      </c>
      <c r="G53" s="118">
        <v>158</v>
      </c>
      <c r="H53" s="60">
        <v>18132.599999999999</v>
      </c>
      <c r="I53" s="60">
        <v>401.2</v>
      </c>
      <c r="J53" s="88">
        <v>0.22955891598557296</v>
      </c>
      <c r="K53" s="60">
        <v>4162.5</v>
      </c>
      <c r="L53" s="88">
        <v>0</v>
      </c>
      <c r="M53" s="60">
        <v>0</v>
      </c>
      <c r="N53" s="88">
        <v>0</v>
      </c>
      <c r="O53" s="60">
        <v>0</v>
      </c>
      <c r="P53" s="60">
        <v>0</v>
      </c>
      <c r="Q53" s="60">
        <v>0</v>
      </c>
      <c r="R53" s="60">
        <v>376.7</v>
      </c>
      <c r="S53" s="60">
        <v>19.7</v>
      </c>
      <c r="T53" s="60">
        <v>2160.5</v>
      </c>
      <c r="U53" s="88">
        <v>0</v>
      </c>
      <c r="V53" s="60"/>
      <c r="W53" s="88">
        <f t="shared" si="9"/>
        <v>0.15518458467070362</v>
      </c>
      <c r="X53" s="65">
        <v>2813.9</v>
      </c>
      <c r="Y53" s="60">
        <v>0</v>
      </c>
      <c r="Z53" s="60">
        <v>0</v>
      </c>
      <c r="AA53" s="60">
        <v>0</v>
      </c>
      <c r="AB53" s="60">
        <f t="shared" si="12"/>
        <v>28067.100000000002</v>
      </c>
      <c r="AC53" s="140">
        <v>3845.4</v>
      </c>
      <c r="AD53" s="60">
        <f t="shared" si="13"/>
        <v>6659.3</v>
      </c>
      <c r="AE53" s="60">
        <f t="shared" si="14"/>
        <v>25253.200000000001</v>
      </c>
      <c r="AF53" s="259">
        <f t="shared" si="3"/>
        <v>0.7</v>
      </c>
      <c r="AG53" s="260">
        <f t="shared" si="15"/>
        <v>12692.819999999998</v>
      </c>
      <c r="AH53" s="260"/>
      <c r="AI53" s="225">
        <v>4141</v>
      </c>
      <c r="AJ53" s="227">
        <v>0.59562886734389997</v>
      </c>
      <c r="AK53" s="60">
        <v>10800.3</v>
      </c>
      <c r="AL53" s="60">
        <v>74.531645569620252</v>
      </c>
      <c r="AM53" s="425">
        <v>0</v>
      </c>
      <c r="AN53" s="60">
        <v>0</v>
      </c>
    </row>
    <row r="54" spans="2:40" ht="16.5" customHeight="1" x14ac:dyDescent="0.25">
      <c r="B54" s="34">
        <v>40</v>
      </c>
      <c r="C54" s="5" t="s">
        <v>28</v>
      </c>
      <c r="D54" s="5" t="s">
        <v>28</v>
      </c>
      <c r="E54" s="118">
        <v>20</v>
      </c>
      <c r="F54" s="118">
        <v>85</v>
      </c>
      <c r="G54" s="118">
        <v>85</v>
      </c>
      <c r="H54" s="60">
        <v>9576.11</v>
      </c>
      <c r="I54" s="60">
        <v>258.60000000000002</v>
      </c>
      <c r="J54" s="88">
        <v>0.34228930118806067</v>
      </c>
      <c r="K54" s="60">
        <v>3277.7999999999997</v>
      </c>
      <c r="L54" s="88">
        <v>0</v>
      </c>
      <c r="M54" s="60">
        <v>0</v>
      </c>
      <c r="N54" s="88">
        <v>0</v>
      </c>
      <c r="O54" s="60">
        <v>0</v>
      </c>
      <c r="P54" s="60">
        <v>0</v>
      </c>
      <c r="Q54" s="60">
        <v>0</v>
      </c>
      <c r="R54" s="60">
        <v>208.60000000000002</v>
      </c>
      <c r="S54" s="60">
        <v>21</v>
      </c>
      <c r="T54" s="60">
        <v>1143.5258333333331</v>
      </c>
      <c r="U54" s="88">
        <v>7.8257246418430862E-2</v>
      </c>
      <c r="V54" s="60"/>
      <c r="W54" s="88">
        <f t="shared" si="9"/>
        <v>7.8257246418430862E-2</v>
      </c>
      <c r="X54" s="65">
        <v>749.4</v>
      </c>
      <c r="Y54" s="60">
        <v>34.9</v>
      </c>
      <c r="Z54" s="60">
        <v>0</v>
      </c>
      <c r="AA54" s="60">
        <v>0</v>
      </c>
      <c r="AB54" s="60">
        <f t="shared" si="12"/>
        <v>15269.935833333333</v>
      </c>
      <c r="AC54" s="140">
        <v>2255.4</v>
      </c>
      <c r="AD54" s="60">
        <f t="shared" si="13"/>
        <v>3039.7000000000003</v>
      </c>
      <c r="AE54" s="60">
        <f t="shared" si="14"/>
        <v>14485.635833333334</v>
      </c>
      <c r="AF54" s="259">
        <f t="shared" si="3"/>
        <v>0.7</v>
      </c>
      <c r="AG54" s="260">
        <f t="shared" si="15"/>
        <v>6703.277</v>
      </c>
      <c r="AH54" s="260"/>
      <c r="AI54" s="225">
        <v>3663.6</v>
      </c>
      <c r="AJ54" s="227">
        <v>0.70000240181033846</v>
      </c>
      <c r="AK54" s="60">
        <v>6703.3</v>
      </c>
      <c r="AL54" s="60">
        <v>446.07058823529411</v>
      </c>
      <c r="AM54" s="425">
        <v>0.10100000000000001</v>
      </c>
      <c r="AN54" s="60">
        <v>967.2</v>
      </c>
    </row>
    <row r="55" spans="2:40" ht="16.5" customHeight="1" x14ac:dyDescent="0.25">
      <c r="B55" s="34">
        <v>41</v>
      </c>
      <c r="C55" s="5" t="s">
        <v>29</v>
      </c>
      <c r="D55" s="5" t="s">
        <v>29</v>
      </c>
      <c r="E55" s="118">
        <v>12</v>
      </c>
      <c r="F55" s="118">
        <v>56</v>
      </c>
      <c r="G55" s="118">
        <v>54</v>
      </c>
      <c r="H55" s="60">
        <v>6204.2</v>
      </c>
      <c r="I55" s="60">
        <v>155.80000000000001</v>
      </c>
      <c r="J55" s="88">
        <v>0.25750298185100418</v>
      </c>
      <c r="K55" s="60">
        <v>1597.6</v>
      </c>
      <c r="L55" s="88">
        <v>0</v>
      </c>
      <c r="M55" s="60">
        <v>0</v>
      </c>
      <c r="N55" s="88">
        <v>0</v>
      </c>
      <c r="O55" s="60">
        <v>0</v>
      </c>
      <c r="P55" s="60">
        <v>0</v>
      </c>
      <c r="Q55" s="60">
        <v>0</v>
      </c>
      <c r="R55" s="60">
        <v>89.4</v>
      </c>
      <c r="S55" s="60">
        <v>4.3</v>
      </c>
      <c r="T55" s="60">
        <v>685.01666666666654</v>
      </c>
      <c r="U55" s="88">
        <v>8.2411914509525827E-2</v>
      </c>
      <c r="V55" s="60"/>
      <c r="W55" s="88">
        <f t="shared" si="9"/>
        <v>8.2411914509525813E-2</v>
      </c>
      <c r="X55" s="65">
        <v>511.30000000000007</v>
      </c>
      <c r="Y55" s="60">
        <v>675</v>
      </c>
      <c r="Z55" s="60">
        <v>0</v>
      </c>
      <c r="AA55" s="60">
        <v>0</v>
      </c>
      <c r="AB55" s="60">
        <f t="shared" si="12"/>
        <v>9922.6166666666668</v>
      </c>
      <c r="AC55" s="140">
        <v>870.4</v>
      </c>
      <c r="AD55" s="60">
        <f t="shared" si="13"/>
        <v>2056.7000000000003</v>
      </c>
      <c r="AE55" s="60">
        <f t="shared" si="14"/>
        <v>8736.3166666666675</v>
      </c>
      <c r="AF55" s="259">
        <f t="shared" si="3"/>
        <v>0.7</v>
      </c>
      <c r="AG55" s="260">
        <f t="shared" si="15"/>
        <v>4342.9399999999996</v>
      </c>
      <c r="AH55" s="260"/>
      <c r="AI55" s="225">
        <v>2286.1999999999998</v>
      </c>
      <c r="AJ55" s="227">
        <v>0.69999355275458552</v>
      </c>
      <c r="AK55" s="60">
        <v>4342.8999999999996</v>
      </c>
      <c r="AL55" s="60">
        <v>254.75925925925927</v>
      </c>
      <c r="AM55" s="425">
        <v>7.0999999999999994E-2</v>
      </c>
      <c r="AN55" s="60">
        <v>440.5</v>
      </c>
    </row>
    <row r="56" spans="2:40" s="1" customFormat="1" ht="16.5" customHeight="1" x14ac:dyDescent="0.25">
      <c r="B56" s="34">
        <v>42</v>
      </c>
      <c r="C56" s="5" t="s">
        <v>30</v>
      </c>
      <c r="D56" s="5" t="s">
        <v>30</v>
      </c>
      <c r="E56" s="118">
        <v>21</v>
      </c>
      <c r="F56" s="118">
        <v>107</v>
      </c>
      <c r="G56" s="118">
        <v>83</v>
      </c>
      <c r="H56" s="60">
        <v>9144.8999999999978</v>
      </c>
      <c r="I56" s="60">
        <v>186.1</v>
      </c>
      <c r="J56" s="88">
        <v>0.20074577086682199</v>
      </c>
      <c r="K56" s="60">
        <v>1835.8</v>
      </c>
      <c r="L56" s="88">
        <v>7.6545396887882878E-3</v>
      </c>
      <c r="M56" s="60">
        <v>70</v>
      </c>
      <c r="N56" s="88">
        <v>0</v>
      </c>
      <c r="O56" s="60">
        <v>0</v>
      </c>
      <c r="P56" s="60">
        <v>0</v>
      </c>
      <c r="Q56" s="60">
        <v>0</v>
      </c>
      <c r="R56" s="60">
        <v>303</v>
      </c>
      <c r="S56" s="60">
        <v>39.200000000000003</v>
      </c>
      <c r="T56" s="60">
        <v>1113.2999999999997</v>
      </c>
      <c r="U56" s="88">
        <v>0.20005467528349138</v>
      </c>
      <c r="V56" s="60"/>
      <c r="W56" s="88">
        <f t="shared" si="9"/>
        <v>0.20005467528349138</v>
      </c>
      <c r="X56" s="65">
        <v>1829.48</v>
      </c>
      <c r="Y56" s="60">
        <v>0</v>
      </c>
      <c r="Z56" s="60">
        <v>0</v>
      </c>
      <c r="AA56" s="60">
        <v>0</v>
      </c>
      <c r="AB56" s="60">
        <f t="shared" si="12"/>
        <v>14521.779999999997</v>
      </c>
      <c r="AC56" s="140">
        <v>2584.3000000000002</v>
      </c>
      <c r="AD56" s="60">
        <f t="shared" si="13"/>
        <v>4413.7800000000007</v>
      </c>
      <c r="AE56" s="60">
        <f t="shared" si="14"/>
        <v>12692.299999999997</v>
      </c>
      <c r="AF56" s="259">
        <f t="shared" si="3"/>
        <v>0.7</v>
      </c>
      <c r="AG56" s="260">
        <f t="shared" si="15"/>
        <v>6401.4299999999985</v>
      </c>
      <c r="AH56" s="260"/>
      <c r="AI56" s="225">
        <v>777.4</v>
      </c>
      <c r="AJ56" s="227">
        <v>0.56765847630919986</v>
      </c>
      <c r="AK56" s="60">
        <v>5191.18</v>
      </c>
      <c r="AL56" s="60">
        <v>109.78313253012048</v>
      </c>
      <c r="AM56" s="425">
        <v>5.0999999999999997E-2</v>
      </c>
      <c r="AN56" s="60">
        <v>466.4</v>
      </c>
    </row>
    <row r="57" spans="2:40" ht="16.5" customHeight="1" x14ac:dyDescent="0.25">
      <c r="B57" s="34">
        <v>43</v>
      </c>
      <c r="C57" s="5" t="s">
        <v>31</v>
      </c>
      <c r="D57" s="5" t="s">
        <v>31</v>
      </c>
      <c r="E57" s="118">
        <v>17</v>
      </c>
      <c r="F57" s="118">
        <v>84</v>
      </c>
      <c r="G57" s="118">
        <v>74</v>
      </c>
      <c r="H57" s="60">
        <v>8358</v>
      </c>
      <c r="I57" s="60">
        <v>214.2</v>
      </c>
      <c r="J57" s="88">
        <v>0.25753768844221103</v>
      </c>
      <c r="K57" s="60">
        <v>2152.5</v>
      </c>
      <c r="L57" s="88">
        <v>1.2156018186168939E-2</v>
      </c>
      <c r="M57" s="60">
        <v>101.6</v>
      </c>
      <c r="N57" s="88">
        <v>0</v>
      </c>
      <c r="O57" s="60">
        <v>0</v>
      </c>
      <c r="P57" s="60">
        <v>0</v>
      </c>
      <c r="Q57" s="60">
        <v>0</v>
      </c>
      <c r="R57" s="60">
        <v>130.30000000000001</v>
      </c>
      <c r="S57" s="60">
        <v>8.5</v>
      </c>
      <c r="T57" s="60">
        <v>1025.3</v>
      </c>
      <c r="U57" s="88">
        <v>0</v>
      </c>
      <c r="V57" s="60"/>
      <c r="W57" s="88">
        <f t="shared" si="9"/>
        <v>0.15806413017468296</v>
      </c>
      <c r="X57" s="65">
        <v>1321.1000000000001</v>
      </c>
      <c r="Y57" s="60">
        <v>0</v>
      </c>
      <c r="Z57" s="60">
        <v>0</v>
      </c>
      <c r="AA57" s="60">
        <v>0</v>
      </c>
      <c r="AB57" s="60">
        <f t="shared" si="12"/>
        <v>13311.5</v>
      </c>
      <c r="AC57" s="140">
        <v>1453.3</v>
      </c>
      <c r="AD57" s="60">
        <f t="shared" si="13"/>
        <v>2774.4</v>
      </c>
      <c r="AE57" s="60">
        <f t="shared" si="14"/>
        <v>11990.4</v>
      </c>
      <c r="AF57" s="259">
        <f t="shared" si="3"/>
        <v>0.7</v>
      </c>
      <c r="AG57" s="260">
        <f t="shared" si="15"/>
        <v>5850.5999999999995</v>
      </c>
      <c r="AH57" s="260"/>
      <c r="AI57" s="225">
        <v>3076.2</v>
      </c>
      <c r="AJ57" s="227">
        <v>0.70000000000000007</v>
      </c>
      <c r="AK57" s="60">
        <v>5850.6</v>
      </c>
      <c r="AL57" s="60">
        <v>102.62162162162163</v>
      </c>
      <c r="AM57" s="425">
        <v>5.0999999999999997E-2</v>
      </c>
      <c r="AN57" s="60">
        <v>426.3</v>
      </c>
    </row>
    <row r="58" spans="2:40" ht="16.5" customHeight="1" x14ac:dyDescent="0.25">
      <c r="B58" s="34">
        <v>45</v>
      </c>
      <c r="C58" s="5" t="s">
        <v>33</v>
      </c>
      <c r="D58" s="5" t="s">
        <v>33</v>
      </c>
      <c r="E58" s="118">
        <v>14</v>
      </c>
      <c r="F58" s="118">
        <v>61</v>
      </c>
      <c r="G58" s="118">
        <v>61</v>
      </c>
      <c r="H58" s="60">
        <v>7053.9880000000003</v>
      </c>
      <c r="I58" s="60">
        <v>222</v>
      </c>
      <c r="J58" s="88">
        <v>0.28675914957609794</v>
      </c>
      <c r="K58" s="60">
        <v>2022.7955999999999</v>
      </c>
      <c r="L58" s="88">
        <v>0</v>
      </c>
      <c r="M58" s="60">
        <v>0</v>
      </c>
      <c r="N58" s="88">
        <v>0</v>
      </c>
      <c r="O58" s="60">
        <v>0</v>
      </c>
      <c r="P58" s="60">
        <v>0</v>
      </c>
      <c r="Q58" s="60">
        <v>0</v>
      </c>
      <c r="R58" s="60">
        <v>37.908000000000001</v>
      </c>
      <c r="S58" s="60">
        <v>4.2492000000000001</v>
      </c>
      <c r="T58" s="60">
        <v>879.87121000000002</v>
      </c>
      <c r="U58" s="88">
        <v>0</v>
      </c>
      <c r="V58" s="60"/>
      <c r="W58" s="88">
        <f t="shared" si="9"/>
        <v>0.17485299096057436</v>
      </c>
      <c r="X58" s="65">
        <v>1233.4109000000001</v>
      </c>
      <c r="Y58" s="60">
        <v>0</v>
      </c>
      <c r="Z58" s="60">
        <v>0</v>
      </c>
      <c r="AA58" s="60">
        <v>0</v>
      </c>
      <c r="AB58" s="60">
        <f t="shared" si="12"/>
        <v>11454.22291</v>
      </c>
      <c r="AC58" s="140">
        <v>1171.5999999999999</v>
      </c>
      <c r="AD58" s="60">
        <f t="shared" si="13"/>
        <v>2405.0109000000002</v>
      </c>
      <c r="AE58" s="60">
        <f t="shared" si="14"/>
        <v>10220.81201</v>
      </c>
      <c r="AF58" s="259">
        <f t="shared" si="3"/>
        <v>0.7</v>
      </c>
      <c r="AG58" s="260">
        <f t="shared" si="15"/>
        <v>4937.7915999999996</v>
      </c>
      <c r="AH58" s="260"/>
      <c r="AI58" s="225">
        <v>2532.8000000000002</v>
      </c>
      <c r="AJ58" s="227">
        <v>0.70000273604094598</v>
      </c>
      <c r="AK58" s="60">
        <v>4937.8109000000004</v>
      </c>
      <c r="AL58" s="60">
        <v>152.24590163934425</v>
      </c>
      <c r="AM58" s="425">
        <v>7.0999999999999994E-2</v>
      </c>
      <c r="AN58" s="60">
        <v>500.8</v>
      </c>
    </row>
    <row r="59" spans="2:40" ht="15" customHeight="1" x14ac:dyDescent="0.25">
      <c r="B59" s="34">
        <v>46</v>
      </c>
      <c r="C59" s="5" t="s">
        <v>34</v>
      </c>
      <c r="D59" s="5" t="s">
        <v>34</v>
      </c>
      <c r="E59" s="118">
        <v>16</v>
      </c>
      <c r="F59" s="118">
        <v>107</v>
      </c>
      <c r="G59" s="118">
        <v>63</v>
      </c>
      <c r="H59" s="60">
        <v>7129.9000000000005</v>
      </c>
      <c r="I59" s="60">
        <v>186.00000000000003</v>
      </c>
      <c r="J59" s="88">
        <v>0.25935847627596453</v>
      </c>
      <c r="K59" s="60">
        <v>1849.1999999999998</v>
      </c>
      <c r="L59" s="88">
        <v>0</v>
      </c>
      <c r="M59" s="60">
        <v>0</v>
      </c>
      <c r="N59" s="88">
        <v>0</v>
      </c>
      <c r="O59" s="60">
        <v>0</v>
      </c>
      <c r="P59" s="60">
        <v>0</v>
      </c>
      <c r="Q59" s="60">
        <v>0</v>
      </c>
      <c r="R59" s="60">
        <v>281</v>
      </c>
      <c r="S59" s="60">
        <v>12.7</v>
      </c>
      <c r="T59" s="60">
        <v>913.1</v>
      </c>
      <c r="U59" s="88">
        <v>0.11569587231237463</v>
      </c>
      <c r="V59" s="60"/>
      <c r="W59" s="88">
        <f t="shared" si="9"/>
        <v>0.25087308377396594</v>
      </c>
      <c r="X59" s="65">
        <v>1788.6999999999998</v>
      </c>
      <c r="Y59" s="60">
        <v>857.9</v>
      </c>
      <c r="Z59" s="60">
        <v>28.4</v>
      </c>
      <c r="AA59" s="60">
        <v>0</v>
      </c>
      <c r="AB59" s="60">
        <f t="shared" si="12"/>
        <v>13046.900000000001</v>
      </c>
      <c r="AC59" s="140">
        <v>0</v>
      </c>
      <c r="AD59" s="60">
        <f t="shared" si="13"/>
        <v>2646.6</v>
      </c>
      <c r="AE59" s="60">
        <f t="shared" si="14"/>
        <v>10400.300000000001</v>
      </c>
      <c r="AF59" s="259">
        <f t="shared" si="3"/>
        <v>0.7</v>
      </c>
      <c r="AG59" s="260">
        <f t="shared" si="15"/>
        <v>4990.93</v>
      </c>
      <c r="AH59" s="260"/>
      <c r="AI59" s="225">
        <v>2344.3000000000002</v>
      </c>
      <c r="AJ59" s="227">
        <v>0.69999579236735432</v>
      </c>
      <c r="AK59" s="60">
        <v>4990.8999999999996</v>
      </c>
      <c r="AL59" s="60">
        <v>49.111111111111114</v>
      </c>
      <c r="AM59" s="425">
        <v>0</v>
      </c>
      <c r="AN59" s="60">
        <v>0</v>
      </c>
    </row>
    <row r="60" spans="2:40" ht="16.5" customHeight="1" x14ac:dyDescent="0.25">
      <c r="B60" s="34">
        <v>47</v>
      </c>
      <c r="C60" s="5" t="s">
        <v>35</v>
      </c>
      <c r="D60" s="5" t="s">
        <v>35</v>
      </c>
      <c r="E60" s="118">
        <v>31</v>
      </c>
      <c r="F60" s="118">
        <v>120</v>
      </c>
      <c r="G60" s="118">
        <v>117</v>
      </c>
      <c r="H60" s="60">
        <v>13262.9</v>
      </c>
      <c r="I60" s="60">
        <v>372</v>
      </c>
      <c r="J60" s="88">
        <v>0.12366827767682784</v>
      </c>
      <c r="K60" s="60">
        <v>1640.1999999999998</v>
      </c>
      <c r="L60" s="88">
        <v>1.2704612113489508E-2</v>
      </c>
      <c r="M60" s="60">
        <v>168.5</v>
      </c>
      <c r="N60" s="88">
        <v>0</v>
      </c>
      <c r="O60" s="60">
        <v>0</v>
      </c>
      <c r="P60" s="60">
        <v>0</v>
      </c>
      <c r="Q60" s="60">
        <v>0</v>
      </c>
      <c r="R60" s="60">
        <v>206.39999999999998</v>
      </c>
      <c r="S60" s="60">
        <v>0</v>
      </c>
      <c r="T60" s="60">
        <v>1520.3383333333334</v>
      </c>
      <c r="U60" s="88">
        <v>0</v>
      </c>
      <c r="V60" s="60"/>
      <c r="W60" s="88">
        <f t="shared" si="9"/>
        <v>0.19710621357320043</v>
      </c>
      <c r="X60" s="65">
        <v>2614.1999999999998</v>
      </c>
      <c r="Y60" s="60">
        <v>0</v>
      </c>
      <c r="Z60" s="60">
        <v>0</v>
      </c>
      <c r="AA60" s="60">
        <v>0</v>
      </c>
      <c r="AB60" s="60">
        <f t="shared" si="12"/>
        <v>19784.538333333334</v>
      </c>
      <c r="AC60" s="140">
        <v>1906.8</v>
      </c>
      <c r="AD60" s="60">
        <f t="shared" si="13"/>
        <v>4521</v>
      </c>
      <c r="AE60" s="60">
        <f t="shared" si="14"/>
        <v>17170.338333333333</v>
      </c>
      <c r="AF60" s="259">
        <f t="shared" si="3"/>
        <v>0.7</v>
      </c>
      <c r="AG60" s="260">
        <f t="shared" si="15"/>
        <v>9284.0299999999988</v>
      </c>
      <c r="AH60" s="260"/>
      <c r="AI60" s="225">
        <v>4763</v>
      </c>
      <c r="AJ60" s="227">
        <v>0.69999773805125576</v>
      </c>
      <c r="AK60" s="60">
        <v>9284</v>
      </c>
      <c r="AL60" s="60">
        <v>203.66666666666666</v>
      </c>
      <c r="AM60" s="425">
        <v>7.0999999999999994E-2</v>
      </c>
      <c r="AN60" s="60">
        <v>941.7</v>
      </c>
    </row>
    <row r="61" spans="2:40" ht="16.5" customHeight="1" x14ac:dyDescent="0.25">
      <c r="B61" s="34">
        <v>48</v>
      </c>
      <c r="C61" s="5" t="s">
        <v>36</v>
      </c>
      <c r="D61" s="5" t="s">
        <v>36</v>
      </c>
      <c r="E61" s="118">
        <v>13</v>
      </c>
      <c r="F61" s="118">
        <v>61</v>
      </c>
      <c r="G61" s="118">
        <v>61</v>
      </c>
      <c r="H61" s="60">
        <v>6925.7000000000007</v>
      </c>
      <c r="I61" s="60">
        <v>163.19999999999999</v>
      </c>
      <c r="J61" s="88">
        <v>0.28717963527152485</v>
      </c>
      <c r="K61" s="60">
        <v>1988.9199999999998</v>
      </c>
      <c r="L61" s="88">
        <v>9.486405706282397E-3</v>
      </c>
      <c r="M61" s="60">
        <v>65.7</v>
      </c>
      <c r="N61" s="88">
        <v>0</v>
      </c>
      <c r="O61" s="60">
        <v>0</v>
      </c>
      <c r="P61" s="60">
        <v>0</v>
      </c>
      <c r="Q61" s="60">
        <v>0</v>
      </c>
      <c r="R61" s="60">
        <v>156.19999999999999</v>
      </c>
      <c r="S61" s="60">
        <v>0</v>
      </c>
      <c r="T61" s="60">
        <v>939.8</v>
      </c>
      <c r="U61" s="88">
        <v>0.15446814040458001</v>
      </c>
      <c r="V61" s="60"/>
      <c r="W61" s="88">
        <f t="shared" si="9"/>
        <v>0.18014063560362126</v>
      </c>
      <c r="X61" s="65">
        <v>1247.5999999999999</v>
      </c>
      <c r="Y61" s="60">
        <v>0</v>
      </c>
      <c r="Z61" s="60">
        <v>20.200000000000003</v>
      </c>
      <c r="AA61" s="60">
        <v>0</v>
      </c>
      <c r="AB61" s="60">
        <f t="shared" si="12"/>
        <v>11507.320000000002</v>
      </c>
      <c r="AC61" s="140">
        <v>2035.4</v>
      </c>
      <c r="AD61" s="60">
        <f t="shared" si="13"/>
        <v>3283</v>
      </c>
      <c r="AE61" s="60">
        <f t="shared" si="14"/>
        <v>10259.720000000001</v>
      </c>
      <c r="AF61" s="259">
        <f t="shared" si="3"/>
        <v>0.7</v>
      </c>
      <c r="AG61" s="260">
        <f t="shared" si="15"/>
        <v>4847.99</v>
      </c>
      <c r="AH61" s="260"/>
      <c r="AI61" s="225">
        <v>313.5</v>
      </c>
      <c r="AJ61" s="227">
        <v>0.51929768832031409</v>
      </c>
      <c r="AK61" s="60">
        <v>3596.5</v>
      </c>
      <c r="AL61" s="60">
        <v>197.68852459016392</v>
      </c>
      <c r="AM61" s="425">
        <v>7.0999999999999994E-2</v>
      </c>
      <c r="AN61" s="60">
        <v>491.7</v>
      </c>
    </row>
    <row r="62" spans="2:40" ht="16.5" customHeight="1" x14ac:dyDescent="0.25">
      <c r="B62" s="34">
        <v>49</v>
      </c>
      <c r="C62" s="5" t="s">
        <v>37</v>
      </c>
      <c r="D62" s="5" t="s">
        <v>37</v>
      </c>
      <c r="E62" s="118">
        <v>40</v>
      </c>
      <c r="F62" s="118">
        <v>134</v>
      </c>
      <c r="G62" s="118">
        <v>127</v>
      </c>
      <c r="H62" s="60">
        <v>14818.400000000001</v>
      </c>
      <c r="I62" s="60">
        <v>336</v>
      </c>
      <c r="J62" s="88">
        <v>0.2235059115694002</v>
      </c>
      <c r="K62" s="60">
        <v>3312</v>
      </c>
      <c r="L62" s="88">
        <v>9.7446417966852023E-3</v>
      </c>
      <c r="M62" s="60">
        <v>144.4</v>
      </c>
      <c r="N62" s="88">
        <v>0</v>
      </c>
      <c r="O62" s="60">
        <v>0</v>
      </c>
      <c r="P62" s="60">
        <v>0</v>
      </c>
      <c r="Q62" s="60">
        <v>0</v>
      </c>
      <c r="R62" s="60">
        <v>263.59999999999997</v>
      </c>
      <c r="S62" s="60">
        <v>30</v>
      </c>
      <c r="T62" s="60">
        <v>1489.1000000000001</v>
      </c>
      <c r="U62" s="88">
        <v>0</v>
      </c>
      <c r="V62" s="60"/>
      <c r="W62" s="88">
        <f t="shared" si="9"/>
        <v>7.0007558170922621E-2</v>
      </c>
      <c r="X62" s="65">
        <v>1037.3999999999999</v>
      </c>
      <c r="Y62" s="60">
        <v>0</v>
      </c>
      <c r="Z62" s="60">
        <v>81.7</v>
      </c>
      <c r="AA62" s="60">
        <v>0</v>
      </c>
      <c r="AB62" s="60">
        <f t="shared" si="12"/>
        <v>21512.600000000002</v>
      </c>
      <c r="AC62" s="140">
        <v>3672.6</v>
      </c>
      <c r="AD62" s="60">
        <f t="shared" si="13"/>
        <v>4710</v>
      </c>
      <c r="AE62" s="60">
        <f t="shared" si="14"/>
        <v>20475.2</v>
      </c>
      <c r="AF62" s="259">
        <f t="shared" si="3"/>
        <v>0.7</v>
      </c>
      <c r="AG62" s="260">
        <f t="shared" si="15"/>
        <v>10372.880000000001</v>
      </c>
      <c r="AH62" s="260"/>
      <c r="AI62" s="225">
        <v>5662.9</v>
      </c>
      <c r="AJ62" s="227">
        <v>0.7000013496733789</v>
      </c>
      <c r="AK62" s="60">
        <v>10372.9</v>
      </c>
      <c r="AL62" s="60">
        <v>228.37795275590551</v>
      </c>
      <c r="AM62" s="425">
        <v>7.0999999999999994E-2</v>
      </c>
      <c r="AN62" s="60">
        <v>1052.0999999999999</v>
      </c>
    </row>
    <row r="63" spans="2:40" ht="16.5" customHeight="1" x14ac:dyDescent="0.25">
      <c r="B63" s="34">
        <v>50</v>
      </c>
      <c r="C63" s="5" t="s">
        <v>38</v>
      </c>
      <c r="D63" s="5" t="s">
        <v>38</v>
      </c>
      <c r="E63" s="118">
        <v>19</v>
      </c>
      <c r="F63" s="118">
        <v>84</v>
      </c>
      <c r="G63" s="118">
        <v>74</v>
      </c>
      <c r="H63" s="60">
        <v>8160.0999999999995</v>
      </c>
      <c r="I63" s="60">
        <v>226.70000000000002</v>
      </c>
      <c r="J63" s="88">
        <v>0.23837943162461245</v>
      </c>
      <c r="K63" s="60">
        <v>1945.1999999999998</v>
      </c>
      <c r="L63" s="88">
        <v>1.8173796889744E-2</v>
      </c>
      <c r="M63" s="60">
        <v>148.30000000000001</v>
      </c>
      <c r="N63" s="88">
        <v>0</v>
      </c>
      <c r="O63" s="60">
        <v>0</v>
      </c>
      <c r="P63" s="60">
        <v>0</v>
      </c>
      <c r="Q63" s="60">
        <v>0</v>
      </c>
      <c r="R63" s="60">
        <v>264.3</v>
      </c>
      <c r="S63" s="60">
        <v>17</v>
      </c>
      <c r="T63" s="60">
        <v>1016.5</v>
      </c>
      <c r="U63" s="88">
        <v>0</v>
      </c>
      <c r="V63" s="60"/>
      <c r="W63" s="88">
        <f t="shared" si="9"/>
        <v>0.17618656634109878</v>
      </c>
      <c r="X63" s="65">
        <v>1437.7</v>
      </c>
      <c r="Y63" s="60">
        <v>0</v>
      </c>
      <c r="Z63" s="60">
        <v>0</v>
      </c>
      <c r="AA63" s="60">
        <v>0</v>
      </c>
      <c r="AB63" s="60">
        <f t="shared" si="12"/>
        <v>13215.8</v>
      </c>
      <c r="AC63" s="140">
        <v>1268.8</v>
      </c>
      <c r="AD63" s="60">
        <f t="shared" si="13"/>
        <v>2706.5</v>
      </c>
      <c r="AE63" s="60">
        <f t="shared" si="14"/>
        <v>11778.099999999999</v>
      </c>
      <c r="AF63" s="259">
        <f t="shared" si="3"/>
        <v>0.7</v>
      </c>
      <c r="AG63" s="260">
        <f t="shared" si="15"/>
        <v>5712.07</v>
      </c>
      <c r="AH63" s="260"/>
      <c r="AI63" s="225">
        <v>3005.6</v>
      </c>
      <c r="AJ63" s="227">
        <v>0.70000367642553407</v>
      </c>
      <c r="AK63" s="60">
        <v>5712.1</v>
      </c>
      <c r="AL63" s="60">
        <v>211.45945945945945</v>
      </c>
      <c r="AM63" s="425">
        <v>7.0999999999999994E-2</v>
      </c>
      <c r="AN63" s="60">
        <v>579.4</v>
      </c>
    </row>
    <row r="64" spans="2:40" s="1" customFormat="1" ht="16.5" customHeight="1" x14ac:dyDescent="0.25">
      <c r="B64" s="34">
        <v>51</v>
      </c>
      <c r="C64" s="5" t="s">
        <v>39</v>
      </c>
      <c r="D64" s="5" t="s">
        <v>39</v>
      </c>
      <c r="E64" s="118">
        <v>16</v>
      </c>
      <c r="F64" s="118">
        <v>63</v>
      </c>
      <c r="G64" s="118">
        <v>61</v>
      </c>
      <c r="H64" s="60">
        <v>7014.1000000000013</v>
      </c>
      <c r="I64" s="60">
        <v>168</v>
      </c>
      <c r="J64" s="88">
        <v>0.22011377083303627</v>
      </c>
      <c r="K64" s="60">
        <v>1543.8999999999999</v>
      </c>
      <c r="L64" s="88">
        <v>0</v>
      </c>
      <c r="M64" s="60">
        <v>0</v>
      </c>
      <c r="N64" s="88">
        <v>0</v>
      </c>
      <c r="O64" s="60">
        <v>0</v>
      </c>
      <c r="P64" s="60">
        <v>0</v>
      </c>
      <c r="Q64" s="60">
        <v>376.6</v>
      </c>
      <c r="R64" s="60">
        <v>151.30000000000001</v>
      </c>
      <c r="S64" s="60">
        <v>29.9</v>
      </c>
      <c r="T64" s="60">
        <v>831.80000000000007</v>
      </c>
      <c r="U64" s="88">
        <v>0.10438972925963415</v>
      </c>
      <c r="V64" s="60"/>
      <c r="W64" s="88">
        <f t="shared" si="9"/>
        <v>0.10438972925963415</v>
      </c>
      <c r="X64" s="65">
        <v>732.2</v>
      </c>
      <c r="Y64" s="60">
        <v>802.50000000000011</v>
      </c>
      <c r="Z64" s="60">
        <v>0</v>
      </c>
      <c r="AA64" s="60">
        <v>0</v>
      </c>
      <c r="AB64" s="60">
        <f t="shared" si="12"/>
        <v>11650.300000000001</v>
      </c>
      <c r="AC64" s="140">
        <v>944.2</v>
      </c>
      <c r="AD64" s="60">
        <f t="shared" si="13"/>
        <v>2478.9000000000005</v>
      </c>
      <c r="AE64" s="60">
        <f t="shared" si="14"/>
        <v>10115.6</v>
      </c>
      <c r="AF64" s="259">
        <f t="shared" si="3"/>
        <v>0.7</v>
      </c>
      <c r="AG64" s="260">
        <f t="shared" si="15"/>
        <v>4909.8700000000008</v>
      </c>
      <c r="AH64" s="260"/>
      <c r="AI64" s="225">
        <v>2431</v>
      </c>
      <c r="AJ64" s="227">
        <v>0.70000427709898627</v>
      </c>
      <c r="AK64" s="60">
        <v>4909.9000000000005</v>
      </c>
      <c r="AL64" s="60">
        <v>1127.311475409836</v>
      </c>
      <c r="AM64" s="425">
        <v>0.20100000000000001</v>
      </c>
      <c r="AN64" s="60">
        <v>1409.8</v>
      </c>
    </row>
    <row r="65" spans="2:40" ht="16.5" customHeight="1" x14ac:dyDescent="0.25">
      <c r="B65" s="34">
        <v>52</v>
      </c>
      <c r="C65" s="5" t="s">
        <v>40</v>
      </c>
      <c r="D65" s="5" t="s">
        <v>40</v>
      </c>
      <c r="E65" s="118">
        <v>16</v>
      </c>
      <c r="F65" s="118">
        <v>64</v>
      </c>
      <c r="G65" s="118">
        <v>62</v>
      </c>
      <c r="H65" s="60">
        <v>6946.2</v>
      </c>
      <c r="I65" s="60">
        <v>184.79999999999998</v>
      </c>
      <c r="J65" s="88">
        <v>0.30379200138205065</v>
      </c>
      <c r="K65" s="60">
        <v>2110.2000000000003</v>
      </c>
      <c r="L65" s="88">
        <v>1.387809161843886E-2</v>
      </c>
      <c r="M65" s="60">
        <v>96.4</v>
      </c>
      <c r="N65" s="88">
        <v>0</v>
      </c>
      <c r="O65" s="60">
        <v>0</v>
      </c>
      <c r="P65" s="60">
        <v>0</v>
      </c>
      <c r="Q65" s="60">
        <v>0</v>
      </c>
      <c r="R65" s="60">
        <v>178.6</v>
      </c>
      <c r="S65" s="60">
        <v>23.4</v>
      </c>
      <c r="T65" s="60">
        <v>974</v>
      </c>
      <c r="U65" s="88">
        <v>0.18975842906913132</v>
      </c>
      <c r="V65" s="60"/>
      <c r="W65" s="88">
        <f t="shared" si="9"/>
        <v>0.30000575854424</v>
      </c>
      <c r="X65" s="65">
        <v>2083.8999999999996</v>
      </c>
      <c r="Y65" s="60">
        <v>0</v>
      </c>
      <c r="Z65" s="60">
        <v>223.8</v>
      </c>
      <c r="AA65" s="60">
        <v>0</v>
      </c>
      <c r="AB65" s="60">
        <f t="shared" si="12"/>
        <v>12821.3</v>
      </c>
      <c r="AC65" s="140">
        <v>458.4</v>
      </c>
      <c r="AD65" s="60">
        <f t="shared" si="13"/>
        <v>2542.2999999999997</v>
      </c>
      <c r="AE65" s="60">
        <f t="shared" si="14"/>
        <v>10737.4</v>
      </c>
      <c r="AF65" s="259">
        <f t="shared" si="3"/>
        <v>0.7</v>
      </c>
      <c r="AG65" s="260">
        <f t="shared" si="15"/>
        <v>4862.3399999999992</v>
      </c>
      <c r="AH65" s="260"/>
      <c r="AI65" s="225">
        <v>2320</v>
      </c>
      <c r="AJ65" s="227">
        <v>0.69999424145575995</v>
      </c>
      <c r="AK65" s="60">
        <v>4862.2999999999993</v>
      </c>
      <c r="AL65" s="60">
        <v>183.03225806451613</v>
      </c>
      <c r="AM65" s="425">
        <v>7.0999999999999994E-2</v>
      </c>
      <c r="AN65" s="60">
        <v>493.2</v>
      </c>
    </row>
    <row r="66" spans="2:40" ht="16.5" customHeight="1" x14ac:dyDescent="0.25">
      <c r="B66" s="34">
        <v>53</v>
      </c>
      <c r="C66" s="5" t="s">
        <v>41</v>
      </c>
      <c r="D66" s="5" t="s">
        <v>41</v>
      </c>
      <c r="E66" s="118">
        <v>8</v>
      </c>
      <c r="F66" s="118">
        <v>61</v>
      </c>
      <c r="G66" s="118">
        <v>43</v>
      </c>
      <c r="H66" s="60">
        <v>4891.0999999999995</v>
      </c>
      <c r="I66" s="60">
        <v>164.4</v>
      </c>
      <c r="J66" s="88">
        <v>0.31297663102369611</v>
      </c>
      <c r="K66" s="60">
        <v>1530.7999999999997</v>
      </c>
      <c r="L66" s="88">
        <v>0</v>
      </c>
      <c r="M66" s="60">
        <v>0</v>
      </c>
      <c r="N66" s="88">
        <v>0</v>
      </c>
      <c r="O66" s="60">
        <v>0</v>
      </c>
      <c r="P66" s="60">
        <v>0</v>
      </c>
      <c r="Q66" s="60">
        <v>0</v>
      </c>
      <c r="R66" s="60">
        <v>75.8</v>
      </c>
      <c r="S66" s="60">
        <v>4.3</v>
      </c>
      <c r="T66" s="60">
        <v>680.3</v>
      </c>
      <c r="U66" s="88">
        <v>0</v>
      </c>
      <c r="V66" s="60"/>
      <c r="W66" s="88">
        <f t="shared" si="9"/>
        <v>0.30948048496248287</v>
      </c>
      <c r="X66" s="65">
        <v>1513.6999999999998</v>
      </c>
      <c r="Y66" s="60">
        <v>0</v>
      </c>
      <c r="Z66" s="60">
        <v>262.60000000000002</v>
      </c>
      <c r="AA66" s="60">
        <v>0</v>
      </c>
      <c r="AB66" s="60">
        <f t="shared" si="12"/>
        <v>9123</v>
      </c>
      <c r="AC66" s="140">
        <v>305.5</v>
      </c>
      <c r="AD66" s="60">
        <f t="shared" si="13"/>
        <v>1819.1999999999998</v>
      </c>
      <c r="AE66" s="60">
        <f t="shared" si="14"/>
        <v>7609.3</v>
      </c>
      <c r="AF66" s="259">
        <f t="shared" si="3"/>
        <v>0.7</v>
      </c>
      <c r="AG66" s="260">
        <f t="shared" si="15"/>
        <v>3423.7699999999995</v>
      </c>
      <c r="AH66" s="260"/>
      <c r="AI66" s="225">
        <v>1604.6</v>
      </c>
      <c r="AJ66" s="227">
        <v>0.70000613358958108</v>
      </c>
      <c r="AK66" s="60">
        <v>3423.7999999999997</v>
      </c>
      <c r="AL66" s="60">
        <v>148.86046511627907</v>
      </c>
      <c r="AM66" s="425">
        <v>5.0999999999999997E-2</v>
      </c>
      <c r="AN66" s="60">
        <v>249.4</v>
      </c>
    </row>
    <row r="67" spans="2:40" ht="16.5" customHeight="1" x14ac:dyDescent="0.25">
      <c r="B67" s="34">
        <v>54</v>
      </c>
      <c r="C67" s="5" t="s">
        <v>42</v>
      </c>
      <c r="D67" s="5" t="s">
        <v>42</v>
      </c>
      <c r="E67" s="118">
        <v>34</v>
      </c>
      <c r="F67" s="118">
        <v>152</v>
      </c>
      <c r="G67" s="118">
        <v>134</v>
      </c>
      <c r="H67" s="60">
        <v>14348.7</v>
      </c>
      <c r="I67" s="60">
        <v>254.9</v>
      </c>
      <c r="J67" s="88">
        <v>0.22471025249674184</v>
      </c>
      <c r="K67" s="60">
        <v>3224.2999999999997</v>
      </c>
      <c r="L67" s="88">
        <v>2.9410329855666367E-3</v>
      </c>
      <c r="M67" s="60">
        <v>42.2</v>
      </c>
      <c r="N67" s="88">
        <v>0</v>
      </c>
      <c r="O67" s="60">
        <v>0</v>
      </c>
      <c r="P67" s="60">
        <v>0</v>
      </c>
      <c r="Q67" s="60">
        <v>0</v>
      </c>
      <c r="R67" s="60">
        <v>414.9</v>
      </c>
      <c r="S67" s="60">
        <v>48.2</v>
      </c>
      <c r="T67" s="60">
        <v>1711.7</v>
      </c>
      <c r="U67" s="88">
        <v>0.16597322405514087</v>
      </c>
      <c r="V67" s="60"/>
      <c r="W67" s="88">
        <f t="shared" si="9"/>
        <v>0.16597322405514087</v>
      </c>
      <c r="X67" s="65">
        <v>2381.5</v>
      </c>
      <c r="Y67" s="60">
        <v>0</v>
      </c>
      <c r="Z67" s="60">
        <v>373</v>
      </c>
      <c r="AA67" s="60">
        <v>0</v>
      </c>
      <c r="AB67" s="60">
        <f t="shared" si="12"/>
        <v>22799.400000000005</v>
      </c>
      <c r="AC67" s="140">
        <v>4107.2</v>
      </c>
      <c r="AD67" s="60">
        <f t="shared" si="13"/>
        <v>6488.7</v>
      </c>
      <c r="AE67" s="60">
        <f t="shared" si="14"/>
        <v>20417.900000000005</v>
      </c>
      <c r="AF67" s="259">
        <f t="shared" si="3"/>
        <v>0.7</v>
      </c>
      <c r="AG67" s="260">
        <f t="shared" si="15"/>
        <v>10044.09</v>
      </c>
      <c r="AH67" s="260"/>
      <c r="AI67" s="225">
        <v>2557</v>
      </c>
      <c r="AJ67" s="227">
        <v>0.63041948051042951</v>
      </c>
      <c r="AK67" s="60">
        <v>9045.7000000000007</v>
      </c>
      <c r="AL67" s="60">
        <v>195.96268656716418</v>
      </c>
      <c r="AM67" s="425">
        <v>7.0999999999999994E-2</v>
      </c>
      <c r="AN67" s="60">
        <v>1018.8</v>
      </c>
    </row>
    <row r="68" spans="2:40" ht="14.25" customHeight="1" x14ac:dyDescent="0.25">
      <c r="B68" s="34">
        <v>55</v>
      </c>
      <c r="C68" s="5" t="s">
        <v>43</v>
      </c>
      <c r="D68" s="5" t="s">
        <v>43</v>
      </c>
      <c r="E68" s="118">
        <v>0</v>
      </c>
      <c r="F68" s="118">
        <v>48</v>
      </c>
      <c r="G68" s="118">
        <v>42</v>
      </c>
      <c r="H68" s="60">
        <v>3917.9</v>
      </c>
      <c r="I68" s="60">
        <v>161.99999999999997</v>
      </c>
      <c r="J68" s="88">
        <v>0.3182061818831517</v>
      </c>
      <c r="K68" s="60">
        <v>1246.7</v>
      </c>
      <c r="L68" s="88">
        <v>0</v>
      </c>
      <c r="M68" s="60">
        <v>0</v>
      </c>
      <c r="N68" s="88">
        <v>0</v>
      </c>
      <c r="O68" s="60">
        <v>0</v>
      </c>
      <c r="P68" s="60">
        <v>0</v>
      </c>
      <c r="Q68" s="60">
        <v>0</v>
      </c>
      <c r="R68" s="60">
        <v>81.07999999999997</v>
      </c>
      <c r="S68" s="60">
        <v>12.7</v>
      </c>
      <c r="T68" s="60">
        <v>734.29429916666675</v>
      </c>
      <c r="U68" s="88">
        <v>0</v>
      </c>
      <c r="V68" s="60"/>
      <c r="W68" s="88">
        <f t="shared" si="9"/>
        <v>0.86555338063758647</v>
      </c>
      <c r="X68" s="65">
        <v>3391.1515899999999</v>
      </c>
      <c r="Y68" s="60">
        <v>734.29429916666663</v>
      </c>
      <c r="Z68" s="60">
        <v>11.7</v>
      </c>
      <c r="AA68" s="60">
        <v>0</v>
      </c>
      <c r="AB68" s="60">
        <f t="shared" si="12"/>
        <v>10291.820188333333</v>
      </c>
      <c r="AC68" s="140">
        <v>0</v>
      </c>
      <c r="AD68" s="60">
        <f t="shared" si="13"/>
        <v>4125.4458891666663</v>
      </c>
      <c r="AE68" s="60">
        <f t="shared" si="14"/>
        <v>6166.3742991666668</v>
      </c>
      <c r="AF68" s="259">
        <f t="shared" si="3"/>
        <v>0.7</v>
      </c>
      <c r="AG68" s="260">
        <f t="shared" si="15"/>
        <v>2742.5299999999997</v>
      </c>
      <c r="AH68" s="260"/>
      <c r="AI68" s="225">
        <v>0</v>
      </c>
      <c r="AJ68" s="227">
        <v>1.0529737586887533</v>
      </c>
      <c r="AK68" s="60">
        <v>4125.4458891666663</v>
      </c>
      <c r="AL68" s="60">
        <v>0</v>
      </c>
      <c r="AM68" s="425">
        <v>0</v>
      </c>
      <c r="AN68" s="60">
        <v>0</v>
      </c>
    </row>
    <row r="69" spans="2:40" s="1" customFormat="1" ht="16.5" customHeight="1" x14ac:dyDescent="0.25">
      <c r="B69" s="34">
        <v>56</v>
      </c>
      <c r="C69" s="5" t="s">
        <v>44</v>
      </c>
      <c r="D69" s="5" t="s">
        <v>44</v>
      </c>
      <c r="E69" s="118">
        <v>15</v>
      </c>
      <c r="F69" s="118">
        <v>77</v>
      </c>
      <c r="G69" s="118">
        <v>69</v>
      </c>
      <c r="H69" s="60">
        <v>7861.2999999999993</v>
      </c>
      <c r="I69" s="60">
        <v>240.20000000000002</v>
      </c>
      <c r="J69" s="88">
        <v>0.24366198974724285</v>
      </c>
      <c r="K69" s="60">
        <v>1915.5</v>
      </c>
      <c r="L69" s="88">
        <v>8.5609250378436141E-3</v>
      </c>
      <c r="M69" s="60">
        <v>67.3</v>
      </c>
      <c r="N69" s="88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1010.6</v>
      </c>
      <c r="U69" s="88">
        <v>6.0002798519328868E-2</v>
      </c>
      <c r="V69" s="60"/>
      <c r="W69" s="88">
        <f t="shared" si="9"/>
        <v>0.26000788673629044</v>
      </c>
      <c r="X69" s="65">
        <v>2044</v>
      </c>
      <c r="Y69" s="60">
        <v>0</v>
      </c>
      <c r="Z69" s="60">
        <v>3.4</v>
      </c>
      <c r="AA69" s="60">
        <v>0</v>
      </c>
      <c r="AB69" s="60">
        <f t="shared" si="12"/>
        <v>13142.3</v>
      </c>
      <c r="AC69" s="140">
        <v>820</v>
      </c>
      <c r="AD69" s="60">
        <f t="shared" si="13"/>
        <v>2864</v>
      </c>
      <c r="AE69" s="60">
        <f t="shared" si="14"/>
        <v>11098.3</v>
      </c>
      <c r="AF69" s="259">
        <f t="shared" si="3"/>
        <v>0.7</v>
      </c>
      <c r="AG69" s="260">
        <f t="shared" si="15"/>
        <v>5502.9099999999989</v>
      </c>
      <c r="AH69" s="260"/>
      <c r="AI69" s="225">
        <v>2638.9</v>
      </c>
      <c r="AJ69" s="227">
        <v>0.69999872794575968</v>
      </c>
      <c r="AK69" s="60">
        <v>5502.9</v>
      </c>
      <c r="AL69" s="60">
        <v>234.71014492753622</v>
      </c>
      <c r="AM69" s="425">
        <v>7.0999999999999994E-2</v>
      </c>
      <c r="AN69" s="60">
        <v>558.20000000000005</v>
      </c>
    </row>
    <row r="70" spans="2:40" ht="14.25" customHeight="1" x14ac:dyDescent="0.25">
      <c r="B70" s="34">
        <v>57</v>
      </c>
      <c r="C70" s="5" t="s">
        <v>45</v>
      </c>
      <c r="D70" s="5" t="s">
        <v>45</v>
      </c>
      <c r="E70" s="118">
        <v>16</v>
      </c>
      <c r="F70" s="118">
        <v>73</v>
      </c>
      <c r="G70" s="118">
        <v>59</v>
      </c>
      <c r="H70" s="60">
        <v>6361.2000000000007</v>
      </c>
      <c r="I70" s="60">
        <v>187.2</v>
      </c>
      <c r="J70" s="88">
        <v>0.26168018612840338</v>
      </c>
      <c r="K70" s="60">
        <v>1664.6</v>
      </c>
      <c r="L70" s="88">
        <v>6.6339684336288746E-3</v>
      </c>
      <c r="M70" s="60">
        <v>42.2</v>
      </c>
      <c r="N70" s="88">
        <v>0</v>
      </c>
      <c r="O70" s="60">
        <v>0</v>
      </c>
      <c r="P70" s="60">
        <v>0</v>
      </c>
      <c r="Q70" s="60">
        <v>0</v>
      </c>
      <c r="R70" s="60">
        <v>203.4</v>
      </c>
      <c r="S70" s="60">
        <v>39.200000000000003</v>
      </c>
      <c r="T70" s="60">
        <v>904.60000000000014</v>
      </c>
      <c r="U70" s="88">
        <v>0.1698673206313274</v>
      </c>
      <c r="V70" s="60"/>
      <c r="W70" s="88">
        <f t="shared" si="9"/>
        <v>0.37054014965729731</v>
      </c>
      <c r="X70" s="65">
        <v>2357.08</v>
      </c>
      <c r="Y70" s="60">
        <v>0</v>
      </c>
      <c r="Z70" s="60">
        <v>0</v>
      </c>
      <c r="AA70" s="60">
        <v>0</v>
      </c>
      <c r="AB70" s="60">
        <f t="shared" si="12"/>
        <v>11759.480000000001</v>
      </c>
      <c r="AC70" s="140">
        <v>0</v>
      </c>
      <c r="AD70" s="60">
        <f t="shared" si="13"/>
        <v>2357.08</v>
      </c>
      <c r="AE70" s="60">
        <f t="shared" si="14"/>
        <v>9402.4000000000015</v>
      </c>
      <c r="AF70" s="259">
        <f t="shared" si="3"/>
        <v>0.7</v>
      </c>
      <c r="AG70" s="260">
        <f t="shared" si="15"/>
        <v>4452.84</v>
      </c>
      <c r="AH70" s="260"/>
      <c r="AI70" s="225">
        <v>2095.8000000000002</v>
      </c>
      <c r="AJ70" s="227">
        <v>0.70000628812173793</v>
      </c>
      <c r="AK70" s="60">
        <v>4452.88</v>
      </c>
      <c r="AL70" s="60">
        <v>174.57627118644066</v>
      </c>
      <c r="AM70" s="425">
        <v>7.0999999999999994E-2</v>
      </c>
      <c r="AN70" s="60">
        <v>451.6</v>
      </c>
    </row>
    <row r="71" spans="2:40" ht="16.5" customHeight="1" x14ac:dyDescent="0.25">
      <c r="B71" s="34">
        <v>58</v>
      </c>
      <c r="C71" s="5" t="s">
        <v>46</v>
      </c>
      <c r="D71" s="5" t="s">
        <v>46</v>
      </c>
      <c r="E71" s="118">
        <v>8</v>
      </c>
      <c r="F71" s="118">
        <v>43</v>
      </c>
      <c r="G71" s="118">
        <v>41</v>
      </c>
      <c r="H71" s="60">
        <v>4394.7999999999993</v>
      </c>
      <c r="I71" s="60">
        <v>117</v>
      </c>
      <c r="J71" s="88">
        <v>0.21475379994539004</v>
      </c>
      <c r="K71" s="60">
        <v>943.8</v>
      </c>
      <c r="L71" s="88">
        <v>1.9705106034404302E-2</v>
      </c>
      <c r="M71" s="60">
        <v>86.600000000000009</v>
      </c>
      <c r="N71" s="88">
        <v>0</v>
      </c>
      <c r="O71" s="60">
        <v>0</v>
      </c>
      <c r="P71" s="60">
        <v>0</v>
      </c>
      <c r="Q71" s="60">
        <v>67.3</v>
      </c>
      <c r="R71" s="60">
        <v>37.9</v>
      </c>
      <c r="S71" s="60">
        <v>4.3</v>
      </c>
      <c r="T71" s="60">
        <v>518.4</v>
      </c>
      <c r="U71" s="88">
        <v>1.2014198598343497E-2</v>
      </c>
      <c r="V71" s="60"/>
      <c r="W71" s="88">
        <f t="shared" si="9"/>
        <v>0.15022299080731774</v>
      </c>
      <c r="X71" s="65">
        <v>660.19999999999993</v>
      </c>
      <c r="Y71" s="60">
        <v>7.5</v>
      </c>
      <c r="Z71" s="60">
        <v>5.7</v>
      </c>
      <c r="AA71" s="60">
        <v>0</v>
      </c>
      <c r="AB71" s="60">
        <f t="shared" si="12"/>
        <v>6843.4999999999991</v>
      </c>
      <c r="AC71" s="140">
        <v>805.3</v>
      </c>
      <c r="AD71" s="60">
        <f t="shared" si="13"/>
        <v>1473</v>
      </c>
      <c r="AE71" s="60">
        <f t="shared" si="14"/>
        <v>6175.7999999999993</v>
      </c>
      <c r="AF71" s="259">
        <f t="shared" si="3"/>
        <v>0.7</v>
      </c>
      <c r="AG71" s="260">
        <f t="shared" si="15"/>
        <v>3076.3599999999992</v>
      </c>
      <c r="AH71" s="260"/>
      <c r="AI71" s="225">
        <v>1603.4</v>
      </c>
      <c r="AJ71" s="227">
        <v>0.70000910166560482</v>
      </c>
      <c r="AK71" s="60">
        <v>3076.3999999999996</v>
      </c>
      <c r="AL71" s="60">
        <v>146.60975609756099</v>
      </c>
      <c r="AM71" s="425">
        <v>5.0999999999999997E-2</v>
      </c>
      <c r="AN71" s="60">
        <v>224.1</v>
      </c>
    </row>
    <row r="72" spans="2:40" ht="16.5" customHeight="1" x14ac:dyDescent="0.25">
      <c r="B72" s="34">
        <v>59</v>
      </c>
      <c r="C72" s="5" t="s">
        <v>47</v>
      </c>
      <c r="D72" s="5" t="s">
        <v>47</v>
      </c>
      <c r="E72" s="118">
        <v>13</v>
      </c>
      <c r="F72" s="118">
        <v>60</v>
      </c>
      <c r="G72" s="118">
        <v>56</v>
      </c>
      <c r="H72" s="60">
        <v>6467.4</v>
      </c>
      <c r="I72" s="60">
        <v>127.6</v>
      </c>
      <c r="J72" s="88">
        <v>0.27508736122707733</v>
      </c>
      <c r="K72" s="60">
        <v>1779.1</v>
      </c>
      <c r="L72" s="88">
        <v>0</v>
      </c>
      <c r="M72" s="60">
        <v>0</v>
      </c>
      <c r="N72" s="88">
        <v>0</v>
      </c>
      <c r="O72" s="60">
        <v>0</v>
      </c>
      <c r="P72" s="60">
        <v>0</v>
      </c>
      <c r="Q72" s="60">
        <v>0</v>
      </c>
      <c r="R72" s="60">
        <v>100.6</v>
      </c>
      <c r="S72" s="60">
        <v>8.5</v>
      </c>
      <c r="T72" s="60">
        <v>800.11666666666656</v>
      </c>
      <c r="U72" s="88">
        <v>9.8370287905495263E-2</v>
      </c>
      <c r="V72" s="60"/>
      <c r="W72" s="88">
        <f t="shared" si="9"/>
        <v>0.17421220273989549</v>
      </c>
      <c r="X72" s="65">
        <v>1126.7</v>
      </c>
      <c r="Y72" s="60">
        <v>0</v>
      </c>
      <c r="Z72" s="60">
        <v>54</v>
      </c>
      <c r="AA72" s="60">
        <v>0</v>
      </c>
      <c r="AB72" s="60">
        <f t="shared" si="12"/>
        <v>10464.016666666668</v>
      </c>
      <c r="AC72" s="140">
        <v>1044.7</v>
      </c>
      <c r="AD72" s="60">
        <f t="shared" si="13"/>
        <v>2171.4</v>
      </c>
      <c r="AE72" s="60">
        <f t="shared" si="14"/>
        <v>9337.3166666666675</v>
      </c>
      <c r="AF72" s="259">
        <f t="shared" si="3"/>
        <v>0.7</v>
      </c>
      <c r="AG72" s="260">
        <f t="shared" si="15"/>
        <v>4527.1799999999994</v>
      </c>
      <c r="AH72" s="260"/>
      <c r="AI72" s="225">
        <v>2355.8000000000002</v>
      </c>
      <c r="AJ72" s="227">
        <v>0.700003092432817</v>
      </c>
      <c r="AK72" s="60">
        <v>4527.2000000000007</v>
      </c>
      <c r="AL72" s="60">
        <v>250</v>
      </c>
      <c r="AM72" s="425">
        <v>7.0999999999999994E-2</v>
      </c>
      <c r="AN72" s="60">
        <v>459.2</v>
      </c>
    </row>
    <row r="73" spans="2:40" ht="19.5" x14ac:dyDescent="0.25">
      <c r="B73" s="34">
        <v>61</v>
      </c>
      <c r="C73" s="4" t="s">
        <v>82</v>
      </c>
      <c r="D73" s="3"/>
      <c r="E73" s="117">
        <f t="shared" ref="E73:AB73" si="16">SUM(E74:E97)</f>
        <v>498</v>
      </c>
      <c r="F73" s="117">
        <f t="shared" si="16"/>
        <v>3278</v>
      </c>
      <c r="G73" s="117">
        <f t="shared" si="16"/>
        <v>2774.1</v>
      </c>
      <c r="H73" s="132">
        <f t="shared" si="16"/>
        <v>312793.62399999995</v>
      </c>
      <c r="I73" s="132">
        <f t="shared" si="16"/>
        <v>7918.2600000000011</v>
      </c>
      <c r="J73" s="87">
        <f>K73/H73</f>
        <v>0.27725142786158591</v>
      </c>
      <c r="K73" s="132">
        <f t="shared" si="16"/>
        <v>86722.47888000001</v>
      </c>
      <c r="L73" s="87">
        <f>M73/H73</f>
        <v>2.2736799519928835E-2</v>
      </c>
      <c r="M73" s="132">
        <f t="shared" si="16"/>
        <v>7111.9259199999997</v>
      </c>
      <c r="N73" s="87">
        <f>O73/H73</f>
        <v>0</v>
      </c>
      <c r="O73" s="132">
        <f t="shared" si="16"/>
        <v>0</v>
      </c>
      <c r="P73" s="132">
        <f t="shared" si="16"/>
        <v>0</v>
      </c>
      <c r="Q73" s="132">
        <f t="shared" si="16"/>
        <v>835.59999999999991</v>
      </c>
      <c r="R73" s="132">
        <f t="shared" si="16"/>
        <v>7642.9654</v>
      </c>
      <c r="S73" s="132">
        <f t="shared" si="16"/>
        <v>621.50769999999989</v>
      </c>
      <c r="T73" s="132">
        <f t="shared" si="16"/>
        <v>40380.123649870002</v>
      </c>
      <c r="U73" s="87">
        <f>V73/H73</f>
        <v>0</v>
      </c>
      <c r="V73" s="132">
        <f t="shared" si="16"/>
        <v>0</v>
      </c>
      <c r="W73" s="87">
        <f t="shared" si="9"/>
        <v>0.27051977586717052</v>
      </c>
      <c r="X73" s="315">
        <f t="shared" si="16"/>
        <v>84616.86105716</v>
      </c>
      <c r="Y73" s="132">
        <f t="shared" si="16"/>
        <v>7811.7403333333341</v>
      </c>
      <c r="Z73" s="132">
        <f t="shared" si="16"/>
        <v>981.4</v>
      </c>
      <c r="AA73" s="132">
        <f t="shared" si="16"/>
        <v>15.8</v>
      </c>
      <c r="AB73" s="132">
        <f t="shared" si="16"/>
        <v>557452.28694036335</v>
      </c>
      <c r="AC73" s="129">
        <f>SUM(AC74:AC97)</f>
        <v>46429.5</v>
      </c>
      <c r="AD73" s="129">
        <f>SUM(AD74:AD97)</f>
        <v>138858.10139049334</v>
      </c>
      <c r="AE73" s="129">
        <f>SUM(AE74:AE97)</f>
        <v>465023.68554987002</v>
      </c>
      <c r="AF73" s="258">
        <f t="shared" si="3"/>
        <v>0.7</v>
      </c>
      <c r="AG73" s="255">
        <f>SUM(AG74:AG97)</f>
        <v>218955.53679999997</v>
      </c>
      <c r="AH73" s="255"/>
      <c r="AI73" s="129">
        <v>88310.900000000009</v>
      </c>
      <c r="AJ73" s="226">
        <v>0.72625841436746608</v>
      </c>
      <c r="AK73" s="132">
        <v>227169.00139049336</v>
      </c>
      <c r="AL73" s="132"/>
      <c r="AM73" s="424"/>
      <c r="AN73" s="132">
        <v>4627.6000000000004</v>
      </c>
    </row>
    <row r="74" spans="2:40" ht="15" customHeight="1" x14ac:dyDescent="0.25">
      <c r="B74" s="34">
        <v>62</v>
      </c>
      <c r="C74" s="5" t="s">
        <v>83</v>
      </c>
      <c r="D74" s="5" t="s">
        <v>83</v>
      </c>
      <c r="E74" s="118">
        <v>25</v>
      </c>
      <c r="F74" s="118">
        <v>96</v>
      </c>
      <c r="G74" s="118">
        <v>94</v>
      </c>
      <c r="H74" s="60">
        <v>11243.499999999998</v>
      </c>
      <c r="I74" s="60">
        <v>261.59999999999997</v>
      </c>
      <c r="J74" s="88">
        <v>0.2642148797082759</v>
      </c>
      <c r="K74" s="60">
        <v>2970.7</v>
      </c>
      <c r="L74" s="88">
        <v>3.6634499933294797E-2</v>
      </c>
      <c r="M74" s="60">
        <v>411.9</v>
      </c>
      <c r="N74" s="88">
        <v>0</v>
      </c>
      <c r="O74" s="60">
        <v>0</v>
      </c>
      <c r="P74" s="60">
        <v>0</v>
      </c>
      <c r="Q74" s="60">
        <v>186.2</v>
      </c>
      <c r="R74" s="60">
        <v>261.7</v>
      </c>
      <c r="S74" s="60">
        <v>17</v>
      </c>
      <c r="T74" s="60">
        <v>1448.0000000000002</v>
      </c>
      <c r="U74" s="88">
        <v>0</v>
      </c>
      <c r="V74" s="60"/>
      <c r="W74" s="88">
        <f t="shared" si="9"/>
        <v>0.17997954373638103</v>
      </c>
      <c r="X74" s="65">
        <v>2023.6</v>
      </c>
      <c r="Y74" s="60">
        <v>0</v>
      </c>
      <c r="Z74" s="60">
        <v>0</v>
      </c>
      <c r="AA74" s="60">
        <v>0</v>
      </c>
      <c r="AB74" s="60">
        <f t="shared" ref="AB74:AB97" si="17">H74+I74+K74+M74+O74+P74+Q74+R74+S74+T74+V74+X74+Y74+Z74+AA74</f>
        <v>18824.2</v>
      </c>
      <c r="AC74" s="140">
        <v>1739.8</v>
      </c>
      <c r="AD74" s="60">
        <f t="shared" ref="AD74:AD97" si="18">AC74+Y74+X74+V74</f>
        <v>3763.3999999999996</v>
      </c>
      <c r="AE74" s="60">
        <f t="shared" ref="AE74:AE97" si="19">H74+I74+K74+M74+O74+Q74+R74+S74+T74+Z74+AA74</f>
        <v>16800.600000000002</v>
      </c>
      <c r="AF74" s="259">
        <f t="shared" si="3"/>
        <v>0.7</v>
      </c>
      <c r="AG74" s="260">
        <f t="shared" ref="AG74:AG97" si="20">H74*AF74</f>
        <v>7870.449999999998</v>
      </c>
      <c r="AH74" s="260"/>
      <c r="AI74" s="225">
        <v>4107.1000000000004</v>
      </c>
      <c r="AJ74" s="227">
        <v>0.70000444701383036</v>
      </c>
      <c r="AK74" s="60">
        <v>7870.5</v>
      </c>
      <c r="AL74" s="60">
        <v>79.521276595744681</v>
      </c>
      <c r="AM74" s="425">
        <v>0</v>
      </c>
      <c r="AN74" s="60">
        <v>0</v>
      </c>
    </row>
    <row r="75" spans="2:40" ht="15" customHeight="1" x14ac:dyDescent="0.25">
      <c r="B75" s="34">
        <v>63</v>
      </c>
      <c r="C75" s="5" t="s">
        <v>84</v>
      </c>
      <c r="D75" s="5" t="s">
        <v>84</v>
      </c>
      <c r="E75" s="118">
        <v>14</v>
      </c>
      <c r="F75" s="118">
        <v>95</v>
      </c>
      <c r="G75" s="118">
        <v>85</v>
      </c>
      <c r="H75" s="60">
        <v>9510.7000000000025</v>
      </c>
      <c r="I75" s="60">
        <v>271.2</v>
      </c>
      <c r="J75" s="88">
        <v>0.31258477293995179</v>
      </c>
      <c r="K75" s="60">
        <v>2972.9000000000005</v>
      </c>
      <c r="L75" s="88">
        <v>5.1016223832104877E-2</v>
      </c>
      <c r="M75" s="60">
        <v>485.2</v>
      </c>
      <c r="N75" s="88">
        <v>0</v>
      </c>
      <c r="O75" s="60">
        <v>0</v>
      </c>
      <c r="P75" s="60">
        <v>0</v>
      </c>
      <c r="Q75" s="60">
        <v>86.6</v>
      </c>
      <c r="R75" s="60">
        <v>138.9</v>
      </c>
      <c r="S75" s="60">
        <v>32.299999999999997</v>
      </c>
      <c r="T75" s="60">
        <v>1314.0300000000002</v>
      </c>
      <c r="U75" s="88">
        <v>0</v>
      </c>
      <c r="V75" s="60"/>
      <c r="W75" s="88">
        <f t="shared" si="9"/>
        <v>0.23877317127025344</v>
      </c>
      <c r="X75" s="65">
        <v>2270.9</v>
      </c>
      <c r="Y75" s="60">
        <v>0</v>
      </c>
      <c r="Z75" s="60">
        <v>98.699999999999989</v>
      </c>
      <c r="AA75" s="60">
        <v>0</v>
      </c>
      <c r="AB75" s="60">
        <f t="shared" si="17"/>
        <v>17181.430000000004</v>
      </c>
      <c r="AC75" s="140">
        <v>1144.2</v>
      </c>
      <c r="AD75" s="60">
        <f t="shared" si="18"/>
        <v>3415.1000000000004</v>
      </c>
      <c r="AE75" s="60">
        <f t="shared" si="19"/>
        <v>14910.530000000004</v>
      </c>
      <c r="AF75" s="259">
        <f t="shared" si="3"/>
        <v>0.7</v>
      </c>
      <c r="AG75" s="260">
        <f t="shared" si="20"/>
        <v>6657.4900000000016</v>
      </c>
      <c r="AH75" s="260"/>
      <c r="AI75" s="225">
        <v>3242.4</v>
      </c>
      <c r="AJ75" s="227">
        <v>0.70000105144731706</v>
      </c>
      <c r="AK75" s="60">
        <v>6657.5</v>
      </c>
      <c r="AL75" s="60">
        <v>62.882352941176471</v>
      </c>
      <c r="AM75" s="425">
        <v>0</v>
      </c>
      <c r="AN75" s="60">
        <v>0</v>
      </c>
    </row>
    <row r="76" spans="2:40" ht="15" customHeight="1" x14ac:dyDescent="0.25">
      <c r="B76" s="34">
        <v>64</v>
      </c>
      <c r="C76" s="5" t="s">
        <v>85</v>
      </c>
      <c r="D76" s="5" t="s">
        <v>85</v>
      </c>
      <c r="E76" s="118">
        <v>54</v>
      </c>
      <c r="F76" s="118">
        <v>218</v>
      </c>
      <c r="G76" s="118">
        <v>203</v>
      </c>
      <c r="H76" s="60">
        <v>24166.320000000003</v>
      </c>
      <c r="I76" s="60">
        <v>390.00000000000006</v>
      </c>
      <c r="J76" s="88">
        <v>0.28989747715001701</v>
      </c>
      <c r="K76" s="60">
        <v>7005.8</v>
      </c>
      <c r="L76" s="88">
        <v>1.0359707228903696E-2</v>
      </c>
      <c r="M76" s="60">
        <v>250.35599999999999</v>
      </c>
      <c r="N76" s="88">
        <v>0</v>
      </c>
      <c r="O76" s="60">
        <v>0</v>
      </c>
      <c r="P76" s="60">
        <v>0</v>
      </c>
      <c r="Q76" s="60">
        <v>0</v>
      </c>
      <c r="R76" s="60">
        <v>687.79139999999995</v>
      </c>
      <c r="S76" s="60">
        <v>46.469900000000003</v>
      </c>
      <c r="T76" s="60">
        <v>2709.2069666666666</v>
      </c>
      <c r="U76" s="88">
        <v>0</v>
      </c>
      <c r="V76" s="60"/>
      <c r="W76" s="88">
        <f t="shared" si="9"/>
        <v>0</v>
      </c>
      <c r="X76" s="65">
        <v>0</v>
      </c>
      <c r="Y76" s="60">
        <v>0</v>
      </c>
      <c r="Z76" s="60">
        <v>0</v>
      </c>
      <c r="AA76" s="60">
        <v>0</v>
      </c>
      <c r="AB76" s="60">
        <f t="shared" si="17"/>
        <v>35255.944266666665</v>
      </c>
      <c r="AC76" s="140">
        <v>6872.5</v>
      </c>
      <c r="AD76" s="60">
        <f t="shared" si="18"/>
        <v>6872.5</v>
      </c>
      <c r="AE76" s="60">
        <f t="shared" si="19"/>
        <v>35255.944266666665</v>
      </c>
      <c r="AF76" s="259">
        <f t="shared" si="3"/>
        <v>0.7</v>
      </c>
      <c r="AG76" s="260">
        <f t="shared" si="20"/>
        <v>16916.424000000003</v>
      </c>
      <c r="AH76" s="260"/>
      <c r="AI76" s="225">
        <v>10043.9</v>
      </c>
      <c r="AJ76" s="227">
        <v>0.69999900688230554</v>
      </c>
      <c r="AK76" s="60">
        <v>16916.400000000001</v>
      </c>
      <c r="AL76" s="60">
        <v>112.64532019704434</v>
      </c>
      <c r="AM76" s="425">
        <v>5.0999999999999997E-2</v>
      </c>
      <c r="AN76" s="60">
        <v>1232.5</v>
      </c>
    </row>
    <row r="77" spans="2:40" ht="14.25" customHeight="1" x14ac:dyDescent="0.25">
      <c r="B77" s="34">
        <v>65</v>
      </c>
      <c r="C77" s="6" t="s">
        <v>86</v>
      </c>
      <c r="D77" s="6" t="s">
        <v>86</v>
      </c>
      <c r="E77" s="119">
        <v>2</v>
      </c>
      <c r="F77" s="119">
        <v>164</v>
      </c>
      <c r="G77" s="119">
        <v>83</v>
      </c>
      <c r="H77" s="60">
        <v>7247.9199999999992</v>
      </c>
      <c r="I77" s="60">
        <v>294</v>
      </c>
      <c r="J77" s="89">
        <v>0.31851758849435424</v>
      </c>
      <c r="K77" s="60">
        <v>2308.6</v>
      </c>
      <c r="L77" s="89">
        <v>0</v>
      </c>
      <c r="M77" s="60">
        <v>0</v>
      </c>
      <c r="N77" s="89">
        <v>0</v>
      </c>
      <c r="O77" s="60">
        <v>0</v>
      </c>
      <c r="P77" s="60">
        <v>0</v>
      </c>
      <c r="Q77" s="60">
        <v>0</v>
      </c>
      <c r="R77" s="60">
        <v>583.88</v>
      </c>
      <c r="S77" s="60">
        <v>0</v>
      </c>
      <c r="T77" s="60">
        <v>1949.0583333333334</v>
      </c>
      <c r="U77" s="89">
        <v>1.3951630260819659</v>
      </c>
      <c r="V77" s="60"/>
      <c r="W77" s="89">
        <f t="shared" si="9"/>
        <v>1.8701420545480638</v>
      </c>
      <c r="X77" s="65">
        <v>13554.640000000001</v>
      </c>
      <c r="Y77" s="60">
        <v>1719.7766666666666</v>
      </c>
      <c r="Z77" s="60">
        <v>0</v>
      </c>
      <c r="AA77" s="60">
        <v>0</v>
      </c>
      <c r="AB77" s="60">
        <f t="shared" si="17"/>
        <v>27657.875</v>
      </c>
      <c r="AC77" s="140">
        <v>0</v>
      </c>
      <c r="AD77" s="60">
        <f t="shared" si="18"/>
        <v>15274.416666666668</v>
      </c>
      <c r="AE77" s="60">
        <f t="shared" si="19"/>
        <v>12383.458333333332</v>
      </c>
      <c r="AF77" s="259">
        <f t="shared" si="3"/>
        <v>0.7</v>
      </c>
      <c r="AG77" s="260">
        <f t="shared" si="20"/>
        <v>5073.543999999999</v>
      </c>
      <c r="AH77" s="260"/>
      <c r="AI77" s="225">
        <v>0</v>
      </c>
      <c r="AJ77" s="227">
        <v>2.1074207036869432</v>
      </c>
      <c r="AK77" s="60">
        <v>15274.416666666668</v>
      </c>
      <c r="AL77" s="60">
        <v>0</v>
      </c>
      <c r="AM77" s="425">
        <v>0</v>
      </c>
      <c r="AN77" s="60">
        <v>0</v>
      </c>
    </row>
    <row r="78" spans="2:40" ht="15" customHeight="1" x14ac:dyDescent="0.25">
      <c r="B78" s="34">
        <v>66</v>
      </c>
      <c r="C78" s="6" t="s">
        <v>49</v>
      </c>
      <c r="D78" s="6" t="s">
        <v>49</v>
      </c>
      <c r="E78" s="119">
        <v>19</v>
      </c>
      <c r="F78" s="119">
        <v>133</v>
      </c>
      <c r="G78" s="119">
        <v>127</v>
      </c>
      <c r="H78" s="60">
        <v>14210.999999999998</v>
      </c>
      <c r="I78" s="60">
        <v>438.00000000000006</v>
      </c>
      <c r="J78" s="89">
        <v>0.31522764056012953</v>
      </c>
      <c r="K78" s="60">
        <v>4479.7</v>
      </c>
      <c r="L78" s="89">
        <v>1.1272957568081065E-2</v>
      </c>
      <c r="M78" s="60">
        <v>160.19999999999999</v>
      </c>
      <c r="N78" s="89">
        <v>0</v>
      </c>
      <c r="O78" s="60">
        <v>0</v>
      </c>
      <c r="P78" s="60">
        <v>0</v>
      </c>
      <c r="Q78" s="60">
        <v>155.80000000000001</v>
      </c>
      <c r="R78" s="60">
        <v>341.2</v>
      </c>
      <c r="S78" s="60">
        <v>29.7</v>
      </c>
      <c r="T78" s="60">
        <v>1651.3000000000002</v>
      </c>
      <c r="U78" s="89">
        <v>0</v>
      </c>
      <c r="V78" s="60"/>
      <c r="W78" s="89">
        <f t="shared" si="9"/>
        <v>0</v>
      </c>
      <c r="X78" s="65">
        <v>0</v>
      </c>
      <c r="Y78" s="60">
        <v>1588.5000000000002</v>
      </c>
      <c r="Z78" s="60">
        <v>197.79999999999998</v>
      </c>
      <c r="AA78" s="60">
        <v>0</v>
      </c>
      <c r="AB78" s="60">
        <f t="shared" si="17"/>
        <v>23253.199999999997</v>
      </c>
      <c r="AC78" s="140">
        <v>3028.9</v>
      </c>
      <c r="AD78" s="60">
        <f t="shared" si="18"/>
        <v>4617.4000000000005</v>
      </c>
      <c r="AE78" s="60">
        <f t="shared" si="19"/>
        <v>21664.699999999997</v>
      </c>
      <c r="AF78" s="259">
        <f t="shared" si="3"/>
        <v>0.7</v>
      </c>
      <c r="AG78" s="260">
        <f t="shared" si="20"/>
        <v>9947.6999999999989</v>
      </c>
      <c r="AH78" s="260"/>
      <c r="AI78" s="225">
        <v>5330.3</v>
      </c>
      <c r="AJ78" s="227">
        <v>0.70000000000000018</v>
      </c>
      <c r="AK78" s="60">
        <v>9947.7000000000007</v>
      </c>
      <c r="AL78" s="60">
        <v>63.653543307086615</v>
      </c>
      <c r="AM78" s="425">
        <v>0</v>
      </c>
      <c r="AN78" s="60">
        <v>0</v>
      </c>
    </row>
    <row r="79" spans="2:40" ht="15" customHeight="1" x14ac:dyDescent="0.25">
      <c r="B79" s="34">
        <v>67</v>
      </c>
      <c r="C79" s="6" t="s">
        <v>87</v>
      </c>
      <c r="D79" s="6" t="s">
        <v>87</v>
      </c>
      <c r="E79" s="119">
        <v>12</v>
      </c>
      <c r="F79" s="119">
        <v>79</v>
      </c>
      <c r="G79" s="119">
        <v>71</v>
      </c>
      <c r="H79" s="60">
        <v>7938</v>
      </c>
      <c r="I79" s="60">
        <v>213.60000000000002</v>
      </c>
      <c r="J79" s="89">
        <v>0.26239606953892664</v>
      </c>
      <c r="K79" s="60">
        <v>2082.8999999999996</v>
      </c>
      <c r="L79" s="89">
        <v>2.362055933484505E-2</v>
      </c>
      <c r="M79" s="60">
        <v>187.5</v>
      </c>
      <c r="N79" s="89">
        <v>0</v>
      </c>
      <c r="O79" s="60">
        <v>0</v>
      </c>
      <c r="P79" s="60">
        <v>0</v>
      </c>
      <c r="Q79" s="60">
        <v>0</v>
      </c>
      <c r="R79" s="60">
        <v>228.4</v>
      </c>
      <c r="S79" s="60">
        <v>17</v>
      </c>
      <c r="T79" s="60">
        <v>1085.9000000000001</v>
      </c>
      <c r="U79" s="89">
        <v>0.11428571428571428</v>
      </c>
      <c r="V79" s="60"/>
      <c r="W79" s="89">
        <f t="shared" si="9"/>
        <v>0.28614260519022422</v>
      </c>
      <c r="X79" s="65">
        <v>2271.3999999999996</v>
      </c>
      <c r="Y79" s="60">
        <v>0</v>
      </c>
      <c r="Z79" s="60">
        <v>0</v>
      </c>
      <c r="AA79" s="60">
        <v>15.8</v>
      </c>
      <c r="AB79" s="60">
        <f t="shared" si="17"/>
        <v>14040.499999999998</v>
      </c>
      <c r="AC79" s="140">
        <v>587.5</v>
      </c>
      <c r="AD79" s="60">
        <f t="shared" si="18"/>
        <v>2858.8999999999996</v>
      </c>
      <c r="AE79" s="60">
        <f t="shared" si="19"/>
        <v>11769.099999999999</v>
      </c>
      <c r="AF79" s="259">
        <f t="shared" si="3"/>
        <v>0.7</v>
      </c>
      <c r="AG79" s="260">
        <f t="shared" si="20"/>
        <v>5556.5999999999995</v>
      </c>
      <c r="AH79" s="260"/>
      <c r="AI79" s="225">
        <v>2697.7</v>
      </c>
      <c r="AJ79" s="227">
        <v>0.7</v>
      </c>
      <c r="AK79" s="60">
        <v>5556.5999999999995</v>
      </c>
      <c r="AL79" s="60">
        <v>108.73239436619718</v>
      </c>
      <c r="AM79" s="425">
        <v>5.0999999999999997E-2</v>
      </c>
      <c r="AN79" s="60">
        <v>404.8</v>
      </c>
    </row>
    <row r="80" spans="2:40" ht="15" customHeight="1" x14ac:dyDescent="0.25">
      <c r="B80" s="34">
        <v>68</v>
      </c>
      <c r="C80" s="6" t="s">
        <v>50</v>
      </c>
      <c r="D80" s="6" t="s">
        <v>50</v>
      </c>
      <c r="E80" s="119">
        <v>16</v>
      </c>
      <c r="F80" s="119">
        <v>129</v>
      </c>
      <c r="G80" s="119">
        <v>114</v>
      </c>
      <c r="H80" s="60">
        <v>12436.8</v>
      </c>
      <c r="I80" s="60">
        <v>321.66000000000003</v>
      </c>
      <c r="J80" s="89">
        <v>0.29845780265019944</v>
      </c>
      <c r="K80" s="60">
        <v>3711.9</v>
      </c>
      <c r="L80" s="89">
        <v>3.3497362665637465E-2</v>
      </c>
      <c r="M80" s="60">
        <v>416.6</v>
      </c>
      <c r="N80" s="89">
        <v>0</v>
      </c>
      <c r="O80" s="60">
        <v>0</v>
      </c>
      <c r="P80" s="60">
        <v>0</v>
      </c>
      <c r="Q80" s="60">
        <v>0</v>
      </c>
      <c r="R80" s="60">
        <v>417.94</v>
      </c>
      <c r="S80" s="60">
        <v>25.5</v>
      </c>
      <c r="T80" s="60">
        <v>1641.8</v>
      </c>
      <c r="U80" s="89">
        <v>0.19058278656889233</v>
      </c>
      <c r="V80" s="60"/>
      <c r="W80" s="89">
        <f t="shared" si="9"/>
        <v>0.19058278656889233</v>
      </c>
      <c r="X80" s="65">
        <v>2370.2399999999998</v>
      </c>
      <c r="Y80" s="60">
        <v>0</v>
      </c>
      <c r="Z80" s="60">
        <v>0</v>
      </c>
      <c r="AA80" s="60">
        <v>0</v>
      </c>
      <c r="AB80" s="60">
        <f t="shared" si="17"/>
        <v>21342.439999999995</v>
      </c>
      <c r="AC80" s="140">
        <v>3339.2</v>
      </c>
      <c r="AD80" s="60">
        <f t="shared" si="18"/>
        <v>5709.44</v>
      </c>
      <c r="AE80" s="60">
        <f t="shared" si="19"/>
        <v>18972.199999999997</v>
      </c>
      <c r="AF80" s="259">
        <f t="shared" si="3"/>
        <v>0.7</v>
      </c>
      <c r="AG80" s="260">
        <f t="shared" si="20"/>
        <v>8705.7599999999984</v>
      </c>
      <c r="AH80" s="260"/>
      <c r="AI80" s="225">
        <v>1649.6</v>
      </c>
      <c r="AJ80" s="227">
        <v>0.59171491058793257</v>
      </c>
      <c r="AK80" s="60">
        <v>7359.0399999999991</v>
      </c>
      <c r="AL80" s="60">
        <v>83.587719298245617</v>
      </c>
      <c r="AM80" s="425">
        <v>0</v>
      </c>
      <c r="AN80" s="60">
        <v>0</v>
      </c>
    </row>
    <row r="81" spans="2:40" ht="15" customHeight="1" x14ac:dyDescent="0.25">
      <c r="B81" s="34">
        <v>69</v>
      </c>
      <c r="C81" s="7" t="s">
        <v>88</v>
      </c>
      <c r="D81" s="7" t="s">
        <v>88</v>
      </c>
      <c r="E81" s="120">
        <v>16</v>
      </c>
      <c r="F81" s="120">
        <v>111</v>
      </c>
      <c r="G81" s="120">
        <v>98</v>
      </c>
      <c r="H81" s="60">
        <v>11627.3</v>
      </c>
      <c r="I81" s="60">
        <v>316.8</v>
      </c>
      <c r="J81" s="90">
        <v>0.32081394648800665</v>
      </c>
      <c r="K81" s="60">
        <v>3730.2</v>
      </c>
      <c r="L81" s="90">
        <v>1.8533967473102098E-2</v>
      </c>
      <c r="M81" s="60">
        <v>215.5</v>
      </c>
      <c r="N81" s="90">
        <v>0</v>
      </c>
      <c r="O81" s="60">
        <v>0</v>
      </c>
      <c r="P81" s="60">
        <v>0</v>
      </c>
      <c r="Q81" s="60">
        <v>0</v>
      </c>
      <c r="R81" s="60">
        <v>262.89999999999998</v>
      </c>
      <c r="S81" s="60">
        <v>27.7</v>
      </c>
      <c r="T81" s="60">
        <v>1518.8000000000002</v>
      </c>
      <c r="U81" s="90">
        <v>0</v>
      </c>
      <c r="V81" s="60"/>
      <c r="W81" s="90">
        <f t="shared" si="9"/>
        <v>0.17603508983168922</v>
      </c>
      <c r="X81" s="65">
        <v>2046.8127999999999</v>
      </c>
      <c r="Y81" s="60">
        <v>0</v>
      </c>
      <c r="Z81" s="60">
        <v>0</v>
      </c>
      <c r="AA81" s="60">
        <v>0</v>
      </c>
      <c r="AB81" s="60">
        <f t="shared" si="17"/>
        <v>19746.0128</v>
      </c>
      <c r="AC81" s="140">
        <v>1851</v>
      </c>
      <c r="AD81" s="60">
        <f t="shared" si="18"/>
        <v>3897.8127999999997</v>
      </c>
      <c r="AE81" s="60">
        <f t="shared" si="19"/>
        <v>17699.2</v>
      </c>
      <c r="AF81" s="259">
        <f t="shared" si="3"/>
        <v>0.7</v>
      </c>
      <c r="AG81" s="260">
        <f t="shared" si="20"/>
        <v>8139.1099999999988</v>
      </c>
      <c r="AH81" s="260"/>
      <c r="AI81" s="225">
        <v>4241.3</v>
      </c>
      <c r="AJ81" s="227">
        <v>0.7000002408125704</v>
      </c>
      <c r="AK81" s="60">
        <v>8139.1127999999999</v>
      </c>
      <c r="AL81" s="60">
        <v>52.112244897959187</v>
      </c>
      <c r="AM81" s="425">
        <v>0</v>
      </c>
      <c r="AN81" s="60">
        <v>0</v>
      </c>
    </row>
    <row r="82" spans="2:40" ht="15" customHeight="1" x14ac:dyDescent="0.25">
      <c r="B82" s="34">
        <v>70</v>
      </c>
      <c r="C82" s="8" t="s">
        <v>89</v>
      </c>
      <c r="D82" s="8" t="s">
        <v>89</v>
      </c>
      <c r="E82" s="121">
        <v>18</v>
      </c>
      <c r="F82" s="121">
        <v>94</v>
      </c>
      <c r="G82" s="121">
        <v>90</v>
      </c>
      <c r="H82" s="60">
        <v>9868.7000000000007</v>
      </c>
      <c r="I82" s="60">
        <v>279.59999999999997</v>
      </c>
      <c r="J82" s="91">
        <v>0.30337329131496549</v>
      </c>
      <c r="K82" s="60">
        <v>2993.9</v>
      </c>
      <c r="L82" s="91">
        <v>1.7023518801868531E-2</v>
      </c>
      <c r="M82" s="60">
        <v>168</v>
      </c>
      <c r="N82" s="91">
        <v>0</v>
      </c>
      <c r="O82" s="60">
        <v>0</v>
      </c>
      <c r="P82" s="60">
        <v>0</v>
      </c>
      <c r="Q82" s="60">
        <v>0</v>
      </c>
      <c r="R82" s="60">
        <v>224.1</v>
      </c>
      <c r="S82" s="60">
        <v>28.1</v>
      </c>
      <c r="T82" s="60">
        <v>1250.3</v>
      </c>
      <c r="U82" s="91">
        <v>0.12578151124261552</v>
      </c>
      <c r="V82" s="60"/>
      <c r="W82" s="91">
        <f t="shared" si="9"/>
        <v>0.14598680677292855</v>
      </c>
      <c r="X82" s="65">
        <v>1440.7</v>
      </c>
      <c r="Y82" s="60">
        <v>0</v>
      </c>
      <c r="Z82" s="60">
        <v>0</v>
      </c>
      <c r="AA82" s="60">
        <v>0</v>
      </c>
      <c r="AB82" s="60">
        <f t="shared" si="17"/>
        <v>16253.400000000001</v>
      </c>
      <c r="AC82" s="140">
        <v>1790.3</v>
      </c>
      <c r="AD82" s="60">
        <f t="shared" si="18"/>
        <v>3231</v>
      </c>
      <c r="AE82" s="60">
        <f t="shared" si="19"/>
        <v>14812.7</v>
      </c>
      <c r="AF82" s="259">
        <f t="shared" si="3"/>
        <v>0.7</v>
      </c>
      <c r="AG82" s="260">
        <f t="shared" si="20"/>
        <v>6908.09</v>
      </c>
      <c r="AH82" s="260"/>
      <c r="AI82" s="225">
        <v>3677.1</v>
      </c>
      <c r="AJ82" s="227">
        <v>0.70000101330469056</v>
      </c>
      <c r="AK82" s="60">
        <v>6908.1</v>
      </c>
      <c r="AL82" s="60">
        <v>53.466666666666669</v>
      </c>
      <c r="AM82" s="425">
        <v>0</v>
      </c>
      <c r="AN82" s="60">
        <v>0</v>
      </c>
    </row>
    <row r="83" spans="2:40" ht="15" customHeight="1" x14ac:dyDescent="0.25">
      <c r="B83" s="34">
        <v>71</v>
      </c>
      <c r="C83" s="8" t="s">
        <v>90</v>
      </c>
      <c r="D83" s="8" t="s">
        <v>90</v>
      </c>
      <c r="E83" s="121">
        <v>1</v>
      </c>
      <c r="F83" s="121">
        <v>72</v>
      </c>
      <c r="G83" s="121">
        <v>45</v>
      </c>
      <c r="H83" s="60">
        <v>4357.24</v>
      </c>
      <c r="I83" s="60">
        <v>164.4</v>
      </c>
      <c r="J83" s="91">
        <v>0.3065702141722742</v>
      </c>
      <c r="K83" s="60">
        <v>1335.8</v>
      </c>
      <c r="L83" s="91">
        <v>4.7553038161772129E-2</v>
      </c>
      <c r="M83" s="60">
        <v>207.2</v>
      </c>
      <c r="N83" s="91">
        <v>0</v>
      </c>
      <c r="O83" s="60">
        <v>0</v>
      </c>
      <c r="P83" s="60">
        <v>0</v>
      </c>
      <c r="Q83" s="60">
        <v>0</v>
      </c>
      <c r="R83" s="60">
        <v>0</v>
      </c>
      <c r="S83" s="60">
        <v>12.7</v>
      </c>
      <c r="T83" s="60">
        <v>824.59999999999991</v>
      </c>
      <c r="U83" s="91">
        <v>0.51759829616913466</v>
      </c>
      <c r="V83" s="60"/>
      <c r="W83" s="91">
        <f t="shared" si="9"/>
        <v>0.87142319449927019</v>
      </c>
      <c r="X83" s="65">
        <v>3797</v>
      </c>
      <c r="Y83" s="60">
        <v>775.8</v>
      </c>
      <c r="Z83" s="60">
        <v>310.89999999999998</v>
      </c>
      <c r="AA83" s="60">
        <v>0</v>
      </c>
      <c r="AB83" s="60">
        <f t="shared" si="17"/>
        <v>11785.639999999998</v>
      </c>
      <c r="AC83" s="140">
        <v>0</v>
      </c>
      <c r="AD83" s="60">
        <f t="shared" si="18"/>
        <v>4572.8</v>
      </c>
      <c r="AE83" s="60">
        <f t="shared" si="19"/>
        <v>7212.8399999999983</v>
      </c>
      <c r="AF83" s="259">
        <f t="shared" si="3"/>
        <v>0.7</v>
      </c>
      <c r="AG83" s="260">
        <f t="shared" si="20"/>
        <v>3050.0679999999998</v>
      </c>
      <c r="AH83" s="260"/>
      <c r="AI83" s="225">
        <v>0</v>
      </c>
      <c r="AJ83" s="227">
        <v>1.0494716839099982</v>
      </c>
      <c r="AK83" s="60">
        <v>4572.8</v>
      </c>
      <c r="AL83" s="60">
        <v>0</v>
      </c>
      <c r="AM83" s="425">
        <v>0</v>
      </c>
      <c r="AN83" s="60">
        <v>0</v>
      </c>
    </row>
    <row r="84" spans="2:40" ht="15" customHeight="1" x14ac:dyDescent="0.25">
      <c r="B84" s="34">
        <v>72</v>
      </c>
      <c r="C84" s="8" t="s">
        <v>91</v>
      </c>
      <c r="D84" s="8" t="s">
        <v>91</v>
      </c>
      <c r="E84" s="121">
        <v>23</v>
      </c>
      <c r="F84" s="121">
        <v>129</v>
      </c>
      <c r="G84" s="121">
        <v>128</v>
      </c>
      <c r="H84" s="60">
        <v>14466.600000000002</v>
      </c>
      <c r="I84" s="60">
        <v>354.40000000000003</v>
      </c>
      <c r="J84" s="91">
        <v>0.2757385978737229</v>
      </c>
      <c r="K84" s="60">
        <v>3989</v>
      </c>
      <c r="L84" s="91">
        <v>3.1050834335642093E-2</v>
      </c>
      <c r="M84" s="60">
        <v>449.2</v>
      </c>
      <c r="N84" s="91">
        <v>0</v>
      </c>
      <c r="O84" s="60">
        <v>0</v>
      </c>
      <c r="P84" s="60">
        <v>0</v>
      </c>
      <c r="Q84" s="60">
        <v>0</v>
      </c>
      <c r="R84" s="60">
        <v>331.7</v>
      </c>
      <c r="S84" s="60">
        <v>49</v>
      </c>
      <c r="T84" s="60">
        <v>1926.6</v>
      </c>
      <c r="U84" s="91">
        <v>0</v>
      </c>
      <c r="V84" s="60"/>
      <c r="W84" s="91">
        <f t="shared" si="9"/>
        <v>0.24058866630721798</v>
      </c>
      <c r="X84" s="65">
        <v>3480.5</v>
      </c>
      <c r="Y84" s="60">
        <v>0</v>
      </c>
      <c r="Z84" s="60">
        <v>0</v>
      </c>
      <c r="AA84" s="60">
        <v>0</v>
      </c>
      <c r="AB84" s="60">
        <f t="shared" si="17"/>
        <v>25047</v>
      </c>
      <c r="AC84" s="140">
        <v>1605.3</v>
      </c>
      <c r="AD84" s="60">
        <f t="shared" si="18"/>
        <v>5085.8</v>
      </c>
      <c r="AE84" s="60">
        <f t="shared" si="19"/>
        <v>21566.5</v>
      </c>
      <c r="AF84" s="259">
        <f t="shared" si="3"/>
        <v>0.7</v>
      </c>
      <c r="AG84" s="260">
        <f t="shared" si="20"/>
        <v>10126.620000000001</v>
      </c>
      <c r="AH84" s="260"/>
      <c r="AI84" s="225">
        <v>5040.8</v>
      </c>
      <c r="AJ84" s="227">
        <v>0.69999861750514969</v>
      </c>
      <c r="AK84" s="60">
        <v>10126.6</v>
      </c>
      <c r="AL84" s="60">
        <v>91.6484375</v>
      </c>
      <c r="AM84" s="425">
        <v>0</v>
      </c>
      <c r="AN84" s="60">
        <v>0</v>
      </c>
    </row>
    <row r="85" spans="2:40" ht="15" customHeight="1" x14ac:dyDescent="0.25">
      <c r="B85" s="34">
        <v>73</v>
      </c>
      <c r="C85" s="8" t="s">
        <v>92</v>
      </c>
      <c r="D85" s="8" t="s">
        <v>92</v>
      </c>
      <c r="E85" s="121">
        <v>20</v>
      </c>
      <c r="F85" s="121">
        <v>124</v>
      </c>
      <c r="G85" s="121">
        <v>104.1</v>
      </c>
      <c r="H85" s="60">
        <v>11998</v>
      </c>
      <c r="I85" s="60">
        <v>314.60000000000002</v>
      </c>
      <c r="J85" s="91">
        <v>0.29793657044840233</v>
      </c>
      <c r="K85" s="60">
        <v>3574.7</v>
      </c>
      <c r="L85" s="91">
        <v>2.0727917619057033E-2</v>
      </c>
      <c r="M85" s="60">
        <v>248.7</v>
      </c>
      <c r="N85" s="91">
        <v>0</v>
      </c>
      <c r="O85" s="60">
        <v>0</v>
      </c>
      <c r="P85" s="60">
        <v>0</v>
      </c>
      <c r="Q85" s="60">
        <v>0</v>
      </c>
      <c r="R85" s="60">
        <v>451.15199999999999</v>
      </c>
      <c r="S85" s="60">
        <v>38.242800000000003</v>
      </c>
      <c r="T85" s="60">
        <v>1621.4</v>
      </c>
      <c r="U85" s="91">
        <v>0.12677923669387947</v>
      </c>
      <c r="V85" s="60"/>
      <c r="W85" s="91">
        <f t="shared" si="9"/>
        <v>0.23603135272545425</v>
      </c>
      <c r="X85" s="65">
        <v>2831.9041700000002</v>
      </c>
      <c r="Y85" s="60">
        <v>0</v>
      </c>
      <c r="Z85" s="60">
        <v>0</v>
      </c>
      <c r="AA85" s="60">
        <v>0</v>
      </c>
      <c r="AB85" s="60">
        <f t="shared" si="17"/>
        <v>21078.698970000001</v>
      </c>
      <c r="AC85" s="140">
        <v>3045.9</v>
      </c>
      <c r="AD85" s="60">
        <f t="shared" si="18"/>
        <v>5877.8041700000003</v>
      </c>
      <c r="AE85" s="60">
        <f t="shared" si="19"/>
        <v>18246.7948</v>
      </c>
      <c r="AF85" s="259">
        <f t="shared" si="3"/>
        <v>0.7</v>
      </c>
      <c r="AG85" s="260">
        <f t="shared" si="20"/>
        <v>8398.6</v>
      </c>
      <c r="AH85" s="260"/>
      <c r="AI85" s="225">
        <v>2901.6</v>
      </c>
      <c r="AJ85" s="227">
        <v>0.73173897066177696</v>
      </c>
      <c r="AK85" s="60">
        <v>8779.4041699999998</v>
      </c>
      <c r="AL85" s="60">
        <v>77.636887608069173</v>
      </c>
      <c r="AM85" s="425">
        <v>0</v>
      </c>
      <c r="AN85" s="60">
        <v>0</v>
      </c>
    </row>
    <row r="86" spans="2:40" ht="15" customHeight="1" x14ac:dyDescent="0.25">
      <c r="B86" s="34">
        <v>74</v>
      </c>
      <c r="C86" s="8" t="s">
        <v>93</v>
      </c>
      <c r="D86" s="8" t="s">
        <v>93</v>
      </c>
      <c r="E86" s="121">
        <v>46</v>
      </c>
      <c r="F86" s="121">
        <v>192</v>
      </c>
      <c r="G86" s="121">
        <v>182</v>
      </c>
      <c r="H86" s="60">
        <v>21751.300000000003</v>
      </c>
      <c r="I86" s="60">
        <v>348.00000000000006</v>
      </c>
      <c r="J86" s="91">
        <v>0.23120181322495667</v>
      </c>
      <c r="K86" s="60">
        <v>5028.8999999999996</v>
      </c>
      <c r="L86" s="91">
        <v>7.6731045960471318E-3</v>
      </c>
      <c r="M86" s="60">
        <v>166.9</v>
      </c>
      <c r="N86" s="91">
        <v>0</v>
      </c>
      <c r="O86" s="60">
        <v>0</v>
      </c>
      <c r="P86" s="60">
        <v>0</v>
      </c>
      <c r="Q86" s="60">
        <v>0</v>
      </c>
      <c r="R86" s="60">
        <v>514</v>
      </c>
      <c r="S86" s="60">
        <v>59.5</v>
      </c>
      <c r="T86" s="60">
        <v>2149.0000000000005</v>
      </c>
      <c r="U86" s="91">
        <v>0.11259556900047352</v>
      </c>
      <c r="V86" s="60"/>
      <c r="W86" s="91">
        <f t="shared" si="9"/>
        <v>0.31254821550895806</v>
      </c>
      <c r="X86" s="65">
        <v>6798.33</v>
      </c>
      <c r="Y86" s="60">
        <v>0</v>
      </c>
      <c r="Z86" s="60">
        <v>0</v>
      </c>
      <c r="AA86" s="60">
        <v>0</v>
      </c>
      <c r="AB86" s="60">
        <f t="shared" si="17"/>
        <v>36815.930000000008</v>
      </c>
      <c r="AC86" s="140">
        <v>2835.1</v>
      </c>
      <c r="AD86" s="60">
        <f t="shared" si="18"/>
        <v>9633.43</v>
      </c>
      <c r="AE86" s="60">
        <f t="shared" si="19"/>
        <v>30017.600000000006</v>
      </c>
      <c r="AF86" s="259">
        <f t="shared" ref="AF86:AF149" si="21">$AF$6</f>
        <v>0.7</v>
      </c>
      <c r="AG86" s="260">
        <f t="shared" si="20"/>
        <v>15225.910000000002</v>
      </c>
      <c r="AH86" s="260"/>
      <c r="AI86" s="225">
        <v>5592.5</v>
      </c>
      <c r="AJ86" s="227">
        <v>0.7000009194852721</v>
      </c>
      <c r="AK86" s="60">
        <v>15225.93</v>
      </c>
      <c r="AL86" s="60">
        <v>85.57692307692308</v>
      </c>
      <c r="AM86" s="425">
        <v>0</v>
      </c>
      <c r="AN86" s="60">
        <v>0</v>
      </c>
    </row>
    <row r="87" spans="2:40" ht="15" customHeight="1" x14ac:dyDescent="0.25">
      <c r="B87" s="34">
        <v>75</v>
      </c>
      <c r="C87" s="8" t="s">
        <v>94</v>
      </c>
      <c r="D87" s="8" t="s">
        <v>94</v>
      </c>
      <c r="E87" s="121">
        <v>26</v>
      </c>
      <c r="F87" s="121">
        <v>126</v>
      </c>
      <c r="G87" s="121">
        <v>116</v>
      </c>
      <c r="H87" s="60">
        <v>13890.864</v>
      </c>
      <c r="I87" s="60">
        <v>355.2</v>
      </c>
      <c r="J87" s="91">
        <v>0.28435070705465115</v>
      </c>
      <c r="K87" s="60">
        <v>3949.9</v>
      </c>
      <c r="L87" s="91">
        <v>2.9849547155598094E-2</v>
      </c>
      <c r="M87" s="60">
        <v>414.63599999999997</v>
      </c>
      <c r="N87" s="91">
        <v>0</v>
      </c>
      <c r="O87" s="60">
        <v>0</v>
      </c>
      <c r="P87" s="60">
        <v>0</v>
      </c>
      <c r="Q87" s="60">
        <v>14.3</v>
      </c>
      <c r="R87" s="60">
        <v>316.56200000000001</v>
      </c>
      <c r="S87" s="60">
        <v>25.495000000000001</v>
      </c>
      <c r="T87" s="60">
        <v>1593.7569999999998</v>
      </c>
      <c r="U87" s="91">
        <v>0</v>
      </c>
      <c r="V87" s="60"/>
      <c r="W87" s="91">
        <f t="shared" si="9"/>
        <v>0.10800000000000003</v>
      </c>
      <c r="X87" s="65">
        <v>1500.2133120000003</v>
      </c>
      <c r="Y87" s="60">
        <v>1538.2250000000001</v>
      </c>
      <c r="Z87" s="60">
        <v>0</v>
      </c>
      <c r="AA87" s="60">
        <v>0</v>
      </c>
      <c r="AB87" s="60">
        <f t="shared" si="17"/>
        <v>23599.152311999998</v>
      </c>
      <c r="AC87" s="140">
        <v>2165.1999999999998</v>
      </c>
      <c r="AD87" s="60">
        <f t="shared" si="18"/>
        <v>5203.638312000001</v>
      </c>
      <c r="AE87" s="60">
        <f t="shared" si="19"/>
        <v>20560.714</v>
      </c>
      <c r="AF87" s="259">
        <f t="shared" si="21"/>
        <v>0.7</v>
      </c>
      <c r="AG87" s="260">
        <f t="shared" si="20"/>
        <v>9723.6047999999992</v>
      </c>
      <c r="AH87" s="260"/>
      <c r="AI87" s="225">
        <v>4520</v>
      </c>
      <c r="AJ87" s="227">
        <v>0.70000241252092033</v>
      </c>
      <c r="AK87" s="60">
        <v>9723.638312000001</v>
      </c>
      <c r="AL87" s="60">
        <v>87.801724137931032</v>
      </c>
      <c r="AM87" s="425">
        <v>0</v>
      </c>
      <c r="AN87" s="60">
        <v>0</v>
      </c>
    </row>
    <row r="88" spans="2:40" ht="15" customHeight="1" x14ac:dyDescent="0.25">
      <c r="B88" s="34">
        <v>76</v>
      </c>
      <c r="C88" s="8" t="s">
        <v>95</v>
      </c>
      <c r="D88" s="8" t="s">
        <v>95</v>
      </c>
      <c r="E88" s="121">
        <v>10</v>
      </c>
      <c r="F88" s="121">
        <v>76</v>
      </c>
      <c r="G88" s="121">
        <v>62</v>
      </c>
      <c r="H88" s="60">
        <v>7022.7999999999993</v>
      </c>
      <c r="I88" s="60">
        <v>204.09999999999997</v>
      </c>
      <c r="J88" s="91">
        <v>0.31201230278521386</v>
      </c>
      <c r="K88" s="60">
        <v>2191.1999999999998</v>
      </c>
      <c r="L88" s="91">
        <v>1.8696246511362993E-2</v>
      </c>
      <c r="M88" s="60">
        <v>131.30000000000001</v>
      </c>
      <c r="N88" s="91">
        <v>0</v>
      </c>
      <c r="O88" s="60">
        <v>0</v>
      </c>
      <c r="P88" s="60">
        <v>0</v>
      </c>
      <c r="Q88" s="60">
        <v>0</v>
      </c>
      <c r="R88" s="60">
        <v>184</v>
      </c>
      <c r="S88" s="60">
        <v>17</v>
      </c>
      <c r="T88" s="60">
        <v>984.3</v>
      </c>
      <c r="U88" s="91">
        <v>0</v>
      </c>
      <c r="V88" s="60"/>
      <c r="W88" s="91">
        <f t="shared" si="9"/>
        <v>0.29338725294754231</v>
      </c>
      <c r="X88" s="65">
        <v>2060.4</v>
      </c>
      <c r="Y88" s="60">
        <v>0</v>
      </c>
      <c r="Z88" s="60">
        <v>0</v>
      </c>
      <c r="AA88" s="60">
        <v>0</v>
      </c>
      <c r="AB88" s="60">
        <f t="shared" si="17"/>
        <v>12795.099999999997</v>
      </c>
      <c r="AC88" s="140">
        <v>601.5</v>
      </c>
      <c r="AD88" s="60">
        <f t="shared" si="18"/>
        <v>2661.9</v>
      </c>
      <c r="AE88" s="60">
        <f t="shared" si="19"/>
        <v>10734.699999999997</v>
      </c>
      <c r="AF88" s="259">
        <f t="shared" si="21"/>
        <v>0.7</v>
      </c>
      <c r="AG88" s="260">
        <f t="shared" si="20"/>
        <v>4915.9599999999991</v>
      </c>
      <c r="AH88" s="260"/>
      <c r="AI88" s="225">
        <v>2254.1</v>
      </c>
      <c r="AJ88" s="227">
        <v>0.70000569573389537</v>
      </c>
      <c r="AK88" s="60">
        <v>4916</v>
      </c>
      <c r="AL88" s="60">
        <v>66.661290322580641</v>
      </c>
      <c r="AM88" s="425">
        <v>0</v>
      </c>
      <c r="AN88" s="60">
        <v>0</v>
      </c>
    </row>
    <row r="89" spans="2:40" ht="15" customHeight="1" x14ac:dyDescent="0.25">
      <c r="B89" s="34">
        <v>77</v>
      </c>
      <c r="C89" s="8" t="s">
        <v>96</v>
      </c>
      <c r="D89" s="8" t="s">
        <v>96</v>
      </c>
      <c r="E89" s="121">
        <v>7</v>
      </c>
      <c r="F89" s="121">
        <v>85</v>
      </c>
      <c r="G89" s="121">
        <v>73</v>
      </c>
      <c r="H89" s="60">
        <v>7584.9</v>
      </c>
      <c r="I89" s="60">
        <v>238.9</v>
      </c>
      <c r="J89" s="91">
        <v>0.33274004930849455</v>
      </c>
      <c r="K89" s="60">
        <v>2523.8000000000002</v>
      </c>
      <c r="L89" s="91">
        <v>3.3276641748737623E-2</v>
      </c>
      <c r="M89" s="60">
        <v>252.39999999999998</v>
      </c>
      <c r="N89" s="91">
        <v>0</v>
      </c>
      <c r="O89" s="60">
        <v>0</v>
      </c>
      <c r="P89" s="60">
        <v>0</v>
      </c>
      <c r="Q89" s="60">
        <v>0</v>
      </c>
      <c r="R89" s="60">
        <v>267.5</v>
      </c>
      <c r="S89" s="60">
        <v>25.7</v>
      </c>
      <c r="T89" s="60">
        <v>1037.9103333333335</v>
      </c>
      <c r="U89" s="91">
        <v>0</v>
      </c>
      <c r="V89" s="60"/>
      <c r="W89" s="91">
        <f t="shared" ref="W89:W152" si="22">X89/H89</f>
        <v>0.22025656238051916</v>
      </c>
      <c r="X89" s="65">
        <v>1670.6239999999998</v>
      </c>
      <c r="Y89" s="60">
        <v>983.83866666666677</v>
      </c>
      <c r="Z89" s="60">
        <v>0</v>
      </c>
      <c r="AA89" s="60">
        <v>0</v>
      </c>
      <c r="AB89" s="60">
        <f t="shared" si="17"/>
        <v>14585.572999999999</v>
      </c>
      <c r="AC89" s="140">
        <v>251.2</v>
      </c>
      <c r="AD89" s="60">
        <f t="shared" si="18"/>
        <v>2905.6626666666666</v>
      </c>
      <c r="AE89" s="60">
        <f t="shared" si="19"/>
        <v>11931.110333333332</v>
      </c>
      <c r="AF89" s="259">
        <f t="shared" si="21"/>
        <v>0.7</v>
      </c>
      <c r="AG89" s="260">
        <f t="shared" si="20"/>
        <v>5309.4299999999994</v>
      </c>
      <c r="AH89" s="260"/>
      <c r="AI89" s="225">
        <v>2403.8000000000002</v>
      </c>
      <c r="AJ89" s="227">
        <v>0.70000430680255066</v>
      </c>
      <c r="AK89" s="60">
        <v>5309.4626666666663</v>
      </c>
      <c r="AL89" s="60">
        <v>81.602739726027394</v>
      </c>
      <c r="AM89" s="425">
        <v>0</v>
      </c>
      <c r="AN89" s="60">
        <v>0</v>
      </c>
    </row>
    <row r="90" spans="2:40" ht="15" customHeight="1" x14ac:dyDescent="0.25">
      <c r="B90" s="34">
        <v>78</v>
      </c>
      <c r="C90" s="8" t="s">
        <v>97</v>
      </c>
      <c r="D90" s="8" t="s">
        <v>97</v>
      </c>
      <c r="E90" s="121">
        <v>15</v>
      </c>
      <c r="F90" s="121">
        <v>84</v>
      </c>
      <c r="G90" s="121">
        <v>73</v>
      </c>
      <c r="H90" s="60">
        <v>8352.2999999999993</v>
      </c>
      <c r="I90" s="60">
        <v>267.59999999999997</v>
      </c>
      <c r="J90" s="91">
        <v>0.35204674161608185</v>
      </c>
      <c r="K90" s="60">
        <v>2940.4</v>
      </c>
      <c r="L90" s="91">
        <v>2.054523903595417E-2</v>
      </c>
      <c r="M90" s="60">
        <v>171.6</v>
      </c>
      <c r="N90" s="91">
        <v>0</v>
      </c>
      <c r="O90" s="60">
        <v>0</v>
      </c>
      <c r="P90" s="60">
        <v>0</v>
      </c>
      <c r="Q90" s="60">
        <v>0</v>
      </c>
      <c r="R90" s="60">
        <v>151.6</v>
      </c>
      <c r="S90" s="60">
        <v>0</v>
      </c>
      <c r="T90" s="60">
        <v>1142.5999999999999</v>
      </c>
      <c r="U90" s="91">
        <v>6.4054212612094874E-2</v>
      </c>
      <c r="V90" s="60"/>
      <c r="W90" s="91">
        <f t="shared" si="22"/>
        <v>0.22351927014115872</v>
      </c>
      <c r="X90" s="65">
        <v>1866.8999999999999</v>
      </c>
      <c r="Y90" s="60">
        <v>0</v>
      </c>
      <c r="Z90" s="60">
        <v>0</v>
      </c>
      <c r="AA90" s="60">
        <v>0</v>
      </c>
      <c r="AB90" s="60">
        <f t="shared" si="17"/>
        <v>14893</v>
      </c>
      <c r="AC90" s="140">
        <v>1049.8</v>
      </c>
      <c r="AD90" s="60">
        <f t="shared" si="18"/>
        <v>2916.7</v>
      </c>
      <c r="AE90" s="60">
        <f t="shared" si="19"/>
        <v>13026.1</v>
      </c>
      <c r="AF90" s="259">
        <f t="shared" si="21"/>
        <v>0.7</v>
      </c>
      <c r="AG90" s="260">
        <f t="shared" si="20"/>
        <v>5846.6099999999988</v>
      </c>
      <c r="AH90" s="260"/>
      <c r="AI90" s="225">
        <v>2929.9</v>
      </c>
      <c r="AJ90" s="227">
        <v>0.69999880272499804</v>
      </c>
      <c r="AK90" s="60">
        <v>5846.6</v>
      </c>
      <c r="AL90" s="60">
        <v>62.643835616438359</v>
      </c>
      <c r="AM90" s="425">
        <v>0</v>
      </c>
      <c r="AN90" s="60">
        <v>0</v>
      </c>
    </row>
    <row r="91" spans="2:40" ht="15" customHeight="1" x14ac:dyDescent="0.25">
      <c r="B91" s="34">
        <v>79</v>
      </c>
      <c r="C91" s="8" t="s">
        <v>98</v>
      </c>
      <c r="D91" s="8" t="s">
        <v>98</v>
      </c>
      <c r="E91" s="121">
        <v>13</v>
      </c>
      <c r="F91" s="121">
        <v>218</v>
      </c>
      <c r="G91" s="121">
        <v>191</v>
      </c>
      <c r="H91" s="60">
        <v>19980.8</v>
      </c>
      <c r="I91" s="60">
        <v>441.59999999999997</v>
      </c>
      <c r="J91" s="91">
        <v>0.27799187219730942</v>
      </c>
      <c r="K91" s="60">
        <v>5554.5</v>
      </c>
      <c r="L91" s="91">
        <v>1.8027306213965408E-2</v>
      </c>
      <c r="M91" s="60">
        <v>360.2</v>
      </c>
      <c r="N91" s="91">
        <v>0</v>
      </c>
      <c r="O91" s="60">
        <v>0</v>
      </c>
      <c r="P91" s="60">
        <v>0</v>
      </c>
      <c r="Q91" s="60">
        <v>0</v>
      </c>
      <c r="R91" s="60">
        <v>788.8</v>
      </c>
      <c r="S91" s="60">
        <v>1.8</v>
      </c>
      <c r="T91" s="60">
        <v>2495.0000000000005</v>
      </c>
      <c r="U91" s="91">
        <v>0</v>
      </c>
      <c r="V91" s="60"/>
      <c r="W91" s="91">
        <f t="shared" si="22"/>
        <v>0.15001901825752725</v>
      </c>
      <c r="X91" s="65">
        <v>2997.5000000000005</v>
      </c>
      <c r="Y91" s="60">
        <v>0</v>
      </c>
      <c r="Z91" s="60">
        <v>110</v>
      </c>
      <c r="AA91" s="60">
        <v>0</v>
      </c>
      <c r="AB91" s="60">
        <f t="shared" si="17"/>
        <v>32730.199999999997</v>
      </c>
      <c r="AC91" s="140">
        <v>5134.7</v>
      </c>
      <c r="AD91" s="60">
        <f t="shared" si="18"/>
        <v>8132.2000000000007</v>
      </c>
      <c r="AE91" s="60">
        <f t="shared" si="19"/>
        <v>29732.699999999997</v>
      </c>
      <c r="AF91" s="259">
        <f t="shared" si="21"/>
        <v>0.7</v>
      </c>
      <c r="AG91" s="260">
        <f t="shared" si="20"/>
        <v>13986.56</v>
      </c>
      <c r="AH91" s="260"/>
      <c r="AI91" s="225">
        <v>0</v>
      </c>
      <c r="AJ91" s="227">
        <v>0.40700072069186422</v>
      </c>
      <c r="AK91" s="60">
        <v>8132.2000000000007</v>
      </c>
      <c r="AL91" s="60">
        <v>51.460732984293195</v>
      </c>
      <c r="AM91" s="425">
        <v>0</v>
      </c>
      <c r="AN91" s="60">
        <v>0</v>
      </c>
    </row>
    <row r="92" spans="2:40" ht="15.75" customHeight="1" x14ac:dyDescent="0.25">
      <c r="B92" s="34">
        <v>80</v>
      </c>
      <c r="C92" s="8" t="s">
        <v>99</v>
      </c>
      <c r="D92" s="8" t="s">
        <v>99</v>
      </c>
      <c r="E92" s="121">
        <v>1</v>
      </c>
      <c r="F92" s="121">
        <v>84</v>
      </c>
      <c r="G92" s="121">
        <v>65</v>
      </c>
      <c r="H92" s="60">
        <v>6469.9</v>
      </c>
      <c r="I92" s="60">
        <v>194.40000000000003</v>
      </c>
      <c r="J92" s="91">
        <v>0.27495015378908488</v>
      </c>
      <c r="K92" s="60">
        <v>1778.9</v>
      </c>
      <c r="L92" s="91">
        <v>3.4544583378413887E-2</v>
      </c>
      <c r="M92" s="60">
        <v>223.5</v>
      </c>
      <c r="N92" s="91">
        <v>0</v>
      </c>
      <c r="O92" s="60">
        <v>0</v>
      </c>
      <c r="P92" s="60">
        <v>0</v>
      </c>
      <c r="Q92" s="60">
        <v>0</v>
      </c>
      <c r="R92" s="60">
        <v>317.5</v>
      </c>
      <c r="S92" s="60">
        <v>25.5</v>
      </c>
      <c r="T92" s="60">
        <v>1303.2</v>
      </c>
      <c r="U92" s="91">
        <v>0.67407533346728699</v>
      </c>
      <c r="V92" s="60"/>
      <c r="W92" s="91">
        <f t="shared" si="22"/>
        <v>1.0252554135303482</v>
      </c>
      <c r="X92" s="65">
        <v>6633.2999999999993</v>
      </c>
      <c r="Y92" s="60">
        <v>1205.6000000000001</v>
      </c>
      <c r="Z92" s="60">
        <v>0</v>
      </c>
      <c r="AA92" s="60">
        <v>0</v>
      </c>
      <c r="AB92" s="60">
        <f t="shared" si="17"/>
        <v>18151.799999999996</v>
      </c>
      <c r="AC92" s="140">
        <v>0</v>
      </c>
      <c r="AD92" s="60">
        <f t="shared" si="18"/>
        <v>7838.9</v>
      </c>
      <c r="AE92" s="60">
        <f t="shared" si="19"/>
        <v>10312.9</v>
      </c>
      <c r="AF92" s="259">
        <f t="shared" si="21"/>
        <v>0.7</v>
      </c>
      <c r="AG92" s="260">
        <f t="shared" si="20"/>
        <v>4528.9299999999994</v>
      </c>
      <c r="AH92" s="260"/>
      <c r="AI92" s="225">
        <v>0</v>
      </c>
      <c r="AJ92" s="227">
        <v>1.2115952333111795</v>
      </c>
      <c r="AK92" s="60">
        <v>7838.9</v>
      </c>
      <c r="AL92" s="60">
        <v>3.6461538461538461</v>
      </c>
      <c r="AM92" s="425">
        <v>0</v>
      </c>
      <c r="AN92" s="60">
        <v>0</v>
      </c>
    </row>
    <row r="93" spans="2:40" ht="15" customHeight="1" x14ac:dyDescent="0.25">
      <c r="B93" s="34">
        <v>81</v>
      </c>
      <c r="C93" s="8" t="s">
        <v>100</v>
      </c>
      <c r="D93" s="8" t="s">
        <v>100</v>
      </c>
      <c r="E93" s="121">
        <v>19</v>
      </c>
      <c r="F93" s="121">
        <v>125</v>
      </c>
      <c r="G93" s="121">
        <v>115</v>
      </c>
      <c r="H93" s="60">
        <v>13689.3</v>
      </c>
      <c r="I93" s="60">
        <v>286.8</v>
      </c>
      <c r="J93" s="91">
        <v>0.24166319680334275</v>
      </c>
      <c r="K93" s="60">
        <v>3308.2</v>
      </c>
      <c r="L93" s="91">
        <v>1.9789178409414653E-2</v>
      </c>
      <c r="M93" s="60">
        <v>270.89999999999998</v>
      </c>
      <c r="N93" s="91">
        <v>0</v>
      </c>
      <c r="O93" s="60">
        <v>0</v>
      </c>
      <c r="P93" s="60">
        <v>0</v>
      </c>
      <c r="Q93" s="60">
        <v>290.2</v>
      </c>
      <c r="R93" s="60">
        <v>275.60000000000002</v>
      </c>
      <c r="S93" s="60">
        <v>58.3</v>
      </c>
      <c r="T93" s="60">
        <v>1669.6000000000001</v>
      </c>
      <c r="U93" s="91">
        <v>0</v>
      </c>
      <c r="V93" s="60"/>
      <c r="W93" s="91">
        <f t="shared" si="22"/>
        <v>0.13652268560116296</v>
      </c>
      <c r="X93" s="65">
        <v>1868.8999999999999</v>
      </c>
      <c r="Y93" s="60">
        <v>0</v>
      </c>
      <c r="Z93" s="60">
        <v>0</v>
      </c>
      <c r="AA93" s="60">
        <v>0</v>
      </c>
      <c r="AB93" s="60">
        <f t="shared" si="17"/>
        <v>21717.8</v>
      </c>
      <c r="AC93" s="140">
        <v>2601.3000000000002</v>
      </c>
      <c r="AD93" s="60">
        <f t="shared" si="18"/>
        <v>4470.2</v>
      </c>
      <c r="AE93" s="60">
        <f t="shared" si="19"/>
        <v>19848.899999999998</v>
      </c>
      <c r="AF93" s="259">
        <f t="shared" si="21"/>
        <v>0.7</v>
      </c>
      <c r="AG93" s="260">
        <f t="shared" si="20"/>
        <v>9582.5099999999984</v>
      </c>
      <c r="AH93" s="260"/>
      <c r="AI93" s="225">
        <v>5112.3</v>
      </c>
      <c r="AJ93" s="227">
        <v>0.69999926950245817</v>
      </c>
      <c r="AK93" s="60">
        <v>9582.5</v>
      </c>
      <c r="AL93" s="60">
        <v>51.321739130434786</v>
      </c>
      <c r="AM93" s="425">
        <v>0</v>
      </c>
      <c r="AN93" s="60">
        <v>0</v>
      </c>
    </row>
    <row r="94" spans="2:40" ht="15" customHeight="1" x14ac:dyDescent="0.25">
      <c r="B94" s="34">
        <v>82</v>
      </c>
      <c r="C94" s="8" t="s">
        <v>101</v>
      </c>
      <c r="D94" s="8" t="s">
        <v>101</v>
      </c>
      <c r="E94" s="121">
        <v>15</v>
      </c>
      <c r="F94" s="121">
        <v>107</v>
      </c>
      <c r="G94" s="121">
        <v>103</v>
      </c>
      <c r="H94" s="60">
        <v>11825.1</v>
      </c>
      <c r="I94" s="60">
        <v>303.39999999999998</v>
      </c>
      <c r="J94" s="91">
        <v>0.28175794724173014</v>
      </c>
      <c r="K94" s="60">
        <v>3406.2</v>
      </c>
      <c r="L94" s="91">
        <v>1.3690018280930756E-2</v>
      </c>
      <c r="M94" s="60">
        <v>165.5</v>
      </c>
      <c r="N94" s="91">
        <v>0</v>
      </c>
      <c r="O94" s="60">
        <v>0</v>
      </c>
      <c r="P94" s="60">
        <v>0</v>
      </c>
      <c r="Q94" s="60">
        <v>0</v>
      </c>
      <c r="R94" s="60">
        <v>317.60000000000002</v>
      </c>
      <c r="S94" s="60">
        <v>59.300000000000004</v>
      </c>
      <c r="T94" s="60">
        <v>1632.8775000000001</v>
      </c>
      <c r="U94" s="91">
        <v>0.14089551744960338</v>
      </c>
      <c r="V94" s="60"/>
      <c r="W94" s="91">
        <f t="shared" si="22"/>
        <v>0.29745456698040612</v>
      </c>
      <c r="X94" s="65">
        <v>3517.4300000000003</v>
      </c>
      <c r="Y94" s="60">
        <v>0</v>
      </c>
      <c r="Z94" s="60">
        <v>264</v>
      </c>
      <c r="AA94" s="60">
        <v>0</v>
      </c>
      <c r="AB94" s="60">
        <f t="shared" si="17"/>
        <v>21491.407500000001</v>
      </c>
      <c r="AC94" s="140">
        <v>791.5</v>
      </c>
      <c r="AD94" s="60">
        <f t="shared" si="18"/>
        <v>4308.93</v>
      </c>
      <c r="AE94" s="60">
        <f t="shared" si="19"/>
        <v>17973.977500000001</v>
      </c>
      <c r="AF94" s="259">
        <f t="shared" si="21"/>
        <v>0.7</v>
      </c>
      <c r="AG94" s="260">
        <f t="shared" si="20"/>
        <v>8277.57</v>
      </c>
      <c r="AH94" s="260"/>
      <c r="AI94" s="225">
        <v>3968.6</v>
      </c>
      <c r="AJ94" s="227">
        <v>0.69999661736475804</v>
      </c>
      <c r="AK94" s="60">
        <v>8277.5300000000007</v>
      </c>
      <c r="AL94" s="60">
        <v>59.475728155339809</v>
      </c>
      <c r="AM94" s="425">
        <v>0</v>
      </c>
      <c r="AN94" s="60">
        <v>0</v>
      </c>
    </row>
    <row r="95" spans="2:40" ht="15" customHeight="1" x14ac:dyDescent="0.25">
      <c r="B95" s="34">
        <v>83</v>
      </c>
      <c r="C95" s="8" t="s">
        <v>51</v>
      </c>
      <c r="D95" s="8" t="s">
        <v>51</v>
      </c>
      <c r="E95" s="121">
        <v>15</v>
      </c>
      <c r="F95" s="121">
        <v>107</v>
      </c>
      <c r="G95" s="121">
        <v>92</v>
      </c>
      <c r="H95" s="60">
        <v>10089</v>
      </c>
      <c r="I95" s="60">
        <v>350.6</v>
      </c>
      <c r="J95" s="91">
        <v>0.30779066309842407</v>
      </c>
      <c r="K95" s="60">
        <v>3105.3</v>
      </c>
      <c r="L95" s="91">
        <v>3.693131132917038E-2</v>
      </c>
      <c r="M95" s="60">
        <v>372.59999999999997</v>
      </c>
      <c r="N95" s="91">
        <v>0</v>
      </c>
      <c r="O95" s="60">
        <v>0</v>
      </c>
      <c r="P95" s="60">
        <v>0</v>
      </c>
      <c r="Q95" s="60">
        <v>102.5</v>
      </c>
      <c r="R95" s="60">
        <v>302.7</v>
      </c>
      <c r="S95" s="60">
        <v>0</v>
      </c>
      <c r="T95" s="60">
        <v>1397.1000000000001</v>
      </c>
      <c r="U95" s="91">
        <v>0</v>
      </c>
      <c r="V95" s="60"/>
      <c r="W95" s="91">
        <f t="shared" si="22"/>
        <v>0.24258102884329463</v>
      </c>
      <c r="X95" s="65">
        <v>2447.3999999999996</v>
      </c>
      <c r="Y95" s="60">
        <v>0</v>
      </c>
      <c r="Z95" s="60">
        <v>0</v>
      </c>
      <c r="AA95" s="60">
        <v>0</v>
      </c>
      <c r="AB95" s="60">
        <f t="shared" si="17"/>
        <v>18167.200000000004</v>
      </c>
      <c r="AC95" s="140">
        <v>1065.2</v>
      </c>
      <c r="AD95" s="60">
        <f t="shared" si="18"/>
        <v>3512.5999999999995</v>
      </c>
      <c r="AE95" s="60">
        <f t="shared" si="19"/>
        <v>15719.800000000003</v>
      </c>
      <c r="AF95" s="259">
        <f t="shared" si="21"/>
        <v>0.7</v>
      </c>
      <c r="AG95" s="260">
        <f t="shared" si="20"/>
        <v>7062.2999999999993</v>
      </c>
      <c r="AH95" s="260"/>
      <c r="AI95" s="225">
        <v>3549.7</v>
      </c>
      <c r="AJ95" s="227">
        <v>0.7</v>
      </c>
      <c r="AK95" s="60">
        <v>7062.2999999999993</v>
      </c>
      <c r="AL95" s="60">
        <v>65.076086956521735</v>
      </c>
      <c r="AM95" s="425">
        <v>0</v>
      </c>
      <c r="AN95" s="60">
        <v>0</v>
      </c>
    </row>
    <row r="96" spans="2:40" ht="15" customHeight="1" x14ac:dyDescent="0.25">
      <c r="B96" s="34">
        <v>84</v>
      </c>
      <c r="C96" s="8" t="s">
        <v>102</v>
      </c>
      <c r="D96" s="8" t="s">
        <v>102</v>
      </c>
      <c r="E96" s="121">
        <v>14</v>
      </c>
      <c r="F96" s="121">
        <v>112</v>
      </c>
      <c r="G96" s="121">
        <v>98</v>
      </c>
      <c r="H96" s="60">
        <v>10947.8</v>
      </c>
      <c r="I96" s="60">
        <v>260.2</v>
      </c>
      <c r="J96" s="91">
        <v>0.30098284586857632</v>
      </c>
      <c r="K96" s="60">
        <v>3295.1</v>
      </c>
      <c r="L96" s="91">
        <v>1.2751420376696689E-2</v>
      </c>
      <c r="M96" s="60">
        <v>139.6</v>
      </c>
      <c r="N96" s="91">
        <v>0</v>
      </c>
      <c r="O96" s="60">
        <v>0</v>
      </c>
      <c r="P96" s="60">
        <v>0</v>
      </c>
      <c r="Q96" s="60">
        <v>0</v>
      </c>
      <c r="R96" s="60">
        <v>277.44</v>
      </c>
      <c r="S96" s="60">
        <v>25.2</v>
      </c>
      <c r="T96" s="60">
        <v>1481.4437386666666</v>
      </c>
      <c r="U96" s="91">
        <v>6.1866311039660934E-2</v>
      </c>
      <c r="V96" s="60"/>
      <c r="W96" s="91">
        <f t="shared" si="22"/>
        <v>0.29914686055645884</v>
      </c>
      <c r="X96" s="65">
        <v>3275</v>
      </c>
      <c r="Y96" s="60">
        <v>0</v>
      </c>
      <c r="Z96" s="60">
        <v>0</v>
      </c>
      <c r="AA96" s="60">
        <v>0</v>
      </c>
      <c r="AB96" s="60">
        <f t="shared" si="17"/>
        <v>19701.783738666669</v>
      </c>
      <c r="AC96" s="140">
        <v>765.8</v>
      </c>
      <c r="AD96" s="60">
        <f t="shared" si="18"/>
        <v>4040.8</v>
      </c>
      <c r="AE96" s="60">
        <f t="shared" si="19"/>
        <v>16426.783738666669</v>
      </c>
      <c r="AF96" s="259">
        <f t="shared" si="21"/>
        <v>0.7</v>
      </c>
      <c r="AG96" s="260">
        <f t="shared" si="20"/>
        <v>7663.4599999999991</v>
      </c>
      <c r="AH96" s="260"/>
      <c r="AI96" s="225">
        <v>3622.7</v>
      </c>
      <c r="AJ96" s="227">
        <v>0.7000036537021137</v>
      </c>
      <c r="AK96" s="60">
        <v>7663.5</v>
      </c>
      <c r="AL96" s="60">
        <v>69.908163265306129</v>
      </c>
      <c r="AM96" s="425">
        <v>0</v>
      </c>
      <c r="AN96" s="60">
        <v>0</v>
      </c>
    </row>
    <row r="97" spans="2:40" ht="15" customHeight="1" x14ac:dyDescent="0.25">
      <c r="B97" s="34">
        <v>85</v>
      </c>
      <c r="C97" s="8" t="s">
        <v>103</v>
      </c>
      <c r="D97" s="8" t="s">
        <v>103</v>
      </c>
      <c r="E97" s="121">
        <v>97</v>
      </c>
      <c r="F97" s="121">
        <v>518</v>
      </c>
      <c r="G97" s="121">
        <v>362</v>
      </c>
      <c r="H97" s="60">
        <v>42117.48</v>
      </c>
      <c r="I97" s="60">
        <v>1047.6000000000001</v>
      </c>
      <c r="J97" s="91">
        <v>0.20143605172959067</v>
      </c>
      <c r="K97" s="60">
        <v>8483.9788800000006</v>
      </c>
      <c r="L97" s="91">
        <v>2.9499246393658876E-2</v>
      </c>
      <c r="M97" s="60">
        <v>1242.4339199999999</v>
      </c>
      <c r="N97" s="91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4552.33977787</v>
      </c>
      <c r="U97" s="91">
        <v>0</v>
      </c>
      <c r="V97" s="60"/>
      <c r="W97" s="91">
        <f t="shared" si="22"/>
        <v>0.32986699999999997</v>
      </c>
      <c r="X97" s="65">
        <v>13893.16677516</v>
      </c>
      <c r="Y97" s="60">
        <v>0</v>
      </c>
      <c r="Z97" s="60">
        <v>0</v>
      </c>
      <c r="AA97" s="60">
        <v>0</v>
      </c>
      <c r="AB97" s="60">
        <f t="shared" si="17"/>
        <v>71336.999353030013</v>
      </c>
      <c r="AC97" s="140">
        <v>4163.6000000000004</v>
      </c>
      <c r="AD97" s="60">
        <f t="shared" si="18"/>
        <v>18056.766775160002</v>
      </c>
      <c r="AE97" s="60">
        <f t="shared" si="19"/>
        <v>57443.832577870009</v>
      </c>
      <c r="AF97" s="259">
        <f t="shared" si="21"/>
        <v>0.7</v>
      </c>
      <c r="AG97" s="260">
        <f t="shared" si="20"/>
        <v>29482.236000000001</v>
      </c>
      <c r="AH97" s="260"/>
      <c r="AI97" s="225">
        <v>11425.5</v>
      </c>
      <c r="AJ97" s="227">
        <v>0.70000073069803792</v>
      </c>
      <c r="AK97" s="60">
        <v>29482.266775160002</v>
      </c>
      <c r="AL97" s="60">
        <v>159.43785310734464</v>
      </c>
      <c r="AM97" s="425">
        <v>7.0999999999999994E-2</v>
      </c>
      <c r="AN97" s="60">
        <v>2990.3</v>
      </c>
    </row>
    <row r="98" spans="2:40" ht="19.5" x14ac:dyDescent="0.25">
      <c r="B98" s="34">
        <v>86</v>
      </c>
      <c r="C98" s="9" t="s">
        <v>104</v>
      </c>
      <c r="D98" s="3"/>
      <c r="E98" s="117">
        <f t="shared" ref="E98:AB98" si="23">SUM(E99:E105)</f>
        <v>144</v>
      </c>
      <c r="F98" s="117">
        <f t="shared" si="23"/>
        <v>765</v>
      </c>
      <c r="G98" s="117">
        <f t="shared" si="23"/>
        <v>651</v>
      </c>
      <c r="H98" s="132">
        <f t="shared" si="23"/>
        <v>73886.278000000006</v>
      </c>
      <c r="I98" s="132">
        <f t="shared" si="23"/>
        <v>1997.9128000000001</v>
      </c>
      <c r="J98" s="87">
        <f>K98/H98</f>
        <v>0.26402573289725056</v>
      </c>
      <c r="K98" s="132">
        <f t="shared" si="23"/>
        <v>19507.878700000001</v>
      </c>
      <c r="L98" s="87">
        <f>M98/H98</f>
        <v>2.5268562046121741E-3</v>
      </c>
      <c r="M98" s="132">
        <f t="shared" si="23"/>
        <v>186.7</v>
      </c>
      <c r="N98" s="87">
        <f>O98/H98</f>
        <v>0</v>
      </c>
      <c r="O98" s="132">
        <f t="shared" si="23"/>
        <v>0</v>
      </c>
      <c r="P98" s="132">
        <f t="shared" si="23"/>
        <v>0</v>
      </c>
      <c r="Q98" s="132">
        <f t="shared" si="23"/>
        <v>0</v>
      </c>
      <c r="R98" s="132">
        <f t="shared" si="23"/>
        <v>1755.3220000000001</v>
      </c>
      <c r="S98" s="132">
        <f t="shared" si="23"/>
        <v>256.7928</v>
      </c>
      <c r="T98" s="132">
        <f t="shared" si="23"/>
        <v>10019.986829999998</v>
      </c>
      <c r="U98" s="87">
        <f>V98/H98</f>
        <v>0</v>
      </c>
      <c r="V98" s="132">
        <f t="shared" si="23"/>
        <v>0</v>
      </c>
      <c r="W98" s="87">
        <f t="shared" si="22"/>
        <v>0.29386455520198218</v>
      </c>
      <c r="X98" s="315">
        <f t="shared" si="23"/>
        <v>21712.558220000003</v>
      </c>
      <c r="Y98" s="132">
        <f t="shared" si="23"/>
        <v>6150.3083333333334</v>
      </c>
      <c r="Z98" s="132">
        <f t="shared" si="23"/>
        <v>413.78144000000003</v>
      </c>
      <c r="AA98" s="132">
        <f t="shared" si="23"/>
        <v>0</v>
      </c>
      <c r="AB98" s="132">
        <f t="shared" si="23"/>
        <v>135887.5191233333</v>
      </c>
      <c r="AC98" s="129">
        <f>SUM(AC99:AC105)</f>
        <v>1983.5</v>
      </c>
      <c r="AD98" s="129">
        <f>SUM(AD99:AD105)</f>
        <v>29846.366553333337</v>
      </c>
      <c r="AE98" s="129">
        <f>SUM(AE99:AE105)</f>
        <v>108024.65257000001</v>
      </c>
      <c r="AF98" s="258">
        <f t="shared" si="21"/>
        <v>0.7</v>
      </c>
      <c r="AG98" s="255">
        <f>SUM(AG99:AG105)</f>
        <v>51720.3946</v>
      </c>
      <c r="AH98" s="255"/>
      <c r="AI98" s="129">
        <v>20131.8</v>
      </c>
      <c r="AJ98" s="226">
        <v>0.67642014060220135</v>
      </c>
      <c r="AK98" s="132">
        <v>49978.166553333336</v>
      </c>
      <c r="AL98" s="132"/>
      <c r="AM98" s="424"/>
      <c r="AN98" s="132">
        <v>0</v>
      </c>
    </row>
    <row r="99" spans="2:40" ht="16.5" customHeight="1" x14ac:dyDescent="0.25">
      <c r="B99" s="34">
        <v>87</v>
      </c>
      <c r="C99" s="8" t="s">
        <v>105</v>
      </c>
      <c r="D99" s="8" t="s">
        <v>105</v>
      </c>
      <c r="E99" s="121">
        <v>31</v>
      </c>
      <c r="F99" s="121">
        <v>153</v>
      </c>
      <c r="G99" s="121">
        <v>136</v>
      </c>
      <c r="H99" s="60">
        <v>14783.9</v>
      </c>
      <c r="I99" s="60">
        <v>352.79999999999995</v>
      </c>
      <c r="J99" s="91">
        <v>0.27003023559412603</v>
      </c>
      <c r="K99" s="60">
        <v>3992.0999999999995</v>
      </c>
      <c r="L99" s="91">
        <v>0</v>
      </c>
      <c r="M99" s="60">
        <v>0</v>
      </c>
      <c r="N99" s="91">
        <v>0</v>
      </c>
      <c r="O99" s="60">
        <v>0</v>
      </c>
      <c r="P99" s="60">
        <v>0</v>
      </c>
      <c r="Q99" s="60">
        <v>0</v>
      </c>
      <c r="R99" s="60">
        <v>609.6</v>
      </c>
      <c r="S99" s="60">
        <v>4.2</v>
      </c>
      <c r="T99" s="60">
        <v>1761.5583333333334</v>
      </c>
      <c r="U99" s="91">
        <v>0.11736415966017087</v>
      </c>
      <c r="V99" s="60"/>
      <c r="W99" s="91">
        <f t="shared" si="22"/>
        <v>0.11736415966017087</v>
      </c>
      <c r="X99" s="65">
        <v>1735.1000000000001</v>
      </c>
      <c r="Y99" s="60">
        <v>1761.5583333333334</v>
      </c>
      <c r="Z99" s="60">
        <v>0</v>
      </c>
      <c r="AA99" s="60">
        <v>0</v>
      </c>
      <c r="AB99" s="60">
        <f>H99+I99+K99+M99+O99+P99+Q99+R99+S99+T99+V99+X99+Y99+Z99+AA99</f>
        <v>25000.816666666666</v>
      </c>
      <c r="AC99" s="140">
        <v>0</v>
      </c>
      <c r="AD99" s="60">
        <f t="shared" ref="AD99:AD105" si="24">AC99+Y99+X99+V99</f>
        <v>3496.6583333333338</v>
      </c>
      <c r="AE99" s="60">
        <f t="shared" ref="AE99:AE105" si="25">H99+I99+K99+M99+O99+Q99+R99+S99+T99+Z99+AA99</f>
        <v>21504.158333333333</v>
      </c>
      <c r="AF99" s="259">
        <f t="shared" si="21"/>
        <v>0.7</v>
      </c>
      <c r="AG99" s="260">
        <f t="shared" ref="AG99:AG105" si="26">H99*AF99</f>
        <v>10348.73</v>
      </c>
      <c r="AH99" s="260"/>
      <c r="AI99" s="225">
        <v>5109.8999999999996</v>
      </c>
      <c r="AJ99" s="227">
        <v>0.58215750467287619</v>
      </c>
      <c r="AK99" s="60">
        <v>8606.5583333333343</v>
      </c>
      <c r="AL99" s="60">
        <v>35.875</v>
      </c>
      <c r="AM99" s="425">
        <v>0</v>
      </c>
      <c r="AN99" s="60">
        <v>0</v>
      </c>
    </row>
    <row r="100" spans="2:40" ht="15.75" x14ac:dyDescent="0.25">
      <c r="B100" s="34">
        <v>88</v>
      </c>
      <c r="C100" s="8" t="s">
        <v>106</v>
      </c>
      <c r="D100" s="8" t="s">
        <v>106</v>
      </c>
      <c r="E100" s="121">
        <v>15</v>
      </c>
      <c r="F100" s="121">
        <v>88</v>
      </c>
      <c r="G100" s="121">
        <v>80</v>
      </c>
      <c r="H100" s="60">
        <v>8963.5600000000013</v>
      </c>
      <c r="I100" s="60">
        <v>259</v>
      </c>
      <c r="J100" s="91">
        <v>0.29722457371847788</v>
      </c>
      <c r="K100" s="60">
        <v>2664.1903000000002</v>
      </c>
      <c r="L100" s="91">
        <v>0</v>
      </c>
      <c r="M100" s="60">
        <v>0</v>
      </c>
      <c r="N100" s="91">
        <v>0</v>
      </c>
      <c r="O100" s="60">
        <v>0</v>
      </c>
      <c r="P100" s="60">
        <v>0</v>
      </c>
      <c r="Q100" s="60">
        <v>0</v>
      </c>
      <c r="R100" s="60">
        <v>351.1</v>
      </c>
      <c r="S100" s="60">
        <v>46.800000000000004</v>
      </c>
      <c r="T100" s="60">
        <v>1251.4295966666666</v>
      </c>
      <c r="U100" s="91">
        <v>0.29661641803033612</v>
      </c>
      <c r="V100" s="60"/>
      <c r="W100" s="91">
        <f t="shared" si="22"/>
        <v>0.3048459384441003</v>
      </c>
      <c r="X100" s="65">
        <v>2732.50486</v>
      </c>
      <c r="Y100" s="60">
        <v>0</v>
      </c>
      <c r="Z100" s="60">
        <v>0</v>
      </c>
      <c r="AA100" s="60">
        <v>0</v>
      </c>
      <c r="AB100" s="60">
        <f>H100+I100+K100+M100+O100+P100+Q100+R100+S100+T100+V100+X100+Y100+Z100+AA100</f>
        <v>16268.584756666667</v>
      </c>
      <c r="AC100" s="140">
        <v>373.9</v>
      </c>
      <c r="AD100" s="60">
        <f t="shared" si="24"/>
        <v>3106.4048600000001</v>
      </c>
      <c r="AE100" s="60">
        <f t="shared" si="25"/>
        <v>13536.079896666668</v>
      </c>
      <c r="AF100" s="259">
        <f t="shared" si="21"/>
        <v>0.7</v>
      </c>
      <c r="AG100" s="260">
        <f t="shared" si="26"/>
        <v>6274.4920000000002</v>
      </c>
      <c r="AH100" s="260"/>
      <c r="AI100" s="225">
        <v>3168.1</v>
      </c>
      <c r="AJ100" s="227">
        <v>0.70000143469782072</v>
      </c>
      <c r="AK100" s="60">
        <v>6274.5048599999991</v>
      </c>
      <c r="AL100" s="60">
        <v>52.35</v>
      </c>
      <c r="AM100" s="425">
        <v>0</v>
      </c>
      <c r="AN100" s="60">
        <v>0</v>
      </c>
    </row>
    <row r="101" spans="2:40" s="1" customFormat="1" ht="13.5" customHeight="1" x14ac:dyDescent="0.25">
      <c r="B101" s="34">
        <v>89</v>
      </c>
      <c r="C101" s="32" t="s">
        <v>107</v>
      </c>
      <c r="D101" s="32" t="s">
        <v>107</v>
      </c>
      <c r="E101" s="122"/>
      <c r="F101" s="122"/>
      <c r="G101" s="122"/>
      <c r="H101" s="139"/>
      <c r="I101" s="139"/>
      <c r="J101" s="81"/>
      <c r="K101" s="139"/>
      <c r="L101" s="81"/>
      <c r="M101" s="139"/>
      <c r="N101" s="81"/>
      <c r="O101" s="139"/>
      <c r="P101" s="139"/>
      <c r="Q101" s="139"/>
      <c r="R101" s="139"/>
      <c r="S101" s="139"/>
      <c r="T101" s="139"/>
      <c r="U101" s="81"/>
      <c r="V101" s="139"/>
      <c r="W101" s="81" t="e">
        <f t="shared" si="22"/>
        <v>#DIV/0!</v>
      </c>
      <c r="X101" s="139">
        <v>0</v>
      </c>
      <c r="Y101" s="139"/>
      <c r="Z101" s="139"/>
      <c r="AA101" s="139"/>
      <c r="AB101" s="139"/>
      <c r="AC101" s="464">
        <v>0</v>
      </c>
      <c r="AD101" s="139">
        <f t="shared" si="24"/>
        <v>0</v>
      </c>
      <c r="AE101" s="139">
        <f t="shared" si="25"/>
        <v>0</v>
      </c>
      <c r="AF101" s="261">
        <f t="shared" si="21"/>
        <v>0.7</v>
      </c>
      <c r="AG101" s="262">
        <f t="shared" si="26"/>
        <v>0</v>
      </c>
      <c r="AH101" s="262"/>
      <c r="AI101" s="229">
        <v>0</v>
      </c>
      <c r="AJ101" s="228" t="e">
        <v>#DIV/0!</v>
      </c>
      <c r="AK101" s="139">
        <v>0</v>
      </c>
      <c r="AL101" s="139"/>
      <c r="AM101" s="428">
        <v>0</v>
      </c>
      <c r="AN101" s="139">
        <v>0</v>
      </c>
    </row>
    <row r="102" spans="2:40" ht="15.75" customHeight="1" x14ac:dyDescent="0.25">
      <c r="B102" s="34">
        <v>90</v>
      </c>
      <c r="C102" s="8" t="s">
        <v>108</v>
      </c>
      <c r="D102" s="8" t="s">
        <v>108</v>
      </c>
      <c r="E102" s="121">
        <v>13</v>
      </c>
      <c r="F102" s="121">
        <v>109</v>
      </c>
      <c r="G102" s="121">
        <v>94</v>
      </c>
      <c r="H102" s="60">
        <v>9777</v>
      </c>
      <c r="I102" s="60">
        <v>234</v>
      </c>
      <c r="J102" s="91">
        <v>0.20777215914902325</v>
      </c>
      <c r="K102" s="60">
        <v>2031.3884000000003</v>
      </c>
      <c r="L102" s="91">
        <v>0</v>
      </c>
      <c r="M102" s="60">
        <v>0</v>
      </c>
      <c r="N102" s="91">
        <v>0</v>
      </c>
      <c r="O102" s="60">
        <v>0</v>
      </c>
      <c r="P102" s="60">
        <v>0</v>
      </c>
      <c r="Q102" s="60">
        <v>0</v>
      </c>
      <c r="R102" s="60">
        <v>83.469999999999985</v>
      </c>
      <c r="S102" s="60">
        <v>38.832000000000001</v>
      </c>
      <c r="T102" s="60">
        <v>1287.6688999999999</v>
      </c>
      <c r="U102" s="91">
        <v>9.759926357778459E-2</v>
      </c>
      <c r="V102" s="60"/>
      <c r="W102" s="91">
        <f t="shared" si="22"/>
        <v>0.336353114452286</v>
      </c>
      <c r="X102" s="65">
        <v>3288.5244000000002</v>
      </c>
      <c r="Y102" s="60">
        <v>0</v>
      </c>
      <c r="Z102" s="60">
        <v>0</v>
      </c>
      <c r="AA102" s="60">
        <v>0</v>
      </c>
      <c r="AB102" s="60">
        <f>H102+I102+K102+M102+O102+P102+Q102+R102+S102+T102+V102+X102+Y102+Z102+AA102</f>
        <v>16740.883699999998</v>
      </c>
      <c r="AC102" s="140">
        <v>401.5</v>
      </c>
      <c r="AD102" s="60">
        <f t="shared" si="24"/>
        <v>3690.0244000000002</v>
      </c>
      <c r="AE102" s="60">
        <f t="shared" si="25"/>
        <v>13452.3593</v>
      </c>
      <c r="AF102" s="259">
        <f t="shared" si="21"/>
        <v>0.7</v>
      </c>
      <c r="AG102" s="260">
        <f t="shared" si="26"/>
        <v>6843.9</v>
      </c>
      <c r="AH102" s="260"/>
      <c r="AI102" s="225">
        <v>3153.9</v>
      </c>
      <c r="AJ102" s="227">
        <v>0.70000249565306327</v>
      </c>
      <c r="AK102" s="60">
        <v>6843.9243999999999</v>
      </c>
      <c r="AL102" s="60">
        <v>32.329787234042556</v>
      </c>
      <c r="AM102" s="425">
        <v>0</v>
      </c>
      <c r="AN102" s="60">
        <v>0</v>
      </c>
    </row>
    <row r="103" spans="2:40" s="1" customFormat="1" ht="13.5" customHeight="1" x14ac:dyDescent="0.25">
      <c r="B103" s="34">
        <v>91</v>
      </c>
      <c r="C103" s="8" t="s">
        <v>109</v>
      </c>
      <c r="D103" s="8" t="s">
        <v>109</v>
      </c>
      <c r="E103" s="121">
        <v>50</v>
      </c>
      <c r="F103" s="121">
        <v>222</v>
      </c>
      <c r="G103" s="121">
        <v>169</v>
      </c>
      <c r="H103" s="60">
        <v>19582.599999999999</v>
      </c>
      <c r="I103" s="60">
        <v>493.3</v>
      </c>
      <c r="J103" s="91">
        <v>0.28182672372412243</v>
      </c>
      <c r="K103" s="60">
        <v>5518.9</v>
      </c>
      <c r="L103" s="91">
        <v>9.5339740381767488E-3</v>
      </c>
      <c r="M103" s="60">
        <v>186.7</v>
      </c>
      <c r="N103" s="91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116.7</v>
      </c>
      <c r="T103" s="60">
        <v>2829.2</v>
      </c>
      <c r="U103" s="91">
        <v>0.30404032150991189</v>
      </c>
      <c r="V103" s="60"/>
      <c r="W103" s="91">
        <f t="shared" si="22"/>
        <v>0.41124774034091499</v>
      </c>
      <c r="X103" s="65">
        <v>8053.3000000000011</v>
      </c>
      <c r="Y103" s="60">
        <v>2829.2</v>
      </c>
      <c r="Z103" s="60">
        <v>390.20000000000005</v>
      </c>
      <c r="AA103" s="60">
        <v>0</v>
      </c>
      <c r="AB103" s="60">
        <f>H103+I103+K103+M103+O103+P103+Q103+R103+S103+T103+V103+X103+Y103+Z103+AA103</f>
        <v>40000.099999999991</v>
      </c>
      <c r="AC103" s="140">
        <v>0</v>
      </c>
      <c r="AD103" s="60">
        <f t="shared" si="24"/>
        <v>10882.5</v>
      </c>
      <c r="AE103" s="60">
        <f t="shared" si="25"/>
        <v>29117.599999999999</v>
      </c>
      <c r="AF103" s="259">
        <f t="shared" si="21"/>
        <v>0.7</v>
      </c>
      <c r="AG103" s="260">
        <f t="shared" si="26"/>
        <v>13707.819999999998</v>
      </c>
      <c r="AH103" s="260"/>
      <c r="AI103" s="225">
        <v>2825.3</v>
      </c>
      <c r="AJ103" s="227">
        <v>0.69999897868515926</v>
      </c>
      <c r="AK103" s="60">
        <v>13707.8</v>
      </c>
      <c r="AL103" s="60">
        <v>67.739644970414204</v>
      </c>
      <c r="AM103" s="425">
        <v>0</v>
      </c>
      <c r="AN103" s="60">
        <v>0</v>
      </c>
    </row>
    <row r="104" spans="2:40" ht="15.75" x14ac:dyDescent="0.25">
      <c r="B104" s="34">
        <v>92</v>
      </c>
      <c r="C104" s="8" t="s">
        <v>110</v>
      </c>
      <c r="D104" s="8" t="s">
        <v>110</v>
      </c>
      <c r="E104" s="121">
        <v>19</v>
      </c>
      <c r="F104" s="121">
        <v>96</v>
      </c>
      <c r="G104" s="121">
        <v>95</v>
      </c>
      <c r="H104" s="60">
        <v>12375.27</v>
      </c>
      <c r="I104" s="60">
        <v>394.4</v>
      </c>
      <c r="J104" s="91">
        <v>0.23155777611316763</v>
      </c>
      <c r="K104" s="60">
        <v>2865.59</v>
      </c>
      <c r="L104" s="91">
        <v>0</v>
      </c>
      <c r="M104" s="60">
        <v>0</v>
      </c>
      <c r="N104" s="91">
        <v>0</v>
      </c>
      <c r="O104" s="60">
        <v>0</v>
      </c>
      <c r="P104" s="60">
        <v>0</v>
      </c>
      <c r="Q104" s="60">
        <v>0</v>
      </c>
      <c r="R104" s="60">
        <v>451.4</v>
      </c>
      <c r="S104" s="60">
        <v>0</v>
      </c>
      <c r="T104" s="60">
        <v>1559.4299999999998</v>
      </c>
      <c r="U104" s="91">
        <v>0</v>
      </c>
      <c r="V104" s="60"/>
      <c r="W104" s="91">
        <f t="shared" si="22"/>
        <v>0.10816685211716592</v>
      </c>
      <c r="X104" s="65">
        <v>1338.5940000000001</v>
      </c>
      <c r="Y104" s="60">
        <v>1559.5500000000002</v>
      </c>
      <c r="Z104" s="60">
        <v>0</v>
      </c>
      <c r="AA104" s="60">
        <v>0</v>
      </c>
      <c r="AB104" s="60">
        <f>H104+I104+K104+M104+O104+P104+Q104+R104+S104+T104+V104+X104+Y104+Z104+AA104</f>
        <v>20544.234</v>
      </c>
      <c r="AC104" s="140">
        <v>1208.0999999999999</v>
      </c>
      <c r="AD104" s="60">
        <f t="shared" si="24"/>
        <v>4106.2440000000006</v>
      </c>
      <c r="AE104" s="60">
        <f t="shared" si="25"/>
        <v>17646.09</v>
      </c>
      <c r="AF104" s="259">
        <f t="shared" si="21"/>
        <v>0.7</v>
      </c>
      <c r="AG104" s="260">
        <f t="shared" si="26"/>
        <v>8662.6890000000003</v>
      </c>
      <c r="AH104" s="260"/>
      <c r="AI104" s="225">
        <v>4556.3999999999996</v>
      </c>
      <c r="AJ104" s="227">
        <v>0.69999636371570073</v>
      </c>
      <c r="AK104" s="60">
        <v>8662.6440000000002</v>
      </c>
      <c r="AL104" s="60">
        <v>26.936842105263157</v>
      </c>
      <c r="AM104" s="425">
        <v>0</v>
      </c>
      <c r="AN104" s="60">
        <v>0</v>
      </c>
    </row>
    <row r="105" spans="2:40" ht="15" customHeight="1" x14ac:dyDescent="0.25">
      <c r="B105" s="34">
        <v>93</v>
      </c>
      <c r="C105" s="8" t="s">
        <v>111</v>
      </c>
      <c r="D105" s="8" t="s">
        <v>111</v>
      </c>
      <c r="E105" s="121">
        <v>16</v>
      </c>
      <c r="F105" s="121">
        <v>97</v>
      </c>
      <c r="G105" s="121">
        <v>77</v>
      </c>
      <c r="H105" s="60">
        <v>8403.9480000000003</v>
      </c>
      <c r="I105" s="60">
        <v>264.4128</v>
      </c>
      <c r="J105" s="91">
        <v>0.28982925643994939</v>
      </c>
      <c r="K105" s="60">
        <v>2435.71</v>
      </c>
      <c r="L105" s="91">
        <v>0</v>
      </c>
      <c r="M105" s="60">
        <v>0</v>
      </c>
      <c r="N105" s="91">
        <v>0</v>
      </c>
      <c r="O105" s="60">
        <v>0</v>
      </c>
      <c r="P105" s="60">
        <v>0</v>
      </c>
      <c r="Q105" s="60">
        <v>0</v>
      </c>
      <c r="R105" s="60">
        <v>259.75200000000001</v>
      </c>
      <c r="S105" s="60">
        <v>50.260800000000003</v>
      </c>
      <c r="T105" s="60">
        <v>1330.6999999999998</v>
      </c>
      <c r="U105" s="91">
        <v>0.49306808657074036</v>
      </c>
      <c r="V105" s="60"/>
      <c r="W105" s="91">
        <f t="shared" si="22"/>
        <v>0.54314174242867752</v>
      </c>
      <c r="X105" s="65">
        <v>4564.53496</v>
      </c>
      <c r="Y105" s="60">
        <v>0</v>
      </c>
      <c r="Z105" s="60">
        <v>23.581440000000001</v>
      </c>
      <c r="AA105" s="60">
        <v>0</v>
      </c>
      <c r="AB105" s="60">
        <f>H105+I105+K105+M105+O105+P105+Q105+R105+S105+T105+V105+X105+Y105+Z105+AA105</f>
        <v>17332.900000000005</v>
      </c>
      <c r="AC105" s="140">
        <v>0</v>
      </c>
      <c r="AD105" s="60">
        <f t="shared" si="24"/>
        <v>4564.53496</v>
      </c>
      <c r="AE105" s="60">
        <f t="shared" si="25"/>
        <v>12768.365040000002</v>
      </c>
      <c r="AF105" s="259">
        <f t="shared" si="21"/>
        <v>0.7</v>
      </c>
      <c r="AG105" s="260">
        <f t="shared" si="26"/>
        <v>5882.7636000000002</v>
      </c>
      <c r="AH105" s="260"/>
      <c r="AI105" s="225">
        <v>1318.2</v>
      </c>
      <c r="AJ105" s="227">
        <v>0.69999659207791376</v>
      </c>
      <c r="AK105" s="60">
        <v>5882.7349599999998</v>
      </c>
      <c r="AL105" s="60">
        <v>37.220779220779221</v>
      </c>
      <c r="AM105" s="425">
        <v>0</v>
      </c>
      <c r="AN105" s="60">
        <v>0</v>
      </c>
    </row>
    <row r="106" spans="2:40" ht="19.5" x14ac:dyDescent="0.25">
      <c r="B106" s="34">
        <v>94</v>
      </c>
      <c r="C106" s="9" t="s">
        <v>112</v>
      </c>
      <c r="D106" s="3"/>
      <c r="E106" s="117">
        <f t="shared" ref="E106:AB106" si="27">SUM(E107:E114)</f>
        <v>175</v>
      </c>
      <c r="F106" s="117">
        <f t="shared" si="27"/>
        <v>1027</v>
      </c>
      <c r="G106" s="117">
        <f t="shared" si="27"/>
        <v>862</v>
      </c>
      <c r="H106" s="132">
        <f t="shared" si="27"/>
        <v>97031.016000000003</v>
      </c>
      <c r="I106" s="132">
        <f t="shared" si="27"/>
        <v>2489.6799999999998</v>
      </c>
      <c r="J106" s="87">
        <f>K106/H106</f>
        <v>0.2572915839611532</v>
      </c>
      <c r="K106" s="132">
        <f t="shared" si="27"/>
        <v>24965.263800000001</v>
      </c>
      <c r="L106" s="87">
        <f>M106/H106</f>
        <v>8.3328819312785511E-3</v>
      </c>
      <c r="M106" s="132">
        <f t="shared" si="27"/>
        <v>808.548</v>
      </c>
      <c r="N106" s="87">
        <f>O106/H106</f>
        <v>0</v>
      </c>
      <c r="O106" s="132">
        <f t="shared" si="27"/>
        <v>0</v>
      </c>
      <c r="P106" s="132">
        <f t="shared" si="27"/>
        <v>0</v>
      </c>
      <c r="Q106" s="132">
        <f t="shared" si="27"/>
        <v>152.30000000000001</v>
      </c>
      <c r="R106" s="132">
        <f t="shared" si="27"/>
        <v>2435.1351999999997</v>
      </c>
      <c r="S106" s="132">
        <f t="shared" si="27"/>
        <v>274.51599999999996</v>
      </c>
      <c r="T106" s="132">
        <f t="shared" si="27"/>
        <v>12458.545633333335</v>
      </c>
      <c r="U106" s="87">
        <f>V106/H106</f>
        <v>0</v>
      </c>
      <c r="V106" s="132">
        <f t="shared" si="27"/>
        <v>0</v>
      </c>
      <c r="W106" s="87">
        <f t="shared" si="22"/>
        <v>0.22474588949991001</v>
      </c>
      <c r="X106" s="315">
        <f t="shared" si="27"/>
        <v>21807.322</v>
      </c>
      <c r="Y106" s="132">
        <f t="shared" si="27"/>
        <v>1799</v>
      </c>
      <c r="Z106" s="132">
        <f t="shared" si="27"/>
        <v>0</v>
      </c>
      <c r="AA106" s="132">
        <f t="shared" si="27"/>
        <v>0</v>
      </c>
      <c r="AB106" s="132">
        <f t="shared" si="27"/>
        <v>164221.32663333334</v>
      </c>
      <c r="AC106" s="129">
        <f>SUM(AC107:AC114)</f>
        <v>11393.399999999998</v>
      </c>
      <c r="AD106" s="129">
        <f>SUM(AD107:AD114)</f>
        <v>34999.722000000002</v>
      </c>
      <c r="AE106" s="129">
        <f>SUM(AE107:AE114)</f>
        <v>140615.00463333333</v>
      </c>
      <c r="AF106" s="258">
        <f t="shared" si="21"/>
        <v>0.7</v>
      </c>
      <c r="AG106" s="255">
        <f>SUM(AG107:AG114)</f>
        <v>67921.711200000005</v>
      </c>
      <c r="AH106" s="255"/>
      <c r="AI106" s="129">
        <v>28106.799999999999</v>
      </c>
      <c r="AJ106" s="226">
        <v>0.65037474203093981</v>
      </c>
      <c r="AK106" s="132">
        <v>63106.521999999997</v>
      </c>
      <c r="AL106" s="132"/>
      <c r="AM106" s="424"/>
      <c r="AN106" s="132">
        <v>4800.5</v>
      </c>
    </row>
    <row r="107" spans="2:40" ht="18.75" customHeight="1" x14ac:dyDescent="0.25">
      <c r="B107" s="34">
        <v>95</v>
      </c>
      <c r="C107" s="8" t="s">
        <v>113</v>
      </c>
      <c r="D107" s="8" t="s">
        <v>113</v>
      </c>
      <c r="E107" s="121">
        <v>8</v>
      </c>
      <c r="F107" s="121">
        <v>82</v>
      </c>
      <c r="G107" s="121">
        <v>51</v>
      </c>
      <c r="H107" s="60">
        <v>5652.3799999999992</v>
      </c>
      <c r="I107" s="60">
        <v>222.2</v>
      </c>
      <c r="J107" s="91">
        <v>0.35894614304063072</v>
      </c>
      <c r="K107" s="60">
        <v>2028.9</v>
      </c>
      <c r="L107" s="91">
        <v>0</v>
      </c>
      <c r="M107" s="60">
        <v>0</v>
      </c>
      <c r="N107" s="91">
        <v>0</v>
      </c>
      <c r="O107" s="60">
        <v>0</v>
      </c>
      <c r="P107" s="60">
        <v>0</v>
      </c>
      <c r="Q107" s="60">
        <v>0</v>
      </c>
      <c r="R107" s="60">
        <v>223.7</v>
      </c>
      <c r="S107" s="60">
        <v>17.100000000000001</v>
      </c>
      <c r="T107" s="60">
        <v>820.3</v>
      </c>
      <c r="U107" s="91">
        <v>0.18528478269330798</v>
      </c>
      <c r="V107" s="60"/>
      <c r="W107" s="91">
        <f t="shared" si="22"/>
        <v>0.37657057734971822</v>
      </c>
      <c r="X107" s="65">
        <v>2128.52</v>
      </c>
      <c r="Y107" s="60">
        <v>0</v>
      </c>
      <c r="Z107" s="60">
        <v>0</v>
      </c>
      <c r="AA107" s="60">
        <v>0</v>
      </c>
      <c r="AB107" s="60">
        <f>H107+I107+K107+M107+O107+P107+Q107+R107+S107+T107+V107+X107+Y107+Z107+AA107</f>
        <v>11093.1</v>
      </c>
      <c r="AC107" s="140">
        <v>0</v>
      </c>
      <c r="AD107" s="60">
        <f t="shared" ref="AD107:AD114" si="28">AC107+Y107+X107+V107</f>
        <v>2128.52</v>
      </c>
      <c r="AE107" s="60">
        <f t="shared" ref="AE107:AE114" si="29">H107+I107+K107+M107+O107+Q107+R107+S107+T107+Z107+AA107</f>
        <v>8964.58</v>
      </c>
      <c r="AF107" s="259">
        <f t="shared" si="21"/>
        <v>0.7</v>
      </c>
      <c r="AG107" s="260">
        <f t="shared" ref="AG107:AG114" si="30">H107*AF107</f>
        <v>3956.6659999999993</v>
      </c>
      <c r="AH107" s="260"/>
      <c r="AI107" s="225">
        <v>1828.1</v>
      </c>
      <c r="AJ107" s="227">
        <v>0.69999186183519158</v>
      </c>
      <c r="AK107" s="60">
        <v>3956.62</v>
      </c>
      <c r="AL107" s="60">
        <v>160.11764705882354</v>
      </c>
      <c r="AM107" s="425">
        <v>7.0999999999999994E-2</v>
      </c>
      <c r="AN107" s="60">
        <v>401.3</v>
      </c>
    </row>
    <row r="108" spans="2:40" ht="18.75" customHeight="1" x14ac:dyDescent="0.25">
      <c r="B108" s="34">
        <v>96</v>
      </c>
      <c r="C108" s="8" t="s">
        <v>114</v>
      </c>
      <c r="D108" s="8" t="s">
        <v>114</v>
      </c>
      <c r="E108" s="121">
        <v>22</v>
      </c>
      <c r="F108" s="121">
        <v>164</v>
      </c>
      <c r="G108" s="121">
        <v>164</v>
      </c>
      <c r="H108" s="60">
        <v>17418.2</v>
      </c>
      <c r="I108" s="60">
        <v>484.80000000000007</v>
      </c>
      <c r="J108" s="91">
        <v>0.23662031668025399</v>
      </c>
      <c r="K108" s="60">
        <v>4121.5</v>
      </c>
      <c r="L108" s="91">
        <v>7.8538540147661644E-3</v>
      </c>
      <c r="M108" s="60">
        <v>136.80000000000001</v>
      </c>
      <c r="N108" s="91">
        <v>0</v>
      </c>
      <c r="O108" s="60">
        <v>0</v>
      </c>
      <c r="P108" s="60">
        <v>0</v>
      </c>
      <c r="Q108" s="60">
        <v>0</v>
      </c>
      <c r="R108" s="60">
        <v>443.9</v>
      </c>
      <c r="S108" s="60">
        <v>140.9</v>
      </c>
      <c r="T108" s="60">
        <v>2160.9</v>
      </c>
      <c r="U108" s="91">
        <v>0</v>
      </c>
      <c r="V108" s="60"/>
      <c r="W108" s="91">
        <f t="shared" si="22"/>
        <v>0.18286045630432538</v>
      </c>
      <c r="X108" s="65">
        <v>3185.1000000000004</v>
      </c>
      <c r="Y108" s="60">
        <v>0</v>
      </c>
      <c r="Z108" s="60">
        <v>0</v>
      </c>
      <c r="AA108" s="60">
        <v>0</v>
      </c>
      <c r="AB108" s="60">
        <f>H108+I108+K108+M108+O108+P108+Q108+R108+S108+T108+V108+X108+Y108+Z108+AA108</f>
        <v>28092.100000000006</v>
      </c>
      <c r="AC108" s="140">
        <v>4192.5</v>
      </c>
      <c r="AD108" s="60">
        <f t="shared" si="28"/>
        <v>7377.6</v>
      </c>
      <c r="AE108" s="60">
        <f t="shared" si="29"/>
        <v>24907.000000000004</v>
      </c>
      <c r="AF108" s="259">
        <f t="shared" si="21"/>
        <v>0.7</v>
      </c>
      <c r="AG108" s="260">
        <f t="shared" si="30"/>
        <v>12192.74</v>
      </c>
      <c r="AH108" s="260"/>
      <c r="AI108" s="225">
        <v>0</v>
      </c>
      <c r="AJ108" s="227">
        <v>0.42355696914721386</v>
      </c>
      <c r="AK108" s="60">
        <v>7377.6</v>
      </c>
      <c r="AL108" s="60">
        <v>145.89024390243901</v>
      </c>
      <c r="AM108" s="429">
        <v>5.0999999999999997E-2</v>
      </c>
      <c r="AN108" s="60">
        <v>888.3</v>
      </c>
    </row>
    <row r="109" spans="2:40" s="1" customFormat="1" ht="19.5" customHeight="1" x14ac:dyDescent="0.25">
      <c r="B109" s="34">
        <v>97</v>
      </c>
      <c r="C109" s="8" t="s">
        <v>115</v>
      </c>
      <c r="D109" s="8" t="s">
        <v>115</v>
      </c>
      <c r="E109" s="121">
        <v>28</v>
      </c>
      <c r="F109" s="121">
        <v>132</v>
      </c>
      <c r="G109" s="121">
        <v>119</v>
      </c>
      <c r="H109" s="60">
        <v>13625.423999999999</v>
      </c>
      <c r="I109" s="60">
        <v>247.20000000000002</v>
      </c>
      <c r="J109" s="91">
        <v>0.2524266987948412</v>
      </c>
      <c r="K109" s="60">
        <v>3439.4208000000003</v>
      </c>
      <c r="L109" s="91">
        <v>4.9407636782532417E-3</v>
      </c>
      <c r="M109" s="60">
        <v>67.319999999999993</v>
      </c>
      <c r="N109" s="91">
        <v>0</v>
      </c>
      <c r="O109" s="60">
        <v>0</v>
      </c>
      <c r="P109" s="60">
        <v>0</v>
      </c>
      <c r="Q109" s="60">
        <v>0</v>
      </c>
      <c r="R109" s="60">
        <v>252.73920000000001</v>
      </c>
      <c r="S109" s="60">
        <v>34.368000000000002</v>
      </c>
      <c r="T109" s="60">
        <v>1818.0078000000001</v>
      </c>
      <c r="U109" s="91">
        <v>0.14962999756924997</v>
      </c>
      <c r="V109" s="60"/>
      <c r="W109" s="91">
        <f t="shared" si="22"/>
        <v>0.30462423774849134</v>
      </c>
      <c r="X109" s="65">
        <v>4150.6343999999999</v>
      </c>
      <c r="Y109" s="60">
        <v>0</v>
      </c>
      <c r="Z109" s="60">
        <v>0</v>
      </c>
      <c r="AA109" s="60">
        <v>0</v>
      </c>
      <c r="AB109" s="60">
        <f>H109+I109+K109+M109+O109+P109+Q109+R109+S109+T109+V109+X109+Y109+Z109+AA109</f>
        <v>23635.114199999996</v>
      </c>
      <c r="AC109" s="140">
        <v>780</v>
      </c>
      <c r="AD109" s="60">
        <f t="shared" si="28"/>
        <v>4930.6343999999999</v>
      </c>
      <c r="AE109" s="60">
        <f t="shared" si="29"/>
        <v>19484.479799999997</v>
      </c>
      <c r="AF109" s="259">
        <f t="shared" si="21"/>
        <v>0.7</v>
      </c>
      <c r="AG109" s="260">
        <f t="shared" si="30"/>
        <v>9537.7967999999983</v>
      </c>
      <c r="AH109" s="260"/>
      <c r="AI109" s="225">
        <v>4607.2</v>
      </c>
      <c r="AJ109" s="227">
        <v>0.70000275954715252</v>
      </c>
      <c r="AK109" s="60">
        <v>9537.8343999999997</v>
      </c>
      <c r="AL109" s="60">
        <v>128.92436974789916</v>
      </c>
      <c r="AM109" s="429">
        <v>5.0999999999999997E-2</v>
      </c>
      <c r="AN109" s="60">
        <v>694.9</v>
      </c>
    </row>
    <row r="110" spans="2:40" s="1" customFormat="1" ht="13.5" customHeight="1" x14ac:dyDescent="0.25">
      <c r="B110" s="34">
        <v>98</v>
      </c>
      <c r="C110" s="32" t="s">
        <v>116</v>
      </c>
      <c r="D110" s="32" t="s">
        <v>116</v>
      </c>
      <c r="E110" s="122"/>
      <c r="F110" s="122"/>
      <c r="G110" s="122"/>
      <c r="H110" s="127"/>
      <c r="I110" s="127"/>
      <c r="J110" s="92"/>
      <c r="K110" s="127"/>
      <c r="L110" s="92"/>
      <c r="M110" s="127"/>
      <c r="N110" s="92"/>
      <c r="O110" s="127"/>
      <c r="P110" s="127"/>
      <c r="Q110" s="127"/>
      <c r="R110" s="127"/>
      <c r="S110" s="127"/>
      <c r="T110" s="127"/>
      <c r="U110" s="92"/>
      <c r="V110" s="127"/>
      <c r="W110" s="92" t="e">
        <f t="shared" si="22"/>
        <v>#DIV/0!</v>
      </c>
      <c r="X110" s="139">
        <v>0</v>
      </c>
      <c r="Y110" s="127"/>
      <c r="Z110" s="127"/>
      <c r="AA110" s="127"/>
      <c r="AB110" s="127"/>
      <c r="AC110" s="464">
        <v>0</v>
      </c>
      <c r="AD110" s="127">
        <f t="shared" si="28"/>
        <v>0</v>
      </c>
      <c r="AE110" s="127">
        <f t="shared" si="29"/>
        <v>0</v>
      </c>
      <c r="AF110" s="263">
        <f t="shared" si="21"/>
        <v>0.7</v>
      </c>
      <c r="AG110" s="264">
        <f t="shared" si="30"/>
        <v>0</v>
      </c>
      <c r="AH110" s="264"/>
      <c r="AI110" s="229"/>
      <c r="AJ110" s="230"/>
      <c r="AK110" s="127"/>
      <c r="AL110" s="127"/>
      <c r="AM110" s="430">
        <v>0</v>
      </c>
      <c r="AN110" s="127">
        <v>0</v>
      </c>
    </row>
    <row r="111" spans="2:40" ht="18.75" customHeight="1" x14ac:dyDescent="0.25">
      <c r="B111" s="34">
        <v>99</v>
      </c>
      <c r="C111" s="8" t="s">
        <v>117</v>
      </c>
      <c r="D111" s="8" t="s">
        <v>117</v>
      </c>
      <c r="E111" s="121">
        <v>27</v>
      </c>
      <c r="F111" s="121">
        <v>140</v>
      </c>
      <c r="G111" s="121">
        <v>138</v>
      </c>
      <c r="H111" s="60">
        <v>16114</v>
      </c>
      <c r="I111" s="60">
        <v>332.49999999999994</v>
      </c>
      <c r="J111" s="91">
        <v>0.2111704108228869</v>
      </c>
      <c r="K111" s="60">
        <v>3402.7999999999997</v>
      </c>
      <c r="L111" s="91">
        <v>0</v>
      </c>
      <c r="M111" s="60">
        <v>0</v>
      </c>
      <c r="N111" s="91">
        <v>0</v>
      </c>
      <c r="O111" s="60">
        <v>0</v>
      </c>
      <c r="P111" s="60">
        <v>0</v>
      </c>
      <c r="Q111" s="60">
        <v>67.3</v>
      </c>
      <c r="R111" s="60">
        <v>464.4</v>
      </c>
      <c r="S111" s="60">
        <v>34.4</v>
      </c>
      <c r="T111" s="60">
        <v>1876.4</v>
      </c>
      <c r="U111" s="91">
        <v>0.10210376070497704</v>
      </c>
      <c r="V111" s="60"/>
      <c r="W111" s="91">
        <f t="shared" si="22"/>
        <v>0.13050142733027181</v>
      </c>
      <c r="X111" s="65">
        <v>2102.9</v>
      </c>
      <c r="Y111" s="60">
        <v>1799</v>
      </c>
      <c r="Z111" s="60">
        <v>0</v>
      </c>
      <c r="AA111" s="60">
        <v>0</v>
      </c>
      <c r="AB111" s="60">
        <f>H111+I111+K111+M111+O111+P111+Q111+R111+S111+T111+V111+X111+Y111+Z111+AA111</f>
        <v>26193.700000000004</v>
      </c>
      <c r="AC111" s="140">
        <v>1652.4</v>
      </c>
      <c r="AD111" s="60">
        <f t="shared" si="28"/>
        <v>5554.3</v>
      </c>
      <c r="AE111" s="60">
        <f t="shared" si="29"/>
        <v>22291.800000000003</v>
      </c>
      <c r="AF111" s="259">
        <f t="shared" si="21"/>
        <v>0.7</v>
      </c>
      <c r="AG111" s="260">
        <f t="shared" si="30"/>
        <v>11279.8</v>
      </c>
      <c r="AH111" s="260"/>
      <c r="AI111" s="225">
        <v>5725.5</v>
      </c>
      <c r="AJ111" s="227">
        <v>0.7</v>
      </c>
      <c r="AK111" s="60">
        <v>11279.8</v>
      </c>
      <c r="AL111" s="60">
        <v>92.405797101449281</v>
      </c>
      <c r="AM111" s="425">
        <v>0</v>
      </c>
      <c r="AN111" s="60">
        <v>0</v>
      </c>
    </row>
    <row r="112" spans="2:40" ht="18.75" customHeight="1" x14ac:dyDescent="0.25">
      <c r="B112" s="34">
        <v>100</v>
      </c>
      <c r="C112" s="8" t="s">
        <v>118</v>
      </c>
      <c r="D112" s="8" t="s">
        <v>118</v>
      </c>
      <c r="E112" s="121">
        <v>36</v>
      </c>
      <c r="F112" s="121">
        <v>181</v>
      </c>
      <c r="G112" s="121">
        <v>143</v>
      </c>
      <c r="H112" s="60">
        <v>16241.844000000001</v>
      </c>
      <c r="I112" s="60">
        <v>389.28</v>
      </c>
      <c r="J112" s="91">
        <v>0.23193936599809728</v>
      </c>
      <c r="K112" s="60">
        <v>3767.1230000000005</v>
      </c>
      <c r="L112" s="91">
        <v>2.9345682670021949E-2</v>
      </c>
      <c r="M112" s="60">
        <v>476.62799999999999</v>
      </c>
      <c r="N112" s="91">
        <v>0</v>
      </c>
      <c r="O112" s="60">
        <v>0</v>
      </c>
      <c r="P112" s="60">
        <v>0</v>
      </c>
      <c r="Q112" s="60">
        <v>85</v>
      </c>
      <c r="R112" s="60">
        <v>301.11599999999999</v>
      </c>
      <c r="S112" s="60">
        <v>12.747999999999999</v>
      </c>
      <c r="T112" s="60">
        <v>2021.317</v>
      </c>
      <c r="U112" s="91">
        <v>0.17860872201456926</v>
      </c>
      <c r="V112" s="60"/>
      <c r="W112" s="91">
        <f t="shared" si="22"/>
        <v>0.18846653126332205</v>
      </c>
      <c r="X112" s="65">
        <v>3061.0439999999999</v>
      </c>
      <c r="Y112" s="60">
        <v>0</v>
      </c>
      <c r="Z112" s="60">
        <v>0</v>
      </c>
      <c r="AA112" s="60">
        <v>0</v>
      </c>
      <c r="AB112" s="60">
        <f>H112+I112+K112+M112+O112+P112+Q112+R112+S112+T112+V112+X112+Y112+Z112+AA112</f>
        <v>26356.1</v>
      </c>
      <c r="AC112" s="140">
        <v>2340</v>
      </c>
      <c r="AD112" s="60">
        <f t="shared" si="28"/>
        <v>5401.0439999999999</v>
      </c>
      <c r="AE112" s="60">
        <f t="shared" si="29"/>
        <v>23295.056</v>
      </c>
      <c r="AF112" s="259">
        <f t="shared" si="21"/>
        <v>0.7</v>
      </c>
      <c r="AG112" s="260">
        <f t="shared" si="30"/>
        <v>11369.290800000001</v>
      </c>
      <c r="AH112" s="260"/>
      <c r="AI112" s="225">
        <v>5968.2</v>
      </c>
      <c r="AJ112" s="227">
        <v>0.69999711855377988</v>
      </c>
      <c r="AK112" s="60">
        <v>11369.243999999999</v>
      </c>
      <c r="AL112" s="60">
        <v>126.37762237762237</v>
      </c>
      <c r="AM112" s="425">
        <v>5.0999999999999997E-2</v>
      </c>
      <c r="AN112" s="60">
        <v>828.3</v>
      </c>
    </row>
    <row r="113" spans="2:40" ht="18.75" customHeight="1" x14ac:dyDescent="0.25">
      <c r="B113" s="34">
        <v>101</v>
      </c>
      <c r="C113" s="8" t="s">
        <v>119</v>
      </c>
      <c r="D113" s="8" t="s">
        <v>119</v>
      </c>
      <c r="E113" s="121">
        <v>19</v>
      </c>
      <c r="F113" s="121">
        <v>131</v>
      </c>
      <c r="G113" s="121">
        <v>97</v>
      </c>
      <c r="H113" s="60">
        <v>11215.7</v>
      </c>
      <c r="I113" s="60">
        <v>321.59999999999997</v>
      </c>
      <c r="J113" s="91">
        <v>0.25970024162557842</v>
      </c>
      <c r="K113" s="60">
        <v>2912.72</v>
      </c>
      <c r="L113" s="91">
        <v>1.1394741300141764E-2</v>
      </c>
      <c r="M113" s="60">
        <v>127.79999999999998</v>
      </c>
      <c r="N113" s="91">
        <v>0</v>
      </c>
      <c r="O113" s="60">
        <v>0</v>
      </c>
      <c r="P113" s="60">
        <v>0</v>
      </c>
      <c r="Q113" s="60">
        <v>0</v>
      </c>
      <c r="R113" s="60">
        <v>244</v>
      </c>
      <c r="S113" s="60">
        <v>0</v>
      </c>
      <c r="T113" s="60">
        <v>1554.0208333333333</v>
      </c>
      <c r="U113" s="91">
        <v>0.24685931328405719</v>
      </c>
      <c r="V113" s="60"/>
      <c r="W113" s="91">
        <f t="shared" si="22"/>
        <v>0.34116729227778919</v>
      </c>
      <c r="X113" s="65">
        <v>3826.4300000000003</v>
      </c>
      <c r="Y113" s="60">
        <v>0</v>
      </c>
      <c r="Z113" s="60">
        <v>0</v>
      </c>
      <c r="AA113" s="60">
        <v>0</v>
      </c>
      <c r="AB113" s="60">
        <f>H113+I113+K113+M113+O113+P113+Q113+R113+S113+T113+V113+X113+Y113+Z113+AA113</f>
        <v>20202.270833333336</v>
      </c>
      <c r="AC113" s="140">
        <v>309.8</v>
      </c>
      <c r="AD113" s="60">
        <f t="shared" si="28"/>
        <v>4136.2300000000005</v>
      </c>
      <c r="AE113" s="60">
        <f t="shared" si="29"/>
        <v>16375.840833333334</v>
      </c>
      <c r="AF113" s="259">
        <f t="shared" si="21"/>
        <v>0.7</v>
      </c>
      <c r="AG113" s="260">
        <f t="shared" si="30"/>
        <v>7850.99</v>
      </c>
      <c r="AH113" s="260"/>
      <c r="AI113" s="225">
        <v>3714.8</v>
      </c>
      <c r="AJ113" s="227">
        <v>0.70000356642920192</v>
      </c>
      <c r="AK113" s="60">
        <v>7851.0300000000007</v>
      </c>
      <c r="AL113" s="60">
        <v>376.84536082474227</v>
      </c>
      <c r="AM113" s="425">
        <v>0.10100000000000001</v>
      </c>
      <c r="AN113" s="60">
        <v>1132.8</v>
      </c>
    </row>
    <row r="114" spans="2:40" ht="15.75" x14ac:dyDescent="0.25">
      <c r="B114" s="34">
        <v>102</v>
      </c>
      <c r="C114" s="8" t="s">
        <v>120</v>
      </c>
      <c r="D114" s="8" t="s">
        <v>120</v>
      </c>
      <c r="E114" s="121">
        <v>35</v>
      </c>
      <c r="F114" s="121">
        <v>197</v>
      </c>
      <c r="G114" s="121">
        <v>150</v>
      </c>
      <c r="H114" s="60">
        <v>16763.468000000001</v>
      </c>
      <c r="I114" s="60">
        <v>492.1</v>
      </c>
      <c r="J114" s="91">
        <v>0.31573419056247787</v>
      </c>
      <c r="K114" s="60">
        <v>5292.8</v>
      </c>
      <c r="L114" s="91">
        <v>0</v>
      </c>
      <c r="M114" s="60">
        <v>0</v>
      </c>
      <c r="N114" s="91">
        <v>0</v>
      </c>
      <c r="O114" s="60">
        <v>0</v>
      </c>
      <c r="P114" s="60">
        <v>0</v>
      </c>
      <c r="Q114" s="60">
        <v>0</v>
      </c>
      <c r="R114" s="60">
        <v>505.28</v>
      </c>
      <c r="S114" s="60">
        <v>35</v>
      </c>
      <c r="T114" s="60">
        <v>2207.6</v>
      </c>
      <c r="U114" s="91">
        <v>0</v>
      </c>
      <c r="V114" s="60"/>
      <c r="W114" s="91">
        <f t="shared" si="22"/>
        <v>0.2</v>
      </c>
      <c r="X114" s="65">
        <v>3352.6936000000005</v>
      </c>
      <c r="Y114" s="60">
        <v>0</v>
      </c>
      <c r="Z114" s="60">
        <v>0</v>
      </c>
      <c r="AA114" s="60">
        <v>0</v>
      </c>
      <c r="AB114" s="60">
        <f>H114+I114+K114+M114+O114+P114+Q114+R114+S114+T114+V114+X114+Y114+Z114+AA114</f>
        <v>28648.941599999998</v>
      </c>
      <c r="AC114" s="140">
        <v>2118.6999999999998</v>
      </c>
      <c r="AD114" s="60">
        <f t="shared" si="28"/>
        <v>5471.3936000000003</v>
      </c>
      <c r="AE114" s="60">
        <f t="shared" si="29"/>
        <v>25296.247999999996</v>
      </c>
      <c r="AF114" s="259">
        <f t="shared" si="21"/>
        <v>0.7</v>
      </c>
      <c r="AG114" s="260">
        <f t="shared" si="30"/>
        <v>11734.427599999999</v>
      </c>
      <c r="AH114" s="260"/>
      <c r="AI114" s="225">
        <v>6263</v>
      </c>
      <c r="AJ114" s="227">
        <v>0.69999797178006362</v>
      </c>
      <c r="AK114" s="60">
        <v>11734.393599999999</v>
      </c>
      <c r="AL114" s="60">
        <v>116.26666666666667</v>
      </c>
      <c r="AM114" s="425">
        <v>5.0999999999999997E-2</v>
      </c>
      <c r="AN114" s="60">
        <v>854.9</v>
      </c>
    </row>
    <row r="115" spans="2:40" ht="46.5" customHeight="1" x14ac:dyDescent="0.25">
      <c r="B115" s="34">
        <v>103</v>
      </c>
      <c r="C115" s="663" t="s">
        <v>121</v>
      </c>
      <c r="D115" s="664"/>
      <c r="E115" s="117">
        <f t="shared" ref="E115:AB115" si="31">E116+E160+E188+E254+E289+E329+E351+E394+E423+E462+E498+E523+E566+E601+E647+E693+E722+E752+E778+E833+E865+E898+E931+E955+E993</f>
        <v>3096</v>
      </c>
      <c r="F115" s="117">
        <f t="shared" si="31"/>
        <v>17842.2</v>
      </c>
      <c r="G115" s="117">
        <f t="shared" si="31"/>
        <v>15517</v>
      </c>
      <c r="H115" s="132">
        <f t="shared" si="31"/>
        <v>1460300.0397534985</v>
      </c>
      <c r="I115" s="132">
        <f t="shared" si="31"/>
        <v>44958.861999999994</v>
      </c>
      <c r="J115" s="87">
        <f>K115/H115</f>
        <v>0.2671825369845644</v>
      </c>
      <c r="K115" s="132">
        <f t="shared" si="31"/>
        <v>390166.66937999998</v>
      </c>
      <c r="L115" s="87">
        <f>M115/H115</f>
        <v>1.6894815673746473E-3</v>
      </c>
      <c r="M115" s="132">
        <f t="shared" si="31"/>
        <v>2467.1500000000005</v>
      </c>
      <c r="N115" s="87">
        <f>O115/H115</f>
        <v>0</v>
      </c>
      <c r="O115" s="132">
        <f t="shared" si="31"/>
        <v>0</v>
      </c>
      <c r="P115" s="132">
        <f t="shared" si="31"/>
        <v>0</v>
      </c>
      <c r="Q115" s="132">
        <f t="shared" si="31"/>
        <v>1355.8200000000002</v>
      </c>
      <c r="R115" s="132">
        <f t="shared" si="31"/>
        <v>41830.515759999995</v>
      </c>
      <c r="S115" s="132">
        <f t="shared" si="31"/>
        <v>3258.1856000000002</v>
      </c>
      <c r="T115" s="132">
        <f t="shared" si="31"/>
        <v>183037.42897093491</v>
      </c>
      <c r="U115" s="87">
        <f>V115/H115</f>
        <v>0</v>
      </c>
      <c r="V115" s="132">
        <f t="shared" si="31"/>
        <v>0</v>
      </c>
      <c r="W115" s="87">
        <f t="shared" si="22"/>
        <v>0.24537195084471974</v>
      </c>
      <c r="X115" s="315">
        <f t="shared" si="31"/>
        <v>358316.66957293771</v>
      </c>
      <c r="Y115" s="132">
        <f t="shared" si="31"/>
        <v>18792.898703250001</v>
      </c>
      <c r="Z115" s="132">
        <f t="shared" si="31"/>
        <v>2611.8440700000001</v>
      </c>
      <c r="AA115" s="132">
        <f t="shared" si="31"/>
        <v>146.80000000000001</v>
      </c>
      <c r="AB115" s="132">
        <f t="shared" si="31"/>
        <v>2598037.4696306214</v>
      </c>
      <c r="AC115" s="129">
        <f>AC116+AC160+AC188+AC254+AC289+AC329+AC351+AC394+AC423+AC462+AC498+AC523+AC566+AC601+AC647+AC693+AC722+AC752+AC778+AC833+AC865+AC898+AC931+AC955+AC993</f>
        <v>159957.60000000003</v>
      </c>
      <c r="AD115" s="129">
        <f>AD116+AD160+AD188+AD254+AD289+AD329+AD351+AD394+AD423+AD462+AD498+AD523+AD566+AD601+AD647+AD693+AD722+AD752+AD778+AD833+AD865+AD898+AD931+AD955+AD993</f>
        <v>549426.05694285443</v>
      </c>
      <c r="AE115" s="129">
        <f>AE116+AE160+AE188+AE254+AE289+AE329+AE351+AE394+AE423+AE462+AE498+AE523+AE566+AE601+AE647+AE693+AE722+AE752+AE778+AE833+AE865+AE898+AE931+AE955+AE993</f>
        <v>2208569.0126877674</v>
      </c>
      <c r="AF115" s="258">
        <f t="shared" si="21"/>
        <v>0.7</v>
      </c>
      <c r="AG115" s="255">
        <f>AG116+AG160+AG188+AG254+AG289+AG329+AG351+AG394+AG423+AG462+AG498+AG523+AG566+AG601+AG647+AG693+AG722+AG752+AG778+AG833+AG865+AG898+AG931+AG955+AG993</f>
        <v>1057219.4918274493</v>
      </c>
      <c r="AH115" s="255"/>
      <c r="AI115" s="129">
        <v>439954.70000000007</v>
      </c>
      <c r="AJ115" s="226">
        <v>0.67751881805732461</v>
      </c>
      <c r="AK115" s="132">
        <v>989380.7569428545</v>
      </c>
      <c r="AL115" s="132"/>
      <c r="AM115" s="424"/>
      <c r="AN115" s="132">
        <v>58043.900000000009</v>
      </c>
    </row>
    <row r="116" spans="2:40" ht="54" customHeight="1" x14ac:dyDescent="0.25">
      <c r="B116" s="34">
        <v>104</v>
      </c>
      <c r="C116" s="663" t="s">
        <v>122</v>
      </c>
      <c r="D116" s="664"/>
      <c r="E116" s="123">
        <f t="shared" ref="E116:AA116" si="32">E118</f>
        <v>140</v>
      </c>
      <c r="F116" s="123">
        <f t="shared" si="32"/>
        <v>763</v>
      </c>
      <c r="G116" s="123">
        <f t="shared" si="32"/>
        <v>713</v>
      </c>
      <c r="H116" s="130">
        <f t="shared" si="32"/>
        <v>65968</v>
      </c>
      <c r="I116" s="130">
        <f t="shared" si="32"/>
        <v>2037.5999999999995</v>
      </c>
      <c r="J116" s="87">
        <f>K116/H116</f>
        <v>0.26038837011884547</v>
      </c>
      <c r="K116" s="130">
        <f t="shared" si="32"/>
        <v>17177.3</v>
      </c>
      <c r="L116" s="87">
        <f>M116/H116</f>
        <v>2.5194033470773707E-3</v>
      </c>
      <c r="M116" s="130">
        <f t="shared" si="32"/>
        <v>166.2</v>
      </c>
      <c r="N116" s="87">
        <f>O116/H116</f>
        <v>0</v>
      </c>
      <c r="O116" s="130">
        <f t="shared" si="32"/>
        <v>0</v>
      </c>
      <c r="P116" s="130">
        <f t="shared" si="32"/>
        <v>0</v>
      </c>
      <c r="Q116" s="130">
        <f t="shared" si="32"/>
        <v>0</v>
      </c>
      <c r="R116" s="130">
        <f t="shared" si="32"/>
        <v>2020.8000000000002</v>
      </c>
      <c r="S116" s="130">
        <f t="shared" si="32"/>
        <v>147.50000000000003</v>
      </c>
      <c r="T116" s="130">
        <f t="shared" si="32"/>
        <v>8382.1</v>
      </c>
      <c r="U116" s="87">
        <f>V116/H116</f>
        <v>0</v>
      </c>
      <c r="V116" s="130">
        <f t="shared" si="32"/>
        <v>0</v>
      </c>
      <c r="W116" s="87">
        <f t="shared" si="22"/>
        <v>0.19053632064031045</v>
      </c>
      <c r="X116" s="316">
        <f t="shared" si="32"/>
        <v>12569.3</v>
      </c>
      <c r="Y116" s="130">
        <f t="shared" si="32"/>
        <v>0</v>
      </c>
      <c r="Z116" s="130">
        <f t="shared" si="32"/>
        <v>0</v>
      </c>
      <c r="AA116" s="130">
        <f t="shared" si="32"/>
        <v>0</v>
      </c>
      <c r="AB116" s="130">
        <f>AB118+AB117</f>
        <v>112031.40000000001</v>
      </c>
      <c r="AC116" s="133">
        <f>AC118+AC117</f>
        <v>10466.699999999999</v>
      </c>
      <c r="AD116" s="133">
        <f>AD118+AD117</f>
        <v>23205.999999999996</v>
      </c>
      <c r="AE116" s="133">
        <f>AE118+AE117</f>
        <v>99292.1</v>
      </c>
      <c r="AF116" s="265">
        <f t="shared" si="21"/>
        <v>0.7</v>
      </c>
      <c r="AG116" s="266">
        <f>AG118+AG117</f>
        <v>47709.619999999995</v>
      </c>
      <c r="AH116" s="266"/>
      <c r="AI116" s="133">
        <v>24503.599999999999</v>
      </c>
      <c r="AJ116" s="231">
        <v>0.72322338103322814</v>
      </c>
      <c r="AK116" s="130">
        <v>47709.599999999991</v>
      </c>
      <c r="AL116" s="130"/>
      <c r="AM116" s="431"/>
      <c r="AN116" s="133">
        <v>2560.1</v>
      </c>
    </row>
    <row r="117" spans="2:40" ht="33" customHeight="1" x14ac:dyDescent="0.25">
      <c r="B117" s="34">
        <v>105</v>
      </c>
      <c r="C117" s="306" t="s">
        <v>808</v>
      </c>
      <c r="D117" s="207"/>
      <c r="E117" s="350"/>
      <c r="F117" s="350">
        <v>21</v>
      </c>
      <c r="G117" s="350">
        <v>19</v>
      </c>
      <c r="H117" s="351">
        <v>2188.6</v>
      </c>
      <c r="I117" s="351">
        <v>110.4</v>
      </c>
      <c r="J117" s="363">
        <f>K117/H117</f>
        <v>0.3743945901489536</v>
      </c>
      <c r="K117" s="353">
        <v>819.39999999999986</v>
      </c>
      <c r="L117" s="352">
        <v>0</v>
      </c>
      <c r="M117" s="353">
        <v>0</v>
      </c>
      <c r="N117" s="352">
        <v>0</v>
      </c>
      <c r="O117" s="351">
        <v>0</v>
      </c>
      <c r="P117" s="351">
        <v>0</v>
      </c>
      <c r="Q117" s="351">
        <v>0</v>
      </c>
      <c r="R117" s="351">
        <v>0</v>
      </c>
      <c r="S117" s="351">
        <v>0</v>
      </c>
      <c r="T117" s="351">
        <v>274.2</v>
      </c>
      <c r="U117" s="363">
        <f>V117/H117</f>
        <v>0</v>
      </c>
      <c r="V117" s="351">
        <v>0</v>
      </c>
      <c r="W117" s="363">
        <f t="shared" si="22"/>
        <v>7.7675226171982095E-2</v>
      </c>
      <c r="X117" s="354">
        <v>170</v>
      </c>
      <c r="Y117" s="351">
        <v>0</v>
      </c>
      <c r="Z117" s="351">
        <v>0</v>
      </c>
      <c r="AA117" s="351">
        <v>0</v>
      </c>
      <c r="AB117" s="355">
        <f>H117+I117+K117+M117+O117+P117+Q117+R117+S117+T117+V117+X117+Y117+Z117+AA117</f>
        <v>3562.5999999999995</v>
      </c>
      <c r="AC117" s="356">
        <v>525.5</v>
      </c>
      <c r="AD117" s="309">
        <f>AC117+Y117+X117+V117</f>
        <v>695.5</v>
      </c>
      <c r="AE117" s="355">
        <f>H117+I117+K117+M117+O117+Q117+R117+S117+T117+Z117+AA117</f>
        <v>3392.5999999999995</v>
      </c>
      <c r="AF117" s="358">
        <f t="shared" si="21"/>
        <v>0.7</v>
      </c>
      <c r="AG117" s="359">
        <f>H117*AF117</f>
        <v>1532.0199999999998</v>
      </c>
      <c r="AH117" s="359"/>
      <c r="AI117" s="360">
        <v>836.5</v>
      </c>
      <c r="AJ117" s="361">
        <v>0.69999086173809744</v>
      </c>
      <c r="AK117" s="362">
        <v>1532</v>
      </c>
      <c r="AL117" s="362"/>
      <c r="AM117" s="432"/>
      <c r="AN117" s="362">
        <v>0</v>
      </c>
    </row>
    <row r="118" spans="2:40" ht="27" customHeight="1" x14ac:dyDescent="0.3">
      <c r="B118" s="34">
        <v>106</v>
      </c>
      <c r="C118" s="10" t="s">
        <v>710</v>
      </c>
      <c r="D118" s="10"/>
      <c r="E118" s="154">
        <f t="shared" ref="E118:AB118" si="33">E119+E123+E126+E130+E133+E138+E141+E144+E148+E151+E154+E157</f>
        <v>140</v>
      </c>
      <c r="F118" s="154">
        <f t="shared" si="33"/>
        <v>763</v>
      </c>
      <c r="G118" s="154">
        <f t="shared" si="33"/>
        <v>713</v>
      </c>
      <c r="H118" s="65">
        <f t="shared" si="33"/>
        <v>65968</v>
      </c>
      <c r="I118" s="65">
        <f t="shared" si="33"/>
        <v>2037.5999999999995</v>
      </c>
      <c r="J118" s="94">
        <f>K118/H118</f>
        <v>0.26038837011884547</v>
      </c>
      <c r="K118" s="65">
        <f t="shared" si="33"/>
        <v>17177.3</v>
      </c>
      <c r="L118" s="94">
        <f>M118/H118</f>
        <v>2.5194033470773707E-3</v>
      </c>
      <c r="M118" s="65">
        <f t="shared" si="33"/>
        <v>166.2</v>
      </c>
      <c r="N118" s="94">
        <f>O118/H118</f>
        <v>0</v>
      </c>
      <c r="O118" s="65">
        <f t="shared" si="33"/>
        <v>0</v>
      </c>
      <c r="P118" s="65">
        <f t="shared" si="33"/>
        <v>0</v>
      </c>
      <c r="Q118" s="65">
        <f t="shared" si="33"/>
        <v>0</v>
      </c>
      <c r="R118" s="65">
        <f t="shared" si="33"/>
        <v>2020.8000000000002</v>
      </c>
      <c r="S118" s="65">
        <f t="shared" si="33"/>
        <v>147.50000000000003</v>
      </c>
      <c r="T118" s="65">
        <f t="shared" si="33"/>
        <v>8382.1</v>
      </c>
      <c r="U118" s="94">
        <f>V118/H118</f>
        <v>0</v>
      </c>
      <c r="V118" s="65">
        <f t="shared" si="33"/>
        <v>0</v>
      </c>
      <c r="W118" s="94">
        <f t="shared" si="22"/>
        <v>0.19053632064031045</v>
      </c>
      <c r="X118" s="65">
        <f t="shared" si="33"/>
        <v>12569.3</v>
      </c>
      <c r="Y118" s="65">
        <f t="shared" si="33"/>
        <v>0</v>
      </c>
      <c r="Z118" s="65">
        <f t="shared" si="33"/>
        <v>0</v>
      </c>
      <c r="AA118" s="65">
        <f t="shared" si="33"/>
        <v>0</v>
      </c>
      <c r="AB118" s="65">
        <f t="shared" si="33"/>
        <v>108468.8</v>
      </c>
      <c r="AC118" s="62">
        <f>AC119+AC123+AC126+AC130+AC133+AC138+AC141+AC144+AC148+AC151+AC154+AC157</f>
        <v>9941.1999999999989</v>
      </c>
      <c r="AD118" s="62">
        <f>AD119+AD123+AD126+AD130+AD133+AD138+AD141+AD144+AD148+AD151+AD154+AD157</f>
        <v>22510.499999999996</v>
      </c>
      <c r="AE118" s="62">
        <f>AE119+AE123+AE126+AE130+AE133+AE138+AE141+AE144+AE148+AE151+AE154+AE157</f>
        <v>95899.5</v>
      </c>
      <c r="AF118" s="267">
        <f t="shared" si="21"/>
        <v>0.7</v>
      </c>
      <c r="AG118" s="268">
        <f>AG119+AG123+AG126+AG130+AG133+AG138+AG141+AG144+AG148+AG151+AG154+AG157</f>
        <v>46177.599999999999</v>
      </c>
      <c r="AH118" s="268"/>
      <c r="AI118" s="62">
        <v>23667.1</v>
      </c>
      <c r="AJ118" s="232">
        <v>0.69999999999999984</v>
      </c>
      <c r="AK118" s="65">
        <v>46177.599999999991</v>
      </c>
      <c r="AL118" s="65">
        <v>119.1711079943899</v>
      </c>
      <c r="AM118" s="429">
        <v>5.0999999999999997E-2</v>
      </c>
      <c r="AN118" s="65">
        <v>2560.1</v>
      </c>
    </row>
    <row r="119" spans="2:40" s="1" customFormat="1" ht="15.75" customHeight="1" x14ac:dyDescent="0.25">
      <c r="B119" s="34">
        <v>107</v>
      </c>
      <c r="C119" s="666" t="s">
        <v>123</v>
      </c>
      <c r="D119" s="11" t="s">
        <v>124</v>
      </c>
      <c r="E119" s="125">
        <f t="shared" ref="E119:AB119" si="34">SUM(E120:E122)</f>
        <v>9</v>
      </c>
      <c r="F119" s="125">
        <f t="shared" si="34"/>
        <v>62</v>
      </c>
      <c r="G119" s="125">
        <f t="shared" si="34"/>
        <v>56</v>
      </c>
      <c r="H119" s="57">
        <f t="shared" si="34"/>
        <v>4952.0999999999995</v>
      </c>
      <c r="I119" s="57">
        <f t="shared" si="34"/>
        <v>184.8</v>
      </c>
      <c r="J119" s="82">
        <f>K119/H119</f>
        <v>0.31580541588417038</v>
      </c>
      <c r="K119" s="57">
        <f t="shared" si="34"/>
        <v>1563.8999999999999</v>
      </c>
      <c r="L119" s="82">
        <f>M119/H119</f>
        <v>0</v>
      </c>
      <c r="M119" s="57">
        <f t="shared" si="34"/>
        <v>0</v>
      </c>
      <c r="N119" s="82">
        <f t="shared" si="34"/>
        <v>0</v>
      </c>
      <c r="O119" s="57">
        <f t="shared" si="34"/>
        <v>0</v>
      </c>
      <c r="P119" s="57">
        <f t="shared" si="34"/>
        <v>0</v>
      </c>
      <c r="Q119" s="57">
        <f t="shared" si="34"/>
        <v>0</v>
      </c>
      <c r="R119" s="57">
        <f t="shared" si="34"/>
        <v>285.5</v>
      </c>
      <c r="S119" s="57">
        <f t="shared" si="34"/>
        <v>16.899999999999999</v>
      </c>
      <c r="T119" s="57">
        <f t="shared" si="34"/>
        <v>676.6</v>
      </c>
      <c r="U119" s="82">
        <f>V119/H119</f>
        <v>0</v>
      </c>
      <c r="V119" s="57">
        <f t="shared" si="34"/>
        <v>0</v>
      </c>
      <c r="W119" s="82">
        <f t="shared" si="22"/>
        <v>0.1845681630015549</v>
      </c>
      <c r="X119" s="57">
        <f t="shared" si="34"/>
        <v>914</v>
      </c>
      <c r="Y119" s="57">
        <f t="shared" si="34"/>
        <v>0</v>
      </c>
      <c r="Z119" s="57">
        <f t="shared" si="34"/>
        <v>0</v>
      </c>
      <c r="AA119" s="57">
        <f t="shared" si="34"/>
        <v>0</v>
      </c>
      <c r="AB119" s="57">
        <f t="shared" si="34"/>
        <v>8593.7999999999993</v>
      </c>
      <c r="AC119" s="141">
        <f>SUM(AC120:AC122)</f>
        <v>787.6</v>
      </c>
      <c r="AD119" s="141">
        <f>SUM(AD120:AD122)</f>
        <v>1701.6</v>
      </c>
      <c r="AE119" s="141">
        <f>SUM(AE120:AE122)</f>
        <v>7679.7999999999993</v>
      </c>
      <c r="AF119" s="269">
        <f t="shared" si="21"/>
        <v>0.7</v>
      </c>
      <c r="AG119" s="270">
        <f>SUM(AG120:AG122)</f>
        <v>3466.4699999999993</v>
      </c>
      <c r="AH119" s="270"/>
      <c r="AI119" s="141">
        <v>1764.8</v>
      </c>
      <c r="AJ119" s="233">
        <v>0.69998586458270229</v>
      </c>
      <c r="AK119" s="57">
        <v>3466.3999999999996</v>
      </c>
      <c r="AL119" s="57"/>
      <c r="AM119" s="433">
        <v>0</v>
      </c>
      <c r="AN119" s="57">
        <v>187.7</v>
      </c>
    </row>
    <row r="120" spans="2:40" s="1" customFormat="1" ht="15.75" x14ac:dyDescent="0.25">
      <c r="B120" s="34">
        <v>108</v>
      </c>
      <c r="C120" s="666"/>
      <c r="D120" s="12" t="s">
        <v>851</v>
      </c>
      <c r="E120" s="115">
        <v>4</v>
      </c>
      <c r="F120" s="115">
        <v>28</v>
      </c>
      <c r="G120" s="115">
        <v>27</v>
      </c>
      <c r="H120" s="131">
        <v>2312.8999999999996</v>
      </c>
      <c r="I120" s="131">
        <v>75.599999999999994</v>
      </c>
      <c r="J120" s="95">
        <v>0.25638808422326953</v>
      </c>
      <c r="K120" s="131">
        <v>593</v>
      </c>
      <c r="L120" s="95">
        <v>0</v>
      </c>
      <c r="M120" s="131">
        <v>0</v>
      </c>
      <c r="N120" s="95">
        <v>0</v>
      </c>
      <c r="O120" s="131">
        <v>0</v>
      </c>
      <c r="P120" s="131">
        <v>0</v>
      </c>
      <c r="Q120" s="131">
        <v>0</v>
      </c>
      <c r="R120" s="131">
        <v>172</v>
      </c>
      <c r="S120" s="131">
        <v>8.5</v>
      </c>
      <c r="T120" s="131">
        <v>308.39999999999998</v>
      </c>
      <c r="U120" s="95">
        <v>0</v>
      </c>
      <c r="V120" s="131">
        <v>0</v>
      </c>
      <c r="W120" s="95">
        <f t="shared" si="22"/>
        <v>0.1809849107181461</v>
      </c>
      <c r="X120" s="317">
        <v>418.6</v>
      </c>
      <c r="Y120" s="131">
        <v>0</v>
      </c>
      <c r="Z120" s="131">
        <v>0</v>
      </c>
      <c r="AA120" s="131">
        <v>0</v>
      </c>
      <c r="AB120" s="60">
        <f>H120+I120+K120+M120+O120+P120+Q120+R120+S120+T120+V120+X120+Y120+Z120+AA120</f>
        <v>3888.9999999999995</v>
      </c>
      <c r="AC120" s="147">
        <v>356.4</v>
      </c>
      <c r="AD120" s="131">
        <f>AC120+Y120+X120+V120</f>
        <v>775</v>
      </c>
      <c r="AE120" s="131">
        <f>H120+I120+K120+M120+O120+Q120+R120+S120+T120+Z120+AA120</f>
        <v>3470.3999999999996</v>
      </c>
      <c r="AF120" s="271">
        <f t="shared" si="21"/>
        <v>0.7</v>
      </c>
      <c r="AG120" s="272">
        <f>H120*AF120</f>
        <v>1619.0299999999997</v>
      </c>
      <c r="AH120" s="272"/>
      <c r="AI120" s="225">
        <v>844</v>
      </c>
      <c r="AJ120" s="234">
        <v>0.69998702927061274</v>
      </c>
      <c r="AK120" s="60">
        <v>1619</v>
      </c>
      <c r="AL120" s="131">
        <v>106</v>
      </c>
      <c r="AM120" s="433">
        <v>5.0999999999999997E-2</v>
      </c>
      <c r="AN120" s="131">
        <v>118</v>
      </c>
    </row>
    <row r="121" spans="2:40" s="1" customFormat="1" ht="15.75" x14ac:dyDescent="0.25">
      <c r="B121" s="34">
        <v>109</v>
      </c>
      <c r="C121" s="666"/>
      <c r="D121" s="12" t="s">
        <v>852</v>
      </c>
      <c r="E121" s="115">
        <v>3</v>
      </c>
      <c r="F121" s="115">
        <v>17</v>
      </c>
      <c r="G121" s="115">
        <v>14</v>
      </c>
      <c r="H121" s="131">
        <v>1366.6</v>
      </c>
      <c r="I121" s="131">
        <v>56.4</v>
      </c>
      <c r="J121" s="95">
        <v>0.3564320210741988</v>
      </c>
      <c r="K121" s="131">
        <v>487.1</v>
      </c>
      <c r="L121" s="95">
        <v>0</v>
      </c>
      <c r="M121" s="131">
        <v>0</v>
      </c>
      <c r="N121" s="95">
        <v>0</v>
      </c>
      <c r="O121" s="131">
        <v>0</v>
      </c>
      <c r="P121" s="131">
        <v>0</v>
      </c>
      <c r="Q121" s="131">
        <v>0</v>
      </c>
      <c r="R121" s="131">
        <v>37.799999999999997</v>
      </c>
      <c r="S121" s="131">
        <v>4.2</v>
      </c>
      <c r="T121" s="131">
        <v>184.5</v>
      </c>
      <c r="U121" s="95">
        <v>0</v>
      </c>
      <c r="V121" s="131">
        <v>0</v>
      </c>
      <c r="W121" s="95">
        <f t="shared" si="22"/>
        <v>0.19113127469632671</v>
      </c>
      <c r="X121" s="317">
        <v>261.20000000000005</v>
      </c>
      <c r="Y121" s="131">
        <v>0</v>
      </c>
      <c r="Z121" s="131">
        <v>0</v>
      </c>
      <c r="AA121" s="131">
        <v>0</v>
      </c>
      <c r="AB121" s="60">
        <f>H121+I121+K121+M121+O121+P121+Q121+R121+S121+T121+V121+X121+Y121+Z121+AA121</f>
        <v>2397.8000000000002</v>
      </c>
      <c r="AC121" s="147">
        <v>219.8</v>
      </c>
      <c r="AD121" s="131">
        <f>AC121+Y121+X121+V121</f>
        <v>481.00000000000006</v>
      </c>
      <c r="AE121" s="131">
        <f>H121+I121+K121+M121+O121+Q121+R121+S121+T121+Z121+AA121</f>
        <v>2136.6</v>
      </c>
      <c r="AF121" s="271">
        <f t="shared" si="21"/>
        <v>0.7</v>
      </c>
      <c r="AG121" s="272">
        <f>H121*AF121</f>
        <v>956.61999999999989</v>
      </c>
      <c r="AH121" s="272"/>
      <c r="AI121" s="225">
        <v>475.6</v>
      </c>
      <c r="AJ121" s="234">
        <v>0.69998536513976306</v>
      </c>
      <c r="AK121" s="60">
        <v>956.60000000000014</v>
      </c>
      <c r="AL121" s="131">
        <v>115</v>
      </c>
      <c r="AM121" s="433">
        <v>5.0999999999999997E-2</v>
      </c>
      <c r="AN121" s="131">
        <v>69.7</v>
      </c>
    </row>
    <row r="122" spans="2:40" s="1" customFormat="1" ht="15.75" x14ac:dyDescent="0.25">
      <c r="B122" s="34">
        <v>110</v>
      </c>
      <c r="C122" s="666"/>
      <c r="D122" s="12" t="s">
        <v>716</v>
      </c>
      <c r="E122" s="115">
        <v>2</v>
      </c>
      <c r="F122" s="115">
        <v>17</v>
      </c>
      <c r="G122" s="115">
        <v>15</v>
      </c>
      <c r="H122" s="131">
        <v>1272.5999999999999</v>
      </c>
      <c r="I122" s="131">
        <v>52.8</v>
      </c>
      <c r="J122" s="95">
        <v>0.38016658808738019</v>
      </c>
      <c r="K122" s="131">
        <v>483.8</v>
      </c>
      <c r="L122" s="95">
        <v>0</v>
      </c>
      <c r="M122" s="131">
        <v>0</v>
      </c>
      <c r="N122" s="95">
        <v>0</v>
      </c>
      <c r="O122" s="131">
        <v>0</v>
      </c>
      <c r="P122" s="131">
        <v>0</v>
      </c>
      <c r="Q122" s="131">
        <v>0</v>
      </c>
      <c r="R122" s="131">
        <v>75.699999999999989</v>
      </c>
      <c r="S122" s="131">
        <v>4.2</v>
      </c>
      <c r="T122" s="131">
        <v>183.70000000000002</v>
      </c>
      <c r="U122" s="95">
        <v>0</v>
      </c>
      <c r="V122" s="131">
        <v>0</v>
      </c>
      <c r="W122" s="95">
        <f t="shared" si="22"/>
        <v>0.18403268898318403</v>
      </c>
      <c r="X122" s="317">
        <v>234.2</v>
      </c>
      <c r="Y122" s="131">
        <v>0</v>
      </c>
      <c r="Z122" s="131">
        <v>0</v>
      </c>
      <c r="AA122" s="131">
        <v>0</v>
      </c>
      <c r="AB122" s="60">
        <f>H122+I122+K122+M122+O122+P122+Q122+R122+S122+T122+V122+X122+Y122+Z122+AA122</f>
        <v>2306.9999999999995</v>
      </c>
      <c r="AC122" s="147">
        <v>211.4</v>
      </c>
      <c r="AD122" s="131">
        <f>AC122+Y122+X122+V122</f>
        <v>445.6</v>
      </c>
      <c r="AE122" s="131">
        <f>H122+I122+K122+M122+O122+Q122+R122+S122+T122+Z122+AA122</f>
        <v>2072.7999999999997</v>
      </c>
      <c r="AF122" s="271">
        <f t="shared" si="21"/>
        <v>0.7</v>
      </c>
      <c r="AG122" s="272">
        <f>H122*AF122</f>
        <v>890.81999999999994</v>
      </c>
      <c r="AH122" s="272"/>
      <c r="AI122" s="225">
        <v>445.2</v>
      </c>
      <c r="AJ122" s="234">
        <v>0.69998428414269998</v>
      </c>
      <c r="AK122" s="60">
        <v>890.8</v>
      </c>
      <c r="AL122" s="131"/>
      <c r="AM122" s="433">
        <v>0</v>
      </c>
      <c r="AN122" s="131">
        <v>0</v>
      </c>
    </row>
    <row r="123" spans="2:40" ht="15.75" customHeight="1" x14ac:dyDescent="0.25">
      <c r="B123" s="34">
        <v>111</v>
      </c>
      <c r="C123" s="666" t="s">
        <v>125</v>
      </c>
      <c r="D123" s="11" t="s">
        <v>124</v>
      </c>
      <c r="E123" s="126">
        <f>SUM(E124:E125)</f>
        <v>43</v>
      </c>
      <c r="F123" s="126">
        <f>SUM(F124:F125)</f>
        <v>205</v>
      </c>
      <c r="G123" s="126">
        <f>SUM(G124:G125)</f>
        <v>199</v>
      </c>
      <c r="H123" s="128">
        <f>SUM(H124:H125)</f>
        <v>18022.5</v>
      </c>
      <c r="I123" s="128">
        <f>SUM(I124:I125)</f>
        <v>442.79999999999995</v>
      </c>
      <c r="J123" s="82">
        <f>K123/H123</f>
        <v>0.20246358718268828</v>
      </c>
      <c r="K123" s="128">
        <f>SUM(K124:K125)</f>
        <v>3648.8999999999996</v>
      </c>
      <c r="L123" s="82">
        <f>M123/H123</f>
        <v>9.2218060757386592E-3</v>
      </c>
      <c r="M123" s="128">
        <f t="shared" ref="M123:T123" si="35">SUM(M124:M125)</f>
        <v>166.2</v>
      </c>
      <c r="N123" s="83">
        <f t="shared" si="35"/>
        <v>0</v>
      </c>
      <c r="O123" s="128">
        <f t="shared" si="35"/>
        <v>0</v>
      </c>
      <c r="P123" s="128">
        <f t="shared" si="35"/>
        <v>0</v>
      </c>
      <c r="Q123" s="128">
        <f t="shared" si="35"/>
        <v>0</v>
      </c>
      <c r="R123" s="128">
        <f t="shared" si="35"/>
        <v>381.5</v>
      </c>
      <c r="S123" s="128">
        <f t="shared" si="35"/>
        <v>29.7</v>
      </c>
      <c r="T123" s="128">
        <f t="shared" si="35"/>
        <v>2180.4</v>
      </c>
      <c r="U123" s="82">
        <f>V123/H123</f>
        <v>0</v>
      </c>
      <c r="V123" s="128">
        <f>SUM(V124:V125)</f>
        <v>0</v>
      </c>
      <c r="W123" s="82">
        <f t="shared" si="22"/>
        <v>0.19262588431127758</v>
      </c>
      <c r="X123" s="128">
        <f t="shared" ref="X123:AD123" si="36">SUM(X124:X125)</f>
        <v>3471.6000000000004</v>
      </c>
      <c r="Y123" s="128">
        <f t="shared" si="36"/>
        <v>0</v>
      </c>
      <c r="Z123" s="128">
        <f t="shared" si="36"/>
        <v>0</v>
      </c>
      <c r="AA123" s="128">
        <f t="shared" si="36"/>
        <v>0</v>
      </c>
      <c r="AB123" s="128">
        <f t="shared" si="36"/>
        <v>28343.600000000006</v>
      </c>
      <c r="AC123" s="148">
        <f t="shared" si="36"/>
        <v>2597.6999999999998</v>
      </c>
      <c r="AD123" s="148">
        <f t="shared" si="36"/>
        <v>6069.3</v>
      </c>
      <c r="AE123" s="148">
        <f>SUM(AE124:AE125)</f>
        <v>24872.000000000004</v>
      </c>
      <c r="AF123" s="273">
        <f t="shared" si="21"/>
        <v>0.7</v>
      </c>
      <c r="AG123" s="274">
        <f>SUM(AG124:AG125)</f>
        <v>12615.749999999998</v>
      </c>
      <c r="AH123" s="274"/>
      <c r="AI123" s="148">
        <v>6546.5</v>
      </c>
      <c r="AJ123" s="235">
        <v>0.70000277430989033</v>
      </c>
      <c r="AK123" s="128">
        <v>12615.8</v>
      </c>
      <c r="AL123" s="128"/>
      <c r="AM123" s="433">
        <v>0</v>
      </c>
      <c r="AN123" s="128">
        <v>1220.8</v>
      </c>
    </row>
    <row r="124" spans="2:40" ht="15.75" x14ac:dyDescent="0.25">
      <c r="B124" s="34">
        <v>112</v>
      </c>
      <c r="C124" s="666"/>
      <c r="D124" s="12" t="s">
        <v>717</v>
      </c>
      <c r="E124" s="115">
        <v>36</v>
      </c>
      <c r="F124" s="115">
        <v>171</v>
      </c>
      <c r="G124" s="115">
        <v>166</v>
      </c>
      <c r="H124" s="131">
        <v>15079.7</v>
      </c>
      <c r="I124" s="131">
        <v>368.4</v>
      </c>
      <c r="J124" s="95">
        <v>0.20478524108569798</v>
      </c>
      <c r="K124" s="131">
        <v>3088.1</v>
      </c>
      <c r="L124" s="95">
        <v>1.1021439418556071E-2</v>
      </c>
      <c r="M124" s="131">
        <v>166.2</v>
      </c>
      <c r="N124" s="95">
        <v>0</v>
      </c>
      <c r="O124" s="131">
        <v>0</v>
      </c>
      <c r="P124" s="131">
        <v>0</v>
      </c>
      <c r="Q124" s="131">
        <v>0</v>
      </c>
      <c r="R124" s="131">
        <v>302.39999999999998</v>
      </c>
      <c r="S124" s="131">
        <v>25.5</v>
      </c>
      <c r="T124" s="131">
        <v>1828.2</v>
      </c>
      <c r="U124" s="95">
        <v>0</v>
      </c>
      <c r="V124" s="131">
        <v>0</v>
      </c>
      <c r="W124" s="95">
        <f t="shared" si="22"/>
        <v>0.19283540123477258</v>
      </c>
      <c r="X124" s="317">
        <v>2907.9</v>
      </c>
      <c r="Y124" s="131">
        <v>0</v>
      </c>
      <c r="Z124" s="131">
        <v>0</v>
      </c>
      <c r="AA124" s="131">
        <v>0</v>
      </c>
      <c r="AB124" s="60">
        <f>H124+I124+K124+M124+O124+P124+Q124+R124+S124+T124+V124+X124+Y124+Z124+AA124</f>
        <v>23766.400000000005</v>
      </c>
      <c r="AC124" s="147">
        <v>2178.1999999999998</v>
      </c>
      <c r="AD124" s="131">
        <f>AC124+Y124+X124+V124</f>
        <v>5086.1000000000004</v>
      </c>
      <c r="AE124" s="131">
        <f>H124+I124+K124+M124+O124+Q124+R124+S124+T124+Z124+AA124</f>
        <v>20858.500000000004</v>
      </c>
      <c r="AF124" s="271">
        <f t="shared" si="21"/>
        <v>0.7</v>
      </c>
      <c r="AG124" s="272">
        <f>H124*AF124</f>
        <v>10555.789999999999</v>
      </c>
      <c r="AH124" s="272"/>
      <c r="AI124" s="225">
        <v>5469.7</v>
      </c>
      <c r="AJ124" s="234">
        <v>0.70000066314316589</v>
      </c>
      <c r="AK124" s="60">
        <v>10555.8</v>
      </c>
      <c r="AL124" s="131">
        <v>188</v>
      </c>
      <c r="AM124" s="433">
        <v>7.0999999999999994E-2</v>
      </c>
      <c r="AN124" s="131">
        <v>1070.7</v>
      </c>
    </row>
    <row r="125" spans="2:40" ht="15.75" x14ac:dyDescent="0.25">
      <c r="B125" s="34">
        <v>113</v>
      </c>
      <c r="C125" s="666"/>
      <c r="D125" s="12" t="s">
        <v>797</v>
      </c>
      <c r="E125" s="115">
        <v>7</v>
      </c>
      <c r="F125" s="115">
        <v>34</v>
      </c>
      <c r="G125" s="115">
        <v>33</v>
      </c>
      <c r="H125" s="131">
        <v>2942.7999999999997</v>
      </c>
      <c r="I125" s="131">
        <v>74.400000000000006</v>
      </c>
      <c r="J125" s="95">
        <v>0.1905668071224684</v>
      </c>
      <c r="K125" s="131">
        <v>560.79999999999995</v>
      </c>
      <c r="L125" s="95">
        <v>0</v>
      </c>
      <c r="M125" s="131">
        <v>0</v>
      </c>
      <c r="N125" s="95">
        <v>0</v>
      </c>
      <c r="O125" s="131">
        <v>0</v>
      </c>
      <c r="P125" s="131">
        <v>0</v>
      </c>
      <c r="Q125" s="131">
        <v>0</v>
      </c>
      <c r="R125" s="131">
        <v>79.099999999999994</v>
      </c>
      <c r="S125" s="131">
        <v>4.2</v>
      </c>
      <c r="T125" s="131">
        <v>352.2</v>
      </c>
      <c r="U125" s="95">
        <v>0</v>
      </c>
      <c r="V125" s="131">
        <v>0</v>
      </c>
      <c r="W125" s="95">
        <f t="shared" si="22"/>
        <v>0.19155226315074084</v>
      </c>
      <c r="X125" s="317">
        <v>563.70000000000005</v>
      </c>
      <c r="Y125" s="131">
        <v>0</v>
      </c>
      <c r="Z125" s="131">
        <v>0</v>
      </c>
      <c r="AA125" s="131">
        <v>0</v>
      </c>
      <c r="AB125" s="60">
        <f>H125+I125+K125+M125+O125+P125+Q125+R125+S125+T125+V125+X125+Y125+Z125+AA125</f>
        <v>4577.2</v>
      </c>
      <c r="AC125" s="147">
        <v>419.5</v>
      </c>
      <c r="AD125" s="131">
        <f>AC125+Y125+X125+V125</f>
        <v>983.2</v>
      </c>
      <c r="AE125" s="131">
        <f>H125+I125+K125+M125+O125+Q125+R125+S125+T125+Z125+AA125</f>
        <v>4013.4999999999995</v>
      </c>
      <c r="AF125" s="271">
        <f t="shared" si="21"/>
        <v>0.7</v>
      </c>
      <c r="AG125" s="272">
        <f>H125*AF125</f>
        <v>2059.9599999999996</v>
      </c>
      <c r="AH125" s="272"/>
      <c r="AI125" s="225">
        <v>1076.8</v>
      </c>
      <c r="AJ125" s="234">
        <v>0.70001359249694173</v>
      </c>
      <c r="AK125" s="60">
        <v>2060</v>
      </c>
      <c r="AL125" s="131">
        <v>125</v>
      </c>
      <c r="AM125" s="433">
        <v>5.0999999999999997E-2</v>
      </c>
      <c r="AN125" s="131">
        <v>150.1</v>
      </c>
    </row>
    <row r="126" spans="2:40" ht="15.75" customHeight="1" x14ac:dyDescent="0.25">
      <c r="B126" s="34">
        <v>114</v>
      </c>
      <c r="C126" s="666" t="s">
        <v>126</v>
      </c>
      <c r="D126" s="11" t="s">
        <v>124</v>
      </c>
      <c r="E126" s="126">
        <f>SUM(E127:E129)</f>
        <v>11</v>
      </c>
      <c r="F126" s="126">
        <f>SUM(F127:F129)</f>
        <v>57</v>
      </c>
      <c r="G126" s="126">
        <f>SUM(G127:G129)</f>
        <v>52</v>
      </c>
      <c r="H126" s="128">
        <f>SUM(H127:H129)</f>
        <v>5037.5999999999995</v>
      </c>
      <c r="I126" s="128">
        <f>SUM(I127:I129)</f>
        <v>156</v>
      </c>
      <c r="J126" s="82">
        <f>K126/H126</f>
        <v>0.28271399078926479</v>
      </c>
      <c r="K126" s="128">
        <f>SUM(K127:K129)</f>
        <v>1424.2</v>
      </c>
      <c r="L126" s="82">
        <f>M126/H126</f>
        <v>0</v>
      </c>
      <c r="M126" s="128">
        <f t="shared" ref="M126:T126" si="37">SUM(M127:M129)</f>
        <v>0</v>
      </c>
      <c r="N126" s="83">
        <f t="shared" si="37"/>
        <v>0</v>
      </c>
      <c r="O126" s="128">
        <f t="shared" si="37"/>
        <v>0</v>
      </c>
      <c r="P126" s="128">
        <f t="shared" si="37"/>
        <v>0</v>
      </c>
      <c r="Q126" s="128">
        <f t="shared" si="37"/>
        <v>0</v>
      </c>
      <c r="R126" s="128">
        <f t="shared" si="37"/>
        <v>151.19999999999999</v>
      </c>
      <c r="S126" s="128">
        <f t="shared" si="37"/>
        <v>12.600000000000001</v>
      </c>
      <c r="T126" s="128">
        <f t="shared" si="37"/>
        <v>645.20000000000005</v>
      </c>
      <c r="U126" s="82">
        <f>V126/H126</f>
        <v>0</v>
      </c>
      <c r="V126" s="128">
        <f>SUM(V127:V129)</f>
        <v>0</v>
      </c>
      <c r="W126" s="82">
        <f t="shared" si="22"/>
        <v>0.19062648880419247</v>
      </c>
      <c r="X126" s="128">
        <f t="shared" ref="X126:AD126" si="38">SUM(X127:X129)</f>
        <v>960.3</v>
      </c>
      <c r="Y126" s="128">
        <f t="shared" si="38"/>
        <v>0</v>
      </c>
      <c r="Z126" s="128">
        <f t="shared" si="38"/>
        <v>0</v>
      </c>
      <c r="AA126" s="128">
        <f t="shared" si="38"/>
        <v>0</v>
      </c>
      <c r="AB126" s="128">
        <f t="shared" si="38"/>
        <v>8387.0999999999985</v>
      </c>
      <c r="AC126" s="148">
        <f t="shared" si="38"/>
        <v>768.7</v>
      </c>
      <c r="AD126" s="148">
        <f t="shared" si="38"/>
        <v>1729</v>
      </c>
      <c r="AE126" s="148">
        <f>SUM(AE127:AE129)</f>
        <v>7426.7999999999993</v>
      </c>
      <c r="AF126" s="273">
        <f t="shared" si="21"/>
        <v>0.7</v>
      </c>
      <c r="AG126" s="274">
        <f>SUM(AG127:AG129)</f>
        <v>3526.3199999999997</v>
      </c>
      <c r="AH126" s="274"/>
      <c r="AI126" s="148">
        <v>1797.3000000000002</v>
      </c>
      <c r="AJ126" s="235">
        <v>0.69999602985548681</v>
      </c>
      <c r="AK126" s="128">
        <v>3526.3</v>
      </c>
      <c r="AL126" s="128"/>
      <c r="AM126" s="433">
        <v>0</v>
      </c>
      <c r="AN126" s="128">
        <v>175.3</v>
      </c>
    </row>
    <row r="127" spans="2:40" s="1" customFormat="1" ht="15.75" x14ac:dyDescent="0.25">
      <c r="B127" s="34">
        <v>115</v>
      </c>
      <c r="C127" s="666"/>
      <c r="D127" s="12" t="s">
        <v>798</v>
      </c>
      <c r="E127" s="115">
        <v>5</v>
      </c>
      <c r="F127" s="115">
        <v>25</v>
      </c>
      <c r="G127" s="115">
        <v>24</v>
      </c>
      <c r="H127" s="131">
        <v>2184.1999999999998</v>
      </c>
      <c r="I127" s="131">
        <v>56.4</v>
      </c>
      <c r="J127" s="95">
        <v>0.23088545005036171</v>
      </c>
      <c r="K127" s="131">
        <v>504.3</v>
      </c>
      <c r="L127" s="95">
        <v>0</v>
      </c>
      <c r="M127" s="131">
        <v>0</v>
      </c>
      <c r="N127" s="95">
        <v>0</v>
      </c>
      <c r="O127" s="131">
        <v>0</v>
      </c>
      <c r="P127" s="131">
        <v>0</v>
      </c>
      <c r="Q127" s="131">
        <v>0</v>
      </c>
      <c r="R127" s="131">
        <v>75.599999999999994</v>
      </c>
      <c r="S127" s="131">
        <v>4.2</v>
      </c>
      <c r="T127" s="131">
        <v>270</v>
      </c>
      <c r="U127" s="95">
        <v>0</v>
      </c>
      <c r="V127" s="131">
        <v>0</v>
      </c>
      <c r="W127" s="95">
        <f t="shared" si="22"/>
        <v>0.1895888654885084</v>
      </c>
      <c r="X127" s="317">
        <v>414.1</v>
      </c>
      <c r="Y127" s="131">
        <v>0</v>
      </c>
      <c r="Z127" s="131">
        <v>0</v>
      </c>
      <c r="AA127" s="131">
        <v>0</v>
      </c>
      <c r="AB127" s="60">
        <f>H127+I127+K127+M127+O127+P127+Q127+R127+S127+T127+V127+X127+Y127+Z127+AA127</f>
        <v>3508.7999999999997</v>
      </c>
      <c r="AC127" s="147">
        <v>321.60000000000002</v>
      </c>
      <c r="AD127" s="131">
        <f>AC127+Y127+X127+V127</f>
        <v>735.7</v>
      </c>
      <c r="AE127" s="131">
        <f>H127+I127+K127+M127+O127+Q127+R127+S127+T127+Z127+AA127</f>
        <v>3094.7</v>
      </c>
      <c r="AF127" s="271">
        <f t="shared" si="21"/>
        <v>0.7</v>
      </c>
      <c r="AG127" s="272">
        <f>H127*AF127</f>
        <v>1528.9399999999998</v>
      </c>
      <c r="AH127" s="272"/>
      <c r="AI127" s="225">
        <v>793.2</v>
      </c>
      <c r="AJ127" s="234">
        <v>0.69998168665873095</v>
      </c>
      <c r="AK127" s="60">
        <v>1528.9</v>
      </c>
      <c r="AL127" s="131">
        <v>140</v>
      </c>
      <c r="AM127" s="433">
        <v>5.0999999999999997E-2</v>
      </c>
      <c r="AN127" s="131">
        <v>111.4</v>
      </c>
    </row>
    <row r="128" spans="2:40" ht="15.75" x14ac:dyDescent="0.25">
      <c r="B128" s="34">
        <v>116</v>
      </c>
      <c r="C128" s="666"/>
      <c r="D128" s="12" t="s">
        <v>853</v>
      </c>
      <c r="E128" s="115">
        <v>3</v>
      </c>
      <c r="F128" s="115">
        <v>15</v>
      </c>
      <c r="G128" s="115">
        <v>12</v>
      </c>
      <c r="H128" s="131">
        <v>1253.8999999999999</v>
      </c>
      <c r="I128" s="131">
        <v>40.799999999999997</v>
      </c>
      <c r="J128" s="95">
        <v>0.31366137650530351</v>
      </c>
      <c r="K128" s="131">
        <v>393.3</v>
      </c>
      <c r="L128" s="95">
        <v>0</v>
      </c>
      <c r="M128" s="131">
        <v>0</v>
      </c>
      <c r="N128" s="95">
        <v>0</v>
      </c>
      <c r="O128" s="131">
        <v>0</v>
      </c>
      <c r="P128" s="131">
        <v>0</v>
      </c>
      <c r="Q128" s="131">
        <v>0</v>
      </c>
      <c r="R128" s="131">
        <v>37.799999999999997</v>
      </c>
      <c r="S128" s="131">
        <v>4.2</v>
      </c>
      <c r="T128" s="131">
        <v>164.1</v>
      </c>
      <c r="U128" s="95">
        <v>0</v>
      </c>
      <c r="V128" s="131">
        <v>0</v>
      </c>
      <c r="W128" s="95">
        <f t="shared" si="22"/>
        <v>0.19060531142834358</v>
      </c>
      <c r="X128" s="317">
        <v>239</v>
      </c>
      <c r="Y128" s="131">
        <v>0</v>
      </c>
      <c r="Z128" s="131">
        <v>0</v>
      </c>
      <c r="AA128" s="131">
        <v>0</v>
      </c>
      <c r="AB128" s="60">
        <f>H128+I128+K128+M128+O128+P128+Q128+R128+S128+T128+V128+X128+Y128+Z128+AA128</f>
        <v>2133.0999999999995</v>
      </c>
      <c r="AC128" s="147">
        <v>195.5</v>
      </c>
      <c r="AD128" s="131">
        <f>AC128+Y128+X128+V128</f>
        <v>434.5</v>
      </c>
      <c r="AE128" s="131">
        <f>H128+I128+K128+M128+O128+Q128+R128+S128+T128+Z128+AA128</f>
        <v>1894.0999999999997</v>
      </c>
      <c r="AF128" s="271">
        <f t="shared" si="21"/>
        <v>0.7</v>
      </c>
      <c r="AG128" s="272">
        <f>H128*AF128</f>
        <v>877.7299999999999</v>
      </c>
      <c r="AH128" s="272"/>
      <c r="AI128" s="225">
        <v>443.2</v>
      </c>
      <c r="AJ128" s="234">
        <v>0.69997607464710121</v>
      </c>
      <c r="AK128" s="60">
        <v>877.7</v>
      </c>
      <c r="AL128" s="131">
        <v>116</v>
      </c>
      <c r="AM128" s="433">
        <v>5.0999999999999997E-2</v>
      </c>
      <c r="AN128" s="131">
        <v>63.9</v>
      </c>
    </row>
    <row r="129" spans="2:40" s="1" customFormat="1" ht="15.75" x14ac:dyDescent="0.25">
      <c r="B129" s="34">
        <v>117</v>
      </c>
      <c r="C129" s="666"/>
      <c r="D129" s="12" t="s">
        <v>799</v>
      </c>
      <c r="E129" s="115">
        <v>3</v>
      </c>
      <c r="F129" s="115">
        <v>17</v>
      </c>
      <c r="G129" s="115">
        <v>16</v>
      </c>
      <c r="H129" s="131">
        <v>1599.4999999999998</v>
      </c>
      <c r="I129" s="131">
        <v>58.8</v>
      </c>
      <c r="J129" s="95">
        <v>0.32922788371366057</v>
      </c>
      <c r="K129" s="131">
        <v>526.6</v>
      </c>
      <c r="L129" s="95">
        <v>0</v>
      </c>
      <c r="M129" s="131">
        <v>0</v>
      </c>
      <c r="N129" s="95">
        <v>0</v>
      </c>
      <c r="O129" s="131">
        <v>0</v>
      </c>
      <c r="P129" s="131">
        <v>0</v>
      </c>
      <c r="Q129" s="131">
        <v>0</v>
      </c>
      <c r="R129" s="131">
        <v>37.799999999999997</v>
      </c>
      <c r="S129" s="131">
        <v>4.2</v>
      </c>
      <c r="T129" s="131">
        <v>211.1</v>
      </c>
      <c r="U129" s="95">
        <v>0</v>
      </c>
      <c r="V129" s="131">
        <v>0</v>
      </c>
      <c r="W129" s="95">
        <f t="shared" si="22"/>
        <v>0.19206001875586123</v>
      </c>
      <c r="X129" s="317">
        <v>307.2</v>
      </c>
      <c r="Y129" s="131">
        <v>0</v>
      </c>
      <c r="Z129" s="131">
        <v>0</v>
      </c>
      <c r="AA129" s="131">
        <v>0</v>
      </c>
      <c r="AB129" s="60">
        <f>H129+I129+K129+M129+O129+P129+Q129+R129+S129+T129+V129+X129+Y129+Z129+AA129</f>
        <v>2745.1999999999994</v>
      </c>
      <c r="AC129" s="147">
        <v>251.6</v>
      </c>
      <c r="AD129" s="131">
        <f>AC129+Y129+X129+V129</f>
        <v>558.79999999999995</v>
      </c>
      <c r="AE129" s="131">
        <f>H129+I129+K129+M129+O129+Q129+R129+S129+T129+Z129+AA129</f>
        <v>2437.9999999999995</v>
      </c>
      <c r="AF129" s="271">
        <f t="shared" si="21"/>
        <v>0.7</v>
      </c>
      <c r="AG129" s="272">
        <f>H129*AF129</f>
        <v>1119.6499999999999</v>
      </c>
      <c r="AH129" s="272"/>
      <c r="AI129" s="225">
        <v>560.9</v>
      </c>
      <c r="AJ129" s="234">
        <v>0.70003125976867775</v>
      </c>
      <c r="AK129" s="60">
        <v>1119.6999999999998</v>
      </c>
      <c r="AL129" s="131"/>
      <c r="AM129" s="433">
        <v>0</v>
      </c>
      <c r="AN129" s="131">
        <v>0</v>
      </c>
    </row>
    <row r="130" spans="2:40" s="1" customFormat="1" ht="15.75" customHeight="1" x14ac:dyDescent="0.25">
      <c r="B130" s="34">
        <v>118</v>
      </c>
      <c r="C130" s="666" t="s">
        <v>127</v>
      </c>
      <c r="D130" s="11" t="s">
        <v>124</v>
      </c>
      <c r="E130" s="125">
        <f>SUM(E131:E132)</f>
        <v>9</v>
      </c>
      <c r="F130" s="125">
        <f>SUM(F131:F132)</f>
        <v>55</v>
      </c>
      <c r="G130" s="125">
        <f>SUM(G131:G132)</f>
        <v>48</v>
      </c>
      <c r="H130" s="57">
        <f>SUM(H131:H132)</f>
        <v>4436.2</v>
      </c>
      <c r="I130" s="57">
        <f>SUM(I131:I132)</f>
        <v>114</v>
      </c>
      <c r="J130" s="82">
        <f>K130/H130</f>
        <v>0.1991569361164961</v>
      </c>
      <c r="K130" s="57">
        <f>SUM(K131:K132)</f>
        <v>883.5</v>
      </c>
      <c r="L130" s="82">
        <f>M130/H130</f>
        <v>0</v>
      </c>
      <c r="M130" s="57">
        <f t="shared" ref="M130:T130" si="39">SUM(M131:M132)</f>
        <v>0</v>
      </c>
      <c r="N130" s="82">
        <f t="shared" si="39"/>
        <v>0</v>
      </c>
      <c r="O130" s="57">
        <f t="shared" si="39"/>
        <v>0</v>
      </c>
      <c r="P130" s="57">
        <f t="shared" si="39"/>
        <v>0</v>
      </c>
      <c r="Q130" s="57">
        <f t="shared" si="39"/>
        <v>0</v>
      </c>
      <c r="R130" s="57">
        <f t="shared" si="39"/>
        <v>151.19999999999999</v>
      </c>
      <c r="S130" s="57">
        <f t="shared" si="39"/>
        <v>12.7</v>
      </c>
      <c r="T130" s="57">
        <f t="shared" si="39"/>
        <v>536.6</v>
      </c>
      <c r="U130" s="82">
        <f>V130/H130</f>
        <v>0</v>
      </c>
      <c r="V130" s="57">
        <f>SUM(V131:V132)</f>
        <v>0</v>
      </c>
      <c r="W130" s="82">
        <f t="shared" si="22"/>
        <v>0.18971191560344441</v>
      </c>
      <c r="X130" s="57">
        <f t="shared" ref="X130:AD130" si="40">SUM(X131:X132)</f>
        <v>841.6</v>
      </c>
      <c r="Y130" s="57">
        <f t="shared" si="40"/>
        <v>0</v>
      </c>
      <c r="Z130" s="57">
        <f t="shared" si="40"/>
        <v>0</v>
      </c>
      <c r="AA130" s="57">
        <f t="shared" si="40"/>
        <v>0</v>
      </c>
      <c r="AB130" s="57">
        <f t="shared" si="40"/>
        <v>6975.7999999999993</v>
      </c>
      <c r="AC130" s="141">
        <f t="shared" si="40"/>
        <v>639.40000000000009</v>
      </c>
      <c r="AD130" s="141">
        <f t="shared" si="40"/>
        <v>1481</v>
      </c>
      <c r="AE130" s="141">
        <f>SUM(AE131:AE132)</f>
        <v>6134.1999999999989</v>
      </c>
      <c r="AF130" s="269">
        <f t="shared" si="21"/>
        <v>0.7</v>
      </c>
      <c r="AG130" s="270">
        <f>SUM(AG131:AG132)</f>
        <v>3105.3399999999992</v>
      </c>
      <c r="AH130" s="270"/>
      <c r="AI130" s="141">
        <v>1624.4</v>
      </c>
      <c r="AJ130" s="233">
        <v>0.70001352508904024</v>
      </c>
      <c r="AK130" s="57">
        <v>3105.4</v>
      </c>
      <c r="AL130" s="57"/>
      <c r="AM130" s="433">
        <v>0</v>
      </c>
      <c r="AN130" s="57">
        <v>90.7</v>
      </c>
    </row>
    <row r="131" spans="2:40" s="1" customFormat="1" ht="15.75" x14ac:dyDescent="0.25">
      <c r="B131" s="34">
        <v>119</v>
      </c>
      <c r="C131" s="666"/>
      <c r="D131" s="12" t="s">
        <v>718</v>
      </c>
      <c r="E131" s="115">
        <v>4</v>
      </c>
      <c r="F131" s="115">
        <v>21</v>
      </c>
      <c r="G131" s="115">
        <v>18</v>
      </c>
      <c r="H131" s="131">
        <v>1777.7</v>
      </c>
      <c r="I131" s="131">
        <v>34.799999999999997</v>
      </c>
      <c r="J131" s="95">
        <v>0.1429375035157788</v>
      </c>
      <c r="K131" s="131">
        <v>254.1</v>
      </c>
      <c r="L131" s="95">
        <v>0</v>
      </c>
      <c r="M131" s="131">
        <v>0</v>
      </c>
      <c r="N131" s="95">
        <v>0</v>
      </c>
      <c r="O131" s="131">
        <v>0</v>
      </c>
      <c r="P131" s="131">
        <v>0</v>
      </c>
      <c r="Q131" s="131">
        <v>0</v>
      </c>
      <c r="R131" s="131">
        <v>75.599999999999994</v>
      </c>
      <c r="S131" s="131">
        <v>4.2</v>
      </c>
      <c r="T131" s="131">
        <v>206.7</v>
      </c>
      <c r="U131" s="95">
        <v>0</v>
      </c>
      <c r="V131" s="131">
        <v>0</v>
      </c>
      <c r="W131" s="95">
        <f t="shared" si="22"/>
        <v>0.18782696742982505</v>
      </c>
      <c r="X131" s="317">
        <v>333.9</v>
      </c>
      <c r="Y131" s="131">
        <v>0</v>
      </c>
      <c r="Z131" s="131">
        <v>0</v>
      </c>
      <c r="AA131" s="131">
        <v>0</v>
      </c>
      <c r="AB131" s="60">
        <f>H131+I131+K131+M131+O131+P131+Q131+R131+S131+T131+V131+X131+Y131+Z131+AA131</f>
        <v>2686.9999999999995</v>
      </c>
      <c r="AC131" s="147">
        <v>246.3</v>
      </c>
      <c r="AD131" s="131">
        <f>AC131+Y131+X131+V131</f>
        <v>580.20000000000005</v>
      </c>
      <c r="AE131" s="131">
        <f>H131+I131+K131+M131+O131+Q131+R131+S131+T131+Z131+AA131</f>
        <v>2353.0999999999995</v>
      </c>
      <c r="AF131" s="271">
        <f t="shared" si="21"/>
        <v>0.7</v>
      </c>
      <c r="AG131" s="272">
        <f>H131*AF131</f>
        <v>1244.3899999999999</v>
      </c>
      <c r="AH131" s="272"/>
      <c r="AI131" s="225">
        <v>664.2</v>
      </c>
      <c r="AJ131" s="234">
        <v>0.70000562524610455</v>
      </c>
      <c r="AK131" s="60">
        <v>1244.4000000000001</v>
      </c>
      <c r="AL131" s="131">
        <v>106</v>
      </c>
      <c r="AM131" s="433">
        <v>5.0999999999999997E-2</v>
      </c>
      <c r="AN131" s="131">
        <v>90.7</v>
      </c>
    </row>
    <row r="132" spans="2:40" s="1" customFormat="1" ht="15.75" x14ac:dyDescent="0.25">
      <c r="B132" s="34">
        <v>120</v>
      </c>
      <c r="C132" s="666"/>
      <c r="D132" s="12" t="s">
        <v>719</v>
      </c>
      <c r="E132" s="115">
        <v>5</v>
      </c>
      <c r="F132" s="115">
        <v>34</v>
      </c>
      <c r="G132" s="115">
        <v>30</v>
      </c>
      <c r="H132" s="131">
        <v>2658.4999999999995</v>
      </c>
      <c r="I132" s="131">
        <v>79.2</v>
      </c>
      <c r="J132" s="95">
        <v>0.23675004701899571</v>
      </c>
      <c r="K132" s="131">
        <v>629.4</v>
      </c>
      <c r="L132" s="95">
        <v>0</v>
      </c>
      <c r="M132" s="131">
        <v>0</v>
      </c>
      <c r="N132" s="95">
        <v>0</v>
      </c>
      <c r="O132" s="131">
        <v>0</v>
      </c>
      <c r="P132" s="131">
        <v>0</v>
      </c>
      <c r="Q132" s="131">
        <v>0</v>
      </c>
      <c r="R132" s="131">
        <v>75.599999999999994</v>
      </c>
      <c r="S132" s="131">
        <v>8.5</v>
      </c>
      <c r="T132" s="131">
        <v>329.90000000000003</v>
      </c>
      <c r="U132" s="95">
        <v>0</v>
      </c>
      <c r="V132" s="131">
        <v>0</v>
      </c>
      <c r="W132" s="95">
        <f t="shared" si="22"/>
        <v>0.19097235283054359</v>
      </c>
      <c r="X132" s="317">
        <v>507.70000000000005</v>
      </c>
      <c r="Y132" s="131">
        <v>0</v>
      </c>
      <c r="Z132" s="131">
        <v>0</v>
      </c>
      <c r="AA132" s="131">
        <v>0</v>
      </c>
      <c r="AB132" s="60">
        <f>H132+I132+K132+M132+O132+P132+Q132+R132+S132+T132+V132+X132+Y132+Z132+AA132</f>
        <v>4288.7999999999993</v>
      </c>
      <c r="AC132" s="147">
        <v>393.1</v>
      </c>
      <c r="AD132" s="131">
        <f>AC132+Y132+X132+V132</f>
        <v>900.80000000000007</v>
      </c>
      <c r="AE132" s="131">
        <f>H132+I132+K132+M132+O132+Q132+R132+S132+T132+Z132+AA132</f>
        <v>3781.0999999999995</v>
      </c>
      <c r="AF132" s="271">
        <f t="shared" si="21"/>
        <v>0.7</v>
      </c>
      <c r="AG132" s="272">
        <f>H132*AF132</f>
        <v>1860.9499999999996</v>
      </c>
      <c r="AH132" s="272"/>
      <c r="AI132" s="225">
        <v>960.2</v>
      </c>
      <c r="AJ132" s="234">
        <v>0.70001880759826984</v>
      </c>
      <c r="AK132" s="60">
        <v>1861</v>
      </c>
      <c r="AL132" s="131"/>
      <c r="AM132" s="433">
        <v>0</v>
      </c>
      <c r="AN132" s="131">
        <v>0</v>
      </c>
    </row>
    <row r="133" spans="2:40" ht="15.75" customHeight="1" x14ac:dyDescent="0.25">
      <c r="B133" s="34">
        <v>121</v>
      </c>
      <c r="C133" s="666" t="s">
        <v>128</v>
      </c>
      <c r="D133" s="11" t="s">
        <v>124</v>
      </c>
      <c r="E133" s="126">
        <f>SUM(E134:E137)</f>
        <v>13</v>
      </c>
      <c r="F133" s="126">
        <f>SUM(F134:F137)</f>
        <v>67</v>
      </c>
      <c r="G133" s="126">
        <f>SUM(G134:G137)</f>
        <v>63</v>
      </c>
      <c r="H133" s="128">
        <f>SUM(H134:H137)</f>
        <v>6086.7</v>
      </c>
      <c r="I133" s="128">
        <f>SUM(I134:I137)</f>
        <v>201.60000000000002</v>
      </c>
      <c r="J133" s="82">
        <f>K133/H133</f>
        <v>0.27063926265464044</v>
      </c>
      <c r="K133" s="128">
        <f>SUM(K134:K137)</f>
        <v>1647.3</v>
      </c>
      <c r="L133" s="82">
        <f>M133/H133</f>
        <v>0</v>
      </c>
      <c r="M133" s="128">
        <f t="shared" ref="M133:T133" si="41">SUM(M134:M137)</f>
        <v>0</v>
      </c>
      <c r="N133" s="83">
        <f t="shared" si="41"/>
        <v>0</v>
      </c>
      <c r="O133" s="128">
        <f t="shared" si="41"/>
        <v>0</v>
      </c>
      <c r="P133" s="128">
        <f t="shared" si="41"/>
        <v>0</v>
      </c>
      <c r="Q133" s="128">
        <f t="shared" si="41"/>
        <v>0</v>
      </c>
      <c r="R133" s="128">
        <f t="shared" si="41"/>
        <v>116.3</v>
      </c>
      <c r="S133" s="128">
        <f t="shared" si="41"/>
        <v>12.600000000000001</v>
      </c>
      <c r="T133" s="128">
        <f t="shared" si="41"/>
        <v>770.2</v>
      </c>
      <c r="U133" s="82">
        <f>V133/H133</f>
        <v>0</v>
      </c>
      <c r="V133" s="128">
        <f>SUM(V134:V137)</f>
        <v>0</v>
      </c>
      <c r="W133" s="82">
        <f t="shared" si="22"/>
        <v>0.19314242528792283</v>
      </c>
      <c r="X133" s="128">
        <f t="shared" ref="X133:AD133" si="42">SUM(X134:X137)</f>
        <v>1175.5999999999999</v>
      </c>
      <c r="Y133" s="128">
        <f t="shared" si="42"/>
        <v>0</v>
      </c>
      <c r="Z133" s="128">
        <f t="shared" si="42"/>
        <v>0</v>
      </c>
      <c r="AA133" s="128">
        <f t="shared" si="42"/>
        <v>0</v>
      </c>
      <c r="AB133" s="128">
        <f t="shared" si="42"/>
        <v>10010.299999999999</v>
      </c>
      <c r="AC133" s="148">
        <f t="shared" si="42"/>
        <v>917.40000000000009</v>
      </c>
      <c r="AD133" s="148">
        <f t="shared" si="42"/>
        <v>2093</v>
      </c>
      <c r="AE133" s="148">
        <f>SUM(AE134:AE137)</f>
        <v>8834.6999999999989</v>
      </c>
      <c r="AF133" s="273">
        <f t="shared" si="21"/>
        <v>0.7</v>
      </c>
      <c r="AG133" s="274">
        <f>SUM(AG134:AG137)</f>
        <v>4260.6899999999996</v>
      </c>
      <c r="AH133" s="274"/>
      <c r="AI133" s="148">
        <v>2167.6999999999998</v>
      </c>
      <c r="AJ133" s="235">
        <v>0.70000164292638045</v>
      </c>
      <c r="AK133" s="128">
        <v>4260.7</v>
      </c>
      <c r="AL133" s="128"/>
      <c r="AM133" s="433">
        <v>0</v>
      </c>
      <c r="AN133" s="128">
        <v>73.8</v>
      </c>
    </row>
    <row r="134" spans="2:40" s="1" customFormat="1" ht="15.75" x14ac:dyDescent="0.25">
      <c r="B134" s="34">
        <v>122</v>
      </c>
      <c r="C134" s="666"/>
      <c r="D134" s="12" t="s">
        <v>720</v>
      </c>
      <c r="E134" s="115">
        <v>3</v>
      </c>
      <c r="F134" s="115">
        <v>18</v>
      </c>
      <c r="G134" s="115">
        <v>18</v>
      </c>
      <c r="H134" s="131">
        <v>1729.6000000000001</v>
      </c>
      <c r="I134" s="131">
        <v>55.2</v>
      </c>
      <c r="J134" s="95">
        <v>0.22785615171137835</v>
      </c>
      <c r="K134" s="131">
        <v>394.1</v>
      </c>
      <c r="L134" s="95">
        <v>0</v>
      </c>
      <c r="M134" s="131">
        <v>0</v>
      </c>
      <c r="N134" s="95">
        <v>0</v>
      </c>
      <c r="O134" s="131">
        <v>0</v>
      </c>
      <c r="P134" s="131">
        <v>0</v>
      </c>
      <c r="Q134" s="131">
        <v>0</v>
      </c>
      <c r="R134" s="131">
        <v>40.699999999999996</v>
      </c>
      <c r="S134" s="131">
        <v>4.2</v>
      </c>
      <c r="T134" s="131">
        <v>213.1</v>
      </c>
      <c r="U134" s="95">
        <v>0</v>
      </c>
      <c r="V134" s="131">
        <v>0</v>
      </c>
      <c r="W134" s="95">
        <f t="shared" si="22"/>
        <v>0.19241443108233117</v>
      </c>
      <c r="X134" s="317">
        <v>332.8</v>
      </c>
      <c r="Y134" s="131">
        <v>0</v>
      </c>
      <c r="Z134" s="131">
        <v>0</v>
      </c>
      <c r="AA134" s="131">
        <v>0</v>
      </c>
      <c r="AB134" s="60">
        <f>H134+I134+K134+M134+O134+P134+Q134+R134+S134+T134+V134+X134+Y134+Z134+AA134</f>
        <v>2769.7</v>
      </c>
      <c r="AC134" s="147">
        <v>253.8</v>
      </c>
      <c r="AD134" s="131">
        <f>AC134+Y134+X134+V134</f>
        <v>586.6</v>
      </c>
      <c r="AE134" s="131">
        <f>H134+I134+K134+M134+O134+Q134+R134+S134+T134+Z134+AA134</f>
        <v>2436.8999999999996</v>
      </c>
      <c r="AF134" s="271">
        <f t="shared" si="21"/>
        <v>0.7</v>
      </c>
      <c r="AG134" s="272">
        <f>H134*AF134</f>
        <v>1210.72</v>
      </c>
      <c r="AH134" s="272"/>
      <c r="AI134" s="225">
        <v>624.1</v>
      </c>
      <c r="AJ134" s="234">
        <v>0.69998843663274746</v>
      </c>
      <c r="AK134" s="60">
        <v>1210.7</v>
      </c>
      <c r="AL134" s="131"/>
      <c r="AM134" s="433">
        <v>0</v>
      </c>
      <c r="AN134" s="131">
        <v>0</v>
      </c>
    </row>
    <row r="135" spans="2:40" ht="15.75" x14ac:dyDescent="0.25">
      <c r="B135" s="34">
        <v>123</v>
      </c>
      <c r="C135" s="666"/>
      <c r="D135" s="12" t="s">
        <v>721</v>
      </c>
      <c r="E135" s="115">
        <v>4</v>
      </c>
      <c r="F135" s="115">
        <v>17</v>
      </c>
      <c r="G135" s="115">
        <v>15</v>
      </c>
      <c r="H135" s="131">
        <v>1447.3999999999999</v>
      </c>
      <c r="I135" s="131">
        <v>55.2</v>
      </c>
      <c r="J135" s="95">
        <v>0.30793146331352772</v>
      </c>
      <c r="K135" s="131">
        <v>445.7</v>
      </c>
      <c r="L135" s="95">
        <v>0</v>
      </c>
      <c r="M135" s="131">
        <v>0</v>
      </c>
      <c r="N135" s="95">
        <v>0</v>
      </c>
      <c r="O135" s="131">
        <v>0</v>
      </c>
      <c r="P135" s="131">
        <v>0</v>
      </c>
      <c r="Q135" s="131">
        <v>0</v>
      </c>
      <c r="R135" s="131">
        <v>37.799999999999997</v>
      </c>
      <c r="S135" s="131">
        <v>4.2</v>
      </c>
      <c r="T135" s="131">
        <v>189.1</v>
      </c>
      <c r="U135" s="95">
        <v>0</v>
      </c>
      <c r="V135" s="131">
        <v>0</v>
      </c>
      <c r="W135" s="95">
        <f t="shared" si="22"/>
        <v>0.19151582147298604</v>
      </c>
      <c r="X135" s="317">
        <v>277.2</v>
      </c>
      <c r="Y135" s="131">
        <v>0</v>
      </c>
      <c r="Z135" s="131">
        <v>0</v>
      </c>
      <c r="AA135" s="131">
        <v>0</v>
      </c>
      <c r="AB135" s="60">
        <f>H135+I135+K135+M135+O135+P135+Q135+R135+S135+T135+V135+X135+Y135+Z135+AA135</f>
        <v>2456.6</v>
      </c>
      <c r="AC135" s="147">
        <v>225.1</v>
      </c>
      <c r="AD135" s="131">
        <f>AC135+Y135+X135+V135</f>
        <v>502.29999999999995</v>
      </c>
      <c r="AE135" s="131">
        <f>H135+I135+K135+M135+O135+Q135+R135+S135+T135+Z135+AA135</f>
        <v>2179.4</v>
      </c>
      <c r="AF135" s="271">
        <f t="shared" si="21"/>
        <v>0.7</v>
      </c>
      <c r="AG135" s="272">
        <f>H135*AF135</f>
        <v>1013.1799999999998</v>
      </c>
      <c r="AH135" s="272"/>
      <c r="AI135" s="225">
        <v>510.9</v>
      </c>
      <c r="AJ135" s="234">
        <v>0.70001381788033723</v>
      </c>
      <c r="AK135" s="60">
        <v>1013.1999999999999</v>
      </c>
      <c r="AL135" s="131">
        <v>127</v>
      </c>
      <c r="AM135" s="433">
        <v>5.0999999999999997E-2</v>
      </c>
      <c r="AN135" s="131">
        <v>73.8</v>
      </c>
    </row>
    <row r="136" spans="2:40" s="1" customFormat="1" ht="15.75" x14ac:dyDescent="0.25">
      <c r="B136" s="34">
        <v>124</v>
      </c>
      <c r="C136" s="666"/>
      <c r="D136" s="12" t="s">
        <v>722</v>
      </c>
      <c r="E136" s="115">
        <v>2</v>
      </c>
      <c r="F136" s="115">
        <v>15</v>
      </c>
      <c r="G136" s="115">
        <v>13</v>
      </c>
      <c r="H136" s="131">
        <v>1222.7</v>
      </c>
      <c r="I136" s="131">
        <v>37.200000000000003</v>
      </c>
      <c r="J136" s="95">
        <v>0.25451868814917805</v>
      </c>
      <c r="K136" s="131">
        <v>311.2</v>
      </c>
      <c r="L136" s="95">
        <v>0</v>
      </c>
      <c r="M136" s="131">
        <v>0</v>
      </c>
      <c r="N136" s="95">
        <v>0</v>
      </c>
      <c r="O136" s="131">
        <v>0</v>
      </c>
      <c r="P136" s="131">
        <v>0</v>
      </c>
      <c r="Q136" s="131">
        <v>0</v>
      </c>
      <c r="R136" s="131">
        <v>37.799999999999997</v>
      </c>
      <c r="S136" s="131">
        <v>4.2</v>
      </c>
      <c r="T136" s="131">
        <v>153.9</v>
      </c>
      <c r="U136" s="95">
        <v>0</v>
      </c>
      <c r="V136" s="131">
        <v>0</v>
      </c>
      <c r="W136" s="95">
        <f t="shared" si="22"/>
        <v>0.19039829884681442</v>
      </c>
      <c r="X136" s="317">
        <v>232.8</v>
      </c>
      <c r="Y136" s="131">
        <v>0</v>
      </c>
      <c r="Z136" s="131">
        <v>0</v>
      </c>
      <c r="AA136" s="131">
        <v>0</v>
      </c>
      <c r="AB136" s="60">
        <f>H136+I136+K136+M136+O136+P136+Q136+R136+S136+T136+V136+X136+Y136+Z136+AA136</f>
        <v>1999.8000000000002</v>
      </c>
      <c r="AC136" s="147">
        <v>183.3</v>
      </c>
      <c r="AD136" s="131">
        <f>AC136+Y136+X136+V136</f>
        <v>416.1</v>
      </c>
      <c r="AE136" s="131">
        <f>H136+I136+K136+M136+O136+Q136+R136+S136+T136+Z136+AA136</f>
        <v>1767.0000000000002</v>
      </c>
      <c r="AF136" s="271">
        <f t="shared" si="21"/>
        <v>0.7</v>
      </c>
      <c r="AG136" s="272">
        <f>H136*AF136</f>
        <v>855.89</v>
      </c>
      <c r="AH136" s="272"/>
      <c r="AI136" s="225">
        <v>439.8</v>
      </c>
      <c r="AJ136" s="234">
        <v>0.70000817862108455</v>
      </c>
      <c r="AK136" s="60">
        <v>855.90000000000009</v>
      </c>
      <c r="AL136" s="131"/>
      <c r="AM136" s="433">
        <v>0</v>
      </c>
      <c r="AN136" s="131">
        <v>0</v>
      </c>
    </row>
    <row r="137" spans="2:40" ht="15.75" x14ac:dyDescent="0.25">
      <c r="B137" s="34">
        <v>125</v>
      </c>
      <c r="C137" s="666"/>
      <c r="D137" s="12" t="s">
        <v>723</v>
      </c>
      <c r="E137" s="115">
        <v>4</v>
      </c>
      <c r="F137" s="115">
        <v>17</v>
      </c>
      <c r="G137" s="115">
        <v>17</v>
      </c>
      <c r="H137" s="131">
        <v>1687.0000000000002</v>
      </c>
      <c r="I137" s="131">
        <v>54</v>
      </c>
      <c r="J137" s="95">
        <v>0.29419087136929456</v>
      </c>
      <c r="K137" s="131">
        <v>496.29999999999995</v>
      </c>
      <c r="L137" s="95">
        <v>0</v>
      </c>
      <c r="M137" s="131">
        <v>0</v>
      </c>
      <c r="N137" s="95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214.1</v>
      </c>
      <c r="U137" s="95">
        <v>0</v>
      </c>
      <c r="V137" s="131">
        <v>0</v>
      </c>
      <c r="W137" s="95">
        <f t="shared" si="22"/>
        <v>0.1972732661529342</v>
      </c>
      <c r="X137" s="317">
        <v>332.8</v>
      </c>
      <c r="Y137" s="131">
        <v>0</v>
      </c>
      <c r="Z137" s="131">
        <v>0</v>
      </c>
      <c r="AA137" s="131">
        <v>0</v>
      </c>
      <c r="AB137" s="60">
        <f>H137+I137+K137+M137+O137+P137+Q137+R137+S137+T137+V137+X137+Y137+Z137+AA137</f>
        <v>2784.2000000000003</v>
      </c>
      <c r="AC137" s="147">
        <v>255.2</v>
      </c>
      <c r="AD137" s="131">
        <f>AC137+Y137+X137+V137</f>
        <v>588</v>
      </c>
      <c r="AE137" s="131">
        <f>H137+I137+K137+M137+O137+Q137+R137+S137+T137+Z137+AA137</f>
        <v>2451.4</v>
      </c>
      <c r="AF137" s="271">
        <f t="shared" si="21"/>
        <v>0.7</v>
      </c>
      <c r="AG137" s="272">
        <f>H137*AF137</f>
        <v>1180.9000000000001</v>
      </c>
      <c r="AH137" s="272"/>
      <c r="AI137" s="225">
        <v>592.9</v>
      </c>
      <c r="AJ137" s="234">
        <v>0.7</v>
      </c>
      <c r="AK137" s="60">
        <v>1180.9000000000001</v>
      </c>
      <c r="AL137" s="131"/>
      <c r="AM137" s="433">
        <v>0</v>
      </c>
      <c r="AN137" s="131">
        <v>0</v>
      </c>
    </row>
    <row r="138" spans="2:40" s="1" customFormat="1" ht="15.75" customHeight="1" x14ac:dyDescent="0.25">
      <c r="B138" s="34">
        <v>126</v>
      </c>
      <c r="C138" s="666" t="s">
        <v>129</v>
      </c>
      <c r="D138" s="11" t="s">
        <v>124</v>
      </c>
      <c r="E138" s="126">
        <f>SUM(E139:E140)</f>
        <v>6</v>
      </c>
      <c r="F138" s="126">
        <f>SUM(F139:F140)</f>
        <v>59</v>
      </c>
      <c r="G138" s="126">
        <f>SUM(G139:G140)</f>
        <v>55</v>
      </c>
      <c r="H138" s="128">
        <f>SUM(H139:H140)</f>
        <v>5080.8999999999996</v>
      </c>
      <c r="I138" s="128">
        <f>SUM(I139:I140)</f>
        <v>159.60000000000002</v>
      </c>
      <c r="J138" s="82">
        <f>K138/H138</f>
        <v>0.28660276722627887</v>
      </c>
      <c r="K138" s="128">
        <f>SUM(K139:K140)</f>
        <v>1456.2</v>
      </c>
      <c r="L138" s="82">
        <f>M138/H138</f>
        <v>0</v>
      </c>
      <c r="M138" s="128">
        <f t="shared" ref="M138:T138" si="43">SUM(M139:M140)</f>
        <v>0</v>
      </c>
      <c r="N138" s="83">
        <f t="shared" si="43"/>
        <v>0</v>
      </c>
      <c r="O138" s="128">
        <f t="shared" si="43"/>
        <v>0</v>
      </c>
      <c r="P138" s="128">
        <f t="shared" si="43"/>
        <v>0</v>
      </c>
      <c r="Q138" s="128">
        <f t="shared" si="43"/>
        <v>0</v>
      </c>
      <c r="R138" s="128">
        <f t="shared" si="43"/>
        <v>156.6</v>
      </c>
      <c r="S138" s="128">
        <f t="shared" si="43"/>
        <v>8.4</v>
      </c>
      <c r="T138" s="128">
        <f t="shared" si="43"/>
        <v>652.6</v>
      </c>
      <c r="U138" s="82">
        <f>V138/H138</f>
        <v>0</v>
      </c>
      <c r="V138" s="128">
        <f>SUM(V139:V140)</f>
        <v>0</v>
      </c>
      <c r="W138" s="82">
        <f t="shared" si="22"/>
        <v>0.19065519888208785</v>
      </c>
      <c r="X138" s="128">
        <f t="shared" ref="X138:AD138" si="44">SUM(X139:X140)</f>
        <v>968.7</v>
      </c>
      <c r="Y138" s="128">
        <f t="shared" si="44"/>
        <v>0</v>
      </c>
      <c r="Z138" s="128">
        <f t="shared" si="44"/>
        <v>0</v>
      </c>
      <c r="AA138" s="128">
        <f t="shared" si="44"/>
        <v>0</v>
      </c>
      <c r="AB138" s="128">
        <f t="shared" si="44"/>
        <v>8483</v>
      </c>
      <c r="AC138" s="148">
        <f t="shared" si="44"/>
        <v>777.5</v>
      </c>
      <c r="AD138" s="148">
        <f t="shared" si="44"/>
        <v>1746.2</v>
      </c>
      <c r="AE138" s="148">
        <f>SUM(AE139:AE140)</f>
        <v>7514.2999999999993</v>
      </c>
      <c r="AF138" s="273">
        <f t="shared" si="21"/>
        <v>0.7</v>
      </c>
      <c r="AG138" s="274">
        <f>SUM(AG139:AG140)</f>
        <v>3556.63</v>
      </c>
      <c r="AH138" s="274"/>
      <c r="AI138" s="148">
        <v>1810.4</v>
      </c>
      <c r="AJ138" s="235">
        <v>0.69999409553425584</v>
      </c>
      <c r="AK138" s="128">
        <v>3556.6000000000004</v>
      </c>
      <c r="AL138" s="128"/>
      <c r="AM138" s="433">
        <v>0</v>
      </c>
      <c r="AN138" s="128">
        <v>259.2</v>
      </c>
    </row>
    <row r="139" spans="2:40" s="1" customFormat="1" ht="15.75" x14ac:dyDescent="0.25">
      <c r="B139" s="34">
        <v>127</v>
      </c>
      <c r="C139" s="666"/>
      <c r="D139" s="12" t="s">
        <v>724</v>
      </c>
      <c r="E139" s="115">
        <v>4</v>
      </c>
      <c r="F139" s="115">
        <v>25</v>
      </c>
      <c r="G139" s="115">
        <v>25</v>
      </c>
      <c r="H139" s="131">
        <v>2357.9</v>
      </c>
      <c r="I139" s="131">
        <v>81.600000000000009</v>
      </c>
      <c r="J139" s="95">
        <v>0.29093685058738705</v>
      </c>
      <c r="K139" s="131">
        <v>686</v>
      </c>
      <c r="L139" s="95">
        <v>0</v>
      </c>
      <c r="M139" s="131">
        <v>0</v>
      </c>
      <c r="N139" s="95">
        <v>0</v>
      </c>
      <c r="O139" s="131">
        <v>0</v>
      </c>
      <c r="P139" s="131">
        <v>0</v>
      </c>
      <c r="Q139" s="131">
        <v>0</v>
      </c>
      <c r="R139" s="131">
        <v>43.199999999999996</v>
      </c>
      <c r="S139" s="131">
        <v>4.2</v>
      </c>
      <c r="T139" s="131">
        <v>302.5</v>
      </c>
      <c r="U139" s="95">
        <v>0</v>
      </c>
      <c r="V139" s="131">
        <v>0</v>
      </c>
      <c r="W139" s="95">
        <f t="shared" si="22"/>
        <v>0.19368929980067009</v>
      </c>
      <c r="X139" s="317">
        <v>456.70000000000005</v>
      </c>
      <c r="Y139" s="131">
        <v>0</v>
      </c>
      <c r="Z139" s="131">
        <v>0</v>
      </c>
      <c r="AA139" s="131">
        <v>0</v>
      </c>
      <c r="AB139" s="60">
        <f>H139+I139+K139+M139+O139+P139+Q139+R139+S139+T139+V139+X139+Y139+Z139+AA139</f>
        <v>3932.0999999999995</v>
      </c>
      <c r="AC139" s="147">
        <v>360.4</v>
      </c>
      <c r="AD139" s="131">
        <f>AC139+Y139+X139+V139</f>
        <v>817.1</v>
      </c>
      <c r="AE139" s="131">
        <f>H139+I139+K139+M139+O139+Q139+R139+S139+T139+Z139+AA139</f>
        <v>3475.3999999999996</v>
      </c>
      <c r="AF139" s="271">
        <f t="shared" si="21"/>
        <v>0.7</v>
      </c>
      <c r="AG139" s="272">
        <f>H139*AF139</f>
        <v>1650.53</v>
      </c>
      <c r="AH139" s="272"/>
      <c r="AI139" s="225">
        <v>833.4</v>
      </c>
      <c r="AJ139" s="234">
        <v>0.69998727681411421</v>
      </c>
      <c r="AK139" s="60">
        <v>1650.5</v>
      </c>
      <c r="AL139" s="131">
        <v>122</v>
      </c>
      <c r="AM139" s="433">
        <v>5.0999999999999997E-2</v>
      </c>
      <c r="AN139" s="131">
        <v>120.3</v>
      </c>
    </row>
    <row r="140" spans="2:40" s="1" customFormat="1" ht="15.75" x14ac:dyDescent="0.25">
      <c r="B140" s="34">
        <v>128</v>
      </c>
      <c r="C140" s="666"/>
      <c r="D140" s="12" t="s">
        <v>725</v>
      </c>
      <c r="E140" s="115">
        <v>2</v>
      </c>
      <c r="F140" s="115">
        <v>34</v>
      </c>
      <c r="G140" s="115">
        <v>30</v>
      </c>
      <c r="H140" s="131">
        <v>2723</v>
      </c>
      <c r="I140" s="131">
        <v>78</v>
      </c>
      <c r="J140" s="95">
        <v>0.28284979801689314</v>
      </c>
      <c r="K140" s="131">
        <v>770.2</v>
      </c>
      <c r="L140" s="95">
        <v>0</v>
      </c>
      <c r="M140" s="131">
        <v>0</v>
      </c>
      <c r="N140" s="95">
        <v>0</v>
      </c>
      <c r="O140" s="131">
        <v>0</v>
      </c>
      <c r="P140" s="131">
        <v>0</v>
      </c>
      <c r="Q140" s="131">
        <v>0</v>
      </c>
      <c r="R140" s="131">
        <v>113.4</v>
      </c>
      <c r="S140" s="131">
        <v>4.2</v>
      </c>
      <c r="T140" s="131">
        <v>350.1</v>
      </c>
      <c r="U140" s="95">
        <v>0</v>
      </c>
      <c r="V140" s="131">
        <v>0</v>
      </c>
      <c r="W140" s="95">
        <f t="shared" si="22"/>
        <v>0.18802791039294894</v>
      </c>
      <c r="X140" s="317">
        <v>512</v>
      </c>
      <c r="Y140" s="131">
        <v>0</v>
      </c>
      <c r="Z140" s="131">
        <v>0</v>
      </c>
      <c r="AA140" s="131">
        <v>0</v>
      </c>
      <c r="AB140" s="60">
        <f>H140+I140+K140+M140+O140+P140+Q140+R140+S140+T140+V140+X140+Y140+Z140+AA140</f>
        <v>4550.8999999999996</v>
      </c>
      <c r="AC140" s="147">
        <v>417.1</v>
      </c>
      <c r="AD140" s="131">
        <f>AC140+Y140+X140+V140</f>
        <v>929.1</v>
      </c>
      <c r="AE140" s="131">
        <f>H140+I140+K140+M140+O140+Q140+R140+S140+T140+Z140+AA140</f>
        <v>4038.8999999999996</v>
      </c>
      <c r="AF140" s="271">
        <f t="shared" si="21"/>
        <v>0.7</v>
      </c>
      <c r="AG140" s="272">
        <f>H140*AF140</f>
        <v>1906.1</v>
      </c>
      <c r="AH140" s="272"/>
      <c r="AI140" s="225">
        <v>977</v>
      </c>
      <c r="AJ140" s="234">
        <v>0.7</v>
      </c>
      <c r="AK140" s="60">
        <v>1906.1</v>
      </c>
      <c r="AL140" s="131">
        <v>114</v>
      </c>
      <c r="AM140" s="433">
        <v>5.0999999999999997E-2</v>
      </c>
      <c r="AN140" s="131">
        <v>138.9</v>
      </c>
    </row>
    <row r="141" spans="2:40" s="1" customFormat="1" ht="15.75" customHeight="1" x14ac:dyDescent="0.25">
      <c r="B141" s="34">
        <v>129</v>
      </c>
      <c r="C141" s="666" t="s">
        <v>130</v>
      </c>
      <c r="D141" s="11" t="s">
        <v>124</v>
      </c>
      <c r="E141" s="125">
        <f>SUM(E142:E143)</f>
        <v>7</v>
      </c>
      <c r="F141" s="125">
        <f>SUM(F142:F143)</f>
        <v>36</v>
      </c>
      <c r="G141" s="125">
        <f>SUM(G142:G143)</f>
        <v>34</v>
      </c>
      <c r="H141" s="57">
        <f>SUM(H142:H143)</f>
        <v>2980.3999999999996</v>
      </c>
      <c r="I141" s="57">
        <f>SUM(I142:I143)</f>
        <v>117.6</v>
      </c>
      <c r="J141" s="82">
        <f>K141/H141</f>
        <v>0.32707019192054759</v>
      </c>
      <c r="K141" s="57">
        <f>SUM(K142:K143)</f>
        <v>974.8</v>
      </c>
      <c r="L141" s="82">
        <f>M141/H141</f>
        <v>0</v>
      </c>
      <c r="M141" s="57">
        <f t="shared" ref="M141:T141" si="45">SUM(M142:M143)</f>
        <v>0</v>
      </c>
      <c r="N141" s="82">
        <f t="shared" si="45"/>
        <v>0</v>
      </c>
      <c r="O141" s="57">
        <f t="shared" si="45"/>
        <v>0</v>
      </c>
      <c r="P141" s="57">
        <f t="shared" si="45"/>
        <v>0</v>
      </c>
      <c r="Q141" s="57">
        <f t="shared" si="45"/>
        <v>0</v>
      </c>
      <c r="R141" s="57">
        <f t="shared" si="45"/>
        <v>151.39999999999998</v>
      </c>
      <c r="S141" s="57">
        <f t="shared" si="45"/>
        <v>8.4</v>
      </c>
      <c r="T141" s="57">
        <f t="shared" si="45"/>
        <v>412.4</v>
      </c>
      <c r="U141" s="82">
        <f>V141/H141</f>
        <v>0</v>
      </c>
      <c r="V141" s="57">
        <f>SUM(V142:V143)</f>
        <v>0</v>
      </c>
      <c r="W141" s="82">
        <f t="shared" si="22"/>
        <v>0.18601529995973701</v>
      </c>
      <c r="X141" s="57">
        <f t="shared" ref="X141:AD141" si="46">SUM(X142:X143)</f>
        <v>554.40000000000009</v>
      </c>
      <c r="Y141" s="57">
        <f t="shared" si="46"/>
        <v>0</v>
      </c>
      <c r="Z141" s="57">
        <f t="shared" si="46"/>
        <v>0</v>
      </c>
      <c r="AA141" s="57">
        <f t="shared" si="46"/>
        <v>0</v>
      </c>
      <c r="AB141" s="57">
        <f t="shared" si="46"/>
        <v>5199.3999999999987</v>
      </c>
      <c r="AC141" s="141">
        <f t="shared" si="46"/>
        <v>476.5</v>
      </c>
      <c r="AD141" s="141">
        <f t="shared" si="46"/>
        <v>1030.9000000000001</v>
      </c>
      <c r="AE141" s="141">
        <f>SUM(AE142:AE143)</f>
        <v>4644.9999999999982</v>
      </c>
      <c r="AF141" s="269">
        <f t="shared" si="21"/>
        <v>0.7</v>
      </c>
      <c r="AG141" s="270">
        <f>SUM(AG142:AG143)</f>
        <v>2086.2799999999997</v>
      </c>
      <c r="AH141" s="270"/>
      <c r="AI141" s="141">
        <v>1055.3000000000002</v>
      </c>
      <c r="AJ141" s="233">
        <v>0.69997315796537396</v>
      </c>
      <c r="AK141" s="57">
        <v>2086.2000000000003</v>
      </c>
      <c r="AL141" s="57"/>
      <c r="AM141" s="433">
        <v>0</v>
      </c>
      <c r="AN141" s="57">
        <v>0</v>
      </c>
    </row>
    <row r="142" spans="2:40" s="1" customFormat="1" ht="15.75" x14ac:dyDescent="0.25">
      <c r="B142" s="34">
        <v>130</v>
      </c>
      <c r="C142" s="666"/>
      <c r="D142" s="12" t="s">
        <v>854</v>
      </c>
      <c r="E142" s="115">
        <v>4</v>
      </c>
      <c r="F142" s="115">
        <v>19</v>
      </c>
      <c r="G142" s="115">
        <v>17</v>
      </c>
      <c r="H142" s="131">
        <v>1490.1999999999998</v>
      </c>
      <c r="I142" s="131">
        <v>58.8</v>
      </c>
      <c r="J142" s="95">
        <v>0.33008992081599786</v>
      </c>
      <c r="K142" s="131">
        <v>491.9</v>
      </c>
      <c r="L142" s="95">
        <v>0</v>
      </c>
      <c r="M142" s="131">
        <v>0</v>
      </c>
      <c r="N142" s="95">
        <v>0</v>
      </c>
      <c r="O142" s="131">
        <v>0</v>
      </c>
      <c r="P142" s="131">
        <v>0</v>
      </c>
      <c r="Q142" s="131">
        <v>0</v>
      </c>
      <c r="R142" s="131">
        <v>75.7</v>
      </c>
      <c r="S142" s="131">
        <v>4.2</v>
      </c>
      <c r="T142" s="131">
        <v>206.6</v>
      </c>
      <c r="U142" s="95">
        <v>0</v>
      </c>
      <c r="V142" s="131">
        <v>0</v>
      </c>
      <c r="W142" s="95">
        <f t="shared" si="22"/>
        <v>0.18601529995973701</v>
      </c>
      <c r="X142" s="317">
        <v>277.20000000000005</v>
      </c>
      <c r="Y142" s="131">
        <v>0</v>
      </c>
      <c r="Z142" s="131">
        <v>0</v>
      </c>
      <c r="AA142" s="131">
        <v>0</v>
      </c>
      <c r="AB142" s="60">
        <f>H142+I142+K142+M142+O142+P142+Q142+R142+S142+T142+V142+X142+Y142+Z142+AA142</f>
        <v>2604.5999999999995</v>
      </c>
      <c r="AC142" s="147">
        <v>238.7</v>
      </c>
      <c r="AD142" s="131">
        <f>AC142+Y142+X142+V142</f>
        <v>515.90000000000009</v>
      </c>
      <c r="AE142" s="131">
        <f>H142+I142+K142+M142+O142+Q142+R142+S142+T142+Z142+AA142</f>
        <v>2327.3999999999992</v>
      </c>
      <c r="AF142" s="271">
        <f t="shared" si="21"/>
        <v>0.7</v>
      </c>
      <c r="AG142" s="272">
        <f>H142*AF142</f>
        <v>1043.1399999999999</v>
      </c>
      <c r="AH142" s="272"/>
      <c r="AI142" s="225">
        <v>527.20000000000005</v>
      </c>
      <c r="AJ142" s="234">
        <v>0.69997315796537396</v>
      </c>
      <c r="AK142" s="60">
        <v>1043.1000000000001</v>
      </c>
      <c r="AL142" s="131"/>
      <c r="AM142" s="433">
        <v>0</v>
      </c>
      <c r="AN142" s="131">
        <v>0</v>
      </c>
    </row>
    <row r="143" spans="2:40" s="1" customFormat="1" ht="15.75" x14ac:dyDescent="0.25">
      <c r="B143" s="34">
        <v>131</v>
      </c>
      <c r="C143" s="666"/>
      <c r="D143" s="12" t="s">
        <v>855</v>
      </c>
      <c r="E143" s="115">
        <v>3</v>
      </c>
      <c r="F143" s="115">
        <v>17</v>
      </c>
      <c r="G143" s="115">
        <v>17</v>
      </c>
      <c r="H143" s="131">
        <v>1490.1999999999998</v>
      </c>
      <c r="I143" s="131">
        <v>58.800000000000004</v>
      </c>
      <c r="J143" s="95">
        <v>0.32405046302509727</v>
      </c>
      <c r="K143" s="131">
        <v>482.89999999999992</v>
      </c>
      <c r="L143" s="95">
        <v>0</v>
      </c>
      <c r="M143" s="131">
        <v>0</v>
      </c>
      <c r="N143" s="95">
        <v>0</v>
      </c>
      <c r="O143" s="131">
        <v>0</v>
      </c>
      <c r="P143" s="131">
        <v>0</v>
      </c>
      <c r="Q143" s="131">
        <v>0</v>
      </c>
      <c r="R143" s="131">
        <v>75.699999999999989</v>
      </c>
      <c r="S143" s="131">
        <v>4.2</v>
      </c>
      <c r="T143" s="131">
        <v>205.79999999999998</v>
      </c>
      <c r="U143" s="95">
        <v>0</v>
      </c>
      <c r="V143" s="131">
        <v>0</v>
      </c>
      <c r="W143" s="95">
        <f t="shared" si="22"/>
        <v>0.18601529995973701</v>
      </c>
      <c r="X143" s="317">
        <v>277.20000000000005</v>
      </c>
      <c r="Y143" s="131">
        <v>0</v>
      </c>
      <c r="Z143" s="131">
        <v>0</v>
      </c>
      <c r="AA143" s="131">
        <v>0</v>
      </c>
      <c r="AB143" s="60">
        <f>H143+I143+K143+M143+O143+P143+Q143+R143+S143+T143+V143+X143+Y143+Z143+AA143</f>
        <v>2594.7999999999993</v>
      </c>
      <c r="AC143" s="147">
        <v>237.8</v>
      </c>
      <c r="AD143" s="131">
        <f>AC143+Y143+X143+V143</f>
        <v>515</v>
      </c>
      <c r="AE143" s="131">
        <f>H143+I143+K143+M143+O143+Q143+R143+S143+T143+Z143+AA143</f>
        <v>2317.5999999999995</v>
      </c>
      <c r="AF143" s="271">
        <f t="shared" si="21"/>
        <v>0.7</v>
      </c>
      <c r="AG143" s="272">
        <f>H143*AF143</f>
        <v>1043.1399999999999</v>
      </c>
      <c r="AH143" s="272"/>
      <c r="AI143" s="225">
        <v>528.1</v>
      </c>
      <c r="AJ143" s="234">
        <v>0.69997315796537385</v>
      </c>
      <c r="AK143" s="60">
        <v>1043.0999999999999</v>
      </c>
      <c r="AL143" s="131"/>
      <c r="AM143" s="433">
        <v>0</v>
      </c>
      <c r="AN143" s="131">
        <v>0</v>
      </c>
    </row>
    <row r="144" spans="2:40" ht="15.75" customHeight="1" x14ac:dyDescent="0.25">
      <c r="B144" s="34">
        <v>132</v>
      </c>
      <c r="C144" s="666" t="s">
        <v>131</v>
      </c>
      <c r="D144" s="11" t="s">
        <v>124</v>
      </c>
      <c r="E144" s="126">
        <f>SUM(E145:E147)</f>
        <v>11</v>
      </c>
      <c r="F144" s="126">
        <f>SUM(F145:F147)</f>
        <v>57</v>
      </c>
      <c r="G144" s="126">
        <f>SUM(G145:G147)</f>
        <v>50</v>
      </c>
      <c r="H144" s="128">
        <f>SUM(H145:H147)</f>
        <v>4671.3</v>
      </c>
      <c r="I144" s="128">
        <f>SUM(I145:I147)</f>
        <v>163.20000000000002</v>
      </c>
      <c r="J144" s="82">
        <f>K144/H144</f>
        <v>0.2752766895724959</v>
      </c>
      <c r="K144" s="128">
        <f>SUM(K145:K147)</f>
        <v>1285.9000000000001</v>
      </c>
      <c r="L144" s="82">
        <f>M144/H144</f>
        <v>0</v>
      </c>
      <c r="M144" s="128">
        <f t="shared" ref="M144:T144" si="47">SUM(M145:M147)</f>
        <v>0</v>
      </c>
      <c r="N144" s="83">
        <f t="shared" si="47"/>
        <v>0</v>
      </c>
      <c r="O144" s="128">
        <f t="shared" si="47"/>
        <v>0</v>
      </c>
      <c r="P144" s="128">
        <f t="shared" si="47"/>
        <v>0</v>
      </c>
      <c r="Q144" s="128">
        <f t="shared" si="47"/>
        <v>0</v>
      </c>
      <c r="R144" s="128">
        <f t="shared" si="47"/>
        <v>170.2</v>
      </c>
      <c r="S144" s="128">
        <f t="shared" si="47"/>
        <v>12.600000000000001</v>
      </c>
      <c r="T144" s="128">
        <f t="shared" si="47"/>
        <v>602.29999999999995</v>
      </c>
      <c r="U144" s="82">
        <f>V144/H144</f>
        <v>0</v>
      </c>
      <c r="V144" s="128">
        <f>SUM(V145:V147)</f>
        <v>0</v>
      </c>
      <c r="W144" s="82">
        <f t="shared" si="22"/>
        <v>0.18917646051420375</v>
      </c>
      <c r="X144" s="128">
        <f t="shared" ref="X144:AD144" si="48">SUM(X145:X147)</f>
        <v>883.7</v>
      </c>
      <c r="Y144" s="128">
        <f t="shared" si="48"/>
        <v>0</v>
      </c>
      <c r="Z144" s="128">
        <f t="shared" si="48"/>
        <v>0</v>
      </c>
      <c r="AA144" s="128">
        <f t="shared" si="48"/>
        <v>0</v>
      </c>
      <c r="AB144" s="128">
        <f t="shared" si="48"/>
        <v>7789.1999999999989</v>
      </c>
      <c r="AC144" s="148">
        <f t="shared" si="48"/>
        <v>713.90000000000009</v>
      </c>
      <c r="AD144" s="148">
        <f t="shared" si="48"/>
        <v>1597.6</v>
      </c>
      <c r="AE144" s="148">
        <f>SUM(AE145:AE147)</f>
        <v>6905.5</v>
      </c>
      <c r="AF144" s="273">
        <f t="shared" si="21"/>
        <v>0.7</v>
      </c>
      <c r="AG144" s="274">
        <f>SUM(AG145:AG147)</f>
        <v>3269.91</v>
      </c>
      <c r="AH144" s="274"/>
      <c r="AI144" s="148">
        <v>1672.3</v>
      </c>
      <c r="AJ144" s="235">
        <v>0.69999785926829783</v>
      </c>
      <c r="AK144" s="128">
        <v>3269.8999999999996</v>
      </c>
      <c r="AL144" s="128"/>
      <c r="AM144" s="433">
        <v>0</v>
      </c>
      <c r="AN144" s="128">
        <v>119.1</v>
      </c>
    </row>
    <row r="145" spans="2:40" ht="15.75" x14ac:dyDescent="0.25">
      <c r="B145" s="34">
        <v>133</v>
      </c>
      <c r="C145" s="666"/>
      <c r="D145" s="12" t="s">
        <v>856</v>
      </c>
      <c r="E145" s="115">
        <v>6</v>
      </c>
      <c r="F145" s="115">
        <v>26</v>
      </c>
      <c r="G145" s="115">
        <v>25</v>
      </c>
      <c r="H145" s="131">
        <v>2335.5</v>
      </c>
      <c r="I145" s="131">
        <v>87.600000000000009</v>
      </c>
      <c r="J145" s="95">
        <v>0.3164632840933419</v>
      </c>
      <c r="K145" s="131">
        <v>739.1</v>
      </c>
      <c r="L145" s="95">
        <v>0</v>
      </c>
      <c r="M145" s="131">
        <v>0</v>
      </c>
      <c r="N145" s="95">
        <v>0</v>
      </c>
      <c r="O145" s="131">
        <v>0</v>
      </c>
      <c r="P145" s="131">
        <v>0</v>
      </c>
      <c r="Q145" s="131">
        <v>0</v>
      </c>
      <c r="R145" s="131">
        <v>75.599999999999994</v>
      </c>
      <c r="S145" s="131">
        <v>4.2</v>
      </c>
      <c r="T145" s="131">
        <v>307.09999999999997</v>
      </c>
      <c r="U145" s="95">
        <v>0</v>
      </c>
      <c r="V145" s="131">
        <v>0</v>
      </c>
      <c r="W145" s="95">
        <f t="shared" si="22"/>
        <v>0.19006636694497966</v>
      </c>
      <c r="X145" s="317">
        <v>443.9</v>
      </c>
      <c r="Y145" s="131">
        <v>0</v>
      </c>
      <c r="Z145" s="131">
        <v>0</v>
      </c>
      <c r="AA145" s="131">
        <v>0</v>
      </c>
      <c r="AB145" s="60">
        <f>H145+I145+K145+M145+O145+P145+Q145+R145+S145+T145+V145+X145+Y145+Z145+AA145</f>
        <v>3992.9999999999995</v>
      </c>
      <c r="AC145" s="147">
        <v>366</v>
      </c>
      <c r="AD145" s="131">
        <f>AC145+Y145+X145+V145</f>
        <v>809.9</v>
      </c>
      <c r="AE145" s="131">
        <f>H145+I145+K145+M145+O145+Q145+R145+S145+T145+Z145+AA145</f>
        <v>3549.0999999999995</v>
      </c>
      <c r="AF145" s="271">
        <f t="shared" si="21"/>
        <v>0.7</v>
      </c>
      <c r="AG145" s="272">
        <f>H145*AF145</f>
        <v>1634.85</v>
      </c>
      <c r="AH145" s="272"/>
      <c r="AI145" s="225">
        <v>824.9</v>
      </c>
      <c r="AJ145" s="234">
        <v>0.69997859130807105</v>
      </c>
      <c r="AK145" s="60">
        <v>1634.8</v>
      </c>
      <c r="AL145" s="131">
        <v>120</v>
      </c>
      <c r="AM145" s="433">
        <v>5.0999999999999997E-2</v>
      </c>
      <c r="AN145" s="131">
        <v>119.1</v>
      </c>
    </row>
    <row r="146" spans="2:40" s="1" customFormat="1" ht="15.75" x14ac:dyDescent="0.25">
      <c r="B146" s="34">
        <v>134</v>
      </c>
      <c r="C146" s="666"/>
      <c r="D146" s="12" t="s">
        <v>857</v>
      </c>
      <c r="E146" s="115">
        <v>2</v>
      </c>
      <c r="F146" s="115">
        <v>15</v>
      </c>
      <c r="G146" s="115">
        <v>12</v>
      </c>
      <c r="H146" s="131">
        <v>1165.3</v>
      </c>
      <c r="I146" s="131">
        <v>42</v>
      </c>
      <c r="J146" s="95">
        <v>0.26396636059383854</v>
      </c>
      <c r="K146" s="131">
        <v>307.60000000000002</v>
      </c>
      <c r="L146" s="95">
        <v>0</v>
      </c>
      <c r="M146" s="131">
        <v>0</v>
      </c>
      <c r="N146" s="95">
        <v>0</v>
      </c>
      <c r="O146" s="131">
        <v>0</v>
      </c>
      <c r="P146" s="131">
        <v>0</v>
      </c>
      <c r="Q146" s="131">
        <v>0</v>
      </c>
      <c r="R146" s="131">
        <v>37.799999999999997</v>
      </c>
      <c r="S146" s="131">
        <v>4.2</v>
      </c>
      <c r="T146" s="131">
        <v>148.20000000000002</v>
      </c>
      <c r="U146" s="95">
        <v>0</v>
      </c>
      <c r="V146" s="131">
        <v>0</v>
      </c>
      <c r="W146" s="95">
        <f t="shared" si="22"/>
        <v>0.19007980777482195</v>
      </c>
      <c r="X146" s="317">
        <v>221.5</v>
      </c>
      <c r="Y146" s="131">
        <v>0</v>
      </c>
      <c r="Z146" s="131">
        <v>0</v>
      </c>
      <c r="AA146" s="131">
        <v>0</v>
      </c>
      <c r="AB146" s="60">
        <f>H146+I146+K146+M146+O146+P146+Q146+R146+S146+T146+V146+X146+Y146+Z146+AA146</f>
        <v>1926.6000000000001</v>
      </c>
      <c r="AC146" s="147">
        <v>176.6</v>
      </c>
      <c r="AD146" s="131">
        <f>AC146+Y146+X146+V146</f>
        <v>398.1</v>
      </c>
      <c r="AE146" s="131">
        <f>H146+I146+K146+M146+O146+Q146+R146+S146+T146+Z146+AA146</f>
        <v>1705.1000000000001</v>
      </c>
      <c r="AF146" s="271">
        <f t="shared" si="21"/>
        <v>0.7</v>
      </c>
      <c r="AG146" s="272">
        <f>H146*AF146</f>
        <v>815.70999999999992</v>
      </c>
      <c r="AH146" s="272"/>
      <c r="AI146" s="225">
        <v>417.6</v>
      </c>
      <c r="AJ146" s="234">
        <v>0.69999141851883639</v>
      </c>
      <c r="AK146" s="60">
        <v>815.7</v>
      </c>
      <c r="AL146" s="131"/>
      <c r="AM146" s="433">
        <v>0</v>
      </c>
      <c r="AN146" s="131">
        <v>0</v>
      </c>
    </row>
    <row r="147" spans="2:40" s="1" customFormat="1" ht="15.75" x14ac:dyDescent="0.25">
      <c r="B147" s="34">
        <v>135</v>
      </c>
      <c r="C147" s="666"/>
      <c r="D147" s="12" t="s">
        <v>858</v>
      </c>
      <c r="E147" s="115">
        <v>3</v>
      </c>
      <c r="F147" s="115">
        <v>16</v>
      </c>
      <c r="G147" s="115">
        <v>13</v>
      </c>
      <c r="H147" s="131">
        <v>1170.5</v>
      </c>
      <c r="I147" s="131">
        <v>33.6</v>
      </c>
      <c r="J147" s="95">
        <v>0.20435711234515164</v>
      </c>
      <c r="K147" s="131">
        <v>239.2</v>
      </c>
      <c r="L147" s="95">
        <v>0</v>
      </c>
      <c r="M147" s="131">
        <v>0</v>
      </c>
      <c r="N147" s="95">
        <v>0</v>
      </c>
      <c r="O147" s="131">
        <v>0</v>
      </c>
      <c r="P147" s="131">
        <v>0</v>
      </c>
      <c r="Q147" s="131">
        <v>0</v>
      </c>
      <c r="R147" s="131">
        <v>56.8</v>
      </c>
      <c r="S147" s="131">
        <v>4.2</v>
      </c>
      <c r="T147" s="131">
        <v>147</v>
      </c>
      <c r="U147" s="95">
        <v>0</v>
      </c>
      <c r="V147" s="131">
        <v>0</v>
      </c>
      <c r="W147" s="95">
        <f t="shared" si="22"/>
        <v>0.18650149508756941</v>
      </c>
      <c r="X147" s="317">
        <v>218.3</v>
      </c>
      <c r="Y147" s="131">
        <v>0</v>
      </c>
      <c r="Z147" s="131">
        <v>0</v>
      </c>
      <c r="AA147" s="131">
        <v>0</v>
      </c>
      <c r="AB147" s="60">
        <f>H147+I147+K147+M147+O147+P147+Q147+R147+S147+T147+V147+X147+Y147+Z147+AA147</f>
        <v>1869.6</v>
      </c>
      <c r="AC147" s="147">
        <v>171.3</v>
      </c>
      <c r="AD147" s="131">
        <f>AC147+Y147+X147+V147</f>
        <v>389.6</v>
      </c>
      <c r="AE147" s="131">
        <f>H147+I147+K147+M147+O147+Q147+R147+S147+T147+Z147+AA147</f>
        <v>1651.3</v>
      </c>
      <c r="AF147" s="271">
        <f t="shared" si="21"/>
        <v>0.7</v>
      </c>
      <c r="AG147" s="272">
        <f>H147*AF147</f>
        <v>819.34999999999991</v>
      </c>
      <c r="AH147" s="272"/>
      <c r="AI147" s="225">
        <v>429.8</v>
      </c>
      <c r="AJ147" s="234">
        <v>0.70004271678769769</v>
      </c>
      <c r="AK147" s="60">
        <v>819.40000000000009</v>
      </c>
      <c r="AL147" s="131"/>
      <c r="AM147" s="433">
        <v>0</v>
      </c>
      <c r="AN147" s="131">
        <v>0</v>
      </c>
    </row>
    <row r="148" spans="2:40" ht="15.75" customHeight="1" x14ac:dyDescent="0.25">
      <c r="B148" s="34">
        <v>136</v>
      </c>
      <c r="C148" s="666" t="s">
        <v>132</v>
      </c>
      <c r="D148" s="11" t="s">
        <v>124</v>
      </c>
      <c r="E148" s="113">
        <f>SUM(E149:E150)</f>
        <v>8</v>
      </c>
      <c r="F148" s="113">
        <f>SUM(F149:F150)</f>
        <v>46</v>
      </c>
      <c r="G148" s="113">
        <f>SUM(G149:G150)</f>
        <v>46</v>
      </c>
      <c r="H148" s="58">
        <f>SUM(H149:H150)</f>
        <v>4433.1000000000004</v>
      </c>
      <c r="I148" s="58">
        <f>SUM(I149:I150)</f>
        <v>141.6</v>
      </c>
      <c r="J148" s="82">
        <f>K148/H148</f>
        <v>0.29690284451061333</v>
      </c>
      <c r="K148" s="58">
        <f>SUM(K149:K150)</f>
        <v>1316.2</v>
      </c>
      <c r="L148" s="82">
        <f>M148/H148</f>
        <v>0</v>
      </c>
      <c r="M148" s="58">
        <f t="shared" ref="M148:T148" si="49">SUM(M149:M150)</f>
        <v>0</v>
      </c>
      <c r="N148" s="82">
        <f t="shared" si="49"/>
        <v>0</v>
      </c>
      <c r="O148" s="58">
        <f t="shared" si="49"/>
        <v>0</v>
      </c>
      <c r="P148" s="58">
        <f t="shared" si="49"/>
        <v>0</v>
      </c>
      <c r="Q148" s="58">
        <f t="shared" si="49"/>
        <v>0</v>
      </c>
      <c r="R148" s="58">
        <f t="shared" si="49"/>
        <v>113.39999999999999</v>
      </c>
      <c r="S148" s="58">
        <f t="shared" si="49"/>
        <v>8.4</v>
      </c>
      <c r="T148" s="58">
        <f t="shared" si="49"/>
        <v>572.1</v>
      </c>
      <c r="U148" s="82">
        <f>V148/H148</f>
        <v>0</v>
      </c>
      <c r="V148" s="58">
        <f>SUM(V149:V150)</f>
        <v>0</v>
      </c>
      <c r="W148" s="82">
        <f t="shared" si="22"/>
        <v>0.19158151180889216</v>
      </c>
      <c r="X148" s="57">
        <f t="shared" ref="X148:AD148" si="50">SUM(X149:X150)</f>
        <v>849.3</v>
      </c>
      <c r="Y148" s="58">
        <f t="shared" si="50"/>
        <v>0</v>
      </c>
      <c r="Z148" s="58">
        <f t="shared" si="50"/>
        <v>0</v>
      </c>
      <c r="AA148" s="58">
        <f t="shared" si="50"/>
        <v>0</v>
      </c>
      <c r="AB148" s="58">
        <f t="shared" si="50"/>
        <v>7434.1</v>
      </c>
      <c r="AC148" s="141">
        <f t="shared" si="50"/>
        <v>681.3</v>
      </c>
      <c r="AD148" s="141">
        <f t="shared" si="50"/>
        <v>1530.6</v>
      </c>
      <c r="AE148" s="141">
        <f>SUM(AE149:AE150)</f>
        <v>6584.7999999999993</v>
      </c>
      <c r="AF148" s="275">
        <f t="shared" si="21"/>
        <v>0.7</v>
      </c>
      <c r="AG148" s="270">
        <f>SUM(AG149:AG150)</f>
        <v>3103.17</v>
      </c>
      <c r="AH148" s="270"/>
      <c r="AI148" s="141">
        <v>1572.6</v>
      </c>
      <c r="AJ148" s="236">
        <v>0.70000676727346545</v>
      </c>
      <c r="AK148" s="58">
        <v>3103.2</v>
      </c>
      <c r="AL148" s="58"/>
      <c r="AM148" s="433">
        <v>0</v>
      </c>
      <c r="AN148" s="58">
        <v>226.10000000000002</v>
      </c>
    </row>
    <row r="149" spans="2:40" s="1" customFormat="1" ht="15.75" x14ac:dyDescent="0.25">
      <c r="B149" s="34">
        <v>137</v>
      </c>
      <c r="C149" s="666"/>
      <c r="D149" s="12" t="s">
        <v>800</v>
      </c>
      <c r="E149" s="115">
        <v>4</v>
      </c>
      <c r="F149" s="115">
        <v>25</v>
      </c>
      <c r="G149" s="115">
        <v>25</v>
      </c>
      <c r="H149" s="131">
        <v>2444.4999999999995</v>
      </c>
      <c r="I149" s="131">
        <v>69.599999999999994</v>
      </c>
      <c r="J149" s="95">
        <v>0.27347105747596656</v>
      </c>
      <c r="K149" s="131">
        <v>668.50000000000011</v>
      </c>
      <c r="L149" s="95">
        <v>0</v>
      </c>
      <c r="M149" s="131">
        <v>0</v>
      </c>
      <c r="N149" s="95">
        <v>0</v>
      </c>
      <c r="O149" s="131">
        <v>0</v>
      </c>
      <c r="P149" s="131">
        <v>0</v>
      </c>
      <c r="Q149" s="131">
        <v>0</v>
      </c>
      <c r="R149" s="131">
        <v>37.799999999999997</v>
      </c>
      <c r="S149" s="131">
        <v>4.2</v>
      </c>
      <c r="T149" s="131">
        <v>308.3</v>
      </c>
      <c r="U149" s="95">
        <v>0</v>
      </c>
      <c r="V149" s="131">
        <v>0</v>
      </c>
      <c r="W149" s="95">
        <f t="shared" si="22"/>
        <v>0.19382286766209864</v>
      </c>
      <c r="X149" s="317">
        <v>473.8</v>
      </c>
      <c r="Y149" s="131">
        <v>0</v>
      </c>
      <c r="Z149" s="131">
        <v>0</v>
      </c>
      <c r="AA149" s="131">
        <v>0</v>
      </c>
      <c r="AB149" s="60">
        <f>H149+I149+K149+M149+O149+P149+Q149+R149+S149+T149+V149+X149+Y149+Z149+AA149</f>
        <v>4006.7</v>
      </c>
      <c r="AC149" s="147">
        <v>367.2</v>
      </c>
      <c r="AD149" s="131">
        <f>AC149+Y149+X149+V149</f>
        <v>841</v>
      </c>
      <c r="AE149" s="131">
        <f>H149+I149+K149+M149+O149+Q149+R149+S149+T149+Z149+AA149</f>
        <v>3532.8999999999996</v>
      </c>
      <c r="AF149" s="271">
        <f t="shared" si="21"/>
        <v>0.7</v>
      </c>
      <c r="AG149" s="272">
        <f>H149*AF149</f>
        <v>1711.1499999999996</v>
      </c>
      <c r="AH149" s="272"/>
      <c r="AI149" s="225">
        <v>870.2</v>
      </c>
      <c r="AJ149" s="234">
        <v>0.70002045408058922</v>
      </c>
      <c r="AK149" s="60">
        <v>1711.2</v>
      </c>
      <c r="AL149" s="131">
        <v>111</v>
      </c>
      <c r="AM149" s="433">
        <v>5.0999999999999997E-2</v>
      </c>
      <c r="AN149" s="131">
        <v>124.7</v>
      </c>
    </row>
    <row r="150" spans="2:40" ht="15.75" x14ac:dyDescent="0.25">
      <c r="B150" s="34">
        <v>138</v>
      </c>
      <c r="C150" s="666"/>
      <c r="D150" s="12" t="s">
        <v>726</v>
      </c>
      <c r="E150" s="115">
        <v>4</v>
      </c>
      <c r="F150" s="115">
        <v>21</v>
      </c>
      <c r="G150" s="115">
        <v>21</v>
      </c>
      <c r="H150" s="131">
        <v>1988.6000000000004</v>
      </c>
      <c r="I150" s="131">
        <v>72</v>
      </c>
      <c r="J150" s="95">
        <v>0.32570652720506882</v>
      </c>
      <c r="K150" s="131">
        <v>647.69999999999993</v>
      </c>
      <c r="L150" s="95">
        <v>0</v>
      </c>
      <c r="M150" s="131">
        <v>0</v>
      </c>
      <c r="N150" s="95">
        <v>0</v>
      </c>
      <c r="O150" s="131">
        <v>0</v>
      </c>
      <c r="P150" s="131">
        <v>0</v>
      </c>
      <c r="Q150" s="131">
        <v>0</v>
      </c>
      <c r="R150" s="131">
        <v>75.599999999999994</v>
      </c>
      <c r="S150" s="131">
        <v>4.2</v>
      </c>
      <c r="T150" s="131">
        <v>263.8</v>
      </c>
      <c r="U150" s="95">
        <v>0</v>
      </c>
      <c r="V150" s="131">
        <v>0</v>
      </c>
      <c r="W150" s="95">
        <f t="shared" si="22"/>
        <v>0.1888263099668108</v>
      </c>
      <c r="X150" s="317">
        <v>375.5</v>
      </c>
      <c r="Y150" s="131">
        <v>0</v>
      </c>
      <c r="Z150" s="131">
        <v>0</v>
      </c>
      <c r="AA150" s="131">
        <v>0</v>
      </c>
      <c r="AB150" s="60">
        <f>H150+I150+K150+M150+O150+P150+Q150+R150+S150+T150+V150+X150+Y150+Z150+AA150</f>
        <v>3427.4</v>
      </c>
      <c r="AC150" s="147">
        <v>314.10000000000002</v>
      </c>
      <c r="AD150" s="131">
        <f>AC150+Y150+X150+V150</f>
        <v>689.6</v>
      </c>
      <c r="AE150" s="131">
        <f>H150+I150+K150+M150+O150+Q150+R150+S150+T150+Z150+AA150</f>
        <v>3051.9</v>
      </c>
      <c r="AF150" s="271">
        <f t="shared" ref="AF150:AF213" si="51">$AF$6</f>
        <v>0.7</v>
      </c>
      <c r="AG150" s="272">
        <f>H150*AF150</f>
        <v>1392.0200000000002</v>
      </c>
      <c r="AH150" s="272"/>
      <c r="AI150" s="225">
        <v>702.4</v>
      </c>
      <c r="AJ150" s="234">
        <v>0.69998994267323733</v>
      </c>
      <c r="AK150" s="60">
        <v>1392</v>
      </c>
      <c r="AL150" s="131">
        <v>113</v>
      </c>
      <c r="AM150" s="433">
        <v>5.0999999999999997E-2</v>
      </c>
      <c r="AN150" s="131">
        <v>101.4</v>
      </c>
    </row>
    <row r="151" spans="2:40" s="1" customFormat="1" ht="15.75" customHeight="1" x14ac:dyDescent="0.25">
      <c r="B151" s="34">
        <v>139</v>
      </c>
      <c r="C151" s="666" t="s">
        <v>133</v>
      </c>
      <c r="D151" s="11" t="s">
        <v>124</v>
      </c>
      <c r="E151" s="125">
        <f>SUM(E152:E153)</f>
        <v>9</v>
      </c>
      <c r="F151" s="125">
        <f>SUM(F152:F153)</f>
        <v>47</v>
      </c>
      <c r="G151" s="125">
        <f>SUM(G152:G153)</f>
        <v>45</v>
      </c>
      <c r="H151" s="57">
        <f>SUM(H152:H153)</f>
        <v>4105.5999999999995</v>
      </c>
      <c r="I151" s="57">
        <f>SUM(I152:I153)</f>
        <v>159.6</v>
      </c>
      <c r="J151" s="82">
        <f>K151/H151</f>
        <v>0.30962587685113013</v>
      </c>
      <c r="K151" s="57">
        <f>SUM(K152:K153)</f>
        <v>1271.1999999999998</v>
      </c>
      <c r="L151" s="82">
        <f>M151/H151</f>
        <v>0</v>
      </c>
      <c r="M151" s="57">
        <f t="shared" ref="M151:T151" si="52">SUM(M152:M153)</f>
        <v>0</v>
      </c>
      <c r="N151" s="82">
        <f t="shared" si="52"/>
        <v>0</v>
      </c>
      <c r="O151" s="57">
        <f t="shared" si="52"/>
        <v>0</v>
      </c>
      <c r="P151" s="57">
        <f t="shared" si="52"/>
        <v>0</v>
      </c>
      <c r="Q151" s="57">
        <f t="shared" si="52"/>
        <v>0</v>
      </c>
      <c r="R151" s="57">
        <f t="shared" si="52"/>
        <v>113.39999999999999</v>
      </c>
      <c r="S151" s="57">
        <f t="shared" si="52"/>
        <v>8.4</v>
      </c>
      <c r="T151" s="57">
        <f t="shared" si="52"/>
        <v>537.1</v>
      </c>
      <c r="U151" s="82">
        <f>V151/H151</f>
        <v>0</v>
      </c>
      <c r="V151" s="57">
        <f>SUM(V152:V153)</f>
        <v>0</v>
      </c>
      <c r="W151" s="82">
        <f t="shared" si="22"/>
        <v>0.19115354637568205</v>
      </c>
      <c r="X151" s="57">
        <f t="shared" ref="X151:AD151" si="53">SUM(X152:X153)</f>
        <v>784.80000000000007</v>
      </c>
      <c r="Y151" s="57">
        <f t="shared" si="53"/>
        <v>0</v>
      </c>
      <c r="Z151" s="57">
        <f t="shared" si="53"/>
        <v>0</v>
      </c>
      <c r="AA151" s="57">
        <f t="shared" si="53"/>
        <v>0</v>
      </c>
      <c r="AB151" s="57">
        <f t="shared" si="53"/>
        <v>6980.0999999999985</v>
      </c>
      <c r="AC151" s="141">
        <f t="shared" si="53"/>
        <v>639.70000000000005</v>
      </c>
      <c r="AD151" s="141">
        <f t="shared" si="53"/>
        <v>1424.5</v>
      </c>
      <c r="AE151" s="141">
        <f>SUM(AE152:AE153)</f>
        <v>6195.2999999999993</v>
      </c>
      <c r="AF151" s="269">
        <f t="shared" si="51"/>
        <v>0.7</v>
      </c>
      <c r="AG151" s="270">
        <f>SUM(AG152:AG153)</f>
        <v>2873.9199999999992</v>
      </c>
      <c r="AH151" s="270"/>
      <c r="AI151" s="141">
        <v>1449.4</v>
      </c>
      <c r="AJ151" s="233">
        <v>0.69999512860483248</v>
      </c>
      <c r="AK151" s="57">
        <v>2873.9</v>
      </c>
      <c r="AL151" s="57"/>
      <c r="AM151" s="433">
        <v>0</v>
      </c>
      <c r="AN151" s="57">
        <v>129</v>
      </c>
    </row>
    <row r="152" spans="2:40" s="1" customFormat="1" ht="15.75" x14ac:dyDescent="0.25">
      <c r="B152" s="34">
        <v>140</v>
      </c>
      <c r="C152" s="666"/>
      <c r="D152" s="12" t="s">
        <v>859</v>
      </c>
      <c r="E152" s="115">
        <v>3</v>
      </c>
      <c r="F152" s="115">
        <v>17</v>
      </c>
      <c r="G152" s="115">
        <v>17</v>
      </c>
      <c r="H152" s="131">
        <v>1576.6</v>
      </c>
      <c r="I152" s="131">
        <v>64.8</v>
      </c>
      <c r="J152" s="95">
        <v>0.30857541545097045</v>
      </c>
      <c r="K152" s="131">
        <v>486.5</v>
      </c>
      <c r="L152" s="95">
        <v>0</v>
      </c>
      <c r="M152" s="131">
        <v>0</v>
      </c>
      <c r="N152" s="95">
        <v>0</v>
      </c>
      <c r="O152" s="131">
        <v>0</v>
      </c>
      <c r="P152" s="131">
        <v>0</v>
      </c>
      <c r="Q152" s="131">
        <v>0</v>
      </c>
      <c r="R152" s="131">
        <v>37.799999999999997</v>
      </c>
      <c r="S152" s="131">
        <v>4.2</v>
      </c>
      <c r="T152" s="131">
        <v>206.1</v>
      </c>
      <c r="U152" s="95">
        <v>0</v>
      </c>
      <c r="V152" s="131">
        <v>0</v>
      </c>
      <c r="W152" s="95">
        <f t="shared" si="22"/>
        <v>0.19193200558163137</v>
      </c>
      <c r="X152" s="317">
        <v>302.60000000000002</v>
      </c>
      <c r="Y152" s="131">
        <v>0</v>
      </c>
      <c r="Z152" s="131">
        <v>0</v>
      </c>
      <c r="AA152" s="131">
        <v>0</v>
      </c>
      <c r="AB152" s="60">
        <f>H152+I152+K152+M152+O152+P152+Q152+R152+S152+T152+V152+X152+Y152+Z152+AA152</f>
        <v>2678.5999999999995</v>
      </c>
      <c r="AC152" s="147">
        <v>245.5</v>
      </c>
      <c r="AD152" s="131">
        <f>AC152+Y152+X152+V152</f>
        <v>548.1</v>
      </c>
      <c r="AE152" s="131">
        <f>H152+I152+K152+M152+O152+Q152+R152+S152+T152+Z152+AA152</f>
        <v>2375.9999999999995</v>
      </c>
      <c r="AF152" s="271">
        <f t="shared" si="51"/>
        <v>0.7</v>
      </c>
      <c r="AG152" s="272">
        <f>H152*AF152</f>
        <v>1103.6199999999999</v>
      </c>
      <c r="AH152" s="272"/>
      <c r="AI152" s="225">
        <v>555.5</v>
      </c>
      <c r="AJ152" s="234">
        <v>0.69998731447418494</v>
      </c>
      <c r="AK152" s="60">
        <v>1103.5999999999999</v>
      </c>
      <c r="AL152" s="131"/>
      <c r="AM152" s="433">
        <v>0</v>
      </c>
      <c r="AN152" s="131">
        <v>0</v>
      </c>
    </row>
    <row r="153" spans="2:40" s="1" customFormat="1" ht="15.75" x14ac:dyDescent="0.25">
      <c r="B153" s="34">
        <v>141</v>
      </c>
      <c r="C153" s="666"/>
      <c r="D153" s="12" t="s">
        <v>860</v>
      </c>
      <c r="E153" s="115">
        <v>6</v>
      </c>
      <c r="F153" s="115">
        <v>30</v>
      </c>
      <c r="G153" s="115">
        <v>28</v>
      </c>
      <c r="H153" s="131">
        <v>2528.9999999999995</v>
      </c>
      <c r="I153" s="131">
        <v>94.8</v>
      </c>
      <c r="J153" s="95">
        <v>0.31028074337682882</v>
      </c>
      <c r="K153" s="131">
        <v>784.69999999999993</v>
      </c>
      <c r="L153" s="95">
        <v>0</v>
      </c>
      <c r="M153" s="131">
        <v>0</v>
      </c>
      <c r="N153" s="95">
        <v>0</v>
      </c>
      <c r="O153" s="131">
        <v>0</v>
      </c>
      <c r="P153" s="131">
        <v>0</v>
      </c>
      <c r="Q153" s="131">
        <v>0</v>
      </c>
      <c r="R153" s="131">
        <v>75.599999999999994</v>
      </c>
      <c r="S153" s="131">
        <v>4.2</v>
      </c>
      <c r="T153" s="131">
        <v>331</v>
      </c>
      <c r="U153" s="95">
        <v>0</v>
      </c>
      <c r="V153" s="131">
        <v>0</v>
      </c>
      <c r="W153" s="95">
        <f t="shared" ref="W153:W216" si="54">X153/H153</f>
        <v>0.19066824831949392</v>
      </c>
      <c r="X153" s="317">
        <v>482.20000000000005</v>
      </c>
      <c r="Y153" s="131">
        <v>0</v>
      </c>
      <c r="Z153" s="131">
        <v>0</v>
      </c>
      <c r="AA153" s="131">
        <v>0</v>
      </c>
      <c r="AB153" s="60">
        <f>H153+I153+K153+M153+O153+P153+Q153+R153+S153+T153+V153+X153+Y153+Z153+AA153</f>
        <v>4301.4999999999991</v>
      </c>
      <c r="AC153" s="147">
        <v>394.2</v>
      </c>
      <c r="AD153" s="131">
        <f>AC153+Y153+X153+V153</f>
        <v>876.40000000000009</v>
      </c>
      <c r="AE153" s="131">
        <f>H153+I153+K153+M153+O153+Q153+R153+S153+T153+Z153+AA153</f>
        <v>3819.2999999999993</v>
      </c>
      <c r="AF153" s="271">
        <f t="shared" si="51"/>
        <v>0.7</v>
      </c>
      <c r="AG153" s="272">
        <f>H153*AF153</f>
        <v>1770.2999999999995</v>
      </c>
      <c r="AH153" s="272"/>
      <c r="AI153" s="225">
        <v>893.9</v>
      </c>
      <c r="AJ153" s="234">
        <v>0.70000000000000018</v>
      </c>
      <c r="AK153" s="60">
        <v>1770.3000000000002</v>
      </c>
      <c r="AL153" s="131">
        <v>108</v>
      </c>
      <c r="AM153" s="433">
        <v>5.0999999999999997E-2</v>
      </c>
      <c r="AN153" s="131">
        <v>129</v>
      </c>
    </row>
    <row r="154" spans="2:40" ht="15.75" customHeight="1" x14ac:dyDescent="0.25">
      <c r="B154" s="34">
        <v>142</v>
      </c>
      <c r="C154" s="666" t="s">
        <v>134</v>
      </c>
      <c r="D154" s="11" t="s">
        <v>124</v>
      </c>
      <c r="E154" s="126">
        <f>SUM(E155:E156)</f>
        <v>8</v>
      </c>
      <c r="F154" s="126">
        <f>SUM(F155:F156)</f>
        <v>36</v>
      </c>
      <c r="G154" s="126">
        <f>SUM(G155:G156)</f>
        <v>31</v>
      </c>
      <c r="H154" s="128">
        <f>SUM(H155:H156)</f>
        <v>2919.7999999999997</v>
      </c>
      <c r="I154" s="128">
        <f>SUM(I155:I156)</f>
        <v>97.199999999999989</v>
      </c>
      <c r="J154" s="82">
        <f>K154/H154</f>
        <v>0.28604698951983015</v>
      </c>
      <c r="K154" s="128">
        <f>SUM(K155:K156)</f>
        <v>835.19999999999993</v>
      </c>
      <c r="L154" s="82">
        <f>M154/H154</f>
        <v>0</v>
      </c>
      <c r="M154" s="128">
        <f t="shared" ref="M154:T154" si="55">SUM(M155:M156)</f>
        <v>0</v>
      </c>
      <c r="N154" s="83">
        <f t="shared" si="55"/>
        <v>0</v>
      </c>
      <c r="O154" s="128">
        <f t="shared" si="55"/>
        <v>0</v>
      </c>
      <c r="P154" s="128">
        <f t="shared" si="55"/>
        <v>0</v>
      </c>
      <c r="Q154" s="128">
        <f t="shared" si="55"/>
        <v>0</v>
      </c>
      <c r="R154" s="128">
        <f t="shared" si="55"/>
        <v>113.39999999999999</v>
      </c>
      <c r="S154" s="128">
        <f t="shared" si="55"/>
        <v>8.4</v>
      </c>
      <c r="T154" s="128">
        <f t="shared" si="55"/>
        <v>377.20000000000005</v>
      </c>
      <c r="U154" s="82">
        <f>V154/H154</f>
        <v>0</v>
      </c>
      <c r="V154" s="128">
        <f>SUM(V155:V156)</f>
        <v>0</v>
      </c>
      <c r="W154" s="82">
        <f t="shared" si="54"/>
        <v>0.18867730666484006</v>
      </c>
      <c r="X154" s="128">
        <f t="shared" ref="X154:AD154" si="56">SUM(X155:X156)</f>
        <v>550.9</v>
      </c>
      <c r="Y154" s="128">
        <f t="shared" si="56"/>
        <v>0</v>
      </c>
      <c r="Z154" s="128">
        <f t="shared" si="56"/>
        <v>0</v>
      </c>
      <c r="AA154" s="128">
        <f t="shared" si="56"/>
        <v>0</v>
      </c>
      <c r="AB154" s="128">
        <f t="shared" si="56"/>
        <v>4902.0999999999995</v>
      </c>
      <c r="AC154" s="148">
        <f t="shared" si="56"/>
        <v>449.29999999999995</v>
      </c>
      <c r="AD154" s="148">
        <f t="shared" si="56"/>
        <v>1000.1999999999999</v>
      </c>
      <c r="AE154" s="148">
        <f>SUM(AE155:AE156)</f>
        <v>4351.1999999999989</v>
      </c>
      <c r="AF154" s="273">
        <f t="shared" si="51"/>
        <v>0.7</v>
      </c>
      <c r="AG154" s="274">
        <f>SUM(AG155:AG156)</f>
        <v>2043.8599999999997</v>
      </c>
      <c r="AH154" s="274"/>
      <c r="AI154" s="148">
        <v>1043.7</v>
      </c>
      <c r="AJ154" s="235">
        <v>0.70001369956846371</v>
      </c>
      <c r="AK154" s="128">
        <v>2043.9</v>
      </c>
      <c r="AL154" s="128"/>
      <c r="AM154" s="433">
        <v>0</v>
      </c>
      <c r="AN154" s="128">
        <v>78.400000000000006</v>
      </c>
    </row>
    <row r="155" spans="2:40" ht="15.75" x14ac:dyDescent="0.25">
      <c r="B155" s="34">
        <v>143</v>
      </c>
      <c r="C155" s="666"/>
      <c r="D155" s="12" t="s">
        <v>861</v>
      </c>
      <c r="E155" s="115">
        <v>4</v>
      </c>
      <c r="F155" s="115">
        <v>18</v>
      </c>
      <c r="G155" s="115">
        <v>17</v>
      </c>
      <c r="H155" s="131">
        <v>1536.8</v>
      </c>
      <c r="I155" s="131">
        <v>54</v>
      </c>
      <c r="J155" s="95">
        <v>0.28103852160333159</v>
      </c>
      <c r="K155" s="131">
        <v>431.9</v>
      </c>
      <c r="L155" s="95">
        <v>0</v>
      </c>
      <c r="M155" s="131">
        <v>0</v>
      </c>
      <c r="N155" s="95">
        <v>0</v>
      </c>
      <c r="O155" s="131">
        <v>0</v>
      </c>
      <c r="P155" s="131">
        <v>0</v>
      </c>
      <c r="Q155" s="131">
        <v>0</v>
      </c>
      <c r="R155" s="131">
        <v>75.599999999999994</v>
      </c>
      <c r="S155" s="131">
        <v>4.2</v>
      </c>
      <c r="T155" s="131">
        <v>199.10000000000002</v>
      </c>
      <c r="U155" s="95">
        <v>0</v>
      </c>
      <c r="V155" s="131">
        <v>0</v>
      </c>
      <c r="W155" s="95">
        <f t="shared" si="54"/>
        <v>0.18636127017178553</v>
      </c>
      <c r="X155" s="317">
        <v>286.39999999999998</v>
      </c>
      <c r="Y155" s="131">
        <v>0</v>
      </c>
      <c r="Z155" s="131">
        <v>0</v>
      </c>
      <c r="AA155" s="131">
        <v>0</v>
      </c>
      <c r="AB155" s="60">
        <f>H155+I155+K155+M155+O155+P155+Q155+R155+S155+T155+V155+X155+Y155+Z155+AA155</f>
        <v>2587.9999999999995</v>
      </c>
      <c r="AC155" s="147">
        <v>237.2</v>
      </c>
      <c r="AD155" s="131">
        <f>AC155+Y155+X155+V155</f>
        <v>523.59999999999991</v>
      </c>
      <c r="AE155" s="131">
        <f>H155+I155+K155+M155+O155+Q155+R155+S155+T155+Z155+AA155</f>
        <v>2301.5999999999995</v>
      </c>
      <c r="AF155" s="271">
        <f t="shared" si="51"/>
        <v>0.7</v>
      </c>
      <c r="AG155" s="272">
        <f>H155*AF155</f>
        <v>1075.76</v>
      </c>
      <c r="AH155" s="272"/>
      <c r="AI155" s="225">
        <v>552.20000000000005</v>
      </c>
      <c r="AJ155" s="234">
        <v>0.70002602811035919</v>
      </c>
      <c r="AK155" s="60">
        <v>1075.8</v>
      </c>
      <c r="AL155" s="131">
        <v>124</v>
      </c>
      <c r="AM155" s="433">
        <v>5.0999999999999997E-2</v>
      </c>
      <c r="AN155" s="131">
        <v>78.400000000000006</v>
      </c>
    </row>
    <row r="156" spans="2:40" s="1" customFormat="1" ht="15.75" x14ac:dyDescent="0.25">
      <c r="B156" s="34">
        <v>144</v>
      </c>
      <c r="C156" s="666"/>
      <c r="D156" s="12" t="s">
        <v>862</v>
      </c>
      <c r="E156" s="115">
        <v>4</v>
      </c>
      <c r="F156" s="115">
        <v>18</v>
      </c>
      <c r="G156" s="115">
        <v>14</v>
      </c>
      <c r="H156" s="131">
        <v>1382.9999999999998</v>
      </c>
      <c r="I156" s="131">
        <v>43.199999999999996</v>
      </c>
      <c r="J156" s="95">
        <v>0.29161243673174259</v>
      </c>
      <c r="K156" s="131">
        <v>403.29999999999995</v>
      </c>
      <c r="L156" s="95">
        <v>0</v>
      </c>
      <c r="M156" s="131">
        <v>0</v>
      </c>
      <c r="N156" s="95">
        <v>0</v>
      </c>
      <c r="O156" s="131">
        <v>0</v>
      </c>
      <c r="P156" s="131">
        <v>0</v>
      </c>
      <c r="Q156" s="131">
        <v>0</v>
      </c>
      <c r="R156" s="131">
        <v>37.799999999999997</v>
      </c>
      <c r="S156" s="131">
        <v>4.2</v>
      </c>
      <c r="T156" s="131">
        <v>178.1</v>
      </c>
      <c r="U156" s="95">
        <v>0</v>
      </c>
      <c r="V156" s="131">
        <v>0</v>
      </c>
      <c r="W156" s="95">
        <f t="shared" si="54"/>
        <v>0.19125090383224877</v>
      </c>
      <c r="X156" s="317">
        <v>264.5</v>
      </c>
      <c r="Y156" s="131">
        <v>0</v>
      </c>
      <c r="Z156" s="131">
        <v>0</v>
      </c>
      <c r="AA156" s="131">
        <v>0</v>
      </c>
      <c r="AB156" s="60">
        <f>H156+I156+K156+M156+O156+P156+Q156+R156+S156+T156+V156+X156+Y156+Z156+AA156</f>
        <v>2314.1</v>
      </c>
      <c r="AC156" s="147">
        <v>212.1</v>
      </c>
      <c r="AD156" s="131">
        <f>AC156+Y156+X156+V156</f>
        <v>476.6</v>
      </c>
      <c r="AE156" s="131">
        <f>H156+I156+K156+M156+O156+Q156+R156+S156+T156+Z156+AA156</f>
        <v>2049.6</v>
      </c>
      <c r="AF156" s="271">
        <f t="shared" si="51"/>
        <v>0.7</v>
      </c>
      <c r="AG156" s="272">
        <f>H156*AF156</f>
        <v>968.0999999999998</v>
      </c>
      <c r="AH156" s="272"/>
      <c r="AI156" s="225">
        <v>491.5</v>
      </c>
      <c r="AJ156" s="234">
        <v>0.70000000000000018</v>
      </c>
      <c r="AK156" s="60">
        <v>968.1</v>
      </c>
      <c r="AL156" s="131"/>
      <c r="AM156" s="433">
        <v>0</v>
      </c>
      <c r="AN156" s="131">
        <v>0</v>
      </c>
    </row>
    <row r="157" spans="2:40" s="1" customFormat="1" ht="15.75" customHeight="1" x14ac:dyDescent="0.25">
      <c r="B157" s="34">
        <v>145</v>
      </c>
      <c r="C157" s="666" t="s">
        <v>135</v>
      </c>
      <c r="D157" s="11" t="s">
        <v>124</v>
      </c>
      <c r="E157" s="125">
        <f>SUM(E158:E159)</f>
        <v>6</v>
      </c>
      <c r="F157" s="125">
        <f>SUM(F158:F159)</f>
        <v>36</v>
      </c>
      <c r="G157" s="125">
        <f>SUM(G158:G159)</f>
        <v>34</v>
      </c>
      <c r="H157" s="57">
        <f>SUM(H158:H159)</f>
        <v>3241.7999999999993</v>
      </c>
      <c r="I157" s="57">
        <f>SUM(I158:I159)</f>
        <v>99.6</v>
      </c>
      <c r="J157" s="82">
        <f>K157/H157</f>
        <v>0.2683694243938553</v>
      </c>
      <c r="K157" s="57">
        <f>SUM(K158:K159)</f>
        <v>870</v>
      </c>
      <c r="L157" s="82">
        <f>M157/H157</f>
        <v>0</v>
      </c>
      <c r="M157" s="57">
        <f t="shared" ref="M157:T157" si="57">SUM(M158:M159)</f>
        <v>0</v>
      </c>
      <c r="N157" s="82">
        <f t="shared" si="57"/>
        <v>0</v>
      </c>
      <c r="O157" s="57">
        <f t="shared" si="57"/>
        <v>0</v>
      </c>
      <c r="P157" s="57">
        <f t="shared" si="57"/>
        <v>0</v>
      </c>
      <c r="Q157" s="57">
        <f t="shared" si="57"/>
        <v>0</v>
      </c>
      <c r="R157" s="57">
        <f t="shared" si="57"/>
        <v>116.69999999999999</v>
      </c>
      <c r="S157" s="57">
        <f t="shared" si="57"/>
        <v>8.4</v>
      </c>
      <c r="T157" s="57">
        <f t="shared" si="57"/>
        <v>419.4</v>
      </c>
      <c r="U157" s="82">
        <f>V157/H157</f>
        <v>0</v>
      </c>
      <c r="V157" s="57">
        <f>SUM(V158:V159)</f>
        <v>0</v>
      </c>
      <c r="W157" s="82">
        <f t="shared" si="54"/>
        <v>0.18952433833055718</v>
      </c>
      <c r="X157" s="57">
        <f t="shared" ref="X157:AD157" si="58">SUM(X158:X159)</f>
        <v>614.40000000000009</v>
      </c>
      <c r="Y157" s="57">
        <f t="shared" si="58"/>
        <v>0</v>
      </c>
      <c r="Z157" s="57">
        <f t="shared" si="58"/>
        <v>0</v>
      </c>
      <c r="AA157" s="57">
        <f t="shared" si="58"/>
        <v>0</v>
      </c>
      <c r="AB157" s="57">
        <f t="shared" si="58"/>
        <v>5370.2999999999993</v>
      </c>
      <c r="AC157" s="141">
        <f t="shared" si="58"/>
        <v>492.2</v>
      </c>
      <c r="AD157" s="141">
        <f t="shared" si="58"/>
        <v>1106.5999999999999</v>
      </c>
      <c r="AE157" s="141">
        <f>SUM(AE158:AE159)</f>
        <v>4755.8999999999996</v>
      </c>
      <c r="AF157" s="269">
        <f t="shared" si="51"/>
        <v>0.7</v>
      </c>
      <c r="AG157" s="270">
        <f>SUM(AG158:AG159)</f>
        <v>2269.2599999999993</v>
      </c>
      <c r="AH157" s="270"/>
      <c r="AI157" s="141">
        <v>1162.7</v>
      </c>
      <c r="AJ157" s="233">
        <v>0.70001233882411029</v>
      </c>
      <c r="AK157" s="57">
        <v>2269.3000000000002</v>
      </c>
      <c r="AL157" s="57"/>
      <c r="AM157" s="433">
        <v>0</v>
      </c>
      <c r="AN157" s="57">
        <v>0</v>
      </c>
    </row>
    <row r="158" spans="2:40" s="1" customFormat="1" ht="15.75" x14ac:dyDescent="0.25">
      <c r="B158" s="34">
        <v>146</v>
      </c>
      <c r="C158" s="666"/>
      <c r="D158" s="12" t="s">
        <v>863</v>
      </c>
      <c r="E158" s="115">
        <v>2</v>
      </c>
      <c r="F158" s="115">
        <v>17</v>
      </c>
      <c r="G158" s="115">
        <v>16</v>
      </c>
      <c r="H158" s="131">
        <v>1599.7999999999997</v>
      </c>
      <c r="I158" s="131">
        <v>50.4</v>
      </c>
      <c r="J158" s="95">
        <v>0.2488436054506814</v>
      </c>
      <c r="K158" s="131">
        <v>398.1</v>
      </c>
      <c r="L158" s="95">
        <v>0</v>
      </c>
      <c r="M158" s="131">
        <v>0</v>
      </c>
      <c r="N158" s="95">
        <v>0</v>
      </c>
      <c r="O158" s="131">
        <v>0</v>
      </c>
      <c r="P158" s="131">
        <v>0</v>
      </c>
      <c r="Q158" s="131">
        <v>0</v>
      </c>
      <c r="R158" s="131">
        <v>38.1</v>
      </c>
      <c r="S158" s="131">
        <v>4.2</v>
      </c>
      <c r="T158" s="131">
        <v>199.9</v>
      </c>
      <c r="U158" s="95">
        <v>0</v>
      </c>
      <c r="V158" s="131">
        <v>0</v>
      </c>
      <c r="W158" s="95">
        <f t="shared" si="54"/>
        <v>0.19202400300037512</v>
      </c>
      <c r="X158" s="317">
        <v>307.20000000000005</v>
      </c>
      <c r="Y158" s="131">
        <v>0</v>
      </c>
      <c r="Z158" s="131">
        <v>0</v>
      </c>
      <c r="AA158" s="131">
        <v>0</v>
      </c>
      <c r="AB158" s="60">
        <f>H158+I158+K158+M158+O158+P158+Q158+R158+S158+T158+V158+X158+Y158+Z158+AA158</f>
        <v>2597.6999999999998</v>
      </c>
      <c r="AC158" s="147">
        <v>238.1</v>
      </c>
      <c r="AD158" s="131">
        <f>AC158+Y158+X158+V158</f>
        <v>545.30000000000007</v>
      </c>
      <c r="AE158" s="131">
        <f>H158+I158+K158+M158+O158+Q158+R158+S158+T158+Z158+AA158</f>
        <v>2290.4999999999995</v>
      </c>
      <c r="AF158" s="271">
        <f t="shared" si="51"/>
        <v>0.7</v>
      </c>
      <c r="AG158" s="272">
        <f>H158*AF158</f>
        <v>1119.8599999999997</v>
      </c>
      <c r="AH158" s="272"/>
      <c r="AI158" s="225">
        <v>574.6</v>
      </c>
      <c r="AJ158" s="234">
        <v>0.70002500312539084</v>
      </c>
      <c r="AK158" s="60">
        <v>1119.9000000000001</v>
      </c>
      <c r="AL158" s="131"/>
      <c r="AM158" s="433">
        <v>0</v>
      </c>
      <c r="AN158" s="131">
        <v>0</v>
      </c>
    </row>
    <row r="159" spans="2:40" s="1" customFormat="1" ht="15.75" x14ac:dyDescent="0.25">
      <c r="B159" s="34">
        <v>147</v>
      </c>
      <c r="C159" s="666"/>
      <c r="D159" s="12" t="s">
        <v>727</v>
      </c>
      <c r="E159" s="115">
        <v>4</v>
      </c>
      <c r="F159" s="115">
        <v>19</v>
      </c>
      <c r="G159" s="115">
        <v>18</v>
      </c>
      <c r="H159" s="131">
        <v>1641.9999999999998</v>
      </c>
      <c r="I159" s="131">
        <v>49.2</v>
      </c>
      <c r="J159" s="95">
        <v>0.28739342265529844</v>
      </c>
      <c r="K159" s="131">
        <v>471.9</v>
      </c>
      <c r="L159" s="95">
        <v>0</v>
      </c>
      <c r="M159" s="131">
        <v>0</v>
      </c>
      <c r="N159" s="95">
        <v>0</v>
      </c>
      <c r="O159" s="131">
        <v>0</v>
      </c>
      <c r="P159" s="131">
        <v>0</v>
      </c>
      <c r="Q159" s="131">
        <v>0</v>
      </c>
      <c r="R159" s="131">
        <v>78.599999999999994</v>
      </c>
      <c r="S159" s="131">
        <v>4.2</v>
      </c>
      <c r="T159" s="131">
        <v>219.5</v>
      </c>
      <c r="U159" s="95">
        <v>0</v>
      </c>
      <c r="V159" s="131">
        <v>0</v>
      </c>
      <c r="W159" s="95">
        <f t="shared" si="54"/>
        <v>0.18708891595615104</v>
      </c>
      <c r="X159" s="317">
        <v>307.2</v>
      </c>
      <c r="Y159" s="131">
        <v>0</v>
      </c>
      <c r="Z159" s="131">
        <v>0</v>
      </c>
      <c r="AA159" s="131">
        <v>0</v>
      </c>
      <c r="AB159" s="60">
        <f>H159+I159+K159+M159+O159+P159+Q159+R159+S159+T159+V159+X159+Y159+Z159+AA159</f>
        <v>2772.5999999999995</v>
      </c>
      <c r="AC159" s="147">
        <v>254.1</v>
      </c>
      <c r="AD159" s="131">
        <f>AC159+Y159+X159+V159</f>
        <v>561.29999999999995</v>
      </c>
      <c r="AE159" s="131">
        <f>H159+I159+K159+M159+O159+Q159+R159+S159+T159+Z159+AA159</f>
        <v>2465.3999999999996</v>
      </c>
      <c r="AF159" s="271">
        <f t="shared" si="51"/>
        <v>0.7</v>
      </c>
      <c r="AG159" s="272">
        <f>H159*AF159</f>
        <v>1149.3999999999999</v>
      </c>
      <c r="AH159" s="272"/>
      <c r="AI159" s="225">
        <v>588.1</v>
      </c>
      <c r="AJ159" s="234">
        <v>0.70000000000000018</v>
      </c>
      <c r="AK159" s="60">
        <v>1149.4000000000001</v>
      </c>
      <c r="AL159" s="131"/>
      <c r="AM159" s="433">
        <v>0</v>
      </c>
      <c r="AN159" s="131">
        <v>0</v>
      </c>
    </row>
    <row r="160" spans="2:40" ht="36.75" customHeight="1" x14ac:dyDescent="0.25">
      <c r="B160" s="34">
        <v>148</v>
      </c>
      <c r="C160" s="663" t="s">
        <v>136</v>
      </c>
      <c r="D160" s="664"/>
      <c r="E160" s="117">
        <f t="shared" ref="E160:AA160" si="59">E162</f>
        <v>94</v>
      </c>
      <c r="F160" s="117">
        <f t="shared" si="59"/>
        <v>452</v>
      </c>
      <c r="G160" s="117">
        <f t="shared" si="59"/>
        <v>431</v>
      </c>
      <c r="H160" s="132">
        <f t="shared" si="59"/>
        <v>40007.333999999995</v>
      </c>
      <c r="I160" s="132">
        <f t="shared" si="59"/>
        <v>926.4</v>
      </c>
      <c r="J160" s="87">
        <f>K160/H160</f>
        <v>0.26085133690737811</v>
      </c>
      <c r="K160" s="132">
        <f t="shared" si="59"/>
        <v>10435.966560000001</v>
      </c>
      <c r="L160" s="87">
        <f>M160/H160</f>
        <v>0</v>
      </c>
      <c r="M160" s="132">
        <f t="shared" si="59"/>
        <v>0</v>
      </c>
      <c r="N160" s="87">
        <f>O160/H160</f>
        <v>0</v>
      </c>
      <c r="O160" s="132">
        <f t="shared" si="59"/>
        <v>0</v>
      </c>
      <c r="P160" s="132">
        <f t="shared" si="59"/>
        <v>0</v>
      </c>
      <c r="Q160" s="132">
        <f t="shared" si="59"/>
        <v>0</v>
      </c>
      <c r="R160" s="132">
        <f t="shared" si="59"/>
        <v>0</v>
      </c>
      <c r="S160" s="132">
        <f t="shared" si="59"/>
        <v>0</v>
      </c>
      <c r="T160" s="132">
        <f t="shared" si="59"/>
        <v>4877.6293333333333</v>
      </c>
      <c r="U160" s="87">
        <f>V160/H160</f>
        <v>0</v>
      </c>
      <c r="V160" s="132">
        <f t="shared" si="59"/>
        <v>0</v>
      </c>
      <c r="W160" s="87">
        <f t="shared" si="54"/>
        <v>0.17838029697255006</v>
      </c>
      <c r="X160" s="315">
        <f t="shared" si="59"/>
        <v>7136.5201199999983</v>
      </c>
      <c r="Y160" s="132">
        <f t="shared" si="59"/>
        <v>4613.6500000000005</v>
      </c>
      <c r="Z160" s="132">
        <f t="shared" si="59"/>
        <v>1203</v>
      </c>
      <c r="AA160" s="132">
        <f t="shared" si="59"/>
        <v>0</v>
      </c>
      <c r="AB160" s="132">
        <f>AB161+AB162</f>
        <v>71934.878013333335</v>
      </c>
      <c r="AC160" s="129">
        <f>AC162+AC161</f>
        <v>4289.0000000000009</v>
      </c>
      <c r="AD160" s="129">
        <f>AD162+AD161</f>
        <v>16336.554119999997</v>
      </c>
      <c r="AE160" s="129">
        <f>AE162+AE161</f>
        <v>59887.323893333327</v>
      </c>
      <c r="AF160" s="258">
        <f t="shared" si="51"/>
        <v>0.7</v>
      </c>
      <c r="AG160" s="255">
        <f>AG162+AG161</f>
        <v>28966.009799999996</v>
      </c>
      <c r="AH160" s="255"/>
      <c r="AI160" s="129">
        <v>12629.400000000001</v>
      </c>
      <c r="AJ160" s="226">
        <v>0.724016104647213</v>
      </c>
      <c r="AK160" s="132">
        <v>28965.954119999999</v>
      </c>
      <c r="AL160" s="132"/>
      <c r="AM160" s="424"/>
      <c r="AN160" s="129">
        <v>1451.7</v>
      </c>
    </row>
    <row r="161" spans="2:40" ht="38.25" customHeight="1" x14ac:dyDescent="0.25">
      <c r="B161" s="34">
        <v>149</v>
      </c>
      <c r="C161" s="306" t="s">
        <v>809</v>
      </c>
      <c r="D161" s="207"/>
      <c r="E161" s="350"/>
      <c r="F161" s="350">
        <v>15</v>
      </c>
      <c r="G161" s="350">
        <v>12</v>
      </c>
      <c r="H161" s="355">
        <v>1372.68</v>
      </c>
      <c r="I161" s="355">
        <v>69.599999999999994</v>
      </c>
      <c r="J161" s="363">
        <f>K161/H161</f>
        <v>0.51739225456770688</v>
      </c>
      <c r="K161" s="364">
        <v>710.21399999999994</v>
      </c>
      <c r="L161" s="363">
        <v>0</v>
      </c>
      <c r="M161" s="364">
        <v>0</v>
      </c>
      <c r="N161" s="363">
        <v>0</v>
      </c>
      <c r="O161" s="355">
        <v>0</v>
      </c>
      <c r="P161" s="355">
        <v>0</v>
      </c>
      <c r="Q161" s="355">
        <v>73</v>
      </c>
      <c r="R161" s="355">
        <v>0</v>
      </c>
      <c r="S161" s="355">
        <v>0</v>
      </c>
      <c r="T161" s="355">
        <v>211.5</v>
      </c>
      <c r="U161" s="363">
        <f>V161/H161</f>
        <v>9.4486697555147575E-2</v>
      </c>
      <c r="V161" s="355">
        <v>129.69999999999999</v>
      </c>
      <c r="W161" s="363">
        <f t="shared" si="54"/>
        <v>0.12215811405425883</v>
      </c>
      <c r="X161" s="365">
        <f>387.684-220</f>
        <v>167.68400000000003</v>
      </c>
      <c r="Y161" s="355">
        <v>0</v>
      </c>
      <c r="Z161" s="355">
        <v>0</v>
      </c>
      <c r="AA161" s="355">
        <v>0</v>
      </c>
      <c r="AB161" s="355">
        <f>H161+I161+K161+M161+O161+P161+Q161+R161+S161+T161+V161+X161+Y161+Z161+AA161</f>
        <v>2734.3779999999997</v>
      </c>
      <c r="AC161" s="356">
        <v>256.89999999999998</v>
      </c>
      <c r="AD161" s="309">
        <f>AC161+Y161+X161+V161</f>
        <v>554.28399999999999</v>
      </c>
      <c r="AE161" s="355">
        <f>H161+I161+K161+M161+O161+Q161+R161+S161+T161+Z161+AA161</f>
        <v>2436.9939999999997</v>
      </c>
      <c r="AF161" s="358">
        <f t="shared" si="51"/>
        <v>0.7</v>
      </c>
      <c r="AG161" s="359">
        <f>H161*AF161</f>
        <v>960.87599999999998</v>
      </c>
      <c r="AH161" s="359"/>
      <c r="AI161" s="360">
        <v>406.6</v>
      </c>
      <c r="AJ161" s="357">
        <v>0.70000582801526934</v>
      </c>
      <c r="AK161" s="362">
        <v>960.88400000000001</v>
      </c>
      <c r="AL161" s="355"/>
      <c r="AM161" s="434"/>
      <c r="AN161" s="355">
        <v>0</v>
      </c>
    </row>
    <row r="162" spans="2:40" ht="18.75" x14ac:dyDescent="0.3">
      <c r="B162" s="34">
        <v>150</v>
      </c>
      <c r="C162" s="10" t="s">
        <v>710</v>
      </c>
      <c r="D162" s="33"/>
      <c r="E162" s="154">
        <f t="shared" ref="E162:AB162" si="60">E163+E166+E169+E172+E175+E178+E179+E182+E185</f>
        <v>94</v>
      </c>
      <c r="F162" s="154">
        <f t="shared" si="60"/>
        <v>452</v>
      </c>
      <c r="G162" s="154">
        <f>G163+G166+G169+G172+G175+G178+G179+G182+G185</f>
        <v>431</v>
      </c>
      <c r="H162" s="65">
        <f t="shared" si="60"/>
        <v>40007.333999999995</v>
      </c>
      <c r="I162" s="65">
        <f t="shared" si="60"/>
        <v>926.4</v>
      </c>
      <c r="J162" s="94">
        <f>K162/H162</f>
        <v>0.26085133690737811</v>
      </c>
      <c r="K162" s="65">
        <f t="shared" si="60"/>
        <v>10435.966560000001</v>
      </c>
      <c r="L162" s="94">
        <f>M162/H162</f>
        <v>0</v>
      </c>
      <c r="M162" s="65">
        <f t="shared" si="60"/>
        <v>0</v>
      </c>
      <c r="N162" s="94">
        <f>O162/H162</f>
        <v>0</v>
      </c>
      <c r="O162" s="65">
        <f t="shared" si="60"/>
        <v>0</v>
      </c>
      <c r="P162" s="65">
        <f t="shared" si="60"/>
        <v>0</v>
      </c>
      <c r="Q162" s="65">
        <f t="shared" si="60"/>
        <v>0</v>
      </c>
      <c r="R162" s="65">
        <f t="shared" si="60"/>
        <v>0</v>
      </c>
      <c r="S162" s="65">
        <f t="shared" si="60"/>
        <v>0</v>
      </c>
      <c r="T162" s="65">
        <f t="shared" si="60"/>
        <v>4877.6293333333333</v>
      </c>
      <c r="U162" s="94">
        <f>V162/H162</f>
        <v>0</v>
      </c>
      <c r="V162" s="65">
        <f t="shared" si="60"/>
        <v>0</v>
      </c>
      <c r="W162" s="94">
        <f t="shared" si="54"/>
        <v>0.17838029697255006</v>
      </c>
      <c r="X162" s="65">
        <f t="shared" si="60"/>
        <v>7136.5201199999983</v>
      </c>
      <c r="Y162" s="65">
        <f t="shared" si="60"/>
        <v>4613.6500000000005</v>
      </c>
      <c r="Z162" s="65">
        <f t="shared" si="60"/>
        <v>1203</v>
      </c>
      <c r="AA162" s="65">
        <f t="shared" si="60"/>
        <v>0</v>
      </c>
      <c r="AB162" s="65">
        <f t="shared" si="60"/>
        <v>69200.500013333338</v>
      </c>
      <c r="AC162" s="62">
        <f>AC163+AC166+AC169+AC172+AC175+AC178+AC179+AC182+AC185</f>
        <v>4032.1000000000008</v>
      </c>
      <c r="AD162" s="62">
        <f>AD163+AD166+AD169+AD172+AD175+AD178+AD179+AD182+AD185</f>
        <v>15782.270119999997</v>
      </c>
      <c r="AE162" s="62">
        <f>AE163+AE166+AE169+AE172+AE175+AE178+AE179+AE182+AE185</f>
        <v>57450.329893333328</v>
      </c>
      <c r="AF162" s="267">
        <f t="shared" si="51"/>
        <v>0.7</v>
      </c>
      <c r="AG162" s="268">
        <f>AG163+AG166+AG169+AG172+AG175+AG178+AG179+AG182+AG185</f>
        <v>28005.133799999996</v>
      </c>
      <c r="AH162" s="268"/>
      <c r="AI162" s="62">
        <v>12222.800000000001</v>
      </c>
      <c r="AJ162" s="232">
        <v>0.69999840829183968</v>
      </c>
      <c r="AK162" s="65">
        <v>28005.070119999997</v>
      </c>
      <c r="AL162" s="65">
        <v>116.5893271461717</v>
      </c>
      <c r="AM162" s="429">
        <v>5.0999999999999997E-2</v>
      </c>
      <c r="AN162" s="65">
        <v>1451.7</v>
      </c>
    </row>
    <row r="163" spans="2:40" s="1" customFormat="1" ht="15.75" customHeight="1" x14ac:dyDescent="0.25">
      <c r="B163" s="34">
        <v>151</v>
      </c>
      <c r="C163" s="667" t="s">
        <v>137</v>
      </c>
      <c r="D163" s="11" t="s">
        <v>124</v>
      </c>
      <c r="E163" s="125">
        <f t="shared" ref="E163:AB163" si="61">E164+E165</f>
        <v>11</v>
      </c>
      <c r="F163" s="125">
        <f t="shared" si="61"/>
        <v>48</v>
      </c>
      <c r="G163" s="125">
        <f t="shared" si="61"/>
        <v>41.5</v>
      </c>
      <c r="H163" s="57">
        <f t="shared" si="61"/>
        <v>3804.0659999999998</v>
      </c>
      <c r="I163" s="57">
        <f t="shared" si="61"/>
        <v>96</v>
      </c>
      <c r="J163" s="82">
        <f>K163/H163</f>
        <v>0.2723369783805013</v>
      </c>
      <c r="K163" s="57">
        <f t="shared" si="61"/>
        <v>1035.98784</v>
      </c>
      <c r="L163" s="82">
        <f>M163/H163</f>
        <v>0</v>
      </c>
      <c r="M163" s="57">
        <f t="shared" si="61"/>
        <v>0</v>
      </c>
      <c r="N163" s="82">
        <f t="shared" si="61"/>
        <v>0</v>
      </c>
      <c r="O163" s="57">
        <f t="shared" si="61"/>
        <v>0</v>
      </c>
      <c r="P163" s="57">
        <f t="shared" si="61"/>
        <v>0</v>
      </c>
      <c r="Q163" s="57">
        <f t="shared" si="61"/>
        <v>0</v>
      </c>
      <c r="R163" s="57">
        <f t="shared" si="61"/>
        <v>0</v>
      </c>
      <c r="S163" s="57">
        <f t="shared" si="61"/>
        <v>0</v>
      </c>
      <c r="T163" s="57">
        <f t="shared" si="61"/>
        <v>468.20833333333337</v>
      </c>
      <c r="U163" s="82">
        <f>V163/H163</f>
        <v>0</v>
      </c>
      <c r="V163" s="57">
        <f t="shared" si="61"/>
        <v>0</v>
      </c>
      <c r="W163" s="82">
        <f t="shared" si="54"/>
        <v>0.18</v>
      </c>
      <c r="X163" s="57">
        <f t="shared" si="61"/>
        <v>684.73187999999993</v>
      </c>
      <c r="Y163" s="57">
        <f t="shared" si="61"/>
        <v>451.05833333333339</v>
      </c>
      <c r="Z163" s="57">
        <f t="shared" si="61"/>
        <v>110</v>
      </c>
      <c r="AA163" s="57">
        <f t="shared" si="61"/>
        <v>0</v>
      </c>
      <c r="AB163" s="57">
        <f t="shared" si="61"/>
        <v>6650.0523866666681</v>
      </c>
      <c r="AC163" s="141">
        <f>AC164+AC165</f>
        <v>389.5</v>
      </c>
      <c r="AD163" s="141">
        <f>AD164+AD165</f>
        <v>1525.2902133333332</v>
      </c>
      <c r="AE163" s="141">
        <f>AE164+AE165</f>
        <v>5514.2621733333335</v>
      </c>
      <c r="AF163" s="269">
        <f t="shared" si="51"/>
        <v>0.7</v>
      </c>
      <c r="AG163" s="270">
        <f>AG164+AG165</f>
        <v>2662.8462</v>
      </c>
      <c r="AH163" s="270"/>
      <c r="AI163" s="141">
        <v>1137.5999999999999</v>
      </c>
      <c r="AJ163" s="233">
        <v>0.70001157007615888</v>
      </c>
      <c r="AK163" s="57">
        <v>2662.8902133333331</v>
      </c>
      <c r="AL163" s="57"/>
      <c r="AM163" s="433">
        <v>0</v>
      </c>
      <c r="AN163" s="57">
        <v>182.6</v>
      </c>
    </row>
    <row r="164" spans="2:40" s="1" customFormat="1" ht="15.75" x14ac:dyDescent="0.25">
      <c r="B164" s="34">
        <v>152</v>
      </c>
      <c r="C164" s="667"/>
      <c r="D164" s="12" t="s">
        <v>138</v>
      </c>
      <c r="E164" s="115">
        <v>7</v>
      </c>
      <c r="F164" s="115">
        <v>30</v>
      </c>
      <c r="G164" s="115">
        <v>28.5</v>
      </c>
      <c r="H164" s="131">
        <v>2571.9900000000002</v>
      </c>
      <c r="I164" s="131">
        <v>57.599999999999994</v>
      </c>
      <c r="J164" s="95">
        <v>0.26460308166050406</v>
      </c>
      <c r="K164" s="131">
        <v>680.55647999999997</v>
      </c>
      <c r="L164" s="95">
        <v>0</v>
      </c>
      <c r="M164" s="131">
        <v>0</v>
      </c>
      <c r="N164" s="95">
        <v>0</v>
      </c>
      <c r="O164" s="131">
        <v>0</v>
      </c>
      <c r="P164" s="131">
        <v>0</v>
      </c>
      <c r="Q164" s="131">
        <v>0</v>
      </c>
      <c r="R164" s="131">
        <v>0</v>
      </c>
      <c r="S164" s="131">
        <v>0</v>
      </c>
      <c r="T164" s="131">
        <v>314.42500000000001</v>
      </c>
      <c r="U164" s="95">
        <v>0</v>
      </c>
      <c r="V164" s="131">
        <v>0</v>
      </c>
      <c r="W164" s="95">
        <f t="shared" si="54"/>
        <v>0.17999999999999997</v>
      </c>
      <c r="X164" s="317">
        <v>462.95819999999998</v>
      </c>
      <c r="Y164" s="131">
        <v>303.97500000000002</v>
      </c>
      <c r="Z164" s="131">
        <v>80</v>
      </c>
      <c r="AA164" s="131">
        <v>0</v>
      </c>
      <c r="AB164" s="60">
        <f>H164+I164+K164+M164+O164+P164+Q164+R164+S164+T164+V164+X164+Y164+Z164+AA164</f>
        <v>4471.5046800000009</v>
      </c>
      <c r="AC164" s="147">
        <v>261.89999999999998</v>
      </c>
      <c r="AD164" s="131">
        <f>AC164+Y164+X164+V164</f>
        <v>1028.8332</v>
      </c>
      <c r="AE164" s="131">
        <f>H164+I164+K164+M164+O164+Q164+R164+S164+T164+Z164+AA164</f>
        <v>3704.5714800000005</v>
      </c>
      <c r="AF164" s="271">
        <f t="shared" si="51"/>
        <v>0.7</v>
      </c>
      <c r="AG164" s="272">
        <f>H164*AF164</f>
        <v>1800.393</v>
      </c>
      <c r="AH164" s="272"/>
      <c r="AI164" s="225">
        <v>771.6</v>
      </c>
      <c r="AJ164" s="234">
        <v>0.70001562992080058</v>
      </c>
      <c r="AK164" s="60">
        <v>1800.4331999999999</v>
      </c>
      <c r="AL164" s="131">
        <v>152</v>
      </c>
      <c r="AM164" s="435">
        <v>7.0999999999999994E-2</v>
      </c>
      <c r="AN164" s="131">
        <v>182.6</v>
      </c>
    </row>
    <row r="165" spans="2:40" s="1" customFormat="1" ht="15.75" x14ac:dyDescent="0.25">
      <c r="B165" s="34">
        <v>153</v>
      </c>
      <c r="C165" s="667"/>
      <c r="D165" s="12" t="s">
        <v>139</v>
      </c>
      <c r="E165" s="115">
        <v>4</v>
      </c>
      <c r="F165" s="115">
        <v>18</v>
      </c>
      <c r="G165" s="115">
        <v>13</v>
      </c>
      <c r="H165" s="131">
        <v>1232.0759999999998</v>
      </c>
      <c r="I165" s="131">
        <v>38.4</v>
      </c>
      <c r="J165" s="95">
        <v>0.28848168457140633</v>
      </c>
      <c r="K165" s="131">
        <v>355.43135999999998</v>
      </c>
      <c r="L165" s="95">
        <v>0</v>
      </c>
      <c r="M165" s="131">
        <v>0</v>
      </c>
      <c r="N165" s="95">
        <v>0</v>
      </c>
      <c r="O165" s="131">
        <v>0</v>
      </c>
      <c r="P165" s="131">
        <v>0</v>
      </c>
      <c r="Q165" s="131">
        <v>0</v>
      </c>
      <c r="R165" s="131">
        <v>0</v>
      </c>
      <c r="S165" s="131">
        <v>0</v>
      </c>
      <c r="T165" s="131">
        <v>153.78333333333333</v>
      </c>
      <c r="U165" s="95">
        <v>0</v>
      </c>
      <c r="V165" s="131">
        <v>0</v>
      </c>
      <c r="W165" s="95">
        <f t="shared" si="54"/>
        <v>0.18000000000000002</v>
      </c>
      <c r="X165" s="317">
        <v>221.77367999999998</v>
      </c>
      <c r="Y165" s="131">
        <v>147.08333333333334</v>
      </c>
      <c r="Z165" s="131">
        <v>30</v>
      </c>
      <c r="AA165" s="131">
        <v>0</v>
      </c>
      <c r="AB165" s="60">
        <f>H165+I165+K165+M165+O165+P165+Q165+R165+S165+T165+V165+X165+Y165+Z165+AA165</f>
        <v>2178.5477066666667</v>
      </c>
      <c r="AC165" s="147">
        <v>127.6</v>
      </c>
      <c r="AD165" s="131">
        <f>AC165+Y165+X165+V165</f>
        <v>496.45701333333329</v>
      </c>
      <c r="AE165" s="131">
        <f>H165+I165+K165+M165+O165+Q165+R165+S165+T165+Z165+AA165</f>
        <v>1809.6906933333332</v>
      </c>
      <c r="AF165" s="271">
        <f t="shared" si="51"/>
        <v>0.7</v>
      </c>
      <c r="AG165" s="272">
        <f>H165*AF165</f>
        <v>862.45319999999981</v>
      </c>
      <c r="AH165" s="272"/>
      <c r="AI165" s="225">
        <v>366</v>
      </c>
      <c r="AJ165" s="234">
        <v>0.70000309504716707</v>
      </c>
      <c r="AK165" s="60">
        <v>862.45701333333329</v>
      </c>
      <c r="AL165" s="131"/>
      <c r="AM165" s="435">
        <v>0</v>
      </c>
      <c r="AN165" s="131">
        <v>0</v>
      </c>
    </row>
    <row r="166" spans="2:40" s="1" customFormat="1" ht="15.75" customHeight="1" x14ac:dyDescent="0.25">
      <c r="B166" s="34">
        <v>154</v>
      </c>
      <c r="C166" s="683" t="s">
        <v>140</v>
      </c>
      <c r="D166" s="11" t="s">
        <v>124</v>
      </c>
      <c r="E166" s="125">
        <f t="shared" ref="E166:AB166" si="62">E167+E168</f>
        <v>6</v>
      </c>
      <c r="F166" s="125">
        <f t="shared" si="62"/>
        <v>37</v>
      </c>
      <c r="G166" s="125">
        <f t="shared" si="62"/>
        <v>37</v>
      </c>
      <c r="H166" s="57">
        <f t="shared" si="62"/>
        <v>3558.404</v>
      </c>
      <c r="I166" s="57">
        <f t="shared" si="62"/>
        <v>90.6</v>
      </c>
      <c r="J166" s="82">
        <f>K166/H166</f>
        <v>0.27903044173736319</v>
      </c>
      <c r="K166" s="57">
        <f t="shared" si="62"/>
        <v>992.90304000000003</v>
      </c>
      <c r="L166" s="82">
        <f>M166/H166</f>
        <v>0</v>
      </c>
      <c r="M166" s="57">
        <f t="shared" si="62"/>
        <v>0</v>
      </c>
      <c r="N166" s="82">
        <f t="shared" si="62"/>
        <v>0</v>
      </c>
      <c r="O166" s="57">
        <f t="shared" si="62"/>
        <v>0</v>
      </c>
      <c r="P166" s="57">
        <f t="shared" si="62"/>
        <v>0</v>
      </c>
      <c r="Q166" s="57">
        <f t="shared" si="62"/>
        <v>0</v>
      </c>
      <c r="R166" s="57">
        <f t="shared" si="62"/>
        <v>0</v>
      </c>
      <c r="S166" s="57">
        <f t="shared" si="62"/>
        <v>0</v>
      </c>
      <c r="T166" s="57">
        <f t="shared" si="62"/>
        <v>491.74166666666667</v>
      </c>
      <c r="U166" s="82">
        <f>V166/H166</f>
        <v>0</v>
      </c>
      <c r="V166" s="57">
        <f t="shared" si="62"/>
        <v>0</v>
      </c>
      <c r="W166" s="82">
        <f t="shared" si="54"/>
        <v>0.17595324195903553</v>
      </c>
      <c r="X166" s="57">
        <f t="shared" si="62"/>
        <v>626.11271999999985</v>
      </c>
      <c r="Y166" s="57">
        <f t="shared" si="62"/>
        <v>474.20833333333331</v>
      </c>
      <c r="Z166" s="57">
        <f t="shared" si="62"/>
        <v>92</v>
      </c>
      <c r="AA166" s="57">
        <f t="shared" si="62"/>
        <v>0</v>
      </c>
      <c r="AB166" s="57">
        <f t="shared" si="62"/>
        <v>6325.96976</v>
      </c>
      <c r="AC166" s="141">
        <f>AC167+AC168</f>
        <v>365.8</v>
      </c>
      <c r="AD166" s="141">
        <f>AD167+AD168</f>
        <v>1466.1210533333333</v>
      </c>
      <c r="AE166" s="141">
        <f>AE167+AE168</f>
        <v>5225.6487066666668</v>
      </c>
      <c r="AF166" s="269">
        <f t="shared" si="51"/>
        <v>0.7</v>
      </c>
      <c r="AG166" s="270">
        <f>AG167+AG168</f>
        <v>2490.8827999999999</v>
      </c>
      <c r="AH166" s="270"/>
      <c r="AI166" s="141">
        <v>1024.7</v>
      </c>
      <c r="AJ166" s="233">
        <v>0.69998264765140017</v>
      </c>
      <c r="AK166" s="57">
        <v>2490.8210533333331</v>
      </c>
      <c r="AL166" s="57"/>
      <c r="AM166" s="433">
        <v>0</v>
      </c>
      <c r="AN166" s="57">
        <v>0</v>
      </c>
    </row>
    <row r="167" spans="2:40" s="1" customFormat="1" ht="15.75" x14ac:dyDescent="0.25">
      <c r="B167" s="34">
        <v>155</v>
      </c>
      <c r="C167" s="683"/>
      <c r="D167" s="12" t="s">
        <v>141</v>
      </c>
      <c r="E167" s="115">
        <v>3</v>
      </c>
      <c r="F167" s="115">
        <v>22</v>
      </c>
      <c r="G167" s="115">
        <v>22</v>
      </c>
      <c r="H167" s="131">
        <v>2131.8200000000002</v>
      </c>
      <c r="I167" s="131">
        <v>52.2</v>
      </c>
      <c r="J167" s="95">
        <v>0.269754857351934</v>
      </c>
      <c r="K167" s="131">
        <v>575.06880000000001</v>
      </c>
      <c r="L167" s="95">
        <v>0</v>
      </c>
      <c r="M167" s="131">
        <v>0</v>
      </c>
      <c r="N167" s="95">
        <v>0</v>
      </c>
      <c r="O167" s="131">
        <v>0</v>
      </c>
      <c r="P167" s="131">
        <v>0</v>
      </c>
      <c r="Q167" s="131">
        <v>0</v>
      </c>
      <c r="R167" s="131">
        <v>0</v>
      </c>
      <c r="S167" s="131">
        <v>0</v>
      </c>
      <c r="T167" s="131">
        <v>296.59166666666664</v>
      </c>
      <c r="U167" s="95">
        <v>0</v>
      </c>
      <c r="V167" s="131">
        <v>0</v>
      </c>
      <c r="W167" s="95">
        <f t="shared" si="54"/>
        <v>0.17324520831965173</v>
      </c>
      <c r="X167" s="317">
        <v>369.32759999999996</v>
      </c>
      <c r="Y167" s="131">
        <v>292.41666666666663</v>
      </c>
      <c r="Z167" s="131">
        <v>32</v>
      </c>
      <c r="AA167" s="131">
        <v>0</v>
      </c>
      <c r="AB167" s="60">
        <f>H167+I167+K167+M167+O167+P167+Q167+R167+S167+T167+V167+X167+Y167+Z167+AA167</f>
        <v>3749.4247333333333</v>
      </c>
      <c r="AC167" s="147">
        <v>214.9</v>
      </c>
      <c r="AD167" s="131">
        <f>AC167+Y167+X167+V167</f>
        <v>876.64426666666657</v>
      </c>
      <c r="AE167" s="131">
        <f>H167+I167+K167+M167+O167+Q167+R167+S167+T167+Z167+AA167</f>
        <v>3087.6804666666667</v>
      </c>
      <c r="AF167" s="271">
        <f t="shared" si="51"/>
        <v>0.7</v>
      </c>
      <c r="AG167" s="272">
        <f>H167*AF167</f>
        <v>1492.2740000000001</v>
      </c>
      <c r="AH167" s="272"/>
      <c r="AI167" s="225">
        <v>615.6</v>
      </c>
      <c r="AJ167" s="234">
        <v>0.69998605260606739</v>
      </c>
      <c r="AK167" s="60">
        <v>1492.2442666666666</v>
      </c>
      <c r="AL167" s="131"/>
      <c r="AM167" s="435">
        <v>0</v>
      </c>
      <c r="AN167" s="131">
        <v>0</v>
      </c>
    </row>
    <row r="168" spans="2:40" s="1" customFormat="1" ht="15.75" x14ac:dyDescent="0.25">
      <c r="B168" s="34">
        <v>156</v>
      </c>
      <c r="C168" s="683"/>
      <c r="D168" s="12" t="s">
        <v>142</v>
      </c>
      <c r="E168" s="115">
        <v>3</v>
      </c>
      <c r="F168" s="115">
        <v>15</v>
      </c>
      <c r="G168" s="115">
        <v>15</v>
      </c>
      <c r="H168" s="131">
        <v>1426.5839999999998</v>
      </c>
      <c r="I168" s="131">
        <v>38.4</v>
      </c>
      <c r="J168" s="95">
        <v>0.29289143856933769</v>
      </c>
      <c r="K168" s="131">
        <v>417.83424000000002</v>
      </c>
      <c r="L168" s="95">
        <v>0</v>
      </c>
      <c r="M168" s="131">
        <v>0</v>
      </c>
      <c r="N168" s="95">
        <v>0</v>
      </c>
      <c r="O168" s="131">
        <v>0</v>
      </c>
      <c r="P168" s="131">
        <v>0</v>
      </c>
      <c r="Q168" s="131">
        <v>0</v>
      </c>
      <c r="R168" s="131">
        <v>0</v>
      </c>
      <c r="S168" s="131">
        <v>0</v>
      </c>
      <c r="T168" s="131">
        <v>195.15000000000003</v>
      </c>
      <c r="U168" s="95">
        <v>0</v>
      </c>
      <c r="V168" s="131">
        <v>0</v>
      </c>
      <c r="W168" s="95">
        <f t="shared" si="54"/>
        <v>0.18</v>
      </c>
      <c r="X168" s="317">
        <v>256.78511999999995</v>
      </c>
      <c r="Y168" s="131">
        <v>181.79166666666669</v>
      </c>
      <c r="Z168" s="131">
        <v>60</v>
      </c>
      <c r="AA168" s="131">
        <v>0</v>
      </c>
      <c r="AB168" s="60">
        <f>H168+I168+K168+M168+O168+P168+Q168+R168+S168+T168+V168+X168+Y168+Z168+AA168</f>
        <v>2576.5450266666667</v>
      </c>
      <c r="AC168" s="147">
        <v>150.9</v>
      </c>
      <c r="AD168" s="131">
        <f>AC168+Y168+X168+V168</f>
        <v>589.47678666666661</v>
      </c>
      <c r="AE168" s="131">
        <f>H168+I168+K168+M168+O168+Q168+R168+S168+T168+Z168+AA168</f>
        <v>2137.9682400000002</v>
      </c>
      <c r="AF168" s="271">
        <f t="shared" si="51"/>
        <v>0.7</v>
      </c>
      <c r="AG168" s="272">
        <f>H168*AF168</f>
        <v>998.60879999999986</v>
      </c>
      <c r="AH168" s="272"/>
      <c r="AI168" s="225">
        <v>409.1</v>
      </c>
      <c r="AJ168" s="234">
        <v>0.69997755944736995</v>
      </c>
      <c r="AK168" s="60">
        <v>998.57678666666664</v>
      </c>
      <c r="AL168" s="131"/>
      <c r="AM168" s="435">
        <v>0</v>
      </c>
      <c r="AN168" s="131">
        <v>0</v>
      </c>
    </row>
    <row r="169" spans="2:40" s="1" customFormat="1" ht="15.75" customHeight="1" x14ac:dyDescent="0.25">
      <c r="B169" s="34">
        <v>157</v>
      </c>
      <c r="C169" s="683" t="s">
        <v>143</v>
      </c>
      <c r="D169" s="11" t="s">
        <v>124</v>
      </c>
      <c r="E169" s="125">
        <f t="shared" ref="E169:AB169" si="63">E170+E171</f>
        <v>7</v>
      </c>
      <c r="F169" s="125">
        <f t="shared" si="63"/>
        <v>42</v>
      </c>
      <c r="G169" s="125">
        <f t="shared" si="63"/>
        <v>37</v>
      </c>
      <c r="H169" s="57">
        <f t="shared" si="63"/>
        <v>3326.4959999999992</v>
      </c>
      <c r="I169" s="57">
        <f t="shared" si="63"/>
        <v>87</v>
      </c>
      <c r="J169" s="82">
        <f>K169/H169</f>
        <v>0.27543303223572196</v>
      </c>
      <c r="K169" s="57">
        <f t="shared" si="63"/>
        <v>916.22687999999994</v>
      </c>
      <c r="L169" s="82">
        <f>M169/H169</f>
        <v>0</v>
      </c>
      <c r="M169" s="57">
        <f t="shared" si="63"/>
        <v>0</v>
      </c>
      <c r="N169" s="82">
        <f t="shared" si="63"/>
        <v>0</v>
      </c>
      <c r="O169" s="57">
        <f t="shared" si="63"/>
        <v>0</v>
      </c>
      <c r="P169" s="57">
        <f t="shared" si="63"/>
        <v>0</v>
      </c>
      <c r="Q169" s="57">
        <f t="shared" si="63"/>
        <v>0</v>
      </c>
      <c r="R169" s="57">
        <f t="shared" si="63"/>
        <v>0</v>
      </c>
      <c r="S169" s="57">
        <f t="shared" si="63"/>
        <v>0</v>
      </c>
      <c r="T169" s="57">
        <f t="shared" si="63"/>
        <v>405.14166666666665</v>
      </c>
      <c r="U169" s="82">
        <f>V169/H169</f>
        <v>0</v>
      </c>
      <c r="V169" s="57">
        <f t="shared" si="63"/>
        <v>0</v>
      </c>
      <c r="W169" s="82">
        <f t="shared" si="54"/>
        <v>0.18</v>
      </c>
      <c r="X169" s="57">
        <f t="shared" si="63"/>
        <v>598.76927999999987</v>
      </c>
      <c r="Y169" s="57">
        <f t="shared" si="63"/>
        <v>378.47500000000002</v>
      </c>
      <c r="Z169" s="57">
        <f t="shared" si="63"/>
        <v>120</v>
      </c>
      <c r="AA169" s="57">
        <f t="shared" si="63"/>
        <v>0</v>
      </c>
      <c r="AB169" s="57">
        <f t="shared" si="63"/>
        <v>5832.1088266666648</v>
      </c>
      <c r="AC169" s="141">
        <f>AC170+AC171</f>
        <v>341.6</v>
      </c>
      <c r="AD169" s="141">
        <f>AD170+AD171</f>
        <v>1318.8442799999998</v>
      </c>
      <c r="AE169" s="141">
        <f>AE170+AE171</f>
        <v>4854.8645466666658</v>
      </c>
      <c r="AF169" s="269">
        <f t="shared" si="51"/>
        <v>0.7</v>
      </c>
      <c r="AG169" s="270">
        <f>AG170+AG171</f>
        <v>2328.5471999999991</v>
      </c>
      <c r="AH169" s="270"/>
      <c r="AI169" s="141">
        <v>1009.6999999999999</v>
      </c>
      <c r="AJ169" s="233">
        <v>0.69999912219945559</v>
      </c>
      <c r="AK169" s="57">
        <v>2328.5442799999996</v>
      </c>
      <c r="AL169" s="57"/>
      <c r="AM169" s="433">
        <v>0</v>
      </c>
      <c r="AN169" s="57">
        <v>84.7</v>
      </c>
    </row>
    <row r="170" spans="2:40" s="1" customFormat="1" ht="15.75" x14ac:dyDescent="0.25">
      <c r="B170" s="34">
        <v>158</v>
      </c>
      <c r="C170" s="683"/>
      <c r="D170" s="12" t="s">
        <v>144</v>
      </c>
      <c r="E170" s="115">
        <v>3</v>
      </c>
      <c r="F170" s="115">
        <v>23</v>
      </c>
      <c r="G170" s="115">
        <v>20</v>
      </c>
      <c r="H170" s="131">
        <v>1659.9719999999998</v>
      </c>
      <c r="I170" s="131">
        <v>45.599999999999994</v>
      </c>
      <c r="J170" s="95">
        <v>0.28527286002414498</v>
      </c>
      <c r="K170" s="131">
        <v>473.54495999999995</v>
      </c>
      <c r="L170" s="95">
        <v>0</v>
      </c>
      <c r="M170" s="131">
        <v>0</v>
      </c>
      <c r="N170" s="95">
        <v>0</v>
      </c>
      <c r="O170" s="131">
        <v>0</v>
      </c>
      <c r="P170" s="131">
        <v>0</v>
      </c>
      <c r="Q170" s="131">
        <v>0</v>
      </c>
      <c r="R170" s="131">
        <v>0</v>
      </c>
      <c r="S170" s="131">
        <v>0</v>
      </c>
      <c r="T170" s="131">
        <v>212.64166666666665</v>
      </c>
      <c r="U170" s="95">
        <v>0</v>
      </c>
      <c r="V170" s="131">
        <v>0</v>
      </c>
      <c r="W170" s="95">
        <f t="shared" si="54"/>
        <v>0.18</v>
      </c>
      <c r="X170" s="317">
        <v>298.79495999999995</v>
      </c>
      <c r="Y170" s="131">
        <v>192.64166666666665</v>
      </c>
      <c r="Z170" s="131">
        <v>90</v>
      </c>
      <c r="AA170" s="131">
        <v>0</v>
      </c>
      <c r="AB170" s="60">
        <f>H170+I170+K170+M170+O170+P170+Q170+R170+S170+T170+V170+X170+Y170+Z170+AA170</f>
        <v>2973.1952533333324</v>
      </c>
      <c r="AC170" s="147">
        <v>174.1</v>
      </c>
      <c r="AD170" s="131">
        <f>AC170+Y170+X170+V170</f>
        <v>665.53662666666662</v>
      </c>
      <c r="AE170" s="131">
        <f>H170+I170+K170+M170+O170+Q170+R170+S170+T170+Z170+AA170</f>
        <v>2481.7586266666658</v>
      </c>
      <c r="AF170" s="271">
        <f t="shared" si="51"/>
        <v>0.7</v>
      </c>
      <c r="AG170" s="272">
        <f>H170*AF170</f>
        <v>1161.9803999999997</v>
      </c>
      <c r="AH170" s="272"/>
      <c r="AI170" s="225">
        <v>496.4</v>
      </c>
      <c r="AJ170" s="234">
        <v>0.69997363007729452</v>
      </c>
      <c r="AK170" s="60">
        <v>1161.9366266666666</v>
      </c>
      <c r="AL170" s="131">
        <v>101</v>
      </c>
      <c r="AM170" s="435">
        <v>5.0999999999999997E-2</v>
      </c>
      <c r="AN170" s="131">
        <v>84.7</v>
      </c>
    </row>
    <row r="171" spans="2:40" s="1" customFormat="1" ht="15.75" x14ac:dyDescent="0.25">
      <c r="B171" s="34">
        <v>159</v>
      </c>
      <c r="C171" s="683"/>
      <c r="D171" s="12" t="s">
        <v>145</v>
      </c>
      <c r="E171" s="115">
        <v>4</v>
      </c>
      <c r="F171" s="115">
        <v>19</v>
      </c>
      <c r="G171" s="115">
        <v>17</v>
      </c>
      <c r="H171" s="131">
        <v>1666.5239999999997</v>
      </c>
      <c r="I171" s="131">
        <v>41.4</v>
      </c>
      <c r="J171" s="95">
        <v>0.26563189008979171</v>
      </c>
      <c r="K171" s="131">
        <v>442.68191999999993</v>
      </c>
      <c r="L171" s="95">
        <v>0</v>
      </c>
      <c r="M171" s="131">
        <v>0</v>
      </c>
      <c r="N171" s="95">
        <v>0</v>
      </c>
      <c r="O171" s="131">
        <v>0</v>
      </c>
      <c r="P171" s="131">
        <v>0</v>
      </c>
      <c r="Q171" s="131">
        <v>0</v>
      </c>
      <c r="R171" s="131">
        <v>0</v>
      </c>
      <c r="S171" s="131">
        <v>0</v>
      </c>
      <c r="T171" s="131">
        <v>192.5</v>
      </c>
      <c r="U171" s="95">
        <v>0</v>
      </c>
      <c r="V171" s="131">
        <v>0</v>
      </c>
      <c r="W171" s="95">
        <f t="shared" si="54"/>
        <v>0.18</v>
      </c>
      <c r="X171" s="317">
        <v>299.97431999999992</v>
      </c>
      <c r="Y171" s="131">
        <v>185.83333333333334</v>
      </c>
      <c r="Z171" s="131">
        <v>30</v>
      </c>
      <c r="AA171" s="131">
        <v>0</v>
      </c>
      <c r="AB171" s="60">
        <f>H171+I171+K171+M171+O171+P171+Q171+R171+S171+T171+V171+X171+Y171+Z171+AA171</f>
        <v>2858.9135733333328</v>
      </c>
      <c r="AC171" s="147">
        <v>167.5</v>
      </c>
      <c r="AD171" s="131">
        <f>AC171+Y171+X171+V171</f>
        <v>653.30765333333329</v>
      </c>
      <c r="AE171" s="131">
        <f>H171+I171+K171+M171+O171+Q171+R171+S171+T171+Z171+AA171</f>
        <v>2373.1059199999995</v>
      </c>
      <c r="AF171" s="271">
        <f t="shared" si="51"/>
        <v>0.7</v>
      </c>
      <c r="AG171" s="272">
        <f>H171*AF171</f>
        <v>1166.5667999999996</v>
      </c>
      <c r="AH171" s="272"/>
      <c r="AI171" s="225">
        <v>513.29999999999995</v>
      </c>
      <c r="AJ171" s="234">
        <v>0.70002451409840694</v>
      </c>
      <c r="AK171" s="60">
        <v>1166.6076533333332</v>
      </c>
      <c r="AL171" s="131"/>
      <c r="AM171" s="435">
        <v>0</v>
      </c>
      <c r="AN171" s="131">
        <v>0</v>
      </c>
    </row>
    <row r="172" spans="2:40" ht="15.75" customHeight="1" x14ac:dyDescent="0.25">
      <c r="B172" s="34">
        <v>160</v>
      </c>
      <c r="C172" s="683" t="s">
        <v>146</v>
      </c>
      <c r="D172" s="11" t="s">
        <v>124</v>
      </c>
      <c r="E172" s="125">
        <f t="shared" ref="E172:AB172" si="64">E173+E174</f>
        <v>9</v>
      </c>
      <c r="F172" s="125">
        <f t="shared" si="64"/>
        <v>43.5</v>
      </c>
      <c r="G172" s="125">
        <f t="shared" si="64"/>
        <v>44</v>
      </c>
      <c r="H172" s="57">
        <f t="shared" si="64"/>
        <v>4091.5159999999996</v>
      </c>
      <c r="I172" s="57">
        <f t="shared" si="64"/>
        <v>84</v>
      </c>
      <c r="J172" s="82">
        <f>K172/H172</f>
        <v>0.2601621501663442</v>
      </c>
      <c r="K172" s="57">
        <f t="shared" si="64"/>
        <v>1064.4576</v>
      </c>
      <c r="L172" s="82">
        <f>M172/H172</f>
        <v>0</v>
      </c>
      <c r="M172" s="57">
        <f t="shared" si="64"/>
        <v>0</v>
      </c>
      <c r="N172" s="82">
        <f t="shared" si="64"/>
        <v>0</v>
      </c>
      <c r="O172" s="57">
        <f t="shared" si="64"/>
        <v>0</v>
      </c>
      <c r="P172" s="57">
        <f t="shared" si="64"/>
        <v>0</v>
      </c>
      <c r="Q172" s="57">
        <f t="shared" si="64"/>
        <v>0</v>
      </c>
      <c r="R172" s="57">
        <f t="shared" si="64"/>
        <v>0</v>
      </c>
      <c r="S172" s="57">
        <f t="shared" si="64"/>
        <v>0</v>
      </c>
      <c r="T172" s="57">
        <f t="shared" si="64"/>
        <v>506.33333333333331</v>
      </c>
      <c r="U172" s="82">
        <f>V172/H172</f>
        <v>0</v>
      </c>
      <c r="V172" s="57">
        <f t="shared" si="64"/>
        <v>0</v>
      </c>
      <c r="W172" s="82">
        <f t="shared" si="54"/>
        <v>0.17648052213409407</v>
      </c>
      <c r="X172" s="57">
        <f t="shared" si="64"/>
        <v>722.07287999999994</v>
      </c>
      <c r="Y172" s="57">
        <f t="shared" si="64"/>
        <v>473</v>
      </c>
      <c r="Z172" s="57">
        <f t="shared" si="64"/>
        <v>150</v>
      </c>
      <c r="AA172" s="57">
        <f t="shared" si="64"/>
        <v>0</v>
      </c>
      <c r="AB172" s="57">
        <f t="shared" si="64"/>
        <v>7091.379813333333</v>
      </c>
      <c r="AC172" s="141">
        <f>AC173+AC174</f>
        <v>410.7</v>
      </c>
      <c r="AD172" s="141">
        <f>AD173+AD174</f>
        <v>1605.77288</v>
      </c>
      <c r="AE172" s="141">
        <f>AE173+AE174</f>
        <v>5896.3069333333333</v>
      </c>
      <c r="AF172" s="269">
        <f t="shared" si="51"/>
        <v>0.7</v>
      </c>
      <c r="AG172" s="270">
        <f>AG173+AG174</f>
        <v>2864.0611999999996</v>
      </c>
      <c r="AH172" s="270"/>
      <c r="AI172" s="141">
        <v>1258.2</v>
      </c>
      <c r="AJ172" s="233">
        <v>0.69997841386908921</v>
      </c>
      <c r="AK172" s="57">
        <v>2863.9728800000003</v>
      </c>
      <c r="AL172" s="57"/>
      <c r="AM172" s="433">
        <v>0</v>
      </c>
      <c r="AN172" s="57">
        <v>118.1</v>
      </c>
    </row>
    <row r="173" spans="2:40" ht="15.75" x14ac:dyDescent="0.25">
      <c r="B173" s="34">
        <v>161</v>
      </c>
      <c r="C173" s="683"/>
      <c r="D173" s="12" t="s">
        <v>147</v>
      </c>
      <c r="E173" s="115">
        <v>5</v>
      </c>
      <c r="F173" s="115">
        <v>25</v>
      </c>
      <c r="G173" s="115">
        <v>25</v>
      </c>
      <c r="H173" s="131">
        <v>2315.8759999999997</v>
      </c>
      <c r="I173" s="131">
        <v>43.2</v>
      </c>
      <c r="J173" s="95">
        <v>0.24757304795248108</v>
      </c>
      <c r="K173" s="131">
        <v>573.34848</v>
      </c>
      <c r="L173" s="95">
        <v>0</v>
      </c>
      <c r="M173" s="131">
        <v>0</v>
      </c>
      <c r="N173" s="95">
        <v>0</v>
      </c>
      <c r="O173" s="131">
        <v>0</v>
      </c>
      <c r="P173" s="131">
        <v>0</v>
      </c>
      <c r="Q173" s="131">
        <v>0</v>
      </c>
      <c r="R173" s="131">
        <v>0</v>
      </c>
      <c r="S173" s="131">
        <v>0</v>
      </c>
      <c r="T173" s="131">
        <v>294.20833333333331</v>
      </c>
      <c r="U173" s="95">
        <v>0</v>
      </c>
      <c r="V173" s="131">
        <v>0</v>
      </c>
      <c r="W173" s="95">
        <f t="shared" si="54"/>
        <v>0.17378205050702195</v>
      </c>
      <c r="X173" s="317">
        <v>402.45767999999993</v>
      </c>
      <c r="Y173" s="131">
        <v>274.20833333333331</v>
      </c>
      <c r="Z173" s="131">
        <v>90</v>
      </c>
      <c r="AA173" s="131">
        <v>0</v>
      </c>
      <c r="AB173" s="60">
        <f>H173+I173+K173+M173+O173+P173+Q173+R173+S173+T173+V173+X173+Y173+Z173+AA173</f>
        <v>3993.2988266666666</v>
      </c>
      <c r="AC173" s="147">
        <v>229.2</v>
      </c>
      <c r="AD173" s="131">
        <f>AC173+Y173+X173+V173</f>
        <v>905.86601333333329</v>
      </c>
      <c r="AE173" s="131">
        <f>H173+I173+K173+M173+O173+Q173+R173+S173+T173+Z173+AA173</f>
        <v>3316.6328133333332</v>
      </c>
      <c r="AF173" s="271">
        <f t="shared" si="51"/>
        <v>0.7</v>
      </c>
      <c r="AG173" s="272">
        <f>H173*AF173</f>
        <v>1621.1131999999998</v>
      </c>
      <c r="AH173" s="272"/>
      <c r="AI173" s="225">
        <v>715.2</v>
      </c>
      <c r="AJ173" s="234">
        <v>0.69997962470068931</v>
      </c>
      <c r="AK173" s="60">
        <v>1621.0660133333333</v>
      </c>
      <c r="AL173" s="131">
        <v>124</v>
      </c>
      <c r="AM173" s="435">
        <v>5.0999999999999997E-2</v>
      </c>
      <c r="AN173" s="131">
        <v>118.1</v>
      </c>
    </row>
    <row r="174" spans="2:40" s="1" customFormat="1" ht="15.75" x14ac:dyDescent="0.25">
      <c r="B174" s="34">
        <v>162</v>
      </c>
      <c r="C174" s="683"/>
      <c r="D174" s="12" t="s">
        <v>148</v>
      </c>
      <c r="E174" s="115">
        <v>4</v>
      </c>
      <c r="F174" s="115">
        <v>18.5</v>
      </c>
      <c r="G174" s="115">
        <v>19</v>
      </c>
      <c r="H174" s="131">
        <v>1775.6399999999999</v>
      </c>
      <c r="I174" s="131">
        <v>40.799999999999997</v>
      </c>
      <c r="J174" s="95">
        <v>0.2765814692167331</v>
      </c>
      <c r="K174" s="131">
        <v>491.10911999999996</v>
      </c>
      <c r="L174" s="95">
        <v>0</v>
      </c>
      <c r="M174" s="131">
        <v>0</v>
      </c>
      <c r="N174" s="95">
        <v>0</v>
      </c>
      <c r="O174" s="131">
        <v>0</v>
      </c>
      <c r="P174" s="131">
        <v>0</v>
      </c>
      <c r="Q174" s="131">
        <v>0</v>
      </c>
      <c r="R174" s="131">
        <v>0</v>
      </c>
      <c r="S174" s="131">
        <v>0</v>
      </c>
      <c r="T174" s="131">
        <v>212.125</v>
      </c>
      <c r="U174" s="95">
        <v>0</v>
      </c>
      <c r="V174" s="131">
        <v>0</v>
      </c>
      <c r="W174" s="95">
        <f t="shared" si="54"/>
        <v>0.18</v>
      </c>
      <c r="X174" s="317">
        <v>319.61519999999996</v>
      </c>
      <c r="Y174" s="131">
        <v>198.79166666666666</v>
      </c>
      <c r="Z174" s="131">
        <v>60</v>
      </c>
      <c r="AA174" s="131">
        <v>0</v>
      </c>
      <c r="AB174" s="60">
        <f>H174+I174+K174+M174+O174+P174+Q174+R174+S174+T174+V174+X174+Y174+Z174+AA174</f>
        <v>3098.0809866666664</v>
      </c>
      <c r="AC174" s="147">
        <v>181.5</v>
      </c>
      <c r="AD174" s="131">
        <f>AC174+Y174+X174+V174</f>
        <v>699.90686666666659</v>
      </c>
      <c r="AE174" s="131">
        <f>H174+I174+K174+M174+O174+Q174+R174+S174+T174+Z174+AA174</f>
        <v>2579.6741199999997</v>
      </c>
      <c r="AF174" s="271">
        <f t="shared" si="51"/>
        <v>0.7</v>
      </c>
      <c r="AG174" s="272">
        <f>H174*AF174</f>
        <v>1242.9479999999999</v>
      </c>
      <c r="AH174" s="272"/>
      <c r="AI174" s="225">
        <v>543</v>
      </c>
      <c r="AJ174" s="234">
        <v>0.69997683464365912</v>
      </c>
      <c r="AK174" s="60">
        <v>1242.9068666666667</v>
      </c>
      <c r="AL174" s="131"/>
      <c r="AM174" s="435">
        <v>0</v>
      </c>
      <c r="AN174" s="131">
        <v>0</v>
      </c>
    </row>
    <row r="175" spans="2:40" s="1" customFormat="1" ht="15.75" customHeight="1" x14ac:dyDescent="0.25">
      <c r="B175" s="34">
        <v>163</v>
      </c>
      <c r="C175" s="683" t="s">
        <v>149</v>
      </c>
      <c r="D175" s="11" t="s">
        <v>124</v>
      </c>
      <c r="E175" s="125">
        <f t="shared" ref="E175:AB175" si="65">E176+E177</f>
        <v>13</v>
      </c>
      <c r="F175" s="125">
        <f t="shared" si="65"/>
        <v>69</v>
      </c>
      <c r="G175" s="125">
        <f t="shared" si="65"/>
        <v>66</v>
      </c>
      <c r="H175" s="57">
        <f t="shared" si="65"/>
        <v>5963.9519999999993</v>
      </c>
      <c r="I175" s="57">
        <f t="shared" si="65"/>
        <v>131.4</v>
      </c>
      <c r="J175" s="82">
        <f>K175/H175</f>
        <v>0.25498796771000171</v>
      </c>
      <c r="K175" s="57">
        <f t="shared" si="65"/>
        <v>1520.7359999999999</v>
      </c>
      <c r="L175" s="82">
        <f>M175/H175</f>
        <v>0</v>
      </c>
      <c r="M175" s="57">
        <f t="shared" si="65"/>
        <v>0</v>
      </c>
      <c r="N175" s="82">
        <f t="shared" si="65"/>
        <v>0</v>
      </c>
      <c r="O175" s="57">
        <f t="shared" si="65"/>
        <v>0</v>
      </c>
      <c r="P175" s="57">
        <f t="shared" si="65"/>
        <v>0</v>
      </c>
      <c r="Q175" s="57">
        <f t="shared" si="65"/>
        <v>0</v>
      </c>
      <c r="R175" s="57">
        <f t="shared" si="65"/>
        <v>0</v>
      </c>
      <c r="S175" s="57">
        <f t="shared" si="65"/>
        <v>0</v>
      </c>
      <c r="T175" s="57">
        <f t="shared" si="65"/>
        <v>679.61666666666667</v>
      </c>
      <c r="U175" s="82">
        <f>V175/H175</f>
        <v>0</v>
      </c>
      <c r="V175" s="57">
        <f t="shared" si="65"/>
        <v>0</v>
      </c>
      <c r="W175" s="82">
        <f t="shared" si="54"/>
        <v>0.17999999999999997</v>
      </c>
      <c r="X175" s="57">
        <f t="shared" si="65"/>
        <v>1073.5113599999997</v>
      </c>
      <c r="Y175" s="57">
        <f t="shared" si="65"/>
        <v>626.16666666666674</v>
      </c>
      <c r="Z175" s="57">
        <f t="shared" si="65"/>
        <v>240</v>
      </c>
      <c r="AA175" s="57">
        <f t="shared" si="65"/>
        <v>0</v>
      </c>
      <c r="AB175" s="57">
        <f t="shared" si="65"/>
        <v>10235.382693333331</v>
      </c>
      <c r="AC175" s="141">
        <f>AC176+AC177</f>
        <v>599.5</v>
      </c>
      <c r="AD175" s="141">
        <f>AD176+AD177</f>
        <v>2299.1780266666665</v>
      </c>
      <c r="AE175" s="141">
        <f>AE176+AE177</f>
        <v>8535.7046666666647</v>
      </c>
      <c r="AF175" s="269">
        <f t="shared" si="51"/>
        <v>0.7</v>
      </c>
      <c r="AG175" s="270">
        <f>AG176+AG177</f>
        <v>4174.7663999999995</v>
      </c>
      <c r="AH175" s="270"/>
      <c r="AI175" s="141">
        <v>1875.6000000000001</v>
      </c>
      <c r="AJ175" s="233">
        <v>0.70000194949031569</v>
      </c>
      <c r="AK175" s="57">
        <v>4174.7780266666668</v>
      </c>
      <c r="AL175" s="57"/>
      <c r="AM175" s="433">
        <v>0</v>
      </c>
      <c r="AN175" s="57">
        <v>233.5</v>
      </c>
    </row>
    <row r="176" spans="2:40" s="1" customFormat="1" ht="15.75" x14ac:dyDescent="0.25">
      <c r="B176" s="34">
        <v>164</v>
      </c>
      <c r="C176" s="683"/>
      <c r="D176" s="12" t="s">
        <v>150</v>
      </c>
      <c r="E176" s="115">
        <v>9</v>
      </c>
      <c r="F176" s="115">
        <v>53</v>
      </c>
      <c r="G176" s="115">
        <v>52</v>
      </c>
      <c r="H176" s="131">
        <v>4578.8999999999996</v>
      </c>
      <c r="I176" s="131">
        <v>95.4</v>
      </c>
      <c r="J176" s="95">
        <v>0.2422445914957741</v>
      </c>
      <c r="K176" s="131">
        <v>1109.2137599999999</v>
      </c>
      <c r="L176" s="95">
        <v>0</v>
      </c>
      <c r="M176" s="131">
        <v>0</v>
      </c>
      <c r="N176" s="95">
        <v>0</v>
      </c>
      <c r="O176" s="131">
        <v>0</v>
      </c>
      <c r="P176" s="131">
        <v>0</v>
      </c>
      <c r="Q176" s="131">
        <v>0</v>
      </c>
      <c r="R176" s="131">
        <v>0</v>
      </c>
      <c r="S176" s="131">
        <v>0</v>
      </c>
      <c r="T176" s="131">
        <v>504.70833333333337</v>
      </c>
      <c r="U176" s="95">
        <v>0</v>
      </c>
      <c r="V176" s="131">
        <v>0</v>
      </c>
      <c r="W176" s="95">
        <f t="shared" si="54"/>
        <v>0.17999999999999997</v>
      </c>
      <c r="X176" s="317">
        <v>824.20199999999977</v>
      </c>
      <c r="Y176" s="131">
        <v>457.95833333333337</v>
      </c>
      <c r="Z176" s="131">
        <v>210</v>
      </c>
      <c r="AA176" s="131">
        <v>0</v>
      </c>
      <c r="AB176" s="60">
        <f>H176+I176+K176+M176+O176+P176+Q176+R176+S176+T176+V176+X176+Y176+Z176+AA176</f>
        <v>7780.3824266666643</v>
      </c>
      <c r="AC176" s="147">
        <v>455.7</v>
      </c>
      <c r="AD176" s="131">
        <f>AC176+Y176+X176+V176</f>
        <v>1737.8603333333331</v>
      </c>
      <c r="AE176" s="131">
        <f>H176+I176+K176+M176+O176+Q176+R176+S176+T176+Z176+AA176</f>
        <v>6498.2220933333319</v>
      </c>
      <c r="AF176" s="271">
        <f t="shared" si="51"/>
        <v>0.7</v>
      </c>
      <c r="AG176" s="272">
        <f>H176*AF176</f>
        <v>3205.2299999999996</v>
      </c>
      <c r="AH176" s="272"/>
      <c r="AI176" s="225">
        <v>1467.4</v>
      </c>
      <c r="AJ176" s="234">
        <v>0.70000662458960305</v>
      </c>
      <c r="AK176" s="60">
        <v>3205.2603333333332</v>
      </c>
      <c r="AL176" s="131">
        <v>131</v>
      </c>
      <c r="AM176" s="435">
        <v>5.0999999999999997E-2</v>
      </c>
      <c r="AN176" s="131">
        <v>233.5</v>
      </c>
    </row>
    <row r="177" spans="2:40" s="1" customFormat="1" ht="15.75" x14ac:dyDescent="0.25">
      <c r="B177" s="34">
        <v>165</v>
      </c>
      <c r="C177" s="683"/>
      <c r="D177" s="12" t="s">
        <v>151</v>
      </c>
      <c r="E177" s="115">
        <v>4</v>
      </c>
      <c r="F177" s="115">
        <v>16</v>
      </c>
      <c r="G177" s="115">
        <v>14</v>
      </c>
      <c r="H177" s="131">
        <v>1385.0519999999999</v>
      </c>
      <c r="I177" s="131">
        <v>36</v>
      </c>
      <c r="J177" s="95">
        <v>0.2971168158307414</v>
      </c>
      <c r="K177" s="131">
        <v>411.52224000000001</v>
      </c>
      <c r="L177" s="95">
        <v>0</v>
      </c>
      <c r="M177" s="131">
        <v>0</v>
      </c>
      <c r="N177" s="95">
        <v>0</v>
      </c>
      <c r="O177" s="131">
        <v>0</v>
      </c>
      <c r="P177" s="131">
        <v>0</v>
      </c>
      <c r="Q177" s="131">
        <v>0</v>
      </c>
      <c r="R177" s="131">
        <v>0</v>
      </c>
      <c r="S177" s="131">
        <v>0</v>
      </c>
      <c r="T177" s="131">
        <v>174.90833333333333</v>
      </c>
      <c r="U177" s="95">
        <v>0</v>
      </c>
      <c r="V177" s="131">
        <v>0</v>
      </c>
      <c r="W177" s="95">
        <f t="shared" si="54"/>
        <v>0.18000000000000002</v>
      </c>
      <c r="X177" s="317">
        <v>249.30936</v>
      </c>
      <c r="Y177" s="131">
        <v>168.20833333333334</v>
      </c>
      <c r="Z177" s="131">
        <v>30</v>
      </c>
      <c r="AA177" s="131">
        <v>0</v>
      </c>
      <c r="AB177" s="60">
        <f>H177+I177+K177+M177+O177+P177+Q177+R177+S177+T177+V177+X177+Y177+Z177+AA177</f>
        <v>2455.0002666666669</v>
      </c>
      <c r="AC177" s="147">
        <v>143.80000000000001</v>
      </c>
      <c r="AD177" s="131">
        <f>AC177+Y177+X177+V177</f>
        <v>561.3176933333333</v>
      </c>
      <c r="AE177" s="131">
        <f>H177+I177+K177+M177+O177+Q177+R177+S177+T177+Z177+AA177</f>
        <v>2037.4825733333332</v>
      </c>
      <c r="AF177" s="271">
        <f t="shared" si="51"/>
        <v>0.7</v>
      </c>
      <c r="AG177" s="272">
        <f>H177*AF177</f>
        <v>969.53639999999984</v>
      </c>
      <c r="AH177" s="272"/>
      <c r="AI177" s="225">
        <v>408.2</v>
      </c>
      <c r="AJ177" s="234">
        <v>0.69998649388855672</v>
      </c>
      <c r="AK177" s="60">
        <v>969.51769333333323</v>
      </c>
      <c r="AL177" s="131"/>
      <c r="AM177" s="435">
        <v>0</v>
      </c>
      <c r="AN177" s="131">
        <v>0</v>
      </c>
    </row>
    <row r="178" spans="2:40" ht="31.5" x14ac:dyDescent="0.25">
      <c r="B178" s="34">
        <v>166</v>
      </c>
      <c r="C178" s="473" t="s">
        <v>152</v>
      </c>
      <c r="D178" s="14" t="s">
        <v>864</v>
      </c>
      <c r="E178" s="125">
        <v>26</v>
      </c>
      <c r="F178" s="125">
        <v>96</v>
      </c>
      <c r="G178" s="125">
        <v>93</v>
      </c>
      <c r="H178" s="57">
        <v>8775.4279999999999</v>
      </c>
      <c r="I178" s="57">
        <v>195</v>
      </c>
      <c r="J178" s="82">
        <v>0.23644078898487914</v>
      </c>
      <c r="K178" s="57">
        <v>2074.8691199999998</v>
      </c>
      <c r="L178" s="82">
        <v>0</v>
      </c>
      <c r="M178" s="57">
        <v>0</v>
      </c>
      <c r="N178" s="82">
        <v>0</v>
      </c>
      <c r="O178" s="57">
        <v>0</v>
      </c>
      <c r="P178" s="57">
        <v>0</v>
      </c>
      <c r="Q178" s="57">
        <v>0</v>
      </c>
      <c r="R178" s="57">
        <v>0</v>
      </c>
      <c r="S178" s="58">
        <v>0</v>
      </c>
      <c r="T178" s="58">
        <v>1044.4166666666665</v>
      </c>
      <c r="U178" s="84">
        <v>0</v>
      </c>
      <c r="V178" s="58">
        <v>0</v>
      </c>
      <c r="W178" s="84">
        <f t="shared" si="54"/>
        <v>0.17835905439597929</v>
      </c>
      <c r="X178" s="57">
        <v>1565.1770399999998</v>
      </c>
      <c r="Y178" s="58">
        <v>997.66666666666663</v>
      </c>
      <c r="Z178" s="58">
        <v>210</v>
      </c>
      <c r="AA178" s="58">
        <v>0</v>
      </c>
      <c r="AB178" s="58">
        <v>14862.557493333332</v>
      </c>
      <c r="AC178" s="141">
        <v>865.8</v>
      </c>
      <c r="AD178" s="58">
        <f>AC178+Y178+X178+V178</f>
        <v>3428.6437066666667</v>
      </c>
      <c r="AE178" s="58">
        <f>H178+I178+K178+M178+O178+Q178+R178+S178+T178+Z178+AA178</f>
        <v>12299.713786666665</v>
      </c>
      <c r="AF178" s="275">
        <f t="shared" si="51"/>
        <v>0.7</v>
      </c>
      <c r="AG178" s="276">
        <f>H178*AF178</f>
        <v>6142.7995999999994</v>
      </c>
      <c r="AH178" s="276"/>
      <c r="AI178" s="229">
        <v>2714.2</v>
      </c>
      <c r="AJ178" s="236">
        <v>0.70000502615560933</v>
      </c>
      <c r="AK178" s="58">
        <v>6142.8437066666665</v>
      </c>
      <c r="AL178" s="58">
        <v>185</v>
      </c>
      <c r="AM178" s="436">
        <v>7.0999999999999994E-2</v>
      </c>
      <c r="AN178" s="58">
        <v>623.1</v>
      </c>
    </row>
    <row r="179" spans="2:40" s="1" customFormat="1" ht="15.75" customHeight="1" x14ac:dyDescent="0.25">
      <c r="B179" s="34">
        <v>167</v>
      </c>
      <c r="C179" s="683" t="s">
        <v>153</v>
      </c>
      <c r="D179" s="11" t="s">
        <v>124</v>
      </c>
      <c r="E179" s="125">
        <f t="shared" ref="E179:AB179" si="66">E180+E181</f>
        <v>7</v>
      </c>
      <c r="F179" s="125">
        <f t="shared" si="66"/>
        <v>33.5</v>
      </c>
      <c r="G179" s="125">
        <f t="shared" si="66"/>
        <v>34.5</v>
      </c>
      <c r="H179" s="57">
        <f t="shared" si="66"/>
        <v>3307.37</v>
      </c>
      <c r="I179" s="57">
        <f t="shared" si="66"/>
        <v>79.8</v>
      </c>
      <c r="J179" s="82">
        <f>K179/H179</f>
        <v>0.27205930996531991</v>
      </c>
      <c r="K179" s="57">
        <f t="shared" si="66"/>
        <v>899.80079999999998</v>
      </c>
      <c r="L179" s="82">
        <f>M179/H179</f>
        <v>0</v>
      </c>
      <c r="M179" s="57">
        <f t="shared" si="66"/>
        <v>0</v>
      </c>
      <c r="N179" s="82">
        <f t="shared" si="66"/>
        <v>0</v>
      </c>
      <c r="O179" s="57">
        <f t="shared" si="66"/>
        <v>0</v>
      </c>
      <c r="P179" s="57">
        <f t="shared" si="66"/>
        <v>0</v>
      </c>
      <c r="Q179" s="57">
        <f t="shared" si="66"/>
        <v>0</v>
      </c>
      <c r="R179" s="57">
        <f t="shared" si="66"/>
        <v>0</v>
      </c>
      <c r="S179" s="57">
        <f t="shared" si="66"/>
        <v>0</v>
      </c>
      <c r="T179" s="57">
        <f t="shared" si="66"/>
        <v>399.26266666666663</v>
      </c>
      <c r="U179" s="82">
        <f>V179/H179</f>
        <v>0</v>
      </c>
      <c r="V179" s="57">
        <f t="shared" si="66"/>
        <v>0</v>
      </c>
      <c r="W179" s="82">
        <f t="shared" si="54"/>
        <v>0.17564608737456042</v>
      </c>
      <c r="X179" s="57">
        <f t="shared" si="66"/>
        <v>580.92659999999989</v>
      </c>
      <c r="Y179" s="57">
        <f t="shared" si="66"/>
        <v>388.375</v>
      </c>
      <c r="Z179" s="57">
        <f t="shared" si="66"/>
        <v>30</v>
      </c>
      <c r="AA179" s="57">
        <f t="shared" si="66"/>
        <v>0</v>
      </c>
      <c r="AB179" s="57">
        <f t="shared" si="66"/>
        <v>5685.5350666666673</v>
      </c>
      <c r="AC179" s="141">
        <f>AC180+AC181</f>
        <v>328.4</v>
      </c>
      <c r="AD179" s="141">
        <f>AD180+AD181</f>
        <v>1297.7015999999999</v>
      </c>
      <c r="AE179" s="141">
        <f>AE180+AE181</f>
        <v>4716.2334666666666</v>
      </c>
      <c r="AF179" s="269">
        <f t="shared" si="51"/>
        <v>0.7</v>
      </c>
      <c r="AG179" s="270">
        <f>AG180+AG181</f>
        <v>2315.1590000000001</v>
      </c>
      <c r="AH179" s="270"/>
      <c r="AI179" s="141">
        <v>1017.4000000000001</v>
      </c>
      <c r="AJ179" s="233">
        <v>0.69998264482050698</v>
      </c>
      <c r="AK179" s="57">
        <v>2315.1016</v>
      </c>
      <c r="AL179" s="57"/>
      <c r="AM179" s="433">
        <v>0</v>
      </c>
      <c r="AN179" s="57">
        <v>96.7</v>
      </c>
    </row>
    <row r="180" spans="2:40" s="1" customFormat="1" ht="15.75" x14ac:dyDescent="0.25">
      <c r="B180" s="34">
        <v>168</v>
      </c>
      <c r="C180" s="683"/>
      <c r="D180" s="12" t="s">
        <v>154</v>
      </c>
      <c r="E180" s="115">
        <v>4</v>
      </c>
      <c r="F180" s="115">
        <v>20.5</v>
      </c>
      <c r="G180" s="115">
        <v>20.5</v>
      </c>
      <c r="H180" s="131">
        <v>1896.5640000000001</v>
      </c>
      <c r="I180" s="131">
        <v>43.8</v>
      </c>
      <c r="J180" s="95">
        <v>0.2795760754712206</v>
      </c>
      <c r="K180" s="131">
        <v>530.23392000000001</v>
      </c>
      <c r="L180" s="95">
        <v>0</v>
      </c>
      <c r="M180" s="131">
        <v>0</v>
      </c>
      <c r="N180" s="95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235.54166666666666</v>
      </c>
      <c r="U180" s="95">
        <v>0</v>
      </c>
      <c r="V180" s="131">
        <v>0</v>
      </c>
      <c r="W180" s="95">
        <f t="shared" si="54"/>
        <v>0.17999999999999994</v>
      </c>
      <c r="X180" s="317">
        <v>341.38151999999991</v>
      </c>
      <c r="Y180" s="131">
        <v>228.875</v>
      </c>
      <c r="Z180" s="131">
        <v>30</v>
      </c>
      <c r="AA180" s="131">
        <v>0</v>
      </c>
      <c r="AB180" s="60">
        <f>H180+I180+K180+M180+O180+P180+Q180+R180+S180+T180+V180+X180+Y180+Z180+AA180</f>
        <v>3306.3961066666666</v>
      </c>
      <c r="AC180" s="147">
        <v>193.7</v>
      </c>
      <c r="AD180" s="131">
        <f>AC180+Y180+X180+V180</f>
        <v>763.95651999999995</v>
      </c>
      <c r="AE180" s="131">
        <f>H180+I180+K180+M180+O180+Q180+R180+S180+T180+Z180+AA180</f>
        <v>2736.1395866666667</v>
      </c>
      <c r="AF180" s="271">
        <f t="shared" si="51"/>
        <v>0.7</v>
      </c>
      <c r="AG180" s="272">
        <f>H180*AF180</f>
        <v>1327.5948000000001</v>
      </c>
      <c r="AH180" s="272"/>
      <c r="AI180" s="225">
        <v>563.6</v>
      </c>
      <c r="AJ180" s="234">
        <v>0.69997981613064475</v>
      </c>
      <c r="AK180" s="60">
        <v>1327.5565200000001</v>
      </c>
      <c r="AL180" s="131">
        <v>105</v>
      </c>
      <c r="AM180" s="435">
        <v>5.0999999999999997E-2</v>
      </c>
      <c r="AN180" s="131">
        <v>96.7</v>
      </c>
    </row>
    <row r="181" spans="2:40" s="1" customFormat="1" ht="15.75" x14ac:dyDescent="0.25">
      <c r="B181" s="34">
        <v>169</v>
      </c>
      <c r="C181" s="683"/>
      <c r="D181" s="12" t="s">
        <v>155</v>
      </c>
      <c r="E181" s="115">
        <v>3</v>
      </c>
      <c r="F181" s="115">
        <v>13</v>
      </c>
      <c r="G181" s="115">
        <v>14</v>
      </c>
      <c r="H181" s="131">
        <v>1410.806</v>
      </c>
      <c r="I181" s="131">
        <v>36</v>
      </c>
      <c r="J181" s="95">
        <v>0.26195442888674986</v>
      </c>
      <c r="K181" s="131">
        <v>369.56688000000003</v>
      </c>
      <c r="L181" s="95">
        <v>0</v>
      </c>
      <c r="M181" s="131">
        <v>0</v>
      </c>
      <c r="N181" s="95">
        <v>0</v>
      </c>
      <c r="O181" s="131">
        <v>0</v>
      </c>
      <c r="P181" s="131">
        <v>0</v>
      </c>
      <c r="Q181" s="131">
        <v>0</v>
      </c>
      <c r="R181" s="131">
        <v>0</v>
      </c>
      <c r="S181" s="131">
        <v>0</v>
      </c>
      <c r="T181" s="131">
        <v>163.721</v>
      </c>
      <c r="U181" s="95">
        <v>0</v>
      </c>
      <c r="V181" s="131">
        <v>0</v>
      </c>
      <c r="W181" s="95">
        <f t="shared" si="54"/>
        <v>0.16979306864303098</v>
      </c>
      <c r="X181" s="317">
        <v>239.54507999999998</v>
      </c>
      <c r="Y181" s="131">
        <v>159.5</v>
      </c>
      <c r="Z181" s="131">
        <v>0</v>
      </c>
      <c r="AA181" s="131">
        <v>0</v>
      </c>
      <c r="AB181" s="60">
        <f>H181+I181+K181+M181+O181+P181+Q181+R181+S181+T181+V181+X181+Y181+Z181+AA181</f>
        <v>2379.1389600000002</v>
      </c>
      <c r="AC181" s="147">
        <v>134.69999999999999</v>
      </c>
      <c r="AD181" s="131">
        <f>AC181+Y181+X181+V181</f>
        <v>533.74507999999992</v>
      </c>
      <c r="AE181" s="131">
        <f>H181+I181+K181+M181+O181+Q181+R181+S181+T181+Z181+AA181</f>
        <v>1980.0938800000001</v>
      </c>
      <c r="AF181" s="271">
        <f t="shared" si="51"/>
        <v>0.7</v>
      </c>
      <c r="AG181" s="272">
        <f>H181*AF181</f>
        <v>987.56419999999991</v>
      </c>
      <c r="AH181" s="272"/>
      <c r="AI181" s="225">
        <v>453.8</v>
      </c>
      <c r="AJ181" s="234">
        <v>0.6999864474633648</v>
      </c>
      <c r="AK181" s="60">
        <v>987.54507999999987</v>
      </c>
      <c r="AL181" s="131"/>
      <c r="AM181" s="435">
        <v>0</v>
      </c>
      <c r="AN181" s="131">
        <v>0</v>
      </c>
    </row>
    <row r="182" spans="2:40" s="1" customFormat="1" ht="15.75" customHeight="1" x14ac:dyDescent="0.25">
      <c r="B182" s="34">
        <v>170</v>
      </c>
      <c r="C182" s="683" t="s">
        <v>156</v>
      </c>
      <c r="D182" s="11" t="s">
        <v>124</v>
      </c>
      <c r="E182" s="125">
        <f t="shared" ref="E182:AB182" si="67">E183+E184</f>
        <v>7</v>
      </c>
      <c r="F182" s="125">
        <f t="shared" si="67"/>
        <v>38</v>
      </c>
      <c r="G182" s="125">
        <f t="shared" si="67"/>
        <v>38</v>
      </c>
      <c r="H182" s="57">
        <f t="shared" si="67"/>
        <v>3393.2080000000001</v>
      </c>
      <c r="I182" s="57">
        <f t="shared" si="67"/>
        <v>79.199999999999989</v>
      </c>
      <c r="J182" s="82">
        <f>K182/H182</f>
        <v>0.27176151889303568</v>
      </c>
      <c r="K182" s="57">
        <f t="shared" si="67"/>
        <v>922.14335999999992</v>
      </c>
      <c r="L182" s="82">
        <f>M182/H182</f>
        <v>0</v>
      </c>
      <c r="M182" s="57">
        <f t="shared" si="67"/>
        <v>0</v>
      </c>
      <c r="N182" s="82">
        <f t="shared" si="67"/>
        <v>0</v>
      </c>
      <c r="O182" s="57">
        <f t="shared" si="67"/>
        <v>0</v>
      </c>
      <c r="P182" s="57">
        <f t="shared" si="67"/>
        <v>0</v>
      </c>
      <c r="Q182" s="57">
        <f t="shared" si="67"/>
        <v>0</v>
      </c>
      <c r="R182" s="57">
        <f t="shared" si="67"/>
        <v>0</v>
      </c>
      <c r="S182" s="57">
        <f t="shared" si="67"/>
        <v>0</v>
      </c>
      <c r="T182" s="57">
        <f t="shared" si="67"/>
        <v>448.61666666666667</v>
      </c>
      <c r="U182" s="82">
        <f>V182/H182</f>
        <v>0</v>
      </c>
      <c r="V182" s="57">
        <f t="shared" si="67"/>
        <v>0</v>
      </c>
      <c r="W182" s="82">
        <f t="shared" si="54"/>
        <v>0.17787811416217333</v>
      </c>
      <c r="X182" s="57">
        <f t="shared" si="67"/>
        <v>603.57743999999991</v>
      </c>
      <c r="Y182" s="57">
        <f t="shared" si="67"/>
        <v>407.58333333333331</v>
      </c>
      <c r="Z182" s="57">
        <f t="shared" si="67"/>
        <v>177</v>
      </c>
      <c r="AA182" s="57">
        <f t="shared" si="67"/>
        <v>0</v>
      </c>
      <c r="AB182" s="57">
        <f t="shared" si="67"/>
        <v>6031.3288000000002</v>
      </c>
      <c r="AC182" s="141">
        <f>AC183+AC184</f>
        <v>350.9</v>
      </c>
      <c r="AD182" s="141">
        <f>AD183+AD184</f>
        <v>1362.0607733333331</v>
      </c>
      <c r="AE182" s="141">
        <f>AE183+AE184</f>
        <v>5020.1680266666663</v>
      </c>
      <c r="AF182" s="269">
        <f t="shared" si="51"/>
        <v>0.7</v>
      </c>
      <c r="AG182" s="270">
        <f>AG183+AG184</f>
        <v>2375.2456000000002</v>
      </c>
      <c r="AH182" s="270"/>
      <c r="AI182" s="141">
        <v>1013.2</v>
      </c>
      <c r="AJ182" s="233">
        <v>0.70000447167793234</v>
      </c>
      <c r="AK182" s="57">
        <v>2375.2607733333334</v>
      </c>
      <c r="AL182" s="57"/>
      <c r="AM182" s="433">
        <v>0</v>
      </c>
      <c r="AN182" s="57">
        <v>0</v>
      </c>
    </row>
    <row r="183" spans="2:40" s="1" customFormat="1" ht="15.75" x14ac:dyDescent="0.25">
      <c r="B183" s="34">
        <v>171</v>
      </c>
      <c r="C183" s="683"/>
      <c r="D183" s="12" t="s">
        <v>157</v>
      </c>
      <c r="E183" s="115">
        <v>3</v>
      </c>
      <c r="F183" s="115">
        <v>18</v>
      </c>
      <c r="G183" s="115">
        <v>19</v>
      </c>
      <c r="H183" s="131">
        <v>1638.5320000000002</v>
      </c>
      <c r="I183" s="131">
        <v>43.8</v>
      </c>
      <c r="J183" s="95">
        <v>0.27870742835660206</v>
      </c>
      <c r="K183" s="131">
        <v>456.67103999999995</v>
      </c>
      <c r="L183" s="95">
        <v>0</v>
      </c>
      <c r="M183" s="131">
        <v>0</v>
      </c>
      <c r="N183" s="95">
        <v>0</v>
      </c>
      <c r="O183" s="131">
        <v>0</v>
      </c>
      <c r="P183" s="131">
        <v>0</v>
      </c>
      <c r="Q183" s="131">
        <v>0</v>
      </c>
      <c r="R183" s="131">
        <v>0</v>
      </c>
      <c r="S183" s="131">
        <v>0</v>
      </c>
      <c r="T183" s="131">
        <v>223.40833333333333</v>
      </c>
      <c r="U183" s="95">
        <v>0</v>
      </c>
      <c r="V183" s="131">
        <v>0</v>
      </c>
      <c r="W183" s="95">
        <f t="shared" si="54"/>
        <v>0.17560582277306758</v>
      </c>
      <c r="X183" s="317">
        <v>287.73575999999997</v>
      </c>
      <c r="Y183" s="131">
        <v>202.375</v>
      </c>
      <c r="Z183" s="131">
        <v>87</v>
      </c>
      <c r="AA183" s="131">
        <v>0</v>
      </c>
      <c r="AB183" s="60">
        <f>H183+I183+K183+M183+O183+P183+Q183+R183+S183+T183+V183+X183+Y183+Z183+AA183</f>
        <v>2939.5221333333334</v>
      </c>
      <c r="AC183" s="147">
        <v>169.8</v>
      </c>
      <c r="AD183" s="131">
        <f>AC183+Y183+X183+V183</f>
        <v>659.91075999999998</v>
      </c>
      <c r="AE183" s="131">
        <f>H183+I183+K183+M183+O183+Q183+R183+S183+T183+Z183+AA183</f>
        <v>2449.4113733333334</v>
      </c>
      <c r="AF183" s="271">
        <f t="shared" si="51"/>
        <v>0.7</v>
      </c>
      <c r="AG183" s="272">
        <f>H183*AF183</f>
        <v>1146.9724000000001</v>
      </c>
      <c r="AH183" s="272"/>
      <c r="AI183" s="225">
        <v>487.1</v>
      </c>
      <c r="AJ183" s="234">
        <v>0.70002341119978129</v>
      </c>
      <c r="AK183" s="60">
        <v>1147.0107600000001</v>
      </c>
      <c r="AL183" s="131"/>
      <c r="AM183" s="435">
        <v>0</v>
      </c>
      <c r="AN183" s="131">
        <v>0</v>
      </c>
    </row>
    <row r="184" spans="2:40" s="1" customFormat="1" ht="15.75" x14ac:dyDescent="0.25">
      <c r="B184" s="34">
        <v>172</v>
      </c>
      <c r="C184" s="683"/>
      <c r="D184" s="12" t="s">
        <v>158</v>
      </c>
      <c r="E184" s="115">
        <v>4</v>
      </c>
      <c r="F184" s="115">
        <v>20</v>
      </c>
      <c r="G184" s="115">
        <v>19</v>
      </c>
      <c r="H184" s="131">
        <v>1754.6759999999999</v>
      </c>
      <c r="I184" s="131">
        <v>35.4</v>
      </c>
      <c r="J184" s="95">
        <v>0.26527536707631494</v>
      </c>
      <c r="K184" s="131">
        <v>465.47231999999997</v>
      </c>
      <c r="L184" s="95">
        <v>0</v>
      </c>
      <c r="M184" s="131">
        <v>0</v>
      </c>
      <c r="N184" s="95">
        <v>0</v>
      </c>
      <c r="O184" s="131">
        <v>0</v>
      </c>
      <c r="P184" s="131">
        <v>0</v>
      </c>
      <c r="Q184" s="131">
        <v>0</v>
      </c>
      <c r="R184" s="131">
        <v>0</v>
      </c>
      <c r="S184" s="131">
        <v>0</v>
      </c>
      <c r="T184" s="131">
        <v>225.20833333333331</v>
      </c>
      <c r="U184" s="95">
        <v>0</v>
      </c>
      <c r="V184" s="131">
        <v>0</v>
      </c>
      <c r="W184" s="95">
        <f t="shared" si="54"/>
        <v>0.17999999999999997</v>
      </c>
      <c r="X184" s="317">
        <v>315.84167999999994</v>
      </c>
      <c r="Y184" s="131">
        <v>205.20833333333331</v>
      </c>
      <c r="Z184" s="131">
        <v>90</v>
      </c>
      <c r="AA184" s="131">
        <v>0</v>
      </c>
      <c r="AB184" s="60">
        <f>H184+I184+K184+M184+O184+P184+Q184+R184+S184+T184+V184+X184+Y184+Z184+AA184</f>
        <v>3091.8066666666668</v>
      </c>
      <c r="AC184" s="147">
        <v>181.1</v>
      </c>
      <c r="AD184" s="131">
        <f>AC184+Y184+X184+V184</f>
        <v>702.15001333333316</v>
      </c>
      <c r="AE184" s="131">
        <f>H184+I184+K184+M184+O184+Q184+R184+S184+T184+Z184+AA184</f>
        <v>2570.7566533333334</v>
      </c>
      <c r="AF184" s="271">
        <f t="shared" si="51"/>
        <v>0.7</v>
      </c>
      <c r="AG184" s="272">
        <f>H184*AF184</f>
        <v>1228.2731999999999</v>
      </c>
      <c r="AH184" s="272"/>
      <c r="AI184" s="225">
        <v>526.1</v>
      </c>
      <c r="AJ184" s="234">
        <v>0.69998678578457407</v>
      </c>
      <c r="AK184" s="60">
        <v>1228.2500133333333</v>
      </c>
      <c r="AL184" s="131"/>
      <c r="AM184" s="435">
        <v>0</v>
      </c>
      <c r="AN184" s="131">
        <v>0</v>
      </c>
    </row>
    <row r="185" spans="2:40" s="1" customFormat="1" ht="15.75" customHeight="1" x14ac:dyDescent="0.25">
      <c r="B185" s="34">
        <v>173</v>
      </c>
      <c r="C185" s="683" t="s">
        <v>159</v>
      </c>
      <c r="D185" s="11" t="s">
        <v>124</v>
      </c>
      <c r="E185" s="125">
        <f t="shared" ref="E185:AB185" si="68">E186+E187</f>
        <v>8</v>
      </c>
      <c r="F185" s="125">
        <f t="shared" si="68"/>
        <v>45</v>
      </c>
      <c r="G185" s="125">
        <f t="shared" si="68"/>
        <v>40</v>
      </c>
      <c r="H185" s="57">
        <f t="shared" si="68"/>
        <v>3786.8939999999993</v>
      </c>
      <c r="I185" s="57">
        <f t="shared" si="68"/>
        <v>83.4</v>
      </c>
      <c r="J185" s="82">
        <f>K185/H185</f>
        <v>0.26640352753470259</v>
      </c>
      <c r="K185" s="57">
        <f t="shared" si="68"/>
        <v>1008.8419199999998</v>
      </c>
      <c r="L185" s="82">
        <f>M185/H185</f>
        <v>0</v>
      </c>
      <c r="M185" s="57">
        <f t="shared" si="68"/>
        <v>0</v>
      </c>
      <c r="N185" s="82">
        <f t="shared" si="68"/>
        <v>0</v>
      </c>
      <c r="O185" s="57">
        <f t="shared" si="68"/>
        <v>0</v>
      </c>
      <c r="P185" s="57">
        <f t="shared" si="68"/>
        <v>0</v>
      </c>
      <c r="Q185" s="57">
        <f t="shared" si="68"/>
        <v>0</v>
      </c>
      <c r="R185" s="57">
        <f t="shared" si="68"/>
        <v>0</v>
      </c>
      <c r="S185" s="57">
        <f t="shared" si="68"/>
        <v>0</v>
      </c>
      <c r="T185" s="57">
        <f t="shared" si="68"/>
        <v>434.29166666666663</v>
      </c>
      <c r="U185" s="82">
        <f>V185/H185</f>
        <v>0</v>
      </c>
      <c r="V185" s="57">
        <f t="shared" si="68"/>
        <v>0</v>
      </c>
      <c r="W185" s="82">
        <f t="shared" si="54"/>
        <v>0.18</v>
      </c>
      <c r="X185" s="57">
        <f t="shared" si="68"/>
        <v>681.64091999999982</v>
      </c>
      <c r="Y185" s="57">
        <f t="shared" si="68"/>
        <v>417.11666666666667</v>
      </c>
      <c r="Z185" s="57">
        <f t="shared" si="68"/>
        <v>74</v>
      </c>
      <c r="AA185" s="57">
        <f t="shared" si="68"/>
        <v>0</v>
      </c>
      <c r="AB185" s="57">
        <f t="shared" si="68"/>
        <v>6486.1851733333324</v>
      </c>
      <c r="AC185" s="141">
        <f>AC186+AC187</f>
        <v>379.9</v>
      </c>
      <c r="AD185" s="141">
        <f>AD186+AD187</f>
        <v>1478.6575866666667</v>
      </c>
      <c r="AE185" s="141">
        <f>AE186+AE187</f>
        <v>5387.4275866666658</v>
      </c>
      <c r="AF185" s="269">
        <f t="shared" si="51"/>
        <v>0.7</v>
      </c>
      <c r="AG185" s="270">
        <f>AG186+AG187</f>
        <v>2650.8257999999996</v>
      </c>
      <c r="AH185" s="270"/>
      <c r="AI185" s="141">
        <v>1172.2</v>
      </c>
      <c r="AJ185" s="233">
        <v>0.7000083938622701</v>
      </c>
      <c r="AK185" s="57">
        <v>2650.857586666667</v>
      </c>
      <c r="AL185" s="57"/>
      <c r="AM185" s="433">
        <v>0</v>
      </c>
      <c r="AN185" s="57">
        <v>113</v>
      </c>
    </row>
    <row r="186" spans="2:40" s="1" customFormat="1" ht="15.75" x14ac:dyDescent="0.25">
      <c r="B186" s="34">
        <v>174</v>
      </c>
      <c r="C186" s="683"/>
      <c r="D186" s="12" t="s">
        <v>160</v>
      </c>
      <c r="E186" s="115">
        <v>4</v>
      </c>
      <c r="F186" s="115">
        <v>18.5</v>
      </c>
      <c r="G186" s="115">
        <v>15.5</v>
      </c>
      <c r="H186" s="131">
        <v>1570.6919999999998</v>
      </c>
      <c r="I186" s="131">
        <v>35.4</v>
      </c>
      <c r="J186" s="95">
        <v>0.28374265610316984</v>
      </c>
      <c r="K186" s="131">
        <v>445.67231999999996</v>
      </c>
      <c r="L186" s="95">
        <v>0</v>
      </c>
      <c r="M186" s="131">
        <v>0</v>
      </c>
      <c r="N186" s="95">
        <v>0</v>
      </c>
      <c r="O186" s="131">
        <v>0</v>
      </c>
      <c r="P186" s="131">
        <v>0</v>
      </c>
      <c r="Q186" s="131">
        <v>0</v>
      </c>
      <c r="R186" s="131">
        <v>0</v>
      </c>
      <c r="S186" s="131">
        <v>0</v>
      </c>
      <c r="T186" s="131">
        <v>167.625</v>
      </c>
      <c r="U186" s="95">
        <v>0</v>
      </c>
      <c r="V186" s="131">
        <v>0</v>
      </c>
      <c r="W186" s="95">
        <f t="shared" si="54"/>
        <v>0.18</v>
      </c>
      <c r="X186" s="317">
        <v>282.72455999999994</v>
      </c>
      <c r="Y186" s="131">
        <v>161.28333333333333</v>
      </c>
      <c r="Z186" s="131">
        <v>30</v>
      </c>
      <c r="AA186" s="131">
        <v>0</v>
      </c>
      <c r="AB186" s="60">
        <f>H186+I186+K186+M186+O186+P186+Q186+R186+S186+T186+V186+X186+Y186+Z186+AA186</f>
        <v>2693.3972133333332</v>
      </c>
      <c r="AC186" s="147">
        <v>157.80000000000001</v>
      </c>
      <c r="AD186" s="131">
        <f>AC186+Y186+X186+V186</f>
        <v>601.80789333333337</v>
      </c>
      <c r="AE186" s="131">
        <f>H186+I186+K186+M186+O186+Q186+R186+S186+T186+Z186+AA186</f>
        <v>2249.3893199999998</v>
      </c>
      <c r="AF186" s="271">
        <f t="shared" si="51"/>
        <v>0.7</v>
      </c>
      <c r="AG186" s="272">
        <f>H186*AF186</f>
        <v>1099.4843999999998</v>
      </c>
      <c r="AH186" s="272"/>
      <c r="AI186" s="225">
        <v>497.7</v>
      </c>
      <c r="AJ186" s="234">
        <v>0.70001495731393137</v>
      </c>
      <c r="AK186" s="60">
        <v>1099.5078933333334</v>
      </c>
      <c r="AL186" s="131"/>
      <c r="AM186" s="435">
        <v>0</v>
      </c>
      <c r="AN186" s="131">
        <v>0</v>
      </c>
    </row>
    <row r="187" spans="2:40" s="1" customFormat="1" ht="15.75" x14ac:dyDescent="0.25">
      <c r="B187" s="34">
        <v>175</v>
      </c>
      <c r="C187" s="683"/>
      <c r="D187" s="12" t="s">
        <v>161</v>
      </c>
      <c r="E187" s="115">
        <v>4</v>
      </c>
      <c r="F187" s="115">
        <v>26.5</v>
      </c>
      <c r="G187" s="115">
        <v>24.5</v>
      </c>
      <c r="H187" s="131">
        <v>2216.2019999999998</v>
      </c>
      <c r="I187" s="131">
        <v>48</v>
      </c>
      <c r="J187" s="95">
        <v>0.25411474224822467</v>
      </c>
      <c r="K187" s="131">
        <v>563.16959999999995</v>
      </c>
      <c r="L187" s="95">
        <v>0</v>
      </c>
      <c r="M187" s="131">
        <v>0</v>
      </c>
      <c r="N187" s="95">
        <v>0</v>
      </c>
      <c r="O187" s="131">
        <v>0</v>
      </c>
      <c r="P187" s="131">
        <v>0</v>
      </c>
      <c r="Q187" s="131">
        <v>0</v>
      </c>
      <c r="R187" s="131">
        <v>0</v>
      </c>
      <c r="S187" s="131">
        <v>0</v>
      </c>
      <c r="T187" s="131">
        <v>266.66666666666663</v>
      </c>
      <c r="U187" s="95">
        <v>0</v>
      </c>
      <c r="V187" s="131">
        <v>0</v>
      </c>
      <c r="W187" s="95">
        <f t="shared" si="54"/>
        <v>0.18</v>
      </c>
      <c r="X187" s="317">
        <v>398.91635999999994</v>
      </c>
      <c r="Y187" s="131">
        <v>255.83333333333331</v>
      </c>
      <c r="Z187" s="131">
        <v>44</v>
      </c>
      <c r="AA187" s="131">
        <v>0</v>
      </c>
      <c r="AB187" s="60">
        <f>H187+I187+K187+M187+O187+P187+Q187+R187+S187+T187+V187+X187+Y187+Z187+AA187</f>
        <v>3792.7879599999992</v>
      </c>
      <c r="AC187" s="147">
        <v>222.1</v>
      </c>
      <c r="AD187" s="131">
        <f>AC187+Y187+X187+V187</f>
        <v>876.84969333333322</v>
      </c>
      <c r="AE187" s="131">
        <f>H187+I187+K187+M187+O187+Q187+R187+S187+T187+Z187+AA187</f>
        <v>3138.038266666666</v>
      </c>
      <c r="AF187" s="271">
        <f t="shared" si="51"/>
        <v>0.7</v>
      </c>
      <c r="AG187" s="272">
        <f>H187*AF187</f>
        <v>1551.3413999999998</v>
      </c>
      <c r="AH187" s="272"/>
      <c r="AI187" s="225">
        <v>674.5</v>
      </c>
      <c r="AJ187" s="234">
        <v>0.70000374213782557</v>
      </c>
      <c r="AK187" s="60">
        <v>1551.3496933333331</v>
      </c>
      <c r="AL187" s="131">
        <v>139</v>
      </c>
      <c r="AM187" s="435">
        <v>5.0999999999999997E-2</v>
      </c>
      <c r="AN187" s="131">
        <v>113</v>
      </c>
    </row>
    <row r="188" spans="2:40" ht="47.25" customHeight="1" x14ac:dyDescent="0.25">
      <c r="B188" s="34">
        <v>176</v>
      </c>
      <c r="C188" s="663" t="s">
        <v>162</v>
      </c>
      <c r="D188" s="664"/>
      <c r="E188" s="117">
        <f t="shared" ref="E188:AA188" si="69">E190</f>
        <v>319</v>
      </c>
      <c r="F188" s="117">
        <f t="shared" si="69"/>
        <v>1521</v>
      </c>
      <c r="G188" s="117">
        <f t="shared" si="69"/>
        <v>1329</v>
      </c>
      <c r="H188" s="132">
        <f t="shared" si="69"/>
        <v>130103.64</v>
      </c>
      <c r="I188" s="132">
        <f t="shared" si="69"/>
        <v>3209.3</v>
      </c>
      <c r="J188" s="87">
        <f>K188/H188</f>
        <v>0.22607607289081227</v>
      </c>
      <c r="K188" s="132">
        <f t="shared" si="69"/>
        <v>29413.32</v>
      </c>
      <c r="L188" s="87">
        <f>M188/H188</f>
        <v>3.2512541539959986E-4</v>
      </c>
      <c r="M188" s="132">
        <f t="shared" si="69"/>
        <v>42.3</v>
      </c>
      <c r="N188" s="87">
        <f>O188/H188</f>
        <v>0</v>
      </c>
      <c r="O188" s="132">
        <f t="shared" si="69"/>
        <v>0</v>
      </c>
      <c r="P188" s="132">
        <f t="shared" si="69"/>
        <v>0</v>
      </c>
      <c r="Q188" s="132">
        <f t="shared" si="69"/>
        <v>0</v>
      </c>
      <c r="R188" s="132">
        <f t="shared" si="69"/>
        <v>4730.0999999999995</v>
      </c>
      <c r="S188" s="132">
        <f t="shared" si="69"/>
        <v>194.45</v>
      </c>
      <c r="T188" s="132">
        <f t="shared" si="69"/>
        <v>13618.500000000002</v>
      </c>
      <c r="U188" s="87">
        <f>V188/H188</f>
        <v>0</v>
      </c>
      <c r="V188" s="132">
        <f t="shared" si="69"/>
        <v>0</v>
      </c>
      <c r="W188" s="87">
        <f t="shared" si="54"/>
        <v>0.23287764976997316</v>
      </c>
      <c r="X188" s="315">
        <f t="shared" si="69"/>
        <v>30298.22990971867</v>
      </c>
      <c r="Y188" s="132">
        <f t="shared" si="69"/>
        <v>0</v>
      </c>
      <c r="Z188" s="132">
        <f t="shared" si="69"/>
        <v>0</v>
      </c>
      <c r="AA188" s="132">
        <f t="shared" si="69"/>
        <v>0</v>
      </c>
      <c r="AB188" s="132">
        <f>AB189+AB190</f>
        <v>217702.93990971864</v>
      </c>
      <c r="AC188" s="129">
        <f>AC190+AC189</f>
        <v>16916.099999999999</v>
      </c>
      <c r="AD188" s="129">
        <f>AD190+AD189</f>
        <v>47876.029909718673</v>
      </c>
      <c r="AE188" s="129">
        <f>AE190+AE189</f>
        <v>186743.01</v>
      </c>
      <c r="AF188" s="258">
        <f t="shared" si="51"/>
        <v>0.7</v>
      </c>
      <c r="AG188" s="255">
        <f>AG190+AG189</f>
        <v>93313.247999999992</v>
      </c>
      <c r="AH188" s="255"/>
      <c r="AI188" s="129">
        <v>45437</v>
      </c>
      <c r="AJ188" s="226">
        <v>0.71722074731897334</v>
      </c>
      <c r="AK188" s="132">
        <v>93313.029909718665</v>
      </c>
      <c r="AL188" s="132"/>
      <c r="AM188" s="424"/>
      <c r="AN188" s="129">
        <v>7456.1</v>
      </c>
    </row>
    <row r="189" spans="2:40" ht="18.75" x14ac:dyDescent="0.25">
      <c r="B189" s="34">
        <v>177</v>
      </c>
      <c r="C189" s="306" t="s">
        <v>810</v>
      </c>
      <c r="D189" s="207"/>
      <c r="E189" s="350"/>
      <c r="F189" s="350">
        <v>31</v>
      </c>
      <c r="G189" s="350">
        <v>31</v>
      </c>
      <c r="H189" s="355">
        <v>3201</v>
      </c>
      <c r="I189" s="355">
        <v>184.8</v>
      </c>
      <c r="J189" s="363">
        <f>K189/H189</f>
        <v>0.44914089347079039</v>
      </c>
      <c r="K189" s="364">
        <v>1437.7</v>
      </c>
      <c r="L189" s="363">
        <v>0</v>
      </c>
      <c r="M189" s="364">
        <v>0</v>
      </c>
      <c r="N189" s="363">
        <v>0</v>
      </c>
      <c r="O189" s="355">
        <v>0</v>
      </c>
      <c r="P189" s="355">
        <v>0</v>
      </c>
      <c r="Q189" s="355">
        <v>0</v>
      </c>
      <c r="R189" s="355">
        <v>0</v>
      </c>
      <c r="S189" s="355">
        <v>0</v>
      </c>
      <c r="T189" s="355">
        <v>607.9</v>
      </c>
      <c r="U189" s="363">
        <f>V189/H189</f>
        <v>0</v>
      </c>
      <c r="V189" s="355"/>
      <c r="W189" s="363">
        <f t="shared" si="54"/>
        <v>0.20671665104654796</v>
      </c>
      <c r="X189" s="365">
        <v>661.7</v>
      </c>
      <c r="Y189" s="355">
        <v>0</v>
      </c>
      <c r="Z189" s="355">
        <v>0</v>
      </c>
      <c r="AA189" s="355">
        <v>0</v>
      </c>
      <c r="AB189" s="355">
        <f>H189+I189+K189+M189+O189+P189+Q189+R189+S189+T189+V189+X189+Y189+Z189+AA189</f>
        <v>6093.0999999999995</v>
      </c>
      <c r="AC189" s="356">
        <v>357.3</v>
      </c>
      <c r="AD189" s="309">
        <f>AC189+Y189+X189+V189</f>
        <v>1019</v>
      </c>
      <c r="AE189" s="355">
        <f>H189+I189+K189+M189+O189+Q189+R189+S189+T189+Z189+AA189</f>
        <v>5431.4</v>
      </c>
      <c r="AF189" s="358">
        <f t="shared" si="51"/>
        <v>0.7</v>
      </c>
      <c r="AG189" s="359">
        <f>H189*AF189</f>
        <v>2240.6999999999998</v>
      </c>
      <c r="AH189" s="359"/>
      <c r="AI189" s="360">
        <v>1221.7</v>
      </c>
      <c r="AJ189" s="357">
        <v>0.7</v>
      </c>
      <c r="AK189" s="362">
        <v>2240.6999999999998</v>
      </c>
      <c r="AL189" s="355"/>
      <c r="AM189" s="434"/>
      <c r="AN189" s="355">
        <v>0</v>
      </c>
    </row>
    <row r="190" spans="2:40" ht="18.75" x14ac:dyDescent="0.3">
      <c r="B190" s="34">
        <v>178</v>
      </c>
      <c r="C190" s="10" t="s">
        <v>710</v>
      </c>
      <c r="D190" s="33"/>
      <c r="E190" s="154">
        <f t="shared" ref="E190:AB190" si="70">E191+E194+E198+E203+E204+E208+E212+E216+E220+E223+E224+E227+E230+E233+E236+E239+E242+E246+E250</f>
        <v>319</v>
      </c>
      <c r="F190" s="154">
        <f t="shared" si="70"/>
        <v>1521</v>
      </c>
      <c r="G190" s="154">
        <f t="shared" si="70"/>
        <v>1329</v>
      </c>
      <c r="H190" s="65">
        <f t="shared" si="70"/>
        <v>130103.64</v>
      </c>
      <c r="I190" s="65">
        <f t="shared" si="70"/>
        <v>3209.3</v>
      </c>
      <c r="J190" s="94">
        <f>K190/H190</f>
        <v>0.22607607289081227</v>
      </c>
      <c r="K190" s="65">
        <f t="shared" si="70"/>
        <v>29413.32</v>
      </c>
      <c r="L190" s="94">
        <f>M190/H190</f>
        <v>3.2512541539959986E-4</v>
      </c>
      <c r="M190" s="65">
        <f t="shared" si="70"/>
        <v>42.3</v>
      </c>
      <c r="N190" s="94">
        <f>O190/H190</f>
        <v>0</v>
      </c>
      <c r="O190" s="65">
        <f t="shared" si="70"/>
        <v>0</v>
      </c>
      <c r="P190" s="65">
        <f t="shared" si="70"/>
        <v>0</v>
      </c>
      <c r="Q190" s="65">
        <f t="shared" si="70"/>
        <v>0</v>
      </c>
      <c r="R190" s="65">
        <f t="shared" si="70"/>
        <v>4730.0999999999995</v>
      </c>
      <c r="S190" s="65">
        <f t="shared" si="70"/>
        <v>194.45</v>
      </c>
      <c r="T190" s="65">
        <f t="shared" si="70"/>
        <v>13618.500000000002</v>
      </c>
      <c r="U190" s="94">
        <f>V190/H190</f>
        <v>0</v>
      </c>
      <c r="V190" s="65">
        <f t="shared" si="70"/>
        <v>0</v>
      </c>
      <c r="W190" s="94">
        <f t="shared" si="54"/>
        <v>0.23287764976997316</v>
      </c>
      <c r="X190" s="65">
        <f t="shared" si="70"/>
        <v>30298.22990971867</v>
      </c>
      <c r="Y190" s="65">
        <f t="shared" si="70"/>
        <v>0</v>
      </c>
      <c r="Z190" s="65">
        <f t="shared" si="70"/>
        <v>0</v>
      </c>
      <c r="AA190" s="65">
        <f t="shared" si="70"/>
        <v>0</v>
      </c>
      <c r="AB190" s="65">
        <f t="shared" si="70"/>
        <v>211609.83990971863</v>
      </c>
      <c r="AC190" s="62">
        <f>AC191+AC194+AC198+AC203+AC204+AC208+AC212+AC216+AC220+AC223+AC224+AC227+AC230+AC233+AC236+AC239+AC242+AC246+AC250</f>
        <v>16558.8</v>
      </c>
      <c r="AD190" s="62">
        <f>AD191+AD194+AD198+AD203+AD204+AD208+AD212+AD216+AD220+AD223+AD224+AD227+AD230+AD233+AD236+AD239+AD242+AD246+AD250</f>
        <v>46857.029909718673</v>
      </c>
      <c r="AE190" s="62">
        <f>AE191+AE194+AE198+AE203+AE204+AE208+AE212+AE216+AE220+AE223+AE224+AE227+AE230+AE233+AE236+AE239+AE242+AE246+AE250</f>
        <v>181311.61000000002</v>
      </c>
      <c r="AF190" s="267">
        <f t="shared" si="51"/>
        <v>0.7</v>
      </c>
      <c r="AG190" s="268">
        <f>AG191+AG194+AG198+AG203+AG204+AG208+AG212+AG216+AG220+AG223+AG224+AG227+AG230+AG233+AG236+AG239+AG242+AG246+AG250</f>
        <v>91072.547999999995</v>
      </c>
      <c r="AH190" s="268"/>
      <c r="AI190" s="62">
        <v>44215.3</v>
      </c>
      <c r="AJ190" s="232">
        <v>0.6999983237188343</v>
      </c>
      <c r="AK190" s="65">
        <v>91072.329909718683</v>
      </c>
      <c r="AL190" s="65"/>
      <c r="AM190" s="429">
        <v>0</v>
      </c>
      <c r="AN190" s="65">
        <v>7456.1</v>
      </c>
    </row>
    <row r="191" spans="2:40" s="1" customFormat="1" ht="15.75" customHeight="1" x14ac:dyDescent="0.25">
      <c r="B191" s="34">
        <v>179</v>
      </c>
      <c r="C191" s="665" t="s">
        <v>163</v>
      </c>
      <c r="D191" s="11" t="s">
        <v>124</v>
      </c>
      <c r="E191" s="125">
        <f t="shared" ref="E191:AB191" si="71">SUM(E192:E193)</f>
        <v>7</v>
      </c>
      <c r="F191" s="125">
        <f t="shared" si="71"/>
        <v>38</v>
      </c>
      <c r="G191" s="125">
        <f t="shared" si="71"/>
        <v>34</v>
      </c>
      <c r="H191" s="57">
        <f t="shared" si="71"/>
        <v>3273.7</v>
      </c>
      <c r="I191" s="57">
        <f t="shared" si="71"/>
        <v>112.8</v>
      </c>
      <c r="J191" s="82">
        <f>K191/H191</f>
        <v>0.2727189418700553</v>
      </c>
      <c r="K191" s="57">
        <f t="shared" si="71"/>
        <v>892.8</v>
      </c>
      <c r="L191" s="82">
        <f>M191/H191</f>
        <v>0</v>
      </c>
      <c r="M191" s="57">
        <f t="shared" si="71"/>
        <v>0</v>
      </c>
      <c r="N191" s="82">
        <f t="shared" si="71"/>
        <v>0</v>
      </c>
      <c r="O191" s="57">
        <f t="shared" si="71"/>
        <v>0</v>
      </c>
      <c r="P191" s="57">
        <f t="shared" si="71"/>
        <v>0</v>
      </c>
      <c r="Q191" s="57">
        <f t="shared" si="71"/>
        <v>0</v>
      </c>
      <c r="R191" s="57">
        <f t="shared" si="71"/>
        <v>93.1</v>
      </c>
      <c r="S191" s="57">
        <f t="shared" si="71"/>
        <v>4.3</v>
      </c>
      <c r="T191" s="57">
        <f t="shared" si="71"/>
        <v>364.9</v>
      </c>
      <c r="U191" s="82">
        <f>V191/H191</f>
        <v>0</v>
      </c>
      <c r="V191" s="57">
        <f t="shared" si="71"/>
        <v>0</v>
      </c>
      <c r="W191" s="82">
        <f t="shared" si="54"/>
        <v>0.23757193676910074</v>
      </c>
      <c r="X191" s="57">
        <f t="shared" ref="X191" si="72">SUM(X192:X193)</f>
        <v>777.73924940100505</v>
      </c>
      <c r="Y191" s="57">
        <f t="shared" si="71"/>
        <v>0</v>
      </c>
      <c r="Z191" s="57">
        <f t="shared" si="71"/>
        <v>0</v>
      </c>
      <c r="AA191" s="57">
        <f t="shared" si="71"/>
        <v>0</v>
      </c>
      <c r="AB191" s="57">
        <f t="shared" si="71"/>
        <v>5519.339249401005</v>
      </c>
      <c r="AC191" s="141">
        <f>SUM(AC192:AC193)</f>
        <v>718.3</v>
      </c>
      <c r="AD191" s="141">
        <f>SUM(AD192:AD193)</f>
        <v>1496.039249401005</v>
      </c>
      <c r="AE191" s="141">
        <f>SUM(AE192:AE193)</f>
        <v>4741.6000000000004</v>
      </c>
      <c r="AF191" s="269">
        <f t="shared" si="51"/>
        <v>0.7</v>
      </c>
      <c r="AG191" s="270">
        <f>SUM(AG192:AG193)</f>
        <v>2291.5899999999997</v>
      </c>
      <c r="AH191" s="270"/>
      <c r="AI191" s="141">
        <v>795.5</v>
      </c>
      <c r="AJ191" s="233">
        <v>0.69998449748022262</v>
      </c>
      <c r="AK191" s="57">
        <v>2291.5392494010048</v>
      </c>
      <c r="AL191" s="57"/>
      <c r="AM191" s="429">
        <v>0</v>
      </c>
      <c r="AN191" s="57">
        <v>204.89999999999998</v>
      </c>
    </row>
    <row r="192" spans="2:40" s="1" customFormat="1" ht="14.25" customHeight="1" x14ac:dyDescent="0.25">
      <c r="B192" s="34">
        <v>180</v>
      </c>
      <c r="C192" s="665"/>
      <c r="D192" s="15" t="s">
        <v>865</v>
      </c>
      <c r="E192" s="116">
        <v>2</v>
      </c>
      <c r="F192" s="116">
        <v>16</v>
      </c>
      <c r="G192" s="116">
        <v>15</v>
      </c>
      <c r="H192" s="69">
        <v>1377.5</v>
      </c>
      <c r="I192" s="69">
        <v>55.2</v>
      </c>
      <c r="J192" s="80">
        <v>0.28457350272232307</v>
      </c>
      <c r="K192" s="69">
        <v>392</v>
      </c>
      <c r="L192" s="80">
        <v>0</v>
      </c>
      <c r="M192" s="69">
        <v>0</v>
      </c>
      <c r="N192" s="80">
        <v>0</v>
      </c>
      <c r="O192" s="69">
        <v>0</v>
      </c>
      <c r="P192" s="69">
        <v>0</v>
      </c>
      <c r="Q192" s="69">
        <v>0</v>
      </c>
      <c r="R192" s="69">
        <v>38.6</v>
      </c>
      <c r="S192" s="69">
        <v>0</v>
      </c>
      <c r="T192" s="69">
        <v>155.29999999999998</v>
      </c>
      <c r="U192" s="80">
        <v>0.23565425509581414</v>
      </c>
      <c r="V192" s="69"/>
      <c r="W192" s="80">
        <f t="shared" si="54"/>
        <v>0.23565425509581414</v>
      </c>
      <c r="X192" s="69">
        <v>324.61373639448396</v>
      </c>
      <c r="Y192" s="69">
        <v>0</v>
      </c>
      <c r="Z192" s="69">
        <v>0</v>
      </c>
      <c r="AA192" s="69">
        <v>0</v>
      </c>
      <c r="AB192" s="60">
        <f>H192+I192+K192+M192+O192+P192+Q192+R192+S192+T192+V192+X192+Y192+Z192+AA192</f>
        <v>2343.2137363944839</v>
      </c>
      <c r="AC192" s="143">
        <v>153.4</v>
      </c>
      <c r="AD192" s="69">
        <f>AC192+Y192+X192+V192</f>
        <v>478.013736394484</v>
      </c>
      <c r="AE192" s="69">
        <f>H192+I192+K192+M192+O192+Q192+R192+S192+T192+Z192+AA192</f>
        <v>2018.6</v>
      </c>
      <c r="AF192" s="277">
        <f t="shared" si="51"/>
        <v>0.7</v>
      </c>
      <c r="AG192" s="278">
        <f>H192*AF192</f>
        <v>964.24999999999989</v>
      </c>
      <c r="AH192" s="278"/>
      <c r="AI192" s="225">
        <v>486.2</v>
      </c>
      <c r="AJ192" s="238">
        <v>0.69997367433356361</v>
      </c>
      <c r="AK192" s="60">
        <v>964.21373639448393</v>
      </c>
      <c r="AL192" s="69">
        <v>139</v>
      </c>
      <c r="AM192" s="429">
        <v>5.0999999999999997E-2</v>
      </c>
      <c r="AN192" s="69">
        <v>70.3</v>
      </c>
    </row>
    <row r="193" spans="2:40" s="1" customFormat="1" ht="15.75" x14ac:dyDescent="0.25">
      <c r="B193" s="34">
        <v>181</v>
      </c>
      <c r="C193" s="665"/>
      <c r="D193" s="15" t="s">
        <v>866</v>
      </c>
      <c r="E193" s="116">
        <v>5</v>
      </c>
      <c r="F193" s="116">
        <v>22</v>
      </c>
      <c r="G193" s="116">
        <v>19</v>
      </c>
      <c r="H193" s="69">
        <v>1896.2</v>
      </c>
      <c r="I193" s="69">
        <v>57.599999999999994</v>
      </c>
      <c r="J193" s="80">
        <v>0.26410716169180465</v>
      </c>
      <c r="K193" s="69">
        <v>500.79999999999995</v>
      </c>
      <c r="L193" s="80">
        <v>0</v>
      </c>
      <c r="M193" s="69">
        <v>0</v>
      </c>
      <c r="N193" s="80">
        <v>0</v>
      </c>
      <c r="O193" s="69">
        <v>0</v>
      </c>
      <c r="P193" s="69">
        <v>0</v>
      </c>
      <c r="Q193" s="69">
        <v>0</v>
      </c>
      <c r="R193" s="69">
        <v>54.5</v>
      </c>
      <c r="S193" s="69">
        <v>4.3</v>
      </c>
      <c r="T193" s="69">
        <v>209.6</v>
      </c>
      <c r="U193" s="80">
        <v>0.23896504219308143</v>
      </c>
      <c r="V193" s="69"/>
      <c r="W193" s="80">
        <f t="shared" si="54"/>
        <v>0.23896504219308143</v>
      </c>
      <c r="X193" s="69">
        <v>453.12551300652103</v>
      </c>
      <c r="Y193" s="69">
        <v>0</v>
      </c>
      <c r="Z193" s="69">
        <v>0</v>
      </c>
      <c r="AA193" s="69">
        <v>0</v>
      </c>
      <c r="AB193" s="60">
        <f>H193+I193+K193+M193+O193+P193+Q193+R193+S193+T193+V193+X193+Y193+Z193+AA193</f>
        <v>3176.125513006521</v>
      </c>
      <c r="AC193" s="143">
        <v>564.9</v>
      </c>
      <c r="AD193" s="69">
        <f>AC193+Y193+X193+V193</f>
        <v>1018.025513006521</v>
      </c>
      <c r="AE193" s="69">
        <f>H193+I193+K193+M193+O193+Q193+R193+S193+T193+Z193+AA193</f>
        <v>2723</v>
      </c>
      <c r="AF193" s="277">
        <f t="shared" si="51"/>
        <v>0.7</v>
      </c>
      <c r="AG193" s="278">
        <f>H193*AF193</f>
        <v>1327.34</v>
      </c>
      <c r="AH193" s="278"/>
      <c r="AI193" s="225">
        <v>309.3</v>
      </c>
      <c r="AJ193" s="238">
        <v>0.69999235998656317</v>
      </c>
      <c r="AK193" s="60">
        <v>1327.3255130065211</v>
      </c>
      <c r="AL193" s="69">
        <v>195</v>
      </c>
      <c r="AM193" s="429">
        <v>7.0999999999999994E-2</v>
      </c>
      <c r="AN193" s="69">
        <v>134.6</v>
      </c>
    </row>
    <row r="194" spans="2:40" ht="15.75" customHeight="1" x14ac:dyDescent="0.25">
      <c r="B194" s="34">
        <v>182</v>
      </c>
      <c r="C194" s="665" t="s">
        <v>164</v>
      </c>
      <c r="D194" s="11" t="s">
        <v>124</v>
      </c>
      <c r="E194" s="125">
        <f t="shared" ref="E194:AB194" si="73">SUM(E195:E197)</f>
        <v>9</v>
      </c>
      <c r="F194" s="125">
        <f t="shared" si="73"/>
        <v>54</v>
      </c>
      <c r="G194" s="125">
        <f t="shared" si="73"/>
        <v>46</v>
      </c>
      <c r="H194" s="57">
        <f t="shared" si="73"/>
        <v>4646.4000000000005</v>
      </c>
      <c r="I194" s="57">
        <f t="shared" si="73"/>
        <v>129.6</v>
      </c>
      <c r="J194" s="82">
        <f>K194/H194</f>
        <v>0.30412792699724511</v>
      </c>
      <c r="K194" s="57">
        <f t="shared" si="73"/>
        <v>1413.1</v>
      </c>
      <c r="L194" s="82">
        <f>M194/H194</f>
        <v>0</v>
      </c>
      <c r="M194" s="57">
        <f t="shared" si="73"/>
        <v>0</v>
      </c>
      <c r="N194" s="82">
        <f t="shared" si="73"/>
        <v>0</v>
      </c>
      <c r="O194" s="57">
        <f t="shared" si="73"/>
        <v>0</v>
      </c>
      <c r="P194" s="57">
        <f t="shared" si="73"/>
        <v>0</v>
      </c>
      <c r="Q194" s="57">
        <f t="shared" si="73"/>
        <v>0</v>
      </c>
      <c r="R194" s="57">
        <f t="shared" si="73"/>
        <v>156.4</v>
      </c>
      <c r="S194" s="57">
        <f t="shared" si="73"/>
        <v>12.899999999999999</v>
      </c>
      <c r="T194" s="57">
        <f t="shared" si="73"/>
        <v>530</v>
      </c>
      <c r="U194" s="82">
        <f>V194/H194</f>
        <v>0</v>
      </c>
      <c r="V194" s="57">
        <f t="shared" si="73"/>
        <v>0</v>
      </c>
      <c r="W194" s="82">
        <f t="shared" si="54"/>
        <v>0.23699288699919097</v>
      </c>
      <c r="X194" s="57">
        <f t="shared" ref="X194" si="74">SUM(X195:X197)</f>
        <v>1101.1637501530411</v>
      </c>
      <c r="Y194" s="57">
        <f t="shared" si="73"/>
        <v>0</v>
      </c>
      <c r="Z194" s="57">
        <f t="shared" si="73"/>
        <v>0</v>
      </c>
      <c r="AA194" s="57">
        <f t="shared" si="73"/>
        <v>0</v>
      </c>
      <c r="AB194" s="57">
        <f t="shared" si="73"/>
        <v>7989.5637501530418</v>
      </c>
      <c r="AC194" s="141">
        <f>SUM(AC195:AC197)</f>
        <v>523.20000000000005</v>
      </c>
      <c r="AD194" s="141">
        <f>SUM(AD195:AD197)</f>
        <v>1624.3637501530411</v>
      </c>
      <c r="AE194" s="141">
        <f>SUM(AE195:AE197)</f>
        <v>6888.4000000000005</v>
      </c>
      <c r="AF194" s="269">
        <f t="shared" si="51"/>
        <v>0.7</v>
      </c>
      <c r="AG194" s="270">
        <f>SUM(AG195:AG197)</f>
        <v>3252.48</v>
      </c>
      <c r="AH194" s="270"/>
      <c r="AI194" s="141">
        <v>1628.1</v>
      </c>
      <c r="AJ194" s="233">
        <v>0.69999650270167024</v>
      </c>
      <c r="AK194" s="57">
        <v>3252.463750153041</v>
      </c>
      <c r="AL194" s="57"/>
      <c r="AM194" s="429">
        <v>0</v>
      </c>
      <c r="AN194" s="57">
        <v>186.9</v>
      </c>
    </row>
    <row r="195" spans="2:40" s="1" customFormat="1" ht="15.75" x14ac:dyDescent="0.25">
      <c r="B195" s="34">
        <v>183</v>
      </c>
      <c r="C195" s="665"/>
      <c r="D195" s="15" t="s">
        <v>867</v>
      </c>
      <c r="E195" s="116">
        <v>3</v>
      </c>
      <c r="F195" s="116">
        <v>17</v>
      </c>
      <c r="G195" s="116">
        <v>15</v>
      </c>
      <c r="H195" s="69">
        <v>1534.2000000000003</v>
      </c>
      <c r="I195" s="69">
        <v>38.4</v>
      </c>
      <c r="J195" s="80">
        <v>0.3029591969756224</v>
      </c>
      <c r="K195" s="69">
        <v>464.8</v>
      </c>
      <c r="L195" s="80">
        <v>0</v>
      </c>
      <c r="M195" s="69">
        <v>0</v>
      </c>
      <c r="N195" s="80">
        <v>0</v>
      </c>
      <c r="O195" s="69">
        <v>0</v>
      </c>
      <c r="P195" s="69">
        <v>0</v>
      </c>
      <c r="Q195" s="69">
        <v>0</v>
      </c>
      <c r="R195" s="69">
        <v>37.9</v>
      </c>
      <c r="S195" s="69">
        <v>4.3</v>
      </c>
      <c r="T195" s="69">
        <v>173.3</v>
      </c>
      <c r="U195" s="80">
        <v>0.23689044777206422</v>
      </c>
      <c r="V195" s="69"/>
      <c r="W195" s="80">
        <f t="shared" si="54"/>
        <v>0.23689044777206422</v>
      </c>
      <c r="X195" s="69">
        <v>363.43732497190098</v>
      </c>
      <c r="Y195" s="69">
        <v>0</v>
      </c>
      <c r="Z195" s="69">
        <v>0</v>
      </c>
      <c r="AA195" s="69">
        <v>0</v>
      </c>
      <c r="AB195" s="60">
        <f>H195+I195+K195+M195+O195+P195+Q195+R195+S195+T195+V195+X195+Y195+Z195+AA195</f>
        <v>2616.3373249719016</v>
      </c>
      <c r="AC195" s="143">
        <v>171.3</v>
      </c>
      <c r="AD195" s="69">
        <f>AC195+Y195+X195+V195</f>
        <v>534.73732497190099</v>
      </c>
      <c r="AE195" s="69">
        <f>H195+I195+K195+M195+O195+Q195+R195+S195+T195+Z195+AA195</f>
        <v>2252.9000000000005</v>
      </c>
      <c r="AF195" s="277">
        <f t="shared" si="51"/>
        <v>0.7</v>
      </c>
      <c r="AG195" s="278">
        <f>H195*AF195</f>
        <v>1073.94</v>
      </c>
      <c r="AH195" s="278"/>
      <c r="AI195" s="225">
        <v>539.20000000000005</v>
      </c>
      <c r="AJ195" s="238">
        <v>0.699998256401969</v>
      </c>
      <c r="AK195" s="60">
        <v>1073.937324971901</v>
      </c>
      <c r="AL195" s="69"/>
      <c r="AM195" s="429">
        <v>0</v>
      </c>
      <c r="AN195" s="69">
        <v>0</v>
      </c>
    </row>
    <row r="196" spans="2:40" ht="15.75" x14ac:dyDescent="0.25">
      <c r="B196" s="34">
        <v>184</v>
      </c>
      <c r="C196" s="665"/>
      <c r="D196" s="15" t="s">
        <v>868</v>
      </c>
      <c r="E196" s="116">
        <v>3</v>
      </c>
      <c r="F196" s="116">
        <v>22</v>
      </c>
      <c r="G196" s="116">
        <v>18</v>
      </c>
      <c r="H196" s="69">
        <v>1705.6000000000001</v>
      </c>
      <c r="I196" s="69">
        <v>48</v>
      </c>
      <c r="J196" s="80">
        <v>0.29883911819887427</v>
      </c>
      <c r="K196" s="69">
        <v>509.7</v>
      </c>
      <c r="L196" s="80">
        <v>0</v>
      </c>
      <c r="M196" s="69">
        <v>0</v>
      </c>
      <c r="N196" s="80">
        <v>0</v>
      </c>
      <c r="O196" s="69">
        <v>0</v>
      </c>
      <c r="P196" s="69">
        <v>0</v>
      </c>
      <c r="Q196" s="69">
        <v>0</v>
      </c>
      <c r="R196" s="69">
        <v>79</v>
      </c>
      <c r="S196" s="69">
        <v>4.3</v>
      </c>
      <c r="T196" s="69">
        <v>195.6</v>
      </c>
      <c r="U196" s="80">
        <v>0.23798249748142294</v>
      </c>
      <c r="V196" s="69"/>
      <c r="W196" s="80">
        <f t="shared" si="54"/>
        <v>0.23798249748142294</v>
      </c>
      <c r="X196" s="69">
        <v>405.90294770431501</v>
      </c>
      <c r="Y196" s="69">
        <v>0</v>
      </c>
      <c r="Z196" s="69">
        <v>0</v>
      </c>
      <c r="AA196" s="69">
        <v>0</v>
      </c>
      <c r="AB196" s="60">
        <f>H196+I196+K196+M196+O196+P196+Q196+R196+S196+T196+V196+X196+Y196+Z196+AA196</f>
        <v>2948.1029477043153</v>
      </c>
      <c r="AC196" s="143">
        <v>193.1</v>
      </c>
      <c r="AD196" s="69">
        <f>AC196+Y196+X196+V196</f>
        <v>599.00294770431503</v>
      </c>
      <c r="AE196" s="69">
        <f>H196+I196+K196+M196+O196+Q196+R196+S196+T196+Z196+AA196</f>
        <v>2542.2000000000003</v>
      </c>
      <c r="AF196" s="277">
        <f t="shared" si="51"/>
        <v>0.7</v>
      </c>
      <c r="AG196" s="278">
        <f>H196*AF196</f>
        <v>1193.92</v>
      </c>
      <c r="AH196" s="278"/>
      <c r="AI196" s="225">
        <v>594.9</v>
      </c>
      <c r="AJ196" s="238">
        <v>0.69999000217185448</v>
      </c>
      <c r="AK196" s="60">
        <v>1193.902947704315</v>
      </c>
      <c r="AL196" s="69">
        <v>129</v>
      </c>
      <c r="AM196" s="429">
        <v>5.0999999999999997E-2</v>
      </c>
      <c r="AN196" s="69">
        <v>87</v>
      </c>
    </row>
    <row r="197" spans="2:40" s="1" customFormat="1" ht="15.75" x14ac:dyDescent="0.25">
      <c r="B197" s="34">
        <v>185</v>
      </c>
      <c r="C197" s="665"/>
      <c r="D197" s="15" t="s">
        <v>869</v>
      </c>
      <c r="E197" s="116">
        <v>3</v>
      </c>
      <c r="F197" s="116">
        <v>15</v>
      </c>
      <c r="G197" s="116">
        <v>13</v>
      </c>
      <c r="H197" s="69">
        <v>1406.6000000000001</v>
      </c>
      <c r="I197" s="69">
        <v>43.199999999999996</v>
      </c>
      <c r="J197" s="80">
        <v>0.31181572586378498</v>
      </c>
      <c r="K197" s="69">
        <v>438.59999999999997</v>
      </c>
      <c r="L197" s="80">
        <v>0</v>
      </c>
      <c r="M197" s="69">
        <v>0</v>
      </c>
      <c r="N197" s="80">
        <v>0</v>
      </c>
      <c r="O197" s="69">
        <v>0</v>
      </c>
      <c r="P197" s="69">
        <v>0</v>
      </c>
      <c r="Q197" s="69">
        <v>0</v>
      </c>
      <c r="R197" s="69">
        <v>39.5</v>
      </c>
      <c r="S197" s="69">
        <v>4.3</v>
      </c>
      <c r="T197" s="69">
        <v>161.09999999999997</v>
      </c>
      <c r="U197" s="80">
        <v>0.23590464771564409</v>
      </c>
      <c r="V197" s="69"/>
      <c r="W197" s="80">
        <f t="shared" si="54"/>
        <v>0.23590464771564409</v>
      </c>
      <c r="X197" s="69">
        <v>331.82347747682502</v>
      </c>
      <c r="Y197" s="69">
        <v>0</v>
      </c>
      <c r="Z197" s="69">
        <v>0</v>
      </c>
      <c r="AA197" s="69">
        <v>0</v>
      </c>
      <c r="AB197" s="60">
        <f>H197+I197+K197+M197+O197+P197+Q197+R197+S197+T197+V197+X197+Y197+Z197+AA197</f>
        <v>2425.1234774768254</v>
      </c>
      <c r="AC197" s="143">
        <v>158.80000000000001</v>
      </c>
      <c r="AD197" s="69">
        <f>AC197+Y197+X197+V197</f>
        <v>490.62347747682503</v>
      </c>
      <c r="AE197" s="69">
        <f>H197+I197+K197+M197+O197+Q197+R197+S197+T197+Z197+AA197</f>
        <v>2093.3000000000002</v>
      </c>
      <c r="AF197" s="277">
        <f t="shared" si="51"/>
        <v>0.7</v>
      </c>
      <c r="AG197" s="278">
        <f>H197*AF197</f>
        <v>984.62</v>
      </c>
      <c r="AH197" s="278"/>
      <c r="AI197" s="225">
        <v>494</v>
      </c>
      <c r="AJ197" s="238">
        <v>0.70000247225709145</v>
      </c>
      <c r="AK197" s="60">
        <v>984.62347747682497</v>
      </c>
      <c r="AL197" s="69">
        <v>195</v>
      </c>
      <c r="AM197" s="429">
        <v>7.0999999999999994E-2</v>
      </c>
      <c r="AN197" s="69">
        <v>99.9</v>
      </c>
    </row>
    <row r="198" spans="2:40" ht="15.75" customHeight="1" x14ac:dyDescent="0.25">
      <c r="B198" s="34">
        <v>186</v>
      </c>
      <c r="C198" s="665" t="s">
        <v>165</v>
      </c>
      <c r="D198" s="11" t="s">
        <v>124</v>
      </c>
      <c r="E198" s="125">
        <f t="shared" ref="E198:AB198" si="75">SUM(E199:E202)</f>
        <v>21</v>
      </c>
      <c r="F198" s="125">
        <f t="shared" si="75"/>
        <v>121</v>
      </c>
      <c r="G198" s="125">
        <f t="shared" si="75"/>
        <v>110</v>
      </c>
      <c r="H198" s="57">
        <f t="shared" si="75"/>
        <v>15243</v>
      </c>
      <c r="I198" s="57">
        <f t="shared" si="75"/>
        <v>321.60000000000002</v>
      </c>
      <c r="J198" s="82">
        <f>K198/H198</f>
        <v>0.19246867414550942</v>
      </c>
      <c r="K198" s="57">
        <f t="shared" si="75"/>
        <v>2933.8</v>
      </c>
      <c r="L198" s="82">
        <f>M198/H198</f>
        <v>0</v>
      </c>
      <c r="M198" s="57">
        <f t="shared" si="75"/>
        <v>0</v>
      </c>
      <c r="N198" s="82">
        <f t="shared" si="75"/>
        <v>0</v>
      </c>
      <c r="O198" s="57">
        <f t="shared" si="75"/>
        <v>0</v>
      </c>
      <c r="P198" s="57">
        <f t="shared" si="75"/>
        <v>0</v>
      </c>
      <c r="Q198" s="57">
        <f t="shared" si="75"/>
        <v>0</v>
      </c>
      <c r="R198" s="57">
        <f t="shared" si="75"/>
        <v>373.8</v>
      </c>
      <c r="S198" s="57">
        <f t="shared" si="75"/>
        <v>12.899999999999999</v>
      </c>
      <c r="T198" s="57">
        <f t="shared" si="75"/>
        <v>1189.2</v>
      </c>
      <c r="U198" s="82">
        <f>V198/H198</f>
        <v>0</v>
      </c>
      <c r="V198" s="57">
        <f t="shared" si="75"/>
        <v>0</v>
      </c>
      <c r="W198" s="82">
        <f t="shared" si="54"/>
        <v>0.16828961898645711</v>
      </c>
      <c r="X198" s="57">
        <f t="shared" ref="X198" si="76">SUM(X199:X202)</f>
        <v>2565.238662210566</v>
      </c>
      <c r="Y198" s="57">
        <f t="shared" si="75"/>
        <v>0</v>
      </c>
      <c r="Z198" s="57">
        <f t="shared" si="75"/>
        <v>0</v>
      </c>
      <c r="AA198" s="57">
        <f t="shared" si="75"/>
        <v>0</v>
      </c>
      <c r="AB198" s="57">
        <f t="shared" si="75"/>
        <v>22639.538662210565</v>
      </c>
      <c r="AC198" s="141">
        <f>SUM(AC199:AC202)</f>
        <v>3826.7999999999997</v>
      </c>
      <c r="AD198" s="141">
        <f>SUM(AD199:AD202)</f>
        <v>6392.0386622105661</v>
      </c>
      <c r="AE198" s="141">
        <f>SUM(AE199:AE202)</f>
        <v>20074.3</v>
      </c>
      <c r="AF198" s="269">
        <f t="shared" si="51"/>
        <v>0.7</v>
      </c>
      <c r="AG198" s="270">
        <f>SUM(AG199:AG202)</f>
        <v>10670.1</v>
      </c>
      <c r="AH198" s="270"/>
      <c r="AI198" s="141">
        <v>4278.0999999999995</v>
      </c>
      <c r="AJ198" s="233">
        <v>0.7000025363911675</v>
      </c>
      <c r="AK198" s="57">
        <v>10670.138662210566</v>
      </c>
      <c r="AL198" s="57"/>
      <c r="AM198" s="429">
        <v>0</v>
      </c>
      <c r="AN198" s="57">
        <v>517.1</v>
      </c>
    </row>
    <row r="199" spans="2:40" s="1" customFormat="1" ht="15.75" x14ac:dyDescent="0.25">
      <c r="B199" s="34">
        <v>187</v>
      </c>
      <c r="C199" s="665"/>
      <c r="D199" s="15" t="s">
        <v>870</v>
      </c>
      <c r="E199" s="116">
        <v>4</v>
      </c>
      <c r="F199" s="116">
        <v>24</v>
      </c>
      <c r="G199" s="116">
        <v>22</v>
      </c>
      <c r="H199" s="460">
        <v>3423.4</v>
      </c>
      <c r="I199" s="69">
        <v>54</v>
      </c>
      <c r="J199" s="80">
        <v>0.25223953261927945</v>
      </c>
      <c r="K199" s="69">
        <v>518.1</v>
      </c>
      <c r="L199" s="80">
        <v>0</v>
      </c>
      <c r="M199" s="69">
        <v>0</v>
      </c>
      <c r="N199" s="80">
        <v>0</v>
      </c>
      <c r="O199" s="69">
        <v>0</v>
      </c>
      <c r="P199" s="69">
        <v>0</v>
      </c>
      <c r="Q199" s="69">
        <v>0</v>
      </c>
      <c r="R199" s="69">
        <v>92.6</v>
      </c>
      <c r="S199" s="69">
        <v>4.3</v>
      </c>
      <c r="T199" s="69">
        <v>227</v>
      </c>
      <c r="U199" s="80">
        <v>0.23964052324829552</v>
      </c>
      <c r="V199" s="69"/>
      <c r="W199" s="80">
        <f t="shared" si="54"/>
        <v>0.14378151391949492</v>
      </c>
      <c r="X199" s="69">
        <v>492.22163475199898</v>
      </c>
      <c r="Y199" s="69">
        <v>0</v>
      </c>
      <c r="Z199" s="69">
        <v>0</v>
      </c>
      <c r="AA199" s="69">
        <v>0</v>
      </c>
      <c r="AB199" s="60">
        <f>H199+I199+K199+M199+O199+P199+Q199+R199+S199+T199+V199+X199+Y199+Z199+AA199</f>
        <v>4811.6216347519985</v>
      </c>
      <c r="AC199" s="143">
        <v>1009.6</v>
      </c>
      <c r="AD199" s="69">
        <f>AC199+Y199+X199+V199</f>
        <v>1501.821634751999</v>
      </c>
      <c r="AE199" s="69">
        <f>H199+I199+K199+M199+O199+Q199+R199+S199+T199+Z199+AA199</f>
        <v>4319.3999999999996</v>
      </c>
      <c r="AF199" s="277">
        <f t="shared" si="51"/>
        <v>0.7</v>
      </c>
      <c r="AG199" s="278">
        <f>H199*AF199</f>
        <v>2396.38</v>
      </c>
      <c r="AH199" s="278"/>
      <c r="AI199" s="225">
        <v>894.6</v>
      </c>
      <c r="AJ199" s="238">
        <v>0.70001216181340165</v>
      </c>
      <c r="AK199" s="60">
        <v>2396.4216347519991</v>
      </c>
      <c r="AL199" s="69"/>
      <c r="AM199" s="429">
        <v>0</v>
      </c>
      <c r="AN199" s="69">
        <v>0</v>
      </c>
    </row>
    <row r="200" spans="2:40" ht="15.75" x14ac:dyDescent="0.25">
      <c r="B200" s="34">
        <v>188</v>
      </c>
      <c r="C200" s="665"/>
      <c r="D200" s="15" t="s">
        <v>871</v>
      </c>
      <c r="E200" s="116">
        <v>8</v>
      </c>
      <c r="F200" s="116">
        <v>58</v>
      </c>
      <c r="G200" s="116">
        <v>51</v>
      </c>
      <c r="H200" s="460">
        <v>8127</v>
      </c>
      <c r="I200" s="69">
        <v>147.6</v>
      </c>
      <c r="J200" s="80">
        <v>0.25252235255516359</v>
      </c>
      <c r="K200" s="69">
        <v>1231.3999999999999</v>
      </c>
      <c r="L200" s="80">
        <v>0</v>
      </c>
      <c r="M200" s="69">
        <v>0</v>
      </c>
      <c r="N200" s="80">
        <v>0</v>
      </c>
      <c r="O200" s="69">
        <v>0</v>
      </c>
      <c r="P200" s="69">
        <v>0</v>
      </c>
      <c r="Q200" s="69">
        <v>0</v>
      </c>
      <c r="R200" s="69">
        <v>190</v>
      </c>
      <c r="S200" s="69">
        <v>4.3</v>
      </c>
      <c r="T200" s="69">
        <v>537.9</v>
      </c>
      <c r="U200" s="80">
        <v>0.24433848587306675</v>
      </c>
      <c r="V200" s="69"/>
      <c r="W200" s="80">
        <f t="shared" si="54"/>
        <v>0.14660910452952169</v>
      </c>
      <c r="X200" s="69">
        <v>1191.4921925114229</v>
      </c>
      <c r="Y200" s="69">
        <v>0</v>
      </c>
      <c r="Z200" s="69">
        <v>0</v>
      </c>
      <c r="AA200" s="69">
        <v>0</v>
      </c>
      <c r="AB200" s="60">
        <f>H200+I200+K200+M200+O200+P200+Q200+R200+S200+T200+V200+X200+Y200+Z200+AA200</f>
        <v>11429.692192511422</v>
      </c>
      <c r="AC200" s="143">
        <v>2398.1999999999998</v>
      </c>
      <c r="AD200" s="69">
        <f>AC200+Y200+X200+V200</f>
        <v>3589.6921925114229</v>
      </c>
      <c r="AE200" s="69">
        <f>H200+I200+K200+M200+O200+Q200+R200+S200+T200+Z200+AA200</f>
        <v>10238.199999999999</v>
      </c>
      <c r="AF200" s="277">
        <f t="shared" si="51"/>
        <v>0.7</v>
      </c>
      <c r="AG200" s="278">
        <f>H200*AF200</f>
        <v>5688.9</v>
      </c>
      <c r="AH200" s="278"/>
      <c r="AI200" s="225">
        <v>2099.1999999999998</v>
      </c>
      <c r="AJ200" s="238">
        <v>0.69999903931480534</v>
      </c>
      <c r="AK200" s="60">
        <v>5688.8921925114228</v>
      </c>
      <c r="AL200" s="69">
        <v>104</v>
      </c>
      <c r="AM200" s="429">
        <v>5.0999999999999997E-2</v>
      </c>
      <c r="AN200" s="69">
        <v>414.5</v>
      </c>
    </row>
    <row r="201" spans="2:40" s="1" customFormat="1" ht="15.75" x14ac:dyDescent="0.25">
      <c r="B201" s="34">
        <v>189</v>
      </c>
      <c r="C201" s="665"/>
      <c r="D201" s="15" t="s">
        <v>872</v>
      </c>
      <c r="E201" s="116">
        <v>5</v>
      </c>
      <c r="F201" s="116">
        <v>22</v>
      </c>
      <c r="G201" s="116">
        <v>20</v>
      </c>
      <c r="H201" s="69">
        <v>2011.5000000000002</v>
      </c>
      <c r="I201" s="69">
        <v>63.6</v>
      </c>
      <c r="J201" s="80">
        <v>0.3315436241610738</v>
      </c>
      <c r="K201" s="69">
        <v>666.9</v>
      </c>
      <c r="L201" s="80">
        <v>0</v>
      </c>
      <c r="M201" s="69">
        <v>0</v>
      </c>
      <c r="N201" s="80">
        <v>0</v>
      </c>
      <c r="O201" s="69">
        <v>0</v>
      </c>
      <c r="P201" s="69">
        <v>0</v>
      </c>
      <c r="Q201" s="69">
        <v>0</v>
      </c>
      <c r="R201" s="69">
        <v>37.9</v>
      </c>
      <c r="S201" s="69">
        <v>0</v>
      </c>
      <c r="T201" s="69">
        <v>231.60000000000002</v>
      </c>
      <c r="U201" s="80">
        <v>0.23946902518907479</v>
      </c>
      <c r="V201" s="69"/>
      <c r="W201" s="80">
        <f t="shared" si="54"/>
        <v>0.23946902518907479</v>
      </c>
      <c r="X201" s="69">
        <v>481.69194416782398</v>
      </c>
      <c r="Y201" s="69">
        <v>0</v>
      </c>
      <c r="Z201" s="69">
        <v>0</v>
      </c>
      <c r="AA201" s="69">
        <v>0</v>
      </c>
      <c r="AB201" s="60">
        <f>H201+I201+K201+M201+O201+P201+Q201+R201+S201+T201+V201+X201+Y201+Z201+AA201</f>
        <v>3493.1919441678247</v>
      </c>
      <c r="AC201" s="143">
        <v>228.8</v>
      </c>
      <c r="AD201" s="69">
        <f>AC201+Y201+X201+V201</f>
        <v>710.49194416782393</v>
      </c>
      <c r="AE201" s="69">
        <f>H201+I201+K201+M201+O201+Q201+R201+S201+T201+Z201+AA201</f>
        <v>3011.5000000000005</v>
      </c>
      <c r="AF201" s="277">
        <f t="shared" si="51"/>
        <v>0.7</v>
      </c>
      <c r="AG201" s="278">
        <f>H201*AF201</f>
        <v>1408.0500000000002</v>
      </c>
      <c r="AH201" s="278"/>
      <c r="AI201" s="225">
        <v>697.6</v>
      </c>
      <c r="AJ201" s="238">
        <v>0.70002085218385468</v>
      </c>
      <c r="AK201" s="60">
        <v>1408.0919441678238</v>
      </c>
      <c r="AL201" s="69">
        <v>114</v>
      </c>
      <c r="AM201" s="429">
        <v>5.0999999999999997E-2</v>
      </c>
      <c r="AN201" s="69">
        <v>102.6</v>
      </c>
    </row>
    <row r="202" spans="2:40" s="1" customFormat="1" ht="15.75" x14ac:dyDescent="0.25">
      <c r="B202" s="34">
        <v>190</v>
      </c>
      <c r="C202" s="665"/>
      <c r="D202" s="15" t="s">
        <v>873</v>
      </c>
      <c r="E202" s="116">
        <v>4</v>
      </c>
      <c r="F202" s="116">
        <v>17</v>
      </c>
      <c r="G202" s="116">
        <v>17</v>
      </c>
      <c r="H202" s="69">
        <v>1681.1</v>
      </c>
      <c r="I202" s="69">
        <v>56.400000000000006</v>
      </c>
      <c r="J202" s="80">
        <v>0.30777467134614239</v>
      </c>
      <c r="K202" s="69">
        <v>517.4</v>
      </c>
      <c r="L202" s="80">
        <v>0</v>
      </c>
      <c r="M202" s="69">
        <v>0</v>
      </c>
      <c r="N202" s="80">
        <v>0</v>
      </c>
      <c r="O202" s="69">
        <v>0</v>
      </c>
      <c r="P202" s="69">
        <v>0</v>
      </c>
      <c r="Q202" s="69">
        <v>0</v>
      </c>
      <c r="R202" s="69">
        <v>53.3</v>
      </c>
      <c r="S202" s="69">
        <v>4.3</v>
      </c>
      <c r="T202" s="69">
        <v>192.7</v>
      </c>
      <c r="U202" s="80">
        <v>0.23784003972358581</v>
      </c>
      <c r="V202" s="69"/>
      <c r="W202" s="80">
        <f t="shared" si="54"/>
        <v>0.23784003972358581</v>
      </c>
      <c r="X202" s="69">
        <v>399.83289077932005</v>
      </c>
      <c r="Y202" s="69">
        <v>0</v>
      </c>
      <c r="Z202" s="69">
        <v>0</v>
      </c>
      <c r="AA202" s="69">
        <v>0</v>
      </c>
      <c r="AB202" s="60">
        <f>H202+I202+K202+M202+O202+P202+Q202+R202+S202+T202+V202+X202+Y202+Z202+AA202</f>
        <v>2905.0328907793205</v>
      </c>
      <c r="AC202" s="143">
        <v>190.2</v>
      </c>
      <c r="AD202" s="69">
        <f>AC202+Y202+X202+V202</f>
        <v>590.03289077932004</v>
      </c>
      <c r="AE202" s="69">
        <f>H202+I202+K202+M202+O202+Q202+R202+S202+T202+Z202+AA202</f>
        <v>2505.2000000000003</v>
      </c>
      <c r="AF202" s="277">
        <f t="shared" si="51"/>
        <v>0.7</v>
      </c>
      <c r="AG202" s="278">
        <f>H202*AF202</f>
        <v>1176.7699999999998</v>
      </c>
      <c r="AH202" s="278"/>
      <c r="AI202" s="225">
        <v>586.70000000000005</v>
      </c>
      <c r="AJ202" s="238">
        <v>0.6999779256316222</v>
      </c>
      <c r="AK202" s="60">
        <v>1176.7328907793201</v>
      </c>
      <c r="AL202" s="69"/>
      <c r="AM202" s="429">
        <v>0</v>
      </c>
      <c r="AN202" s="69">
        <v>0</v>
      </c>
    </row>
    <row r="203" spans="2:40" s="1" customFormat="1" ht="31.5" x14ac:dyDescent="0.25">
      <c r="B203" s="34">
        <v>191</v>
      </c>
      <c r="C203" s="475" t="s">
        <v>166</v>
      </c>
      <c r="D203" s="16" t="s">
        <v>874</v>
      </c>
      <c r="E203" s="103">
        <v>14</v>
      </c>
      <c r="F203" s="103">
        <v>50</v>
      </c>
      <c r="G203" s="103">
        <v>44</v>
      </c>
      <c r="H203" s="135">
        <v>4216.7</v>
      </c>
      <c r="I203" s="135">
        <v>94.8</v>
      </c>
      <c r="J203" s="96">
        <v>0.21666231887494961</v>
      </c>
      <c r="K203" s="135">
        <v>913.59999999999991</v>
      </c>
      <c r="L203" s="96">
        <v>0</v>
      </c>
      <c r="M203" s="135">
        <v>0</v>
      </c>
      <c r="N203" s="96">
        <v>0</v>
      </c>
      <c r="O203" s="135">
        <v>0</v>
      </c>
      <c r="P203" s="135">
        <v>0</v>
      </c>
      <c r="Q203" s="135">
        <v>0</v>
      </c>
      <c r="R203" s="135">
        <v>184.89999999999998</v>
      </c>
      <c r="S203" s="160">
        <v>8.5</v>
      </c>
      <c r="T203" s="160">
        <v>451.59999999999997</v>
      </c>
      <c r="U203" s="161">
        <v>0.24380359496821591</v>
      </c>
      <c r="V203" s="160"/>
      <c r="W203" s="161">
        <f t="shared" si="54"/>
        <v>0.24380359496821591</v>
      </c>
      <c r="X203" s="160">
        <v>1028.046618902476</v>
      </c>
      <c r="Y203" s="160">
        <v>0</v>
      </c>
      <c r="Z203" s="160">
        <v>0</v>
      </c>
      <c r="AA203" s="160">
        <v>0</v>
      </c>
      <c r="AB203" s="160">
        <v>6898.1466189024759</v>
      </c>
      <c r="AC203" s="149">
        <v>451.7</v>
      </c>
      <c r="AD203" s="160">
        <f>AC203+Y203+X203+V203</f>
        <v>1479.746618902476</v>
      </c>
      <c r="AE203" s="160">
        <f>H203+I203+K203+M203+O203+Q203+R203+S203+T203+Z203+AA203</f>
        <v>5870.1</v>
      </c>
      <c r="AF203" s="279">
        <f t="shared" si="51"/>
        <v>0.7</v>
      </c>
      <c r="AG203" s="280">
        <f>H203*AF203</f>
        <v>2951.6899999999996</v>
      </c>
      <c r="AH203" s="280"/>
      <c r="AI203" s="229">
        <v>1471.9</v>
      </c>
      <c r="AJ203" s="239">
        <v>0.69998971207400951</v>
      </c>
      <c r="AK203" s="160">
        <v>2951.6466189024759</v>
      </c>
      <c r="AL203" s="160">
        <v>328</v>
      </c>
      <c r="AM203" s="429">
        <v>7.0999999999999994E-2</v>
      </c>
      <c r="AN203" s="160">
        <v>299.39999999999998</v>
      </c>
    </row>
    <row r="204" spans="2:40" ht="15.75" customHeight="1" x14ac:dyDescent="0.25">
      <c r="B204" s="34">
        <v>192</v>
      </c>
      <c r="C204" s="665" t="s">
        <v>167</v>
      </c>
      <c r="D204" s="11" t="s">
        <v>124</v>
      </c>
      <c r="E204" s="125">
        <f t="shared" ref="E204:AB204" si="77">SUM(E205:E207)</f>
        <v>18</v>
      </c>
      <c r="F204" s="125">
        <f t="shared" si="77"/>
        <v>114.5</v>
      </c>
      <c r="G204" s="125">
        <f t="shared" si="77"/>
        <v>94.5</v>
      </c>
      <c r="H204" s="57">
        <f t="shared" si="77"/>
        <v>8713.0999999999985</v>
      </c>
      <c r="I204" s="57">
        <f t="shared" si="77"/>
        <v>195.60000000000002</v>
      </c>
      <c r="J204" s="82">
        <f>K204/H204</f>
        <v>0.22121862482928006</v>
      </c>
      <c r="K204" s="57">
        <f t="shared" si="77"/>
        <v>1927.4999999999998</v>
      </c>
      <c r="L204" s="82">
        <f>M204/H204</f>
        <v>0</v>
      </c>
      <c r="M204" s="57">
        <f t="shared" si="77"/>
        <v>0</v>
      </c>
      <c r="N204" s="82">
        <f t="shared" si="77"/>
        <v>0</v>
      </c>
      <c r="O204" s="57">
        <f t="shared" si="77"/>
        <v>0</v>
      </c>
      <c r="P204" s="57">
        <f t="shared" si="77"/>
        <v>0</v>
      </c>
      <c r="Q204" s="57">
        <f t="shared" si="77"/>
        <v>0</v>
      </c>
      <c r="R204" s="57">
        <f t="shared" si="77"/>
        <v>349.09999999999997</v>
      </c>
      <c r="S204" s="57">
        <f t="shared" si="77"/>
        <v>10.7</v>
      </c>
      <c r="T204" s="57">
        <f t="shared" si="77"/>
        <v>958.2</v>
      </c>
      <c r="U204" s="82">
        <f>V204/H204</f>
        <v>0</v>
      </c>
      <c r="V204" s="57">
        <f t="shared" si="77"/>
        <v>0</v>
      </c>
      <c r="W204" s="82">
        <f t="shared" si="54"/>
        <v>0.24201706309746912</v>
      </c>
      <c r="X204" s="57">
        <f t="shared" ref="X204" si="78">SUM(X205:X207)</f>
        <v>2108.7188724745579</v>
      </c>
      <c r="Y204" s="57">
        <f t="shared" si="77"/>
        <v>0</v>
      </c>
      <c r="Z204" s="57">
        <f t="shared" si="77"/>
        <v>0</v>
      </c>
      <c r="AA204" s="57">
        <f t="shared" si="77"/>
        <v>0</v>
      </c>
      <c r="AB204" s="57">
        <f t="shared" si="77"/>
        <v>14262.918872474558</v>
      </c>
      <c r="AC204" s="141">
        <f>SUM(AC205:AC207)</f>
        <v>934</v>
      </c>
      <c r="AD204" s="141">
        <f>SUM(AD205:AD207)</f>
        <v>3042.7188724745583</v>
      </c>
      <c r="AE204" s="141">
        <f>SUM(AE205:AE207)</f>
        <v>12154.2</v>
      </c>
      <c r="AF204" s="269">
        <f t="shared" si="51"/>
        <v>0.7</v>
      </c>
      <c r="AG204" s="270">
        <f>SUM(AG205:AG207)</f>
        <v>6099.1699999999992</v>
      </c>
      <c r="AH204" s="270"/>
      <c r="AI204" s="141">
        <v>3056.4</v>
      </c>
      <c r="AJ204" s="233">
        <v>0.6999941321084987</v>
      </c>
      <c r="AK204" s="57">
        <v>6099.1188724745589</v>
      </c>
      <c r="AL204" s="57"/>
      <c r="AM204" s="429">
        <v>0</v>
      </c>
      <c r="AN204" s="57">
        <v>618.6</v>
      </c>
    </row>
    <row r="205" spans="2:40" s="1" customFormat="1" ht="15.75" x14ac:dyDescent="0.25">
      <c r="B205" s="34">
        <v>193</v>
      </c>
      <c r="C205" s="665"/>
      <c r="D205" s="15" t="s">
        <v>168</v>
      </c>
      <c r="E205" s="116">
        <v>5</v>
      </c>
      <c r="F205" s="116">
        <v>35.5</v>
      </c>
      <c r="G205" s="116">
        <v>26.5</v>
      </c>
      <c r="H205" s="69">
        <v>2397.2999999999997</v>
      </c>
      <c r="I205" s="69">
        <v>62.4</v>
      </c>
      <c r="J205" s="80">
        <v>0.22433571100821759</v>
      </c>
      <c r="K205" s="69">
        <v>537.79999999999995</v>
      </c>
      <c r="L205" s="80">
        <v>0</v>
      </c>
      <c r="M205" s="69">
        <v>0</v>
      </c>
      <c r="N205" s="80">
        <v>0</v>
      </c>
      <c r="O205" s="69">
        <v>0</v>
      </c>
      <c r="P205" s="69">
        <v>0</v>
      </c>
      <c r="Q205" s="69">
        <v>0</v>
      </c>
      <c r="R205" s="69">
        <v>75</v>
      </c>
      <c r="S205" s="69">
        <v>0</v>
      </c>
      <c r="T205" s="69">
        <v>261.09999999999997</v>
      </c>
      <c r="U205" s="80">
        <v>0.24080288613422687</v>
      </c>
      <c r="V205" s="69"/>
      <c r="W205" s="80">
        <f t="shared" si="54"/>
        <v>0.24080288613422687</v>
      </c>
      <c r="X205" s="69">
        <v>577.276758929582</v>
      </c>
      <c r="Y205" s="69">
        <v>0</v>
      </c>
      <c r="Z205" s="69">
        <v>0</v>
      </c>
      <c r="AA205" s="69">
        <v>0</v>
      </c>
      <c r="AB205" s="60">
        <f>H205+I205+K205+M205+O205+P205+Q205+R205+S205+T205+V205+X205+Y205+Z205+AA205</f>
        <v>3910.8767589295821</v>
      </c>
      <c r="AC205" s="143">
        <v>256.10000000000002</v>
      </c>
      <c r="AD205" s="69">
        <f>AC205+Y205+X205+V205</f>
        <v>833.37675892958202</v>
      </c>
      <c r="AE205" s="69">
        <f>H205+I205+K205+M205+O205+Q205+R205+S205+T205+Z205+AA205</f>
        <v>3333.6</v>
      </c>
      <c r="AF205" s="277">
        <f t="shared" si="51"/>
        <v>0.7</v>
      </c>
      <c r="AG205" s="278">
        <f>H205*AF205</f>
        <v>1678.1099999999997</v>
      </c>
      <c r="AH205" s="278"/>
      <c r="AI205" s="225">
        <v>844.7</v>
      </c>
      <c r="AJ205" s="238">
        <v>0.69998613395469156</v>
      </c>
      <c r="AK205" s="60">
        <v>1678.076758929582</v>
      </c>
      <c r="AL205" s="69">
        <v>237</v>
      </c>
      <c r="AM205" s="429">
        <v>7.0999999999999994E-2</v>
      </c>
      <c r="AN205" s="69">
        <v>170.2</v>
      </c>
    </row>
    <row r="206" spans="2:40" s="1" customFormat="1" ht="15.75" x14ac:dyDescent="0.25">
      <c r="B206" s="34">
        <v>194</v>
      </c>
      <c r="C206" s="665"/>
      <c r="D206" s="15" t="s">
        <v>169</v>
      </c>
      <c r="E206" s="116">
        <v>5</v>
      </c>
      <c r="F206" s="116">
        <v>37.5</v>
      </c>
      <c r="G206" s="116">
        <v>29.5</v>
      </c>
      <c r="H206" s="69">
        <v>2766.8999999999996</v>
      </c>
      <c r="I206" s="69">
        <v>80.400000000000006</v>
      </c>
      <c r="J206" s="80">
        <v>0.26560410567783443</v>
      </c>
      <c r="K206" s="69">
        <v>734.9</v>
      </c>
      <c r="L206" s="80">
        <v>0</v>
      </c>
      <c r="M206" s="69">
        <v>0</v>
      </c>
      <c r="N206" s="80">
        <v>0</v>
      </c>
      <c r="O206" s="69">
        <v>0</v>
      </c>
      <c r="P206" s="69">
        <v>0</v>
      </c>
      <c r="Q206" s="69">
        <v>0</v>
      </c>
      <c r="R206" s="69">
        <v>141.39999999999998</v>
      </c>
      <c r="S206" s="69">
        <v>6.4</v>
      </c>
      <c r="T206" s="69">
        <v>310.8</v>
      </c>
      <c r="U206" s="80">
        <v>0.2417318672153233</v>
      </c>
      <c r="V206" s="69"/>
      <c r="W206" s="80">
        <f t="shared" si="54"/>
        <v>0.2417318672153233</v>
      </c>
      <c r="X206" s="69">
        <v>668.84790339807796</v>
      </c>
      <c r="Y206" s="69">
        <v>0</v>
      </c>
      <c r="Z206" s="69">
        <v>0</v>
      </c>
      <c r="AA206" s="69">
        <v>0</v>
      </c>
      <c r="AB206" s="60">
        <f>H206+I206+K206+M206+O206+P206+Q206+R206+S206+T206+V206+X206+Y206+Z206+AA206</f>
        <v>4709.6479033980777</v>
      </c>
      <c r="AC206" s="143">
        <v>308.39999999999998</v>
      </c>
      <c r="AD206" s="69">
        <f>AC206+Y206+X206+V206</f>
        <v>977.24790339807794</v>
      </c>
      <c r="AE206" s="69">
        <f>H206+I206+K206+M206+O206+Q206+R206+S206+T206+Z206+AA206</f>
        <v>4040.8</v>
      </c>
      <c r="AF206" s="277">
        <f t="shared" si="51"/>
        <v>0.7</v>
      </c>
      <c r="AG206" s="278">
        <f>H206*AF206</f>
        <v>1936.8299999999997</v>
      </c>
      <c r="AH206" s="278"/>
      <c r="AI206" s="225">
        <v>959.6</v>
      </c>
      <c r="AJ206" s="238">
        <v>0.70000647056202903</v>
      </c>
      <c r="AK206" s="60">
        <v>1936.847903398078</v>
      </c>
      <c r="AL206" s="69">
        <v>195</v>
      </c>
      <c r="AM206" s="429">
        <v>7.0999999999999994E-2</v>
      </c>
      <c r="AN206" s="69">
        <v>196.4</v>
      </c>
    </row>
    <row r="207" spans="2:40" ht="17.25" customHeight="1" x14ac:dyDescent="0.25">
      <c r="B207" s="34">
        <v>195</v>
      </c>
      <c r="C207" s="665"/>
      <c r="D207" s="15" t="s">
        <v>170</v>
      </c>
      <c r="E207" s="116">
        <v>8</v>
      </c>
      <c r="F207" s="116">
        <v>41.5</v>
      </c>
      <c r="G207" s="116">
        <v>38.5</v>
      </c>
      <c r="H207" s="69">
        <v>3548.8999999999996</v>
      </c>
      <c r="I207" s="69">
        <v>52.8</v>
      </c>
      <c r="J207" s="80">
        <v>0.1845078756797881</v>
      </c>
      <c r="K207" s="69">
        <v>654.79999999999995</v>
      </c>
      <c r="L207" s="80">
        <v>0</v>
      </c>
      <c r="M207" s="69">
        <v>0</v>
      </c>
      <c r="N207" s="80">
        <v>0</v>
      </c>
      <c r="O207" s="69">
        <v>0</v>
      </c>
      <c r="P207" s="69">
        <v>0</v>
      </c>
      <c r="Q207" s="69">
        <v>0</v>
      </c>
      <c r="R207" s="69">
        <v>132.69999999999999</v>
      </c>
      <c r="S207" s="69">
        <v>4.3</v>
      </c>
      <c r="T207" s="69">
        <v>386.3</v>
      </c>
      <c r="U207" s="80">
        <v>0.2430595987903007</v>
      </c>
      <c r="V207" s="69"/>
      <c r="W207" s="80">
        <f t="shared" si="54"/>
        <v>0.2430595987903007</v>
      </c>
      <c r="X207" s="69">
        <v>862.59421014689804</v>
      </c>
      <c r="Y207" s="69">
        <v>0</v>
      </c>
      <c r="Z207" s="69">
        <v>0</v>
      </c>
      <c r="AA207" s="69">
        <v>0</v>
      </c>
      <c r="AB207" s="60">
        <f>H207+I207+K207+M207+O207+P207+Q207+R207+S207+T207+V207+X207+Y207+Z207+AA207</f>
        <v>5642.3942101468983</v>
      </c>
      <c r="AC207" s="143">
        <v>369.5</v>
      </c>
      <c r="AD207" s="69">
        <f>AC207+Y207+X207+V207</f>
        <v>1232.0942101468981</v>
      </c>
      <c r="AE207" s="69">
        <f>H207+I207+K207+M207+O207+Q207+R207+S207+T207+Z207+AA207</f>
        <v>4779.8</v>
      </c>
      <c r="AF207" s="277">
        <f t="shared" si="51"/>
        <v>0.7</v>
      </c>
      <c r="AG207" s="278">
        <f>H207*AF207</f>
        <v>2484.2299999999996</v>
      </c>
      <c r="AH207" s="278"/>
      <c r="AI207" s="225">
        <v>1252.0999999999999</v>
      </c>
      <c r="AJ207" s="238">
        <v>0.69998991522637954</v>
      </c>
      <c r="AK207" s="60">
        <v>2484.1942101468981</v>
      </c>
      <c r="AL207" s="69">
        <v>200</v>
      </c>
      <c r="AM207" s="429">
        <v>7.0999999999999994E-2</v>
      </c>
      <c r="AN207" s="69">
        <v>252</v>
      </c>
    </row>
    <row r="208" spans="2:40" ht="15.75" customHeight="1" x14ac:dyDescent="0.25">
      <c r="B208" s="34">
        <v>196</v>
      </c>
      <c r="C208" s="665" t="s">
        <v>171</v>
      </c>
      <c r="D208" s="11" t="s">
        <v>124</v>
      </c>
      <c r="E208" s="125">
        <f t="shared" ref="E208:AB208" si="79">SUM(E209:E211)</f>
        <v>28</v>
      </c>
      <c r="F208" s="125">
        <f t="shared" si="79"/>
        <v>109.5</v>
      </c>
      <c r="G208" s="125">
        <f t="shared" si="79"/>
        <v>92.5</v>
      </c>
      <c r="H208" s="57">
        <f t="shared" si="79"/>
        <v>8717.1999999999989</v>
      </c>
      <c r="I208" s="57">
        <f t="shared" si="79"/>
        <v>220.1</v>
      </c>
      <c r="J208" s="82">
        <f>K208/H208</f>
        <v>0.23317120176203371</v>
      </c>
      <c r="K208" s="57">
        <f t="shared" si="79"/>
        <v>2032.6</v>
      </c>
      <c r="L208" s="82">
        <f>M208/H208</f>
        <v>0</v>
      </c>
      <c r="M208" s="57">
        <f t="shared" si="79"/>
        <v>0</v>
      </c>
      <c r="N208" s="82">
        <f t="shared" si="79"/>
        <v>0</v>
      </c>
      <c r="O208" s="57">
        <f t="shared" si="79"/>
        <v>0</v>
      </c>
      <c r="P208" s="57">
        <f t="shared" si="79"/>
        <v>0</v>
      </c>
      <c r="Q208" s="57">
        <f t="shared" si="79"/>
        <v>0</v>
      </c>
      <c r="R208" s="57">
        <f t="shared" si="79"/>
        <v>230.9</v>
      </c>
      <c r="S208" s="57">
        <f t="shared" si="79"/>
        <v>19.200000000000003</v>
      </c>
      <c r="T208" s="57">
        <f t="shared" si="79"/>
        <v>935</v>
      </c>
      <c r="U208" s="82">
        <f>V208/H208</f>
        <v>0</v>
      </c>
      <c r="V208" s="57">
        <f t="shared" si="79"/>
        <v>0</v>
      </c>
      <c r="W208" s="82">
        <f t="shared" si="54"/>
        <v>0.24201976298801789</v>
      </c>
      <c r="X208" s="57">
        <f t="shared" ref="X208" si="80">SUM(X209:X211)</f>
        <v>2109.7346779191494</v>
      </c>
      <c r="Y208" s="57">
        <f t="shared" si="79"/>
        <v>0</v>
      </c>
      <c r="Z208" s="57">
        <f t="shared" si="79"/>
        <v>0</v>
      </c>
      <c r="AA208" s="57">
        <f t="shared" si="79"/>
        <v>0</v>
      </c>
      <c r="AB208" s="57">
        <f t="shared" si="79"/>
        <v>14264.73467791915</v>
      </c>
      <c r="AC208" s="141">
        <f>SUM(AC209:AC211)</f>
        <v>934</v>
      </c>
      <c r="AD208" s="141">
        <f>SUM(AD209:AD211)</f>
        <v>3043.7346779191489</v>
      </c>
      <c r="AE208" s="141">
        <f>SUM(AE209:AE211)</f>
        <v>12155</v>
      </c>
      <c r="AF208" s="269">
        <f t="shared" si="51"/>
        <v>0.7</v>
      </c>
      <c r="AG208" s="270">
        <f>SUM(AG209:AG211)</f>
        <v>6102.0399999999991</v>
      </c>
      <c r="AH208" s="270"/>
      <c r="AI208" s="141">
        <v>3058.3</v>
      </c>
      <c r="AJ208" s="233">
        <v>0.69999938947358675</v>
      </c>
      <c r="AK208" s="57">
        <v>6102.0346779191495</v>
      </c>
      <c r="AL208" s="57"/>
      <c r="AM208" s="429">
        <v>0</v>
      </c>
      <c r="AN208" s="57">
        <v>985.7</v>
      </c>
    </row>
    <row r="209" spans="2:40" ht="15.75" x14ac:dyDescent="0.25">
      <c r="B209" s="34">
        <v>197</v>
      </c>
      <c r="C209" s="665"/>
      <c r="D209" s="15" t="s">
        <v>875</v>
      </c>
      <c r="E209" s="116">
        <v>22</v>
      </c>
      <c r="F209" s="116">
        <v>73.5</v>
      </c>
      <c r="G209" s="116">
        <v>64.5</v>
      </c>
      <c r="H209" s="69">
        <v>5920.2</v>
      </c>
      <c r="I209" s="69">
        <v>135.6</v>
      </c>
      <c r="J209" s="80">
        <v>0.20622614100874972</v>
      </c>
      <c r="K209" s="69">
        <v>1220.9000000000001</v>
      </c>
      <c r="L209" s="80">
        <v>0</v>
      </c>
      <c r="M209" s="69">
        <v>0</v>
      </c>
      <c r="N209" s="80">
        <v>0</v>
      </c>
      <c r="O209" s="69">
        <v>0</v>
      </c>
      <c r="P209" s="69">
        <v>0</v>
      </c>
      <c r="Q209" s="69">
        <v>0</v>
      </c>
      <c r="R209" s="69">
        <v>144.9</v>
      </c>
      <c r="S209" s="69">
        <v>12.8</v>
      </c>
      <c r="T209" s="69">
        <v>619.5</v>
      </c>
      <c r="U209" s="80">
        <v>0.24494128462868842</v>
      </c>
      <c r="V209" s="69"/>
      <c r="W209" s="80">
        <f t="shared" si="54"/>
        <v>0.24494128462868842</v>
      </c>
      <c r="X209" s="69">
        <v>1450.1013932587612</v>
      </c>
      <c r="Y209" s="69">
        <v>0</v>
      </c>
      <c r="Z209" s="69">
        <v>0</v>
      </c>
      <c r="AA209" s="69">
        <v>0</v>
      </c>
      <c r="AB209" s="60">
        <f>H209+I209+K209+M209+O209+P209+Q209+R209+S209+T209+V209+X209+Y209+Z209+AA209</f>
        <v>9504.0013932587608</v>
      </c>
      <c r="AC209" s="143">
        <v>622.20000000000005</v>
      </c>
      <c r="AD209" s="69">
        <f>AC209+Y209+X209+V209</f>
        <v>2072.301393258761</v>
      </c>
      <c r="AE209" s="69">
        <f>H209+I209+K209+M209+O209+Q209+R209+S209+T209+Z209+AA209</f>
        <v>8053.9000000000005</v>
      </c>
      <c r="AF209" s="277">
        <f t="shared" si="51"/>
        <v>0.7</v>
      </c>
      <c r="AG209" s="278">
        <f>H209*AF209</f>
        <v>4144.1399999999994</v>
      </c>
      <c r="AH209" s="278"/>
      <c r="AI209" s="225">
        <v>2071.8000000000002</v>
      </c>
      <c r="AJ209" s="238">
        <v>0.69999347881131735</v>
      </c>
      <c r="AK209" s="60">
        <v>4144.1013932587612</v>
      </c>
      <c r="AL209" s="69">
        <v>691</v>
      </c>
      <c r="AM209" s="429">
        <v>0.15</v>
      </c>
      <c r="AN209" s="69">
        <v>888</v>
      </c>
    </row>
    <row r="210" spans="2:40" s="1" customFormat="1" ht="15.75" x14ac:dyDescent="0.25">
      <c r="B210" s="34">
        <v>198</v>
      </c>
      <c r="C210" s="665"/>
      <c r="D210" s="15" t="s">
        <v>876</v>
      </c>
      <c r="E210" s="116">
        <v>3</v>
      </c>
      <c r="F210" s="116">
        <v>19</v>
      </c>
      <c r="G210" s="116">
        <v>15</v>
      </c>
      <c r="H210" s="69">
        <v>1375.6</v>
      </c>
      <c r="I210" s="69">
        <v>38.9</v>
      </c>
      <c r="J210" s="80">
        <v>0.29187263739459141</v>
      </c>
      <c r="K210" s="69">
        <v>401.49999999999994</v>
      </c>
      <c r="L210" s="80">
        <v>0</v>
      </c>
      <c r="M210" s="69">
        <v>0</v>
      </c>
      <c r="N210" s="80">
        <v>0</v>
      </c>
      <c r="O210" s="69">
        <v>0</v>
      </c>
      <c r="P210" s="69">
        <v>0</v>
      </c>
      <c r="Q210" s="69">
        <v>0</v>
      </c>
      <c r="R210" s="69">
        <v>48.099999999999994</v>
      </c>
      <c r="S210" s="69">
        <v>4.3</v>
      </c>
      <c r="T210" s="69">
        <v>155.69999999999999</v>
      </c>
      <c r="U210" s="80">
        <v>0.23563753800960671</v>
      </c>
      <c r="V210" s="69"/>
      <c r="W210" s="80">
        <f t="shared" si="54"/>
        <v>0.23563753800960671</v>
      </c>
      <c r="X210" s="69">
        <v>324.14299728601497</v>
      </c>
      <c r="Y210" s="69">
        <v>0</v>
      </c>
      <c r="Z210" s="69">
        <v>0</v>
      </c>
      <c r="AA210" s="69">
        <v>0</v>
      </c>
      <c r="AB210" s="60">
        <f>H210+I210+K210+M210+O210+P210+Q210+R210+S210+T210+V210+X210+Y210+Z210+AA210</f>
        <v>2348.242997286015</v>
      </c>
      <c r="AC210" s="143">
        <v>153.80000000000001</v>
      </c>
      <c r="AD210" s="69">
        <f>AC210+Y210+X210+V210</f>
        <v>477.94299728601499</v>
      </c>
      <c r="AE210" s="69">
        <f>H210+I210+K210+M210+O210+Q210+R210+S210+T210+Z210+AA210</f>
        <v>2024.1</v>
      </c>
      <c r="AF210" s="277">
        <f t="shared" si="51"/>
        <v>0.7</v>
      </c>
      <c r="AG210" s="278">
        <f>H210*AF210</f>
        <v>962.91999999999985</v>
      </c>
      <c r="AH210" s="278"/>
      <c r="AI210" s="225">
        <v>485</v>
      </c>
      <c r="AJ210" s="238">
        <v>0.70001671800379117</v>
      </c>
      <c r="AK210" s="60">
        <v>962.94299728601504</v>
      </c>
      <c r="AL210" s="69">
        <v>185</v>
      </c>
      <c r="AM210" s="429">
        <v>7.0999999999999994E-2</v>
      </c>
      <c r="AN210" s="69">
        <v>97.7</v>
      </c>
    </row>
    <row r="211" spans="2:40" s="1" customFormat="1" ht="20.25" customHeight="1" x14ac:dyDescent="0.25">
      <c r="B211" s="34">
        <v>199</v>
      </c>
      <c r="C211" s="665"/>
      <c r="D211" s="15" t="s">
        <v>1005</v>
      </c>
      <c r="E211" s="116">
        <v>3</v>
      </c>
      <c r="F211" s="116">
        <v>17</v>
      </c>
      <c r="G211" s="116">
        <v>13</v>
      </c>
      <c r="H211" s="69">
        <v>1421.4</v>
      </c>
      <c r="I211" s="69">
        <v>45.6</v>
      </c>
      <c r="J211" s="80">
        <v>0.28858871535106229</v>
      </c>
      <c r="K211" s="69">
        <v>410.19999999999993</v>
      </c>
      <c r="L211" s="80">
        <v>0</v>
      </c>
      <c r="M211" s="69">
        <v>0</v>
      </c>
      <c r="N211" s="80">
        <v>0</v>
      </c>
      <c r="O211" s="69">
        <v>0</v>
      </c>
      <c r="P211" s="69">
        <v>0</v>
      </c>
      <c r="Q211" s="69">
        <v>0</v>
      </c>
      <c r="R211" s="69">
        <v>37.9</v>
      </c>
      <c r="S211" s="69">
        <v>2.1</v>
      </c>
      <c r="T211" s="69">
        <v>159.80000000000001</v>
      </c>
      <c r="U211" s="80">
        <v>0.2360280620334691</v>
      </c>
      <c r="V211" s="69"/>
      <c r="W211" s="80">
        <f t="shared" si="54"/>
        <v>0.2360280620334691</v>
      </c>
      <c r="X211" s="69">
        <v>335.490287374373</v>
      </c>
      <c r="Y211" s="69">
        <v>0</v>
      </c>
      <c r="Z211" s="69">
        <v>0</v>
      </c>
      <c r="AA211" s="69">
        <v>0</v>
      </c>
      <c r="AB211" s="60">
        <f>H211+I211+K211+M211+O211+P211+Q211+R211+S211+T211+V211+X211+Y211+Z211+AA211</f>
        <v>2412.4902873743731</v>
      </c>
      <c r="AC211" s="143">
        <v>158</v>
      </c>
      <c r="AD211" s="69">
        <f>AC211+Y211+X211+V211</f>
        <v>493.490287374373</v>
      </c>
      <c r="AE211" s="69">
        <f>H211+I211+K211+M211+O211+Q211+R211+S211+T211+Z211+AA211</f>
        <v>2077</v>
      </c>
      <c r="AF211" s="277">
        <f t="shared" si="51"/>
        <v>0.7</v>
      </c>
      <c r="AG211" s="278">
        <f>H211*AF211</f>
        <v>994.98</v>
      </c>
      <c r="AH211" s="278"/>
      <c r="AI211" s="225">
        <v>501.5</v>
      </c>
      <c r="AJ211" s="238">
        <v>0.7000072374942824</v>
      </c>
      <c r="AK211" s="60">
        <v>994.990287374373</v>
      </c>
      <c r="AL211" s="69"/>
      <c r="AM211" s="429">
        <v>0</v>
      </c>
      <c r="AN211" s="69">
        <v>0</v>
      </c>
    </row>
    <row r="212" spans="2:40" ht="15.75" customHeight="1" x14ac:dyDescent="0.25">
      <c r="B212" s="34">
        <v>200</v>
      </c>
      <c r="C212" s="665" t="s">
        <v>172</v>
      </c>
      <c r="D212" s="11" t="s">
        <v>124</v>
      </c>
      <c r="E212" s="125">
        <f t="shared" ref="E212:AB212" si="81">SUM(E213:E215)</f>
        <v>12</v>
      </c>
      <c r="F212" s="125">
        <f t="shared" si="81"/>
        <v>51</v>
      </c>
      <c r="G212" s="125">
        <f t="shared" si="81"/>
        <v>47</v>
      </c>
      <c r="H212" s="57">
        <f t="shared" si="81"/>
        <v>4432.1000000000004</v>
      </c>
      <c r="I212" s="57">
        <f t="shared" si="81"/>
        <v>169.4</v>
      </c>
      <c r="J212" s="82">
        <f>K212/H212</f>
        <v>0.33622887570226301</v>
      </c>
      <c r="K212" s="57">
        <f t="shared" si="81"/>
        <v>1490.2</v>
      </c>
      <c r="L212" s="82">
        <f>M212/H212</f>
        <v>0</v>
      </c>
      <c r="M212" s="57">
        <f t="shared" si="81"/>
        <v>0</v>
      </c>
      <c r="N212" s="82">
        <f t="shared" si="81"/>
        <v>0</v>
      </c>
      <c r="O212" s="57">
        <f t="shared" si="81"/>
        <v>0</v>
      </c>
      <c r="P212" s="57">
        <f t="shared" si="81"/>
        <v>0</v>
      </c>
      <c r="Q212" s="57">
        <f t="shared" si="81"/>
        <v>0</v>
      </c>
      <c r="R212" s="57">
        <f t="shared" si="81"/>
        <v>167.29999999999998</v>
      </c>
      <c r="S212" s="57">
        <f t="shared" si="81"/>
        <v>10.7</v>
      </c>
      <c r="T212" s="57">
        <f t="shared" si="81"/>
        <v>522.5</v>
      </c>
      <c r="U212" s="82">
        <f>V212/H212</f>
        <v>0</v>
      </c>
      <c r="V212" s="57">
        <f t="shared" si="81"/>
        <v>0</v>
      </c>
      <c r="W212" s="82">
        <f t="shared" si="54"/>
        <v>0.23647240221706364</v>
      </c>
      <c r="X212" s="57">
        <f t="shared" ref="X212" si="82">SUM(X213:X215)</f>
        <v>1048.0693338662479</v>
      </c>
      <c r="Y212" s="57">
        <f t="shared" si="81"/>
        <v>0</v>
      </c>
      <c r="Z212" s="57">
        <f t="shared" si="81"/>
        <v>0</v>
      </c>
      <c r="AA212" s="57">
        <f t="shared" si="81"/>
        <v>0</v>
      </c>
      <c r="AB212" s="57">
        <f t="shared" si="81"/>
        <v>7840.2693338662493</v>
      </c>
      <c r="AC212" s="141">
        <f>SUM(AC213:AC215)</f>
        <v>513.79999999999995</v>
      </c>
      <c r="AD212" s="141">
        <f>SUM(AD213:AD215)</f>
        <v>1561.8693338662479</v>
      </c>
      <c r="AE212" s="141">
        <f>SUM(AE213:AE215)</f>
        <v>6792.2000000000007</v>
      </c>
      <c r="AF212" s="269">
        <f t="shared" si="51"/>
        <v>0.7</v>
      </c>
      <c r="AG212" s="270">
        <f>SUM(AG213:AG215)</f>
        <v>3102.4700000000003</v>
      </c>
      <c r="AH212" s="270"/>
      <c r="AI212" s="141">
        <v>1540.5</v>
      </c>
      <c r="AJ212" s="233">
        <v>0.69997728703464446</v>
      </c>
      <c r="AK212" s="57">
        <v>3102.3693338662479</v>
      </c>
      <c r="AL212" s="57"/>
      <c r="AM212" s="429">
        <v>0</v>
      </c>
      <c r="AN212" s="57">
        <v>156.6</v>
      </c>
    </row>
    <row r="213" spans="2:40" s="1" customFormat="1" ht="15.75" x14ac:dyDescent="0.25">
      <c r="B213" s="34">
        <v>201</v>
      </c>
      <c r="C213" s="665"/>
      <c r="D213" s="15" t="s">
        <v>877</v>
      </c>
      <c r="E213" s="116">
        <v>4</v>
      </c>
      <c r="F213" s="116">
        <v>16</v>
      </c>
      <c r="G213" s="116">
        <v>13</v>
      </c>
      <c r="H213" s="69">
        <v>1299.8999999999999</v>
      </c>
      <c r="I213" s="69">
        <v>47</v>
      </c>
      <c r="J213" s="80">
        <v>0.31017770597738292</v>
      </c>
      <c r="K213" s="69">
        <v>403.2</v>
      </c>
      <c r="L213" s="80">
        <v>0</v>
      </c>
      <c r="M213" s="69">
        <v>0</v>
      </c>
      <c r="N213" s="80">
        <v>0</v>
      </c>
      <c r="O213" s="69">
        <v>0</v>
      </c>
      <c r="P213" s="69">
        <v>0</v>
      </c>
      <c r="Q213" s="69">
        <v>0</v>
      </c>
      <c r="R213" s="69">
        <v>37.9</v>
      </c>
      <c r="S213" s="69">
        <v>4.3</v>
      </c>
      <c r="T213" s="69">
        <v>149.4</v>
      </c>
      <c r="U213" s="80">
        <v>0.23493173334480194</v>
      </c>
      <c r="V213" s="69"/>
      <c r="W213" s="80">
        <f t="shared" si="54"/>
        <v>0.23493173334480194</v>
      </c>
      <c r="X213" s="69">
        <v>305.38776017490801</v>
      </c>
      <c r="Y213" s="69">
        <v>0</v>
      </c>
      <c r="Z213" s="69">
        <v>0</v>
      </c>
      <c r="AA213" s="69">
        <v>0</v>
      </c>
      <c r="AB213" s="60">
        <f>H213+I213+K213+M213+O213+P213+Q213+R213+S213+T213+V213+X213+Y213+Z213+AA213</f>
        <v>2247.087760174908</v>
      </c>
      <c r="AC213" s="143">
        <v>147.19999999999999</v>
      </c>
      <c r="AD213" s="69">
        <f>AC213+Y213+X213+V213</f>
        <v>452.587760174908</v>
      </c>
      <c r="AE213" s="69">
        <f>H213+I213+K213+M213+O213+Q213+R213+S213+T213+Z213+AA213</f>
        <v>1941.7</v>
      </c>
      <c r="AF213" s="277">
        <f t="shared" si="51"/>
        <v>0.7</v>
      </c>
      <c r="AG213" s="278">
        <f>H213*AF213</f>
        <v>909.92999999999984</v>
      </c>
      <c r="AH213" s="278"/>
      <c r="AI213" s="225">
        <v>457.3</v>
      </c>
      <c r="AJ213" s="238">
        <v>0.69996750532726215</v>
      </c>
      <c r="AK213" s="60">
        <v>909.88776017490795</v>
      </c>
      <c r="AL213" s="69">
        <v>122</v>
      </c>
      <c r="AM213" s="429">
        <v>5.0999999999999997E-2</v>
      </c>
      <c r="AN213" s="69">
        <v>66.3</v>
      </c>
    </row>
    <row r="214" spans="2:40" s="1" customFormat="1" ht="15.75" x14ac:dyDescent="0.25">
      <c r="B214" s="34">
        <v>202</v>
      </c>
      <c r="C214" s="665"/>
      <c r="D214" s="15" t="s">
        <v>878</v>
      </c>
      <c r="E214" s="116">
        <v>4</v>
      </c>
      <c r="F214" s="116">
        <v>19</v>
      </c>
      <c r="G214" s="116">
        <v>19</v>
      </c>
      <c r="H214" s="69">
        <v>1771.3000000000002</v>
      </c>
      <c r="I214" s="69">
        <v>56.4</v>
      </c>
      <c r="J214" s="80">
        <v>0.31372438322136281</v>
      </c>
      <c r="K214" s="69">
        <v>555.70000000000005</v>
      </c>
      <c r="L214" s="80">
        <v>0</v>
      </c>
      <c r="M214" s="69">
        <v>0</v>
      </c>
      <c r="N214" s="80">
        <v>0</v>
      </c>
      <c r="O214" s="69">
        <v>0</v>
      </c>
      <c r="P214" s="69">
        <v>0</v>
      </c>
      <c r="Q214" s="69">
        <v>0</v>
      </c>
      <c r="R214" s="69">
        <v>76.8</v>
      </c>
      <c r="S214" s="69">
        <v>4.3</v>
      </c>
      <c r="T214" s="69">
        <v>205.4</v>
      </c>
      <c r="U214" s="80">
        <v>0.23834506326445096</v>
      </c>
      <c r="V214" s="69"/>
      <c r="W214" s="80">
        <f t="shared" si="54"/>
        <v>0.23834506326445096</v>
      </c>
      <c r="X214" s="69">
        <v>422.18061056032201</v>
      </c>
      <c r="Y214" s="69">
        <v>0</v>
      </c>
      <c r="Z214" s="69">
        <v>0</v>
      </c>
      <c r="AA214" s="69">
        <v>0</v>
      </c>
      <c r="AB214" s="60">
        <f>H214+I214+K214+M214+O214+P214+Q214+R214+S214+T214+V214+X214+Y214+Z214+AA214</f>
        <v>3092.0806105603228</v>
      </c>
      <c r="AC214" s="143">
        <v>202.8</v>
      </c>
      <c r="AD214" s="69">
        <f>AC214+Y214+X214+V214</f>
        <v>624.98061056032202</v>
      </c>
      <c r="AE214" s="69">
        <f>H214+I214+K214+M214+O214+Q214+R214+S214+T214+Z214+AA214</f>
        <v>2669.900000000001</v>
      </c>
      <c r="AF214" s="277">
        <f t="shared" ref="AF214:AF277" si="83">$AF$6</f>
        <v>0.7</v>
      </c>
      <c r="AG214" s="278">
        <f>H214*AF214</f>
        <v>1239.9100000000001</v>
      </c>
      <c r="AH214" s="278"/>
      <c r="AI214" s="225">
        <v>614.9</v>
      </c>
      <c r="AJ214" s="238">
        <v>0.69998340798301928</v>
      </c>
      <c r="AK214" s="60">
        <v>1239.8806105603221</v>
      </c>
      <c r="AL214" s="69">
        <v>106</v>
      </c>
      <c r="AM214" s="429">
        <v>5.0999999999999997E-2</v>
      </c>
      <c r="AN214" s="69">
        <v>90.3</v>
      </c>
    </row>
    <row r="215" spans="2:40" ht="15.75" x14ac:dyDescent="0.25">
      <c r="B215" s="34">
        <v>203</v>
      </c>
      <c r="C215" s="665"/>
      <c r="D215" s="15" t="s">
        <v>879</v>
      </c>
      <c r="E215" s="116">
        <v>4</v>
      </c>
      <c r="F215" s="116">
        <v>16</v>
      </c>
      <c r="G215" s="116">
        <v>15</v>
      </c>
      <c r="H215" s="69">
        <v>1360.9</v>
      </c>
      <c r="I215" s="69">
        <v>66</v>
      </c>
      <c r="J215" s="80">
        <v>0.39040340950841351</v>
      </c>
      <c r="K215" s="69">
        <v>531.29999999999995</v>
      </c>
      <c r="L215" s="80">
        <v>0</v>
      </c>
      <c r="M215" s="69">
        <v>0</v>
      </c>
      <c r="N215" s="80">
        <v>0</v>
      </c>
      <c r="O215" s="69">
        <v>0</v>
      </c>
      <c r="P215" s="69">
        <v>0</v>
      </c>
      <c r="Q215" s="69">
        <v>0</v>
      </c>
      <c r="R215" s="69">
        <v>52.599999999999994</v>
      </c>
      <c r="S215" s="69">
        <v>2.1</v>
      </c>
      <c r="T215" s="69">
        <v>167.70000000000002</v>
      </c>
      <c r="U215" s="80">
        <v>0.23550662291940475</v>
      </c>
      <c r="V215" s="69"/>
      <c r="W215" s="80">
        <f t="shared" si="54"/>
        <v>0.23550662291940475</v>
      </c>
      <c r="X215" s="69">
        <v>320.50096313101795</v>
      </c>
      <c r="Y215" s="69">
        <v>0</v>
      </c>
      <c r="Z215" s="69">
        <v>0</v>
      </c>
      <c r="AA215" s="69">
        <v>0</v>
      </c>
      <c r="AB215" s="60">
        <f>H215+I215+K215+M215+O215+P215+Q215+R215+S215+T215+V215+X215+Y215+Z215+AA215</f>
        <v>2501.100963131018</v>
      </c>
      <c r="AC215" s="143">
        <v>163.80000000000001</v>
      </c>
      <c r="AD215" s="69">
        <f>AC215+Y215+X215+V215</f>
        <v>484.30096313101797</v>
      </c>
      <c r="AE215" s="69">
        <f>H215+I215+K215+M215+O215+Q215+R215+S215+T215+Z215+AA215</f>
        <v>2180.6</v>
      </c>
      <c r="AF215" s="277">
        <f t="shared" si="83"/>
        <v>0.7</v>
      </c>
      <c r="AG215" s="278">
        <f>H215*AF215</f>
        <v>952.63</v>
      </c>
      <c r="AH215" s="278"/>
      <c r="AI215" s="225">
        <v>468.3</v>
      </c>
      <c r="AJ215" s="238">
        <v>0.69997866348079796</v>
      </c>
      <c r="AK215" s="60">
        <v>952.60096313101803</v>
      </c>
      <c r="AL215" s="69"/>
      <c r="AM215" s="429">
        <v>0</v>
      </c>
      <c r="AN215" s="69">
        <v>0</v>
      </c>
    </row>
    <row r="216" spans="2:40" s="1" customFormat="1" ht="15.75" customHeight="1" x14ac:dyDescent="0.25">
      <c r="B216" s="34">
        <v>204</v>
      </c>
      <c r="C216" s="665" t="s">
        <v>173</v>
      </c>
      <c r="D216" s="11" t="s">
        <v>124</v>
      </c>
      <c r="E216" s="125">
        <f t="shared" ref="E216:AB216" si="84">SUM(E217:E219)</f>
        <v>11</v>
      </c>
      <c r="F216" s="125">
        <f t="shared" si="84"/>
        <v>56.5</v>
      </c>
      <c r="G216" s="125">
        <f t="shared" si="84"/>
        <v>54.5</v>
      </c>
      <c r="H216" s="57">
        <f t="shared" si="84"/>
        <v>5119.2000000000007</v>
      </c>
      <c r="I216" s="57">
        <f t="shared" si="84"/>
        <v>190.8</v>
      </c>
      <c r="J216" s="82">
        <f>K216/H216</f>
        <v>0.3317901234567901</v>
      </c>
      <c r="K216" s="57">
        <f t="shared" si="84"/>
        <v>1698.5</v>
      </c>
      <c r="L216" s="82">
        <f>M216/H216</f>
        <v>0</v>
      </c>
      <c r="M216" s="57">
        <f t="shared" si="84"/>
        <v>0</v>
      </c>
      <c r="N216" s="82">
        <f t="shared" si="84"/>
        <v>0</v>
      </c>
      <c r="O216" s="57">
        <f t="shared" si="84"/>
        <v>0</v>
      </c>
      <c r="P216" s="57">
        <f t="shared" si="84"/>
        <v>0</v>
      </c>
      <c r="Q216" s="57">
        <f t="shared" si="84"/>
        <v>0</v>
      </c>
      <c r="R216" s="57">
        <f t="shared" si="84"/>
        <v>149.4</v>
      </c>
      <c r="S216" s="57">
        <f t="shared" si="84"/>
        <v>4.25</v>
      </c>
      <c r="T216" s="57">
        <f t="shared" si="84"/>
        <v>597</v>
      </c>
      <c r="U216" s="82">
        <f>V216/H216</f>
        <v>0</v>
      </c>
      <c r="V216" s="57">
        <f t="shared" si="84"/>
        <v>0</v>
      </c>
      <c r="W216" s="82">
        <f t="shared" si="54"/>
        <v>0.2379870801949853</v>
      </c>
      <c r="X216" s="57">
        <f t="shared" ref="X216" si="85">SUM(X217:X219)</f>
        <v>1218.3034609341689</v>
      </c>
      <c r="Y216" s="57">
        <f t="shared" si="84"/>
        <v>0</v>
      </c>
      <c r="Z216" s="57">
        <f t="shared" si="84"/>
        <v>0</v>
      </c>
      <c r="AA216" s="57">
        <f t="shared" si="84"/>
        <v>0</v>
      </c>
      <c r="AB216" s="57">
        <f t="shared" si="84"/>
        <v>8977.4534609341699</v>
      </c>
      <c r="AC216" s="141">
        <f>SUM(AC217:AC219)</f>
        <v>587.90000000000009</v>
      </c>
      <c r="AD216" s="141">
        <f>SUM(AD217:AD219)</f>
        <v>1806.203460934169</v>
      </c>
      <c r="AE216" s="141">
        <f>SUM(AE217:AE219)</f>
        <v>7759.1500000000015</v>
      </c>
      <c r="AF216" s="269">
        <f t="shared" si="83"/>
        <v>0.7</v>
      </c>
      <c r="AG216" s="270">
        <f>SUM(AG217:AG219)</f>
        <v>3583.4400000000005</v>
      </c>
      <c r="AH216" s="270"/>
      <c r="AI216" s="141">
        <v>1777.1999999999998</v>
      </c>
      <c r="AJ216" s="233">
        <v>0.69999286234844671</v>
      </c>
      <c r="AK216" s="57">
        <v>3583.4034609341688</v>
      </c>
      <c r="AL216" s="57"/>
      <c r="AM216" s="429">
        <v>0</v>
      </c>
      <c r="AN216" s="57">
        <v>0</v>
      </c>
    </row>
    <row r="217" spans="2:40" s="1" customFormat="1" ht="15.75" x14ac:dyDescent="0.25">
      <c r="B217" s="34">
        <v>205</v>
      </c>
      <c r="C217" s="665"/>
      <c r="D217" s="15" t="s">
        <v>880</v>
      </c>
      <c r="E217" s="116">
        <v>3</v>
      </c>
      <c r="F217" s="116">
        <v>19</v>
      </c>
      <c r="G217" s="116">
        <v>18</v>
      </c>
      <c r="H217" s="69">
        <v>1641.2000000000003</v>
      </c>
      <c r="I217" s="69">
        <v>73.2</v>
      </c>
      <c r="J217" s="80">
        <v>0.38794784304167679</v>
      </c>
      <c r="K217" s="69">
        <v>636.70000000000005</v>
      </c>
      <c r="L217" s="80">
        <v>0</v>
      </c>
      <c r="M217" s="69">
        <v>0</v>
      </c>
      <c r="N217" s="80">
        <v>0</v>
      </c>
      <c r="O217" s="69">
        <v>0</v>
      </c>
      <c r="P217" s="69">
        <v>0</v>
      </c>
      <c r="Q217" s="69">
        <v>0</v>
      </c>
      <c r="R217" s="69">
        <v>45.2</v>
      </c>
      <c r="S217" s="69">
        <v>4.25</v>
      </c>
      <c r="T217" s="69">
        <v>200.1</v>
      </c>
      <c r="U217" s="80">
        <v>0.23759893340328472</v>
      </c>
      <c r="V217" s="69"/>
      <c r="W217" s="80">
        <f t="shared" ref="W217:W280" si="86">X217/H217</f>
        <v>0.23759893340328472</v>
      </c>
      <c r="X217" s="69">
        <v>389.94736950147097</v>
      </c>
      <c r="Y217" s="69">
        <v>0</v>
      </c>
      <c r="Z217" s="69">
        <v>0</v>
      </c>
      <c r="AA217" s="69">
        <v>0</v>
      </c>
      <c r="AB217" s="60">
        <f>H217+I217+K217+M217+O217+P217+Q217+R217+S217+T217+V217+X217+Y217+Z217+AA217</f>
        <v>2990.5973695014709</v>
      </c>
      <c r="AC217" s="143">
        <v>195.8</v>
      </c>
      <c r="AD217" s="69">
        <f>AC217+Y217+X217+V217</f>
        <v>585.74736950147098</v>
      </c>
      <c r="AE217" s="69">
        <f>H217+I217+K217+M217+O217+Q217+R217+S217+T217+Z217+AA217</f>
        <v>2600.65</v>
      </c>
      <c r="AF217" s="277">
        <f t="shared" si="83"/>
        <v>0.7</v>
      </c>
      <c r="AG217" s="278">
        <f>H217*AF217</f>
        <v>1148.8400000000001</v>
      </c>
      <c r="AH217" s="278"/>
      <c r="AI217" s="225">
        <v>563.1</v>
      </c>
      <c r="AJ217" s="238">
        <v>0.70000449031286294</v>
      </c>
      <c r="AK217" s="60">
        <v>1148.8473695014709</v>
      </c>
      <c r="AL217" s="69"/>
      <c r="AM217" s="429">
        <v>0</v>
      </c>
      <c r="AN217" s="69">
        <v>0</v>
      </c>
    </row>
    <row r="218" spans="2:40" s="1" customFormat="1" ht="15.75" x14ac:dyDescent="0.25">
      <c r="B218" s="34">
        <v>206</v>
      </c>
      <c r="C218" s="665"/>
      <c r="D218" s="15" t="s">
        <v>881</v>
      </c>
      <c r="E218" s="116">
        <v>4</v>
      </c>
      <c r="F218" s="116">
        <v>18</v>
      </c>
      <c r="G218" s="116">
        <v>18</v>
      </c>
      <c r="H218" s="69">
        <v>1727.5000000000002</v>
      </c>
      <c r="I218" s="69">
        <v>61.2</v>
      </c>
      <c r="J218" s="80">
        <v>0.33736613603473226</v>
      </c>
      <c r="K218" s="69">
        <v>582.80000000000007</v>
      </c>
      <c r="L218" s="80">
        <v>0</v>
      </c>
      <c r="M218" s="69">
        <v>0</v>
      </c>
      <c r="N218" s="80">
        <v>0</v>
      </c>
      <c r="O218" s="69">
        <v>0</v>
      </c>
      <c r="P218" s="69">
        <v>0</v>
      </c>
      <c r="Q218" s="69">
        <v>0</v>
      </c>
      <c r="R218" s="69">
        <v>45</v>
      </c>
      <c r="S218" s="69">
        <v>0</v>
      </c>
      <c r="T218" s="69">
        <v>201.29999999999998</v>
      </c>
      <c r="U218" s="80">
        <v>0.23810641697423093</v>
      </c>
      <c r="V218" s="69"/>
      <c r="W218" s="80">
        <f t="shared" si="86"/>
        <v>0.23810641697423093</v>
      </c>
      <c r="X218" s="69">
        <v>411.32883532298399</v>
      </c>
      <c r="Y218" s="69">
        <v>0</v>
      </c>
      <c r="Z218" s="69">
        <v>0</v>
      </c>
      <c r="AA218" s="69">
        <v>0</v>
      </c>
      <c r="AB218" s="60">
        <f>H218+I218+K218+M218+O218+P218+Q218+R218+S218+T218+V218+X218+Y218+Z218+AA218</f>
        <v>3029.1288353229847</v>
      </c>
      <c r="AC218" s="143">
        <v>198.4</v>
      </c>
      <c r="AD218" s="69">
        <f>AC218+Y218+X218+V218</f>
        <v>609.72883532298397</v>
      </c>
      <c r="AE218" s="69">
        <f>H218+I218+K218+M218+O218+Q218+R218+S218+T218+Z218+AA218</f>
        <v>2617.8000000000006</v>
      </c>
      <c r="AF218" s="277">
        <f t="shared" si="83"/>
        <v>0.7</v>
      </c>
      <c r="AG218" s="278">
        <f>H218*AF218</f>
        <v>1209.25</v>
      </c>
      <c r="AH218" s="278"/>
      <c r="AI218" s="225">
        <v>599.5</v>
      </c>
      <c r="AJ218" s="238">
        <v>0.69998774837799349</v>
      </c>
      <c r="AK218" s="60">
        <v>1209.228835322984</v>
      </c>
      <c r="AL218" s="69"/>
      <c r="AM218" s="429">
        <v>0</v>
      </c>
      <c r="AN218" s="69">
        <v>0</v>
      </c>
    </row>
    <row r="219" spans="2:40" s="1" customFormat="1" ht="15.75" x14ac:dyDescent="0.25">
      <c r="B219" s="34">
        <v>207</v>
      </c>
      <c r="C219" s="665"/>
      <c r="D219" s="15" t="s">
        <v>882</v>
      </c>
      <c r="E219" s="116">
        <v>4</v>
      </c>
      <c r="F219" s="116">
        <v>19.5</v>
      </c>
      <c r="G219" s="116">
        <v>18.5</v>
      </c>
      <c r="H219" s="69">
        <v>1750.5000000000002</v>
      </c>
      <c r="I219" s="69">
        <v>56.400000000000006</v>
      </c>
      <c r="J219" s="80">
        <v>0.27363610397029414</v>
      </c>
      <c r="K219" s="69">
        <v>479</v>
      </c>
      <c r="L219" s="80">
        <v>0</v>
      </c>
      <c r="M219" s="69">
        <v>0</v>
      </c>
      <c r="N219" s="80">
        <v>0</v>
      </c>
      <c r="O219" s="69">
        <v>0</v>
      </c>
      <c r="P219" s="69">
        <v>0</v>
      </c>
      <c r="Q219" s="69">
        <v>0</v>
      </c>
      <c r="R219" s="69">
        <v>59.199999999999996</v>
      </c>
      <c r="S219" s="69">
        <v>0</v>
      </c>
      <c r="T219" s="69">
        <v>195.6</v>
      </c>
      <c r="U219" s="80">
        <v>0.23823322257053064</v>
      </c>
      <c r="V219" s="69"/>
      <c r="W219" s="80">
        <f t="shared" si="86"/>
        <v>0.23823322257053064</v>
      </c>
      <c r="X219" s="69">
        <v>417.02725610971396</v>
      </c>
      <c r="Y219" s="69">
        <v>0</v>
      </c>
      <c r="Z219" s="69">
        <v>0</v>
      </c>
      <c r="AA219" s="69">
        <v>0</v>
      </c>
      <c r="AB219" s="60">
        <f>H219+I219+K219+M219+O219+P219+Q219+R219+S219+T219+V219+X219+Y219+Z219+AA219</f>
        <v>2957.7272561097143</v>
      </c>
      <c r="AC219" s="143">
        <v>193.7</v>
      </c>
      <c r="AD219" s="69">
        <f>AC219+Y219+X219+V219</f>
        <v>610.72725610971395</v>
      </c>
      <c r="AE219" s="69">
        <f>H219+I219+K219+M219+O219+Q219+R219+S219+T219+Z219+AA219</f>
        <v>2540.7000000000003</v>
      </c>
      <c r="AF219" s="277">
        <f t="shared" si="83"/>
        <v>0.7</v>
      </c>
      <c r="AG219" s="278">
        <f>H219*AF219</f>
        <v>1225.3500000000001</v>
      </c>
      <c r="AH219" s="278"/>
      <c r="AI219" s="225">
        <v>614.6</v>
      </c>
      <c r="AJ219" s="238">
        <v>0.69998700720349261</v>
      </c>
      <c r="AK219" s="60">
        <v>1225.327256109714</v>
      </c>
      <c r="AL219" s="69"/>
      <c r="AM219" s="429">
        <v>0</v>
      </c>
      <c r="AN219" s="69">
        <v>0</v>
      </c>
    </row>
    <row r="220" spans="2:40" s="1" customFormat="1" ht="15.75" customHeight="1" x14ac:dyDescent="0.25">
      <c r="B220" s="34">
        <v>208</v>
      </c>
      <c r="C220" s="665" t="s">
        <v>174</v>
      </c>
      <c r="D220" s="11" t="s">
        <v>124</v>
      </c>
      <c r="E220" s="125">
        <f t="shared" ref="E220:AB220" si="87">SUM(E221:E222)</f>
        <v>7</v>
      </c>
      <c r="F220" s="125">
        <f t="shared" si="87"/>
        <v>52</v>
      </c>
      <c r="G220" s="125">
        <f t="shared" si="87"/>
        <v>47</v>
      </c>
      <c r="H220" s="57">
        <f t="shared" si="87"/>
        <v>4183.3</v>
      </c>
      <c r="I220" s="57">
        <f t="shared" si="87"/>
        <v>123.60000000000001</v>
      </c>
      <c r="J220" s="82">
        <f>K220/H220</f>
        <v>0.26304592068462695</v>
      </c>
      <c r="K220" s="57">
        <f t="shared" si="87"/>
        <v>1100.4000000000001</v>
      </c>
      <c r="L220" s="82">
        <f>M220/H220</f>
        <v>0</v>
      </c>
      <c r="M220" s="57">
        <f t="shared" si="87"/>
        <v>0</v>
      </c>
      <c r="N220" s="82">
        <f t="shared" si="87"/>
        <v>0</v>
      </c>
      <c r="O220" s="57">
        <f t="shared" si="87"/>
        <v>0</v>
      </c>
      <c r="P220" s="57">
        <f t="shared" si="87"/>
        <v>0</v>
      </c>
      <c r="Q220" s="57">
        <f t="shared" si="87"/>
        <v>0</v>
      </c>
      <c r="R220" s="57">
        <f t="shared" si="87"/>
        <v>287.3</v>
      </c>
      <c r="S220" s="57">
        <f t="shared" si="87"/>
        <v>17.100000000000001</v>
      </c>
      <c r="T220" s="57">
        <f t="shared" si="87"/>
        <v>476.1</v>
      </c>
      <c r="U220" s="82">
        <f>V220/H220</f>
        <v>0</v>
      </c>
      <c r="V220" s="57">
        <f t="shared" si="87"/>
        <v>0</v>
      </c>
      <c r="W220" s="82">
        <f t="shared" si="86"/>
        <v>0.23978662865319267</v>
      </c>
      <c r="X220" s="57">
        <f t="shared" ref="X220" si="88">SUM(X221:X222)</f>
        <v>1003.0994036449009</v>
      </c>
      <c r="Y220" s="57">
        <f t="shared" si="87"/>
        <v>0</v>
      </c>
      <c r="Z220" s="57">
        <f t="shared" si="87"/>
        <v>0</v>
      </c>
      <c r="AA220" s="57">
        <f t="shared" si="87"/>
        <v>0</v>
      </c>
      <c r="AB220" s="57">
        <f t="shared" si="87"/>
        <v>7190.8994036449012</v>
      </c>
      <c r="AC220" s="141">
        <f>SUM(AC221:AC222)</f>
        <v>470.8</v>
      </c>
      <c r="AD220" s="141">
        <f>SUM(AD221:AD222)</f>
        <v>1473.899403644901</v>
      </c>
      <c r="AE220" s="141">
        <f>SUM(AE221:AE222)</f>
        <v>6187.8</v>
      </c>
      <c r="AF220" s="269">
        <f t="shared" si="83"/>
        <v>0.7</v>
      </c>
      <c r="AG220" s="270">
        <f>SUM(AG221:AG222)</f>
        <v>2928.31</v>
      </c>
      <c r="AH220" s="270"/>
      <c r="AI220" s="141">
        <v>1454.4</v>
      </c>
      <c r="AJ220" s="233">
        <v>0.69999746698656584</v>
      </c>
      <c r="AK220" s="57">
        <v>2928.2994036449008</v>
      </c>
      <c r="AL220" s="57"/>
      <c r="AM220" s="429">
        <v>0</v>
      </c>
      <c r="AN220" s="57">
        <v>87.8</v>
      </c>
    </row>
    <row r="221" spans="2:40" s="1" customFormat="1" ht="15.75" x14ac:dyDescent="0.25">
      <c r="B221" s="34">
        <v>209</v>
      </c>
      <c r="C221" s="665"/>
      <c r="D221" s="15" t="s">
        <v>883</v>
      </c>
      <c r="E221" s="116">
        <v>5</v>
      </c>
      <c r="F221" s="116">
        <v>31</v>
      </c>
      <c r="G221" s="116">
        <v>29</v>
      </c>
      <c r="H221" s="69">
        <v>2462.3000000000002</v>
      </c>
      <c r="I221" s="69">
        <v>67.2</v>
      </c>
      <c r="J221" s="80">
        <v>0.25098485156154815</v>
      </c>
      <c r="K221" s="69">
        <v>618</v>
      </c>
      <c r="L221" s="80">
        <v>0</v>
      </c>
      <c r="M221" s="69">
        <v>0</v>
      </c>
      <c r="N221" s="80">
        <v>0</v>
      </c>
      <c r="O221" s="69">
        <v>0</v>
      </c>
      <c r="P221" s="69">
        <v>0</v>
      </c>
      <c r="Q221" s="69">
        <v>0</v>
      </c>
      <c r="R221" s="69">
        <v>194.9</v>
      </c>
      <c r="S221" s="69">
        <v>12.8</v>
      </c>
      <c r="T221" s="69">
        <v>279.60000000000002</v>
      </c>
      <c r="U221" s="80">
        <v>0.2409864726425423</v>
      </c>
      <c r="V221" s="69"/>
      <c r="W221" s="80">
        <f t="shared" si="86"/>
        <v>0.2409864726425423</v>
      </c>
      <c r="X221" s="69">
        <v>593.38099158773196</v>
      </c>
      <c r="Y221" s="69">
        <v>0</v>
      </c>
      <c r="Z221" s="69">
        <v>0</v>
      </c>
      <c r="AA221" s="69">
        <v>0</v>
      </c>
      <c r="AB221" s="60">
        <f>H221+I221+K221+M221+O221+P221+Q221+R221+S221+T221+V221+X221+Y221+Z221+AA221</f>
        <v>4228.180991587732</v>
      </c>
      <c r="AC221" s="143">
        <v>276.8</v>
      </c>
      <c r="AD221" s="69">
        <f>AC221+Y221+X221+V221</f>
        <v>870.18099158773202</v>
      </c>
      <c r="AE221" s="69">
        <f>H221+I221+K221+M221+O221+Q221+R221+S221+T221+Z221+AA221</f>
        <v>3634.8</v>
      </c>
      <c r="AF221" s="277">
        <f t="shared" si="83"/>
        <v>0.7</v>
      </c>
      <c r="AG221" s="278">
        <f>H221*AF221</f>
        <v>1723.6100000000001</v>
      </c>
      <c r="AH221" s="278"/>
      <c r="AI221" s="225">
        <v>853.4</v>
      </c>
      <c r="AJ221" s="238">
        <v>0.69998821897727004</v>
      </c>
      <c r="AK221" s="60">
        <v>1723.5809915877321</v>
      </c>
      <c r="AL221" s="69"/>
      <c r="AM221" s="429">
        <v>0</v>
      </c>
      <c r="AN221" s="69">
        <v>0</v>
      </c>
    </row>
    <row r="222" spans="2:40" s="1" customFormat="1" ht="15.75" x14ac:dyDescent="0.25">
      <c r="B222" s="34">
        <v>210</v>
      </c>
      <c r="C222" s="665"/>
      <c r="D222" s="15" t="s">
        <v>884</v>
      </c>
      <c r="E222" s="116">
        <v>2</v>
      </c>
      <c r="F222" s="116">
        <v>21</v>
      </c>
      <c r="G222" s="116">
        <v>18</v>
      </c>
      <c r="H222" s="69">
        <v>1720.9999999999998</v>
      </c>
      <c r="I222" s="69">
        <v>56.400000000000006</v>
      </c>
      <c r="J222" s="80">
        <v>0.28030214991284141</v>
      </c>
      <c r="K222" s="69">
        <v>482.4</v>
      </c>
      <c r="L222" s="80">
        <v>0</v>
      </c>
      <c r="M222" s="69">
        <v>0</v>
      </c>
      <c r="N222" s="80">
        <v>0</v>
      </c>
      <c r="O222" s="69">
        <v>0</v>
      </c>
      <c r="P222" s="69">
        <v>0</v>
      </c>
      <c r="Q222" s="69">
        <v>0</v>
      </c>
      <c r="R222" s="69">
        <v>92.4</v>
      </c>
      <c r="S222" s="69">
        <v>4.3</v>
      </c>
      <c r="T222" s="69">
        <v>196.5</v>
      </c>
      <c r="U222" s="80">
        <v>0.23806996633188204</v>
      </c>
      <c r="V222" s="69"/>
      <c r="W222" s="80">
        <f t="shared" si="86"/>
        <v>0.23806996633188204</v>
      </c>
      <c r="X222" s="69">
        <v>409.71841205716896</v>
      </c>
      <c r="Y222" s="69">
        <v>0</v>
      </c>
      <c r="Z222" s="69">
        <v>0</v>
      </c>
      <c r="AA222" s="69">
        <v>0</v>
      </c>
      <c r="AB222" s="60">
        <f>H222+I222+K222+M222+O222+P222+Q222+R222+S222+T222+V222+X222+Y222+Z222+AA222</f>
        <v>2962.7184120571692</v>
      </c>
      <c r="AC222" s="143">
        <v>194</v>
      </c>
      <c r="AD222" s="69">
        <f>AC222+Y222+X222+V222</f>
        <v>603.71841205716896</v>
      </c>
      <c r="AE222" s="69">
        <f>H222+I222+K222+M222+O222+Q222+R222+S222+T222+Z222+AA222</f>
        <v>2553</v>
      </c>
      <c r="AF222" s="277">
        <f t="shared" si="83"/>
        <v>0.7</v>
      </c>
      <c r="AG222" s="278">
        <f>H222*AF222</f>
        <v>1204.6999999999998</v>
      </c>
      <c r="AH222" s="278"/>
      <c r="AI222" s="225">
        <v>601</v>
      </c>
      <c r="AJ222" s="238">
        <v>0.70001069846436326</v>
      </c>
      <c r="AK222" s="60">
        <v>1204.718412057169</v>
      </c>
      <c r="AL222" s="69">
        <v>121</v>
      </c>
      <c r="AM222" s="429">
        <v>5.0999999999999997E-2</v>
      </c>
      <c r="AN222" s="69">
        <v>87.8</v>
      </c>
    </row>
    <row r="223" spans="2:40" ht="31.5" x14ac:dyDescent="0.25">
      <c r="B223" s="34">
        <v>211</v>
      </c>
      <c r="C223" s="473" t="s">
        <v>175</v>
      </c>
      <c r="D223" s="11" t="s">
        <v>801</v>
      </c>
      <c r="E223" s="104">
        <v>8</v>
      </c>
      <c r="F223" s="104">
        <v>40.5</v>
      </c>
      <c r="G223" s="104">
        <v>38.5</v>
      </c>
      <c r="H223" s="67">
        <v>3384.5999999999995</v>
      </c>
      <c r="I223" s="67">
        <v>100.80000000000001</v>
      </c>
      <c r="J223" s="85">
        <v>0.2909649589316316</v>
      </c>
      <c r="K223" s="67">
        <v>984.80000000000007</v>
      </c>
      <c r="L223" s="85">
        <v>0</v>
      </c>
      <c r="M223" s="67">
        <v>0</v>
      </c>
      <c r="N223" s="85">
        <v>0</v>
      </c>
      <c r="O223" s="67">
        <v>0</v>
      </c>
      <c r="P223" s="67">
        <v>0</v>
      </c>
      <c r="Q223" s="67">
        <v>0</v>
      </c>
      <c r="R223" s="67">
        <v>173.9</v>
      </c>
      <c r="S223" s="162">
        <v>8.5</v>
      </c>
      <c r="T223" s="162">
        <v>387.70000000000005</v>
      </c>
      <c r="U223" s="163">
        <v>0.24283155029711198</v>
      </c>
      <c r="V223" s="162"/>
      <c r="W223" s="163">
        <f t="shared" si="86"/>
        <v>0.24283155029711198</v>
      </c>
      <c r="X223" s="162">
        <v>821.88766513560506</v>
      </c>
      <c r="Y223" s="162">
        <v>0</v>
      </c>
      <c r="Z223" s="162">
        <v>0</v>
      </c>
      <c r="AA223" s="162">
        <v>0</v>
      </c>
      <c r="AB223" s="162">
        <v>5862.1876651356042</v>
      </c>
      <c r="AC223" s="150">
        <v>383.9</v>
      </c>
      <c r="AD223" s="162">
        <f>AC223+Y223+X223+V223</f>
        <v>1205.787665135605</v>
      </c>
      <c r="AE223" s="162">
        <f>H223+I223+K223+M223+O223+Q223+R223+S223+T223+Z223+AA223</f>
        <v>5040.2999999999993</v>
      </c>
      <c r="AF223" s="281">
        <f t="shared" si="83"/>
        <v>0.7</v>
      </c>
      <c r="AG223" s="282">
        <f>H223*AF223</f>
        <v>2369.2199999999993</v>
      </c>
      <c r="AH223" s="282"/>
      <c r="AI223" s="229">
        <v>1163.4000000000001</v>
      </c>
      <c r="AJ223" s="240">
        <v>0.69999044647391284</v>
      </c>
      <c r="AK223" s="162">
        <v>2369.1876651356051</v>
      </c>
      <c r="AL223" s="162">
        <v>110</v>
      </c>
      <c r="AM223" s="429">
        <v>5.0999999999999997E-2</v>
      </c>
      <c r="AN223" s="162">
        <v>172.6</v>
      </c>
    </row>
    <row r="224" spans="2:40" s="1" customFormat="1" ht="15.75" customHeight="1" x14ac:dyDescent="0.25">
      <c r="B224" s="34">
        <v>212</v>
      </c>
      <c r="C224" s="689" t="s">
        <v>176</v>
      </c>
      <c r="D224" s="11" t="s">
        <v>124</v>
      </c>
      <c r="E224" s="125">
        <f t="shared" ref="E224:AB224" si="89">SUM(E225:E226)</f>
        <v>24</v>
      </c>
      <c r="F224" s="125">
        <f t="shared" si="89"/>
        <v>83.5</v>
      </c>
      <c r="G224" s="125">
        <f t="shared" si="89"/>
        <v>75.5</v>
      </c>
      <c r="H224" s="57">
        <f t="shared" si="89"/>
        <v>7529.2999999999993</v>
      </c>
      <c r="I224" s="57">
        <f t="shared" si="89"/>
        <v>140.4</v>
      </c>
      <c r="J224" s="82">
        <f>K224/H224</f>
        <v>0.18105268750083009</v>
      </c>
      <c r="K224" s="57">
        <f t="shared" si="89"/>
        <v>1363.1999999999998</v>
      </c>
      <c r="L224" s="82">
        <f>M224/H224</f>
        <v>0</v>
      </c>
      <c r="M224" s="57">
        <f t="shared" si="89"/>
        <v>0</v>
      </c>
      <c r="N224" s="82">
        <f t="shared" si="89"/>
        <v>0</v>
      </c>
      <c r="O224" s="57">
        <f t="shared" si="89"/>
        <v>0</v>
      </c>
      <c r="P224" s="57">
        <f t="shared" si="89"/>
        <v>0</v>
      </c>
      <c r="Q224" s="57">
        <f t="shared" si="89"/>
        <v>0</v>
      </c>
      <c r="R224" s="57">
        <f t="shared" si="89"/>
        <v>240</v>
      </c>
      <c r="S224" s="57">
        <f t="shared" si="89"/>
        <v>4.3</v>
      </c>
      <c r="T224" s="57">
        <f t="shared" si="89"/>
        <v>773</v>
      </c>
      <c r="U224" s="82">
        <f>V224/H224</f>
        <v>0</v>
      </c>
      <c r="V224" s="57">
        <f t="shared" si="89"/>
        <v>0</v>
      </c>
      <c r="W224" s="82">
        <f t="shared" si="86"/>
        <v>0.24332882862966826</v>
      </c>
      <c r="X224" s="57">
        <f t="shared" ref="X224" si="90">SUM(X225:X226)</f>
        <v>1832.095749401361</v>
      </c>
      <c r="Y224" s="57">
        <f t="shared" si="89"/>
        <v>0</v>
      </c>
      <c r="Z224" s="57">
        <f t="shared" si="89"/>
        <v>0</v>
      </c>
      <c r="AA224" s="57">
        <f t="shared" si="89"/>
        <v>0</v>
      </c>
      <c r="AB224" s="57">
        <f t="shared" si="89"/>
        <v>11882.295749401361</v>
      </c>
      <c r="AC224" s="141">
        <f>SUM(AC225:AC226)</f>
        <v>778.2</v>
      </c>
      <c r="AD224" s="141">
        <f>SUM(AD225:AD226)</f>
        <v>2610.2957494013608</v>
      </c>
      <c r="AE224" s="141">
        <f>SUM(AE225:AE226)</f>
        <v>10050.200000000001</v>
      </c>
      <c r="AF224" s="269">
        <f t="shared" si="83"/>
        <v>0.7</v>
      </c>
      <c r="AG224" s="270">
        <f>SUM(AG225:AG226)</f>
        <v>5270.5099999999993</v>
      </c>
      <c r="AH224" s="270"/>
      <c r="AI224" s="141">
        <v>2660.3</v>
      </c>
      <c r="AJ224" s="233">
        <v>0.70001138876142022</v>
      </c>
      <c r="AK224" s="57">
        <v>5270.595749401361</v>
      </c>
      <c r="AL224" s="57"/>
      <c r="AM224" s="429">
        <v>0</v>
      </c>
      <c r="AN224" s="57">
        <v>534.5</v>
      </c>
    </row>
    <row r="225" spans="2:40" s="1" customFormat="1" ht="15.75" x14ac:dyDescent="0.25">
      <c r="B225" s="34">
        <v>213</v>
      </c>
      <c r="C225" s="689"/>
      <c r="D225" s="15" t="s">
        <v>177</v>
      </c>
      <c r="E225" s="116">
        <v>14</v>
      </c>
      <c r="F225" s="116">
        <v>48.5</v>
      </c>
      <c r="G225" s="116">
        <v>42.5</v>
      </c>
      <c r="H225" s="69">
        <v>4217.3999999999996</v>
      </c>
      <c r="I225" s="69">
        <v>60</v>
      </c>
      <c r="J225" s="80">
        <v>0.18798311756058236</v>
      </c>
      <c r="K225" s="69">
        <v>792.8</v>
      </c>
      <c r="L225" s="80">
        <v>0</v>
      </c>
      <c r="M225" s="69">
        <v>0</v>
      </c>
      <c r="N225" s="80">
        <v>0</v>
      </c>
      <c r="O225" s="69">
        <v>0</v>
      </c>
      <c r="P225" s="69">
        <v>0</v>
      </c>
      <c r="Q225" s="69">
        <v>0</v>
      </c>
      <c r="R225" s="69">
        <v>202.1</v>
      </c>
      <c r="S225" s="69">
        <v>0</v>
      </c>
      <c r="T225" s="69">
        <v>439.3</v>
      </c>
      <c r="U225" s="80">
        <v>0.24380425122121047</v>
      </c>
      <c r="V225" s="69"/>
      <c r="W225" s="80">
        <f t="shared" si="86"/>
        <v>0.24380425122121047</v>
      </c>
      <c r="X225" s="69">
        <v>1028.220049100333</v>
      </c>
      <c r="Y225" s="69">
        <v>0</v>
      </c>
      <c r="Z225" s="69">
        <v>0</v>
      </c>
      <c r="AA225" s="69">
        <v>0</v>
      </c>
      <c r="AB225" s="60">
        <f>H225+I225+K225+M225+O225+P225+Q225+R225+S225+T225+V225+X225+Y225+Z225+AA225</f>
        <v>6739.8200491003336</v>
      </c>
      <c r="AC225" s="143">
        <v>441.4</v>
      </c>
      <c r="AD225" s="69">
        <f>AC225+Y225+X225+V225</f>
        <v>1469.6200491003328</v>
      </c>
      <c r="AE225" s="69">
        <f>H225+I225+K225+M225+O225+Q225+R225+S225+T225+Z225+AA225</f>
        <v>5711.6</v>
      </c>
      <c r="AF225" s="277">
        <f t="shared" si="83"/>
        <v>0.7</v>
      </c>
      <c r="AG225" s="278">
        <f>H225*AF225</f>
        <v>2952.1799999999994</v>
      </c>
      <c r="AH225" s="278"/>
      <c r="AI225" s="225">
        <v>1482.6</v>
      </c>
      <c r="AJ225" s="238">
        <v>0.70000949615884978</v>
      </c>
      <c r="AK225" s="60">
        <v>2952.2200491003327</v>
      </c>
      <c r="AL225" s="69">
        <v>197</v>
      </c>
      <c r="AM225" s="429">
        <v>7.0999999999999994E-2</v>
      </c>
      <c r="AN225" s="69">
        <v>299.39999999999998</v>
      </c>
    </row>
    <row r="226" spans="2:40" s="1" customFormat="1" ht="15.75" x14ac:dyDescent="0.25">
      <c r="B226" s="34">
        <v>214</v>
      </c>
      <c r="C226" s="689"/>
      <c r="D226" s="15" t="s">
        <v>885</v>
      </c>
      <c r="E226" s="116">
        <v>10</v>
      </c>
      <c r="F226" s="116">
        <v>35</v>
      </c>
      <c r="G226" s="116">
        <v>33</v>
      </c>
      <c r="H226" s="69">
        <v>3311.9</v>
      </c>
      <c r="I226" s="69">
        <v>80.400000000000006</v>
      </c>
      <c r="J226" s="80">
        <v>0.1722274223255533</v>
      </c>
      <c r="K226" s="69">
        <v>570.4</v>
      </c>
      <c r="L226" s="80">
        <v>0</v>
      </c>
      <c r="M226" s="69">
        <v>0</v>
      </c>
      <c r="N226" s="80">
        <v>0</v>
      </c>
      <c r="O226" s="69">
        <v>0</v>
      </c>
      <c r="P226" s="69">
        <v>0</v>
      </c>
      <c r="Q226" s="69">
        <v>0</v>
      </c>
      <c r="R226" s="69">
        <v>37.9</v>
      </c>
      <c r="S226" s="69">
        <v>4.3</v>
      </c>
      <c r="T226" s="69">
        <v>333.7</v>
      </c>
      <c r="U226" s="80">
        <v>0.24272342169178659</v>
      </c>
      <c r="V226" s="69"/>
      <c r="W226" s="80">
        <f t="shared" si="86"/>
        <v>0.24272342169178659</v>
      </c>
      <c r="X226" s="69">
        <v>803.87570030102802</v>
      </c>
      <c r="Y226" s="69">
        <v>0</v>
      </c>
      <c r="Z226" s="69">
        <v>0</v>
      </c>
      <c r="AA226" s="69">
        <v>0</v>
      </c>
      <c r="AB226" s="60">
        <f>H226+I226+K226+M226+O226+P226+Q226+R226+S226+T226+V226+X226+Y226+Z226+AA226</f>
        <v>5142.4757003010282</v>
      </c>
      <c r="AC226" s="143">
        <v>336.8</v>
      </c>
      <c r="AD226" s="69">
        <f>AC226+Y226+X226+V226</f>
        <v>1140.675700301028</v>
      </c>
      <c r="AE226" s="69">
        <f>H226+I226+K226+M226+O226+Q226+R226+S226+T226+Z226+AA226</f>
        <v>4338.6000000000004</v>
      </c>
      <c r="AF226" s="277">
        <f t="shared" si="83"/>
        <v>0.7</v>
      </c>
      <c r="AG226" s="278">
        <f>H226*AF226</f>
        <v>2318.33</v>
      </c>
      <c r="AH226" s="278"/>
      <c r="AI226" s="225">
        <v>1177.7</v>
      </c>
      <c r="AJ226" s="238">
        <v>0.70001379881669967</v>
      </c>
      <c r="AK226" s="60">
        <v>2318.3757003010278</v>
      </c>
      <c r="AL226" s="69">
        <v>183</v>
      </c>
      <c r="AM226" s="429">
        <v>7.0999999999999994E-2</v>
      </c>
      <c r="AN226" s="69">
        <v>235.1</v>
      </c>
    </row>
    <row r="227" spans="2:40" s="1" customFormat="1" ht="15.75" customHeight="1" x14ac:dyDescent="0.25">
      <c r="B227" s="34">
        <v>215</v>
      </c>
      <c r="C227" s="665" t="s">
        <v>178</v>
      </c>
      <c r="D227" s="11" t="s">
        <v>124</v>
      </c>
      <c r="E227" s="125">
        <f t="shared" ref="E227:AB227" si="91">SUM(E228:E229)</f>
        <v>14</v>
      </c>
      <c r="F227" s="125">
        <f t="shared" si="91"/>
        <v>96</v>
      </c>
      <c r="G227" s="125">
        <f t="shared" si="91"/>
        <v>83</v>
      </c>
      <c r="H227" s="57">
        <f t="shared" si="91"/>
        <v>7885.1</v>
      </c>
      <c r="I227" s="57">
        <f t="shared" si="91"/>
        <v>164.4</v>
      </c>
      <c r="J227" s="82">
        <f>K227/H227</f>
        <v>0.18930894979137866</v>
      </c>
      <c r="K227" s="57">
        <f t="shared" si="91"/>
        <v>1492.72</v>
      </c>
      <c r="L227" s="82">
        <f>M227/H227</f>
        <v>0</v>
      </c>
      <c r="M227" s="57">
        <f t="shared" si="91"/>
        <v>0</v>
      </c>
      <c r="N227" s="82">
        <f t="shared" si="91"/>
        <v>0</v>
      </c>
      <c r="O227" s="57">
        <f t="shared" si="91"/>
        <v>0</v>
      </c>
      <c r="P227" s="57">
        <f t="shared" si="91"/>
        <v>0</v>
      </c>
      <c r="Q227" s="57">
        <f t="shared" si="91"/>
        <v>0</v>
      </c>
      <c r="R227" s="57">
        <f t="shared" si="91"/>
        <v>289.10000000000002</v>
      </c>
      <c r="S227" s="57">
        <f t="shared" si="91"/>
        <v>8.5</v>
      </c>
      <c r="T227" s="57">
        <f t="shared" si="91"/>
        <v>822.40000000000009</v>
      </c>
      <c r="U227" s="82">
        <f>V227/H227</f>
        <v>0</v>
      </c>
      <c r="V227" s="57">
        <f t="shared" si="91"/>
        <v>0</v>
      </c>
      <c r="W227" s="82">
        <f t="shared" si="86"/>
        <v>0.24249902716022864</v>
      </c>
      <c r="X227" s="57">
        <f t="shared" ref="X227" si="92">SUM(X228:X229)</f>
        <v>1912.129079061119</v>
      </c>
      <c r="Y227" s="57">
        <f t="shared" si="91"/>
        <v>0</v>
      </c>
      <c r="Z227" s="57">
        <f t="shared" si="91"/>
        <v>0</v>
      </c>
      <c r="AA227" s="57">
        <f t="shared" si="91"/>
        <v>0</v>
      </c>
      <c r="AB227" s="57">
        <f t="shared" si="91"/>
        <v>12574.349079061119</v>
      </c>
      <c r="AC227" s="141">
        <f>SUM(AC228:AC229)</f>
        <v>823.5</v>
      </c>
      <c r="AD227" s="141">
        <f>SUM(AD228:AD229)</f>
        <v>2735.6290790611192</v>
      </c>
      <c r="AE227" s="141">
        <f>SUM(AE228:AE229)</f>
        <v>10662.220000000001</v>
      </c>
      <c r="AF227" s="269">
        <f t="shared" si="83"/>
        <v>0.7</v>
      </c>
      <c r="AG227" s="270">
        <f>SUM(AG228:AG229)</f>
        <v>5519.57</v>
      </c>
      <c r="AH227" s="270"/>
      <c r="AI227" s="141">
        <v>2784</v>
      </c>
      <c r="AJ227" s="233">
        <v>0.70000749249357885</v>
      </c>
      <c r="AK227" s="57">
        <v>5519.6290790611192</v>
      </c>
      <c r="AL227" s="57"/>
      <c r="AM227" s="429">
        <v>0</v>
      </c>
      <c r="AN227" s="57">
        <v>630</v>
      </c>
    </row>
    <row r="228" spans="2:40" s="1" customFormat="1" ht="15.75" x14ac:dyDescent="0.25">
      <c r="B228" s="34">
        <v>216</v>
      </c>
      <c r="C228" s="665"/>
      <c r="D228" s="15" t="s">
        <v>179</v>
      </c>
      <c r="E228" s="116">
        <v>4</v>
      </c>
      <c r="F228" s="116">
        <v>54.5</v>
      </c>
      <c r="G228" s="116">
        <v>48</v>
      </c>
      <c r="H228" s="69">
        <v>4558.7999999999993</v>
      </c>
      <c r="I228" s="69">
        <v>86.4</v>
      </c>
      <c r="J228" s="80">
        <v>0.16216986926384139</v>
      </c>
      <c r="K228" s="69">
        <v>739.3</v>
      </c>
      <c r="L228" s="80">
        <v>0</v>
      </c>
      <c r="M228" s="69">
        <v>0</v>
      </c>
      <c r="N228" s="80">
        <v>0</v>
      </c>
      <c r="O228" s="69">
        <v>0</v>
      </c>
      <c r="P228" s="69">
        <v>0</v>
      </c>
      <c r="Q228" s="69">
        <v>0</v>
      </c>
      <c r="R228" s="69">
        <v>182.9</v>
      </c>
      <c r="S228" s="69">
        <v>0</v>
      </c>
      <c r="T228" s="69">
        <v>466.3</v>
      </c>
      <c r="U228" s="80">
        <v>0.24231939805052802</v>
      </c>
      <c r="V228" s="69"/>
      <c r="W228" s="80">
        <f t="shared" si="86"/>
        <v>0.24231939805052802</v>
      </c>
      <c r="X228" s="69">
        <v>1104.6856718327469</v>
      </c>
      <c r="Y228" s="69">
        <v>0</v>
      </c>
      <c r="Z228" s="69">
        <v>0</v>
      </c>
      <c r="AA228" s="69">
        <v>0</v>
      </c>
      <c r="AB228" s="60">
        <f>H228+I228+K228+M228+O228+P228+Q228+R228+S228+T228+V228+X228+Y228+Z228+AA228</f>
        <v>7138.3856718327461</v>
      </c>
      <c r="AC228" s="143">
        <v>467.5</v>
      </c>
      <c r="AD228" s="69">
        <f>AC228+Y228+X228+V228</f>
        <v>1572.1856718327469</v>
      </c>
      <c r="AE228" s="69">
        <f>H228+I228+K228+M228+O228+Q228+R228+S228+T228+Z228+AA228</f>
        <v>6033.6999999999989</v>
      </c>
      <c r="AF228" s="277">
        <f t="shared" si="83"/>
        <v>0.7</v>
      </c>
      <c r="AG228" s="278">
        <f>H228*AF228</f>
        <v>3191.1599999999994</v>
      </c>
      <c r="AH228" s="278"/>
      <c r="AI228" s="225">
        <v>1619</v>
      </c>
      <c r="AJ228" s="238">
        <v>0.70000563126979631</v>
      </c>
      <c r="AK228" s="60">
        <v>3191.1856718327472</v>
      </c>
      <c r="AL228" s="69">
        <v>414</v>
      </c>
      <c r="AM228" s="429">
        <v>0.10100000000000001</v>
      </c>
      <c r="AN228" s="69">
        <v>460.4</v>
      </c>
    </row>
    <row r="229" spans="2:40" s="1" customFormat="1" ht="15.75" x14ac:dyDescent="0.25">
      <c r="B229" s="34">
        <v>217</v>
      </c>
      <c r="C229" s="665"/>
      <c r="D229" s="15" t="s">
        <v>180</v>
      </c>
      <c r="E229" s="116">
        <v>10</v>
      </c>
      <c r="F229" s="116">
        <v>41.5</v>
      </c>
      <c r="G229" s="116">
        <v>35</v>
      </c>
      <c r="H229" s="69">
        <v>3326.3000000000006</v>
      </c>
      <c r="I229" s="69">
        <v>78</v>
      </c>
      <c r="J229" s="80">
        <v>0.2265039232781168</v>
      </c>
      <c r="K229" s="69">
        <v>753.42000000000007</v>
      </c>
      <c r="L229" s="80">
        <v>0</v>
      </c>
      <c r="M229" s="69">
        <v>0</v>
      </c>
      <c r="N229" s="80">
        <v>0</v>
      </c>
      <c r="O229" s="69">
        <v>0</v>
      </c>
      <c r="P229" s="69">
        <v>0</v>
      </c>
      <c r="Q229" s="69">
        <v>0</v>
      </c>
      <c r="R229" s="69">
        <v>106.2</v>
      </c>
      <c r="S229" s="69">
        <v>8.5</v>
      </c>
      <c r="T229" s="69">
        <v>356.1</v>
      </c>
      <c r="U229" s="80">
        <v>0.24274521457125692</v>
      </c>
      <c r="V229" s="69"/>
      <c r="W229" s="80">
        <f t="shared" si="86"/>
        <v>0.24274521457125692</v>
      </c>
      <c r="X229" s="69">
        <v>807.44340722837205</v>
      </c>
      <c r="Y229" s="69">
        <v>0</v>
      </c>
      <c r="Z229" s="69">
        <v>0</v>
      </c>
      <c r="AA229" s="69">
        <v>0</v>
      </c>
      <c r="AB229" s="60">
        <f>H229+I229+K229+M229+O229+P229+Q229+R229+S229+T229+V229+X229+Y229+Z229+AA229</f>
        <v>5435.9634072283734</v>
      </c>
      <c r="AC229" s="143">
        <v>356</v>
      </c>
      <c r="AD229" s="69">
        <f>AC229+Y229+X229+V229</f>
        <v>1163.4434072283721</v>
      </c>
      <c r="AE229" s="69">
        <f>H229+I229+K229+M229+O229+Q229+R229+S229+T229+Z229+AA229</f>
        <v>4628.5200000000013</v>
      </c>
      <c r="AF229" s="277">
        <f t="shared" si="83"/>
        <v>0.7</v>
      </c>
      <c r="AG229" s="278">
        <f>H229*AF229</f>
        <v>2328.4100000000003</v>
      </c>
      <c r="AH229" s="278"/>
      <c r="AI229" s="225">
        <v>1165</v>
      </c>
      <c r="AJ229" s="238">
        <v>0.70001004336000106</v>
      </c>
      <c r="AK229" s="60">
        <v>2328.4434072283721</v>
      </c>
      <c r="AL229" s="69">
        <v>135</v>
      </c>
      <c r="AM229" s="429">
        <v>5.0999999999999997E-2</v>
      </c>
      <c r="AN229" s="69">
        <v>169.6</v>
      </c>
    </row>
    <row r="230" spans="2:40" ht="15.75" customHeight="1" x14ac:dyDescent="0.25">
      <c r="B230" s="34">
        <v>218</v>
      </c>
      <c r="C230" s="665" t="s">
        <v>181</v>
      </c>
      <c r="D230" s="11" t="s">
        <v>124</v>
      </c>
      <c r="E230" s="125">
        <f t="shared" ref="E230:AB230" si="93">SUM(E231:E232)</f>
        <v>22</v>
      </c>
      <c r="F230" s="125">
        <f t="shared" si="93"/>
        <v>75</v>
      </c>
      <c r="G230" s="125">
        <f t="shared" si="93"/>
        <v>59</v>
      </c>
      <c r="H230" s="57">
        <f t="shared" si="93"/>
        <v>5819.5999999999995</v>
      </c>
      <c r="I230" s="57">
        <f t="shared" si="93"/>
        <v>140</v>
      </c>
      <c r="J230" s="82">
        <f>K230/H230</f>
        <v>0.19399958760052238</v>
      </c>
      <c r="K230" s="57">
        <f t="shared" si="93"/>
        <v>1129</v>
      </c>
      <c r="L230" s="82">
        <f>M230/H230</f>
        <v>0</v>
      </c>
      <c r="M230" s="57">
        <f t="shared" si="93"/>
        <v>0</v>
      </c>
      <c r="N230" s="82">
        <f t="shared" si="93"/>
        <v>0</v>
      </c>
      <c r="O230" s="57">
        <f t="shared" si="93"/>
        <v>0</v>
      </c>
      <c r="P230" s="57">
        <f t="shared" si="93"/>
        <v>0</v>
      </c>
      <c r="Q230" s="57">
        <f t="shared" si="93"/>
        <v>0</v>
      </c>
      <c r="R230" s="57">
        <f t="shared" si="93"/>
        <v>201.5</v>
      </c>
      <c r="S230" s="57">
        <f t="shared" si="93"/>
        <v>4.3</v>
      </c>
      <c r="T230" s="57">
        <f t="shared" si="93"/>
        <v>607.90000000000009</v>
      </c>
      <c r="U230" s="82">
        <f>V230/H230</f>
        <v>0</v>
      </c>
      <c r="V230" s="57">
        <f t="shared" si="93"/>
        <v>0</v>
      </c>
      <c r="W230" s="82">
        <f t="shared" si="86"/>
        <v>0.24063270957973301</v>
      </c>
      <c r="X230" s="57">
        <f t="shared" ref="X230" si="94">SUM(X231:X232)</f>
        <v>1400.3861166702141</v>
      </c>
      <c r="Y230" s="57">
        <f t="shared" si="93"/>
        <v>0</v>
      </c>
      <c r="Z230" s="57">
        <f t="shared" si="93"/>
        <v>0</v>
      </c>
      <c r="AA230" s="57">
        <f t="shared" si="93"/>
        <v>0</v>
      </c>
      <c r="AB230" s="57">
        <f t="shared" si="93"/>
        <v>9302.6861166702129</v>
      </c>
      <c r="AC230" s="141">
        <f>SUM(AC231:AC232)</f>
        <v>609.20000000000005</v>
      </c>
      <c r="AD230" s="141">
        <f>SUM(AD231:AD232)</f>
        <v>2009.5861166702139</v>
      </c>
      <c r="AE230" s="141">
        <f>SUM(AE231:AE232)</f>
        <v>7902.2999999999984</v>
      </c>
      <c r="AF230" s="269">
        <f t="shared" si="83"/>
        <v>0.7</v>
      </c>
      <c r="AG230" s="270">
        <f>SUM(AG231:AG232)</f>
        <v>4073.7199999999993</v>
      </c>
      <c r="AH230" s="270"/>
      <c r="AI230" s="141">
        <v>2064.1</v>
      </c>
      <c r="AJ230" s="233">
        <v>0.69999417772187333</v>
      </c>
      <c r="AK230" s="57">
        <v>4073.6861166702138</v>
      </c>
      <c r="AL230" s="57"/>
      <c r="AM230" s="429">
        <v>0</v>
      </c>
      <c r="AN230" s="57">
        <v>383.9</v>
      </c>
    </row>
    <row r="231" spans="2:40" ht="15.75" x14ac:dyDescent="0.25">
      <c r="B231" s="34">
        <v>219</v>
      </c>
      <c r="C231" s="665"/>
      <c r="D231" s="15" t="s">
        <v>182</v>
      </c>
      <c r="E231" s="116">
        <v>17</v>
      </c>
      <c r="F231" s="116">
        <v>54</v>
      </c>
      <c r="G231" s="116">
        <v>42</v>
      </c>
      <c r="H231" s="69">
        <v>4351.8999999999996</v>
      </c>
      <c r="I231" s="69">
        <v>69.199999999999989</v>
      </c>
      <c r="J231" s="80">
        <v>0.17059215515062387</v>
      </c>
      <c r="K231" s="69">
        <v>742.4</v>
      </c>
      <c r="L231" s="80">
        <v>0</v>
      </c>
      <c r="M231" s="69">
        <v>0</v>
      </c>
      <c r="N231" s="80">
        <v>0</v>
      </c>
      <c r="O231" s="69">
        <v>0</v>
      </c>
      <c r="P231" s="69">
        <v>0</v>
      </c>
      <c r="Q231" s="69">
        <v>0</v>
      </c>
      <c r="R231" s="69">
        <v>125.69999999999999</v>
      </c>
      <c r="S231" s="69">
        <v>0</v>
      </c>
      <c r="T231" s="69">
        <v>440.70000000000005</v>
      </c>
      <c r="U231" s="80">
        <v>0.24206086088713621</v>
      </c>
      <c r="V231" s="69"/>
      <c r="W231" s="80">
        <f t="shared" si="86"/>
        <v>0.24206086088713621</v>
      </c>
      <c r="X231" s="69">
        <v>1053.424660494728</v>
      </c>
      <c r="Y231" s="69">
        <v>0</v>
      </c>
      <c r="Z231" s="69">
        <v>0</v>
      </c>
      <c r="AA231" s="69">
        <v>0</v>
      </c>
      <c r="AB231" s="60">
        <f>H231+I231+K231+M231+O231+P231+Q231+R231+S231+T231+V231+X231+Y231+Z231+AA231</f>
        <v>6783.3246604947271</v>
      </c>
      <c r="AC231" s="143">
        <v>444.2</v>
      </c>
      <c r="AD231" s="69">
        <f>AC231+Y231+X231+V231</f>
        <v>1497.624660494728</v>
      </c>
      <c r="AE231" s="69">
        <f>H231+I231+K231+M231+O231+Q231+R231+S231+T231+Z231+AA231</f>
        <v>5729.8999999999987</v>
      </c>
      <c r="AF231" s="277">
        <f t="shared" si="83"/>
        <v>0.7</v>
      </c>
      <c r="AG231" s="278">
        <f>H231*AF231</f>
        <v>3046.3299999999995</v>
      </c>
      <c r="AH231" s="278"/>
      <c r="AI231" s="225">
        <v>1548.7</v>
      </c>
      <c r="AJ231" s="238">
        <v>0.69999877306342706</v>
      </c>
      <c r="AK231" s="60">
        <v>3046.3246604947281</v>
      </c>
      <c r="AL231" s="69">
        <v>266</v>
      </c>
      <c r="AM231" s="429">
        <v>7.0999999999999994E-2</v>
      </c>
      <c r="AN231" s="69">
        <v>309</v>
      </c>
    </row>
    <row r="232" spans="2:40" s="1" customFormat="1" ht="15.75" x14ac:dyDescent="0.25">
      <c r="B232" s="34">
        <v>220</v>
      </c>
      <c r="C232" s="665"/>
      <c r="D232" s="15" t="s">
        <v>1003</v>
      </c>
      <c r="E232" s="116">
        <v>5</v>
      </c>
      <c r="F232" s="116">
        <v>21</v>
      </c>
      <c r="G232" s="116">
        <v>17</v>
      </c>
      <c r="H232" s="69">
        <v>1467.7</v>
      </c>
      <c r="I232" s="69">
        <v>70.8</v>
      </c>
      <c r="J232" s="80">
        <v>0.26340532806431827</v>
      </c>
      <c r="K232" s="69">
        <v>386.59999999999997</v>
      </c>
      <c r="L232" s="80">
        <v>0</v>
      </c>
      <c r="M232" s="69">
        <v>0</v>
      </c>
      <c r="N232" s="80">
        <v>0</v>
      </c>
      <c r="O232" s="69">
        <v>0</v>
      </c>
      <c r="P232" s="69">
        <v>0</v>
      </c>
      <c r="Q232" s="69">
        <v>0</v>
      </c>
      <c r="R232" s="69">
        <v>75.8</v>
      </c>
      <c r="S232" s="69">
        <v>4.3</v>
      </c>
      <c r="T232" s="69">
        <v>167.20000000000002</v>
      </c>
      <c r="U232" s="80">
        <v>0.23639807602063498</v>
      </c>
      <c r="V232" s="69"/>
      <c r="W232" s="80">
        <f t="shared" si="86"/>
        <v>0.23639807602063498</v>
      </c>
      <c r="X232" s="69">
        <v>346.96145617548598</v>
      </c>
      <c r="Y232" s="69">
        <v>0</v>
      </c>
      <c r="Z232" s="69">
        <v>0</v>
      </c>
      <c r="AA232" s="69">
        <v>0</v>
      </c>
      <c r="AB232" s="60">
        <f>H232+I232+K232+M232+O232+P232+Q232+R232+S232+T232+V232+X232+Y232+Z232+AA232</f>
        <v>2519.3614561754857</v>
      </c>
      <c r="AC232" s="143">
        <v>165</v>
      </c>
      <c r="AD232" s="69">
        <f>AC232+Y232+X232+V232</f>
        <v>511.96145617548598</v>
      </c>
      <c r="AE232" s="69">
        <f>H232+I232+K232+M232+O232+Q232+R232+S232+T232+Z232+AA232</f>
        <v>2172.3999999999996</v>
      </c>
      <c r="AF232" s="277">
        <f t="shared" si="83"/>
        <v>0.7</v>
      </c>
      <c r="AG232" s="278">
        <f>H232*AF232</f>
        <v>1027.3899999999999</v>
      </c>
      <c r="AH232" s="278"/>
      <c r="AI232" s="225">
        <v>515.4</v>
      </c>
      <c r="AJ232" s="238">
        <v>0.69998055200346521</v>
      </c>
      <c r="AK232" s="60">
        <v>1027.361456175486</v>
      </c>
      <c r="AL232" s="69">
        <v>119</v>
      </c>
      <c r="AM232" s="429">
        <v>5.0999999999999997E-2</v>
      </c>
      <c r="AN232" s="69">
        <v>74.900000000000006</v>
      </c>
    </row>
    <row r="233" spans="2:40" ht="15.75" customHeight="1" x14ac:dyDescent="0.25">
      <c r="B233" s="34">
        <v>221</v>
      </c>
      <c r="C233" s="665" t="s">
        <v>183</v>
      </c>
      <c r="D233" s="11" t="s">
        <v>124</v>
      </c>
      <c r="E233" s="125">
        <f t="shared" ref="E233:AB233" si="95">SUM(E234:E235)</f>
        <v>21</v>
      </c>
      <c r="F233" s="125">
        <f t="shared" si="95"/>
        <v>102.5</v>
      </c>
      <c r="G233" s="125">
        <f t="shared" si="95"/>
        <v>77.5</v>
      </c>
      <c r="H233" s="57">
        <f t="shared" si="95"/>
        <v>7966.7000000000007</v>
      </c>
      <c r="I233" s="57">
        <f t="shared" si="95"/>
        <v>144</v>
      </c>
      <c r="J233" s="82">
        <f>K233/H233</f>
        <v>0.18544692281622252</v>
      </c>
      <c r="K233" s="57">
        <f t="shared" si="95"/>
        <v>1477.4</v>
      </c>
      <c r="L233" s="82">
        <f>M233/H233</f>
        <v>0</v>
      </c>
      <c r="M233" s="57">
        <f t="shared" si="95"/>
        <v>0</v>
      </c>
      <c r="N233" s="82">
        <f t="shared" si="95"/>
        <v>0</v>
      </c>
      <c r="O233" s="57">
        <f t="shared" si="95"/>
        <v>0</v>
      </c>
      <c r="P233" s="57">
        <f t="shared" si="95"/>
        <v>0</v>
      </c>
      <c r="Q233" s="57">
        <f t="shared" si="95"/>
        <v>0</v>
      </c>
      <c r="R233" s="57">
        <f t="shared" si="95"/>
        <v>253.5</v>
      </c>
      <c r="S233" s="57">
        <f t="shared" si="95"/>
        <v>0</v>
      </c>
      <c r="T233" s="57">
        <f t="shared" si="95"/>
        <v>820.2</v>
      </c>
      <c r="U233" s="82">
        <f>V233/H233</f>
        <v>0</v>
      </c>
      <c r="V233" s="57">
        <f t="shared" si="95"/>
        <v>0</v>
      </c>
      <c r="W233" s="82">
        <f t="shared" si="86"/>
        <v>0.24255288701504196</v>
      </c>
      <c r="X233" s="57">
        <f t="shared" ref="X233" si="96">SUM(X234:X235)</f>
        <v>1932.346084982735</v>
      </c>
      <c r="Y233" s="57">
        <f t="shared" si="95"/>
        <v>0</v>
      </c>
      <c r="Z233" s="57">
        <f t="shared" si="95"/>
        <v>0</v>
      </c>
      <c r="AA233" s="57">
        <f t="shared" si="95"/>
        <v>0</v>
      </c>
      <c r="AB233" s="57">
        <f t="shared" si="95"/>
        <v>12594.146084982736</v>
      </c>
      <c r="AC233" s="141">
        <f>SUM(AC234:AC235)</f>
        <v>824.7</v>
      </c>
      <c r="AD233" s="141">
        <f>SUM(AD234:AD235)</f>
        <v>2757.046084982735</v>
      </c>
      <c r="AE233" s="141">
        <f>SUM(AE234:AE235)</f>
        <v>10661.800000000001</v>
      </c>
      <c r="AF233" s="269">
        <f t="shared" si="83"/>
        <v>0.7</v>
      </c>
      <c r="AG233" s="270">
        <f>SUM(AG234:AG235)</f>
        <v>5576.6900000000005</v>
      </c>
      <c r="AH233" s="270"/>
      <c r="AI233" s="141">
        <v>2819.6</v>
      </c>
      <c r="AJ233" s="233">
        <v>0.69999448767780059</v>
      </c>
      <c r="AK233" s="57">
        <v>5576.6460849827345</v>
      </c>
      <c r="AL233" s="57"/>
      <c r="AM233" s="429">
        <v>0</v>
      </c>
      <c r="AN233" s="57">
        <v>565.59999999999991</v>
      </c>
    </row>
    <row r="234" spans="2:40" s="1" customFormat="1" ht="15.75" x14ac:dyDescent="0.25">
      <c r="B234" s="34">
        <v>222</v>
      </c>
      <c r="C234" s="665"/>
      <c r="D234" s="15" t="s">
        <v>184</v>
      </c>
      <c r="E234" s="116">
        <v>10</v>
      </c>
      <c r="F234" s="116">
        <v>44.5</v>
      </c>
      <c r="G234" s="116">
        <v>37.5</v>
      </c>
      <c r="H234" s="69">
        <v>3780.1000000000004</v>
      </c>
      <c r="I234" s="69">
        <v>84</v>
      </c>
      <c r="J234" s="80">
        <v>0.18507446892939339</v>
      </c>
      <c r="K234" s="69">
        <v>699.6</v>
      </c>
      <c r="L234" s="80">
        <v>0</v>
      </c>
      <c r="M234" s="69">
        <v>0</v>
      </c>
      <c r="N234" s="80">
        <v>0</v>
      </c>
      <c r="O234" s="69">
        <v>0</v>
      </c>
      <c r="P234" s="69">
        <v>0</v>
      </c>
      <c r="Q234" s="69">
        <v>0</v>
      </c>
      <c r="R234" s="69">
        <v>101.89999999999999</v>
      </c>
      <c r="S234" s="69">
        <v>0</v>
      </c>
      <c r="T234" s="69">
        <v>388.8</v>
      </c>
      <c r="U234" s="80">
        <v>0.24334692916187664</v>
      </c>
      <c r="V234" s="69"/>
      <c r="W234" s="80">
        <f t="shared" si="86"/>
        <v>0.24334692916187664</v>
      </c>
      <c r="X234" s="69">
        <v>919.87572692481001</v>
      </c>
      <c r="Y234" s="69">
        <v>0</v>
      </c>
      <c r="Z234" s="69">
        <v>0</v>
      </c>
      <c r="AA234" s="69">
        <v>0</v>
      </c>
      <c r="AB234" s="60">
        <f>H234+I234+K234+M234+O234+P234+Q234+R234+S234+T234+V234+X234+Y234+Z234+AA234</f>
        <v>5974.2757269248104</v>
      </c>
      <c r="AC234" s="143">
        <v>391.2</v>
      </c>
      <c r="AD234" s="69">
        <f>AC234+Y234+X234+V234</f>
        <v>1311.0757269248099</v>
      </c>
      <c r="AE234" s="69">
        <f>H234+I234+K234+M234+O234+Q234+R234+S234+T234+Z234+AA234</f>
        <v>5054.4000000000005</v>
      </c>
      <c r="AF234" s="277">
        <f t="shared" si="83"/>
        <v>0.7</v>
      </c>
      <c r="AG234" s="278">
        <f>H234*AF234</f>
        <v>2646.07</v>
      </c>
      <c r="AH234" s="278"/>
      <c r="AI234" s="225">
        <v>1335</v>
      </c>
      <c r="AJ234" s="238">
        <v>0.70000151501939356</v>
      </c>
      <c r="AK234" s="60">
        <v>2646.0757269248097</v>
      </c>
      <c r="AL234" s="69">
        <v>222</v>
      </c>
      <c r="AM234" s="429">
        <v>7.0999999999999994E-2</v>
      </c>
      <c r="AN234" s="69">
        <v>268.39999999999998</v>
      </c>
    </row>
    <row r="235" spans="2:40" ht="15.75" x14ac:dyDescent="0.25">
      <c r="B235" s="34">
        <v>223</v>
      </c>
      <c r="C235" s="665"/>
      <c r="D235" s="15" t="s">
        <v>185</v>
      </c>
      <c r="E235" s="116">
        <v>11</v>
      </c>
      <c r="F235" s="116">
        <v>58</v>
      </c>
      <c r="G235" s="116">
        <v>40</v>
      </c>
      <c r="H235" s="69">
        <v>4186.6000000000004</v>
      </c>
      <c r="I235" s="69">
        <v>60</v>
      </c>
      <c r="J235" s="80">
        <v>0.18578321310848897</v>
      </c>
      <c r="K235" s="69">
        <v>777.8</v>
      </c>
      <c r="L235" s="80">
        <v>0</v>
      </c>
      <c r="M235" s="69">
        <v>0</v>
      </c>
      <c r="N235" s="80">
        <v>0</v>
      </c>
      <c r="O235" s="69">
        <v>0</v>
      </c>
      <c r="P235" s="69">
        <v>0</v>
      </c>
      <c r="Q235" s="69">
        <v>0</v>
      </c>
      <c r="R235" s="69">
        <v>151.6</v>
      </c>
      <c r="S235" s="69">
        <v>0</v>
      </c>
      <c r="T235" s="69">
        <v>431.4</v>
      </c>
      <c r="U235" s="80">
        <v>0.24183594278362511</v>
      </c>
      <c r="V235" s="69"/>
      <c r="W235" s="80">
        <f t="shared" si="86"/>
        <v>0.24183594278362511</v>
      </c>
      <c r="X235" s="69">
        <v>1012.470358057925</v>
      </c>
      <c r="Y235" s="69">
        <v>0</v>
      </c>
      <c r="Z235" s="69">
        <v>0</v>
      </c>
      <c r="AA235" s="69">
        <v>0</v>
      </c>
      <c r="AB235" s="60">
        <f>H235+I235+K235+M235+O235+P235+Q235+R235+S235+T235+V235+X235+Y235+Z235+AA235</f>
        <v>6619.8703580579258</v>
      </c>
      <c r="AC235" s="143">
        <v>433.5</v>
      </c>
      <c r="AD235" s="69">
        <f>AC235+Y235+X235+V235</f>
        <v>1445.9703580579248</v>
      </c>
      <c r="AE235" s="69">
        <f>H235+I235+K235+M235+O235+Q235+R235+S235+T235+Z235+AA235</f>
        <v>5607.4000000000005</v>
      </c>
      <c r="AF235" s="277">
        <f t="shared" si="83"/>
        <v>0.7</v>
      </c>
      <c r="AG235" s="278">
        <f>H235*AF235</f>
        <v>2930.62</v>
      </c>
      <c r="AH235" s="278"/>
      <c r="AI235" s="225">
        <v>1484.6</v>
      </c>
      <c r="AJ235" s="238">
        <v>0.69998814265941922</v>
      </c>
      <c r="AK235" s="60">
        <v>2930.5703580579248</v>
      </c>
      <c r="AL235" s="69">
        <v>254</v>
      </c>
      <c r="AM235" s="429">
        <v>7.0999999999999994E-2</v>
      </c>
      <c r="AN235" s="69">
        <v>297.2</v>
      </c>
    </row>
    <row r="236" spans="2:40" s="1" customFormat="1" ht="15.75" customHeight="1" x14ac:dyDescent="0.25">
      <c r="B236" s="34">
        <v>224</v>
      </c>
      <c r="C236" s="665" t="s">
        <v>186</v>
      </c>
      <c r="D236" s="11" t="s">
        <v>124</v>
      </c>
      <c r="E236" s="125">
        <f t="shared" ref="E236:AB236" si="97">SUM(E237:E238)</f>
        <v>28</v>
      </c>
      <c r="F236" s="125">
        <f t="shared" si="97"/>
        <v>107.5</v>
      </c>
      <c r="G236" s="125">
        <f t="shared" si="97"/>
        <v>99.5</v>
      </c>
      <c r="H236" s="57">
        <f t="shared" si="97"/>
        <v>9006.1999999999989</v>
      </c>
      <c r="I236" s="57">
        <f t="shared" si="97"/>
        <v>208.2</v>
      </c>
      <c r="J236" s="82">
        <f>K236/H236</f>
        <v>0.1952099664675446</v>
      </c>
      <c r="K236" s="57">
        <f t="shared" si="97"/>
        <v>1758.1</v>
      </c>
      <c r="L236" s="82">
        <f>M236/H236</f>
        <v>4.6967644511558704E-3</v>
      </c>
      <c r="M236" s="57">
        <f t="shared" si="97"/>
        <v>42.3</v>
      </c>
      <c r="N236" s="82">
        <f t="shared" si="97"/>
        <v>0</v>
      </c>
      <c r="O236" s="57">
        <f t="shared" si="97"/>
        <v>0</v>
      </c>
      <c r="P236" s="57">
        <f t="shared" si="97"/>
        <v>0</v>
      </c>
      <c r="Q236" s="57">
        <f t="shared" si="97"/>
        <v>0</v>
      </c>
      <c r="R236" s="57">
        <f t="shared" si="97"/>
        <v>505.70000000000005</v>
      </c>
      <c r="S236" s="57">
        <f t="shared" si="97"/>
        <v>17.100000000000001</v>
      </c>
      <c r="T236" s="57">
        <f t="shared" si="97"/>
        <v>961.59999999999991</v>
      </c>
      <c r="U236" s="82">
        <f>V236/H236</f>
        <v>0</v>
      </c>
      <c r="V236" s="57">
        <f t="shared" si="97"/>
        <v>0</v>
      </c>
      <c r="W236" s="82">
        <f t="shared" si="86"/>
        <v>0.24405506108426198</v>
      </c>
      <c r="X236" s="57">
        <f t="shared" ref="X236" si="98">SUM(X237:X238)</f>
        <v>2198.0086911370799</v>
      </c>
      <c r="Y236" s="57">
        <f t="shared" si="97"/>
        <v>0</v>
      </c>
      <c r="Z236" s="57">
        <f t="shared" si="97"/>
        <v>0</v>
      </c>
      <c r="AA236" s="57">
        <f t="shared" si="97"/>
        <v>0</v>
      </c>
      <c r="AB236" s="57">
        <f t="shared" si="97"/>
        <v>14697.208691137081</v>
      </c>
      <c r="AC236" s="141">
        <f>SUM(AC237:AC238)</f>
        <v>962.5</v>
      </c>
      <c r="AD236" s="141">
        <f>SUM(AD237:AD238)</f>
        <v>3160.5086911370799</v>
      </c>
      <c r="AE236" s="141">
        <f>SUM(AE237:AE238)</f>
        <v>12499.2</v>
      </c>
      <c r="AF236" s="269">
        <f t="shared" si="83"/>
        <v>0.7</v>
      </c>
      <c r="AG236" s="270">
        <f>SUM(AG237:AG238)</f>
        <v>6304.3399999999992</v>
      </c>
      <c r="AH236" s="270"/>
      <c r="AI236" s="141">
        <v>3143.8</v>
      </c>
      <c r="AJ236" s="233">
        <v>0.69999652363228448</v>
      </c>
      <c r="AK236" s="57">
        <v>6304.3086911370801</v>
      </c>
      <c r="AL236" s="57"/>
      <c r="AM236" s="429">
        <v>0</v>
      </c>
      <c r="AN236" s="57">
        <v>639.5</v>
      </c>
    </row>
    <row r="237" spans="2:40" s="1" customFormat="1" ht="15.75" x14ac:dyDescent="0.25">
      <c r="B237" s="34">
        <v>225</v>
      </c>
      <c r="C237" s="665"/>
      <c r="D237" s="15" t="s">
        <v>187</v>
      </c>
      <c r="E237" s="116">
        <v>15</v>
      </c>
      <c r="F237" s="116">
        <v>54.5</v>
      </c>
      <c r="G237" s="116">
        <v>54.5</v>
      </c>
      <c r="H237" s="69">
        <v>4865.7999999999993</v>
      </c>
      <c r="I237" s="69">
        <v>114.60000000000001</v>
      </c>
      <c r="J237" s="80">
        <v>0.20280323893296068</v>
      </c>
      <c r="K237" s="69">
        <v>986.8</v>
      </c>
      <c r="L237" s="80">
        <v>0</v>
      </c>
      <c r="M237" s="69">
        <v>0</v>
      </c>
      <c r="N237" s="80">
        <v>0</v>
      </c>
      <c r="O237" s="69">
        <v>0</v>
      </c>
      <c r="P237" s="69">
        <v>0</v>
      </c>
      <c r="Q237" s="69">
        <v>0</v>
      </c>
      <c r="R237" s="69">
        <v>360.1</v>
      </c>
      <c r="S237" s="69">
        <v>12.8</v>
      </c>
      <c r="T237" s="69">
        <v>528.4</v>
      </c>
      <c r="U237" s="80">
        <v>0.24433103781516233</v>
      </c>
      <c r="V237" s="69"/>
      <c r="W237" s="80">
        <f t="shared" si="86"/>
        <v>0.24433103781516233</v>
      </c>
      <c r="X237" s="69">
        <v>1188.8659638010167</v>
      </c>
      <c r="Y237" s="69">
        <v>0</v>
      </c>
      <c r="Z237" s="69">
        <v>0</v>
      </c>
      <c r="AA237" s="69">
        <v>0</v>
      </c>
      <c r="AB237" s="60">
        <f>H237+I237+K237+M237+O237+P237+Q237+R237+S237+T237+V237+X237+Y237+Z237+AA237</f>
        <v>8057.3659638010167</v>
      </c>
      <c r="AC237" s="143">
        <v>527.70000000000005</v>
      </c>
      <c r="AD237" s="69">
        <f>AC237+Y237+X237+V237</f>
        <v>1716.5659638010168</v>
      </c>
      <c r="AE237" s="69">
        <f>H237+I237+K237+M237+O237+Q237+R237+S237+T237+Z237+AA237</f>
        <v>6868.5</v>
      </c>
      <c r="AF237" s="277">
        <f t="shared" si="83"/>
        <v>0.7</v>
      </c>
      <c r="AG237" s="278">
        <f>H237*AF237</f>
        <v>3406.0599999999995</v>
      </c>
      <c r="AH237" s="278"/>
      <c r="AI237" s="225">
        <v>1689.5</v>
      </c>
      <c r="AJ237" s="238">
        <v>0.70000122565683276</v>
      </c>
      <c r="AK237" s="60">
        <v>3406.0659638010166</v>
      </c>
      <c r="AL237" s="69">
        <v>160</v>
      </c>
      <c r="AM237" s="429">
        <v>7.0999999999999994E-2</v>
      </c>
      <c r="AN237" s="69">
        <v>345.5</v>
      </c>
    </row>
    <row r="238" spans="2:40" s="1" customFormat="1" ht="15.75" x14ac:dyDescent="0.25">
      <c r="B238" s="34">
        <v>226</v>
      </c>
      <c r="C238" s="665"/>
      <c r="D238" s="15" t="s">
        <v>188</v>
      </c>
      <c r="E238" s="116">
        <v>13</v>
      </c>
      <c r="F238" s="116">
        <v>53</v>
      </c>
      <c r="G238" s="116">
        <v>45</v>
      </c>
      <c r="H238" s="69">
        <v>4140.3999999999996</v>
      </c>
      <c r="I238" s="69">
        <v>93.6</v>
      </c>
      <c r="J238" s="80">
        <v>0.18628634914501016</v>
      </c>
      <c r="K238" s="69">
        <v>771.3</v>
      </c>
      <c r="L238" s="80">
        <v>1.0216404212153415E-2</v>
      </c>
      <c r="M238" s="69">
        <v>42.3</v>
      </c>
      <c r="N238" s="80">
        <v>0</v>
      </c>
      <c r="O238" s="69">
        <v>0</v>
      </c>
      <c r="P238" s="69">
        <v>0</v>
      </c>
      <c r="Q238" s="69">
        <v>0</v>
      </c>
      <c r="R238" s="69">
        <v>145.6</v>
      </c>
      <c r="S238" s="69">
        <v>4.3</v>
      </c>
      <c r="T238" s="69">
        <v>433.2</v>
      </c>
      <c r="U238" s="80">
        <v>0.243730733102131</v>
      </c>
      <c r="V238" s="69"/>
      <c r="W238" s="80">
        <f t="shared" si="86"/>
        <v>0.243730733102131</v>
      </c>
      <c r="X238" s="69">
        <v>1009.1427273360631</v>
      </c>
      <c r="Y238" s="69">
        <v>0</v>
      </c>
      <c r="Z238" s="69">
        <v>0</v>
      </c>
      <c r="AA238" s="69">
        <v>0</v>
      </c>
      <c r="AB238" s="60">
        <f>H238+I238+K238+M238+O238+P238+Q238+R238+S238+T238+V238+X238+Y238+Z238+AA238</f>
        <v>6639.8427273360639</v>
      </c>
      <c r="AC238" s="143">
        <v>434.8</v>
      </c>
      <c r="AD238" s="69">
        <f>AC238+Y238+X238+V238</f>
        <v>1443.9427273360632</v>
      </c>
      <c r="AE238" s="69">
        <f>H238+I238+K238+M238+O238+Q238+R238+S238+T238+Z238+AA238</f>
        <v>5630.7000000000007</v>
      </c>
      <c r="AF238" s="277">
        <f t="shared" si="83"/>
        <v>0.7</v>
      </c>
      <c r="AG238" s="278">
        <f>H238*AF238</f>
        <v>2898.2799999999997</v>
      </c>
      <c r="AH238" s="278"/>
      <c r="AI238" s="225">
        <v>1454.3</v>
      </c>
      <c r="AJ238" s="238">
        <v>0.69999099781085483</v>
      </c>
      <c r="AK238" s="60">
        <v>2898.2427273360631</v>
      </c>
      <c r="AL238" s="69">
        <v>280</v>
      </c>
      <c r="AM238" s="429">
        <v>7.0999999999999994E-2</v>
      </c>
      <c r="AN238" s="69">
        <v>294</v>
      </c>
    </row>
    <row r="239" spans="2:40" ht="15.75" customHeight="1" x14ac:dyDescent="0.25">
      <c r="B239" s="34">
        <v>227</v>
      </c>
      <c r="C239" s="665" t="s">
        <v>189</v>
      </c>
      <c r="D239" s="11" t="s">
        <v>124</v>
      </c>
      <c r="E239" s="125">
        <f t="shared" ref="E239:AB239" si="99">SUM(E240:E241)</f>
        <v>22</v>
      </c>
      <c r="F239" s="125">
        <f t="shared" si="99"/>
        <v>88</v>
      </c>
      <c r="G239" s="125">
        <f t="shared" si="99"/>
        <v>81</v>
      </c>
      <c r="H239" s="57">
        <f t="shared" si="99"/>
        <v>7517.5999999999995</v>
      </c>
      <c r="I239" s="57">
        <f t="shared" si="99"/>
        <v>181.20000000000002</v>
      </c>
      <c r="J239" s="82">
        <f>K239/H239</f>
        <v>0.21440353304246038</v>
      </c>
      <c r="K239" s="57">
        <f t="shared" si="99"/>
        <v>1611.8</v>
      </c>
      <c r="L239" s="82">
        <f>M239/H239</f>
        <v>0</v>
      </c>
      <c r="M239" s="57">
        <f t="shared" si="99"/>
        <v>0</v>
      </c>
      <c r="N239" s="82">
        <f t="shared" si="99"/>
        <v>0</v>
      </c>
      <c r="O239" s="57">
        <f t="shared" si="99"/>
        <v>0</v>
      </c>
      <c r="P239" s="57">
        <f t="shared" si="99"/>
        <v>0</v>
      </c>
      <c r="Q239" s="57">
        <f t="shared" si="99"/>
        <v>0</v>
      </c>
      <c r="R239" s="57">
        <f t="shared" si="99"/>
        <v>236.5</v>
      </c>
      <c r="S239" s="57">
        <f t="shared" si="99"/>
        <v>8.5</v>
      </c>
      <c r="T239" s="57">
        <f t="shared" si="99"/>
        <v>796.4</v>
      </c>
      <c r="U239" s="82">
        <f>V239/H239</f>
        <v>0</v>
      </c>
      <c r="V239" s="57">
        <f t="shared" si="99"/>
        <v>0</v>
      </c>
      <c r="W239" s="82">
        <f t="shared" si="86"/>
        <v>0.24332193619278678</v>
      </c>
      <c r="X239" s="57">
        <f t="shared" ref="X239" si="100">SUM(X240:X241)</f>
        <v>1829.1969875228938</v>
      </c>
      <c r="Y239" s="57">
        <f t="shared" si="99"/>
        <v>0</v>
      </c>
      <c r="Z239" s="57">
        <f t="shared" si="99"/>
        <v>0</v>
      </c>
      <c r="AA239" s="57">
        <f t="shared" si="99"/>
        <v>0</v>
      </c>
      <c r="AB239" s="57">
        <f t="shared" si="99"/>
        <v>12181.196987522893</v>
      </c>
      <c r="AC239" s="141">
        <f>SUM(AC240:AC241)</f>
        <v>797.7</v>
      </c>
      <c r="AD239" s="141">
        <f>SUM(AD240:AD241)</f>
        <v>2626.8969875228936</v>
      </c>
      <c r="AE239" s="141">
        <f>SUM(AE240:AE241)</f>
        <v>10352</v>
      </c>
      <c r="AF239" s="269">
        <f t="shared" si="83"/>
        <v>0.7</v>
      </c>
      <c r="AG239" s="270">
        <f>SUM(AG240:AG241)</f>
        <v>5262.32</v>
      </c>
      <c r="AH239" s="270"/>
      <c r="AI239" s="141">
        <v>2635.3999999999996</v>
      </c>
      <c r="AJ239" s="233">
        <v>0.69999693885321035</v>
      </c>
      <c r="AK239" s="57">
        <v>5262.2969875228937</v>
      </c>
      <c r="AL239" s="57"/>
      <c r="AM239" s="429">
        <v>0</v>
      </c>
      <c r="AN239" s="57">
        <v>302.3</v>
      </c>
    </row>
    <row r="240" spans="2:40" ht="15.75" x14ac:dyDescent="0.25">
      <c r="B240" s="34">
        <v>228</v>
      </c>
      <c r="C240" s="665"/>
      <c r="D240" s="15" t="s">
        <v>190</v>
      </c>
      <c r="E240" s="116">
        <v>12</v>
      </c>
      <c r="F240" s="116">
        <v>49</v>
      </c>
      <c r="G240" s="116">
        <v>44</v>
      </c>
      <c r="H240" s="69">
        <v>4257.3999999999996</v>
      </c>
      <c r="I240" s="69">
        <v>84</v>
      </c>
      <c r="J240" s="80">
        <v>0.19403861511720769</v>
      </c>
      <c r="K240" s="69">
        <v>826.09999999999991</v>
      </c>
      <c r="L240" s="80">
        <v>0</v>
      </c>
      <c r="M240" s="69">
        <v>0</v>
      </c>
      <c r="N240" s="80">
        <v>0</v>
      </c>
      <c r="O240" s="69">
        <v>0</v>
      </c>
      <c r="P240" s="69">
        <v>0</v>
      </c>
      <c r="Q240" s="69">
        <v>0</v>
      </c>
      <c r="R240" s="69">
        <v>129.4</v>
      </c>
      <c r="S240" s="69">
        <v>8.5</v>
      </c>
      <c r="T240" s="69">
        <v>442.1</v>
      </c>
      <c r="U240" s="80">
        <v>0.24384139289724549</v>
      </c>
      <c r="V240" s="69"/>
      <c r="W240" s="80">
        <f t="shared" si="86"/>
        <v>0.24384139289724549</v>
      </c>
      <c r="X240" s="69">
        <v>1038.1303461207328</v>
      </c>
      <c r="Y240" s="69">
        <v>0</v>
      </c>
      <c r="Z240" s="69">
        <v>0</v>
      </c>
      <c r="AA240" s="69">
        <v>0</v>
      </c>
      <c r="AB240" s="60">
        <f>H240+I240+K240+M240+O240+P240+Q240+R240+S240+T240+V240+X240+Y240+Z240+AA240</f>
        <v>6785.6303461207326</v>
      </c>
      <c r="AC240" s="143">
        <v>444.4</v>
      </c>
      <c r="AD240" s="69">
        <f>AC240+Y240+X240+V240</f>
        <v>1482.5303461207327</v>
      </c>
      <c r="AE240" s="69">
        <f>H240+I240+K240+M240+O240+Q240+R240+S240+T240+Z240+AA240</f>
        <v>5747.5</v>
      </c>
      <c r="AF240" s="277">
        <f t="shared" si="83"/>
        <v>0.7</v>
      </c>
      <c r="AG240" s="278">
        <f>H240*AF240</f>
        <v>2980.1799999999994</v>
      </c>
      <c r="AH240" s="278"/>
      <c r="AI240" s="225">
        <v>1497.6</v>
      </c>
      <c r="AJ240" s="238">
        <v>0.69998833704155894</v>
      </c>
      <c r="AK240" s="60">
        <v>2980.1303461207326</v>
      </c>
      <c r="AL240" s="69">
        <v>190</v>
      </c>
      <c r="AM240" s="429">
        <v>7.0999999999999994E-2</v>
      </c>
      <c r="AN240" s="69">
        <v>302.3</v>
      </c>
    </row>
    <row r="241" spans="2:40" s="1" customFormat="1" ht="15.75" x14ac:dyDescent="0.25">
      <c r="B241" s="34">
        <v>229</v>
      </c>
      <c r="C241" s="665"/>
      <c r="D241" s="15" t="s">
        <v>191</v>
      </c>
      <c r="E241" s="116">
        <v>10</v>
      </c>
      <c r="F241" s="116">
        <v>39</v>
      </c>
      <c r="G241" s="116">
        <v>37</v>
      </c>
      <c r="H241" s="69">
        <v>3260.2</v>
      </c>
      <c r="I241" s="69">
        <v>97.200000000000017</v>
      </c>
      <c r="J241" s="80">
        <v>0.24099748481688243</v>
      </c>
      <c r="K241" s="69">
        <v>785.7</v>
      </c>
      <c r="L241" s="80">
        <v>0</v>
      </c>
      <c r="M241" s="69">
        <v>0</v>
      </c>
      <c r="N241" s="80">
        <v>0</v>
      </c>
      <c r="O241" s="69">
        <v>0</v>
      </c>
      <c r="P241" s="69">
        <v>0</v>
      </c>
      <c r="Q241" s="69">
        <v>0</v>
      </c>
      <c r="R241" s="69">
        <v>107.1</v>
      </c>
      <c r="S241" s="69">
        <v>0</v>
      </c>
      <c r="T241" s="69">
        <v>354.29999999999995</v>
      </c>
      <c r="U241" s="80">
        <v>0.24264359284772744</v>
      </c>
      <c r="V241" s="69"/>
      <c r="W241" s="80">
        <f t="shared" si="86"/>
        <v>0.24264359284772744</v>
      </c>
      <c r="X241" s="69">
        <v>791.06664140216094</v>
      </c>
      <c r="Y241" s="69">
        <v>0</v>
      </c>
      <c r="Z241" s="69">
        <v>0</v>
      </c>
      <c r="AA241" s="69">
        <v>0</v>
      </c>
      <c r="AB241" s="60">
        <f>H241+I241+K241+M241+O241+P241+Q241+R241+S241+T241+V241+X241+Y241+Z241+AA241</f>
        <v>5395.5666414021607</v>
      </c>
      <c r="AC241" s="143">
        <v>353.3</v>
      </c>
      <c r="AD241" s="69">
        <f>AC241+Y241+X241+V241</f>
        <v>1144.3666414021609</v>
      </c>
      <c r="AE241" s="69">
        <f>H241+I241+K241+M241+O241+Q241+R241+S241+T241+Z241+AA241</f>
        <v>4604.5</v>
      </c>
      <c r="AF241" s="277">
        <f t="shared" si="83"/>
        <v>0.7</v>
      </c>
      <c r="AG241" s="278">
        <f>H241*AF241</f>
        <v>2282.14</v>
      </c>
      <c r="AH241" s="278"/>
      <c r="AI241" s="225">
        <v>1137.8</v>
      </c>
      <c r="AJ241" s="238">
        <v>0.70000817170792018</v>
      </c>
      <c r="AK241" s="60">
        <v>2282.1666414021611</v>
      </c>
      <c r="AL241" s="69"/>
      <c r="AM241" s="429">
        <v>0</v>
      </c>
      <c r="AN241" s="69">
        <v>0</v>
      </c>
    </row>
    <row r="242" spans="2:40" ht="15.75" customHeight="1" x14ac:dyDescent="0.25">
      <c r="B242" s="34">
        <v>230</v>
      </c>
      <c r="C242" s="665" t="s">
        <v>192</v>
      </c>
      <c r="D242" s="11" t="s">
        <v>124</v>
      </c>
      <c r="E242" s="125">
        <f t="shared" ref="E242:AB242" si="101">SUM(E243:E245)</f>
        <v>25</v>
      </c>
      <c r="F242" s="125">
        <f t="shared" si="101"/>
        <v>115</v>
      </c>
      <c r="G242" s="125">
        <f t="shared" si="101"/>
        <v>109</v>
      </c>
      <c r="H242" s="57">
        <f t="shared" si="101"/>
        <v>10020.94</v>
      </c>
      <c r="I242" s="57">
        <f t="shared" si="101"/>
        <v>250.79999999999998</v>
      </c>
      <c r="J242" s="82">
        <f>K242/H242</f>
        <v>0.22199514217229122</v>
      </c>
      <c r="K242" s="57">
        <f t="shared" si="101"/>
        <v>2224.6</v>
      </c>
      <c r="L242" s="82">
        <f>M242/H242</f>
        <v>0</v>
      </c>
      <c r="M242" s="57">
        <f t="shared" si="101"/>
        <v>0</v>
      </c>
      <c r="N242" s="82">
        <f t="shared" si="101"/>
        <v>0</v>
      </c>
      <c r="O242" s="57">
        <f t="shared" si="101"/>
        <v>0</v>
      </c>
      <c r="P242" s="57">
        <f t="shared" si="101"/>
        <v>0</v>
      </c>
      <c r="Q242" s="57">
        <f t="shared" si="101"/>
        <v>0</v>
      </c>
      <c r="R242" s="57">
        <f t="shared" si="101"/>
        <v>416.4</v>
      </c>
      <c r="S242" s="57">
        <f t="shared" si="101"/>
        <v>17.100000000000001</v>
      </c>
      <c r="T242" s="57">
        <f t="shared" si="101"/>
        <v>1077.5</v>
      </c>
      <c r="U242" s="82">
        <f>V242/H242</f>
        <v>0</v>
      </c>
      <c r="V242" s="57">
        <f t="shared" si="101"/>
        <v>0</v>
      </c>
      <c r="W242" s="82">
        <f t="shared" si="86"/>
        <v>0.24276624187486967</v>
      </c>
      <c r="X242" s="57">
        <f t="shared" ref="X242" si="102">SUM(X243:X245)</f>
        <v>2432.7459438535566</v>
      </c>
      <c r="Y242" s="57">
        <f t="shared" si="101"/>
        <v>0</v>
      </c>
      <c r="Z242" s="57">
        <f t="shared" si="101"/>
        <v>0</v>
      </c>
      <c r="AA242" s="57">
        <f t="shared" si="101"/>
        <v>0</v>
      </c>
      <c r="AB242" s="57">
        <f t="shared" si="101"/>
        <v>16440.085943853555</v>
      </c>
      <c r="AC242" s="141">
        <f>SUM(AC243:AC245)</f>
        <v>1076.5999999999999</v>
      </c>
      <c r="AD242" s="141">
        <f>SUM(AD243:AD245)</f>
        <v>3509.3459438535565</v>
      </c>
      <c r="AE242" s="141">
        <f>SUM(AE243:AE245)</f>
        <v>14007.34</v>
      </c>
      <c r="AF242" s="269">
        <f t="shared" si="83"/>
        <v>0.7</v>
      </c>
      <c r="AG242" s="270">
        <f>SUM(AG243:AG245)</f>
        <v>7014.6580000000004</v>
      </c>
      <c r="AH242" s="270"/>
      <c r="AI242" s="141">
        <v>3505.3</v>
      </c>
      <c r="AJ242" s="233">
        <v>0.69999879690463729</v>
      </c>
      <c r="AK242" s="57">
        <v>7014.6459438535567</v>
      </c>
      <c r="AL242" s="57"/>
      <c r="AM242" s="429">
        <v>0</v>
      </c>
      <c r="AN242" s="57">
        <v>557.40000000000009</v>
      </c>
    </row>
    <row r="243" spans="2:40" s="1" customFormat="1" ht="15.75" x14ac:dyDescent="0.25">
      <c r="B243" s="34">
        <v>231</v>
      </c>
      <c r="C243" s="665"/>
      <c r="D243" s="15" t="s">
        <v>193</v>
      </c>
      <c r="E243" s="116">
        <v>12</v>
      </c>
      <c r="F243" s="116">
        <v>47</v>
      </c>
      <c r="G243" s="116">
        <v>43</v>
      </c>
      <c r="H243" s="69">
        <v>3881.84</v>
      </c>
      <c r="I243" s="69">
        <v>84</v>
      </c>
      <c r="J243" s="80">
        <v>0.18797786616656018</v>
      </c>
      <c r="K243" s="69">
        <v>729.69999999999993</v>
      </c>
      <c r="L243" s="80">
        <v>0</v>
      </c>
      <c r="M243" s="69">
        <v>0</v>
      </c>
      <c r="N243" s="80">
        <v>0</v>
      </c>
      <c r="O243" s="69">
        <v>0</v>
      </c>
      <c r="P243" s="69">
        <v>0</v>
      </c>
      <c r="Q243" s="69">
        <v>0</v>
      </c>
      <c r="R243" s="69">
        <v>177.29999999999998</v>
      </c>
      <c r="S243" s="69">
        <v>12.8</v>
      </c>
      <c r="T243" s="69">
        <v>407.20000000000005</v>
      </c>
      <c r="U243" s="80">
        <v>0.24346252483260447</v>
      </c>
      <c r="V243" s="69"/>
      <c r="W243" s="80">
        <f t="shared" si="86"/>
        <v>0.24346252483260447</v>
      </c>
      <c r="X243" s="69">
        <v>945.08256739619742</v>
      </c>
      <c r="Y243" s="69">
        <v>0</v>
      </c>
      <c r="Z243" s="69">
        <v>0</v>
      </c>
      <c r="AA243" s="69">
        <v>0</v>
      </c>
      <c r="AB243" s="60">
        <f>H243+I243+K243+M243+O243+P243+Q243+R243+S243+T243+V243+X243+Y243+Z243+AA243</f>
        <v>6237.9225673961973</v>
      </c>
      <c r="AC243" s="143">
        <v>408.5</v>
      </c>
      <c r="AD243" s="69">
        <f>AC243+Y243+X243+V243</f>
        <v>1353.5825673961974</v>
      </c>
      <c r="AE243" s="69">
        <f>H243+I243+K243+M243+O243+Q243+R243+S243+T243+Z243+AA243</f>
        <v>5292.84</v>
      </c>
      <c r="AF243" s="277">
        <f t="shared" si="83"/>
        <v>0.7</v>
      </c>
      <c r="AG243" s="278">
        <f>H243*AF243</f>
        <v>2717.288</v>
      </c>
      <c r="AH243" s="278"/>
      <c r="AI243" s="225">
        <v>1363.7</v>
      </c>
      <c r="AJ243" s="238">
        <v>0.6999986005080574</v>
      </c>
      <c r="AK243" s="60">
        <v>2717.2825673961975</v>
      </c>
      <c r="AL243" s="69">
        <v>194</v>
      </c>
      <c r="AM243" s="429">
        <v>7.0999999999999994E-2</v>
      </c>
      <c r="AN243" s="69">
        <v>275.60000000000002</v>
      </c>
    </row>
    <row r="244" spans="2:40" ht="15.75" x14ac:dyDescent="0.25">
      <c r="B244" s="34">
        <v>232</v>
      </c>
      <c r="C244" s="665"/>
      <c r="D244" s="15" t="s">
        <v>194</v>
      </c>
      <c r="E244" s="116">
        <v>8</v>
      </c>
      <c r="F244" s="116">
        <v>43</v>
      </c>
      <c r="G244" s="116">
        <v>42</v>
      </c>
      <c r="H244" s="69">
        <v>3969.5</v>
      </c>
      <c r="I244" s="69">
        <v>110.39999999999999</v>
      </c>
      <c r="J244" s="80">
        <v>0.23574757526136794</v>
      </c>
      <c r="K244" s="69">
        <v>935.80000000000007</v>
      </c>
      <c r="L244" s="80">
        <v>0</v>
      </c>
      <c r="M244" s="69">
        <v>0</v>
      </c>
      <c r="N244" s="80">
        <v>0</v>
      </c>
      <c r="O244" s="69">
        <v>0</v>
      </c>
      <c r="P244" s="69">
        <v>0</v>
      </c>
      <c r="Q244" s="69">
        <v>0</v>
      </c>
      <c r="R244" s="69">
        <v>119</v>
      </c>
      <c r="S244" s="69">
        <v>0</v>
      </c>
      <c r="T244" s="69">
        <v>427.9</v>
      </c>
      <c r="U244" s="80">
        <v>0.24355737078130843</v>
      </c>
      <c r="V244" s="69"/>
      <c r="W244" s="80">
        <f t="shared" si="86"/>
        <v>0.24355737078130843</v>
      </c>
      <c r="X244" s="69">
        <v>966.80098331640386</v>
      </c>
      <c r="Y244" s="69">
        <v>0</v>
      </c>
      <c r="Z244" s="69">
        <v>0</v>
      </c>
      <c r="AA244" s="69">
        <v>0</v>
      </c>
      <c r="AB244" s="60">
        <f>H244+I244+K244+M244+O244+P244+Q244+R244+S244+T244+V244+X244+Y244+Z244+AA244</f>
        <v>6529.4009833164037</v>
      </c>
      <c r="AC244" s="143">
        <v>427.6</v>
      </c>
      <c r="AD244" s="69">
        <f>AC244+Y244+X244+V244</f>
        <v>1394.4009833164039</v>
      </c>
      <c r="AE244" s="69">
        <f>H244+I244+K244+M244+O244+Q244+R244+S244+T244+Z244+AA244</f>
        <v>5562.5999999999995</v>
      </c>
      <c r="AF244" s="277">
        <f t="shared" si="83"/>
        <v>0.7</v>
      </c>
      <c r="AG244" s="278">
        <f>H244*AF244</f>
        <v>2778.6499999999996</v>
      </c>
      <c r="AH244" s="278"/>
      <c r="AI244" s="225">
        <v>1384.2</v>
      </c>
      <c r="AJ244" s="238">
        <v>0.69998765167310839</v>
      </c>
      <c r="AK244" s="60">
        <v>2778.6009833164039</v>
      </c>
      <c r="AL244" s="69">
        <v>185</v>
      </c>
      <c r="AM244" s="429">
        <v>7.0999999999999994E-2</v>
      </c>
      <c r="AN244" s="69">
        <v>281.8</v>
      </c>
    </row>
    <row r="245" spans="2:40" s="1" customFormat="1" ht="15.75" x14ac:dyDescent="0.25">
      <c r="B245" s="34">
        <v>233</v>
      </c>
      <c r="C245" s="665"/>
      <c r="D245" s="15" t="s">
        <v>886</v>
      </c>
      <c r="E245" s="116">
        <v>5</v>
      </c>
      <c r="F245" s="116">
        <v>25</v>
      </c>
      <c r="G245" s="116">
        <v>24</v>
      </c>
      <c r="H245" s="69">
        <v>2169.6000000000004</v>
      </c>
      <c r="I245" s="69">
        <v>56.4</v>
      </c>
      <c r="J245" s="80">
        <v>0.25769727138643067</v>
      </c>
      <c r="K245" s="69">
        <v>559.1</v>
      </c>
      <c r="L245" s="80">
        <v>0</v>
      </c>
      <c r="M245" s="69">
        <v>0</v>
      </c>
      <c r="N245" s="80">
        <v>0</v>
      </c>
      <c r="O245" s="69">
        <v>0</v>
      </c>
      <c r="P245" s="69">
        <v>0</v>
      </c>
      <c r="Q245" s="69">
        <v>0</v>
      </c>
      <c r="R245" s="69">
        <v>120.10000000000001</v>
      </c>
      <c r="S245" s="69">
        <v>4.3</v>
      </c>
      <c r="T245" s="69">
        <v>242.40000000000003</v>
      </c>
      <c r="U245" s="80">
        <v>0.24007300568812454</v>
      </c>
      <c r="V245" s="69"/>
      <c r="W245" s="80">
        <f t="shared" si="86"/>
        <v>0.24007300568812454</v>
      </c>
      <c r="X245" s="69">
        <v>520.86239314095508</v>
      </c>
      <c r="Y245" s="69">
        <v>0</v>
      </c>
      <c r="Z245" s="69">
        <v>0</v>
      </c>
      <c r="AA245" s="69">
        <v>0</v>
      </c>
      <c r="AB245" s="60">
        <f>H245+I245+K245+M245+O245+P245+Q245+R245+S245+T245+V245+X245+Y245+Z245+AA245</f>
        <v>3672.7623931409557</v>
      </c>
      <c r="AC245" s="143">
        <v>240.5</v>
      </c>
      <c r="AD245" s="69">
        <f>AC245+Y245+X245+V245</f>
        <v>761.36239314095508</v>
      </c>
      <c r="AE245" s="69">
        <f>H245+I245+K245+M245+O245+Q245+R245+S245+T245+Z245+AA245</f>
        <v>3151.9000000000005</v>
      </c>
      <c r="AF245" s="277">
        <f t="shared" si="83"/>
        <v>0.7</v>
      </c>
      <c r="AG245" s="278">
        <f>H245*AF245</f>
        <v>1518.7200000000003</v>
      </c>
      <c r="AH245" s="278"/>
      <c r="AI245" s="225">
        <v>757.4</v>
      </c>
      <c r="AJ245" s="238">
        <v>0.70001953961142827</v>
      </c>
      <c r="AK245" s="60">
        <v>1518.7623931409551</v>
      </c>
      <c r="AL245" s="69"/>
      <c r="AM245" s="429">
        <v>0</v>
      </c>
      <c r="AN245" s="69">
        <v>0</v>
      </c>
    </row>
    <row r="246" spans="2:40" ht="15.75" customHeight="1" x14ac:dyDescent="0.25">
      <c r="B246" s="34">
        <v>234</v>
      </c>
      <c r="C246" s="665" t="s">
        <v>195</v>
      </c>
      <c r="D246" s="11" t="s">
        <v>124</v>
      </c>
      <c r="E246" s="125">
        <f t="shared" ref="E246:AB246" si="103">SUM(E247:E249)</f>
        <v>14</v>
      </c>
      <c r="F246" s="125">
        <f t="shared" si="103"/>
        <v>80</v>
      </c>
      <c r="G246" s="125">
        <f t="shared" si="103"/>
        <v>62</v>
      </c>
      <c r="H246" s="57">
        <f t="shared" si="103"/>
        <v>5527</v>
      </c>
      <c r="I246" s="57">
        <f t="shared" si="103"/>
        <v>154.4</v>
      </c>
      <c r="J246" s="82">
        <f>K246/H246</f>
        <v>0.26929618237741998</v>
      </c>
      <c r="K246" s="57">
        <f t="shared" si="103"/>
        <v>1488.4</v>
      </c>
      <c r="L246" s="82">
        <f>M246/H246</f>
        <v>0</v>
      </c>
      <c r="M246" s="57">
        <f t="shared" si="103"/>
        <v>0</v>
      </c>
      <c r="N246" s="82">
        <f t="shared" si="103"/>
        <v>0</v>
      </c>
      <c r="O246" s="57">
        <f t="shared" si="103"/>
        <v>0</v>
      </c>
      <c r="P246" s="57">
        <f t="shared" si="103"/>
        <v>0</v>
      </c>
      <c r="Q246" s="57">
        <f t="shared" si="103"/>
        <v>0</v>
      </c>
      <c r="R246" s="57">
        <f t="shared" si="103"/>
        <v>205.6</v>
      </c>
      <c r="S246" s="57">
        <f t="shared" si="103"/>
        <v>17.100000000000001</v>
      </c>
      <c r="T246" s="57">
        <f t="shared" si="103"/>
        <v>616.10000000000014</v>
      </c>
      <c r="U246" s="82">
        <f>V246/H246</f>
        <v>0</v>
      </c>
      <c r="V246" s="57">
        <f t="shared" si="103"/>
        <v>0</v>
      </c>
      <c r="W246" s="82">
        <f t="shared" si="86"/>
        <v>0.23870796798573313</v>
      </c>
      <c r="X246" s="57">
        <f t="shared" ref="X246" si="104">SUM(X247:X249)</f>
        <v>1319.3389390571469</v>
      </c>
      <c r="Y246" s="57">
        <f t="shared" si="103"/>
        <v>0</v>
      </c>
      <c r="Z246" s="57">
        <f t="shared" si="103"/>
        <v>0</v>
      </c>
      <c r="AA246" s="57">
        <f t="shared" si="103"/>
        <v>0</v>
      </c>
      <c r="AB246" s="57">
        <f t="shared" si="103"/>
        <v>9327.938939057145</v>
      </c>
      <c r="AC246" s="141">
        <f>SUM(AC247:AC249)</f>
        <v>610.79999999999995</v>
      </c>
      <c r="AD246" s="141">
        <f>SUM(AD247:AD249)</f>
        <v>1930.1389390571469</v>
      </c>
      <c r="AE246" s="141">
        <f>SUM(AE247:AE249)</f>
        <v>8008.5999999999985</v>
      </c>
      <c r="AF246" s="269">
        <f t="shared" si="83"/>
        <v>0.7</v>
      </c>
      <c r="AG246" s="270">
        <f>SUM(AG247:AG249)</f>
        <v>3868.8999999999996</v>
      </c>
      <c r="AH246" s="270"/>
      <c r="AI246" s="141">
        <v>1938.8000000000002</v>
      </c>
      <c r="AJ246" s="233">
        <v>0.70000704524283464</v>
      </c>
      <c r="AK246" s="57">
        <v>3868.9389390571469</v>
      </c>
      <c r="AL246" s="57"/>
      <c r="AM246" s="429">
        <v>0</v>
      </c>
      <c r="AN246" s="57">
        <v>197.9</v>
      </c>
    </row>
    <row r="247" spans="2:40" ht="15.75" x14ac:dyDescent="0.25">
      <c r="B247" s="34">
        <v>235</v>
      </c>
      <c r="C247" s="665"/>
      <c r="D247" s="15" t="s">
        <v>196</v>
      </c>
      <c r="E247" s="116">
        <v>6</v>
      </c>
      <c r="F247" s="116">
        <v>39</v>
      </c>
      <c r="G247" s="116">
        <v>33</v>
      </c>
      <c r="H247" s="69">
        <v>2786.8999999999996</v>
      </c>
      <c r="I247" s="69">
        <v>63.2</v>
      </c>
      <c r="J247" s="80">
        <v>0.24622340234669352</v>
      </c>
      <c r="K247" s="69">
        <v>686.2</v>
      </c>
      <c r="L247" s="80">
        <v>0</v>
      </c>
      <c r="M247" s="69">
        <v>0</v>
      </c>
      <c r="N247" s="80">
        <v>0</v>
      </c>
      <c r="O247" s="69">
        <v>0</v>
      </c>
      <c r="P247" s="69">
        <v>0</v>
      </c>
      <c r="Q247" s="69">
        <v>0</v>
      </c>
      <c r="R247" s="69">
        <v>123.2</v>
      </c>
      <c r="S247" s="69">
        <v>8.5</v>
      </c>
      <c r="T247" s="69">
        <v>305.60000000000008</v>
      </c>
      <c r="U247" s="80">
        <v>0.24177510922827442</v>
      </c>
      <c r="V247" s="69"/>
      <c r="W247" s="80">
        <f t="shared" si="86"/>
        <v>0.24177510922827442</v>
      </c>
      <c r="X247" s="69">
        <v>673.80305190827789</v>
      </c>
      <c r="Y247" s="69">
        <v>0</v>
      </c>
      <c r="Z247" s="69">
        <v>0</v>
      </c>
      <c r="AA247" s="69">
        <v>0</v>
      </c>
      <c r="AB247" s="60">
        <f>H247+I247+K247+M247+O247+P247+Q247+R247+S247+T247+V247+X247+Y247+Z247+AA247</f>
        <v>4647.4030519082771</v>
      </c>
      <c r="AC247" s="143">
        <v>304.3</v>
      </c>
      <c r="AD247" s="69">
        <f>AC247+Y247+X247+V247</f>
        <v>978.10305190827785</v>
      </c>
      <c r="AE247" s="69">
        <f>H247+I247+K247+M247+O247+Q247+R247+S247+T247+Z247+AA247</f>
        <v>3973.599999999999</v>
      </c>
      <c r="AF247" s="277">
        <f t="shared" si="83"/>
        <v>0.7</v>
      </c>
      <c r="AG247" s="278">
        <f>H247*AF247</f>
        <v>1950.8299999999997</v>
      </c>
      <c r="AH247" s="278"/>
      <c r="AI247" s="225">
        <v>972.7</v>
      </c>
      <c r="AJ247" s="238">
        <v>0.69999033044180925</v>
      </c>
      <c r="AK247" s="60">
        <v>1950.8030519082779</v>
      </c>
      <c r="AL247" s="69">
        <v>230</v>
      </c>
      <c r="AM247" s="429">
        <v>7.0999999999999994E-2</v>
      </c>
      <c r="AN247" s="69">
        <v>197.9</v>
      </c>
    </row>
    <row r="248" spans="2:40" ht="15.75" x14ac:dyDescent="0.25">
      <c r="B248" s="34">
        <v>236</v>
      </c>
      <c r="C248" s="665"/>
      <c r="D248" s="15" t="s">
        <v>887</v>
      </c>
      <c r="E248" s="116">
        <v>4</v>
      </c>
      <c r="F248" s="116">
        <v>24</v>
      </c>
      <c r="G248" s="116">
        <v>14</v>
      </c>
      <c r="H248" s="69">
        <v>1294</v>
      </c>
      <c r="I248" s="69">
        <v>42</v>
      </c>
      <c r="J248" s="80">
        <v>0.26051004636785163</v>
      </c>
      <c r="K248" s="69">
        <v>337.1</v>
      </c>
      <c r="L248" s="80">
        <v>0</v>
      </c>
      <c r="M248" s="69">
        <v>0</v>
      </c>
      <c r="N248" s="80">
        <v>0</v>
      </c>
      <c r="O248" s="69">
        <v>0</v>
      </c>
      <c r="P248" s="69">
        <v>0</v>
      </c>
      <c r="Q248" s="69">
        <v>0</v>
      </c>
      <c r="R248" s="69">
        <v>40.699999999999996</v>
      </c>
      <c r="S248" s="69">
        <v>4.3</v>
      </c>
      <c r="T248" s="69">
        <v>143.29999999999998</v>
      </c>
      <c r="U248" s="80">
        <v>0.23487325453199306</v>
      </c>
      <c r="V248" s="69"/>
      <c r="W248" s="80">
        <f t="shared" si="86"/>
        <v>0.23487325453199306</v>
      </c>
      <c r="X248" s="69">
        <v>303.92599136439901</v>
      </c>
      <c r="Y248" s="69">
        <v>0</v>
      </c>
      <c r="Z248" s="69">
        <v>0</v>
      </c>
      <c r="AA248" s="69">
        <v>0</v>
      </c>
      <c r="AB248" s="60">
        <f>H248+I248+K248+M248+O248+P248+Q248+R248+S248+T248+V248+X248+Y248+Z248+AA248</f>
        <v>2165.3259913643988</v>
      </c>
      <c r="AC248" s="143">
        <v>141.80000000000001</v>
      </c>
      <c r="AD248" s="69">
        <f>AC248+Y248+X248+V248</f>
        <v>445.72599136439902</v>
      </c>
      <c r="AE248" s="69">
        <f>H248+I248+K248+M248+O248+Q248+R248+S248+T248+Z248+AA248</f>
        <v>1861.3999999999999</v>
      </c>
      <c r="AF248" s="277">
        <f t="shared" si="83"/>
        <v>0.7</v>
      </c>
      <c r="AG248" s="278">
        <f>H248*AF248</f>
        <v>905.8</v>
      </c>
      <c r="AH248" s="278"/>
      <c r="AI248" s="225">
        <v>460.1</v>
      </c>
      <c r="AJ248" s="238">
        <v>0.70002008606213217</v>
      </c>
      <c r="AK248" s="60">
        <v>905.82599136439899</v>
      </c>
      <c r="AL248" s="69"/>
      <c r="AM248" s="429">
        <v>0</v>
      </c>
      <c r="AN248" s="69">
        <v>0</v>
      </c>
    </row>
    <row r="249" spans="2:40" s="1" customFormat="1" ht="15.75" x14ac:dyDescent="0.25">
      <c r="B249" s="34">
        <v>237</v>
      </c>
      <c r="C249" s="665"/>
      <c r="D249" s="15" t="s">
        <v>888</v>
      </c>
      <c r="E249" s="116">
        <v>4</v>
      </c>
      <c r="F249" s="116">
        <v>17</v>
      </c>
      <c r="G249" s="116">
        <v>15</v>
      </c>
      <c r="H249" s="69">
        <v>1446.1000000000001</v>
      </c>
      <c r="I249" s="69">
        <v>49.2</v>
      </c>
      <c r="J249" s="80">
        <v>0.32162367747735288</v>
      </c>
      <c r="K249" s="69">
        <v>465.1</v>
      </c>
      <c r="L249" s="80">
        <v>0</v>
      </c>
      <c r="M249" s="69">
        <v>0</v>
      </c>
      <c r="N249" s="80">
        <v>0</v>
      </c>
      <c r="O249" s="69">
        <v>0</v>
      </c>
      <c r="P249" s="69">
        <v>0</v>
      </c>
      <c r="Q249" s="69">
        <v>0</v>
      </c>
      <c r="R249" s="69">
        <v>41.699999999999996</v>
      </c>
      <c r="S249" s="69">
        <v>4.3</v>
      </c>
      <c r="T249" s="69">
        <v>167.2</v>
      </c>
      <c r="U249" s="80">
        <v>0.2362284045255999</v>
      </c>
      <c r="V249" s="69"/>
      <c r="W249" s="80">
        <f t="shared" si="86"/>
        <v>0.2362284045255999</v>
      </c>
      <c r="X249" s="69">
        <v>341.60989578447004</v>
      </c>
      <c r="Y249" s="69">
        <v>0</v>
      </c>
      <c r="Z249" s="69">
        <v>0</v>
      </c>
      <c r="AA249" s="69">
        <v>0</v>
      </c>
      <c r="AB249" s="60">
        <f>H249+I249+K249+M249+O249+P249+Q249+R249+S249+T249+V249+X249+Y249+Z249+AA249</f>
        <v>2515.2098957844701</v>
      </c>
      <c r="AC249" s="143">
        <v>164.7</v>
      </c>
      <c r="AD249" s="69">
        <f>AC249+Y249+X249+V249</f>
        <v>506.30989578447003</v>
      </c>
      <c r="AE249" s="69">
        <f>H249+I249+K249+M249+O249+Q249+R249+S249+T249+Z249+AA249</f>
        <v>2173.6</v>
      </c>
      <c r="AF249" s="277">
        <f t="shared" si="83"/>
        <v>0.7</v>
      </c>
      <c r="AG249" s="278">
        <f>H249*AF249</f>
        <v>1012.27</v>
      </c>
      <c r="AH249" s="278"/>
      <c r="AI249" s="225">
        <v>506</v>
      </c>
      <c r="AJ249" s="238">
        <v>0.70002758853777047</v>
      </c>
      <c r="AK249" s="60">
        <v>1012.30989578447</v>
      </c>
      <c r="AL249" s="69"/>
      <c r="AM249" s="429">
        <v>0</v>
      </c>
      <c r="AN249" s="69">
        <v>0</v>
      </c>
    </row>
    <row r="250" spans="2:40" s="1" customFormat="1" ht="15.75" customHeight="1" x14ac:dyDescent="0.25">
      <c r="B250" s="34">
        <v>238</v>
      </c>
      <c r="C250" s="665" t="s">
        <v>197</v>
      </c>
      <c r="D250" s="11" t="s">
        <v>124</v>
      </c>
      <c r="E250" s="125">
        <f t="shared" ref="E250:AB250" si="105">SUM(E251:E253)</f>
        <v>14</v>
      </c>
      <c r="F250" s="125">
        <f t="shared" si="105"/>
        <v>86.5</v>
      </c>
      <c r="G250" s="125">
        <f t="shared" si="105"/>
        <v>74.5</v>
      </c>
      <c r="H250" s="57">
        <f t="shared" si="105"/>
        <v>6901.9000000000005</v>
      </c>
      <c r="I250" s="57">
        <f t="shared" si="105"/>
        <v>166.79999999999998</v>
      </c>
      <c r="J250" s="82">
        <f>K250/H250</f>
        <v>0.21454961677219314</v>
      </c>
      <c r="K250" s="57">
        <f t="shared" si="105"/>
        <v>1480.8</v>
      </c>
      <c r="L250" s="82">
        <f>M250/H250</f>
        <v>0</v>
      </c>
      <c r="M250" s="57">
        <f t="shared" si="105"/>
        <v>0</v>
      </c>
      <c r="N250" s="82">
        <f t="shared" si="105"/>
        <v>0</v>
      </c>
      <c r="O250" s="57">
        <f t="shared" si="105"/>
        <v>0</v>
      </c>
      <c r="P250" s="57">
        <f t="shared" si="105"/>
        <v>0</v>
      </c>
      <c r="Q250" s="57">
        <f t="shared" si="105"/>
        <v>0</v>
      </c>
      <c r="R250" s="57">
        <f t="shared" si="105"/>
        <v>215.7</v>
      </c>
      <c r="S250" s="57">
        <f t="shared" si="105"/>
        <v>8.5</v>
      </c>
      <c r="T250" s="57">
        <f t="shared" si="105"/>
        <v>731.2</v>
      </c>
      <c r="U250" s="82">
        <f>V250/H250</f>
        <v>0</v>
      </c>
      <c r="V250" s="57">
        <f t="shared" si="105"/>
        <v>0</v>
      </c>
      <c r="W250" s="82">
        <f t="shared" si="86"/>
        <v>0.24051067436370363</v>
      </c>
      <c r="X250" s="57">
        <f t="shared" ref="X250" si="106">SUM(X251:X253)</f>
        <v>1659.9806233908462</v>
      </c>
      <c r="Y250" s="57">
        <f t="shared" si="105"/>
        <v>0</v>
      </c>
      <c r="Z250" s="57">
        <f t="shared" si="105"/>
        <v>0</v>
      </c>
      <c r="AA250" s="57">
        <f t="shared" si="105"/>
        <v>0</v>
      </c>
      <c r="AB250" s="57">
        <f t="shared" si="105"/>
        <v>11164.880623390847</v>
      </c>
      <c r="AC250" s="141">
        <f>SUM(AC251:AC253)</f>
        <v>731.2</v>
      </c>
      <c r="AD250" s="141">
        <f>SUM(AD251:AD253)</f>
        <v>2391.180623390846</v>
      </c>
      <c r="AE250" s="141">
        <f>SUM(AE251:AE253)</f>
        <v>9504.9000000000015</v>
      </c>
      <c r="AF250" s="269">
        <f t="shared" si="83"/>
        <v>0.7</v>
      </c>
      <c r="AG250" s="270">
        <f>SUM(AG251:AG253)</f>
        <v>4831.3300000000008</v>
      </c>
      <c r="AH250" s="270"/>
      <c r="AI250" s="141">
        <v>2440.2000000000003</v>
      </c>
      <c r="AJ250" s="233">
        <v>0.70000733470360998</v>
      </c>
      <c r="AK250" s="57">
        <v>4831.3806233908463</v>
      </c>
      <c r="AL250" s="57"/>
      <c r="AM250" s="429">
        <v>0</v>
      </c>
      <c r="AN250" s="57">
        <v>415.4</v>
      </c>
    </row>
    <row r="251" spans="2:40" s="1" customFormat="1" ht="15.75" x14ac:dyDescent="0.25">
      <c r="B251" s="34">
        <v>239</v>
      </c>
      <c r="C251" s="665"/>
      <c r="D251" s="15" t="s">
        <v>198</v>
      </c>
      <c r="E251" s="116">
        <v>4</v>
      </c>
      <c r="F251" s="116">
        <v>32</v>
      </c>
      <c r="G251" s="116">
        <v>30</v>
      </c>
      <c r="H251" s="69">
        <v>2761.8</v>
      </c>
      <c r="I251" s="69">
        <v>76.8</v>
      </c>
      <c r="J251" s="80">
        <v>0.25077847780433044</v>
      </c>
      <c r="K251" s="69">
        <v>692.59999999999991</v>
      </c>
      <c r="L251" s="80">
        <v>0</v>
      </c>
      <c r="M251" s="69">
        <v>0</v>
      </c>
      <c r="N251" s="80">
        <v>0</v>
      </c>
      <c r="O251" s="69">
        <v>0</v>
      </c>
      <c r="P251" s="69">
        <v>0</v>
      </c>
      <c r="Q251" s="69">
        <v>0</v>
      </c>
      <c r="R251" s="69">
        <v>80.8</v>
      </c>
      <c r="S251" s="69">
        <v>0</v>
      </c>
      <c r="T251" s="69">
        <v>300.99999999999994</v>
      </c>
      <c r="U251" s="80">
        <v>0.24172074028820945</v>
      </c>
      <c r="V251" s="69"/>
      <c r="W251" s="80">
        <f t="shared" si="86"/>
        <v>0.24172074028820945</v>
      </c>
      <c r="X251" s="69">
        <v>667.58434052797691</v>
      </c>
      <c r="Y251" s="69">
        <v>0</v>
      </c>
      <c r="Z251" s="69">
        <v>0</v>
      </c>
      <c r="AA251" s="69">
        <v>0</v>
      </c>
      <c r="AB251" s="60">
        <f>H251+I251+K251+M251+O251+P251+Q251+R251+S251+T251+V251+X251+Y251+Z251+AA251</f>
        <v>4580.5843405279775</v>
      </c>
      <c r="AC251" s="143">
        <v>300</v>
      </c>
      <c r="AD251" s="69">
        <f>AC251+Y251+X251+V251</f>
        <v>967.58434052797691</v>
      </c>
      <c r="AE251" s="69">
        <f>H251+I251+K251+M251+O251+Q251+R251+S251+T251+Z251+AA251</f>
        <v>3913.0000000000005</v>
      </c>
      <c r="AF251" s="277">
        <f t="shared" si="83"/>
        <v>0.7</v>
      </c>
      <c r="AG251" s="278">
        <f>H251*AF251</f>
        <v>1933.26</v>
      </c>
      <c r="AH251" s="278"/>
      <c r="AI251" s="225">
        <v>965.7</v>
      </c>
      <c r="AJ251" s="238">
        <v>0.7000088132840816</v>
      </c>
      <c r="AK251" s="60">
        <v>1933.2843405279768</v>
      </c>
      <c r="AL251" s="69">
        <v>143</v>
      </c>
      <c r="AM251" s="429">
        <v>5.0999999999999997E-2</v>
      </c>
      <c r="AN251" s="69">
        <v>140.9</v>
      </c>
    </row>
    <row r="252" spans="2:40" s="1" customFormat="1" ht="15.75" x14ac:dyDescent="0.25">
      <c r="B252" s="34">
        <v>240</v>
      </c>
      <c r="C252" s="665"/>
      <c r="D252" s="15" t="s">
        <v>199</v>
      </c>
      <c r="E252" s="116">
        <v>7</v>
      </c>
      <c r="F252" s="116">
        <v>38</v>
      </c>
      <c r="G252" s="116">
        <v>34</v>
      </c>
      <c r="H252" s="69">
        <v>3169.6000000000004</v>
      </c>
      <c r="I252" s="69">
        <v>56.400000000000006</v>
      </c>
      <c r="J252" s="80">
        <v>0.16699268046441187</v>
      </c>
      <c r="K252" s="69">
        <v>529.29999999999995</v>
      </c>
      <c r="L252" s="80">
        <v>0</v>
      </c>
      <c r="M252" s="69">
        <v>0</v>
      </c>
      <c r="N252" s="80">
        <v>0</v>
      </c>
      <c r="O252" s="69">
        <v>0</v>
      </c>
      <c r="P252" s="69">
        <v>0</v>
      </c>
      <c r="Q252" s="69">
        <v>0</v>
      </c>
      <c r="R252" s="69">
        <v>75.8</v>
      </c>
      <c r="S252" s="69">
        <v>8.5</v>
      </c>
      <c r="T252" s="69">
        <v>320</v>
      </c>
      <c r="U252" s="80">
        <v>0.24249741880709078</v>
      </c>
      <c r="V252" s="69"/>
      <c r="W252" s="80">
        <f t="shared" si="86"/>
        <v>0.24249741880709078</v>
      </c>
      <c r="X252" s="69">
        <v>768.61981865095504</v>
      </c>
      <c r="Y252" s="69">
        <v>0</v>
      </c>
      <c r="Z252" s="69">
        <v>0</v>
      </c>
      <c r="AA252" s="69">
        <v>0</v>
      </c>
      <c r="AB252" s="60">
        <f>H252+I252+K252+M252+O252+P252+Q252+R252+S252+T252+V252+X252+Y252+Z252+AA252</f>
        <v>4928.2198186509559</v>
      </c>
      <c r="AC252" s="143">
        <v>322.7</v>
      </c>
      <c r="AD252" s="69">
        <f>AC252+Y252+X252+V252</f>
        <v>1091.3198186509551</v>
      </c>
      <c r="AE252" s="69">
        <f>H252+I252+K252+M252+O252+Q252+R252+S252+T252+Z252+AA252</f>
        <v>4159.6000000000004</v>
      </c>
      <c r="AF252" s="277">
        <f t="shared" si="83"/>
        <v>0.7</v>
      </c>
      <c r="AG252" s="278">
        <f>H252*AF252</f>
        <v>2218.7200000000003</v>
      </c>
      <c r="AH252" s="278"/>
      <c r="AI252" s="225">
        <v>1127.4000000000001</v>
      </c>
      <c r="AJ252" s="238">
        <v>0.69999994278487965</v>
      </c>
      <c r="AK252" s="60">
        <v>2218.7198186509549</v>
      </c>
      <c r="AL252" s="69">
        <v>216</v>
      </c>
      <c r="AM252" s="429">
        <v>7.0999999999999994E-2</v>
      </c>
      <c r="AN252" s="69">
        <v>225</v>
      </c>
    </row>
    <row r="253" spans="2:40" s="1" customFormat="1" ht="15.75" x14ac:dyDescent="0.25">
      <c r="B253" s="34">
        <v>241</v>
      </c>
      <c r="C253" s="665"/>
      <c r="D253" s="15" t="s">
        <v>1004</v>
      </c>
      <c r="E253" s="116">
        <v>3</v>
      </c>
      <c r="F253" s="116">
        <v>16.5</v>
      </c>
      <c r="G253" s="116">
        <v>10.5</v>
      </c>
      <c r="H253" s="69">
        <v>970.50000000000011</v>
      </c>
      <c r="I253" s="69">
        <v>33.6</v>
      </c>
      <c r="J253" s="80">
        <v>0.26676970633693975</v>
      </c>
      <c r="K253" s="69">
        <v>258.90000000000003</v>
      </c>
      <c r="L253" s="80">
        <v>0</v>
      </c>
      <c r="M253" s="69">
        <v>0</v>
      </c>
      <c r="N253" s="80">
        <v>0</v>
      </c>
      <c r="O253" s="69">
        <v>0</v>
      </c>
      <c r="P253" s="69">
        <v>0</v>
      </c>
      <c r="Q253" s="69">
        <v>0</v>
      </c>
      <c r="R253" s="69">
        <v>59.1</v>
      </c>
      <c r="S253" s="69">
        <v>0</v>
      </c>
      <c r="T253" s="69">
        <v>110.2</v>
      </c>
      <c r="U253" s="80">
        <v>0.23057853087265737</v>
      </c>
      <c r="V253" s="69"/>
      <c r="W253" s="80">
        <f t="shared" si="86"/>
        <v>0.23057853087265737</v>
      </c>
      <c r="X253" s="69">
        <v>223.776464211914</v>
      </c>
      <c r="Y253" s="69">
        <v>0</v>
      </c>
      <c r="Z253" s="69">
        <v>0</v>
      </c>
      <c r="AA253" s="69">
        <v>0</v>
      </c>
      <c r="AB253" s="60">
        <f>H253+I253+K253+M253+O253+P253+Q253+R253+S253+T253+V253+X253+Y253+Z253+AA253</f>
        <v>1656.0764642119143</v>
      </c>
      <c r="AC253" s="143">
        <v>108.5</v>
      </c>
      <c r="AD253" s="69">
        <f>AC253+Y253+X253+V253</f>
        <v>332.276464211914</v>
      </c>
      <c r="AE253" s="69">
        <f>H253+I253+K253+M253+O253+Q253+R253+S253+T253+Z253+AA253</f>
        <v>1432.3000000000002</v>
      </c>
      <c r="AF253" s="277">
        <f t="shared" si="83"/>
        <v>0.7</v>
      </c>
      <c r="AG253" s="278">
        <f>H253*AF253</f>
        <v>679.35</v>
      </c>
      <c r="AH253" s="278"/>
      <c r="AI253" s="225">
        <v>347.1</v>
      </c>
      <c r="AJ253" s="238">
        <v>0.70002726863669651</v>
      </c>
      <c r="AK253" s="60">
        <v>679.37646421191403</v>
      </c>
      <c r="AL253" s="69">
        <v>119</v>
      </c>
      <c r="AM253" s="429">
        <v>5.0999999999999997E-2</v>
      </c>
      <c r="AN253" s="69">
        <v>49.5</v>
      </c>
    </row>
    <row r="254" spans="2:40" ht="39" customHeight="1" x14ac:dyDescent="0.25">
      <c r="B254" s="34">
        <v>242</v>
      </c>
      <c r="C254" s="663" t="s">
        <v>200</v>
      </c>
      <c r="D254" s="664"/>
      <c r="E254" s="117">
        <f t="shared" ref="E254:AA254" si="107">E256</f>
        <v>111</v>
      </c>
      <c r="F254" s="117">
        <f t="shared" si="107"/>
        <v>985.5</v>
      </c>
      <c r="G254" s="117">
        <f t="shared" si="107"/>
        <v>745</v>
      </c>
      <c r="H254" s="132">
        <f t="shared" si="107"/>
        <v>66780.700000000012</v>
      </c>
      <c r="I254" s="132">
        <f t="shared" si="107"/>
        <v>1765.2000000000003</v>
      </c>
      <c r="J254" s="87">
        <f>K254/H254</f>
        <v>0.21440176577963391</v>
      </c>
      <c r="K254" s="132">
        <f t="shared" si="107"/>
        <v>14317.9</v>
      </c>
      <c r="L254" s="87">
        <f>M254/H254</f>
        <v>0</v>
      </c>
      <c r="M254" s="132">
        <f t="shared" si="107"/>
        <v>0</v>
      </c>
      <c r="N254" s="87">
        <f>O254/H254</f>
        <v>0</v>
      </c>
      <c r="O254" s="132">
        <f t="shared" si="107"/>
        <v>0</v>
      </c>
      <c r="P254" s="132">
        <f t="shared" si="107"/>
        <v>0</v>
      </c>
      <c r="Q254" s="132">
        <f t="shared" si="107"/>
        <v>0</v>
      </c>
      <c r="R254" s="132">
        <f t="shared" si="107"/>
        <v>1993.1000000000004</v>
      </c>
      <c r="S254" s="132">
        <f t="shared" si="107"/>
        <v>223.8</v>
      </c>
      <c r="T254" s="132">
        <f t="shared" si="107"/>
        <v>7736.9999999999991</v>
      </c>
      <c r="U254" s="87">
        <f>V254/H254</f>
        <v>0</v>
      </c>
      <c r="V254" s="132">
        <f t="shared" si="107"/>
        <v>0</v>
      </c>
      <c r="W254" s="87">
        <f t="shared" si="86"/>
        <v>0.19510876645497868</v>
      </c>
      <c r="X254" s="315">
        <f t="shared" si="107"/>
        <v>13029.499999999996</v>
      </c>
      <c r="Y254" s="132">
        <f t="shared" si="107"/>
        <v>430.90000000000003</v>
      </c>
      <c r="Z254" s="132">
        <f t="shared" si="107"/>
        <v>0</v>
      </c>
      <c r="AA254" s="132">
        <f t="shared" si="107"/>
        <v>0</v>
      </c>
      <c r="AB254" s="132">
        <f>AB255+AB256</f>
        <v>110012.82399999999</v>
      </c>
      <c r="AC254" s="129">
        <f>AC256+AC255</f>
        <v>1100.4000000000001</v>
      </c>
      <c r="AD254" s="129">
        <f>AD256+AD255</f>
        <v>15146.8</v>
      </c>
      <c r="AE254" s="129">
        <f>AE256+AE255</f>
        <v>95966.423999999985</v>
      </c>
      <c r="AF254" s="258">
        <f t="shared" si="83"/>
        <v>0.7</v>
      </c>
      <c r="AG254" s="255">
        <f>AG256+AG255</f>
        <v>48165.418000000005</v>
      </c>
      <c r="AH254" s="255"/>
      <c r="AI254" s="129">
        <v>2931.8999999999996</v>
      </c>
      <c r="AJ254" s="226">
        <v>0.27071743782260432</v>
      </c>
      <c r="AK254" s="132">
        <v>18078.699999999997</v>
      </c>
      <c r="AL254" s="132"/>
      <c r="AM254" s="424"/>
      <c r="AN254" s="129">
        <v>0</v>
      </c>
    </row>
    <row r="255" spans="2:40" ht="18.75" x14ac:dyDescent="0.25">
      <c r="B255" s="34">
        <v>243</v>
      </c>
      <c r="C255" s="306" t="s">
        <v>811</v>
      </c>
      <c r="D255" s="207"/>
      <c r="E255" s="350"/>
      <c r="F255" s="350">
        <v>22</v>
      </c>
      <c r="G255" s="350">
        <v>20</v>
      </c>
      <c r="H255" s="355">
        <v>2027.04</v>
      </c>
      <c r="I255" s="355">
        <v>105.79999999999998</v>
      </c>
      <c r="J255" s="363">
        <f>K255/H255</f>
        <v>0.3694964085563186</v>
      </c>
      <c r="K255" s="364">
        <v>748.98400000000004</v>
      </c>
      <c r="L255" s="363">
        <v>0</v>
      </c>
      <c r="M255" s="364">
        <v>0</v>
      </c>
      <c r="N255" s="363">
        <v>0</v>
      </c>
      <c r="O255" s="355">
        <v>0</v>
      </c>
      <c r="P255" s="355">
        <v>0</v>
      </c>
      <c r="Q255" s="355">
        <v>0</v>
      </c>
      <c r="R255" s="355">
        <v>0</v>
      </c>
      <c r="S255" s="355">
        <v>0</v>
      </c>
      <c r="T255" s="355">
        <v>266.90000000000003</v>
      </c>
      <c r="U255" s="363">
        <f>V255/H255</f>
        <v>0</v>
      </c>
      <c r="V255" s="355"/>
      <c r="W255" s="363">
        <f t="shared" si="86"/>
        <v>0.28909148314784117</v>
      </c>
      <c r="X255" s="365">
        <f>321.8+264.2</f>
        <v>586</v>
      </c>
      <c r="Y255" s="355">
        <v>0</v>
      </c>
      <c r="Z255" s="355">
        <v>0</v>
      </c>
      <c r="AA255" s="355">
        <v>0</v>
      </c>
      <c r="AB255" s="355">
        <f>H255+I255+K255+M255+O255+P255+Q255+R255+S255+T255+V255+X255+Y255+Z255+AA255</f>
        <v>3734.7240000000002</v>
      </c>
      <c r="AC255" s="355">
        <v>275.10000000000002</v>
      </c>
      <c r="AD255" s="309">
        <f>AC255+Y255+X255+V255</f>
        <v>861.1</v>
      </c>
      <c r="AE255" s="355">
        <f>H255+I255+K255+M255+O255+Q255+R255+S255+T255+Z255+AA255</f>
        <v>3148.7240000000002</v>
      </c>
      <c r="AF255" s="358">
        <f t="shared" si="83"/>
        <v>0.7</v>
      </c>
      <c r="AG255" s="359">
        <f>H255*AF255</f>
        <v>1418.9279999999999</v>
      </c>
      <c r="AH255" s="359"/>
      <c r="AI255" s="355">
        <v>481.7</v>
      </c>
      <c r="AJ255" s="357">
        <v>0.66244376035993369</v>
      </c>
      <c r="AK255" s="362">
        <v>1342.8</v>
      </c>
      <c r="AL255" s="355"/>
      <c r="AM255" s="434"/>
      <c r="AN255" s="355">
        <v>0</v>
      </c>
    </row>
    <row r="256" spans="2:40" ht="18.75" x14ac:dyDescent="0.3">
      <c r="B256" s="34">
        <v>244</v>
      </c>
      <c r="C256" s="10" t="s">
        <v>710</v>
      </c>
      <c r="D256" s="33"/>
      <c r="E256" s="154">
        <f t="shared" ref="E256:AB256" si="108">E257+E258+E261+E264+E268+E272+E273+E279+E282+E285</f>
        <v>111</v>
      </c>
      <c r="F256" s="154">
        <f t="shared" si="108"/>
        <v>985.5</v>
      </c>
      <c r="G256" s="154">
        <f t="shared" si="108"/>
        <v>745</v>
      </c>
      <c r="H256" s="65">
        <f t="shared" si="108"/>
        <v>66780.700000000012</v>
      </c>
      <c r="I256" s="65">
        <f t="shared" si="108"/>
        <v>1765.2000000000003</v>
      </c>
      <c r="J256" s="94">
        <f>K256/H256</f>
        <v>0.21440176577963391</v>
      </c>
      <c r="K256" s="65">
        <f t="shared" si="108"/>
        <v>14317.9</v>
      </c>
      <c r="L256" s="94">
        <f>M256/H256</f>
        <v>0</v>
      </c>
      <c r="M256" s="65">
        <f t="shared" si="108"/>
        <v>0</v>
      </c>
      <c r="N256" s="94">
        <f>O256/H256</f>
        <v>0</v>
      </c>
      <c r="O256" s="65">
        <f t="shared" si="108"/>
        <v>0</v>
      </c>
      <c r="P256" s="65">
        <f t="shared" si="108"/>
        <v>0</v>
      </c>
      <c r="Q256" s="65">
        <f t="shared" si="108"/>
        <v>0</v>
      </c>
      <c r="R256" s="65">
        <f t="shared" si="108"/>
        <v>1993.1000000000004</v>
      </c>
      <c r="S256" s="60">
        <f t="shared" si="108"/>
        <v>223.8</v>
      </c>
      <c r="T256" s="60">
        <f t="shared" si="108"/>
        <v>7736.9999999999991</v>
      </c>
      <c r="U256" s="64">
        <f>V256/H256</f>
        <v>0</v>
      </c>
      <c r="V256" s="60">
        <f t="shared" si="108"/>
        <v>0</v>
      </c>
      <c r="W256" s="64">
        <f t="shared" si="86"/>
        <v>0.19510876645497868</v>
      </c>
      <c r="X256" s="65">
        <f t="shared" si="108"/>
        <v>13029.499999999996</v>
      </c>
      <c r="Y256" s="60">
        <f t="shared" si="108"/>
        <v>430.90000000000003</v>
      </c>
      <c r="Z256" s="60">
        <f t="shared" si="108"/>
        <v>0</v>
      </c>
      <c r="AA256" s="60">
        <f t="shared" si="108"/>
        <v>0</v>
      </c>
      <c r="AB256" s="60">
        <f t="shared" si="108"/>
        <v>106278.09999999999</v>
      </c>
      <c r="AC256" s="60">
        <f>AC257+AC258+AC261+AC264+AC268+AC272+AC273+AC279+AC282+AC285</f>
        <v>825.3</v>
      </c>
      <c r="AD256" s="140">
        <f>AD257+AD258+AD261+AD264+AD268+AD272+AD273+AD279+AD282+AD285</f>
        <v>14285.699999999999</v>
      </c>
      <c r="AE256" s="140">
        <f>AE257+AE258+AE261+AE264+AE268+AE272+AE273+AE279+AE282+AE285</f>
        <v>92817.699999999983</v>
      </c>
      <c r="AF256" s="259">
        <f t="shared" si="83"/>
        <v>0.7</v>
      </c>
      <c r="AG256" s="283">
        <f>AG257+AG258+AG261+AG264+AG268+AG272+AG273+AG279+AG282+AG285</f>
        <v>46746.490000000005</v>
      </c>
      <c r="AH256" s="283"/>
      <c r="AI256" s="60">
        <v>2450.1999999999998</v>
      </c>
      <c r="AJ256" s="227">
        <v>0.2506098318825648</v>
      </c>
      <c r="AK256" s="60">
        <v>16735.899999999998</v>
      </c>
      <c r="AL256" s="60"/>
      <c r="AM256" s="425">
        <v>0</v>
      </c>
      <c r="AN256" s="60">
        <v>0</v>
      </c>
    </row>
    <row r="257" spans="2:40" s="1" customFormat="1" ht="31.5" x14ac:dyDescent="0.25">
      <c r="B257" s="34">
        <v>245</v>
      </c>
      <c r="C257" s="473" t="s">
        <v>201</v>
      </c>
      <c r="D257" s="17" t="s">
        <v>202</v>
      </c>
      <c r="E257" s="105">
        <v>1</v>
      </c>
      <c r="F257" s="105">
        <v>63</v>
      </c>
      <c r="G257" s="105">
        <v>40</v>
      </c>
      <c r="H257" s="136">
        <v>2663.7</v>
      </c>
      <c r="I257" s="136">
        <v>122.4</v>
      </c>
      <c r="J257" s="97">
        <v>0.23662574614258361</v>
      </c>
      <c r="K257" s="136">
        <v>630.29999999999995</v>
      </c>
      <c r="L257" s="97">
        <v>0</v>
      </c>
      <c r="M257" s="136">
        <v>0</v>
      </c>
      <c r="N257" s="97">
        <v>0</v>
      </c>
      <c r="O257" s="136">
        <v>0</v>
      </c>
      <c r="P257" s="136">
        <v>0</v>
      </c>
      <c r="Q257" s="136">
        <v>0</v>
      </c>
      <c r="R257" s="136">
        <v>182.1</v>
      </c>
      <c r="S257" s="158">
        <v>21.2</v>
      </c>
      <c r="T257" s="158">
        <v>302.90000000000003</v>
      </c>
      <c r="U257" s="159">
        <v>0</v>
      </c>
      <c r="V257" s="158">
        <v>0</v>
      </c>
      <c r="W257" s="159">
        <f t="shared" si="86"/>
        <v>0.19532980440740325</v>
      </c>
      <c r="X257" s="318">
        <v>520.29999999999995</v>
      </c>
      <c r="Y257" s="158">
        <v>42</v>
      </c>
      <c r="Z257" s="158">
        <v>0</v>
      </c>
      <c r="AA257" s="158">
        <v>0</v>
      </c>
      <c r="AB257" s="158">
        <v>4484.8999999999996</v>
      </c>
      <c r="AC257" s="158">
        <v>0</v>
      </c>
      <c r="AD257" s="158">
        <f>AC257+Y257+X257+V257</f>
        <v>562.29999999999995</v>
      </c>
      <c r="AE257" s="158">
        <f>H257+I257+K257+M257+O257+Q257+R257+S257+T257+Z257+AA257</f>
        <v>3922.5999999999995</v>
      </c>
      <c r="AF257" s="284">
        <f t="shared" si="83"/>
        <v>0.7</v>
      </c>
      <c r="AG257" s="285">
        <f>H257*AF257</f>
        <v>1864.5899999999997</v>
      </c>
      <c r="AH257" s="285"/>
      <c r="AI257" s="158"/>
      <c r="AJ257" s="241">
        <v>0.21109734579719938</v>
      </c>
      <c r="AK257" s="158">
        <v>562.29999999999995</v>
      </c>
      <c r="AL257" s="158"/>
      <c r="AM257" s="437">
        <v>0</v>
      </c>
      <c r="AN257" s="158">
        <v>0</v>
      </c>
    </row>
    <row r="258" spans="2:40" s="1" customFormat="1" ht="15.75" customHeight="1" x14ac:dyDescent="0.25">
      <c r="B258" s="34">
        <v>246</v>
      </c>
      <c r="C258" s="683" t="s">
        <v>203</v>
      </c>
      <c r="D258" s="11" t="s">
        <v>124</v>
      </c>
      <c r="E258" s="125">
        <f t="shared" ref="E258:AB258" si="109">SUM(E259:E260)</f>
        <v>2</v>
      </c>
      <c r="F258" s="125">
        <f t="shared" si="109"/>
        <v>52.5</v>
      </c>
      <c r="G258" s="125">
        <f t="shared" si="109"/>
        <v>30.5</v>
      </c>
      <c r="H258" s="57">
        <f t="shared" si="109"/>
        <v>2872.1</v>
      </c>
      <c r="I258" s="57">
        <f t="shared" si="109"/>
        <v>97.199999999999989</v>
      </c>
      <c r="J258" s="82">
        <f>K258/H258</f>
        <v>0.32505831969638949</v>
      </c>
      <c r="K258" s="57">
        <f t="shared" si="109"/>
        <v>933.60000000000014</v>
      </c>
      <c r="L258" s="82">
        <f>M258/H258</f>
        <v>0</v>
      </c>
      <c r="M258" s="57">
        <f t="shared" si="109"/>
        <v>0</v>
      </c>
      <c r="N258" s="82">
        <f t="shared" si="109"/>
        <v>0</v>
      </c>
      <c r="O258" s="57">
        <f t="shared" si="109"/>
        <v>0</v>
      </c>
      <c r="P258" s="57">
        <f t="shared" si="109"/>
        <v>0</v>
      </c>
      <c r="Q258" s="57">
        <f t="shared" si="109"/>
        <v>0</v>
      </c>
      <c r="R258" s="57">
        <f t="shared" si="109"/>
        <v>74</v>
      </c>
      <c r="S258" s="57">
        <f t="shared" si="109"/>
        <v>8.5</v>
      </c>
      <c r="T258" s="57">
        <f t="shared" si="109"/>
        <v>361.40000000000003</v>
      </c>
      <c r="U258" s="82">
        <f>V258/H258</f>
        <v>0</v>
      </c>
      <c r="V258" s="57">
        <f t="shared" si="109"/>
        <v>0</v>
      </c>
      <c r="W258" s="82">
        <f t="shared" si="86"/>
        <v>0.19536227847219806</v>
      </c>
      <c r="X258" s="57">
        <f t="shared" si="109"/>
        <v>561.1</v>
      </c>
      <c r="Y258" s="57">
        <f t="shared" si="109"/>
        <v>17.5</v>
      </c>
      <c r="Z258" s="57">
        <f t="shared" si="109"/>
        <v>0</v>
      </c>
      <c r="AA258" s="57">
        <f t="shared" si="109"/>
        <v>0</v>
      </c>
      <c r="AB258" s="57">
        <f t="shared" si="109"/>
        <v>4925.3999999999996</v>
      </c>
      <c r="AC258" s="57">
        <f>SUM(AC259:AC260)</f>
        <v>0</v>
      </c>
      <c r="AD258" s="141">
        <f>SUM(AD259:AD260)</f>
        <v>578.59999999999991</v>
      </c>
      <c r="AE258" s="141">
        <f>SUM(AE259:AE260)</f>
        <v>4346.7999999999993</v>
      </c>
      <c r="AF258" s="269">
        <f t="shared" si="83"/>
        <v>0.7</v>
      </c>
      <c r="AG258" s="270">
        <f>SUM(AG259:AG260)</f>
        <v>2010.4699999999998</v>
      </c>
      <c r="AH258" s="270"/>
      <c r="AI258" s="57">
        <v>0</v>
      </c>
      <c r="AJ258" s="233">
        <v>0.20145538108004593</v>
      </c>
      <c r="AK258" s="57">
        <v>578.59999999999991</v>
      </c>
      <c r="AL258" s="57"/>
      <c r="AM258" s="433">
        <v>0</v>
      </c>
      <c r="AN258" s="57">
        <v>0</v>
      </c>
    </row>
    <row r="259" spans="2:40" s="1" customFormat="1" ht="15.75" x14ac:dyDescent="0.25">
      <c r="B259" s="34">
        <v>247</v>
      </c>
      <c r="C259" s="683"/>
      <c r="D259" s="15" t="s">
        <v>204</v>
      </c>
      <c r="E259" s="116">
        <v>2</v>
      </c>
      <c r="F259" s="116">
        <v>33.5</v>
      </c>
      <c r="G259" s="116">
        <v>27.5</v>
      </c>
      <c r="H259" s="69">
        <v>2572.6</v>
      </c>
      <c r="I259" s="69">
        <v>85.199999999999989</v>
      </c>
      <c r="J259" s="80">
        <v>0.30471118712586492</v>
      </c>
      <c r="K259" s="69">
        <v>783.90000000000009</v>
      </c>
      <c r="L259" s="80">
        <v>0</v>
      </c>
      <c r="M259" s="69">
        <v>0</v>
      </c>
      <c r="N259" s="80">
        <v>0</v>
      </c>
      <c r="O259" s="69">
        <v>0</v>
      </c>
      <c r="P259" s="69">
        <v>0</v>
      </c>
      <c r="Q259" s="69">
        <v>0</v>
      </c>
      <c r="R259" s="69">
        <v>74</v>
      </c>
      <c r="S259" s="69">
        <v>8.5</v>
      </c>
      <c r="T259" s="69">
        <v>318.10000000000002</v>
      </c>
      <c r="U259" s="80">
        <v>0</v>
      </c>
      <c r="V259" s="69">
        <v>0</v>
      </c>
      <c r="W259" s="80">
        <f t="shared" si="86"/>
        <v>0.19536655523594806</v>
      </c>
      <c r="X259" s="69">
        <v>502.59999999999997</v>
      </c>
      <c r="Y259" s="69">
        <v>17.5</v>
      </c>
      <c r="Z259" s="69">
        <v>0</v>
      </c>
      <c r="AA259" s="69">
        <v>0</v>
      </c>
      <c r="AB259" s="60">
        <f>H259+I259+K259+M259+O259+P259+Q259+R259+S259+T259+V259+X259+Y259+Z259+AA259</f>
        <v>4362.3999999999996</v>
      </c>
      <c r="AC259" s="60">
        <v>0</v>
      </c>
      <c r="AD259" s="69">
        <f>AC259+Y259+X259+V259</f>
        <v>520.09999999999991</v>
      </c>
      <c r="AE259" s="69">
        <f>H259+I259+K259+M259+O259+Q259+R259+S259+T259+Z259+AA259</f>
        <v>3842.2999999999997</v>
      </c>
      <c r="AF259" s="277">
        <f t="shared" si="83"/>
        <v>0.7</v>
      </c>
      <c r="AG259" s="278">
        <f>H259*AF259</f>
        <v>1800.8199999999997</v>
      </c>
      <c r="AH259" s="278"/>
      <c r="AI259" s="60"/>
      <c r="AJ259" s="238">
        <v>0.20216901189458134</v>
      </c>
      <c r="AK259" s="60">
        <v>520.09999999999991</v>
      </c>
      <c r="AL259" s="69"/>
      <c r="AM259" s="438">
        <v>0</v>
      </c>
      <c r="AN259" s="69">
        <v>0</v>
      </c>
    </row>
    <row r="260" spans="2:40" s="1" customFormat="1" ht="15.75" x14ac:dyDescent="0.25">
      <c r="B260" s="34">
        <v>248</v>
      </c>
      <c r="C260" s="683"/>
      <c r="D260" s="15" t="s">
        <v>205</v>
      </c>
      <c r="E260" s="116">
        <v>0</v>
      </c>
      <c r="F260" s="116">
        <v>19</v>
      </c>
      <c r="G260" s="116">
        <v>3</v>
      </c>
      <c r="H260" s="69">
        <v>299.5</v>
      </c>
      <c r="I260" s="69">
        <v>12</v>
      </c>
      <c r="J260" s="80">
        <v>0.49983305509181969</v>
      </c>
      <c r="K260" s="69">
        <v>149.69999999999999</v>
      </c>
      <c r="L260" s="80">
        <v>0</v>
      </c>
      <c r="M260" s="69">
        <v>0</v>
      </c>
      <c r="N260" s="80">
        <v>0</v>
      </c>
      <c r="O260" s="69">
        <v>0</v>
      </c>
      <c r="P260" s="69">
        <v>0</v>
      </c>
      <c r="Q260" s="69">
        <v>0</v>
      </c>
      <c r="R260" s="69">
        <v>0</v>
      </c>
      <c r="S260" s="69">
        <v>0</v>
      </c>
      <c r="T260" s="69">
        <v>43.3</v>
      </c>
      <c r="U260" s="80">
        <v>0</v>
      </c>
      <c r="V260" s="69">
        <v>0</v>
      </c>
      <c r="W260" s="80">
        <f t="shared" si="86"/>
        <v>0.19532554257095161</v>
      </c>
      <c r="X260" s="69">
        <v>58.500000000000007</v>
      </c>
      <c r="Y260" s="69">
        <v>0</v>
      </c>
      <c r="Z260" s="69">
        <v>0</v>
      </c>
      <c r="AA260" s="69">
        <v>0</v>
      </c>
      <c r="AB260" s="60">
        <f>H260+I260+K260+M260+O260+P260+Q260+R260+S260+T260+V260+X260+Y260+Z260+AA260</f>
        <v>563</v>
      </c>
      <c r="AC260" s="60">
        <v>0</v>
      </c>
      <c r="AD260" s="69">
        <f>AC260+Y260+X260+V260</f>
        <v>58.500000000000007</v>
      </c>
      <c r="AE260" s="69">
        <f>H260+I260+K260+M260+O260+Q260+R260+S260+T260+Z260+AA260</f>
        <v>504.5</v>
      </c>
      <c r="AF260" s="277">
        <f t="shared" si="83"/>
        <v>0.7</v>
      </c>
      <c r="AG260" s="278">
        <f>H260*AF260</f>
        <v>209.64999999999998</v>
      </c>
      <c r="AH260" s="278"/>
      <c r="AI260" s="60"/>
      <c r="AJ260" s="238">
        <v>0.19532554257095161</v>
      </c>
      <c r="AK260" s="60">
        <v>58.500000000000007</v>
      </c>
      <c r="AL260" s="69"/>
      <c r="AM260" s="438">
        <v>0</v>
      </c>
      <c r="AN260" s="69">
        <v>0</v>
      </c>
    </row>
    <row r="261" spans="2:40" s="1" customFormat="1" ht="15.75" customHeight="1" x14ac:dyDescent="0.25">
      <c r="B261" s="34">
        <v>249</v>
      </c>
      <c r="C261" s="683" t="s">
        <v>206</v>
      </c>
      <c r="D261" s="11" t="s">
        <v>124</v>
      </c>
      <c r="E261" s="125">
        <f t="shared" ref="E261:AB261" si="110">SUM(E262:E263)</f>
        <v>11</v>
      </c>
      <c r="F261" s="125">
        <f t="shared" si="110"/>
        <v>73</v>
      </c>
      <c r="G261" s="125">
        <f t="shared" si="110"/>
        <v>61</v>
      </c>
      <c r="H261" s="57">
        <f t="shared" si="110"/>
        <v>5452</v>
      </c>
      <c r="I261" s="57">
        <f t="shared" si="110"/>
        <v>162</v>
      </c>
      <c r="J261" s="82">
        <f>K261/H261</f>
        <v>0.16735143066764491</v>
      </c>
      <c r="K261" s="57">
        <f t="shared" si="110"/>
        <v>912.40000000000009</v>
      </c>
      <c r="L261" s="82">
        <f>M261/H261</f>
        <v>0</v>
      </c>
      <c r="M261" s="57">
        <f t="shared" si="110"/>
        <v>0</v>
      </c>
      <c r="N261" s="82">
        <f t="shared" si="110"/>
        <v>0</v>
      </c>
      <c r="O261" s="57">
        <f t="shared" si="110"/>
        <v>0</v>
      </c>
      <c r="P261" s="57">
        <f t="shared" si="110"/>
        <v>0</v>
      </c>
      <c r="Q261" s="57">
        <f t="shared" si="110"/>
        <v>0</v>
      </c>
      <c r="R261" s="57">
        <f t="shared" si="110"/>
        <v>142.5</v>
      </c>
      <c r="S261" s="57">
        <f t="shared" si="110"/>
        <v>34.9</v>
      </c>
      <c r="T261" s="57">
        <f t="shared" si="110"/>
        <v>612.70000000000005</v>
      </c>
      <c r="U261" s="82">
        <f>V261/H261</f>
        <v>0</v>
      </c>
      <c r="V261" s="57">
        <f t="shared" si="110"/>
        <v>0</v>
      </c>
      <c r="W261" s="82">
        <f t="shared" si="86"/>
        <v>0.19534115920763023</v>
      </c>
      <c r="X261" s="57">
        <f t="shared" si="110"/>
        <v>1065</v>
      </c>
      <c r="Y261" s="57">
        <f t="shared" si="110"/>
        <v>34.6</v>
      </c>
      <c r="Z261" s="57">
        <f t="shared" si="110"/>
        <v>0</v>
      </c>
      <c r="AA261" s="57">
        <f t="shared" si="110"/>
        <v>0</v>
      </c>
      <c r="AB261" s="57">
        <f t="shared" si="110"/>
        <v>8416.1</v>
      </c>
      <c r="AC261" s="57">
        <f>SUM(AC262:AC263)</f>
        <v>119.1</v>
      </c>
      <c r="AD261" s="141">
        <f>SUM(AD262:AD263)</f>
        <v>1218.7000000000003</v>
      </c>
      <c r="AE261" s="141">
        <f>SUM(AE262:AE263)</f>
        <v>7316.5000000000009</v>
      </c>
      <c r="AF261" s="269">
        <f t="shared" si="83"/>
        <v>0.7</v>
      </c>
      <c r="AG261" s="270">
        <f>SUM(AG262:AG263)</f>
        <v>3816.4</v>
      </c>
      <c r="AH261" s="270"/>
      <c r="AI261" s="57">
        <v>315.7</v>
      </c>
      <c r="AJ261" s="233">
        <v>0.28143800440205435</v>
      </c>
      <c r="AK261" s="57">
        <v>1534.4000000000003</v>
      </c>
      <c r="AL261" s="57"/>
      <c r="AM261" s="433">
        <v>0</v>
      </c>
      <c r="AN261" s="57">
        <v>0</v>
      </c>
    </row>
    <row r="262" spans="2:40" s="1" customFormat="1" ht="15.75" x14ac:dyDescent="0.25">
      <c r="B262" s="34">
        <v>250</v>
      </c>
      <c r="C262" s="683"/>
      <c r="D262" s="15" t="s">
        <v>207</v>
      </c>
      <c r="E262" s="116">
        <v>9</v>
      </c>
      <c r="F262" s="116">
        <v>53</v>
      </c>
      <c r="G262" s="116">
        <v>42</v>
      </c>
      <c r="H262" s="69">
        <v>3745.9</v>
      </c>
      <c r="I262" s="69">
        <v>103.19999999999999</v>
      </c>
      <c r="J262" s="80">
        <v>0.10256547158226328</v>
      </c>
      <c r="K262" s="69">
        <v>384.20000000000005</v>
      </c>
      <c r="L262" s="80">
        <v>0</v>
      </c>
      <c r="M262" s="69">
        <v>0</v>
      </c>
      <c r="N262" s="80">
        <v>0</v>
      </c>
      <c r="O262" s="69">
        <v>0</v>
      </c>
      <c r="P262" s="69">
        <v>0</v>
      </c>
      <c r="Q262" s="69">
        <v>0</v>
      </c>
      <c r="R262" s="69">
        <v>112.6</v>
      </c>
      <c r="S262" s="69">
        <v>30.7</v>
      </c>
      <c r="T262" s="69">
        <v>398.1</v>
      </c>
      <c r="U262" s="80">
        <v>0</v>
      </c>
      <c r="V262" s="69">
        <v>0</v>
      </c>
      <c r="W262" s="80">
        <f t="shared" si="86"/>
        <v>0.19536026055153635</v>
      </c>
      <c r="X262" s="69">
        <v>731.80000000000007</v>
      </c>
      <c r="Y262" s="69">
        <v>27.5</v>
      </c>
      <c r="Z262" s="69">
        <v>0</v>
      </c>
      <c r="AA262" s="69">
        <v>0</v>
      </c>
      <c r="AB262" s="60">
        <f>H262+I262+K262+M262+O262+P262+Q262+R262+S262+T262+V262+X262+Y262+Z262+AA262</f>
        <v>5534.0000000000009</v>
      </c>
      <c r="AC262" s="60">
        <v>81.7</v>
      </c>
      <c r="AD262" s="69">
        <f>AC262+Y262+X262+V262</f>
        <v>841.00000000000011</v>
      </c>
      <c r="AE262" s="69">
        <f>H262+I262+K262+M262+O262+Q262+R262+S262+T262+Z262+AA262</f>
        <v>4774.7000000000007</v>
      </c>
      <c r="AF262" s="277">
        <f t="shared" si="83"/>
        <v>0.7</v>
      </c>
      <c r="AG262" s="278">
        <f>H262*AF262</f>
        <v>2622.13</v>
      </c>
      <c r="AH262" s="278"/>
      <c r="AI262" s="60">
        <v>209.1</v>
      </c>
      <c r="AJ262" s="238">
        <v>0.28033316425959054</v>
      </c>
      <c r="AK262" s="60">
        <v>1050.1000000000001</v>
      </c>
      <c r="AL262" s="69"/>
      <c r="AM262" s="438">
        <v>0</v>
      </c>
      <c r="AN262" s="69">
        <v>0</v>
      </c>
    </row>
    <row r="263" spans="2:40" s="1" customFormat="1" ht="15.75" x14ac:dyDescent="0.25">
      <c r="B263" s="34">
        <v>251</v>
      </c>
      <c r="C263" s="683"/>
      <c r="D263" s="15" t="s">
        <v>208</v>
      </c>
      <c r="E263" s="116">
        <v>2</v>
      </c>
      <c r="F263" s="116">
        <v>20</v>
      </c>
      <c r="G263" s="116">
        <v>19</v>
      </c>
      <c r="H263" s="69">
        <v>1706.1000000000001</v>
      </c>
      <c r="I263" s="69">
        <v>58.8</v>
      </c>
      <c r="J263" s="80">
        <v>0.30959498270910263</v>
      </c>
      <c r="K263" s="69">
        <v>528.20000000000005</v>
      </c>
      <c r="L263" s="80">
        <v>0</v>
      </c>
      <c r="M263" s="69">
        <v>0</v>
      </c>
      <c r="N263" s="80">
        <v>0</v>
      </c>
      <c r="O263" s="69">
        <v>0</v>
      </c>
      <c r="P263" s="69">
        <v>0</v>
      </c>
      <c r="Q263" s="69">
        <v>0</v>
      </c>
      <c r="R263" s="69">
        <v>29.900000000000002</v>
      </c>
      <c r="S263" s="69">
        <v>4.2</v>
      </c>
      <c r="T263" s="69">
        <v>214.60000000000002</v>
      </c>
      <c r="U263" s="80">
        <v>0</v>
      </c>
      <c r="V263" s="69">
        <v>0</v>
      </c>
      <c r="W263" s="80">
        <f t="shared" si="86"/>
        <v>0.19529922044428816</v>
      </c>
      <c r="X263" s="69">
        <v>333.20000000000005</v>
      </c>
      <c r="Y263" s="69">
        <v>7.1</v>
      </c>
      <c r="Z263" s="69">
        <v>0</v>
      </c>
      <c r="AA263" s="69">
        <v>0</v>
      </c>
      <c r="AB263" s="60">
        <f>H263+I263+K263+M263+O263+P263+Q263+R263+S263+T263+V263+X263+Y263+Z263+AA263</f>
        <v>2882.1</v>
      </c>
      <c r="AC263" s="60">
        <v>37.4</v>
      </c>
      <c r="AD263" s="69">
        <f>AC263+Y263+X263+V263</f>
        <v>377.70000000000005</v>
      </c>
      <c r="AE263" s="69">
        <f>H263+I263+K263+M263+O263+Q263+R263+S263+T263+Z263+AA263</f>
        <v>2541.8000000000002</v>
      </c>
      <c r="AF263" s="277">
        <f t="shared" si="83"/>
        <v>0.7</v>
      </c>
      <c r="AG263" s="278">
        <f>H263*AF263</f>
        <v>1194.27</v>
      </c>
      <c r="AH263" s="278"/>
      <c r="AI263" s="60">
        <v>106.6</v>
      </c>
      <c r="AJ263" s="238">
        <v>0.28386378289666492</v>
      </c>
      <c r="AK263" s="60">
        <v>484.30000000000007</v>
      </c>
      <c r="AL263" s="69"/>
      <c r="AM263" s="438">
        <v>0</v>
      </c>
      <c r="AN263" s="69">
        <v>0</v>
      </c>
    </row>
    <row r="264" spans="2:40" s="1" customFormat="1" ht="15.75" customHeight="1" x14ac:dyDescent="0.25">
      <c r="B264" s="34">
        <v>252</v>
      </c>
      <c r="C264" s="683" t="s">
        <v>209</v>
      </c>
      <c r="D264" s="11" t="s">
        <v>124</v>
      </c>
      <c r="E264" s="125">
        <f t="shared" ref="E264:AB264" si="111">SUM(E265:E267)</f>
        <v>41</v>
      </c>
      <c r="F264" s="125">
        <f t="shared" si="111"/>
        <v>175</v>
      </c>
      <c r="G264" s="125">
        <f t="shared" si="111"/>
        <v>154</v>
      </c>
      <c r="H264" s="57">
        <f t="shared" si="111"/>
        <v>13782.2</v>
      </c>
      <c r="I264" s="57">
        <f t="shared" si="111"/>
        <v>324</v>
      </c>
      <c r="J264" s="82">
        <f>K264/H264</f>
        <v>0.20355240817866518</v>
      </c>
      <c r="K264" s="57">
        <f t="shared" si="111"/>
        <v>2805.3999999999996</v>
      </c>
      <c r="L264" s="82">
        <f>M264/H264</f>
        <v>0</v>
      </c>
      <c r="M264" s="57">
        <f t="shared" si="111"/>
        <v>0</v>
      </c>
      <c r="N264" s="82">
        <f t="shared" si="111"/>
        <v>0</v>
      </c>
      <c r="O264" s="57">
        <f t="shared" si="111"/>
        <v>0</v>
      </c>
      <c r="P264" s="57">
        <f t="shared" si="111"/>
        <v>0</v>
      </c>
      <c r="Q264" s="57">
        <f t="shared" si="111"/>
        <v>0</v>
      </c>
      <c r="R264" s="57">
        <f t="shared" si="111"/>
        <v>432.09999999999997</v>
      </c>
      <c r="S264" s="57">
        <f t="shared" si="111"/>
        <v>29.7</v>
      </c>
      <c r="T264" s="57">
        <f t="shared" si="111"/>
        <v>1585.6</v>
      </c>
      <c r="U264" s="82">
        <f>V264/H264</f>
        <v>0</v>
      </c>
      <c r="V264" s="57">
        <f t="shared" si="111"/>
        <v>0</v>
      </c>
      <c r="W264" s="82">
        <f t="shared" si="86"/>
        <v>0.19535342688395171</v>
      </c>
      <c r="X264" s="57">
        <f t="shared" si="111"/>
        <v>2692.3999999999996</v>
      </c>
      <c r="Y264" s="57">
        <f t="shared" si="111"/>
        <v>86.2</v>
      </c>
      <c r="Z264" s="57">
        <f t="shared" si="111"/>
        <v>0</v>
      </c>
      <c r="AA264" s="57">
        <f t="shared" si="111"/>
        <v>0</v>
      </c>
      <c r="AB264" s="57">
        <f t="shared" si="111"/>
        <v>21737.599999999999</v>
      </c>
      <c r="AC264" s="57">
        <f>SUM(AC265:AC267)</f>
        <v>326.89999999999998</v>
      </c>
      <c r="AD264" s="141">
        <f>SUM(AD265:AD267)</f>
        <v>3105.5</v>
      </c>
      <c r="AE264" s="141">
        <f>SUM(AE265:AE267)</f>
        <v>18959</v>
      </c>
      <c r="AF264" s="269">
        <f t="shared" si="83"/>
        <v>0.7</v>
      </c>
      <c r="AG264" s="270">
        <f>SUM(AG265:AG267)</f>
        <v>9647.5399999999991</v>
      </c>
      <c r="AH264" s="270"/>
      <c r="AI264" s="57">
        <v>944.8</v>
      </c>
      <c r="AJ264" s="233">
        <v>0.29387906139803516</v>
      </c>
      <c r="AK264" s="57">
        <v>4050.3</v>
      </c>
      <c r="AL264" s="57"/>
      <c r="AM264" s="433">
        <v>0</v>
      </c>
      <c r="AN264" s="57">
        <v>0</v>
      </c>
    </row>
    <row r="265" spans="2:40" s="1" customFormat="1" ht="15.75" x14ac:dyDescent="0.25">
      <c r="B265" s="34">
        <v>253</v>
      </c>
      <c r="C265" s="683"/>
      <c r="D265" s="15" t="s">
        <v>210</v>
      </c>
      <c r="E265" s="116">
        <v>8</v>
      </c>
      <c r="F265" s="116">
        <v>50</v>
      </c>
      <c r="G265" s="116">
        <v>38</v>
      </c>
      <c r="H265" s="69">
        <v>3664.2</v>
      </c>
      <c r="I265" s="69">
        <v>94.8</v>
      </c>
      <c r="J265" s="80">
        <v>0.26873533104088204</v>
      </c>
      <c r="K265" s="69">
        <v>984.69999999999993</v>
      </c>
      <c r="L265" s="80">
        <v>0</v>
      </c>
      <c r="M265" s="69">
        <v>0</v>
      </c>
      <c r="N265" s="80">
        <v>0</v>
      </c>
      <c r="O265" s="69">
        <v>0</v>
      </c>
      <c r="P265" s="69">
        <v>0</v>
      </c>
      <c r="Q265" s="69">
        <v>0</v>
      </c>
      <c r="R265" s="69">
        <v>127.7</v>
      </c>
      <c r="S265" s="69">
        <v>8.5</v>
      </c>
      <c r="T265" s="69">
        <v>438.69999999999993</v>
      </c>
      <c r="U265" s="80">
        <v>0</v>
      </c>
      <c r="V265" s="69">
        <v>0</v>
      </c>
      <c r="W265" s="80">
        <f t="shared" si="86"/>
        <v>0.19534959882102509</v>
      </c>
      <c r="X265" s="69">
        <v>715.80000000000007</v>
      </c>
      <c r="Y265" s="69">
        <v>27.5</v>
      </c>
      <c r="Z265" s="69">
        <v>0</v>
      </c>
      <c r="AA265" s="69">
        <v>0</v>
      </c>
      <c r="AB265" s="60">
        <f>H265+I265+K265+M265+O265+P265+Q265+R265+S265+T265+V265+X265+Y265+Z265+AA265</f>
        <v>6061.9</v>
      </c>
      <c r="AC265" s="60">
        <v>93.5</v>
      </c>
      <c r="AD265" s="69">
        <f>AC265+Y265+X265+V265</f>
        <v>836.80000000000007</v>
      </c>
      <c r="AE265" s="69">
        <f>H265+I265+K265+M265+O265+Q265+R265+S265+T265+Z265+AA265</f>
        <v>5318.5999999999995</v>
      </c>
      <c r="AF265" s="277">
        <f t="shared" si="83"/>
        <v>0.7</v>
      </c>
      <c r="AG265" s="278">
        <f>H265*AF265</f>
        <v>2564.9399999999996</v>
      </c>
      <c r="AH265" s="278"/>
      <c r="AI265" s="60">
        <v>175.3</v>
      </c>
      <c r="AJ265" s="238">
        <v>0.27621308880519629</v>
      </c>
      <c r="AK265" s="60">
        <v>1012.1000000000001</v>
      </c>
      <c r="AL265" s="69"/>
      <c r="AM265" s="438">
        <v>0</v>
      </c>
      <c r="AN265" s="69">
        <v>0</v>
      </c>
    </row>
    <row r="266" spans="2:40" s="1" customFormat="1" ht="15.75" x14ac:dyDescent="0.25">
      <c r="B266" s="34">
        <v>254</v>
      </c>
      <c r="C266" s="683"/>
      <c r="D266" s="15" t="s">
        <v>211</v>
      </c>
      <c r="E266" s="116">
        <v>20</v>
      </c>
      <c r="F266" s="116">
        <v>67</v>
      </c>
      <c r="G266" s="116">
        <v>62</v>
      </c>
      <c r="H266" s="69">
        <v>5653.7000000000007</v>
      </c>
      <c r="I266" s="69">
        <v>81.599999999999994</v>
      </c>
      <c r="J266" s="80">
        <v>0.12326441091674477</v>
      </c>
      <c r="K266" s="69">
        <v>696.9</v>
      </c>
      <c r="L266" s="80">
        <v>0</v>
      </c>
      <c r="M266" s="69">
        <v>0</v>
      </c>
      <c r="N266" s="80">
        <v>0</v>
      </c>
      <c r="O266" s="69">
        <v>0</v>
      </c>
      <c r="P266" s="69">
        <v>0</v>
      </c>
      <c r="Q266" s="69">
        <v>0</v>
      </c>
      <c r="R266" s="69">
        <v>166.7</v>
      </c>
      <c r="S266" s="69">
        <v>8.5</v>
      </c>
      <c r="T266" s="69">
        <v>614.9</v>
      </c>
      <c r="U266" s="80">
        <v>0</v>
      </c>
      <c r="V266" s="69">
        <v>0</v>
      </c>
      <c r="W266" s="80">
        <f t="shared" si="86"/>
        <v>0.19535879158780969</v>
      </c>
      <c r="X266" s="69">
        <v>1104.4999999999998</v>
      </c>
      <c r="Y266" s="69">
        <v>27.5</v>
      </c>
      <c r="Z266" s="69">
        <v>0</v>
      </c>
      <c r="AA266" s="69">
        <v>0</v>
      </c>
      <c r="AB266" s="60">
        <f>H266+I266+K266+M266+O266+P266+Q266+R266+S266+T266+V266+X266+Y266+Z266+AA266</f>
        <v>8354.2999999999993</v>
      </c>
      <c r="AC266" s="60">
        <v>128.4</v>
      </c>
      <c r="AD266" s="69">
        <f>AC266+Y266+X266+V266</f>
        <v>1260.3999999999999</v>
      </c>
      <c r="AE266" s="69">
        <f>H266+I266+K266+M266+O266+Q266+R266+S266+T266+Z266+AA266</f>
        <v>7222.3</v>
      </c>
      <c r="AF266" s="277">
        <f t="shared" si="83"/>
        <v>0.7</v>
      </c>
      <c r="AG266" s="278">
        <f>H266*AF266</f>
        <v>3957.59</v>
      </c>
      <c r="AH266" s="278"/>
      <c r="AI266" s="60">
        <v>494.7</v>
      </c>
      <c r="AJ266" s="238">
        <v>0.3104338751613987</v>
      </c>
      <c r="AK266" s="60">
        <v>1755.1</v>
      </c>
      <c r="AL266" s="69"/>
      <c r="AM266" s="438">
        <v>0</v>
      </c>
      <c r="AN266" s="69">
        <v>0</v>
      </c>
    </row>
    <row r="267" spans="2:40" s="1" customFormat="1" ht="15.75" x14ac:dyDescent="0.25">
      <c r="B267" s="34">
        <v>255</v>
      </c>
      <c r="C267" s="683"/>
      <c r="D267" s="15" t="s">
        <v>212</v>
      </c>
      <c r="E267" s="116">
        <v>13</v>
      </c>
      <c r="F267" s="116">
        <v>58</v>
      </c>
      <c r="G267" s="116">
        <v>54</v>
      </c>
      <c r="H267" s="69">
        <v>4464.2999999999993</v>
      </c>
      <c r="I267" s="69">
        <v>147.6</v>
      </c>
      <c r="J267" s="80">
        <v>0.25173039446273776</v>
      </c>
      <c r="K267" s="69">
        <v>1123.8</v>
      </c>
      <c r="L267" s="80">
        <v>0</v>
      </c>
      <c r="M267" s="69">
        <v>0</v>
      </c>
      <c r="N267" s="80">
        <v>0</v>
      </c>
      <c r="O267" s="69">
        <v>0</v>
      </c>
      <c r="P267" s="69">
        <v>0</v>
      </c>
      <c r="Q267" s="69">
        <v>0</v>
      </c>
      <c r="R267" s="69">
        <v>137.69999999999999</v>
      </c>
      <c r="S267" s="69">
        <v>12.7</v>
      </c>
      <c r="T267" s="69">
        <v>532</v>
      </c>
      <c r="U267" s="80">
        <v>0</v>
      </c>
      <c r="V267" s="69">
        <v>0</v>
      </c>
      <c r="W267" s="80">
        <f t="shared" si="86"/>
        <v>0.19534977488072042</v>
      </c>
      <c r="X267" s="69">
        <v>872.1</v>
      </c>
      <c r="Y267" s="69">
        <v>31.2</v>
      </c>
      <c r="Z267" s="69">
        <v>0</v>
      </c>
      <c r="AA267" s="69">
        <v>0</v>
      </c>
      <c r="AB267" s="60">
        <f>H267+I267+K267+M267+O267+P267+Q267+R267+S267+T267+V267+X267+Y267+Z267+AA267</f>
        <v>7321.4</v>
      </c>
      <c r="AC267" s="60">
        <v>105</v>
      </c>
      <c r="AD267" s="69">
        <f>AC267+Y267+X267+V267</f>
        <v>1008.3</v>
      </c>
      <c r="AE267" s="69">
        <f>H267+I267+K267+M267+O267+Q267+R267+S267+T267+Z267+AA267</f>
        <v>6418.0999999999995</v>
      </c>
      <c r="AF267" s="277">
        <f t="shared" si="83"/>
        <v>0.7</v>
      </c>
      <c r="AG267" s="278">
        <f>H267*AF267</f>
        <v>3125.0099999999993</v>
      </c>
      <c r="AH267" s="278"/>
      <c r="AI267" s="60">
        <v>274.8</v>
      </c>
      <c r="AJ267" s="238">
        <v>0.28741348027686314</v>
      </c>
      <c r="AK267" s="60">
        <v>1283.0999999999999</v>
      </c>
      <c r="AL267" s="69"/>
      <c r="AM267" s="438">
        <v>0</v>
      </c>
      <c r="AN267" s="69">
        <v>0</v>
      </c>
    </row>
    <row r="268" spans="2:40" s="1" customFormat="1" ht="15.75" customHeight="1" x14ac:dyDescent="0.25">
      <c r="B268" s="34">
        <v>256</v>
      </c>
      <c r="C268" s="683" t="s">
        <v>213</v>
      </c>
      <c r="D268" s="11" t="s">
        <v>124</v>
      </c>
      <c r="E268" s="125">
        <f t="shared" ref="E268:AB268" si="112">SUM(E269:E271)</f>
        <v>11</v>
      </c>
      <c r="F268" s="125">
        <f t="shared" si="112"/>
        <v>73</v>
      </c>
      <c r="G268" s="125">
        <f t="shared" si="112"/>
        <v>56</v>
      </c>
      <c r="H268" s="57">
        <f t="shared" si="112"/>
        <v>5388.4000000000005</v>
      </c>
      <c r="I268" s="57">
        <f t="shared" si="112"/>
        <v>171.60000000000002</v>
      </c>
      <c r="J268" s="82">
        <f>K268/H268</f>
        <v>0.24359735728602178</v>
      </c>
      <c r="K268" s="57">
        <f t="shared" si="112"/>
        <v>1312.6</v>
      </c>
      <c r="L268" s="82">
        <f>M268/H268</f>
        <v>0</v>
      </c>
      <c r="M268" s="57">
        <f t="shared" si="112"/>
        <v>0</v>
      </c>
      <c r="N268" s="82">
        <f t="shared" si="112"/>
        <v>0</v>
      </c>
      <c r="O268" s="57">
        <f t="shared" si="112"/>
        <v>0</v>
      </c>
      <c r="P268" s="57">
        <f t="shared" si="112"/>
        <v>0</v>
      </c>
      <c r="Q268" s="57">
        <f t="shared" si="112"/>
        <v>0</v>
      </c>
      <c r="R268" s="57">
        <f t="shared" si="112"/>
        <v>132.60000000000002</v>
      </c>
      <c r="S268" s="57">
        <f t="shared" si="112"/>
        <v>12.600000000000001</v>
      </c>
      <c r="T268" s="57">
        <f t="shared" si="112"/>
        <v>644.69999999999993</v>
      </c>
      <c r="U268" s="82">
        <f>V268/H268</f>
        <v>0</v>
      </c>
      <c r="V268" s="57">
        <f t="shared" si="112"/>
        <v>0</v>
      </c>
      <c r="W268" s="82">
        <f t="shared" si="86"/>
        <v>0.19530844035335165</v>
      </c>
      <c r="X268" s="57">
        <f t="shared" si="112"/>
        <v>1052.4000000000001</v>
      </c>
      <c r="Y268" s="57">
        <f t="shared" si="112"/>
        <v>28</v>
      </c>
      <c r="Z268" s="57">
        <f t="shared" si="112"/>
        <v>0</v>
      </c>
      <c r="AA268" s="57">
        <f t="shared" si="112"/>
        <v>0</v>
      </c>
      <c r="AB268" s="57">
        <f t="shared" si="112"/>
        <v>8742.9</v>
      </c>
      <c r="AC268" s="57">
        <f>SUM(AC269:AC271)</f>
        <v>85.800000000000011</v>
      </c>
      <c r="AD268" s="141">
        <f>SUM(AD269:AD271)</f>
        <v>1166.2</v>
      </c>
      <c r="AE268" s="141">
        <f>SUM(AE269:AE271)</f>
        <v>7662.5</v>
      </c>
      <c r="AF268" s="269">
        <f t="shared" si="83"/>
        <v>0.7</v>
      </c>
      <c r="AG268" s="270">
        <f>SUM(AG269:AG271)</f>
        <v>3771.88</v>
      </c>
      <c r="AH268" s="270"/>
      <c r="AI268" s="57">
        <v>187.5</v>
      </c>
      <c r="AJ268" s="233">
        <v>0.25122485338876105</v>
      </c>
      <c r="AK268" s="57">
        <v>1353.7</v>
      </c>
      <c r="AL268" s="57"/>
      <c r="AM268" s="433">
        <v>0</v>
      </c>
      <c r="AN268" s="57">
        <v>0</v>
      </c>
    </row>
    <row r="269" spans="2:40" s="1" customFormat="1" ht="15.75" x14ac:dyDescent="0.25">
      <c r="B269" s="34">
        <v>257</v>
      </c>
      <c r="C269" s="683"/>
      <c r="D269" s="15" t="s">
        <v>214</v>
      </c>
      <c r="E269" s="116">
        <v>4</v>
      </c>
      <c r="F269" s="116">
        <v>27</v>
      </c>
      <c r="G269" s="116">
        <v>20</v>
      </c>
      <c r="H269" s="69">
        <v>1949.1</v>
      </c>
      <c r="I269" s="69">
        <v>72</v>
      </c>
      <c r="J269" s="80">
        <v>0.27202298496742089</v>
      </c>
      <c r="K269" s="69">
        <v>530.20000000000005</v>
      </c>
      <c r="L269" s="80">
        <v>0</v>
      </c>
      <c r="M269" s="69">
        <v>0</v>
      </c>
      <c r="N269" s="80">
        <v>0</v>
      </c>
      <c r="O269" s="69">
        <v>0</v>
      </c>
      <c r="P269" s="69">
        <v>0</v>
      </c>
      <c r="Q269" s="69">
        <v>0</v>
      </c>
      <c r="R269" s="69">
        <v>29.6</v>
      </c>
      <c r="S269" s="69">
        <v>4.2</v>
      </c>
      <c r="T269" s="69">
        <v>240.1</v>
      </c>
      <c r="U269" s="80">
        <v>0</v>
      </c>
      <c r="V269" s="69">
        <v>0</v>
      </c>
      <c r="W269" s="80">
        <f t="shared" si="86"/>
        <v>0.19532091734646764</v>
      </c>
      <c r="X269" s="69">
        <v>380.70000000000005</v>
      </c>
      <c r="Y269" s="69">
        <v>7.1</v>
      </c>
      <c r="Z269" s="69">
        <v>0</v>
      </c>
      <c r="AA269" s="69">
        <v>0</v>
      </c>
      <c r="AB269" s="60">
        <f>H269+I269+K269+M269+O269+P269+Q269+R269+S269+T269+V269+X269+Y269+Z269+AA269</f>
        <v>3212.9999999999995</v>
      </c>
      <c r="AC269" s="60">
        <v>41.6</v>
      </c>
      <c r="AD269" s="69">
        <f>AC269+Y269+X269+V269</f>
        <v>429.40000000000003</v>
      </c>
      <c r="AE269" s="69">
        <f>H269+I269+K269+M269+O269+Q269+R269+S269+T269+Z269+AA269</f>
        <v>2825.2</v>
      </c>
      <c r="AF269" s="277">
        <f t="shared" si="83"/>
        <v>0.7</v>
      </c>
      <c r="AG269" s="278">
        <f>H269*AF269</f>
        <v>1364.37</v>
      </c>
      <c r="AH269" s="278"/>
      <c r="AI269" s="60">
        <v>98.2</v>
      </c>
      <c r="AJ269" s="238">
        <v>0.27068903596531735</v>
      </c>
      <c r="AK269" s="60">
        <v>527.6</v>
      </c>
      <c r="AL269" s="69"/>
      <c r="AM269" s="438">
        <v>0</v>
      </c>
      <c r="AN269" s="69">
        <v>0</v>
      </c>
    </row>
    <row r="270" spans="2:40" s="1" customFormat="1" ht="15.75" x14ac:dyDescent="0.25">
      <c r="B270" s="34">
        <v>258</v>
      </c>
      <c r="C270" s="683"/>
      <c r="D270" s="15" t="s">
        <v>215</v>
      </c>
      <c r="E270" s="116">
        <v>1</v>
      </c>
      <c r="F270" s="116">
        <v>18</v>
      </c>
      <c r="G270" s="116">
        <v>13</v>
      </c>
      <c r="H270" s="69">
        <v>1208.2</v>
      </c>
      <c r="I270" s="69">
        <v>55.2</v>
      </c>
      <c r="J270" s="80">
        <v>0.34927992054295642</v>
      </c>
      <c r="K270" s="69">
        <v>422</v>
      </c>
      <c r="L270" s="80">
        <v>0</v>
      </c>
      <c r="M270" s="69">
        <v>0</v>
      </c>
      <c r="N270" s="80">
        <v>0</v>
      </c>
      <c r="O270" s="69">
        <v>0</v>
      </c>
      <c r="P270" s="69">
        <v>0</v>
      </c>
      <c r="Q270" s="69">
        <v>0</v>
      </c>
      <c r="R270" s="69">
        <v>59.2</v>
      </c>
      <c r="S270" s="69">
        <v>4.2</v>
      </c>
      <c r="T270" s="69">
        <v>151.69999999999999</v>
      </c>
      <c r="U270" s="80">
        <v>0</v>
      </c>
      <c r="V270" s="69">
        <v>0</v>
      </c>
      <c r="W270" s="80">
        <f t="shared" si="86"/>
        <v>0.1953318986922695</v>
      </c>
      <c r="X270" s="69">
        <v>236</v>
      </c>
      <c r="Y270" s="69">
        <v>13.8</v>
      </c>
      <c r="Z270" s="69">
        <v>0</v>
      </c>
      <c r="AA270" s="69">
        <v>0</v>
      </c>
      <c r="AB270" s="60">
        <f>H270+I270+K270+M270+O270+P270+Q270+R270+S270+T270+V270+X270+Y270+Z270+AA270</f>
        <v>2150.3000000000002</v>
      </c>
      <c r="AC270" s="60">
        <v>0</v>
      </c>
      <c r="AD270" s="69">
        <f>AC270+Y270+X270+V270</f>
        <v>249.8</v>
      </c>
      <c r="AE270" s="69">
        <f>H270+I270+K270+M270+O270+Q270+R270+S270+T270+Z270+AA270</f>
        <v>1900.5000000000002</v>
      </c>
      <c r="AF270" s="277">
        <f t="shared" si="83"/>
        <v>0.7</v>
      </c>
      <c r="AG270" s="278">
        <f>H270*AF270</f>
        <v>845.74</v>
      </c>
      <c r="AH270" s="278"/>
      <c r="AI270" s="60"/>
      <c r="AJ270" s="238">
        <v>0.20675384870054628</v>
      </c>
      <c r="AK270" s="60">
        <v>249.8</v>
      </c>
      <c r="AL270" s="69"/>
      <c r="AM270" s="438">
        <v>0</v>
      </c>
      <c r="AN270" s="69">
        <v>0</v>
      </c>
    </row>
    <row r="271" spans="2:40" s="1" customFormat="1" ht="15.75" x14ac:dyDescent="0.25">
      <c r="B271" s="34">
        <v>259</v>
      </c>
      <c r="C271" s="683"/>
      <c r="D271" s="15" t="s">
        <v>216</v>
      </c>
      <c r="E271" s="116">
        <v>6</v>
      </c>
      <c r="F271" s="116">
        <v>28</v>
      </c>
      <c r="G271" s="116">
        <v>23</v>
      </c>
      <c r="H271" s="69">
        <v>2231.1000000000004</v>
      </c>
      <c r="I271" s="69">
        <v>44.400000000000006</v>
      </c>
      <c r="J271" s="80">
        <v>0.16153466899735552</v>
      </c>
      <c r="K271" s="69">
        <v>360.4</v>
      </c>
      <c r="L271" s="80">
        <v>0</v>
      </c>
      <c r="M271" s="69">
        <v>0</v>
      </c>
      <c r="N271" s="80">
        <v>0</v>
      </c>
      <c r="O271" s="69">
        <v>0</v>
      </c>
      <c r="P271" s="69">
        <v>0</v>
      </c>
      <c r="Q271" s="69">
        <v>0</v>
      </c>
      <c r="R271" s="69">
        <v>43.8</v>
      </c>
      <c r="S271" s="69">
        <v>4.2</v>
      </c>
      <c r="T271" s="69">
        <v>252.89999999999998</v>
      </c>
      <c r="U271" s="80">
        <v>0</v>
      </c>
      <c r="V271" s="69">
        <v>0</v>
      </c>
      <c r="W271" s="80">
        <f t="shared" si="86"/>
        <v>0.19528483707588182</v>
      </c>
      <c r="X271" s="69">
        <v>435.7</v>
      </c>
      <c r="Y271" s="69">
        <v>7.1</v>
      </c>
      <c r="Z271" s="69">
        <v>0</v>
      </c>
      <c r="AA271" s="69">
        <v>0</v>
      </c>
      <c r="AB271" s="60">
        <f>H271+I271+K271+M271+O271+P271+Q271+R271+S271+T271+V271+X271+Y271+Z271+AA271</f>
        <v>3379.6000000000004</v>
      </c>
      <c r="AC271" s="60">
        <v>44.2</v>
      </c>
      <c r="AD271" s="69">
        <f>AC271+Y271+X271+V271</f>
        <v>487</v>
      </c>
      <c r="AE271" s="69">
        <f>H271+I271+K271+M271+O271+Q271+R271+S271+T271+Z271+AA271</f>
        <v>2936.8000000000006</v>
      </c>
      <c r="AF271" s="277">
        <f t="shared" si="83"/>
        <v>0.7</v>
      </c>
      <c r="AG271" s="278">
        <f>H271*AF271</f>
        <v>1561.7700000000002</v>
      </c>
      <c r="AH271" s="278"/>
      <c r="AI271" s="60">
        <v>89.3</v>
      </c>
      <c r="AJ271" s="238">
        <v>0.25830307919860152</v>
      </c>
      <c r="AK271" s="60">
        <v>576.29999999999995</v>
      </c>
      <c r="AL271" s="69"/>
      <c r="AM271" s="438">
        <v>0</v>
      </c>
      <c r="AN271" s="69">
        <v>0</v>
      </c>
    </row>
    <row r="272" spans="2:40" s="1" customFormat="1" ht="47.25" x14ac:dyDescent="0.25">
      <c r="B272" s="34">
        <v>260</v>
      </c>
      <c r="C272" s="473" t="s">
        <v>812</v>
      </c>
      <c r="D272" s="17" t="s">
        <v>217</v>
      </c>
      <c r="E272" s="105">
        <v>0</v>
      </c>
      <c r="F272" s="105">
        <v>71</v>
      </c>
      <c r="G272" s="105">
        <v>61.5</v>
      </c>
      <c r="H272" s="136">
        <v>5484.4</v>
      </c>
      <c r="I272" s="136">
        <v>158.4</v>
      </c>
      <c r="J272" s="97">
        <v>0.24753847275909854</v>
      </c>
      <c r="K272" s="136">
        <v>1357.6</v>
      </c>
      <c r="L272" s="97">
        <v>0</v>
      </c>
      <c r="M272" s="136">
        <v>0</v>
      </c>
      <c r="N272" s="97">
        <v>0</v>
      </c>
      <c r="O272" s="136">
        <v>0</v>
      </c>
      <c r="P272" s="136">
        <v>0</v>
      </c>
      <c r="Q272" s="136">
        <v>0</v>
      </c>
      <c r="R272" s="136">
        <v>94.8</v>
      </c>
      <c r="S272" s="158">
        <v>12.7</v>
      </c>
      <c r="T272" s="158">
        <v>660.3</v>
      </c>
      <c r="U272" s="159">
        <v>0</v>
      </c>
      <c r="V272" s="158">
        <v>0</v>
      </c>
      <c r="W272" s="159">
        <f t="shared" si="86"/>
        <v>0.19537232878710525</v>
      </c>
      <c r="X272" s="318">
        <v>1071.5</v>
      </c>
      <c r="Y272" s="158">
        <v>21.2</v>
      </c>
      <c r="Z272" s="158">
        <v>0</v>
      </c>
      <c r="AA272" s="158">
        <v>0</v>
      </c>
      <c r="AB272" s="158">
        <v>8860.9000000000015</v>
      </c>
      <c r="AC272" s="158">
        <v>0</v>
      </c>
      <c r="AD272" s="158">
        <f>AC272+Y272+X272+V272</f>
        <v>1092.7</v>
      </c>
      <c r="AE272" s="158">
        <f>H272+I272+K272+M272+O272+Q272+R272+S272+T272+Z272+AA272</f>
        <v>7768.2</v>
      </c>
      <c r="AF272" s="284">
        <f t="shared" si="83"/>
        <v>0.7</v>
      </c>
      <c r="AG272" s="285">
        <f>H272*AF272</f>
        <v>3839.0799999999995</v>
      </c>
      <c r="AH272" s="285"/>
      <c r="AI272" s="158"/>
      <c r="AJ272" s="241">
        <v>0.19923783823207647</v>
      </c>
      <c r="AK272" s="158">
        <v>1092.7</v>
      </c>
      <c r="AL272" s="158"/>
      <c r="AM272" s="437">
        <v>0</v>
      </c>
      <c r="AN272" s="158">
        <v>0</v>
      </c>
    </row>
    <row r="273" spans="2:40" ht="15.75" customHeight="1" x14ac:dyDescent="0.25">
      <c r="B273" s="34">
        <v>261</v>
      </c>
      <c r="C273" s="683" t="s">
        <v>218</v>
      </c>
      <c r="D273" s="11" t="s">
        <v>124</v>
      </c>
      <c r="E273" s="125">
        <f t="shared" ref="E273:AB273" si="113">SUM(E274:E278)</f>
        <v>24</v>
      </c>
      <c r="F273" s="125">
        <f t="shared" si="113"/>
        <v>164.5</v>
      </c>
      <c r="G273" s="125">
        <f t="shared" si="113"/>
        <v>136.5</v>
      </c>
      <c r="H273" s="57">
        <f t="shared" si="113"/>
        <v>12155.6</v>
      </c>
      <c r="I273" s="57">
        <f t="shared" si="113"/>
        <v>375.6</v>
      </c>
      <c r="J273" s="82">
        <f>K273/H273</f>
        <v>0.25390766395735298</v>
      </c>
      <c r="K273" s="57">
        <f t="shared" si="113"/>
        <v>3086.4</v>
      </c>
      <c r="L273" s="82">
        <f>M273/H273</f>
        <v>0</v>
      </c>
      <c r="M273" s="57">
        <f t="shared" si="113"/>
        <v>0</v>
      </c>
      <c r="N273" s="82">
        <f t="shared" si="113"/>
        <v>0</v>
      </c>
      <c r="O273" s="57">
        <f t="shared" si="113"/>
        <v>0</v>
      </c>
      <c r="P273" s="57">
        <f t="shared" si="113"/>
        <v>0</v>
      </c>
      <c r="Q273" s="57">
        <f t="shared" si="113"/>
        <v>0</v>
      </c>
      <c r="R273" s="57">
        <f t="shared" si="113"/>
        <v>235.2</v>
      </c>
      <c r="S273" s="57">
        <f t="shared" si="113"/>
        <v>23.299999999999997</v>
      </c>
      <c r="T273" s="57">
        <f t="shared" si="113"/>
        <v>1460</v>
      </c>
      <c r="U273" s="82">
        <f>V273/H273</f>
        <v>0</v>
      </c>
      <c r="V273" s="57">
        <f t="shared" si="113"/>
        <v>0</v>
      </c>
      <c r="W273" s="82">
        <f t="shared" si="86"/>
        <v>0.19405047879166801</v>
      </c>
      <c r="X273" s="57">
        <f t="shared" si="113"/>
        <v>2358.7999999999997</v>
      </c>
      <c r="Y273" s="57">
        <f t="shared" si="113"/>
        <v>52.3</v>
      </c>
      <c r="Z273" s="57">
        <f t="shared" si="113"/>
        <v>0</v>
      </c>
      <c r="AA273" s="57">
        <f t="shared" si="113"/>
        <v>0</v>
      </c>
      <c r="AB273" s="57">
        <f t="shared" si="113"/>
        <v>19747.199999999997</v>
      </c>
      <c r="AC273" s="57">
        <f>SUM(AC274:AC278)</f>
        <v>174.9</v>
      </c>
      <c r="AD273" s="141">
        <f>SUM(AD274:AD278)</f>
        <v>2586</v>
      </c>
      <c r="AE273" s="141">
        <f>SUM(AE274:AE278)</f>
        <v>17336.099999999999</v>
      </c>
      <c r="AF273" s="269">
        <f t="shared" si="83"/>
        <v>0.7</v>
      </c>
      <c r="AG273" s="270">
        <f>SUM(AG274:AG278)</f>
        <v>8508.9199999999983</v>
      </c>
      <c r="AH273" s="270"/>
      <c r="AI273" s="57">
        <v>525</v>
      </c>
      <c r="AJ273" s="233">
        <v>0.25593142255421369</v>
      </c>
      <c r="AK273" s="57">
        <v>3111</v>
      </c>
      <c r="AL273" s="57"/>
      <c r="AM273" s="433">
        <v>0</v>
      </c>
      <c r="AN273" s="57">
        <v>0</v>
      </c>
    </row>
    <row r="274" spans="2:40" s="1" customFormat="1" ht="15.75" x14ac:dyDescent="0.25">
      <c r="B274" s="34">
        <v>262</v>
      </c>
      <c r="C274" s="683"/>
      <c r="D274" s="15" t="s">
        <v>219</v>
      </c>
      <c r="E274" s="116">
        <v>2</v>
      </c>
      <c r="F274" s="116">
        <v>20</v>
      </c>
      <c r="G274" s="116">
        <v>14</v>
      </c>
      <c r="H274" s="69">
        <v>1325.5</v>
      </c>
      <c r="I274" s="69">
        <v>22.8</v>
      </c>
      <c r="J274" s="80">
        <v>0.16801207091663523</v>
      </c>
      <c r="K274" s="69">
        <v>222.7</v>
      </c>
      <c r="L274" s="80">
        <v>0</v>
      </c>
      <c r="M274" s="69">
        <v>0</v>
      </c>
      <c r="N274" s="80">
        <v>0</v>
      </c>
      <c r="O274" s="69">
        <v>0</v>
      </c>
      <c r="P274" s="69">
        <v>0</v>
      </c>
      <c r="Q274" s="69">
        <v>0</v>
      </c>
      <c r="R274" s="69">
        <v>1.9</v>
      </c>
      <c r="S274" s="69">
        <v>0</v>
      </c>
      <c r="T274" s="69">
        <v>144.6</v>
      </c>
      <c r="U274" s="80">
        <v>0</v>
      </c>
      <c r="V274" s="69">
        <v>0</v>
      </c>
      <c r="W274" s="80">
        <f t="shared" si="86"/>
        <v>0.18347793285552622</v>
      </c>
      <c r="X274" s="69">
        <v>243.2</v>
      </c>
      <c r="Y274" s="69">
        <v>0</v>
      </c>
      <c r="Z274" s="69">
        <v>0</v>
      </c>
      <c r="AA274" s="69">
        <v>0</v>
      </c>
      <c r="AB274" s="60">
        <f>H274+I274+K274+M274+O274+P274+Q274+R274+S274+T274+V274+X274+Y274+Z274+AA274</f>
        <v>1960.7</v>
      </c>
      <c r="AC274" s="60">
        <v>0</v>
      </c>
      <c r="AD274" s="69">
        <f>AC274+Y274+X274+V274</f>
        <v>243.2</v>
      </c>
      <c r="AE274" s="69">
        <f>H274+I274+K274+M274+O274+Q274+R274+S274+T274+Z274+AA274</f>
        <v>1717.5</v>
      </c>
      <c r="AF274" s="277">
        <f t="shared" si="83"/>
        <v>0.7</v>
      </c>
      <c r="AG274" s="278">
        <f>H274*AF274</f>
        <v>927.84999999999991</v>
      </c>
      <c r="AH274" s="278"/>
      <c r="AI274" s="60">
        <v>70.599999999999994</v>
      </c>
      <c r="AJ274" s="238">
        <v>0.23674085250848734</v>
      </c>
      <c r="AK274" s="60">
        <v>313.79999999999995</v>
      </c>
      <c r="AL274" s="69"/>
      <c r="AM274" s="438">
        <v>0</v>
      </c>
      <c r="AN274" s="69">
        <v>0</v>
      </c>
    </row>
    <row r="275" spans="2:40" s="1" customFormat="1" ht="15.75" x14ac:dyDescent="0.25">
      <c r="B275" s="34">
        <v>263</v>
      </c>
      <c r="C275" s="683"/>
      <c r="D275" s="15" t="s">
        <v>220</v>
      </c>
      <c r="E275" s="116">
        <v>6</v>
      </c>
      <c r="F275" s="116">
        <v>25</v>
      </c>
      <c r="G275" s="116">
        <v>24</v>
      </c>
      <c r="H275" s="69">
        <v>2291.6</v>
      </c>
      <c r="I275" s="69">
        <v>68.400000000000006</v>
      </c>
      <c r="J275" s="80">
        <v>0.24921452260429397</v>
      </c>
      <c r="K275" s="69">
        <v>571.1</v>
      </c>
      <c r="L275" s="80">
        <v>0</v>
      </c>
      <c r="M275" s="69">
        <v>0</v>
      </c>
      <c r="N275" s="80">
        <v>0</v>
      </c>
      <c r="O275" s="69">
        <v>0</v>
      </c>
      <c r="P275" s="69">
        <v>0</v>
      </c>
      <c r="Q275" s="69">
        <v>0</v>
      </c>
      <c r="R275" s="69">
        <v>32.1</v>
      </c>
      <c r="S275" s="69">
        <v>4.2</v>
      </c>
      <c r="T275" s="69">
        <v>277.5</v>
      </c>
      <c r="U275" s="80">
        <v>0</v>
      </c>
      <c r="V275" s="69">
        <v>0</v>
      </c>
      <c r="W275" s="80">
        <f t="shared" si="86"/>
        <v>0.19532204573223949</v>
      </c>
      <c r="X275" s="69">
        <v>447.6</v>
      </c>
      <c r="Y275" s="69">
        <v>7.1</v>
      </c>
      <c r="Z275" s="69">
        <v>0</v>
      </c>
      <c r="AA275" s="69">
        <v>0</v>
      </c>
      <c r="AB275" s="60">
        <f>H275+I275+K275+M275+O275+P275+Q275+R275+S275+T275+V275+X275+Y275+Z275+AA275</f>
        <v>3699.5999999999995</v>
      </c>
      <c r="AC275" s="60">
        <v>47.9</v>
      </c>
      <c r="AD275" s="69">
        <f>AC275+Y275+X275+V275</f>
        <v>502.6</v>
      </c>
      <c r="AE275" s="69">
        <f>H275+I275+K275+M275+O275+Q275+R275+S275+T275+Z275+AA275</f>
        <v>3244.8999999999996</v>
      </c>
      <c r="AF275" s="277">
        <f t="shared" si="83"/>
        <v>0.7</v>
      </c>
      <c r="AG275" s="278">
        <f>H275*AF275</f>
        <v>1604.12</v>
      </c>
      <c r="AH275" s="278"/>
      <c r="AI275" s="60">
        <v>202.2</v>
      </c>
      <c r="AJ275" s="238">
        <v>0.30755803805201604</v>
      </c>
      <c r="AK275" s="60">
        <v>704.8</v>
      </c>
      <c r="AL275" s="69"/>
      <c r="AM275" s="438">
        <v>0</v>
      </c>
      <c r="AN275" s="69">
        <v>0</v>
      </c>
    </row>
    <row r="276" spans="2:40" ht="15.75" x14ac:dyDescent="0.25">
      <c r="B276" s="34">
        <v>264</v>
      </c>
      <c r="C276" s="683"/>
      <c r="D276" s="15" t="s">
        <v>221</v>
      </c>
      <c r="E276" s="116">
        <v>10</v>
      </c>
      <c r="F276" s="116">
        <v>59.5</v>
      </c>
      <c r="G276" s="116">
        <v>45.5</v>
      </c>
      <c r="H276" s="69">
        <v>3986.2999999999997</v>
      </c>
      <c r="I276" s="69">
        <v>110.4</v>
      </c>
      <c r="J276" s="80">
        <v>0.2310413165090435</v>
      </c>
      <c r="K276" s="69">
        <v>921</v>
      </c>
      <c r="L276" s="80">
        <v>0</v>
      </c>
      <c r="M276" s="69">
        <v>0</v>
      </c>
      <c r="N276" s="80">
        <v>0</v>
      </c>
      <c r="O276" s="69">
        <v>0</v>
      </c>
      <c r="P276" s="69">
        <v>0</v>
      </c>
      <c r="Q276" s="69">
        <v>0</v>
      </c>
      <c r="R276" s="69">
        <v>106.3</v>
      </c>
      <c r="S276" s="69">
        <v>8.5</v>
      </c>
      <c r="T276" s="69">
        <v>468</v>
      </c>
      <c r="U276" s="80">
        <v>0</v>
      </c>
      <c r="V276" s="69">
        <v>0</v>
      </c>
      <c r="W276" s="80">
        <f t="shared" si="86"/>
        <v>0.19536913930210975</v>
      </c>
      <c r="X276" s="69">
        <v>778.80000000000007</v>
      </c>
      <c r="Y276" s="69">
        <v>24.2</v>
      </c>
      <c r="Z276" s="69">
        <v>0</v>
      </c>
      <c r="AA276" s="69">
        <v>0</v>
      </c>
      <c r="AB276" s="60">
        <f>H276+I276+K276+M276+O276+P276+Q276+R276+S276+T276+V276+X276+Y276+Z276+AA276</f>
        <v>6403.5</v>
      </c>
      <c r="AC276" s="60">
        <v>53</v>
      </c>
      <c r="AD276" s="69">
        <f>AC276+Y276+X276+V276</f>
        <v>856.00000000000011</v>
      </c>
      <c r="AE276" s="69">
        <f>H276+I276+K276+M276+O276+Q276+R276+S276+T276+Z276+AA276</f>
        <v>5600.5</v>
      </c>
      <c r="AF276" s="277">
        <f t="shared" si="83"/>
        <v>0.7</v>
      </c>
      <c r="AG276" s="278">
        <f>H276*AF276</f>
        <v>2790.41</v>
      </c>
      <c r="AH276" s="278"/>
      <c r="AI276" s="60"/>
      <c r="AJ276" s="238">
        <v>0.21473546898126086</v>
      </c>
      <c r="AK276" s="60">
        <v>856.00000000000011</v>
      </c>
      <c r="AL276" s="69"/>
      <c r="AM276" s="438">
        <v>0</v>
      </c>
      <c r="AN276" s="69">
        <v>0</v>
      </c>
    </row>
    <row r="277" spans="2:40" ht="15.75" x14ac:dyDescent="0.25">
      <c r="B277" s="34">
        <v>265</v>
      </c>
      <c r="C277" s="683"/>
      <c r="D277" s="15" t="s">
        <v>222</v>
      </c>
      <c r="E277" s="116">
        <v>0</v>
      </c>
      <c r="F277" s="116">
        <v>18</v>
      </c>
      <c r="G277" s="116">
        <v>14</v>
      </c>
      <c r="H277" s="69">
        <v>1109.0999999999999</v>
      </c>
      <c r="I277" s="69">
        <v>64.8</v>
      </c>
      <c r="J277" s="80">
        <v>0.36155441348841405</v>
      </c>
      <c r="K277" s="69">
        <v>401</v>
      </c>
      <c r="L277" s="80">
        <v>0</v>
      </c>
      <c r="M277" s="69">
        <v>0</v>
      </c>
      <c r="N277" s="80">
        <v>0</v>
      </c>
      <c r="O277" s="69">
        <v>0</v>
      </c>
      <c r="P277" s="69">
        <v>0</v>
      </c>
      <c r="Q277" s="69">
        <v>0</v>
      </c>
      <c r="R277" s="69">
        <v>29.6</v>
      </c>
      <c r="S277" s="69">
        <v>4.2</v>
      </c>
      <c r="T277" s="69">
        <v>145</v>
      </c>
      <c r="U277" s="80">
        <v>0</v>
      </c>
      <c r="V277" s="69">
        <v>0</v>
      </c>
      <c r="W277" s="80">
        <f t="shared" si="86"/>
        <v>0.19529348120097378</v>
      </c>
      <c r="X277" s="69">
        <v>216.6</v>
      </c>
      <c r="Y277" s="69">
        <v>7.1</v>
      </c>
      <c r="Z277" s="69">
        <v>0</v>
      </c>
      <c r="AA277" s="69">
        <v>0</v>
      </c>
      <c r="AB277" s="60">
        <f>H277+I277+K277+M277+O277+P277+Q277+R277+S277+T277+V277+X277+Y277+Z277+AA277</f>
        <v>1977.3999999999996</v>
      </c>
      <c r="AC277" s="60">
        <v>0</v>
      </c>
      <c r="AD277" s="69">
        <f>AC277+Y277+X277+V277</f>
        <v>223.7</v>
      </c>
      <c r="AE277" s="69">
        <f>H277+I277+K277+M277+O277+Q277+R277+S277+T277+Z277+AA277</f>
        <v>1753.6999999999998</v>
      </c>
      <c r="AF277" s="277">
        <f t="shared" si="83"/>
        <v>0.7</v>
      </c>
      <c r="AG277" s="278">
        <f>H277*AF277</f>
        <v>776.36999999999989</v>
      </c>
      <c r="AH277" s="278"/>
      <c r="AI277" s="60"/>
      <c r="AJ277" s="238">
        <v>0.20169506807321252</v>
      </c>
      <c r="AK277" s="60">
        <v>223.7</v>
      </c>
      <c r="AL277" s="69"/>
      <c r="AM277" s="438">
        <v>0</v>
      </c>
      <c r="AN277" s="69">
        <v>0</v>
      </c>
    </row>
    <row r="278" spans="2:40" s="1" customFormat="1" ht="15.75" x14ac:dyDescent="0.25">
      <c r="B278" s="34">
        <v>266</v>
      </c>
      <c r="C278" s="683"/>
      <c r="D278" s="15" t="s">
        <v>223</v>
      </c>
      <c r="E278" s="116">
        <v>6</v>
      </c>
      <c r="F278" s="116">
        <v>42</v>
      </c>
      <c r="G278" s="116">
        <v>39</v>
      </c>
      <c r="H278" s="69">
        <v>3443.1000000000004</v>
      </c>
      <c r="I278" s="69">
        <v>109.2</v>
      </c>
      <c r="J278" s="80">
        <v>0.28189712758851032</v>
      </c>
      <c r="K278" s="69">
        <v>970.6</v>
      </c>
      <c r="L278" s="80">
        <v>0</v>
      </c>
      <c r="M278" s="69">
        <v>0</v>
      </c>
      <c r="N278" s="80">
        <v>0</v>
      </c>
      <c r="O278" s="69">
        <v>0</v>
      </c>
      <c r="P278" s="69">
        <v>0</v>
      </c>
      <c r="Q278" s="69">
        <v>0</v>
      </c>
      <c r="R278" s="69">
        <v>65.3</v>
      </c>
      <c r="S278" s="69">
        <v>6.4</v>
      </c>
      <c r="T278" s="69">
        <v>424.90000000000003</v>
      </c>
      <c r="U278" s="80">
        <v>0</v>
      </c>
      <c r="V278" s="69">
        <v>0</v>
      </c>
      <c r="W278" s="80">
        <f t="shared" si="86"/>
        <v>0.19534721617147338</v>
      </c>
      <c r="X278" s="69">
        <v>672.6</v>
      </c>
      <c r="Y278" s="69">
        <v>13.9</v>
      </c>
      <c r="Z278" s="69">
        <v>0</v>
      </c>
      <c r="AA278" s="69">
        <v>0</v>
      </c>
      <c r="AB278" s="60">
        <f>H278+I278+K278+M278+O278+P278+Q278+R278+S278+T278+V278+X278+Y278+Z278+AA278</f>
        <v>5706</v>
      </c>
      <c r="AC278" s="60">
        <v>74</v>
      </c>
      <c r="AD278" s="69">
        <f>AC278+Y278+X278+V278</f>
        <v>760.5</v>
      </c>
      <c r="AE278" s="69">
        <f>H278+I278+K278+M278+O278+Q278+R278+S278+T278+Z278+AA278</f>
        <v>5019.5</v>
      </c>
      <c r="AF278" s="277">
        <f t="shared" ref="AF278:AF341" si="114">$AF$6</f>
        <v>0.7</v>
      </c>
      <c r="AG278" s="278">
        <f>H278*AF278</f>
        <v>2410.17</v>
      </c>
      <c r="AH278" s="278"/>
      <c r="AI278" s="60">
        <v>252.2</v>
      </c>
      <c r="AJ278" s="238">
        <v>0.29412448084574944</v>
      </c>
      <c r="AK278" s="60">
        <v>1012.7</v>
      </c>
      <c r="AL278" s="69"/>
      <c r="AM278" s="438">
        <v>0</v>
      </c>
      <c r="AN278" s="69">
        <v>0</v>
      </c>
    </row>
    <row r="279" spans="2:40" s="1" customFormat="1" ht="15.75" customHeight="1" x14ac:dyDescent="0.25">
      <c r="B279" s="34">
        <v>267</v>
      </c>
      <c r="C279" s="683" t="s">
        <v>224</v>
      </c>
      <c r="D279" s="11" t="s">
        <v>124</v>
      </c>
      <c r="E279" s="125">
        <f t="shared" ref="E279:AB279" si="115">SUM(E280:E281)</f>
        <v>12</v>
      </c>
      <c r="F279" s="125">
        <f t="shared" si="115"/>
        <v>116</v>
      </c>
      <c r="G279" s="125">
        <f t="shared" si="115"/>
        <v>85</v>
      </c>
      <c r="H279" s="57">
        <f t="shared" si="115"/>
        <v>8093.7000000000007</v>
      </c>
      <c r="I279" s="57">
        <f t="shared" si="115"/>
        <v>186</v>
      </c>
      <c r="J279" s="82">
        <f>K279/H279</f>
        <v>0.20252789206419808</v>
      </c>
      <c r="K279" s="57">
        <f t="shared" si="115"/>
        <v>1639.2</v>
      </c>
      <c r="L279" s="82">
        <f>M279/H279</f>
        <v>0</v>
      </c>
      <c r="M279" s="57">
        <f t="shared" si="115"/>
        <v>0</v>
      </c>
      <c r="N279" s="82">
        <f t="shared" si="115"/>
        <v>0</v>
      </c>
      <c r="O279" s="57">
        <f t="shared" si="115"/>
        <v>0</v>
      </c>
      <c r="P279" s="57">
        <f t="shared" si="115"/>
        <v>0</v>
      </c>
      <c r="Q279" s="57">
        <f t="shared" si="115"/>
        <v>0</v>
      </c>
      <c r="R279" s="57">
        <f t="shared" si="115"/>
        <v>246.20000000000002</v>
      </c>
      <c r="S279" s="57">
        <f t="shared" si="115"/>
        <v>23.4</v>
      </c>
      <c r="T279" s="57">
        <f t="shared" si="115"/>
        <v>925.09999999999991</v>
      </c>
      <c r="U279" s="82">
        <f>V279/H279</f>
        <v>0</v>
      </c>
      <c r="V279" s="57">
        <f t="shared" si="115"/>
        <v>0</v>
      </c>
      <c r="W279" s="82">
        <f t="shared" si="86"/>
        <v>0.19536182462903243</v>
      </c>
      <c r="X279" s="57">
        <f t="shared" si="115"/>
        <v>1581.1999999999998</v>
      </c>
      <c r="Y279" s="57">
        <f t="shared" si="115"/>
        <v>55.6</v>
      </c>
      <c r="Z279" s="57">
        <f t="shared" si="115"/>
        <v>0</v>
      </c>
      <c r="AA279" s="57">
        <f t="shared" si="115"/>
        <v>0</v>
      </c>
      <c r="AB279" s="57">
        <f t="shared" si="115"/>
        <v>12750.400000000001</v>
      </c>
      <c r="AC279" s="57">
        <f>SUM(AC280:AC281)</f>
        <v>118.6</v>
      </c>
      <c r="AD279" s="141">
        <f>SUM(AD280:AD281)</f>
        <v>1755.3999999999999</v>
      </c>
      <c r="AE279" s="141">
        <f>SUM(AE280:AE281)</f>
        <v>11113.6</v>
      </c>
      <c r="AF279" s="269">
        <f t="shared" si="114"/>
        <v>0.7</v>
      </c>
      <c r="AG279" s="270">
        <f>SUM(AG280:AG281)</f>
        <v>5665.59</v>
      </c>
      <c r="AH279" s="270"/>
      <c r="AI279" s="57">
        <v>477.2</v>
      </c>
      <c r="AJ279" s="233">
        <v>0.27584417509915116</v>
      </c>
      <c r="AK279" s="57">
        <v>2232.6</v>
      </c>
      <c r="AL279" s="57"/>
      <c r="AM279" s="433">
        <v>0</v>
      </c>
      <c r="AN279" s="57">
        <v>0</v>
      </c>
    </row>
    <row r="280" spans="2:40" s="1" customFormat="1" ht="15.75" x14ac:dyDescent="0.25">
      <c r="B280" s="34">
        <v>268</v>
      </c>
      <c r="C280" s="683"/>
      <c r="D280" s="15" t="s">
        <v>225</v>
      </c>
      <c r="E280" s="116">
        <v>10</v>
      </c>
      <c r="F280" s="116">
        <v>82.5</v>
      </c>
      <c r="G280" s="116">
        <v>63.5</v>
      </c>
      <c r="H280" s="69">
        <v>5921.6</v>
      </c>
      <c r="I280" s="69">
        <v>132</v>
      </c>
      <c r="J280" s="80">
        <v>0.17735071602269656</v>
      </c>
      <c r="K280" s="69">
        <v>1050.2</v>
      </c>
      <c r="L280" s="80">
        <v>0</v>
      </c>
      <c r="M280" s="69">
        <v>0</v>
      </c>
      <c r="N280" s="80">
        <v>0</v>
      </c>
      <c r="O280" s="69">
        <v>0</v>
      </c>
      <c r="P280" s="69">
        <v>0</v>
      </c>
      <c r="Q280" s="69">
        <v>0</v>
      </c>
      <c r="R280" s="69">
        <v>172.20000000000002</v>
      </c>
      <c r="S280" s="69">
        <v>14.9</v>
      </c>
      <c r="T280" s="69">
        <v>665.8</v>
      </c>
      <c r="U280" s="80">
        <v>0</v>
      </c>
      <c r="V280" s="69">
        <v>0</v>
      </c>
      <c r="W280" s="80">
        <f t="shared" si="86"/>
        <v>0.1953694947311537</v>
      </c>
      <c r="X280" s="69">
        <v>1156.8999999999999</v>
      </c>
      <c r="Y280" s="69">
        <v>38.1</v>
      </c>
      <c r="Z280" s="69">
        <v>0</v>
      </c>
      <c r="AA280" s="69">
        <v>0</v>
      </c>
      <c r="AB280" s="60">
        <f>H280+I280+K280+M280+O280+P280+Q280+R280+S280+T280+V280+X280+Y280+Z280+AA280</f>
        <v>9151.7000000000007</v>
      </c>
      <c r="AC280" s="60">
        <v>118.6</v>
      </c>
      <c r="AD280" s="69">
        <f>AC280+Y280+X280+V280</f>
        <v>1313.6</v>
      </c>
      <c r="AE280" s="69">
        <f>H280+I280+K280+M280+O280+Q280+R280+S280+T280+Z280+AA280</f>
        <v>7956.7</v>
      </c>
      <c r="AF280" s="277">
        <f t="shared" si="114"/>
        <v>0.7</v>
      </c>
      <c r="AG280" s="278">
        <f>H280*AF280</f>
        <v>4145.12</v>
      </c>
      <c r="AH280" s="278"/>
      <c r="AI280" s="60">
        <v>477.2</v>
      </c>
      <c r="AJ280" s="238">
        <v>0.30241826533369359</v>
      </c>
      <c r="AK280" s="60">
        <v>1790.8</v>
      </c>
      <c r="AL280" s="69"/>
      <c r="AM280" s="438">
        <v>0</v>
      </c>
      <c r="AN280" s="69">
        <v>0</v>
      </c>
    </row>
    <row r="281" spans="2:40" s="1" customFormat="1" ht="15.75" x14ac:dyDescent="0.25">
      <c r="B281" s="34">
        <v>269</v>
      </c>
      <c r="C281" s="683"/>
      <c r="D281" s="15" t="s">
        <v>226</v>
      </c>
      <c r="E281" s="116">
        <v>2</v>
      </c>
      <c r="F281" s="116">
        <v>33.5</v>
      </c>
      <c r="G281" s="116">
        <v>21.5</v>
      </c>
      <c r="H281" s="69">
        <v>2172.1</v>
      </c>
      <c r="I281" s="69">
        <v>54</v>
      </c>
      <c r="J281" s="80">
        <v>0.27116615257124443</v>
      </c>
      <c r="K281" s="69">
        <v>589</v>
      </c>
      <c r="L281" s="80">
        <v>0</v>
      </c>
      <c r="M281" s="69">
        <v>0</v>
      </c>
      <c r="N281" s="80">
        <v>0</v>
      </c>
      <c r="O281" s="69">
        <v>0</v>
      </c>
      <c r="P281" s="69">
        <v>0</v>
      </c>
      <c r="Q281" s="69">
        <v>0</v>
      </c>
      <c r="R281" s="69">
        <v>74</v>
      </c>
      <c r="S281" s="69">
        <v>8.5</v>
      </c>
      <c r="T281" s="69">
        <v>259.3</v>
      </c>
      <c r="U281" s="80">
        <v>0</v>
      </c>
      <c r="V281" s="69">
        <v>0</v>
      </c>
      <c r="W281" s="80">
        <f t="shared" ref="W281:W344" si="116">X281/H281</f>
        <v>0.19534091432254502</v>
      </c>
      <c r="X281" s="69">
        <v>424.3</v>
      </c>
      <c r="Y281" s="69">
        <v>17.5</v>
      </c>
      <c r="Z281" s="69">
        <v>0</v>
      </c>
      <c r="AA281" s="69">
        <v>0</v>
      </c>
      <c r="AB281" s="60">
        <f>H281+I281+K281+M281+O281+P281+Q281+R281+S281+T281+V281+X281+Y281+Z281+AA281</f>
        <v>3598.7000000000003</v>
      </c>
      <c r="AC281" s="60">
        <v>0</v>
      </c>
      <c r="AD281" s="69">
        <f>AC281+Y281+X281+V281</f>
        <v>441.8</v>
      </c>
      <c r="AE281" s="69">
        <f>H281+I281+K281+M281+O281+Q281+R281+S281+T281+Z281+AA281</f>
        <v>3156.9</v>
      </c>
      <c r="AF281" s="277">
        <f t="shared" si="114"/>
        <v>0.7</v>
      </c>
      <c r="AG281" s="278">
        <f>H281*AF281</f>
        <v>1520.4699999999998</v>
      </c>
      <c r="AH281" s="278"/>
      <c r="AI281" s="60"/>
      <c r="AJ281" s="238">
        <v>0.20339763362644447</v>
      </c>
      <c r="AK281" s="60">
        <v>441.8</v>
      </c>
      <c r="AL281" s="69"/>
      <c r="AM281" s="438">
        <v>0</v>
      </c>
      <c r="AN281" s="69">
        <v>0</v>
      </c>
    </row>
    <row r="282" spans="2:40" ht="15.75" customHeight="1" x14ac:dyDescent="0.25">
      <c r="B282" s="34">
        <v>270</v>
      </c>
      <c r="C282" s="683" t="s">
        <v>813</v>
      </c>
      <c r="D282" s="11" t="s">
        <v>124</v>
      </c>
      <c r="E282" s="125">
        <f t="shared" ref="E282:AB282" si="117">SUM(E283:E284)</f>
        <v>5</v>
      </c>
      <c r="F282" s="125">
        <f t="shared" si="117"/>
        <v>80</v>
      </c>
      <c r="G282" s="125">
        <f t="shared" si="117"/>
        <v>45</v>
      </c>
      <c r="H282" s="57">
        <f t="shared" si="117"/>
        <v>3962.1</v>
      </c>
      <c r="I282" s="57">
        <f t="shared" si="117"/>
        <v>100.80000000000001</v>
      </c>
      <c r="J282" s="82">
        <f>K282/H282</f>
        <v>0.1935842103934782</v>
      </c>
      <c r="K282" s="57">
        <f t="shared" si="117"/>
        <v>767</v>
      </c>
      <c r="L282" s="82">
        <f>M282/H282</f>
        <v>0</v>
      </c>
      <c r="M282" s="57">
        <f t="shared" si="117"/>
        <v>0</v>
      </c>
      <c r="N282" s="82">
        <f t="shared" si="117"/>
        <v>0</v>
      </c>
      <c r="O282" s="57">
        <f t="shared" si="117"/>
        <v>0</v>
      </c>
      <c r="P282" s="57">
        <f t="shared" si="117"/>
        <v>0</v>
      </c>
      <c r="Q282" s="57">
        <f t="shared" si="117"/>
        <v>0</v>
      </c>
      <c r="R282" s="57">
        <f t="shared" si="117"/>
        <v>125</v>
      </c>
      <c r="S282" s="57">
        <f t="shared" si="117"/>
        <v>8.5</v>
      </c>
      <c r="T282" s="57">
        <f t="shared" si="117"/>
        <v>450.5</v>
      </c>
      <c r="U282" s="82">
        <f>V282/H282</f>
        <v>0</v>
      </c>
      <c r="V282" s="57">
        <f t="shared" si="117"/>
        <v>0</v>
      </c>
      <c r="W282" s="82">
        <f t="shared" si="116"/>
        <v>0.19532571111279376</v>
      </c>
      <c r="X282" s="57">
        <f t="shared" si="117"/>
        <v>773.90000000000009</v>
      </c>
      <c r="Y282" s="57">
        <f t="shared" si="117"/>
        <v>27.5</v>
      </c>
      <c r="Z282" s="57">
        <f t="shared" si="117"/>
        <v>0</v>
      </c>
      <c r="AA282" s="57">
        <f t="shared" si="117"/>
        <v>0</v>
      </c>
      <c r="AB282" s="57">
        <f t="shared" si="117"/>
        <v>6215.2999999999993</v>
      </c>
      <c r="AC282" s="57">
        <f>SUM(AC283:AC284)</f>
        <v>0</v>
      </c>
      <c r="AD282" s="141">
        <f>SUM(AD283:AD284)</f>
        <v>801.40000000000009</v>
      </c>
      <c r="AE282" s="141">
        <f>SUM(AE283:AE284)</f>
        <v>5413.9</v>
      </c>
      <c r="AF282" s="269">
        <f t="shared" si="114"/>
        <v>0.7</v>
      </c>
      <c r="AG282" s="270">
        <f>SUM(AG283:AG284)</f>
        <v>2773.47</v>
      </c>
      <c r="AH282" s="270"/>
      <c r="AI282" s="57">
        <v>0</v>
      </c>
      <c r="AJ282" s="233">
        <v>0.20226647484919616</v>
      </c>
      <c r="AK282" s="57">
        <v>801.40000000000009</v>
      </c>
      <c r="AL282" s="57"/>
      <c r="AM282" s="433">
        <v>0</v>
      </c>
      <c r="AN282" s="57">
        <v>0</v>
      </c>
    </row>
    <row r="283" spans="2:40" ht="15.75" x14ac:dyDescent="0.25">
      <c r="B283" s="34">
        <v>271</v>
      </c>
      <c r="C283" s="683"/>
      <c r="D283" s="15" t="s">
        <v>227</v>
      </c>
      <c r="E283" s="116">
        <v>3</v>
      </c>
      <c r="F283" s="116">
        <v>39</v>
      </c>
      <c r="G283" s="116">
        <v>23</v>
      </c>
      <c r="H283" s="69">
        <v>2057.8999999999996</v>
      </c>
      <c r="I283" s="69">
        <v>42</v>
      </c>
      <c r="J283" s="80">
        <v>0.13897662665824387</v>
      </c>
      <c r="K283" s="69">
        <v>286</v>
      </c>
      <c r="L283" s="80">
        <v>0</v>
      </c>
      <c r="M283" s="69">
        <v>0</v>
      </c>
      <c r="N283" s="80">
        <v>0</v>
      </c>
      <c r="O283" s="69">
        <v>0</v>
      </c>
      <c r="P283" s="69">
        <v>0</v>
      </c>
      <c r="Q283" s="69">
        <v>0</v>
      </c>
      <c r="R283" s="69">
        <v>6.1</v>
      </c>
      <c r="S283" s="69">
        <v>0</v>
      </c>
      <c r="T283" s="69">
        <v>232.79999999999998</v>
      </c>
      <c r="U283" s="80">
        <v>0</v>
      </c>
      <c r="V283" s="69">
        <v>0</v>
      </c>
      <c r="W283" s="80">
        <f t="shared" si="116"/>
        <v>0.19534476893920991</v>
      </c>
      <c r="X283" s="69">
        <v>402</v>
      </c>
      <c r="Y283" s="69">
        <v>0</v>
      </c>
      <c r="Z283" s="69">
        <v>0</v>
      </c>
      <c r="AA283" s="69">
        <v>0</v>
      </c>
      <c r="AB283" s="60">
        <f>H283+I283+K283+M283+O283+P283+Q283+R283+S283+T283+V283+X283+Y283+Z283+AA283</f>
        <v>3026.7999999999997</v>
      </c>
      <c r="AC283" s="60">
        <v>0</v>
      </c>
      <c r="AD283" s="69">
        <f>AC283+Y283+X283+V283</f>
        <v>402</v>
      </c>
      <c r="AE283" s="69">
        <f>H283+I283+K283+M283+O283+Q283+R283+S283+T283+Z283+AA283</f>
        <v>2624.7999999999997</v>
      </c>
      <c r="AF283" s="277">
        <f t="shared" si="114"/>
        <v>0.7</v>
      </c>
      <c r="AG283" s="278">
        <f>H283*AF283</f>
        <v>1440.5299999999997</v>
      </c>
      <c r="AH283" s="278"/>
      <c r="AI283" s="60"/>
      <c r="AJ283" s="238">
        <v>0.19534476893920991</v>
      </c>
      <c r="AK283" s="60">
        <v>402</v>
      </c>
      <c r="AL283" s="69"/>
      <c r="AM283" s="438">
        <v>0</v>
      </c>
      <c r="AN283" s="69">
        <v>0</v>
      </c>
    </row>
    <row r="284" spans="2:40" ht="15.75" x14ac:dyDescent="0.25">
      <c r="B284" s="34">
        <v>272</v>
      </c>
      <c r="C284" s="683"/>
      <c r="D284" s="15" t="s">
        <v>802</v>
      </c>
      <c r="E284" s="116">
        <v>2</v>
      </c>
      <c r="F284" s="116">
        <v>41</v>
      </c>
      <c r="G284" s="116">
        <v>22</v>
      </c>
      <c r="H284" s="69">
        <v>1904.2000000000003</v>
      </c>
      <c r="I284" s="69">
        <v>58.800000000000004</v>
      </c>
      <c r="J284" s="80">
        <v>0.25259951685747289</v>
      </c>
      <c r="K284" s="69">
        <v>481</v>
      </c>
      <c r="L284" s="80">
        <v>0</v>
      </c>
      <c r="M284" s="69">
        <v>0</v>
      </c>
      <c r="N284" s="80">
        <v>0</v>
      </c>
      <c r="O284" s="69">
        <v>0</v>
      </c>
      <c r="P284" s="69">
        <v>0</v>
      </c>
      <c r="Q284" s="69">
        <v>0</v>
      </c>
      <c r="R284" s="69">
        <v>118.9</v>
      </c>
      <c r="S284" s="69">
        <v>8.5</v>
      </c>
      <c r="T284" s="69">
        <v>217.70000000000002</v>
      </c>
      <c r="U284" s="80">
        <v>0</v>
      </c>
      <c r="V284" s="69">
        <v>0</v>
      </c>
      <c r="W284" s="80">
        <f t="shared" si="116"/>
        <v>0.19530511500892761</v>
      </c>
      <c r="X284" s="69">
        <v>371.90000000000003</v>
      </c>
      <c r="Y284" s="69">
        <v>27.5</v>
      </c>
      <c r="Z284" s="69">
        <v>0</v>
      </c>
      <c r="AA284" s="69">
        <v>0</v>
      </c>
      <c r="AB284" s="60">
        <f>H284+I284+K284+M284+O284+P284+Q284+R284+S284+T284+V284+X284+Y284+Z284+AA284</f>
        <v>3188.5</v>
      </c>
      <c r="AC284" s="60">
        <v>0</v>
      </c>
      <c r="AD284" s="69">
        <f>AC284+Y284+X284+V284</f>
        <v>399.40000000000003</v>
      </c>
      <c r="AE284" s="69">
        <f>H284+I284+K284+M284+O284+Q284+R284+S284+T284+Z284+AA284</f>
        <v>2789.1</v>
      </c>
      <c r="AF284" s="277">
        <f t="shared" si="114"/>
        <v>0.7</v>
      </c>
      <c r="AG284" s="278">
        <f>H284*AF284</f>
        <v>1332.94</v>
      </c>
      <c r="AH284" s="278"/>
      <c r="AI284" s="60"/>
      <c r="AJ284" s="238">
        <v>0.20974687532822181</v>
      </c>
      <c r="AK284" s="60">
        <v>399.40000000000003</v>
      </c>
      <c r="AL284" s="69"/>
      <c r="AM284" s="438">
        <v>0</v>
      </c>
      <c r="AN284" s="69">
        <v>0</v>
      </c>
    </row>
    <row r="285" spans="2:40" ht="15.75" customHeight="1" x14ac:dyDescent="0.25">
      <c r="B285" s="34">
        <v>273</v>
      </c>
      <c r="C285" s="683" t="s">
        <v>814</v>
      </c>
      <c r="D285" s="11" t="s">
        <v>124</v>
      </c>
      <c r="E285" s="125">
        <f t="shared" ref="E285:AB285" si="118">SUM(E286:E288)</f>
        <v>4</v>
      </c>
      <c r="F285" s="125">
        <f t="shared" si="118"/>
        <v>117.5</v>
      </c>
      <c r="G285" s="125">
        <f t="shared" si="118"/>
        <v>75.5</v>
      </c>
      <c r="H285" s="57">
        <f t="shared" si="118"/>
        <v>6926.5</v>
      </c>
      <c r="I285" s="57">
        <f t="shared" si="118"/>
        <v>67.2</v>
      </c>
      <c r="J285" s="82">
        <f>K285/H285</f>
        <v>0.12609543059265141</v>
      </c>
      <c r="K285" s="57">
        <f t="shared" si="118"/>
        <v>873.4</v>
      </c>
      <c r="L285" s="82">
        <f>M285/H285</f>
        <v>0</v>
      </c>
      <c r="M285" s="57">
        <f t="shared" si="118"/>
        <v>0</v>
      </c>
      <c r="N285" s="82">
        <f t="shared" si="118"/>
        <v>0</v>
      </c>
      <c r="O285" s="57">
        <f t="shared" si="118"/>
        <v>0</v>
      </c>
      <c r="P285" s="57">
        <f t="shared" si="118"/>
        <v>0</v>
      </c>
      <c r="Q285" s="57">
        <f t="shared" si="118"/>
        <v>0</v>
      </c>
      <c r="R285" s="57">
        <f t="shared" si="118"/>
        <v>328.6</v>
      </c>
      <c r="S285" s="57">
        <f t="shared" si="118"/>
        <v>49</v>
      </c>
      <c r="T285" s="57">
        <f t="shared" si="118"/>
        <v>733.8</v>
      </c>
      <c r="U285" s="82">
        <f>V285/H285</f>
        <v>0</v>
      </c>
      <c r="V285" s="57">
        <f t="shared" si="118"/>
        <v>0</v>
      </c>
      <c r="W285" s="82">
        <f t="shared" si="116"/>
        <v>0.19532231285642102</v>
      </c>
      <c r="X285" s="57">
        <f t="shared" si="118"/>
        <v>1352.9</v>
      </c>
      <c r="Y285" s="57">
        <f t="shared" si="118"/>
        <v>66</v>
      </c>
      <c r="Z285" s="57">
        <f t="shared" si="118"/>
        <v>0</v>
      </c>
      <c r="AA285" s="57">
        <f t="shared" si="118"/>
        <v>0</v>
      </c>
      <c r="AB285" s="57">
        <f t="shared" si="118"/>
        <v>10397.399999999998</v>
      </c>
      <c r="AC285" s="57">
        <f>SUM(AC286:AC288)</f>
        <v>0</v>
      </c>
      <c r="AD285" s="141">
        <f>SUM(AD286:AD288)</f>
        <v>1418.9</v>
      </c>
      <c r="AE285" s="141">
        <f>SUM(AE286:AE288)</f>
        <v>8978.5</v>
      </c>
      <c r="AF285" s="269">
        <f t="shared" si="114"/>
        <v>0.7</v>
      </c>
      <c r="AG285" s="270">
        <f>SUM(AG286:AG288)</f>
        <v>4848.5499999999993</v>
      </c>
      <c r="AH285" s="270"/>
      <c r="AI285" s="57">
        <v>0</v>
      </c>
      <c r="AJ285" s="233">
        <v>0.20485093481556343</v>
      </c>
      <c r="AK285" s="57">
        <v>1418.9</v>
      </c>
      <c r="AL285" s="57"/>
      <c r="AM285" s="433">
        <v>0</v>
      </c>
      <c r="AN285" s="57">
        <v>0</v>
      </c>
    </row>
    <row r="286" spans="2:40" ht="15.75" x14ac:dyDescent="0.25">
      <c r="B286" s="34">
        <v>274</v>
      </c>
      <c r="C286" s="683"/>
      <c r="D286" s="15" t="s">
        <v>228</v>
      </c>
      <c r="E286" s="116">
        <v>3</v>
      </c>
      <c r="F286" s="116">
        <v>63</v>
      </c>
      <c r="G286" s="116">
        <v>34</v>
      </c>
      <c r="H286" s="69">
        <v>3127.5</v>
      </c>
      <c r="I286" s="69">
        <v>20.399999999999999</v>
      </c>
      <c r="J286" s="80">
        <v>6.8009592326139096E-2</v>
      </c>
      <c r="K286" s="69">
        <v>212.70000000000002</v>
      </c>
      <c r="L286" s="80">
        <v>0</v>
      </c>
      <c r="M286" s="69">
        <v>0</v>
      </c>
      <c r="N286" s="80">
        <v>0</v>
      </c>
      <c r="O286" s="69">
        <v>0</v>
      </c>
      <c r="P286" s="69">
        <v>0</v>
      </c>
      <c r="Q286" s="69">
        <v>0</v>
      </c>
      <c r="R286" s="69">
        <v>128.1</v>
      </c>
      <c r="S286" s="69">
        <v>29.9</v>
      </c>
      <c r="T286" s="69">
        <v>316.60000000000002</v>
      </c>
      <c r="U286" s="80">
        <v>0</v>
      </c>
      <c r="V286" s="69">
        <v>0</v>
      </c>
      <c r="W286" s="80">
        <f t="shared" si="116"/>
        <v>0.19536370903277378</v>
      </c>
      <c r="X286" s="69">
        <v>611</v>
      </c>
      <c r="Y286" s="69">
        <v>27.5</v>
      </c>
      <c r="Z286" s="69">
        <v>0</v>
      </c>
      <c r="AA286" s="69">
        <v>0</v>
      </c>
      <c r="AB286" s="60">
        <f>H286+I286+K286+M286+O286+P286+Q286+R286+S286+T286+V286+X286+Y286+Z286+AA286</f>
        <v>4473.7</v>
      </c>
      <c r="AC286" s="60">
        <v>0</v>
      </c>
      <c r="AD286" s="69">
        <f>AC286+Y286+X286+V286</f>
        <v>638.5</v>
      </c>
      <c r="AE286" s="69">
        <f>H286+I286+K286+M286+O286+Q286+R286+S286+T286+Z286+AA286</f>
        <v>3835.2</v>
      </c>
      <c r="AF286" s="277">
        <f t="shared" si="114"/>
        <v>0.7</v>
      </c>
      <c r="AG286" s="278">
        <f>H286*AF286</f>
        <v>2189.25</v>
      </c>
      <c r="AH286" s="278"/>
      <c r="AI286" s="60"/>
      <c r="AJ286" s="238">
        <v>0.20415667466027179</v>
      </c>
      <c r="AK286" s="60">
        <v>638.5</v>
      </c>
      <c r="AL286" s="69"/>
      <c r="AM286" s="438">
        <v>0</v>
      </c>
      <c r="AN286" s="69">
        <v>0</v>
      </c>
    </row>
    <row r="287" spans="2:40" s="1" customFormat="1" ht="15.75" x14ac:dyDescent="0.25">
      <c r="B287" s="34">
        <v>275</v>
      </c>
      <c r="C287" s="683"/>
      <c r="D287" s="15" t="s">
        <v>229</v>
      </c>
      <c r="E287" s="116">
        <v>1</v>
      </c>
      <c r="F287" s="116">
        <v>19.5</v>
      </c>
      <c r="G287" s="116">
        <v>17.5</v>
      </c>
      <c r="H287" s="69">
        <v>1684.6</v>
      </c>
      <c r="I287" s="69">
        <v>33.6</v>
      </c>
      <c r="J287" s="80">
        <v>0.26849103644782141</v>
      </c>
      <c r="K287" s="69">
        <v>452.29999999999995</v>
      </c>
      <c r="L287" s="80">
        <v>0</v>
      </c>
      <c r="M287" s="69">
        <v>0</v>
      </c>
      <c r="N287" s="80">
        <v>0</v>
      </c>
      <c r="O287" s="69">
        <v>0</v>
      </c>
      <c r="P287" s="69">
        <v>0</v>
      </c>
      <c r="Q287" s="69">
        <v>0</v>
      </c>
      <c r="R287" s="69">
        <v>54.4</v>
      </c>
      <c r="S287" s="69">
        <v>6.4</v>
      </c>
      <c r="T287" s="69">
        <v>202.7</v>
      </c>
      <c r="U287" s="80">
        <v>0</v>
      </c>
      <c r="V287" s="69">
        <v>0</v>
      </c>
      <c r="W287" s="80">
        <f t="shared" si="116"/>
        <v>0.19529858720170962</v>
      </c>
      <c r="X287" s="69">
        <v>329</v>
      </c>
      <c r="Y287" s="69">
        <v>10.6</v>
      </c>
      <c r="Z287" s="69">
        <v>0</v>
      </c>
      <c r="AA287" s="69">
        <v>0</v>
      </c>
      <c r="AB287" s="60">
        <f>H287+I287+K287+M287+O287+P287+Q287+R287+S287+T287+V287+X287+Y287+Z287+AA287</f>
        <v>2773.6</v>
      </c>
      <c r="AC287" s="60">
        <v>0</v>
      </c>
      <c r="AD287" s="69">
        <f>AC287+Y287+X287+V287</f>
        <v>339.6</v>
      </c>
      <c r="AE287" s="69">
        <f>H287+I287+K287+M287+O287+Q287+R287+S287+T287+Z287+AA287</f>
        <v>2434</v>
      </c>
      <c r="AF287" s="277">
        <f t="shared" si="114"/>
        <v>0.7</v>
      </c>
      <c r="AG287" s="278">
        <f>H287*AF287</f>
        <v>1179.2199999999998</v>
      </c>
      <c r="AH287" s="278"/>
      <c r="AI287" s="60"/>
      <c r="AJ287" s="238">
        <v>0.20159088210851242</v>
      </c>
      <c r="AK287" s="60">
        <v>339.6</v>
      </c>
      <c r="AL287" s="69"/>
      <c r="AM287" s="438">
        <v>0</v>
      </c>
      <c r="AN287" s="69">
        <v>0</v>
      </c>
    </row>
    <row r="288" spans="2:40" s="1" customFormat="1" ht="15.75" x14ac:dyDescent="0.25">
      <c r="B288" s="34">
        <v>276</v>
      </c>
      <c r="C288" s="683"/>
      <c r="D288" s="15" t="s">
        <v>230</v>
      </c>
      <c r="E288" s="116">
        <v>0</v>
      </c>
      <c r="F288" s="116">
        <v>35</v>
      </c>
      <c r="G288" s="116">
        <v>24</v>
      </c>
      <c r="H288" s="69">
        <v>2114.3999999999996</v>
      </c>
      <c r="I288" s="69">
        <v>13.2</v>
      </c>
      <c r="J288" s="80">
        <v>9.8562239878925484E-2</v>
      </c>
      <c r="K288" s="69">
        <v>208.4</v>
      </c>
      <c r="L288" s="80">
        <v>0</v>
      </c>
      <c r="M288" s="69">
        <v>0</v>
      </c>
      <c r="N288" s="80">
        <v>0</v>
      </c>
      <c r="O288" s="69">
        <v>0</v>
      </c>
      <c r="P288" s="69">
        <v>0</v>
      </c>
      <c r="Q288" s="69">
        <v>0</v>
      </c>
      <c r="R288" s="69">
        <v>146.1</v>
      </c>
      <c r="S288" s="69">
        <v>12.7</v>
      </c>
      <c r="T288" s="69">
        <v>214.49999999999997</v>
      </c>
      <c r="U288" s="80">
        <v>0</v>
      </c>
      <c r="V288" s="69">
        <v>0</v>
      </c>
      <c r="W288" s="80">
        <f t="shared" si="116"/>
        <v>0.19527998486568296</v>
      </c>
      <c r="X288" s="69">
        <v>412.9</v>
      </c>
      <c r="Y288" s="69">
        <v>27.9</v>
      </c>
      <c r="Z288" s="69">
        <v>0</v>
      </c>
      <c r="AA288" s="69">
        <v>0</v>
      </c>
      <c r="AB288" s="60">
        <f>H288+I288+K288+M288+O288+P288+Q288+R288+S288+T288+V288+X288+Y288+Z288+AA288</f>
        <v>3150.0999999999995</v>
      </c>
      <c r="AC288" s="60">
        <v>0</v>
      </c>
      <c r="AD288" s="69">
        <f>AC288+Y288+X288+V288</f>
        <v>440.79999999999995</v>
      </c>
      <c r="AE288" s="69">
        <f>H288+I288+K288+M288+O288+Q288+R288+S288+T288+Z288+AA288</f>
        <v>2709.2999999999993</v>
      </c>
      <c r="AF288" s="277">
        <f t="shared" si="114"/>
        <v>0.7</v>
      </c>
      <c r="AG288" s="278">
        <f>H288*AF288</f>
        <v>1480.0799999999997</v>
      </c>
      <c r="AH288" s="278"/>
      <c r="AI288" s="60"/>
      <c r="AJ288" s="238">
        <v>0.20847521755580781</v>
      </c>
      <c r="AK288" s="60">
        <v>440.79999999999995</v>
      </c>
      <c r="AL288" s="69"/>
      <c r="AM288" s="438">
        <v>0</v>
      </c>
      <c r="AN288" s="69">
        <v>0</v>
      </c>
    </row>
    <row r="289" spans="2:40" s="1" customFormat="1" ht="42" customHeight="1" x14ac:dyDescent="0.25">
      <c r="B289" s="34">
        <v>277</v>
      </c>
      <c r="C289" s="663" t="s">
        <v>231</v>
      </c>
      <c r="D289" s="664"/>
      <c r="E289" s="117">
        <f t="shared" ref="E289:AA289" si="119">E291</f>
        <v>115</v>
      </c>
      <c r="F289" s="117">
        <f t="shared" si="119"/>
        <v>719</v>
      </c>
      <c r="G289" s="117">
        <f t="shared" si="119"/>
        <v>608</v>
      </c>
      <c r="H289" s="132">
        <f t="shared" si="119"/>
        <v>56351.200000000004</v>
      </c>
      <c r="I289" s="132">
        <f t="shared" si="119"/>
        <v>2082.9</v>
      </c>
      <c r="J289" s="87">
        <f>K289/H289</f>
        <v>0.31850785786283164</v>
      </c>
      <c r="K289" s="132">
        <f t="shared" si="119"/>
        <v>17948.3</v>
      </c>
      <c r="L289" s="87">
        <f>M289/H289</f>
        <v>1.0381322846718436E-3</v>
      </c>
      <c r="M289" s="132">
        <f t="shared" si="119"/>
        <v>58.5</v>
      </c>
      <c r="N289" s="87">
        <f>O289/H289</f>
        <v>0</v>
      </c>
      <c r="O289" s="132">
        <f t="shared" si="119"/>
        <v>0</v>
      </c>
      <c r="P289" s="132">
        <f t="shared" si="119"/>
        <v>0</v>
      </c>
      <c r="Q289" s="132">
        <f t="shared" si="119"/>
        <v>0</v>
      </c>
      <c r="R289" s="132">
        <f t="shared" si="119"/>
        <v>1483.4</v>
      </c>
      <c r="S289" s="132">
        <f t="shared" si="119"/>
        <v>251.40000000000003</v>
      </c>
      <c r="T289" s="132">
        <f t="shared" si="119"/>
        <v>7924.7999999999993</v>
      </c>
      <c r="U289" s="87">
        <f>V289/H289</f>
        <v>0</v>
      </c>
      <c r="V289" s="132">
        <f t="shared" si="119"/>
        <v>0</v>
      </c>
      <c r="W289" s="87">
        <f t="shared" si="116"/>
        <v>0.29999538607873472</v>
      </c>
      <c r="X289" s="315">
        <f t="shared" si="119"/>
        <v>16905.099999999999</v>
      </c>
      <c r="Y289" s="132">
        <f t="shared" si="119"/>
        <v>0</v>
      </c>
      <c r="Z289" s="132">
        <f t="shared" si="119"/>
        <v>0</v>
      </c>
      <c r="AA289" s="132">
        <f t="shared" si="119"/>
        <v>0</v>
      </c>
      <c r="AB289" s="132">
        <f>AB290+AB291</f>
        <v>107404.49999999999</v>
      </c>
      <c r="AC289" s="129">
        <f>AC291+AC290</f>
        <v>4354.5999999999995</v>
      </c>
      <c r="AD289" s="129">
        <f>AD291+AD290</f>
        <v>22264</v>
      </c>
      <c r="AE289" s="129">
        <f>AE291+AE290</f>
        <v>89495.1</v>
      </c>
      <c r="AF289" s="258">
        <f t="shared" si="114"/>
        <v>0.7</v>
      </c>
      <c r="AG289" s="255">
        <f>AG291+AG290</f>
        <v>41007.47</v>
      </c>
      <c r="AH289" s="255"/>
      <c r="AI289" s="129">
        <v>19343.7</v>
      </c>
      <c r="AJ289" s="226">
        <v>0.73836404548616519</v>
      </c>
      <c r="AK289" s="132">
        <v>41607.699999999997</v>
      </c>
      <c r="AL289" s="132"/>
      <c r="AM289" s="424"/>
      <c r="AN289" s="129">
        <v>2303.1999999999998</v>
      </c>
    </row>
    <row r="290" spans="2:40" s="1" customFormat="1" ht="18.75" x14ac:dyDescent="0.25">
      <c r="B290" s="34">
        <v>278</v>
      </c>
      <c r="C290" s="306" t="s">
        <v>815</v>
      </c>
      <c r="D290" s="207"/>
      <c r="E290" s="350"/>
      <c r="F290" s="350">
        <v>21</v>
      </c>
      <c r="G290" s="350">
        <v>21</v>
      </c>
      <c r="H290" s="355">
        <v>2230.9</v>
      </c>
      <c r="I290" s="355">
        <v>132</v>
      </c>
      <c r="J290" s="363">
        <f>K290/H290</f>
        <v>0.330046169707293</v>
      </c>
      <c r="K290" s="364">
        <v>736.3</v>
      </c>
      <c r="L290" s="363">
        <v>0</v>
      </c>
      <c r="M290" s="364">
        <v>0</v>
      </c>
      <c r="N290" s="363">
        <v>0</v>
      </c>
      <c r="O290" s="355">
        <v>0</v>
      </c>
      <c r="P290" s="355">
        <v>0</v>
      </c>
      <c r="Q290" s="355">
        <v>0</v>
      </c>
      <c r="R290" s="355">
        <v>0</v>
      </c>
      <c r="S290" s="355">
        <v>0</v>
      </c>
      <c r="T290" s="355">
        <v>295.39999999999998</v>
      </c>
      <c r="U290" s="363">
        <f>V290/H290</f>
        <v>0</v>
      </c>
      <c r="V290" s="355"/>
      <c r="W290" s="363">
        <f t="shared" si="116"/>
        <v>0.45017705858622076</v>
      </c>
      <c r="X290" s="365">
        <f>446.2+558.1</f>
        <v>1004.3</v>
      </c>
      <c r="Y290" s="355">
        <v>0</v>
      </c>
      <c r="Z290" s="355">
        <v>0</v>
      </c>
      <c r="AA290" s="355">
        <v>0</v>
      </c>
      <c r="AB290" s="355">
        <f>H290+I290+K290+M290+O290+P290+Q290+R290+S290+T290+V290+X290+Y290+Z290+AA290</f>
        <v>4398.8999999999996</v>
      </c>
      <c r="AC290" s="356">
        <v>522.70000000000005</v>
      </c>
      <c r="AD290" s="309">
        <f>AC290+Y290+X290+V290</f>
        <v>1527</v>
      </c>
      <c r="AE290" s="355">
        <f>H290+I290+K290+M290+O290+Q290+R290+S290+T290+Z290+AA290</f>
        <v>3394.6</v>
      </c>
      <c r="AF290" s="358">
        <f t="shared" si="114"/>
        <v>0.7</v>
      </c>
      <c r="AG290" s="359">
        <f>H290*AF290</f>
        <v>1561.6299999999999</v>
      </c>
      <c r="AH290" s="359"/>
      <c r="AI290" s="360">
        <v>634.6</v>
      </c>
      <c r="AJ290" s="357">
        <v>0.96893630373391892</v>
      </c>
      <c r="AK290" s="362">
        <v>2161.6</v>
      </c>
      <c r="AL290" s="355"/>
      <c r="AM290" s="434"/>
      <c r="AN290" s="355">
        <v>0</v>
      </c>
    </row>
    <row r="291" spans="2:40" s="1" customFormat="1" ht="18.75" x14ac:dyDescent="0.3">
      <c r="B291" s="34">
        <v>279</v>
      </c>
      <c r="C291" s="10" t="s">
        <v>710</v>
      </c>
      <c r="D291" s="18"/>
      <c r="E291" s="154">
        <f t="shared" ref="E291:AB291" si="120">E292+E294+E297+E300+E303+E306+E309+E312+E315+E318+E322+E325</f>
        <v>115</v>
      </c>
      <c r="F291" s="154">
        <f t="shared" si="120"/>
        <v>719</v>
      </c>
      <c r="G291" s="154">
        <f t="shared" si="120"/>
        <v>608</v>
      </c>
      <c r="H291" s="65">
        <f t="shared" si="120"/>
        <v>56351.200000000004</v>
      </c>
      <c r="I291" s="65">
        <f t="shared" si="120"/>
        <v>2082.9</v>
      </c>
      <c r="J291" s="94">
        <f>K291/H291</f>
        <v>0.31850785786283164</v>
      </c>
      <c r="K291" s="65">
        <f t="shared" si="120"/>
        <v>17948.3</v>
      </c>
      <c r="L291" s="94">
        <f>M291/H291</f>
        <v>1.0381322846718436E-3</v>
      </c>
      <c r="M291" s="65">
        <f t="shared" si="120"/>
        <v>58.5</v>
      </c>
      <c r="N291" s="94">
        <f>O291/H291</f>
        <v>0</v>
      </c>
      <c r="O291" s="65">
        <f t="shared" si="120"/>
        <v>0</v>
      </c>
      <c r="P291" s="65">
        <f t="shared" si="120"/>
        <v>0</v>
      </c>
      <c r="Q291" s="65">
        <f t="shared" si="120"/>
        <v>0</v>
      </c>
      <c r="R291" s="65">
        <f t="shared" si="120"/>
        <v>1483.4</v>
      </c>
      <c r="S291" s="65">
        <f t="shared" si="120"/>
        <v>251.40000000000003</v>
      </c>
      <c r="T291" s="65">
        <f t="shared" si="120"/>
        <v>7924.7999999999993</v>
      </c>
      <c r="U291" s="94">
        <f>V291/H291</f>
        <v>0</v>
      </c>
      <c r="V291" s="65">
        <f t="shared" si="120"/>
        <v>0</v>
      </c>
      <c r="W291" s="94">
        <f t="shared" si="116"/>
        <v>0.29999538607873472</v>
      </c>
      <c r="X291" s="65">
        <f t="shared" si="120"/>
        <v>16905.099999999999</v>
      </c>
      <c r="Y291" s="65">
        <f t="shared" si="120"/>
        <v>0</v>
      </c>
      <c r="Z291" s="65">
        <f t="shared" si="120"/>
        <v>0</v>
      </c>
      <c r="AA291" s="65">
        <f t="shared" si="120"/>
        <v>0</v>
      </c>
      <c r="AB291" s="65">
        <f t="shared" si="120"/>
        <v>103005.59999999999</v>
      </c>
      <c r="AC291" s="62">
        <f>AC292+AC294+AC297+AC300+AC303+AC306+AC309+AC312+AC315+AC318+AC322+AC325</f>
        <v>3831.8999999999996</v>
      </c>
      <c r="AD291" s="62">
        <f>AD292+AD294+AD297+AD300+AD303+AD306+AD309+AD312+AD315+AD318+AD322+AD325</f>
        <v>20737</v>
      </c>
      <c r="AE291" s="62">
        <f>AE292+AE294+AE297+AE300+AE303+AE306+AE309+AE312+AE315+AE318+AE322+AE325</f>
        <v>86100.5</v>
      </c>
      <c r="AF291" s="267">
        <f t="shared" si="114"/>
        <v>0.7</v>
      </c>
      <c r="AG291" s="268">
        <f>AG292+AG294+AG297+AG300+AG303+AG306+AG309+AG312+AG315+AG318+AG322+AG325</f>
        <v>39445.840000000004</v>
      </c>
      <c r="AH291" s="268"/>
      <c r="AI291" s="62">
        <v>18709.100000000002</v>
      </c>
      <c r="AJ291" s="232">
        <v>0.70000461392126523</v>
      </c>
      <c r="AK291" s="65">
        <v>39446.100000000006</v>
      </c>
      <c r="AL291" s="65"/>
      <c r="AM291" s="429">
        <v>0</v>
      </c>
      <c r="AN291" s="65">
        <v>2303.1999999999998</v>
      </c>
    </row>
    <row r="292" spans="2:40" s="1" customFormat="1" ht="15.75" customHeight="1" x14ac:dyDescent="0.25">
      <c r="B292" s="34">
        <v>280</v>
      </c>
      <c r="C292" s="683" t="s">
        <v>232</v>
      </c>
      <c r="D292" s="11" t="s">
        <v>124</v>
      </c>
      <c r="E292" s="125">
        <f t="shared" ref="E292:AB292" si="121">E293</f>
        <v>8</v>
      </c>
      <c r="F292" s="125">
        <f t="shared" si="121"/>
        <v>47</v>
      </c>
      <c r="G292" s="125">
        <f t="shared" si="121"/>
        <v>42</v>
      </c>
      <c r="H292" s="57">
        <f t="shared" si="121"/>
        <v>3793.1000000000004</v>
      </c>
      <c r="I292" s="57">
        <f t="shared" si="121"/>
        <v>130.80000000000001</v>
      </c>
      <c r="J292" s="82">
        <f>K292/H292</f>
        <v>0.31441301310273911</v>
      </c>
      <c r="K292" s="57">
        <f t="shared" si="121"/>
        <v>1192.5999999999999</v>
      </c>
      <c r="L292" s="82">
        <f>M292/H292</f>
        <v>0</v>
      </c>
      <c r="M292" s="57">
        <f t="shared" si="121"/>
        <v>0</v>
      </c>
      <c r="N292" s="82">
        <f t="shared" si="121"/>
        <v>0</v>
      </c>
      <c r="O292" s="57">
        <f t="shared" si="121"/>
        <v>0</v>
      </c>
      <c r="P292" s="57">
        <f t="shared" si="121"/>
        <v>0</v>
      </c>
      <c r="Q292" s="57">
        <f t="shared" si="121"/>
        <v>0</v>
      </c>
      <c r="R292" s="57">
        <f t="shared" si="121"/>
        <v>75.400000000000006</v>
      </c>
      <c r="S292" s="57">
        <f t="shared" si="121"/>
        <v>12.8</v>
      </c>
      <c r="T292" s="57">
        <f t="shared" si="121"/>
        <v>528.6</v>
      </c>
      <c r="U292" s="82">
        <f>V292/H292</f>
        <v>0</v>
      </c>
      <c r="V292" s="57">
        <f t="shared" si="121"/>
        <v>0</v>
      </c>
      <c r="W292" s="82">
        <f t="shared" si="116"/>
        <v>0.30001845456223131</v>
      </c>
      <c r="X292" s="57">
        <f t="shared" si="121"/>
        <v>1137.9999999999998</v>
      </c>
      <c r="Y292" s="57">
        <f t="shared" si="121"/>
        <v>0</v>
      </c>
      <c r="Z292" s="57">
        <f t="shared" si="121"/>
        <v>0</v>
      </c>
      <c r="AA292" s="57">
        <f t="shared" si="121"/>
        <v>0</v>
      </c>
      <c r="AB292" s="57">
        <f t="shared" si="121"/>
        <v>6871.3</v>
      </c>
      <c r="AC292" s="141">
        <f>AC293</f>
        <v>255.6</v>
      </c>
      <c r="AD292" s="141">
        <f>AD293</f>
        <v>1393.5999999999997</v>
      </c>
      <c r="AE292" s="141">
        <f>AE293</f>
        <v>5733.3</v>
      </c>
      <c r="AF292" s="269">
        <f t="shared" si="114"/>
        <v>0.7</v>
      </c>
      <c r="AG292" s="270">
        <f>AG293</f>
        <v>2655.17</v>
      </c>
      <c r="AH292" s="270"/>
      <c r="AI292" s="141">
        <v>1261.5999999999999</v>
      </c>
      <c r="AJ292" s="233">
        <v>0.70000790909809907</v>
      </c>
      <c r="AK292" s="57">
        <v>2655.2</v>
      </c>
      <c r="AL292" s="57"/>
      <c r="AM292" s="433">
        <v>0</v>
      </c>
      <c r="AN292" s="57">
        <v>269.3</v>
      </c>
    </row>
    <row r="293" spans="2:40" s="1" customFormat="1" ht="15.75" x14ac:dyDescent="0.25">
      <c r="B293" s="34">
        <v>281</v>
      </c>
      <c r="C293" s="683"/>
      <c r="D293" s="15" t="s">
        <v>233</v>
      </c>
      <c r="E293" s="116">
        <v>8</v>
      </c>
      <c r="F293" s="116">
        <v>47</v>
      </c>
      <c r="G293" s="116">
        <v>42</v>
      </c>
      <c r="H293" s="69">
        <v>3793.1000000000004</v>
      </c>
      <c r="I293" s="69">
        <v>130.80000000000001</v>
      </c>
      <c r="J293" s="80">
        <v>0.31441301310273911</v>
      </c>
      <c r="K293" s="69">
        <v>1192.5999999999999</v>
      </c>
      <c r="L293" s="80">
        <v>0</v>
      </c>
      <c r="M293" s="69">
        <v>0</v>
      </c>
      <c r="N293" s="80">
        <v>0</v>
      </c>
      <c r="O293" s="69">
        <v>0</v>
      </c>
      <c r="P293" s="69">
        <v>0</v>
      </c>
      <c r="Q293" s="69">
        <v>0</v>
      </c>
      <c r="R293" s="69">
        <v>75.400000000000006</v>
      </c>
      <c r="S293" s="69">
        <v>12.8</v>
      </c>
      <c r="T293" s="69">
        <v>528.6</v>
      </c>
      <c r="U293" s="80">
        <v>0</v>
      </c>
      <c r="V293" s="69">
        <v>0</v>
      </c>
      <c r="W293" s="80">
        <f t="shared" si="116"/>
        <v>0.30001845456223131</v>
      </c>
      <c r="X293" s="69">
        <v>1137.9999999999998</v>
      </c>
      <c r="Y293" s="69">
        <v>0</v>
      </c>
      <c r="Z293" s="69">
        <v>0</v>
      </c>
      <c r="AA293" s="69">
        <v>0</v>
      </c>
      <c r="AB293" s="60">
        <f>H293+I293+K293+M293+O293+P293+Q293+R293+S293+T293+V293+X293+Y293+Z293+AA293</f>
        <v>6871.3</v>
      </c>
      <c r="AC293" s="143">
        <v>255.6</v>
      </c>
      <c r="AD293" s="69">
        <f>AC293+Y293+X293+V293</f>
        <v>1393.5999999999997</v>
      </c>
      <c r="AE293" s="69">
        <f>H293+I293+K293+M293+O293+Q293+R293+S293+T293+Z293+AA293</f>
        <v>5733.3</v>
      </c>
      <c r="AF293" s="277">
        <f t="shared" si="114"/>
        <v>0.7</v>
      </c>
      <c r="AG293" s="278">
        <f>H293*AF293</f>
        <v>2655.17</v>
      </c>
      <c r="AH293" s="278"/>
      <c r="AI293" s="225">
        <v>1261.5999999999999</v>
      </c>
      <c r="AJ293" s="238">
        <v>0.70000790909809907</v>
      </c>
      <c r="AK293" s="60">
        <v>2655.2</v>
      </c>
      <c r="AL293" s="69">
        <v>154</v>
      </c>
      <c r="AM293" s="438">
        <v>7.0999999999999994E-2</v>
      </c>
      <c r="AN293" s="69">
        <v>269.3</v>
      </c>
    </row>
    <row r="294" spans="2:40" s="1" customFormat="1" ht="15.75" customHeight="1" x14ac:dyDescent="0.25">
      <c r="B294" s="34">
        <v>282</v>
      </c>
      <c r="C294" s="683" t="s">
        <v>234</v>
      </c>
      <c r="D294" s="11" t="s">
        <v>124</v>
      </c>
      <c r="E294" s="125">
        <f t="shared" ref="E294:AB294" si="122">SUM(E295:E296)</f>
        <v>8</v>
      </c>
      <c r="F294" s="125">
        <f t="shared" si="122"/>
        <v>55</v>
      </c>
      <c r="G294" s="125">
        <f t="shared" si="122"/>
        <v>44</v>
      </c>
      <c r="H294" s="57">
        <f t="shared" si="122"/>
        <v>4080.1000000000004</v>
      </c>
      <c r="I294" s="57">
        <f t="shared" si="122"/>
        <v>164.9</v>
      </c>
      <c r="J294" s="82">
        <f>K294/H294</f>
        <v>0.31491875199137276</v>
      </c>
      <c r="K294" s="57">
        <f t="shared" si="122"/>
        <v>1284.9000000000001</v>
      </c>
      <c r="L294" s="82">
        <f>M294/H294</f>
        <v>0</v>
      </c>
      <c r="M294" s="57">
        <f t="shared" si="122"/>
        <v>0</v>
      </c>
      <c r="N294" s="82">
        <f t="shared" si="122"/>
        <v>0</v>
      </c>
      <c r="O294" s="57">
        <f t="shared" si="122"/>
        <v>0</v>
      </c>
      <c r="P294" s="57">
        <f t="shared" si="122"/>
        <v>0</v>
      </c>
      <c r="Q294" s="57">
        <f t="shared" si="122"/>
        <v>0</v>
      </c>
      <c r="R294" s="57">
        <f t="shared" si="122"/>
        <v>150.89999999999998</v>
      </c>
      <c r="S294" s="57">
        <f t="shared" si="122"/>
        <v>25.5</v>
      </c>
      <c r="T294" s="57">
        <f t="shared" si="122"/>
        <v>577.59999999999991</v>
      </c>
      <c r="U294" s="82">
        <f>V294/H294</f>
        <v>0</v>
      </c>
      <c r="V294" s="57">
        <f t="shared" si="122"/>
        <v>0</v>
      </c>
      <c r="W294" s="82">
        <f t="shared" si="116"/>
        <v>0.29999264723903823</v>
      </c>
      <c r="X294" s="57">
        <f t="shared" si="122"/>
        <v>1224</v>
      </c>
      <c r="Y294" s="57">
        <f t="shared" si="122"/>
        <v>0</v>
      </c>
      <c r="Z294" s="57">
        <f t="shared" si="122"/>
        <v>0</v>
      </c>
      <c r="AA294" s="57">
        <f t="shared" si="122"/>
        <v>0</v>
      </c>
      <c r="AB294" s="57">
        <f t="shared" si="122"/>
        <v>7507.9</v>
      </c>
      <c r="AC294" s="141">
        <f>SUM(AC295:AC296)</f>
        <v>279.3</v>
      </c>
      <c r="AD294" s="141">
        <f>SUM(AD295:AD296)</f>
        <v>1503.3000000000002</v>
      </c>
      <c r="AE294" s="141">
        <f>SUM(AE295:AE296)</f>
        <v>6283.9</v>
      </c>
      <c r="AF294" s="269">
        <f t="shared" si="114"/>
        <v>0.7</v>
      </c>
      <c r="AG294" s="270">
        <f>SUM(AG295:AG296)</f>
        <v>2856.0699999999997</v>
      </c>
      <c r="AH294" s="270"/>
      <c r="AI294" s="141">
        <v>1352.8</v>
      </c>
      <c r="AJ294" s="233">
        <v>0.70000735276096182</v>
      </c>
      <c r="AK294" s="57">
        <v>2856.1000000000004</v>
      </c>
      <c r="AL294" s="57"/>
      <c r="AM294" s="433">
        <v>0</v>
      </c>
      <c r="AN294" s="57">
        <v>196.1</v>
      </c>
    </row>
    <row r="295" spans="2:40" s="1" customFormat="1" ht="15.75" x14ac:dyDescent="0.25">
      <c r="B295" s="34">
        <v>283</v>
      </c>
      <c r="C295" s="683"/>
      <c r="D295" s="15" t="s">
        <v>235</v>
      </c>
      <c r="E295" s="116">
        <v>5</v>
      </c>
      <c r="F295" s="116">
        <v>39</v>
      </c>
      <c r="G295" s="116">
        <v>29</v>
      </c>
      <c r="H295" s="69">
        <v>2761.8</v>
      </c>
      <c r="I295" s="69">
        <v>112.10000000000001</v>
      </c>
      <c r="J295" s="80">
        <v>0.29694402201462811</v>
      </c>
      <c r="K295" s="69">
        <v>820.1</v>
      </c>
      <c r="L295" s="80">
        <v>0</v>
      </c>
      <c r="M295" s="69">
        <v>0</v>
      </c>
      <c r="N295" s="80">
        <v>0</v>
      </c>
      <c r="O295" s="69">
        <v>0</v>
      </c>
      <c r="P295" s="69">
        <v>0</v>
      </c>
      <c r="Q295" s="69">
        <v>0</v>
      </c>
      <c r="R295" s="69">
        <v>100.6</v>
      </c>
      <c r="S295" s="69">
        <v>17</v>
      </c>
      <c r="T295" s="69">
        <v>386.69999999999993</v>
      </c>
      <c r="U295" s="80">
        <v>0</v>
      </c>
      <c r="V295" s="69">
        <v>0</v>
      </c>
      <c r="W295" s="80">
        <f t="shared" si="116"/>
        <v>0.29998551669201245</v>
      </c>
      <c r="X295" s="69">
        <v>828.50000000000011</v>
      </c>
      <c r="Y295" s="69">
        <v>0</v>
      </c>
      <c r="Z295" s="69">
        <v>0</v>
      </c>
      <c r="AA295" s="69">
        <v>0</v>
      </c>
      <c r="AB295" s="60">
        <f>H295+I295+K295+M295+O295+P295+Q295+R295+S295+T295+V295+X295+Y295+Z295+AA295</f>
        <v>5026.8</v>
      </c>
      <c r="AC295" s="143">
        <v>187</v>
      </c>
      <c r="AD295" s="69">
        <f>AC295+Y295+X295+V295</f>
        <v>1015.5000000000001</v>
      </c>
      <c r="AE295" s="69">
        <f>H295+I295+K295+M295+O295+Q295+R295+S295+T295+Z295+AA295</f>
        <v>4198.3</v>
      </c>
      <c r="AF295" s="277">
        <f t="shared" si="114"/>
        <v>0.7</v>
      </c>
      <c r="AG295" s="278">
        <f>H295*AF295</f>
        <v>1933.26</v>
      </c>
      <c r="AH295" s="278"/>
      <c r="AI295" s="225">
        <v>917.8</v>
      </c>
      <c r="AJ295" s="238">
        <v>0.70001448330798755</v>
      </c>
      <c r="AK295" s="60">
        <v>1933.3000000000002</v>
      </c>
      <c r="AL295" s="69">
        <v>175</v>
      </c>
      <c r="AM295" s="438">
        <v>7.0999999999999994E-2</v>
      </c>
      <c r="AN295" s="69">
        <v>196.1</v>
      </c>
    </row>
    <row r="296" spans="2:40" s="1" customFormat="1" ht="15.75" x14ac:dyDescent="0.25">
      <c r="B296" s="34">
        <v>284</v>
      </c>
      <c r="C296" s="683"/>
      <c r="D296" s="15" t="s">
        <v>236</v>
      </c>
      <c r="E296" s="116">
        <v>3</v>
      </c>
      <c r="F296" s="116">
        <v>16</v>
      </c>
      <c r="G296" s="116">
        <v>15</v>
      </c>
      <c r="H296" s="69">
        <v>1318.3</v>
      </c>
      <c r="I296" s="69">
        <v>52.800000000000004</v>
      </c>
      <c r="J296" s="80">
        <v>0.35257528635363727</v>
      </c>
      <c r="K296" s="69">
        <v>464.8</v>
      </c>
      <c r="L296" s="80">
        <v>0</v>
      </c>
      <c r="M296" s="69">
        <v>0</v>
      </c>
      <c r="N296" s="80">
        <v>0</v>
      </c>
      <c r="O296" s="69">
        <v>0</v>
      </c>
      <c r="P296" s="69">
        <v>0</v>
      </c>
      <c r="Q296" s="69">
        <v>0</v>
      </c>
      <c r="R296" s="69">
        <v>50.3</v>
      </c>
      <c r="S296" s="69">
        <v>8.5</v>
      </c>
      <c r="T296" s="69">
        <v>190.9</v>
      </c>
      <c r="U296" s="80">
        <v>0</v>
      </c>
      <c r="V296" s="69">
        <v>0</v>
      </c>
      <c r="W296" s="80">
        <f t="shared" si="116"/>
        <v>0.30000758552681484</v>
      </c>
      <c r="X296" s="69">
        <v>395.5</v>
      </c>
      <c r="Y296" s="69">
        <v>0</v>
      </c>
      <c r="Z296" s="69">
        <v>0</v>
      </c>
      <c r="AA296" s="69">
        <v>0</v>
      </c>
      <c r="AB296" s="60">
        <f>H296+I296+K296+M296+O296+P296+Q296+R296+S296+T296+V296+X296+Y296+Z296+AA296</f>
        <v>2481.1</v>
      </c>
      <c r="AC296" s="143">
        <v>92.3</v>
      </c>
      <c r="AD296" s="69">
        <f>AC296+Y296+X296+V296</f>
        <v>487.8</v>
      </c>
      <c r="AE296" s="69">
        <f>H296+I296+K296+M296+O296+Q296+R296+S296+T296+Z296+AA296</f>
        <v>2085.6</v>
      </c>
      <c r="AF296" s="277">
        <f t="shared" si="114"/>
        <v>0.7</v>
      </c>
      <c r="AG296" s="278">
        <f>H296*AF296</f>
        <v>922.81</v>
      </c>
      <c r="AH296" s="278"/>
      <c r="AI296" s="225">
        <v>435</v>
      </c>
      <c r="AJ296" s="238">
        <v>0.69999241447318516</v>
      </c>
      <c r="AK296" s="60">
        <v>922.8</v>
      </c>
      <c r="AL296" s="69"/>
      <c r="AM296" s="438">
        <v>0</v>
      </c>
      <c r="AN296" s="69">
        <v>0</v>
      </c>
    </row>
    <row r="297" spans="2:40" s="1" customFormat="1" ht="15.75" customHeight="1" x14ac:dyDescent="0.25">
      <c r="B297" s="34">
        <v>285</v>
      </c>
      <c r="C297" s="683" t="s">
        <v>237</v>
      </c>
      <c r="D297" s="11" t="s">
        <v>124</v>
      </c>
      <c r="E297" s="125">
        <f t="shared" ref="E297:AB297" si="123">SUM(E298:E299)</f>
        <v>10</v>
      </c>
      <c r="F297" s="125">
        <f t="shared" si="123"/>
        <v>72</v>
      </c>
      <c r="G297" s="125">
        <f t="shared" si="123"/>
        <v>53</v>
      </c>
      <c r="H297" s="57">
        <f t="shared" si="123"/>
        <v>4421.3</v>
      </c>
      <c r="I297" s="57">
        <f t="shared" si="123"/>
        <v>196.8</v>
      </c>
      <c r="J297" s="82">
        <f>K297/H297</f>
        <v>0.35288263632868155</v>
      </c>
      <c r="K297" s="57">
        <f t="shared" si="123"/>
        <v>1560.1999999999998</v>
      </c>
      <c r="L297" s="82">
        <f>M297/H297</f>
        <v>0</v>
      </c>
      <c r="M297" s="57">
        <f t="shared" si="123"/>
        <v>0</v>
      </c>
      <c r="N297" s="82">
        <f t="shared" si="123"/>
        <v>0</v>
      </c>
      <c r="O297" s="57">
        <f t="shared" si="123"/>
        <v>0</v>
      </c>
      <c r="P297" s="57">
        <f t="shared" si="123"/>
        <v>0</v>
      </c>
      <c r="Q297" s="57">
        <f t="shared" si="123"/>
        <v>0</v>
      </c>
      <c r="R297" s="57">
        <f t="shared" si="123"/>
        <v>100.5</v>
      </c>
      <c r="S297" s="57">
        <f t="shared" si="123"/>
        <v>17.100000000000001</v>
      </c>
      <c r="T297" s="57">
        <f t="shared" si="123"/>
        <v>635.5</v>
      </c>
      <c r="U297" s="82">
        <f>V297/H297</f>
        <v>0</v>
      </c>
      <c r="V297" s="57">
        <f t="shared" si="123"/>
        <v>0</v>
      </c>
      <c r="W297" s="82">
        <f t="shared" si="116"/>
        <v>0.30002487956031032</v>
      </c>
      <c r="X297" s="57">
        <f t="shared" si="123"/>
        <v>1326.5</v>
      </c>
      <c r="Y297" s="57">
        <f t="shared" si="123"/>
        <v>0</v>
      </c>
      <c r="Z297" s="57">
        <f t="shared" si="123"/>
        <v>0</v>
      </c>
      <c r="AA297" s="57">
        <f t="shared" si="123"/>
        <v>0</v>
      </c>
      <c r="AB297" s="57">
        <f t="shared" si="123"/>
        <v>8257.9</v>
      </c>
      <c r="AC297" s="141">
        <f>SUM(AC298:AC299)</f>
        <v>307.2</v>
      </c>
      <c r="AD297" s="141">
        <f>SUM(AD298:AD299)</f>
        <v>1633.6999999999998</v>
      </c>
      <c r="AE297" s="141">
        <f>SUM(AE298:AE299)</f>
        <v>6931.4</v>
      </c>
      <c r="AF297" s="269">
        <f t="shared" si="114"/>
        <v>0.7</v>
      </c>
      <c r="AG297" s="270">
        <f>SUM(AG298:AG299)</f>
        <v>3094.91</v>
      </c>
      <c r="AH297" s="270"/>
      <c r="AI297" s="141">
        <v>1461.2</v>
      </c>
      <c r="AJ297" s="233">
        <v>0.6999977382217899</v>
      </c>
      <c r="AK297" s="57">
        <v>3094.8999999999996</v>
      </c>
      <c r="AL297" s="57"/>
      <c r="AM297" s="433">
        <v>0</v>
      </c>
      <c r="AN297" s="57">
        <v>251.1</v>
      </c>
    </row>
    <row r="298" spans="2:40" s="1" customFormat="1" ht="15.75" x14ac:dyDescent="0.25">
      <c r="B298" s="34">
        <v>286</v>
      </c>
      <c r="C298" s="683"/>
      <c r="D298" s="15" t="s">
        <v>238</v>
      </c>
      <c r="E298" s="116">
        <v>6</v>
      </c>
      <c r="F298" s="116">
        <v>48</v>
      </c>
      <c r="G298" s="116">
        <v>41</v>
      </c>
      <c r="H298" s="69">
        <v>3537.1</v>
      </c>
      <c r="I298" s="69">
        <v>135.6</v>
      </c>
      <c r="J298" s="80">
        <v>0.33123180006219782</v>
      </c>
      <c r="K298" s="69">
        <v>1171.5999999999999</v>
      </c>
      <c r="L298" s="80">
        <v>0</v>
      </c>
      <c r="M298" s="69">
        <v>0</v>
      </c>
      <c r="N298" s="80">
        <v>0</v>
      </c>
      <c r="O298" s="69">
        <v>0</v>
      </c>
      <c r="P298" s="69">
        <v>0</v>
      </c>
      <c r="Q298" s="69">
        <v>0</v>
      </c>
      <c r="R298" s="69">
        <v>75.400000000000006</v>
      </c>
      <c r="S298" s="69">
        <v>12.8</v>
      </c>
      <c r="T298" s="69">
        <v>499.59999999999997</v>
      </c>
      <c r="U298" s="80">
        <v>0</v>
      </c>
      <c r="V298" s="69">
        <v>0</v>
      </c>
      <c r="W298" s="80">
        <f t="shared" si="116"/>
        <v>0.30001979022362957</v>
      </c>
      <c r="X298" s="69">
        <v>1061.2</v>
      </c>
      <c r="Y298" s="69">
        <v>0</v>
      </c>
      <c r="Z298" s="69">
        <v>0</v>
      </c>
      <c r="AA298" s="69">
        <v>0</v>
      </c>
      <c r="AB298" s="60">
        <f>H298+I298+K298+M298+O298+P298+Q298+R298+S298+T298+V298+X298+Y298+Z298+AA298</f>
        <v>6493.2999999999993</v>
      </c>
      <c r="AC298" s="143">
        <v>241.6</v>
      </c>
      <c r="AD298" s="69">
        <f>AC298+Y298+X298+V298</f>
        <v>1302.8</v>
      </c>
      <c r="AE298" s="69">
        <f>H298+I298+K298+M298+O298+Q298+R298+S298+T298+Z298+AA298</f>
        <v>5432.0999999999995</v>
      </c>
      <c r="AF298" s="277">
        <f t="shared" si="114"/>
        <v>0.7</v>
      </c>
      <c r="AG298" s="278">
        <f>H298*AF298</f>
        <v>2475.9699999999998</v>
      </c>
      <c r="AH298" s="278"/>
      <c r="AI298" s="225">
        <v>1173.2</v>
      </c>
      <c r="AJ298" s="238">
        <v>0.70000848152441264</v>
      </c>
      <c r="AK298" s="60">
        <v>2476</v>
      </c>
      <c r="AL298" s="69">
        <v>169</v>
      </c>
      <c r="AM298" s="438">
        <v>7.0999999999999994E-2</v>
      </c>
      <c r="AN298" s="69">
        <v>251.1</v>
      </c>
    </row>
    <row r="299" spans="2:40" s="1" customFormat="1" ht="15.75" x14ac:dyDescent="0.25">
      <c r="B299" s="34">
        <v>287</v>
      </c>
      <c r="C299" s="683"/>
      <c r="D299" s="15" t="s">
        <v>239</v>
      </c>
      <c r="E299" s="116">
        <v>4</v>
      </c>
      <c r="F299" s="116">
        <v>24</v>
      </c>
      <c r="G299" s="116">
        <v>12</v>
      </c>
      <c r="H299" s="69">
        <v>884.2</v>
      </c>
      <c r="I299" s="69">
        <v>61.2</v>
      </c>
      <c r="J299" s="80">
        <v>0.43949332730151541</v>
      </c>
      <c r="K299" s="69">
        <v>388.59999999999997</v>
      </c>
      <c r="L299" s="80">
        <v>0</v>
      </c>
      <c r="M299" s="69">
        <v>0</v>
      </c>
      <c r="N299" s="80">
        <v>0</v>
      </c>
      <c r="O299" s="69">
        <v>0</v>
      </c>
      <c r="P299" s="69">
        <v>0</v>
      </c>
      <c r="Q299" s="69">
        <v>0</v>
      </c>
      <c r="R299" s="69">
        <v>25.1</v>
      </c>
      <c r="S299" s="69">
        <v>4.3</v>
      </c>
      <c r="T299" s="69">
        <v>135.9</v>
      </c>
      <c r="U299" s="80">
        <v>0</v>
      </c>
      <c r="V299" s="69">
        <v>0</v>
      </c>
      <c r="W299" s="80">
        <f t="shared" si="116"/>
        <v>0.30004523863379318</v>
      </c>
      <c r="X299" s="69">
        <v>265.29999999999995</v>
      </c>
      <c r="Y299" s="69">
        <v>0</v>
      </c>
      <c r="Z299" s="69">
        <v>0</v>
      </c>
      <c r="AA299" s="69">
        <v>0</v>
      </c>
      <c r="AB299" s="60">
        <f>H299+I299+K299+M299+O299+P299+Q299+R299+S299+T299+V299+X299+Y299+Z299+AA299</f>
        <v>1764.6</v>
      </c>
      <c r="AC299" s="143">
        <v>65.599999999999994</v>
      </c>
      <c r="AD299" s="69">
        <f>AC299+Y299+X299+V299</f>
        <v>330.9</v>
      </c>
      <c r="AE299" s="69">
        <f>H299+I299+K299+M299+O299+Q299+R299+S299+T299+Z299+AA299</f>
        <v>1499.3</v>
      </c>
      <c r="AF299" s="277">
        <f t="shared" si="114"/>
        <v>0.7</v>
      </c>
      <c r="AG299" s="278">
        <f>H299*AF299</f>
        <v>618.93999999999994</v>
      </c>
      <c r="AH299" s="278"/>
      <c r="AI299" s="225">
        <v>288</v>
      </c>
      <c r="AJ299" s="238">
        <v>0.69995476136620671</v>
      </c>
      <c r="AK299" s="60">
        <v>618.9</v>
      </c>
      <c r="AL299" s="69"/>
      <c r="AM299" s="438">
        <v>0</v>
      </c>
      <c r="AN299" s="69">
        <v>0</v>
      </c>
    </row>
    <row r="300" spans="2:40" s="1" customFormat="1" ht="15.75" customHeight="1" x14ac:dyDescent="0.25">
      <c r="B300" s="34">
        <v>288</v>
      </c>
      <c r="C300" s="683" t="s">
        <v>240</v>
      </c>
      <c r="D300" s="11" t="s">
        <v>124</v>
      </c>
      <c r="E300" s="125">
        <f t="shared" ref="E300:AB300" si="124">SUM(E301:E302)</f>
        <v>7</v>
      </c>
      <c r="F300" s="125">
        <f t="shared" si="124"/>
        <v>42</v>
      </c>
      <c r="G300" s="125">
        <f t="shared" si="124"/>
        <v>38</v>
      </c>
      <c r="H300" s="57">
        <f t="shared" si="124"/>
        <v>3588.7000000000003</v>
      </c>
      <c r="I300" s="57">
        <f t="shared" si="124"/>
        <v>141.60000000000002</v>
      </c>
      <c r="J300" s="82">
        <f>K300/H300</f>
        <v>0.3201159194137152</v>
      </c>
      <c r="K300" s="57">
        <f t="shared" si="124"/>
        <v>1148.7999999999997</v>
      </c>
      <c r="L300" s="82">
        <f>M300/H300</f>
        <v>0</v>
      </c>
      <c r="M300" s="57">
        <f t="shared" si="124"/>
        <v>0</v>
      </c>
      <c r="N300" s="82">
        <f t="shared" si="124"/>
        <v>0</v>
      </c>
      <c r="O300" s="57">
        <f t="shared" si="124"/>
        <v>0</v>
      </c>
      <c r="P300" s="57">
        <f t="shared" si="124"/>
        <v>0</v>
      </c>
      <c r="Q300" s="57">
        <f t="shared" si="124"/>
        <v>0</v>
      </c>
      <c r="R300" s="57">
        <f t="shared" si="124"/>
        <v>75.400000000000006</v>
      </c>
      <c r="S300" s="57">
        <f t="shared" si="124"/>
        <v>12.8</v>
      </c>
      <c r="T300" s="57">
        <f t="shared" si="124"/>
        <v>503.80000000000007</v>
      </c>
      <c r="U300" s="82">
        <f>V300/H300</f>
        <v>0</v>
      </c>
      <c r="V300" s="57">
        <f t="shared" si="124"/>
        <v>0</v>
      </c>
      <c r="W300" s="82">
        <f t="shared" si="116"/>
        <v>0.29999721347563185</v>
      </c>
      <c r="X300" s="57">
        <f t="shared" si="124"/>
        <v>1076.6000000000001</v>
      </c>
      <c r="Y300" s="57">
        <f t="shared" si="124"/>
        <v>0</v>
      </c>
      <c r="Z300" s="57">
        <f t="shared" si="124"/>
        <v>0</v>
      </c>
      <c r="AA300" s="57">
        <f t="shared" si="124"/>
        <v>0</v>
      </c>
      <c r="AB300" s="57">
        <f t="shared" si="124"/>
        <v>6547.7000000000007</v>
      </c>
      <c r="AC300" s="141">
        <f>SUM(AC301:AC302)</f>
        <v>243.60000000000002</v>
      </c>
      <c r="AD300" s="141">
        <f>SUM(AD301:AD302)</f>
        <v>1320.2</v>
      </c>
      <c r="AE300" s="141">
        <f>SUM(AE301:AE302)</f>
        <v>5471.1</v>
      </c>
      <c r="AF300" s="269">
        <f t="shared" si="114"/>
        <v>0.7</v>
      </c>
      <c r="AG300" s="270">
        <f>SUM(AG301:AG302)</f>
        <v>2512.09</v>
      </c>
      <c r="AH300" s="270"/>
      <c r="AI300" s="141">
        <v>1191.8</v>
      </c>
      <c r="AJ300" s="233">
        <v>0.6999749212806865</v>
      </c>
      <c r="AK300" s="57">
        <v>2512</v>
      </c>
      <c r="AL300" s="57"/>
      <c r="AM300" s="433">
        <v>0</v>
      </c>
      <c r="AN300" s="57">
        <v>109.3</v>
      </c>
    </row>
    <row r="301" spans="2:40" s="1" customFormat="1" ht="15.75" x14ac:dyDescent="0.25">
      <c r="B301" s="34">
        <v>289</v>
      </c>
      <c r="C301" s="683"/>
      <c r="D301" s="15" t="s">
        <v>241</v>
      </c>
      <c r="E301" s="116">
        <v>4</v>
      </c>
      <c r="F301" s="116">
        <v>27</v>
      </c>
      <c r="G301" s="116">
        <v>23</v>
      </c>
      <c r="H301" s="69">
        <v>2142.2000000000003</v>
      </c>
      <c r="I301" s="69">
        <v>79.2</v>
      </c>
      <c r="J301" s="80">
        <v>0.29488376435440194</v>
      </c>
      <c r="K301" s="69">
        <v>631.69999999999993</v>
      </c>
      <c r="L301" s="80">
        <v>0</v>
      </c>
      <c r="M301" s="69">
        <v>0</v>
      </c>
      <c r="N301" s="80">
        <v>0</v>
      </c>
      <c r="O301" s="69">
        <v>0</v>
      </c>
      <c r="P301" s="69">
        <v>0</v>
      </c>
      <c r="Q301" s="69">
        <v>0</v>
      </c>
      <c r="R301" s="69">
        <v>50.3</v>
      </c>
      <c r="S301" s="69">
        <v>8.5</v>
      </c>
      <c r="T301" s="69">
        <v>296.30000000000007</v>
      </c>
      <c r="U301" s="80">
        <v>0</v>
      </c>
      <c r="V301" s="69">
        <v>0</v>
      </c>
      <c r="W301" s="80">
        <f t="shared" si="116"/>
        <v>0.30001867239286711</v>
      </c>
      <c r="X301" s="69">
        <v>642.70000000000005</v>
      </c>
      <c r="Y301" s="69">
        <v>0</v>
      </c>
      <c r="Z301" s="69">
        <v>0</v>
      </c>
      <c r="AA301" s="69">
        <v>0</v>
      </c>
      <c r="AB301" s="60">
        <f>H301+I301+K301+M301+O301+P301+Q301+R301+S301+T301+V301+X301+Y301+Z301+AA301</f>
        <v>3850.9000000000005</v>
      </c>
      <c r="AC301" s="143">
        <v>143.30000000000001</v>
      </c>
      <c r="AD301" s="69">
        <f>AC301+Y301+X301+V301</f>
        <v>786</v>
      </c>
      <c r="AE301" s="69">
        <f>H301+I301+K301+M301+O301+Q301+R301+S301+T301+Z301+AA301</f>
        <v>3208.2000000000003</v>
      </c>
      <c r="AF301" s="277">
        <f t="shared" si="114"/>
        <v>0.7</v>
      </c>
      <c r="AG301" s="278">
        <f>H301*AF301</f>
        <v>1499.5400000000002</v>
      </c>
      <c r="AH301" s="278"/>
      <c r="AI301" s="225">
        <v>713.5</v>
      </c>
      <c r="AJ301" s="238">
        <v>0.69998132760713272</v>
      </c>
      <c r="AK301" s="60">
        <v>1499.5</v>
      </c>
      <c r="AL301" s="69">
        <v>123</v>
      </c>
      <c r="AM301" s="438">
        <v>5.0999999999999997E-2</v>
      </c>
      <c r="AN301" s="69">
        <v>109.3</v>
      </c>
    </row>
    <row r="302" spans="2:40" s="1" customFormat="1" ht="15.75" x14ac:dyDescent="0.25">
      <c r="B302" s="34">
        <v>290</v>
      </c>
      <c r="C302" s="683"/>
      <c r="D302" s="15" t="s">
        <v>242</v>
      </c>
      <c r="E302" s="116">
        <v>3</v>
      </c>
      <c r="F302" s="116">
        <v>15</v>
      </c>
      <c r="G302" s="116">
        <v>15</v>
      </c>
      <c r="H302" s="69">
        <v>1446.5</v>
      </c>
      <c r="I302" s="69">
        <v>62.400000000000006</v>
      </c>
      <c r="J302" s="80">
        <v>0.35748358105772549</v>
      </c>
      <c r="K302" s="69">
        <v>517.09999999999991</v>
      </c>
      <c r="L302" s="80">
        <v>0</v>
      </c>
      <c r="M302" s="69">
        <v>0</v>
      </c>
      <c r="N302" s="80">
        <v>0</v>
      </c>
      <c r="O302" s="69">
        <v>0</v>
      </c>
      <c r="P302" s="69">
        <v>0</v>
      </c>
      <c r="Q302" s="69">
        <v>0</v>
      </c>
      <c r="R302" s="69">
        <v>25.1</v>
      </c>
      <c r="S302" s="69">
        <v>4.3</v>
      </c>
      <c r="T302" s="69">
        <v>207.49999999999997</v>
      </c>
      <c r="U302" s="80">
        <v>0</v>
      </c>
      <c r="V302" s="69">
        <v>0</v>
      </c>
      <c r="W302" s="80">
        <f t="shared" si="116"/>
        <v>0.29996543380573804</v>
      </c>
      <c r="X302" s="69">
        <v>433.90000000000003</v>
      </c>
      <c r="Y302" s="69">
        <v>0</v>
      </c>
      <c r="Z302" s="69">
        <v>0</v>
      </c>
      <c r="AA302" s="69">
        <v>0</v>
      </c>
      <c r="AB302" s="60">
        <f>H302+I302+K302+M302+O302+P302+Q302+R302+S302+T302+V302+X302+Y302+Z302+AA302</f>
        <v>2696.8</v>
      </c>
      <c r="AC302" s="143">
        <v>100.3</v>
      </c>
      <c r="AD302" s="69">
        <f>AC302+Y302+X302+V302</f>
        <v>534.20000000000005</v>
      </c>
      <c r="AE302" s="69">
        <f>H302+I302+K302+M302+O302+Q302+R302+S302+T302+Z302+AA302</f>
        <v>2262.9</v>
      </c>
      <c r="AF302" s="277">
        <f t="shared" si="114"/>
        <v>0.7</v>
      </c>
      <c r="AG302" s="278">
        <f>H302*AF302</f>
        <v>1012.55</v>
      </c>
      <c r="AH302" s="278"/>
      <c r="AI302" s="225">
        <v>478.3</v>
      </c>
      <c r="AJ302" s="238">
        <v>0.69996543380573795</v>
      </c>
      <c r="AK302" s="60">
        <v>1012.5</v>
      </c>
      <c r="AL302" s="69"/>
      <c r="AM302" s="438">
        <v>0</v>
      </c>
      <c r="AN302" s="69">
        <v>0</v>
      </c>
    </row>
    <row r="303" spans="2:40" s="1" customFormat="1" ht="15.75" customHeight="1" x14ac:dyDescent="0.25">
      <c r="B303" s="34">
        <v>291</v>
      </c>
      <c r="C303" s="683" t="s">
        <v>243</v>
      </c>
      <c r="D303" s="11" t="s">
        <v>124</v>
      </c>
      <c r="E303" s="125">
        <f t="shared" ref="E303:AB303" si="125">SUM(E304:E305)</f>
        <v>6</v>
      </c>
      <c r="F303" s="125">
        <f t="shared" si="125"/>
        <v>48</v>
      </c>
      <c r="G303" s="125">
        <f t="shared" si="125"/>
        <v>41</v>
      </c>
      <c r="H303" s="57">
        <f t="shared" si="125"/>
        <v>3744.3</v>
      </c>
      <c r="I303" s="57">
        <f t="shared" si="125"/>
        <v>121.19999999999999</v>
      </c>
      <c r="J303" s="82">
        <f>K303/H303</f>
        <v>0.3246801805410891</v>
      </c>
      <c r="K303" s="57">
        <f t="shared" si="125"/>
        <v>1215.7</v>
      </c>
      <c r="L303" s="82">
        <f>M303/H303</f>
        <v>0</v>
      </c>
      <c r="M303" s="57">
        <f t="shared" si="125"/>
        <v>0</v>
      </c>
      <c r="N303" s="82">
        <f t="shared" si="125"/>
        <v>0</v>
      </c>
      <c r="O303" s="57">
        <f t="shared" si="125"/>
        <v>0</v>
      </c>
      <c r="P303" s="57">
        <f t="shared" si="125"/>
        <v>0</v>
      </c>
      <c r="Q303" s="57">
        <f t="shared" si="125"/>
        <v>0</v>
      </c>
      <c r="R303" s="57">
        <f t="shared" si="125"/>
        <v>125.7</v>
      </c>
      <c r="S303" s="57">
        <f t="shared" si="125"/>
        <v>21.3</v>
      </c>
      <c r="T303" s="57">
        <f t="shared" si="125"/>
        <v>529.5</v>
      </c>
      <c r="U303" s="82">
        <f>V303/H303</f>
        <v>0</v>
      </c>
      <c r="V303" s="57">
        <f t="shared" si="125"/>
        <v>0</v>
      </c>
      <c r="W303" s="82">
        <f t="shared" si="116"/>
        <v>0.30002937798787493</v>
      </c>
      <c r="X303" s="57">
        <f t="shared" si="125"/>
        <v>1123.4000000000001</v>
      </c>
      <c r="Y303" s="57">
        <f t="shared" si="125"/>
        <v>0</v>
      </c>
      <c r="Z303" s="57">
        <f t="shared" si="125"/>
        <v>0</v>
      </c>
      <c r="AA303" s="57">
        <f t="shared" si="125"/>
        <v>0</v>
      </c>
      <c r="AB303" s="57">
        <f t="shared" si="125"/>
        <v>6881.1</v>
      </c>
      <c r="AC303" s="141">
        <f>SUM(AC304:AC305)</f>
        <v>256</v>
      </c>
      <c r="AD303" s="141">
        <f>SUM(AD304:AD305)</f>
        <v>1379.4</v>
      </c>
      <c r="AE303" s="141">
        <f>SUM(AE304:AE305)</f>
        <v>5757.7000000000007</v>
      </c>
      <c r="AF303" s="269">
        <f t="shared" si="114"/>
        <v>0.7</v>
      </c>
      <c r="AG303" s="270">
        <f>SUM(AG304:AG305)</f>
        <v>2621.0100000000002</v>
      </c>
      <c r="AH303" s="270"/>
      <c r="AI303" s="141">
        <v>1241.7</v>
      </c>
      <c r="AJ303" s="233">
        <v>0.70002403653553402</v>
      </c>
      <c r="AK303" s="57">
        <v>2621.1000000000004</v>
      </c>
      <c r="AL303" s="57"/>
      <c r="AM303" s="433">
        <v>0</v>
      </c>
      <c r="AN303" s="57">
        <v>190.9</v>
      </c>
    </row>
    <row r="304" spans="2:40" s="1" customFormat="1" ht="15.75" x14ac:dyDescent="0.25">
      <c r="B304" s="34">
        <v>292</v>
      </c>
      <c r="C304" s="683"/>
      <c r="D304" s="15" t="s">
        <v>244</v>
      </c>
      <c r="E304" s="116">
        <v>4</v>
      </c>
      <c r="F304" s="116">
        <v>27</v>
      </c>
      <c r="G304" s="116">
        <v>24</v>
      </c>
      <c r="H304" s="69">
        <v>2245.8000000000002</v>
      </c>
      <c r="I304" s="69">
        <v>74.399999999999991</v>
      </c>
      <c r="J304" s="80">
        <v>0.31730341081129215</v>
      </c>
      <c r="K304" s="69">
        <v>712.6</v>
      </c>
      <c r="L304" s="80">
        <v>0</v>
      </c>
      <c r="M304" s="69">
        <v>0</v>
      </c>
      <c r="N304" s="80">
        <v>0</v>
      </c>
      <c r="O304" s="69">
        <v>0</v>
      </c>
      <c r="P304" s="69">
        <v>0</v>
      </c>
      <c r="Q304" s="69">
        <v>0</v>
      </c>
      <c r="R304" s="69">
        <v>75.400000000000006</v>
      </c>
      <c r="S304" s="69">
        <v>12.8</v>
      </c>
      <c r="T304" s="69">
        <v>316.2</v>
      </c>
      <c r="U304" s="80">
        <v>0</v>
      </c>
      <c r="V304" s="69">
        <v>0</v>
      </c>
      <c r="W304" s="80">
        <f t="shared" si="116"/>
        <v>0.30002671653753671</v>
      </c>
      <c r="X304" s="69">
        <v>673.8</v>
      </c>
      <c r="Y304" s="69">
        <v>0</v>
      </c>
      <c r="Z304" s="69">
        <v>0</v>
      </c>
      <c r="AA304" s="69">
        <v>0</v>
      </c>
      <c r="AB304" s="60">
        <f>H304+I304+K304+M304+O304+P304+Q304+R304+S304+T304+V304+X304+Y304+Z304+AA304</f>
        <v>4111</v>
      </c>
      <c r="AC304" s="143">
        <v>152.9</v>
      </c>
      <c r="AD304" s="69">
        <f>AC304+Y304+X304+V304</f>
        <v>826.69999999999993</v>
      </c>
      <c r="AE304" s="69">
        <f>H304+I304+K304+M304+O304+Q304+R304+S304+T304+Z304+AA304</f>
        <v>3437.2000000000003</v>
      </c>
      <c r="AF304" s="277">
        <f t="shared" si="114"/>
        <v>0.7</v>
      </c>
      <c r="AG304" s="278">
        <f>H304*AF304</f>
        <v>1572.06</v>
      </c>
      <c r="AH304" s="278"/>
      <c r="AI304" s="225">
        <v>745.4</v>
      </c>
      <c r="AJ304" s="238">
        <v>0.70001781102502436</v>
      </c>
      <c r="AK304" s="60">
        <v>1572.1</v>
      </c>
      <c r="AL304" s="69">
        <v>110</v>
      </c>
      <c r="AM304" s="438">
        <v>5.0999999999999997E-2</v>
      </c>
      <c r="AN304" s="69">
        <v>114.5</v>
      </c>
    </row>
    <row r="305" spans="2:40" s="1" customFormat="1" ht="15.75" x14ac:dyDescent="0.25">
      <c r="B305" s="34">
        <v>293</v>
      </c>
      <c r="C305" s="683"/>
      <c r="D305" s="15" t="s">
        <v>245</v>
      </c>
      <c r="E305" s="116">
        <v>2</v>
      </c>
      <c r="F305" s="116">
        <v>21</v>
      </c>
      <c r="G305" s="116">
        <v>17</v>
      </c>
      <c r="H305" s="69">
        <v>1498.5</v>
      </c>
      <c r="I305" s="69">
        <v>46.800000000000004</v>
      </c>
      <c r="J305" s="80">
        <v>0.33573573573573573</v>
      </c>
      <c r="K305" s="69">
        <v>503.09999999999997</v>
      </c>
      <c r="L305" s="80">
        <v>0</v>
      </c>
      <c r="M305" s="69">
        <v>0</v>
      </c>
      <c r="N305" s="80">
        <v>0</v>
      </c>
      <c r="O305" s="69">
        <v>0</v>
      </c>
      <c r="P305" s="69">
        <v>0</v>
      </c>
      <c r="Q305" s="69">
        <v>0</v>
      </c>
      <c r="R305" s="69">
        <v>50.3</v>
      </c>
      <c r="S305" s="69">
        <v>8.5</v>
      </c>
      <c r="T305" s="69">
        <v>213.29999999999998</v>
      </c>
      <c r="U305" s="80">
        <v>0</v>
      </c>
      <c r="V305" s="69">
        <v>0</v>
      </c>
      <c r="W305" s="80">
        <f t="shared" si="116"/>
        <v>0.30003336670003344</v>
      </c>
      <c r="X305" s="69">
        <v>449.60000000000008</v>
      </c>
      <c r="Y305" s="69">
        <v>0</v>
      </c>
      <c r="Z305" s="69">
        <v>0</v>
      </c>
      <c r="AA305" s="69">
        <v>0</v>
      </c>
      <c r="AB305" s="60">
        <f>H305+I305+K305+M305+O305+P305+Q305+R305+S305+T305+V305+X305+Y305+Z305+AA305</f>
        <v>2770.1000000000004</v>
      </c>
      <c r="AC305" s="143">
        <v>103.1</v>
      </c>
      <c r="AD305" s="69">
        <f>AC305+Y305+X305+V305</f>
        <v>552.70000000000005</v>
      </c>
      <c r="AE305" s="69">
        <f>H305+I305+K305+M305+O305+Q305+R305+S305+T305+Z305+AA305</f>
        <v>2320.5000000000005</v>
      </c>
      <c r="AF305" s="277">
        <f t="shared" si="114"/>
        <v>0.7</v>
      </c>
      <c r="AG305" s="278">
        <f>H305*AF305</f>
        <v>1048.95</v>
      </c>
      <c r="AH305" s="278"/>
      <c r="AI305" s="225">
        <v>496.3</v>
      </c>
      <c r="AJ305" s="238">
        <v>0.70003336670003335</v>
      </c>
      <c r="AK305" s="60">
        <v>1049</v>
      </c>
      <c r="AL305" s="69">
        <v>136</v>
      </c>
      <c r="AM305" s="438">
        <v>5.0999999999999997E-2</v>
      </c>
      <c r="AN305" s="69">
        <v>76.400000000000006</v>
      </c>
    </row>
    <row r="306" spans="2:40" s="1" customFormat="1" ht="15.75" customHeight="1" x14ac:dyDescent="0.25">
      <c r="B306" s="34">
        <v>294</v>
      </c>
      <c r="C306" s="683" t="s">
        <v>246</v>
      </c>
      <c r="D306" s="11" t="s">
        <v>124</v>
      </c>
      <c r="E306" s="125">
        <f t="shared" ref="E306:AB306" si="126">SUM(E307:E308)</f>
        <v>13</v>
      </c>
      <c r="F306" s="125">
        <f t="shared" si="126"/>
        <v>65</v>
      </c>
      <c r="G306" s="125">
        <f t="shared" si="126"/>
        <v>54</v>
      </c>
      <c r="H306" s="57">
        <f t="shared" si="126"/>
        <v>5044.3</v>
      </c>
      <c r="I306" s="57">
        <f t="shared" si="126"/>
        <v>180</v>
      </c>
      <c r="J306" s="82">
        <f>K306/H306</f>
        <v>0.31447376246456399</v>
      </c>
      <c r="K306" s="57">
        <f t="shared" si="126"/>
        <v>1586.3000000000002</v>
      </c>
      <c r="L306" s="82">
        <f>M306/H306</f>
        <v>0</v>
      </c>
      <c r="M306" s="57">
        <f t="shared" si="126"/>
        <v>0</v>
      </c>
      <c r="N306" s="82">
        <f t="shared" si="126"/>
        <v>0</v>
      </c>
      <c r="O306" s="57">
        <f t="shared" si="126"/>
        <v>0</v>
      </c>
      <c r="P306" s="57">
        <f t="shared" si="126"/>
        <v>0</v>
      </c>
      <c r="Q306" s="57">
        <f t="shared" si="126"/>
        <v>0</v>
      </c>
      <c r="R306" s="57">
        <f t="shared" si="126"/>
        <v>150.80000000000001</v>
      </c>
      <c r="S306" s="57">
        <f t="shared" si="126"/>
        <v>25.6</v>
      </c>
      <c r="T306" s="57">
        <f t="shared" si="126"/>
        <v>708.4</v>
      </c>
      <c r="U306" s="82">
        <f>V306/H306</f>
        <v>0</v>
      </c>
      <c r="V306" s="57">
        <f t="shared" si="126"/>
        <v>0</v>
      </c>
      <c r="W306" s="82">
        <f t="shared" si="116"/>
        <v>0.30002180679182444</v>
      </c>
      <c r="X306" s="57">
        <f t="shared" si="126"/>
        <v>1513.4</v>
      </c>
      <c r="Y306" s="57">
        <f t="shared" si="126"/>
        <v>0</v>
      </c>
      <c r="Z306" s="57">
        <f t="shared" si="126"/>
        <v>0</v>
      </c>
      <c r="AA306" s="57">
        <f t="shared" si="126"/>
        <v>0</v>
      </c>
      <c r="AB306" s="57">
        <f t="shared" si="126"/>
        <v>9208.7999999999993</v>
      </c>
      <c r="AC306" s="141">
        <f>SUM(AC307:AC308)</f>
        <v>342.6</v>
      </c>
      <c r="AD306" s="141">
        <f>SUM(AD307:AD308)</f>
        <v>1856</v>
      </c>
      <c r="AE306" s="141">
        <f>SUM(AE307:AE308)</f>
        <v>7695.4</v>
      </c>
      <c r="AF306" s="269">
        <f t="shared" si="114"/>
        <v>0.7</v>
      </c>
      <c r="AG306" s="270">
        <f>SUM(AG307:AG308)</f>
        <v>3531.0099999999998</v>
      </c>
      <c r="AH306" s="270"/>
      <c r="AI306" s="141">
        <v>1675.1</v>
      </c>
      <c r="AJ306" s="233">
        <v>0.70001784192058358</v>
      </c>
      <c r="AK306" s="57">
        <v>3531.1</v>
      </c>
      <c r="AL306" s="57"/>
      <c r="AM306" s="433">
        <v>0</v>
      </c>
      <c r="AN306" s="57">
        <v>199.9</v>
      </c>
    </row>
    <row r="307" spans="2:40" s="1" customFormat="1" ht="15.75" x14ac:dyDescent="0.25">
      <c r="B307" s="34">
        <v>295</v>
      </c>
      <c r="C307" s="683"/>
      <c r="D307" s="15" t="s">
        <v>247</v>
      </c>
      <c r="E307" s="116">
        <v>10</v>
      </c>
      <c r="F307" s="116">
        <v>47</v>
      </c>
      <c r="G307" s="116">
        <v>41</v>
      </c>
      <c r="H307" s="69">
        <v>3920.5</v>
      </c>
      <c r="I307" s="69">
        <v>133.19999999999999</v>
      </c>
      <c r="J307" s="80">
        <v>0.30554776176508103</v>
      </c>
      <c r="K307" s="69">
        <v>1197.9000000000001</v>
      </c>
      <c r="L307" s="80">
        <v>0</v>
      </c>
      <c r="M307" s="69">
        <v>0</v>
      </c>
      <c r="N307" s="80">
        <v>0</v>
      </c>
      <c r="O307" s="69">
        <v>0</v>
      </c>
      <c r="P307" s="69">
        <v>0</v>
      </c>
      <c r="Q307" s="69">
        <v>0</v>
      </c>
      <c r="R307" s="69">
        <v>125.7</v>
      </c>
      <c r="S307" s="69">
        <v>21.3</v>
      </c>
      <c r="T307" s="69">
        <v>547.9</v>
      </c>
      <c r="U307" s="80">
        <v>0</v>
      </c>
      <c r="V307" s="69">
        <v>0</v>
      </c>
      <c r="W307" s="80">
        <f t="shared" si="116"/>
        <v>0.30001275347532202</v>
      </c>
      <c r="X307" s="69">
        <v>1176.2</v>
      </c>
      <c r="Y307" s="69">
        <v>0</v>
      </c>
      <c r="Z307" s="69">
        <v>0</v>
      </c>
      <c r="AA307" s="69">
        <v>0</v>
      </c>
      <c r="AB307" s="60">
        <f>H307+I307+K307+M307+O307+P307+Q307+R307+S307+T307+V307+X307+Y307+Z307+AA307</f>
        <v>7122.7</v>
      </c>
      <c r="AC307" s="143">
        <v>265</v>
      </c>
      <c r="AD307" s="69">
        <f>AC307+Y307+X307+V307</f>
        <v>1441.2</v>
      </c>
      <c r="AE307" s="69">
        <f>H307+I307+K307+M307+O307+Q307+R307+S307+T307+Z307+AA307</f>
        <v>5946.5</v>
      </c>
      <c r="AF307" s="277">
        <f t="shared" si="114"/>
        <v>0.7</v>
      </c>
      <c r="AG307" s="278">
        <f>H307*AF307</f>
        <v>2744.35</v>
      </c>
      <c r="AH307" s="278"/>
      <c r="AI307" s="225">
        <v>1303.2</v>
      </c>
      <c r="AJ307" s="238">
        <v>0.7000127534753221</v>
      </c>
      <c r="AK307" s="60">
        <v>2744.4</v>
      </c>
      <c r="AL307" s="69">
        <v>142</v>
      </c>
      <c r="AM307" s="438">
        <v>5.0999999999999997E-2</v>
      </c>
      <c r="AN307" s="69">
        <v>199.9</v>
      </c>
    </row>
    <row r="308" spans="2:40" s="1" customFormat="1" ht="15.75" x14ac:dyDescent="0.25">
      <c r="B308" s="34">
        <v>296</v>
      </c>
      <c r="C308" s="683"/>
      <c r="D308" s="15" t="s">
        <v>248</v>
      </c>
      <c r="E308" s="116">
        <v>3</v>
      </c>
      <c r="F308" s="116">
        <v>18</v>
      </c>
      <c r="G308" s="116">
        <v>13</v>
      </c>
      <c r="H308" s="69">
        <v>1123.8</v>
      </c>
      <c r="I308" s="69">
        <v>46.8</v>
      </c>
      <c r="J308" s="80">
        <v>0.34561309841608834</v>
      </c>
      <c r="K308" s="69">
        <v>388.40000000000003</v>
      </c>
      <c r="L308" s="80">
        <v>0</v>
      </c>
      <c r="M308" s="69">
        <v>0</v>
      </c>
      <c r="N308" s="80">
        <v>0</v>
      </c>
      <c r="O308" s="69">
        <v>0</v>
      </c>
      <c r="P308" s="69">
        <v>0</v>
      </c>
      <c r="Q308" s="69">
        <v>0</v>
      </c>
      <c r="R308" s="69">
        <v>25.1</v>
      </c>
      <c r="S308" s="69">
        <v>4.3</v>
      </c>
      <c r="T308" s="69">
        <v>160.49999999999997</v>
      </c>
      <c r="U308" s="80">
        <v>0</v>
      </c>
      <c r="V308" s="69">
        <v>0</v>
      </c>
      <c r="W308" s="80">
        <f t="shared" si="116"/>
        <v>0.30005339028296857</v>
      </c>
      <c r="X308" s="69">
        <v>337.20000000000005</v>
      </c>
      <c r="Y308" s="69">
        <v>0</v>
      </c>
      <c r="Z308" s="69">
        <v>0</v>
      </c>
      <c r="AA308" s="69">
        <v>0</v>
      </c>
      <c r="AB308" s="60">
        <f>H308+I308+K308+M308+O308+P308+Q308+R308+S308+T308+V308+X308+Y308+Z308+AA308</f>
        <v>2086.1</v>
      </c>
      <c r="AC308" s="143">
        <v>77.599999999999994</v>
      </c>
      <c r="AD308" s="69">
        <f>AC308+Y308+X308+V308</f>
        <v>414.80000000000007</v>
      </c>
      <c r="AE308" s="69">
        <f>H308+I308+K308+M308+O308+Q308+R308+S308+T308+Z308+AA308</f>
        <v>1748.8999999999999</v>
      </c>
      <c r="AF308" s="277">
        <f t="shared" si="114"/>
        <v>0.7</v>
      </c>
      <c r="AG308" s="278">
        <f>H308*AF308</f>
        <v>786.66</v>
      </c>
      <c r="AH308" s="278"/>
      <c r="AI308" s="225">
        <v>371.9</v>
      </c>
      <c r="AJ308" s="238">
        <v>0.70003559352197908</v>
      </c>
      <c r="AK308" s="60">
        <v>786.7</v>
      </c>
      <c r="AL308" s="69"/>
      <c r="AM308" s="438">
        <v>0</v>
      </c>
      <c r="AN308" s="69">
        <v>0</v>
      </c>
    </row>
    <row r="309" spans="2:40" s="1" customFormat="1" ht="15.75" customHeight="1" x14ac:dyDescent="0.25">
      <c r="B309" s="34">
        <v>297</v>
      </c>
      <c r="C309" s="683" t="s">
        <v>249</v>
      </c>
      <c r="D309" s="11" t="s">
        <v>124</v>
      </c>
      <c r="E309" s="125">
        <f t="shared" ref="E309:AB309" si="127">SUM(E310:E311)</f>
        <v>8</v>
      </c>
      <c r="F309" s="125">
        <f t="shared" si="127"/>
        <v>51</v>
      </c>
      <c r="G309" s="125">
        <f t="shared" si="127"/>
        <v>41</v>
      </c>
      <c r="H309" s="57">
        <f t="shared" si="127"/>
        <v>3951.4</v>
      </c>
      <c r="I309" s="57">
        <f t="shared" si="127"/>
        <v>163.19999999999999</v>
      </c>
      <c r="J309" s="82">
        <f>K309/H309</f>
        <v>0.36047982993369443</v>
      </c>
      <c r="K309" s="57">
        <f t="shared" si="127"/>
        <v>1424.4</v>
      </c>
      <c r="L309" s="82">
        <f>M309/H309</f>
        <v>0</v>
      </c>
      <c r="M309" s="57">
        <f t="shared" si="127"/>
        <v>0</v>
      </c>
      <c r="N309" s="82">
        <f t="shared" si="127"/>
        <v>0</v>
      </c>
      <c r="O309" s="57">
        <f t="shared" si="127"/>
        <v>0</v>
      </c>
      <c r="P309" s="57">
        <f t="shared" si="127"/>
        <v>0</v>
      </c>
      <c r="Q309" s="57">
        <f t="shared" si="127"/>
        <v>0</v>
      </c>
      <c r="R309" s="57">
        <f t="shared" si="127"/>
        <v>100.5</v>
      </c>
      <c r="S309" s="57">
        <f t="shared" si="127"/>
        <v>17.100000000000001</v>
      </c>
      <c r="T309" s="57">
        <f t="shared" si="127"/>
        <v>570.29999999999995</v>
      </c>
      <c r="U309" s="82">
        <f>V309/H309</f>
        <v>0</v>
      </c>
      <c r="V309" s="57">
        <f t="shared" si="127"/>
        <v>0</v>
      </c>
      <c r="W309" s="82">
        <f t="shared" si="116"/>
        <v>0.29996963101685481</v>
      </c>
      <c r="X309" s="57">
        <f t="shared" si="127"/>
        <v>1185.3000000000002</v>
      </c>
      <c r="Y309" s="57">
        <f t="shared" si="127"/>
        <v>0</v>
      </c>
      <c r="Z309" s="57">
        <f t="shared" si="127"/>
        <v>0</v>
      </c>
      <c r="AA309" s="57">
        <f t="shared" si="127"/>
        <v>0</v>
      </c>
      <c r="AB309" s="57">
        <f t="shared" si="127"/>
        <v>7412.2000000000007</v>
      </c>
      <c r="AC309" s="141">
        <f>SUM(AC310:AC311)</f>
        <v>275.8</v>
      </c>
      <c r="AD309" s="141">
        <f>SUM(AD310:AD311)</f>
        <v>1461.1</v>
      </c>
      <c r="AE309" s="141">
        <f>SUM(AE310:AE311)</f>
        <v>6226.9</v>
      </c>
      <c r="AF309" s="269">
        <f t="shared" si="114"/>
        <v>0.7</v>
      </c>
      <c r="AG309" s="270">
        <f>SUM(AG310:AG311)</f>
        <v>2765.9799999999996</v>
      </c>
      <c r="AH309" s="270"/>
      <c r="AI309" s="141">
        <v>1304.9000000000001</v>
      </c>
      <c r="AJ309" s="233">
        <v>0.70000506149719088</v>
      </c>
      <c r="AK309" s="57">
        <v>2766</v>
      </c>
      <c r="AL309" s="57"/>
      <c r="AM309" s="433">
        <v>0</v>
      </c>
      <c r="AN309" s="57">
        <v>121.2</v>
      </c>
    </row>
    <row r="310" spans="2:40" s="1" customFormat="1" ht="15.75" x14ac:dyDescent="0.25">
      <c r="B310" s="34">
        <v>298</v>
      </c>
      <c r="C310" s="683"/>
      <c r="D310" s="15" t="s">
        <v>250</v>
      </c>
      <c r="E310" s="116">
        <v>5</v>
      </c>
      <c r="F310" s="116">
        <v>35</v>
      </c>
      <c r="G310" s="116">
        <v>25</v>
      </c>
      <c r="H310" s="69">
        <v>2376</v>
      </c>
      <c r="I310" s="69">
        <v>97.199999999999989</v>
      </c>
      <c r="J310" s="80">
        <v>0.35298821548821552</v>
      </c>
      <c r="K310" s="69">
        <v>838.7</v>
      </c>
      <c r="L310" s="80">
        <v>0</v>
      </c>
      <c r="M310" s="69">
        <v>0</v>
      </c>
      <c r="N310" s="80">
        <v>0</v>
      </c>
      <c r="O310" s="69">
        <v>0</v>
      </c>
      <c r="P310" s="69">
        <v>0</v>
      </c>
      <c r="Q310" s="69">
        <v>0</v>
      </c>
      <c r="R310" s="69">
        <v>75.400000000000006</v>
      </c>
      <c r="S310" s="69">
        <v>12.8</v>
      </c>
      <c r="T310" s="69">
        <v>342.8</v>
      </c>
      <c r="U310" s="80">
        <v>0</v>
      </c>
      <c r="V310" s="69">
        <v>0</v>
      </c>
      <c r="W310" s="80">
        <f t="shared" si="116"/>
        <v>0.29995791245791248</v>
      </c>
      <c r="X310" s="69">
        <v>712.7</v>
      </c>
      <c r="Y310" s="69">
        <v>0</v>
      </c>
      <c r="Z310" s="69">
        <v>0</v>
      </c>
      <c r="AA310" s="69">
        <v>0</v>
      </c>
      <c r="AB310" s="60">
        <f>H310+I310+K310+M310+O310+P310+Q310+R310+S310+T310+V310+X310+Y310+Z310+AA310</f>
        <v>4455.6000000000004</v>
      </c>
      <c r="AC310" s="143">
        <v>165.8</v>
      </c>
      <c r="AD310" s="69">
        <f>AC310+Y310+X310+V310</f>
        <v>878.5</v>
      </c>
      <c r="AE310" s="69">
        <f>H310+I310+K310+M310+O310+Q310+R310+S310+T310+Z310+AA310</f>
        <v>3742.9</v>
      </c>
      <c r="AF310" s="277">
        <f t="shared" si="114"/>
        <v>0.7</v>
      </c>
      <c r="AG310" s="278">
        <f>H310*AF310</f>
        <v>1663.1999999999998</v>
      </c>
      <c r="AH310" s="278"/>
      <c r="AI310" s="225">
        <v>784.7</v>
      </c>
      <c r="AJ310" s="238">
        <v>0.70000000000000007</v>
      </c>
      <c r="AK310" s="60">
        <v>1663.2</v>
      </c>
      <c r="AL310" s="69">
        <v>136</v>
      </c>
      <c r="AM310" s="438">
        <v>5.0999999999999997E-2</v>
      </c>
      <c r="AN310" s="69">
        <v>121.2</v>
      </c>
    </row>
    <row r="311" spans="2:40" s="1" customFormat="1" ht="15.75" x14ac:dyDescent="0.25">
      <c r="B311" s="34">
        <v>299</v>
      </c>
      <c r="C311" s="683"/>
      <c r="D311" s="15" t="s">
        <v>251</v>
      </c>
      <c r="E311" s="116">
        <v>3</v>
      </c>
      <c r="F311" s="116">
        <v>16</v>
      </c>
      <c r="G311" s="116">
        <v>16</v>
      </c>
      <c r="H311" s="69">
        <v>1575.4</v>
      </c>
      <c r="I311" s="69">
        <v>66</v>
      </c>
      <c r="J311" s="80">
        <v>0.37177859591214923</v>
      </c>
      <c r="K311" s="69">
        <v>585.69999999999993</v>
      </c>
      <c r="L311" s="80">
        <v>0</v>
      </c>
      <c r="M311" s="69">
        <v>0</v>
      </c>
      <c r="N311" s="80">
        <v>0</v>
      </c>
      <c r="O311" s="69">
        <v>0</v>
      </c>
      <c r="P311" s="69">
        <v>0</v>
      </c>
      <c r="Q311" s="69">
        <v>0</v>
      </c>
      <c r="R311" s="69">
        <v>25.1</v>
      </c>
      <c r="S311" s="69">
        <v>4.3</v>
      </c>
      <c r="T311" s="69">
        <v>227.49999999999997</v>
      </c>
      <c r="U311" s="80">
        <v>0</v>
      </c>
      <c r="V311" s="69">
        <v>0</v>
      </c>
      <c r="W311" s="80">
        <f t="shared" si="116"/>
        <v>0.29998730481147645</v>
      </c>
      <c r="X311" s="69">
        <v>472.6</v>
      </c>
      <c r="Y311" s="69">
        <v>0</v>
      </c>
      <c r="Z311" s="69">
        <v>0</v>
      </c>
      <c r="AA311" s="69">
        <v>0</v>
      </c>
      <c r="AB311" s="60">
        <f>H311+I311+K311+M311+O311+P311+Q311+R311+S311+T311+V311+X311+Y311+Z311+AA311</f>
        <v>2956.6</v>
      </c>
      <c r="AC311" s="143">
        <v>110</v>
      </c>
      <c r="AD311" s="69">
        <f>AC311+Y311+X311+V311</f>
        <v>582.6</v>
      </c>
      <c r="AE311" s="69">
        <f>H311+I311+K311+M311+O311+Q311+R311+S311+T311+Z311+AA311</f>
        <v>2484</v>
      </c>
      <c r="AF311" s="277">
        <f t="shared" si="114"/>
        <v>0.7</v>
      </c>
      <c r="AG311" s="278">
        <f>H311*AF311</f>
        <v>1102.78</v>
      </c>
      <c r="AH311" s="278"/>
      <c r="AI311" s="225">
        <v>520.20000000000005</v>
      </c>
      <c r="AJ311" s="238">
        <v>0.7000126951885236</v>
      </c>
      <c r="AK311" s="60">
        <v>1102.8000000000002</v>
      </c>
      <c r="AL311" s="69"/>
      <c r="AM311" s="438">
        <v>0</v>
      </c>
      <c r="AN311" s="69">
        <v>0</v>
      </c>
    </row>
    <row r="312" spans="2:40" s="1" customFormat="1" ht="15.75" customHeight="1" x14ac:dyDescent="0.25">
      <c r="B312" s="34">
        <v>300</v>
      </c>
      <c r="C312" s="667" t="s">
        <v>816</v>
      </c>
      <c r="D312" s="11" t="s">
        <v>124</v>
      </c>
      <c r="E312" s="125">
        <f t="shared" ref="E312:AB312" si="128">SUM(E313:E314)</f>
        <v>34</v>
      </c>
      <c r="F312" s="125">
        <f t="shared" si="128"/>
        <v>154</v>
      </c>
      <c r="G312" s="125">
        <f t="shared" si="128"/>
        <v>141</v>
      </c>
      <c r="H312" s="57">
        <f t="shared" si="128"/>
        <v>13539.599999999999</v>
      </c>
      <c r="I312" s="57">
        <f t="shared" si="128"/>
        <v>390.6</v>
      </c>
      <c r="J312" s="82">
        <f>K312/H312</f>
        <v>0.27138911046116582</v>
      </c>
      <c r="K312" s="57">
        <f t="shared" si="128"/>
        <v>3674.5</v>
      </c>
      <c r="L312" s="82">
        <f>M312/H312</f>
        <v>4.3206593990959856E-3</v>
      </c>
      <c r="M312" s="57">
        <f t="shared" si="128"/>
        <v>58.5</v>
      </c>
      <c r="N312" s="82">
        <f t="shared" si="128"/>
        <v>0</v>
      </c>
      <c r="O312" s="57">
        <f t="shared" si="128"/>
        <v>0</v>
      </c>
      <c r="P312" s="57">
        <f t="shared" si="128"/>
        <v>0</v>
      </c>
      <c r="Q312" s="57">
        <f t="shared" si="128"/>
        <v>0</v>
      </c>
      <c r="R312" s="57">
        <f t="shared" si="128"/>
        <v>352.4</v>
      </c>
      <c r="S312" s="57">
        <f t="shared" si="128"/>
        <v>59.4</v>
      </c>
      <c r="T312" s="57">
        <f t="shared" si="128"/>
        <v>1845.1</v>
      </c>
      <c r="U312" s="82">
        <f>V312/H312</f>
        <v>0</v>
      </c>
      <c r="V312" s="57">
        <f t="shared" si="128"/>
        <v>0</v>
      </c>
      <c r="W312" s="82">
        <f t="shared" si="116"/>
        <v>0.29999409140595001</v>
      </c>
      <c r="X312" s="57">
        <f t="shared" si="128"/>
        <v>4061.8</v>
      </c>
      <c r="Y312" s="57">
        <f t="shared" si="128"/>
        <v>0</v>
      </c>
      <c r="Z312" s="57">
        <f t="shared" si="128"/>
        <v>0</v>
      </c>
      <c r="AA312" s="57">
        <f t="shared" si="128"/>
        <v>0</v>
      </c>
      <c r="AB312" s="57">
        <f t="shared" si="128"/>
        <v>23981.9</v>
      </c>
      <c r="AC312" s="141">
        <f>SUM(AC313:AC314)</f>
        <v>892</v>
      </c>
      <c r="AD312" s="141">
        <f>SUM(AD313:AD314)</f>
        <v>4953.8</v>
      </c>
      <c r="AE312" s="141">
        <f>SUM(AE313:AE314)</f>
        <v>19920.100000000002</v>
      </c>
      <c r="AF312" s="269">
        <f t="shared" si="114"/>
        <v>0.7</v>
      </c>
      <c r="AG312" s="270">
        <f>SUM(AG313:AG314)</f>
        <v>9477.7199999999993</v>
      </c>
      <c r="AH312" s="270"/>
      <c r="AI312" s="141">
        <v>4523.8999999999996</v>
      </c>
      <c r="AJ312" s="233">
        <v>0.69999852285148767</v>
      </c>
      <c r="AK312" s="57">
        <v>9477.7000000000007</v>
      </c>
      <c r="AL312" s="57"/>
      <c r="AM312" s="433">
        <v>0</v>
      </c>
      <c r="AN312" s="57">
        <v>832</v>
      </c>
    </row>
    <row r="313" spans="2:40" s="1" customFormat="1" ht="15.75" x14ac:dyDescent="0.25">
      <c r="B313" s="34">
        <v>301</v>
      </c>
      <c r="C313" s="667"/>
      <c r="D313" s="15" t="s">
        <v>252</v>
      </c>
      <c r="E313" s="116">
        <v>18</v>
      </c>
      <c r="F313" s="116">
        <v>80</v>
      </c>
      <c r="G313" s="116">
        <v>73</v>
      </c>
      <c r="H313" s="69">
        <v>7075.3</v>
      </c>
      <c r="I313" s="69">
        <v>180.00000000000003</v>
      </c>
      <c r="J313" s="80">
        <v>0.24434299605670434</v>
      </c>
      <c r="K313" s="69">
        <v>1728.8000000000002</v>
      </c>
      <c r="L313" s="80">
        <v>0</v>
      </c>
      <c r="M313" s="69">
        <v>0</v>
      </c>
      <c r="N313" s="80">
        <v>0</v>
      </c>
      <c r="O313" s="69">
        <v>0</v>
      </c>
      <c r="P313" s="69">
        <v>0</v>
      </c>
      <c r="Q313" s="69">
        <v>0</v>
      </c>
      <c r="R313" s="69">
        <v>176.2</v>
      </c>
      <c r="S313" s="69">
        <v>29.7</v>
      </c>
      <c r="T313" s="69">
        <v>942.8</v>
      </c>
      <c r="U313" s="80">
        <v>0</v>
      </c>
      <c r="V313" s="69">
        <v>0</v>
      </c>
      <c r="W313" s="80">
        <f t="shared" si="116"/>
        <v>0.2999872796913205</v>
      </c>
      <c r="X313" s="69">
        <v>2122.5</v>
      </c>
      <c r="Y313" s="69">
        <v>0</v>
      </c>
      <c r="Z313" s="69">
        <v>0</v>
      </c>
      <c r="AA313" s="69">
        <v>0</v>
      </c>
      <c r="AB313" s="60">
        <f>H313+I313+K313+M313+O313+P313+Q313+R313+S313+T313+V313+X313+Y313+Z313+AA313</f>
        <v>12255.300000000001</v>
      </c>
      <c r="AC313" s="143">
        <v>455.8</v>
      </c>
      <c r="AD313" s="69">
        <f>AC313+Y313+X313+V313</f>
        <v>2578.3000000000002</v>
      </c>
      <c r="AE313" s="69">
        <f>H313+I313+K313+M313+O313+Q313+R313+S313+T313+Z313+AA313</f>
        <v>10132.800000000001</v>
      </c>
      <c r="AF313" s="277">
        <f t="shared" si="114"/>
        <v>0.7</v>
      </c>
      <c r="AG313" s="278">
        <f>H313*AF313</f>
        <v>4952.71</v>
      </c>
      <c r="AH313" s="278"/>
      <c r="AI313" s="225">
        <v>2374.4</v>
      </c>
      <c r="AJ313" s="238">
        <v>0.69999858663236902</v>
      </c>
      <c r="AK313" s="60">
        <v>4952.7000000000007</v>
      </c>
      <c r="AL313" s="69">
        <v>192</v>
      </c>
      <c r="AM313" s="438">
        <v>7.0999999999999994E-2</v>
      </c>
      <c r="AN313" s="69">
        <v>502.3</v>
      </c>
    </row>
    <row r="314" spans="2:40" s="1" customFormat="1" ht="15.75" x14ac:dyDescent="0.25">
      <c r="B314" s="34">
        <v>302</v>
      </c>
      <c r="C314" s="667"/>
      <c r="D314" s="15" t="s">
        <v>253</v>
      </c>
      <c r="E314" s="116">
        <v>16</v>
      </c>
      <c r="F314" s="116">
        <v>74</v>
      </c>
      <c r="G314" s="116">
        <v>68</v>
      </c>
      <c r="H314" s="69">
        <v>6464.2999999999993</v>
      </c>
      <c r="I314" s="69">
        <v>210.60000000000002</v>
      </c>
      <c r="J314" s="80">
        <v>0.30099160001856351</v>
      </c>
      <c r="K314" s="69">
        <v>1945.7</v>
      </c>
      <c r="L314" s="80">
        <v>9.0497037575607581E-3</v>
      </c>
      <c r="M314" s="69">
        <v>58.5</v>
      </c>
      <c r="N314" s="80">
        <v>0</v>
      </c>
      <c r="O314" s="69">
        <v>0</v>
      </c>
      <c r="P314" s="69">
        <v>0</v>
      </c>
      <c r="Q314" s="69">
        <v>0</v>
      </c>
      <c r="R314" s="69">
        <v>176.2</v>
      </c>
      <c r="S314" s="69">
        <v>29.7</v>
      </c>
      <c r="T314" s="69">
        <v>902.30000000000007</v>
      </c>
      <c r="U314" s="80">
        <v>0</v>
      </c>
      <c r="V314" s="69">
        <v>0</v>
      </c>
      <c r="W314" s="80">
        <f t="shared" si="116"/>
        <v>0.30000154695790732</v>
      </c>
      <c r="X314" s="69">
        <v>1939.3</v>
      </c>
      <c r="Y314" s="69">
        <v>0</v>
      </c>
      <c r="Z314" s="69">
        <v>0</v>
      </c>
      <c r="AA314" s="69">
        <v>0</v>
      </c>
      <c r="AB314" s="60">
        <f>H314+I314+K314+M314+O314+P314+Q314+R314+S314+T314+V314+X314+Y314+Z314+AA314</f>
        <v>11726.6</v>
      </c>
      <c r="AC314" s="143">
        <v>436.2</v>
      </c>
      <c r="AD314" s="69">
        <f>AC314+Y314+X314+V314</f>
        <v>2375.5</v>
      </c>
      <c r="AE314" s="69">
        <f>H314+I314+K314+M314+O314+Q314+R314+S314+T314+Z314+AA314</f>
        <v>9787.3000000000011</v>
      </c>
      <c r="AF314" s="277">
        <f t="shared" si="114"/>
        <v>0.7</v>
      </c>
      <c r="AG314" s="278">
        <f>H314*AF314</f>
        <v>4525.0099999999993</v>
      </c>
      <c r="AH314" s="278"/>
      <c r="AI314" s="225">
        <v>2149.5</v>
      </c>
      <c r="AJ314" s="238">
        <v>0.69999845304209285</v>
      </c>
      <c r="AK314" s="60">
        <v>4525</v>
      </c>
      <c r="AL314" s="69">
        <v>139</v>
      </c>
      <c r="AM314" s="438">
        <v>5.0999999999999997E-2</v>
      </c>
      <c r="AN314" s="69">
        <v>329.7</v>
      </c>
    </row>
    <row r="315" spans="2:40" s="1" customFormat="1" ht="15.75" customHeight="1" x14ac:dyDescent="0.25">
      <c r="B315" s="34">
        <v>303</v>
      </c>
      <c r="C315" s="683" t="s">
        <v>254</v>
      </c>
      <c r="D315" s="11" t="s">
        <v>124</v>
      </c>
      <c r="E315" s="125">
        <f t="shared" ref="E315:AB315" si="129">SUM(E316:E317)</f>
        <v>4</v>
      </c>
      <c r="F315" s="125">
        <f t="shared" si="129"/>
        <v>40</v>
      </c>
      <c r="G315" s="125">
        <f t="shared" si="129"/>
        <v>31</v>
      </c>
      <c r="H315" s="57">
        <f t="shared" si="129"/>
        <v>2725</v>
      </c>
      <c r="I315" s="57">
        <f t="shared" si="129"/>
        <v>105.6</v>
      </c>
      <c r="J315" s="82">
        <f>K315/H315</f>
        <v>0.30422018348623853</v>
      </c>
      <c r="K315" s="57">
        <f t="shared" si="129"/>
        <v>829</v>
      </c>
      <c r="L315" s="82">
        <f>M315/H315</f>
        <v>0</v>
      </c>
      <c r="M315" s="57">
        <f t="shared" si="129"/>
        <v>0</v>
      </c>
      <c r="N315" s="82">
        <f t="shared" si="129"/>
        <v>0</v>
      </c>
      <c r="O315" s="57">
        <f t="shared" si="129"/>
        <v>0</v>
      </c>
      <c r="P315" s="57">
        <f t="shared" si="129"/>
        <v>0</v>
      </c>
      <c r="Q315" s="57">
        <f t="shared" si="129"/>
        <v>0</v>
      </c>
      <c r="R315" s="57">
        <f t="shared" si="129"/>
        <v>75.400000000000006</v>
      </c>
      <c r="S315" s="57">
        <f t="shared" si="129"/>
        <v>12.8</v>
      </c>
      <c r="T315" s="57">
        <f t="shared" si="129"/>
        <v>380.4</v>
      </c>
      <c r="U315" s="82">
        <f>V315/H315</f>
        <v>0</v>
      </c>
      <c r="V315" s="57">
        <f t="shared" si="129"/>
        <v>0</v>
      </c>
      <c r="W315" s="82">
        <f t="shared" si="116"/>
        <v>0.2999633027522936</v>
      </c>
      <c r="X315" s="57">
        <f t="shared" si="129"/>
        <v>817.40000000000009</v>
      </c>
      <c r="Y315" s="57">
        <f t="shared" si="129"/>
        <v>0</v>
      </c>
      <c r="Z315" s="57">
        <f t="shared" si="129"/>
        <v>0</v>
      </c>
      <c r="AA315" s="57">
        <f t="shared" si="129"/>
        <v>0</v>
      </c>
      <c r="AB315" s="57">
        <f t="shared" si="129"/>
        <v>4945.6000000000004</v>
      </c>
      <c r="AC315" s="141">
        <f>SUM(AC316:AC317)</f>
        <v>184</v>
      </c>
      <c r="AD315" s="141">
        <f>SUM(AD316:AD317)</f>
        <v>1001.4</v>
      </c>
      <c r="AE315" s="141">
        <f>SUM(AE316:AE317)</f>
        <v>4128.2</v>
      </c>
      <c r="AF315" s="269">
        <f t="shared" si="114"/>
        <v>0.7</v>
      </c>
      <c r="AG315" s="270">
        <f>SUM(AG316:AG317)</f>
        <v>1907.5</v>
      </c>
      <c r="AH315" s="270"/>
      <c r="AI315" s="141">
        <v>906.1</v>
      </c>
      <c r="AJ315" s="233">
        <v>0.7</v>
      </c>
      <c r="AK315" s="57">
        <v>1907.5</v>
      </c>
      <c r="AL315" s="57"/>
      <c r="AM315" s="433">
        <v>0</v>
      </c>
      <c r="AN315" s="57">
        <v>60.7</v>
      </c>
    </row>
    <row r="316" spans="2:40" s="1" customFormat="1" ht="15.75" x14ac:dyDescent="0.25">
      <c r="B316" s="34">
        <v>304</v>
      </c>
      <c r="C316" s="683"/>
      <c r="D316" s="15" t="s">
        <v>255</v>
      </c>
      <c r="E316" s="116">
        <v>2</v>
      </c>
      <c r="F316" s="116">
        <v>21</v>
      </c>
      <c r="G316" s="116">
        <v>17</v>
      </c>
      <c r="H316" s="69">
        <v>1534.8999999999999</v>
      </c>
      <c r="I316" s="69">
        <v>50.399999999999991</v>
      </c>
      <c r="J316" s="80">
        <v>0.26835624470649555</v>
      </c>
      <c r="K316" s="69">
        <v>411.9</v>
      </c>
      <c r="L316" s="80">
        <v>0</v>
      </c>
      <c r="M316" s="69">
        <v>0</v>
      </c>
      <c r="N316" s="80">
        <v>0</v>
      </c>
      <c r="O316" s="69">
        <v>0</v>
      </c>
      <c r="P316" s="69">
        <v>0</v>
      </c>
      <c r="Q316" s="69">
        <v>0</v>
      </c>
      <c r="R316" s="69">
        <v>50.3</v>
      </c>
      <c r="S316" s="69">
        <v>8.5</v>
      </c>
      <c r="T316" s="69">
        <v>209.6</v>
      </c>
      <c r="U316" s="80">
        <v>0</v>
      </c>
      <c r="V316" s="69">
        <v>0</v>
      </c>
      <c r="W316" s="80">
        <f t="shared" si="116"/>
        <v>0.29995439442308947</v>
      </c>
      <c r="X316" s="69">
        <v>460.4</v>
      </c>
      <c r="Y316" s="69">
        <v>0</v>
      </c>
      <c r="Z316" s="69">
        <v>0</v>
      </c>
      <c r="AA316" s="69">
        <v>0</v>
      </c>
      <c r="AB316" s="60">
        <f>H316+I316+K316+M316+O316+P316+Q316+R316+S316+T316+V316+X316+Y316+Z316+AA316</f>
        <v>2726</v>
      </c>
      <c r="AC316" s="143">
        <v>101.4</v>
      </c>
      <c r="AD316" s="69">
        <f>AC316+Y316+X316+V316</f>
        <v>561.79999999999995</v>
      </c>
      <c r="AE316" s="69">
        <f>H316+I316+K316+M316+O316+Q316+R316+S316+T316+Z316+AA316</f>
        <v>2265.6</v>
      </c>
      <c r="AF316" s="277">
        <f t="shared" si="114"/>
        <v>0.7</v>
      </c>
      <c r="AG316" s="278">
        <f>H316*AF316</f>
        <v>1074.4299999999998</v>
      </c>
      <c r="AH316" s="278"/>
      <c r="AI316" s="225">
        <v>512.6</v>
      </c>
      <c r="AJ316" s="238">
        <v>0.69998045475275272</v>
      </c>
      <c r="AK316" s="60">
        <v>1074.4000000000001</v>
      </c>
      <c r="AL316" s="69"/>
      <c r="AM316" s="438">
        <v>0</v>
      </c>
      <c r="AN316" s="69">
        <v>0</v>
      </c>
    </row>
    <row r="317" spans="2:40" s="1" customFormat="1" ht="15.75" x14ac:dyDescent="0.25">
      <c r="B317" s="34">
        <v>305</v>
      </c>
      <c r="C317" s="683"/>
      <c r="D317" s="15" t="s">
        <v>256</v>
      </c>
      <c r="E317" s="116">
        <v>2</v>
      </c>
      <c r="F317" s="116">
        <v>19</v>
      </c>
      <c r="G317" s="116">
        <v>14</v>
      </c>
      <c r="H317" s="69">
        <v>1190.1000000000001</v>
      </c>
      <c r="I317" s="69">
        <v>55.199999999999996</v>
      </c>
      <c r="J317" s="80">
        <v>0.35047475002100664</v>
      </c>
      <c r="K317" s="69">
        <v>417.1</v>
      </c>
      <c r="L317" s="80">
        <v>0</v>
      </c>
      <c r="M317" s="69">
        <v>0</v>
      </c>
      <c r="N317" s="80">
        <v>0</v>
      </c>
      <c r="O317" s="69">
        <v>0</v>
      </c>
      <c r="P317" s="69">
        <v>0</v>
      </c>
      <c r="Q317" s="69">
        <v>0</v>
      </c>
      <c r="R317" s="69">
        <v>25.1</v>
      </c>
      <c r="S317" s="69">
        <v>4.3</v>
      </c>
      <c r="T317" s="69">
        <v>170.79999999999998</v>
      </c>
      <c r="U317" s="80">
        <v>0</v>
      </c>
      <c r="V317" s="69">
        <v>0</v>
      </c>
      <c r="W317" s="80">
        <f t="shared" si="116"/>
        <v>0.29997479203428284</v>
      </c>
      <c r="X317" s="69">
        <v>357.00000000000006</v>
      </c>
      <c r="Y317" s="69">
        <v>0</v>
      </c>
      <c r="Z317" s="69">
        <v>0</v>
      </c>
      <c r="AA317" s="69">
        <v>0</v>
      </c>
      <c r="AB317" s="60">
        <f>H317+I317+K317+M317+O317+P317+Q317+R317+S317+T317+V317+X317+Y317+Z317+AA317</f>
        <v>2219.6</v>
      </c>
      <c r="AC317" s="143">
        <v>82.6</v>
      </c>
      <c r="AD317" s="69">
        <f>AC317+Y317+X317+V317</f>
        <v>439.6</v>
      </c>
      <c r="AE317" s="69">
        <f>H317+I317+K317+M317+O317+Q317+R317+S317+T317+Z317+AA317</f>
        <v>1862.6</v>
      </c>
      <c r="AF317" s="277">
        <f t="shared" si="114"/>
        <v>0.7</v>
      </c>
      <c r="AG317" s="278">
        <f>H317*AF317</f>
        <v>833.07</v>
      </c>
      <c r="AH317" s="278"/>
      <c r="AI317" s="225">
        <v>393.5</v>
      </c>
      <c r="AJ317" s="238">
        <v>0.7000252079657171</v>
      </c>
      <c r="AK317" s="60">
        <v>833.1</v>
      </c>
      <c r="AL317" s="69">
        <v>106</v>
      </c>
      <c r="AM317" s="438">
        <v>5.0999999999999997E-2</v>
      </c>
      <c r="AN317" s="69">
        <v>60.7</v>
      </c>
    </row>
    <row r="318" spans="2:40" s="1" customFormat="1" ht="15.75" customHeight="1" x14ac:dyDescent="0.25">
      <c r="B318" s="34">
        <v>306</v>
      </c>
      <c r="C318" s="683" t="s">
        <v>257</v>
      </c>
      <c r="D318" s="11" t="s">
        <v>124</v>
      </c>
      <c r="E318" s="125">
        <f t="shared" ref="E318:AB318" si="130">SUM(E319:E321)</f>
        <v>5</v>
      </c>
      <c r="F318" s="125">
        <f t="shared" si="130"/>
        <v>57</v>
      </c>
      <c r="G318" s="125">
        <f t="shared" si="130"/>
        <v>46</v>
      </c>
      <c r="H318" s="57">
        <f t="shared" si="130"/>
        <v>4272.1000000000004</v>
      </c>
      <c r="I318" s="57">
        <f t="shared" si="130"/>
        <v>173.8</v>
      </c>
      <c r="J318" s="82">
        <f>K318/H318</f>
        <v>0.33987968446431494</v>
      </c>
      <c r="K318" s="57">
        <f t="shared" si="130"/>
        <v>1452</v>
      </c>
      <c r="L318" s="82">
        <f>M318/H318</f>
        <v>0</v>
      </c>
      <c r="M318" s="57">
        <f t="shared" si="130"/>
        <v>0</v>
      </c>
      <c r="N318" s="82">
        <f t="shared" si="130"/>
        <v>0</v>
      </c>
      <c r="O318" s="57">
        <f t="shared" si="130"/>
        <v>0</v>
      </c>
      <c r="P318" s="57">
        <f t="shared" si="130"/>
        <v>0</v>
      </c>
      <c r="Q318" s="57">
        <f t="shared" si="130"/>
        <v>0</v>
      </c>
      <c r="R318" s="57">
        <f t="shared" si="130"/>
        <v>125.7</v>
      </c>
      <c r="S318" s="57">
        <f t="shared" si="130"/>
        <v>21.3</v>
      </c>
      <c r="T318" s="57">
        <f t="shared" si="130"/>
        <v>610.59999999999991</v>
      </c>
      <c r="U318" s="82">
        <f>V318/H318</f>
        <v>0</v>
      </c>
      <c r="V318" s="57">
        <f t="shared" si="130"/>
        <v>0</v>
      </c>
      <c r="W318" s="82">
        <f t="shared" si="116"/>
        <v>0.29996957000070223</v>
      </c>
      <c r="X318" s="57">
        <f t="shared" si="130"/>
        <v>1281.5000000000002</v>
      </c>
      <c r="Y318" s="57">
        <f t="shared" si="130"/>
        <v>0</v>
      </c>
      <c r="Z318" s="57">
        <f t="shared" si="130"/>
        <v>0</v>
      </c>
      <c r="AA318" s="57">
        <f t="shared" si="130"/>
        <v>0</v>
      </c>
      <c r="AB318" s="57">
        <f t="shared" si="130"/>
        <v>7937.0000000000009</v>
      </c>
      <c r="AC318" s="141">
        <f>SUM(AC319:AC321)</f>
        <v>295.3</v>
      </c>
      <c r="AD318" s="141">
        <f>SUM(AD319:AD321)</f>
        <v>1576.8000000000002</v>
      </c>
      <c r="AE318" s="141">
        <f>SUM(AE319:AE321)</f>
        <v>6655.5000000000009</v>
      </c>
      <c r="AF318" s="269">
        <f t="shared" si="114"/>
        <v>0.7</v>
      </c>
      <c r="AG318" s="270">
        <f>SUM(AG319:AG321)</f>
        <v>2990.47</v>
      </c>
      <c r="AH318" s="270"/>
      <c r="AI318" s="141">
        <v>1413.7</v>
      </c>
      <c r="AJ318" s="233">
        <v>0.7000070223075302</v>
      </c>
      <c r="AK318" s="57">
        <v>2990.5</v>
      </c>
      <c r="AL318" s="57"/>
      <c r="AM318" s="433">
        <v>0</v>
      </c>
      <c r="AN318" s="57">
        <v>72.7</v>
      </c>
    </row>
    <row r="319" spans="2:40" s="1" customFormat="1" ht="15.75" x14ac:dyDescent="0.25">
      <c r="B319" s="34">
        <v>307</v>
      </c>
      <c r="C319" s="683"/>
      <c r="D319" s="15" t="s">
        <v>258</v>
      </c>
      <c r="E319" s="116">
        <v>2</v>
      </c>
      <c r="F319" s="116">
        <v>20</v>
      </c>
      <c r="G319" s="116">
        <v>15</v>
      </c>
      <c r="H319" s="69">
        <v>1424.6000000000001</v>
      </c>
      <c r="I319" s="69">
        <v>48</v>
      </c>
      <c r="J319" s="80">
        <v>0.30927979783798953</v>
      </c>
      <c r="K319" s="69">
        <v>440.59999999999997</v>
      </c>
      <c r="L319" s="80">
        <v>0</v>
      </c>
      <c r="M319" s="69">
        <v>0</v>
      </c>
      <c r="N319" s="80">
        <v>0</v>
      </c>
      <c r="O319" s="69">
        <v>0</v>
      </c>
      <c r="P319" s="69">
        <v>0</v>
      </c>
      <c r="Q319" s="69">
        <v>0</v>
      </c>
      <c r="R319" s="69">
        <v>50.3</v>
      </c>
      <c r="S319" s="69">
        <v>8.5</v>
      </c>
      <c r="T319" s="69">
        <v>199.89999999999998</v>
      </c>
      <c r="U319" s="80">
        <v>0</v>
      </c>
      <c r="V319" s="69">
        <v>0</v>
      </c>
      <c r="W319" s="80">
        <f t="shared" si="116"/>
        <v>0.29994384388600309</v>
      </c>
      <c r="X319" s="69">
        <v>427.30000000000007</v>
      </c>
      <c r="Y319" s="69">
        <v>0</v>
      </c>
      <c r="Z319" s="69">
        <v>0</v>
      </c>
      <c r="AA319" s="69">
        <v>0</v>
      </c>
      <c r="AB319" s="60">
        <f>H319+I319+K319+M319+O319+P319+Q319+R319+S319+T319+V319+X319+Y319+Z319+AA319</f>
        <v>2599.2000000000003</v>
      </c>
      <c r="AC319" s="143">
        <v>96.7</v>
      </c>
      <c r="AD319" s="69">
        <f>AC319+Y319+X319+V319</f>
        <v>524.00000000000011</v>
      </c>
      <c r="AE319" s="69">
        <f>H319+I319+K319+M319+O319+Q319+R319+S319+T319+Z319+AA319</f>
        <v>2171.9</v>
      </c>
      <c r="AF319" s="277">
        <f t="shared" si="114"/>
        <v>0.7</v>
      </c>
      <c r="AG319" s="278">
        <f>H319*AF319</f>
        <v>997.22</v>
      </c>
      <c r="AH319" s="278"/>
      <c r="AI319" s="225">
        <v>473.2</v>
      </c>
      <c r="AJ319" s="238">
        <v>0.69998596097150079</v>
      </c>
      <c r="AK319" s="60">
        <v>997.2</v>
      </c>
      <c r="AL319" s="69">
        <v>124</v>
      </c>
      <c r="AM319" s="438">
        <v>5.0999999999999997E-2</v>
      </c>
      <c r="AN319" s="69">
        <v>72.7</v>
      </c>
    </row>
    <row r="320" spans="2:40" s="1" customFormat="1" ht="15.75" x14ac:dyDescent="0.25">
      <c r="B320" s="34">
        <v>308</v>
      </c>
      <c r="C320" s="683"/>
      <c r="D320" s="15" t="s">
        <v>259</v>
      </c>
      <c r="E320" s="116">
        <v>2</v>
      </c>
      <c r="F320" s="116">
        <v>18</v>
      </c>
      <c r="G320" s="116">
        <v>17</v>
      </c>
      <c r="H320" s="69">
        <v>1576.1000000000001</v>
      </c>
      <c r="I320" s="69">
        <v>67</v>
      </c>
      <c r="J320" s="80">
        <v>0.35137364380432717</v>
      </c>
      <c r="K320" s="69">
        <v>553.80000000000007</v>
      </c>
      <c r="L320" s="80">
        <v>0</v>
      </c>
      <c r="M320" s="69">
        <v>0</v>
      </c>
      <c r="N320" s="80">
        <v>0</v>
      </c>
      <c r="O320" s="69">
        <v>0</v>
      </c>
      <c r="P320" s="69">
        <v>0</v>
      </c>
      <c r="Q320" s="69">
        <v>0</v>
      </c>
      <c r="R320" s="69">
        <v>25.1</v>
      </c>
      <c r="S320" s="69">
        <v>4.3</v>
      </c>
      <c r="T320" s="69">
        <v>224.99999999999997</v>
      </c>
      <c r="U320" s="80">
        <v>0</v>
      </c>
      <c r="V320" s="69">
        <v>0</v>
      </c>
      <c r="W320" s="80">
        <f t="shared" si="116"/>
        <v>0.29998096567476684</v>
      </c>
      <c r="X320" s="69">
        <v>472.80000000000007</v>
      </c>
      <c r="Y320" s="69">
        <v>0</v>
      </c>
      <c r="Z320" s="69">
        <v>0</v>
      </c>
      <c r="AA320" s="69">
        <v>0</v>
      </c>
      <c r="AB320" s="60">
        <f>H320+I320+K320+M320+O320+P320+Q320+R320+S320+T320+V320+X320+Y320+Z320+AA320</f>
        <v>2924.1000000000004</v>
      </c>
      <c r="AC320" s="143">
        <v>108.8</v>
      </c>
      <c r="AD320" s="69">
        <f>AC320+Y320+X320+V320</f>
        <v>581.6</v>
      </c>
      <c r="AE320" s="69">
        <f>H320+I320+K320+M320+O320+Q320+R320+S320+T320+Z320+AA320</f>
        <v>2451.3000000000002</v>
      </c>
      <c r="AF320" s="277">
        <f t="shared" si="114"/>
        <v>0.7</v>
      </c>
      <c r="AG320" s="278">
        <f>H320*AF320</f>
        <v>1103.27</v>
      </c>
      <c r="AH320" s="278"/>
      <c r="AI320" s="225">
        <v>521.70000000000005</v>
      </c>
      <c r="AJ320" s="238">
        <v>0.70001903432523327</v>
      </c>
      <c r="AK320" s="60">
        <v>1103.3000000000002</v>
      </c>
      <c r="AL320" s="69"/>
      <c r="AM320" s="438">
        <v>0</v>
      </c>
      <c r="AN320" s="69">
        <v>0</v>
      </c>
    </row>
    <row r="321" spans="2:40" s="1" customFormat="1" ht="15.75" x14ac:dyDescent="0.25">
      <c r="B321" s="34">
        <v>309</v>
      </c>
      <c r="C321" s="683"/>
      <c r="D321" s="15" t="s">
        <v>260</v>
      </c>
      <c r="E321" s="116">
        <v>1</v>
      </c>
      <c r="F321" s="116">
        <v>19</v>
      </c>
      <c r="G321" s="116">
        <v>14</v>
      </c>
      <c r="H321" s="69">
        <v>1271.4000000000001</v>
      </c>
      <c r="I321" s="69">
        <v>58.8</v>
      </c>
      <c r="J321" s="80">
        <v>0.35991820040899791</v>
      </c>
      <c r="K321" s="69">
        <v>457.59999999999997</v>
      </c>
      <c r="L321" s="80">
        <v>0</v>
      </c>
      <c r="M321" s="69">
        <v>0</v>
      </c>
      <c r="N321" s="80">
        <v>0</v>
      </c>
      <c r="O321" s="69">
        <v>0</v>
      </c>
      <c r="P321" s="69">
        <v>0</v>
      </c>
      <c r="Q321" s="69">
        <v>0</v>
      </c>
      <c r="R321" s="69">
        <v>50.3</v>
      </c>
      <c r="S321" s="69">
        <v>8.5</v>
      </c>
      <c r="T321" s="69">
        <v>185.69999999999996</v>
      </c>
      <c r="U321" s="80">
        <v>0</v>
      </c>
      <c r="V321" s="69">
        <v>0</v>
      </c>
      <c r="W321" s="80">
        <f t="shared" si="116"/>
        <v>0.29998426930942268</v>
      </c>
      <c r="X321" s="69">
        <v>381.40000000000003</v>
      </c>
      <c r="Y321" s="69">
        <v>0</v>
      </c>
      <c r="Z321" s="69">
        <v>0</v>
      </c>
      <c r="AA321" s="69">
        <v>0</v>
      </c>
      <c r="AB321" s="60">
        <f>H321+I321+K321+M321+O321+P321+Q321+R321+S321+T321+V321+X321+Y321+Z321+AA321</f>
        <v>2413.6999999999998</v>
      </c>
      <c r="AC321" s="143">
        <v>89.8</v>
      </c>
      <c r="AD321" s="69">
        <f>AC321+Y321+X321+V321</f>
        <v>471.20000000000005</v>
      </c>
      <c r="AE321" s="69">
        <f>H321+I321+K321+M321+O321+Q321+R321+S321+T321+Z321+AA321</f>
        <v>2032.3</v>
      </c>
      <c r="AF321" s="277">
        <f t="shared" si="114"/>
        <v>0.7</v>
      </c>
      <c r="AG321" s="278">
        <f>H321*AF321</f>
        <v>889.98</v>
      </c>
      <c r="AH321" s="278"/>
      <c r="AI321" s="225">
        <v>418.8</v>
      </c>
      <c r="AJ321" s="238">
        <v>0.70001573069057732</v>
      </c>
      <c r="AK321" s="60">
        <v>890</v>
      </c>
      <c r="AL321" s="69"/>
      <c r="AM321" s="438">
        <v>0</v>
      </c>
      <c r="AN321" s="69">
        <v>0</v>
      </c>
    </row>
    <row r="322" spans="2:40" s="1" customFormat="1" ht="15.75" customHeight="1" x14ac:dyDescent="0.25">
      <c r="B322" s="34">
        <v>310</v>
      </c>
      <c r="C322" s="683" t="s">
        <v>261</v>
      </c>
      <c r="D322" s="11" t="s">
        <v>124</v>
      </c>
      <c r="E322" s="125">
        <f t="shared" ref="E322:AB322" si="131">SUM(E323:E324)</f>
        <v>6</v>
      </c>
      <c r="F322" s="125">
        <f t="shared" si="131"/>
        <v>39</v>
      </c>
      <c r="G322" s="125">
        <f t="shared" si="131"/>
        <v>38</v>
      </c>
      <c r="H322" s="57">
        <f t="shared" si="131"/>
        <v>3477.4</v>
      </c>
      <c r="I322" s="57">
        <f t="shared" si="131"/>
        <v>150</v>
      </c>
      <c r="J322" s="82">
        <f>K322/H322</f>
        <v>0.35995283832748604</v>
      </c>
      <c r="K322" s="57">
        <f t="shared" si="131"/>
        <v>1251.7</v>
      </c>
      <c r="L322" s="82">
        <f>M322/H322</f>
        <v>0</v>
      </c>
      <c r="M322" s="57">
        <f t="shared" si="131"/>
        <v>0</v>
      </c>
      <c r="N322" s="82">
        <f t="shared" si="131"/>
        <v>0</v>
      </c>
      <c r="O322" s="57">
        <f t="shared" si="131"/>
        <v>0</v>
      </c>
      <c r="P322" s="57">
        <f t="shared" si="131"/>
        <v>0</v>
      </c>
      <c r="Q322" s="57">
        <f t="shared" si="131"/>
        <v>0</v>
      </c>
      <c r="R322" s="57">
        <f t="shared" si="131"/>
        <v>75.400000000000006</v>
      </c>
      <c r="S322" s="57">
        <f t="shared" si="131"/>
        <v>12.8</v>
      </c>
      <c r="T322" s="57">
        <f t="shared" si="131"/>
        <v>500.9</v>
      </c>
      <c r="U322" s="82">
        <f>V322/H322</f>
        <v>0</v>
      </c>
      <c r="V322" s="57">
        <f t="shared" si="131"/>
        <v>0</v>
      </c>
      <c r="W322" s="82">
        <f t="shared" si="116"/>
        <v>0.29996549145913615</v>
      </c>
      <c r="X322" s="57">
        <f t="shared" si="131"/>
        <v>1043.1000000000001</v>
      </c>
      <c r="Y322" s="57">
        <f t="shared" si="131"/>
        <v>0</v>
      </c>
      <c r="Z322" s="57">
        <f t="shared" si="131"/>
        <v>0</v>
      </c>
      <c r="AA322" s="57">
        <f t="shared" si="131"/>
        <v>0</v>
      </c>
      <c r="AB322" s="57">
        <f t="shared" si="131"/>
        <v>6511.3000000000011</v>
      </c>
      <c r="AC322" s="141">
        <f>SUM(AC323:AC324)</f>
        <v>242.20000000000002</v>
      </c>
      <c r="AD322" s="141">
        <f>SUM(AD323:AD324)</f>
        <v>1285.3000000000002</v>
      </c>
      <c r="AE322" s="141">
        <f>SUM(AE323:AE324)</f>
        <v>5468.2000000000007</v>
      </c>
      <c r="AF322" s="269">
        <f t="shared" si="114"/>
        <v>0.7</v>
      </c>
      <c r="AG322" s="270">
        <f>SUM(AG323:AG324)</f>
        <v>2434.1799999999998</v>
      </c>
      <c r="AH322" s="270"/>
      <c r="AI322" s="141">
        <v>1148.9000000000001</v>
      </c>
      <c r="AJ322" s="233">
        <v>0.70000575142347732</v>
      </c>
      <c r="AK322" s="57">
        <v>2434.2000000000003</v>
      </c>
      <c r="AL322" s="57"/>
      <c r="AM322" s="433">
        <v>0</v>
      </c>
      <c r="AN322" s="57">
        <v>0</v>
      </c>
    </row>
    <row r="323" spans="2:40" s="1" customFormat="1" ht="15.75" x14ac:dyDescent="0.25">
      <c r="B323" s="34">
        <v>311</v>
      </c>
      <c r="C323" s="683"/>
      <c r="D323" s="15" t="s">
        <v>262</v>
      </c>
      <c r="E323" s="116">
        <v>4</v>
      </c>
      <c r="F323" s="116">
        <v>22</v>
      </c>
      <c r="G323" s="116">
        <v>22</v>
      </c>
      <c r="H323" s="69">
        <v>1965.8000000000002</v>
      </c>
      <c r="I323" s="69">
        <v>80.400000000000006</v>
      </c>
      <c r="J323" s="80">
        <v>0.3500356089124021</v>
      </c>
      <c r="K323" s="69">
        <v>688.10000000000014</v>
      </c>
      <c r="L323" s="80">
        <v>0</v>
      </c>
      <c r="M323" s="69">
        <v>0</v>
      </c>
      <c r="N323" s="80">
        <v>0</v>
      </c>
      <c r="O323" s="69">
        <v>0</v>
      </c>
      <c r="P323" s="69">
        <v>0</v>
      </c>
      <c r="Q323" s="69">
        <v>0</v>
      </c>
      <c r="R323" s="69">
        <v>50.3</v>
      </c>
      <c r="S323" s="69">
        <v>8.5</v>
      </c>
      <c r="T323" s="69">
        <v>281.89999999999998</v>
      </c>
      <c r="U323" s="80">
        <v>0</v>
      </c>
      <c r="V323" s="69">
        <v>0</v>
      </c>
      <c r="W323" s="80">
        <f t="shared" si="116"/>
        <v>0.29997965205005594</v>
      </c>
      <c r="X323" s="69">
        <v>589.70000000000005</v>
      </c>
      <c r="Y323" s="69">
        <v>0</v>
      </c>
      <c r="Z323" s="69">
        <v>0</v>
      </c>
      <c r="AA323" s="69">
        <v>0</v>
      </c>
      <c r="AB323" s="60">
        <f>H323+I323+K323+M323+O323+P323+Q323+R323+S323+T323+V323+X323+Y323+Z323+AA323</f>
        <v>3664.7000000000007</v>
      </c>
      <c r="AC323" s="143">
        <v>136.30000000000001</v>
      </c>
      <c r="AD323" s="69">
        <f>AC323+Y323+X323+V323</f>
        <v>726</v>
      </c>
      <c r="AE323" s="69">
        <f>H323+I323+K323+M323+O323+Q323+R323+S323+T323+Z323+AA323</f>
        <v>3075.0000000000005</v>
      </c>
      <c r="AF323" s="277">
        <f t="shared" si="114"/>
        <v>0.7</v>
      </c>
      <c r="AG323" s="278">
        <f>H323*AF323</f>
        <v>1376.06</v>
      </c>
      <c r="AH323" s="278"/>
      <c r="AI323" s="225">
        <v>650.1</v>
      </c>
      <c r="AJ323" s="238">
        <v>0.70002034794994394</v>
      </c>
      <c r="AK323" s="60">
        <v>1376.1</v>
      </c>
      <c r="AL323" s="69"/>
      <c r="AM323" s="438">
        <v>0</v>
      </c>
      <c r="AN323" s="69">
        <v>0</v>
      </c>
    </row>
    <row r="324" spans="2:40" s="1" customFormat="1" ht="15.75" x14ac:dyDescent="0.25">
      <c r="B324" s="34">
        <v>312</v>
      </c>
      <c r="C324" s="683"/>
      <c r="D324" s="15" t="s">
        <v>889</v>
      </c>
      <c r="E324" s="116">
        <v>2</v>
      </c>
      <c r="F324" s="116">
        <v>17</v>
      </c>
      <c r="G324" s="116">
        <v>16</v>
      </c>
      <c r="H324" s="69">
        <v>1511.6</v>
      </c>
      <c r="I324" s="69">
        <v>69.599999999999994</v>
      </c>
      <c r="J324" s="80">
        <v>0.37284996030695949</v>
      </c>
      <c r="K324" s="69">
        <v>563.59999999999991</v>
      </c>
      <c r="L324" s="80">
        <v>0</v>
      </c>
      <c r="M324" s="69">
        <v>0</v>
      </c>
      <c r="N324" s="80">
        <v>0</v>
      </c>
      <c r="O324" s="69">
        <v>0</v>
      </c>
      <c r="P324" s="69">
        <v>0</v>
      </c>
      <c r="Q324" s="69">
        <v>0</v>
      </c>
      <c r="R324" s="69">
        <v>25.1</v>
      </c>
      <c r="S324" s="69">
        <v>4.3</v>
      </c>
      <c r="T324" s="69">
        <v>218.99999999999997</v>
      </c>
      <c r="U324" s="80">
        <v>0</v>
      </c>
      <c r="V324" s="69">
        <v>0</v>
      </c>
      <c r="W324" s="80">
        <f t="shared" si="116"/>
        <v>0.29994707594601749</v>
      </c>
      <c r="X324" s="69">
        <v>453.40000000000003</v>
      </c>
      <c r="Y324" s="69">
        <v>0</v>
      </c>
      <c r="Z324" s="69">
        <v>0</v>
      </c>
      <c r="AA324" s="69">
        <v>0</v>
      </c>
      <c r="AB324" s="60">
        <f>H324+I324+K324+M324+O324+P324+Q324+R324+S324+T324+V324+X324+Y324+Z324+AA324</f>
        <v>2846.6</v>
      </c>
      <c r="AC324" s="143">
        <v>105.9</v>
      </c>
      <c r="AD324" s="69">
        <f>AC324+Y324+X324+V324</f>
        <v>559.30000000000007</v>
      </c>
      <c r="AE324" s="69">
        <f>H324+I324+K324+M324+O324+Q324+R324+S324+T324+Z324+AA324</f>
        <v>2393.1999999999998</v>
      </c>
      <c r="AF324" s="277">
        <f t="shared" si="114"/>
        <v>0.7</v>
      </c>
      <c r="AG324" s="278">
        <f>H324*AF324</f>
        <v>1058.1199999999999</v>
      </c>
      <c r="AH324" s="278"/>
      <c r="AI324" s="225">
        <v>498.8</v>
      </c>
      <c r="AJ324" s="238">
        <v>0.69998676898650447</v>
      </c>
      <c r="AK324" s="60">
        <v>1058.1000000000001</v>
      </c>
      <c r="AL324" s="69"/>
      <c r="AM324" s="438">
        <v>0</v>
      </c>
      <c r="AN324" s="69">
        <v>0</v>
      </c>
    </row>
    <row r="325" spans="2:40" s="1" customFormat="1" ht="15.75" customHeight="1" x14ac:dyDescent="0.25">
      <c r="B325" s="34">
        <v>313</v>
      </c>
      <c r="C325" s="683" t="s">
        <v>263</v>
      </c>
      <c r="D325" s="11" t="s">
        <v>124</v>
      </c>
      <c r="E325" s="125">
        <f t="shared" ref="E325:AB325" si="132">SUM(E326:E328)</f>
        <v>6</v>
      </c>
      <c r="F325" s="125">
        <f t="shared" si="132"/>
        <v>49</v>
      </c>
      <c r="G325" s="125">
        <f t="shared" si="132"/>
        <v>39</v>
      </c>
      <c r="H325" s="57">
        <f t="shared" si="132"/>
        <v>3713.9000000000005</v>
      </c>
      <c r="I325" s="57">
        <f t="shared" si="132"/>
        <v>164.4</v>
      </c>
      <c r="J325" s="82">
        <f>K325/H325</f>
        <v>0.35762944613479081</v>
      </c>
      <c r="K325" s="57">
        <f t="shared" si="132"/>
        <v>1328.1999999999998</v>
      </c>
      <c r="L325" s="82">
        <f>M325/H325</f>
        <v>0</v>
      </c>
      <c r="M325" s="57">
        <f t="shared" si="132"/>
        <v>0</v>
      </c>
      <c r="N325" s="82">
        <f t="shared" si="132"/>
        <v>0</v>
      </c>
      <c r="O325" s="57">
        <f t="shared" si="132"/>
        <v>0</v>
      </c>
      <c r="P325" s="57">
        <f t="shared" si="132"/>
        <v>0</v>
      </c>
      <c r="Q325" s="57">
        <f t="shared" si="132"/>
        <v>0</v>
      </c>
      <c r="R325" s="57">
        <f t="shared" si="132"/>
        <v>75.300000000000011</v>
      </c>
      <c r="S325" s="57">
        <f t="shared" si="132"/>
        <v>12.899999999999999</v>
      </c>
      <c r="T325" s="57">
        <f t="shared" si="132"/>
        <v>534.09999999999991</v>
      </c>
      <c r="U325" s="82">
        <f>V325/H325</f>
        <v>0</v>
      </c>
      <c r="V325" s="57">
        <f t="shared" si="132"/>
        <v>0</v>
      </c>
      <c r="W325" s="82">
        <f t="shared" si="116"/>
        <v>0.29998115188885</v>
      </c>
      <c r="X325" s="57">
        <f t="shared" si="132"/>
        <v>1114.1000000000001</v>
      </c>
      <c r="Y325" s="57">
        <f t="shared" si="132"/>
        <v>0</v>
      </c>
      <c r="Z325" s="57">
        <f t="shared" si="132"/>
        <v>0</v>
      </c>
      <c r="AA325" s="57">
        <f t="shared" si="132"/>
        <v>0</v>
      </c>
      <c r="AB325" s="57">
        <f t="shared" si="132"/>
        <v>6942.9000000000005</v>
      </c>
      <c r="AC325" s="141">
        <f>SUM(AC326:AC328)</f>
        <v>258.29999999999995</v>
      </c>
      <c r="AD325" s="141">
        <f>SUM(AD326:AD328)</f>
        <v>1372.4</v>
      </c>
      <c r="AE325" s="141">
        <f>SUM(AE326:AE328)</f>
        <v>5828.8</v>
      </c>
      <c r="AF325" s="269">
        <f t="shared" si="114"/>
        <v>0.7</v>
      </c>
      <c r="AG325" s="270">
        <f>SUM(AG326:AG328)</f>
        <v>2599.73</v>
      </c>
      <c r="AH325" s="270"/>
      <c r="AI325" s="141">
        <v>1227.4000000000001</v>
      </c>
      <c r="AJ325" s="233">
        <v>0.70001884811115</v>
      </c>
      <c r="AK325" s="57">
        <v>2599.8000000000002</v>
      </c>
      <c r="AL325" s="57"/>
      <c r="AM325" s="433">
        <v>0</v>
      </c>
      <c r="AN325" s="57">
        <v>0</v>
      </c>
    </row>
    <row r="326" spans="2:40" s="1" customFormat="1" ht="15.75" x14ac:dyDescent="0.25">
      <c r="B326" s="34">
        <v>314</v>
      </c>
      <c r="C326" s="683"/>
      <c r="D326" s="15" t="s">
        <v>264</v>
      </c>
      <c r="E326" s="116">
        <v>2</v>
      </c>
      <c r="F326" s="116">
        <v>17</v>
      </c>
      <c r="G326" s="116">
        <v>14</v>
      </c>
      <c r="H326" s="69">
        <v>1189.3999999999999</v>
      </c>
      <c r="I326" s="69">
        <v>56.4</v>
      </c>
      <c r="J326" s="80">
        <v>0.38120060534723393</v>
      </c>
      <c r="K326" s="69">
        <v>453.4</v>
      </c>
      <c r="L326" s="80">
        <v>0</v>
      </c>
      <c r="M326" s="69">
        <v>0</v>
      </c>
      <c r="N326" s="80">
        <v>0</v>
      </c>
      <c r="O326" s="69">
        <v>0</v>
      </c>
      <c r="P326" s="69">
        <v>0</v>
      </c>
      <c r="Q326" s="69">
        <v>0</v>
      </c>
      <c r="R326" s="69">
        <v>25.1</v>
      </c>
      <c r="S326" s="69">
        <v>4.3</v>
      </c>
      <c r="T326" s="69">
        <v>173.79999999999998</v>
      </c>
      <c r="U326" s="80">
        <v>0</v>
      </c>
      <c r="V326" s="69">
        <v>0</v>
      </c>
      <c r="W326" s="80">
        <f t="shared" si="116"/>
        <v>0.29998318479905839</v>
      </c>
      <c r="X326" s="69">
        <v>356.8</v>
      </c>
      <c r="Y326" s="69">
        <v>0</v>
      </c>
      <c r="Z326" s="69">
        <v>0</v>
      </c>
      <c r="AA326" s="69">
        <v>0</v>
      </c>
      <c r="AB326" s="60">
        <f>H326+I326+K326+M326+O326+P326+Q326+R326+S326+T326+V326+X326+Y326+Z326+AA326</f>
        <v>2259.1999999999998</v>
      </c>
      <c r="AC326" s="143">
        <v>84</v>
      </c>
      <c r="AD326" s="69">
        <f>AC326+Y326+X326+V326</f>
        <v>440.8</v>
      </c>
      <c r="AE326" s="69">
        <f>H326+I326+K326+M326+O326+Q326+R326+S326+T326+Z326+AA326</f>
        <v>1902.3999999999996</v>
      </c>
      <c r="AF326" s="277">
        <f t="shared" si="114"/>
        <v>0.7</v>
      </c>
      <c r="AG326" s="278">
        <f>H326*AF326</f>
        <v>832.57999999999981</v>
      </c>
      <c r="AH326" s="278"/>
      <c r="AI326" s="225">
        <v>391.8</v>
      </c>
      <c r="AJ326" s="238">
        <v>0.70001681520094172</v>
      </c>
      <c r="AK326" s="60">
        <v>832.6</v>
      </c>
      <c r="AL326" s="69"/>
      <c r="AM326" s="438">
        <v>0</v>
      </c>
      <c r="AN326" s="69">
        <v>0</v>
      </c>
    </row>
    <row r="327" spans="2:40" s="1" customFormat="1" ht="15.75" x14ac:dyDescent="0.25">
      <c r="B327" s="34">
        <v>315</v>
      </c>
      <c r="C327" s="683"/>
      <c r="D327" s="15" t="s">
        <v>265</v>
      </c>
      <c r="E327" s="116">
        <v>2</v>
      </c>
      <c r="F327" s="116">
        <v>16</v>
      </c>
      <c r="G327" s="116">
        <v>13</v>
      </c>
      <c r="H327" s="69">
        <v>1359.4</v>
      </c>
      <c r="I327" s="69">
        <v>66</v>
      </c>
      <c r="J327" s="80">
        <v>0.37641606591143151</v>
      </c>
      <c r="K327" s="69">
        <v>511.7</v>
      </c>
      <c r="L327" s="80">
        <v>0</v>
      </c>
      <c r="M327" s="69">
        <v>0</v>
      </c>
      <c r="N327" s="80">
        <v>0</v>
      </c>
      <c r="O327" s="69">
        <v>0</v>
      </c>
      <c r="P327" s="69">
        <v>0</v>
      </c>
      <c r="Q327" s="69">
        <v>0</v>
      </c>
      <c r="R327" s="69">
        <v>25.1</v>
      </c>
      <c r="S327" s="69">
        <v>4.3</v>
      </c>
      <c r="T327" s="69">
        <v>197.79999999999998</v>
      </c>
      <c r="U327" s="80">
        <v>0</v>
      </c>
      <c r="V327" s="69">
        <v>0</v>
      </c>
      <c r="W327" s="80">
        <f t="shared" si="116"/>
        <v>0.29998528762689419</v>
      </c>
      <c r="X327" s="69">
        <v>407.8</v>
      </c>
      <c r="Y327" s="69">
        <v>0</v>
      </c>
      <c r="Z327" s="69">
        <v>0</v>
      </c>
      <c r="AA327" s="69">
        <v>0</v>
      </c>
      <c r="AB327" s="60">
        <f>H327+I327+K327+M327+O327+P327+Q327+R327+S327+T327+V327+X327+Y327+Z327+AA327</f>
        <v>2572.1000000000004</v>
      </c>
      <c r="AC327" s="143">
        <v>95.7</v>
      </c>
      <c r="AD327" s="69">
        <f>AC327+Y327+X327+V327</f>
        <v>503.5</v>
      </c>
      <c r="AE327" s="69">
        <f>H327+I327+K327+M327+O327+Q327+R327+S327+T327+Z327+AA327</f>
        <v>2164.3000000000002</v>
      </c>
      <c r="AF327" s="277">
        <f t="shared" si="114"/>
        <v>0.7</v>
      </c>
      <c r="AG327" s="278">
        <f>H327*AF327</f>
        <v>951.58</v>
      </c>
      <c r="AH327" s="278"/>
      <c r="AI327" s="225">
        <v>448.1</v>
      </c>
      <c r="AJ327" s="238">
        <v>0.70001471237310575</v>
      </c>
      <c r="AK327" s="60">
        <v>951.6</v>
      </c>
      <c r="AL327" s="69"/>
      <c r="AM327" s="438">
        <v>0</v>
      </c>
      <c r="AN327" s="69">
        <v>0</v>
      </c>
    </row>
    <row r="328" spans="2:40" s="1" customFormat="1" ht="15.75" x14ac:dyDescent="0.25">
      <c r="B328" s="34">
        <v>316</v>
      </c>
      <c r="C328" s="683"/>
      <c r="D328" s="15" t="s">
        <v>266</v>
      </c>
      <c r="E328" s="116">
        <v>2</v>
      </c>
      <c r="F328" s="116">
        <v>16</v>
      </c>
      <c r="G328" s="116">
        <v>12</v>
      </c>
      <c r="H328" s="69">
        <v>1165.1000000000001</v>
      </c>
      <c r="I328" s="69">
        <v>42</v>
      </c>
      <c r="J328" s="80">
        <v>0.31164706892112265</v>
      </c>
      <c r="K328" s="69">
        <v>363.1</v>
      </c>
      <c r="L328" s="80">
        <v>0</v>
      </c>
      <c r="M328" s="69">
        <v>0</v>
      </c>
      <c r="N328" s="80">
        <v>0</v>
      </c>
      <c r="O328" s="69">
        <v>0</v>
      </c>
      <c r="P328" s="69">
        <v>0</v>
      </c>
      <c r="Q328" s="69">
        <v>0</v>
      </c>
      <c r="R328" s="69">
        <v>25.1</v>
      </c>
      <c r="S328" s="69">
        <v>4.3</v>
      </c>
      <c r="T328" s="69">
        <v>162.49999999999997</v>
      </c>
      <c r="U328" s="80">
        <v>0</v>
      </c>
      <c r="V328" s="69">
        <v>0</v>
      </c>
      <c r="W328" s="80">
        <f t="shared" si="116"/>
        <v>0.29997425113724147</v>
      </c>
      <c r="X328" s="69">
        <v>349.50000000000006</v>
      </c>
      <c r="Y328" s="69">
        <v>0</v>
      </c>
      <c r="Z328" s="69">
        <v>0</v>
      </c>
      <c r="AA328" s="69">
        <v>0</v>
      </c>
      <c r="AB328" s="60">
        <f>H328+I328+K328+M328+O328+P328+Q328+R328+S328+T328+V328+X328+Y328+Z328+AA328</f>
        <v>2111.6000000000004</v>
      </c>
      <c r="AC328" s="143">
        <v>78.599999999999994</v>
      </c>
      <c r="AD328" s="69">
        <f>AC328+Y328+X328+V328</f>
        <v>428.1</v>
      </c>
      <c r="AE328" s="69">
        <f>H328+I328+K328+M328+O328+Q328+R328+S328+T328+Z328+AA328</f>
        <v>1762.1000000000001</v>
      </c>
      <c r="AF328" s="277">
        <f t="shared" si="114"/>
        <v>0.7</v>
      </c>
      <c r="AG328" s="278">
        <f>H328*AF328</f>
        <v>815.57</v>
      </c>
      <c r="AH328" s="278"/>
      <c r="AI328" s="225">
        <v>387.5</v>
      </c>
      <c r="AJ328" s="238">
        <v>0.70002574886275848</v>
      </c>
      <c r="AK328" s="60">
        <v>815.6</v>
      </c>
      <c r="AL328" s="69"/>
      <c r="AM328" s="438">
        <v>0</v>
      </c>
      <c r="AN328" s="69">
        <v>0</v>
      </c>
    </row>
    <row r="329" spans="2:40" ht="39.75" customHeight="1" x14ac:dyDescent="0.25">
      <c r="B329" s="34">
        <v>317</v>
      </c>
      <c r="C329" s="663" t="s">
        <v>267</v>
      </c>
      <c r="D329" s="664"/>
      <c r="E329" s="117">
        <f t="shared" ref="E329:AA329" si="133">E331</f>
        <v>94</v>
      </c>
      <c r="F329" s="117">
        <f t="shared" si="133"/>
        <v>464</v>
      </c>
      <c r="G329" s="117">
        <f t="shared" si="133"/>
        <v>432</v>
      </c>
      <c r="H329" s="132">
        <f t="shared" si="133"/>
        <v>42927.875</v>
      </c>
      <c r="I329" s="132">
        <f t="shared" si="133"/>
        <v>972.39999999999986</v>
      </c>
      <c r="J329" s="87">
        <f>K329/H329</f>
        <v>0.29066947525355036</v>
      </c>
      <c r="K329" s="132">
        <f t="shared" si="133"/>
        <v>12477.822900000003</v>
      </c>
      <c r="L329" s="87">
        <f>M329/H329</f>
        <v>1.4955317494751371E-3</v>
      </c>
      <c r="M329" s="132">
        <f t="shared" si="133"/>
        <v>64.2</v>
      </c>
      <c r="N329" s="87">
        <f>O329/H329</f>
        <v>0</v>
      </c>
      <c r="O329" s="132">
        <f t="shared" si="133"/>
        <v>0</v>
      </c>
      <c r="P329" s="132">
        <f t="shared" si="133"/>
        <v>0</v>
      </c>
      <c r="Q329" s="132">
        <f t="shared" si="133"/>
        <v>0</v>
      </c>
      <c r="R329" s="132">
        <f t="shared" si="133"/>
        <v>1643.5</v>
      </c>
      <c r="S329" s="132">
        <f t="shared" si="133"/>
        <v>71.7</v>
      </c>
      <c r="T329" s="132">
        <f t="shared" si="133"/>
        <v>5250.3828250000006</v>
      </c>
      <c r="U329" s="87">
        <f>V329/H329</f>
        <v>0</v>
      </c>
      <c r="V329" s="132">
        <f t="shared" si="133"/>
        <v>0</v>
      </c>
      <c r="W329" s="87">
        <f t="shared" si="116"/>
        <v>0.15363742090657875</v>
      </c>
      <c r="X329" s="315">
        <f t="shared" si="133"/>
        <v>6595.3279999999995</v>
      </c>
      <c r="Y329" s="132">
        <f t="shared" si="133"/>
        <v>0</v>
      </c>
      <c r="Z329" s="132">
        <f t="shared" si="133"/>
        <v>81</v>
      </c>
      <c r="AA329" s="132">
        <f t="shared" si="133"/>
        <v>0</v>
      </c>
      <c r="AB329" s="132">
        <f>AB330+AB331</f>
        <v>72855.30872500001</v>
      </c>
      <c r="AC329" s="129">
        <f>AC331+AC330</f>
        <v>7164.2</v>
      </c>
      <c r="AD329" s="129">
        <f>AD331+AD330</f>
        <v>13759.528000000002</v>
      </c>
      <c r="AE329" s="129">
        <f>AE331+AE330</f>
        <v>66259.980725000001</v>
      </c>
      <c r="AF329" s="258">
        <f t="shared" si="114"/>
        <v>0.7</v>
      </c>
      <c r="AG329" s="255">
        <f>AG331+AG330</f>
        <v>31273.252499999995</v>
      </c>
      <c r="AH329" s="255"/>
      <c r="AI329" s="129">
        <v>17513.8</v>
      </c>
      <c r="AJ329" s="226">
        <v>0.72850864385903102</v>
      </c>
      <c r="AK329" s="132">
        <v>31273.328000000001</v>
      </c>
      <c r="AL329" s="132"/>
      <c r="AM329" s="424"/>
      <c r="AN329" s="129">
        <v>1871.3</v>
      </c>
    </row>
    <row r="330" spans="2:40" ht="18.75" x14ac:dyDescent="0.25">
      <c r="B330" s="34">
        <v>318</v>
      </c>
      <c r="C330" s="306" t="s">
        <v>817</v>
      </c>
      <c r="D330" s="207"/>
      <c r="E330" s="350"/>
      <c r="F330" s="350">
        <v>15</v>
      </c>
      <c r="G330" s="350">
        <v>16</v>
      </c>
      <c r="H330" s="355">
        <v>1748.1999999999998</v>
      </c>
      <c r="I330" s="355">
        <v>69</v>
      </c>
      <c r="J330" s="363">
        <f>K330/H330</f>
        <v>0.42369294131106283</v>
      </c>
      <c r="K330" s="364">
        <v>740.69999999999993</v>
      </c>
      <c r="L330" s="363">
        <v>0</v>
      </c>
      <c r="M330" s="364">
        <v>0</v>
      </c>
      <c r="N330" s="363">
        <v>0</v>
      </c>
      <c r="O330" s="355">
        <v>0</v>
      </c>
      <c r="P330" s="355">
        <v>0</v>
      </c>
      <c r="Q330" s="355">
        <v>0</v>
      </c>
      <c r="R330" s="355">
        <v>0</v>
      </c>
      <c r="S330" s="355">
        <v>0</v>
      </c>
      <c r="T330" s="355">
        <v>213.2</v>
      </c>
      <c r="U330" s="363">
        <f>V330/H330</f>
        <v>0</v>
      </c>
      <c r="V330" s="355">
        <v>0</v>
      </c>
      <c r="W330" s="363">
        <f t="shared" si="116"/>
        <v>0</v>
      </c>
      <c r="X330" s="365">
        <v>0</v>
      </c>
      <c r="Y330" s="355">
        <v>0</v>
      </c>
      <c r="Z330" s="355">
        <v>0</v>
      </c>
      <c r="AA330" s="355">
        <v>0</v>
      </c>
      <c r="AB330" s="355">
        <f>H330+I330+K330+M330+O330+P330+Q330+R330+S330+T330+V330+X330+Y330+Z330+AA330</f>
        <v>2771.0999999999995</v>
      </c>
      <c r="AC330" s="356">
        <v>478.4</v>
      </c>
      <c r="AD330" s="309">
        <f>AC330+Y330+X330+V330</f>
        <v>478.4</v>
      </c>
      <c r="AE330" s="355">
        <f>H330+I330+K330+M330+O330+Q330+R330+S330+T330+Z330+AA330</f>
        <v>2771.0999999999995</v>
      </c>
      <c r="AF330" s="358">
        <f t="shared" si="114"/>
        <v>0.7</v>
      </c>
      <c r="AG330" s="359">
        <f>H330*AF330</f>
        <v>1223.7399999999998</v>
      </c>
      <c r="AH330" s="359"/>
      <c r="AI330" s="360">
        <v>745.3</v>
      </c>
      <c r="AJ330" s="357">
        <v>0.69997711932273188</v>
      </c>
      <c r="AK330" s="362">
        <v>1223.6999999999998</v>
      </c>
      <c r="AL330" s="355"/>
      <c r="AM330" s="434"/>
      <c r="AN330" s="355">
        <v>0</v>
      </c>
    </row>
    <row r="331" spans="2:40" ht="18.75" x14ac:dyDescent="0.3">
      <c r="B331" s="34">
        <v>319</v>
      </c>
      <c r="C331" s="10" t="s">
        <v>710</v>
      </c>
      <c r="D331" s="33"/>
      <c r="E331" s="154">
        <f t="shared" ref="E331:AA331" si="134">E332+E335+E338+E341+E344+E347+E348</f>
        <v>94</v>
      </c>
      <c r="F331" s="154">
        <f t="shared" si="134"/>
        <v>464</v>
      </c>
      <c r="G331" s="154">
        <f t="shared" si="134"/>
        <v>432</v>
      </c>
      <c r="H331" s="65">
        <f t="shared" si="134"/>
        <v>42927.875</v>
      </c>
      <c r="I331" s="65">
        <f t="shared" si="134"/>
        <v>972.39999999999986</v>
      </c>
      <c r="J331" s="94">
        <f>K331/H331</f>
        <v>0.29066947525355036</v>
      </c>
      <c r="K331" s="65">
        <f t="shared" si="134"/>
        <v>12477.822900000003</v>
      </c>
      <c r="L331" s="94">
        <f>M331/H331</f>
        <v>1.4955317494751371E-3</v>
      </c>
      <c r="M331" s="65">
        <f t="shared" si="134"/>
        <v>64.2</v>
      </c>
      <c r="N331" s="94">
        <f>O331/H331</f>
        <v>0</v>
      </c>
      <c r="O331" s="65">
        <f t="shared" si="134"/>
        <v>0</v>
      </c>
      <c r="P331" s="65">
        <f t="shared" si="134"/>
        <v>0</v>
      </c>
      <c r="Q331" s="65">
        <f t="shared" si="134"/>
        <v>0</v>
      </c>
      <c r="R331" s="65">
        <f t="shared" si="134"/>
        <v>1643.5</v>
      </c>
      <c r="S331" s="65">
        <f t="shared" si="134"/>
        <v>71.7</v>
      </c>
      <c r="T331" s="65">
        <f t="shared" si="134"/>
        <v>5250.3828250000006</v>
      </c>
      <c r="U331" s="94">
        <f>V331/H331</f>
        <v>0</v>
      </c>
      <c r="V331" s="65">
        <f t="shared" si="134"/>
        <v>0</v>
      </c>
      <c r="W331" s="94">
        <f t="shared" si="116"/>
        <v>0.15363742090657875</v>
      </c>
      <c r="X331" s="65">
        <f t="shared" si="134"/>
        <v>6595.3279999999995</v>
      </c>
      <c r="Y331" s="65">
        <f t="shared" si="134"/>
        <v>0</v>
      </c>
      <c r="Z331" s="65">
        <f t="shared" si="134"/>
        <v>81</v>
      </c>
      <c r="AA331" s="65">
        <f t="shared" si="134"/>
        <v>0</v>
      </c>
      <c r="AB331" s="65">
        <f>AB332+AB335+AB338+AB341+AB344+AB347+AB348</f>
        <v>70084.208725000004</v>
      </c>
      <c r="AC331" s="62">
        <f>AC332+AC335+AC338+AC341+AC344+AC347+AC348</f>
        <v>6685.8</v>
      </c>
      <c r="AD331" s="62">
        <f>AD332+AD335+AD338+AD341+AD344+AD347+AD348</f>
        <v>13281.128000000002</v>
      </c>
      <c r="AE331" s="62">
        <f>AE332+AE335+AE338+AE341+AE344+AE347+AE348</f>
        <v>63488.880725000003</v>
      </c>
      <c r="AF331" s="267">
        <f t="shared" si="114"/>
        <v>0.7</v>
      </c>
      <c r="AG331" s="268">
        <f>AG332+AG335+AG338+AG341+AG344+AG347+AG348</f>
        <v>30049.512499999997</v>
      </c>
      <c r="AH331" s="268"/>
      <c r="AI331" s="62">
        <v>16768.5</v>
      </c>
      <c r="AJ331" s="232">
        <v>0.70000269055945596</v>
      </c>
      <c r="AK331" s="65">
        <v>30049.628000000004</v>
      </c>
      <c r="AL331" s="65"/>
      <c r="AM331" s="429">
        <v>0</v>
      </c>
      <c r="AN331" s="65">
        <v>1871.3</v>
      </c>
    </row>
    <row r="332" spans="2:40" s="1" customFormat="1" ht="15.75" x14ac:dyDescent="0.25">
      <c r="B332" s="34">
        <v>320</v>
      </c>
      <c r="C332" s="688" t="s">
        <v>268</v>
      </c>
      <c r="D332" s="11" t="s">
        <v>124</v>
      </c>
      <c r="E332" s="125">
        <f t="shared" ref="E332:AB332" si="135">SUM(E333:E334)</f>
        <v>11</v>
      </c>
      <c r="F332" s="125">
        <f t="shared" si="135"/>
        <v>62</v>
      </c>
      <c r="G332" s="125">
        <f t="shared" si="135"/>
        <v>57</v>
      </c>
      <c r="H332" s="57">
        <f t="shared" si="135"/>
        <v>5343.12</v>
      </c>
      <c r="I332" s="57">
        <f t="shared" si="135"/>
        <v>145.19999999999999</v>
      </c>
      <c r="J332" s="82">
        <f>K332/H332</f>
        <v>0.32966498974382014</v>
      </c>
      <c r="K332" s="57">
        <f t="shared" si="135"/>
        <v>1761.4396000000002</v>
      </c>
      <c r="L332" s="82">
        <f>M332/H332</f>
        <v>0</v>
      </c>
      <c r="M332" s="57">
        <f t="shared" si="135"/>
        <v>0</v>
      </c>
      <c r="N332" s="82">
        <f t="shared" si="135"/>
        <v>0</v>
      </c>
      <c r="O332" s="57">
        <f t="shared" si="135"/>
        <v>0</v>
      </c>
      <c r="P332" s="57">
        <f t="shared" si="135"/>
        <v>0</v>
      </c>
      <c r="Q332" s="57">
        <f t="shared" si="135"/>
        <v>0</v>
      </c>
      <c r="R332" s="57">
        <f t="shared" si="135"/>
        <v>160.80000000000001</v>
      </c>
      <c r="S332" s="57">
        <f t="shared" si="135"/>
        <v>8.4</v>
      </c>
      <c r="T332" s="57">
        <f t="shared" si="135"/>
        <v>665.77006666666671</v>
      </c>
      <c r="U332" s="82">
        <f>V332/H332</f>
        <v>0</v>
      </c>
      <c r="V332" s="57">
        <f t="shared" si="135"/>
        <v>0</v>
      </c>
      <c r="W332" s="82">
        <f t="shared" si="116"/>
        <v>0.15267544056656038</v>
      </c>
      <c r="X332" s="57">
        <f t="shared" si="135"/>
        <v>815.7632000000001</v>
      </c>
      <c r="Y332" s="57">
        <f t="shared" si="135"/>
        <v>0</v>
      </c>
      <c r="Z332" s="57">
        <f t="shared" si="135"/>
        <v>0</v>
      </c>
      <c r="AA332" s="57">
        <f t="shared" si="135"/>
        <v>0</v>
      </c>
      <c r="AB332" s="57">
        <f t="shared" si="135"/>
        <v>8900.4928666666674</v>
      </c>
      <c r="AC332" s="141">
        <f>SUM(AC333:AC334)</f>
        <v>846.6</v>
      </c>
      <c r="AD332" s="141">
        <f>SUM(AD333:AD334)</f>
        <v>1662.3632000000002</v>
      </c>
      <c r="AE332" s="141">
        <f>SUM(AE333:AE334)</f>
        <v>8084.7296666666662</v>
      </c>
      <c r="AF332" s="269">
        <f t="shared" si="114"/>
        <v>0.7</v>
      </c>
      <c r="AG332" s="270">
        <f>SUM(AG333:AG334)</f>
        <v>3740.1839999999997</v>
      </c>
      <c r="AH332" s="270"/>
      <c r="AI332" s="141">
        <v>2077.8999999999996</v>
      </c>
      <c r="AJ332" s="233">
        <v>0.7000148228001617</v>
      </c>
      <c r="AK332" s="57">
        <v>3740.2631999999999</v>
      </c>
      <c r="AL332" s="57"/>
      <c r="AM332" s="433">
        <v>0</v>
      </c>
      <c r="AN332" s="57">
        <v>330.5</v>
      </c>
    </row>
    <row r="333" spans="2:40" s="1" customFormat="1" ht="15.75" x14ac:dyDescent="0.25">
      <c r="B333" s="34">
        <v>321</v>
      </c>
      <c r="C333" s="688"/>
      <c r="D333" s="15" t="s">
        <v>269</v>
      </c>
      <c r="E333" s="116">
        <v>5</v>
      </c>
      <c r="F333" s="116">
        <v>28</v>
      </c>
      <c r="G333" s="116">
        <v>26</v>
      </c>
      <c r="H333" s="69">
        <v>2442.6999999999998</v>
      </c>
      <c r="I333" s="69">
        <v>72</v>
      </c>
      <c r="J333" s="80">
        <v>0.33082584293370471</v>
      </c>
      <c r="K333" s="69">
        <v>783.95799999999997</v>
      </c>
      <c r="L333" s="80">
        <v>0</v>
      </c>
      <c r="M333" s="69">
        <v>0</v>
      </c>
      <c r="N333" s="80">
        <v>0</v>
      </c>
      <c r="O333" s="69">
        <v>0</v>
      </c>
      <c r="P333" s="69">
        <v>0</v>
      </c>
      <c r="Q333" s="69">
        <v>0</v>
      </c>
      <c r="R333" s="69">
        <v>90.8</v>
      </c>
      <c r="S333" s="69">
        <v>4.2</v>
      </c>
      <c r="T333" s="69">
        <v>304.3</v>
      </c>
      <c r="U333" s="80">
        <v>0</v>
      </c>
      <c r="V333" s="69">
        <v>0</v>
      </c>
      <c r="W333" s="80">
        <f t="shared" si="116"/>
        <v>0.1525459532484546</v>
      </c>
      <c r="X333" s="69">
        <v>372.62400000000002</v>
      </c>
      <c r="Y333" s="69">
        <v>0</v>
      </c>
      <c r="Z333" s="69">
        <v>0</v>
      </c>
      <c r="AA333" s="69">
        <v>0</v>
      </c>
      <c r="AB333" s="60">
        <f>H333+I333+K333+M333+O333+P333+Q333+R333+S333+T333+V333+X333+Y333+Z333+AA333</f>
        <v>4070.5820000000003</v>
      </c>
      <c r="AC333" s="143">
        <v>387</v>
      </c>
      <c r="AD333" s="69">
        <f>AC333+Y333+X333+V333</f>
        <v>759.62400000000002</v>
      </c>
      <c r="AE333" s="69">
        <f>H333+I333+K333+M333+O333+Q333+R333+S333+T333+Z333+AA333</f>
        <v>3697.9580000000001</v>
      </c>
      <c r="AF333" s="277">
        <f t="shared" si="114"/>
        <v>0.7</v>
      </c>
      <c r="AG333" s="278">
        <f>H333*AF333</f>
        <v>1709.8899999999999</v>
      </c>
      <c r="AH333" s="278"/>
      <c r="AI333" s="225">
        <v>950.3</v>
      </c>
      <c r="AJ333" s="238">
        <v>0.70001391902403087</v>
      </c>
      <c r="AK333" s="60">
        <v>1709.924</v>
      </c>
      <c r="AL333" s="69">
        <v>138</v>
      </c>
      <c r="AM333" s="433">
        <v>5.0999999999999997E-2</v>
      </c>
      <c r="AN333" s="69">
        <v>124.6</v>
      </c>
    </row>
    <row r="334" spans="2:40" s="1" customFormat="1" ht="15.75" x14ac:dyDescent="0.25">
      <c r="B334" s="34">
        <v>322</v>
      </c>
      <c r="C334" s="688"/>
      <c r="D334" s="15" t="s">
        <v>270</v>
      </c>
      <c r="E334" s="116">
        <v>6</v>
      </c>
      <c r="F334" s="116">
        <v>34</v>
      </c>
      <c r="G334" s="116">
        <v>31</v>
      </c>
      <c r="H334" s="69">
        <v>2900.42</v>
      </c>
      <c r="I334" s="69">
        <v>73.2</v>
      </c>
      <c r="J334" s="80">
        <v>0.34780623536695582</v>
      </c>
      <c r="K334" s="69">
        <v>977.48160000000007</v>
      </c>
      <c r="L334" s="80">
        <v>0</v>
      </c>
      <c r="M334" s="69">
        <v>0</v>
      </c>
      <c r="N334" s="80">
        <v>0</v>
      </c>
      <c r="O334" s="69">
        <v>0</v>
      </c>
      <c r="P334" s="69">
        <v>0</v>
      </c>
      <c r="Q334" s="69">
        <v>0</v>
      </c>
      <c r="R334" s="69">
        <v>70</v>
      </c>
      <c r="S334" s="69">
        <v>4.2</v>
      </c>
      <c r="T334" s="69">
        <v>361.4700666666667</v>
      </c>
      <c r="U334" s="80">
        <v>0</v>
      </c>
      <c r="V334" s="69">
        <v>0</v>
      </c>
      <c r="W334" s="80">
        <f t="shared" si="116"/>
        <v>0.15278449328028357</v>
      </c>
      <c r="X334" s="69">
        <v>443.13920000000007</v>
      </c>
      <c r="Y334" s="69">
        <v>0</v>
      </c>
      <c r="Z334" s="69">
        <v>0</v>
      </c>
      <c r="AA334" s="69">
        <v>0</v>
      </c>
      <c r="AB334" s="60">
        <f>H334+I334+K334+M334+O334+P334+Q334+R334+S334+T334+V334+X334+Y334+Z334+AA334</f>
        <v>4829.9108666666671</v>
      </c>
      <c r="AC334" s="143">
        <v>459.6</v>
      </c>
      <c r="AD334" s="69">
        <f>AC334+Y334+X334+V334</f>
        <v>902.7392000000001</v>
      </c>
      <c r="AE334" s="69">
        <f>H334+I334+K334+M334+O334+Q334+R334+S334+T334+Z334+AA334</f>
        <v>4386.7716666666665</v>
      </c>
      <c r="AF334" s="277">
        <f t="shared" si="114"/>
        <v>0.7</v>
      </c>
      <c r="AG334" s="278">
        <f>H334*AF334</f>
        <v>2030.2939999999999</v>
      </c>
      <c r="AH334" s="278"/>
      <c r="AI334" s="225">
        <v>1127.5999999999999</v>
      </c>
      <c r="AJ334" s="238">
        <v>0.7000155839499107</v>
      </c>
      <c r="AK334" s="60">
        <v>2030.3391999999999</v>
      </c>
      <c r="AL334" s="69">
        <v>245</v>
      </c>
      <c r="AM334" s="433">
        <v>7.0999999999999994E-2</v>
      </c>
      <c r="AN334" s="69">
        <v>205.9</v>
      </c>
    </row>
    <row r="335" spans="2:40" ht="15.75" x14ac:dyDescent="0.25">
      <c r="B335" s="34">
        <v>323</v>
      </c>
      <c r="C335" s="687" t="s">
        <v>271</v>
      </c>
      <c r="D335" s="11" t="s">
        <v>124</v>
      </c>
      <c r="E335" s="125">
        <f t="shared" ref="E335:AB335" si="136">SUM(E336:E337)</f>
        <v>6</v>
      </c>
      <c r="F335" s="125">
        <f t="shared" si="136"/>
        <v>43</v>
      </c>
      <c r="G335" s="125">
        <f t="shared" si="136"/>
        <v>39</v>
      </c>
      <c r="H335" s="57">
        <f t="shared" si="136"/>
        <v>4533.2749999999996</v>
      </c>
      <c r="I335" s="57">
        <f t="shared" si="136"/>
        <v>125</v>
      </c>
      <c r="J335" s="82">
        <f>K335/H335</f>
        <v>0.32958561966790018</v>
      </c>
      <c r="K335" s="57">
        <f t="shared" si="136"/>
        <v>1494.1022500000001</v>
      </c>
      <c r="L335" s="82">
        <f>M335/H335</f>
        <v>0</v>
      </c>
      <c r="M335" s="57">
        <f t="shared" si="136"/>
        <v>0</v>
      </c>
      <c r="N335" s="82">
        <f t="shared" si="136"/>
        <v>0</v>
      </c>
      <c r="O335" s="57">
        <f t="shared" si="136"/>
        <v>0</v>
      </c>
      <c r="P335" s="57">
        <f t="shared" si="136"/>
        <v>0</v>
      </c>
      <c r="Q335" s="57">
        <f t="shared" si="136"/>
        <v>0</v>
      </c>
      <c r="R335" s="57">
        <f t="shared" si="136"/>
        <v>120.8</v>
      </c>
      <c r="S335" s="57">
        <f t="shared" si="136"/>
        <v>8.4</v>
      </c>
      <c r="T335" s="57">
        <f t="shared" si="136"/>
        <v>565.19860416666666</v>
      </c>
      <c r="U335" s="82">
        <f>V335/H335</f>
        <v>0</v>
      </c>
      <c r="V335" s="57">
        <f t="shared" si="136"/>
        <v>0</v>
      </c>
      <c r="W335" s="82">
        <f t="shared" si="116"/>
        <v>0.15316873562711286</v>
      </c>
      <c r="X335" s="57">
        <f t="shared" si="136"/>
        <v>694.35599999999999</v>
      </c>
      <c r="Y335" s="57">
        <f t="shared" si="136"/>
        <v>0</v>
      </c>
      <c r="Z335" s="57">
        <f t="shared" si="136"/>
        <v>0</v>
      </c>
      <c r="AA335" s="57">
        <f t="shared" si="136"/>
        <v>0</v>
      </c>
      <c r="AB335" s="57">
        <f t="shared" si="136"/>
        <v>7541.1318541666678</v>
      </c>
      <c r="AC335" s="141">
        <f>SUM(AC336:AC337)</f>
        <v>718.6</v>
      </c>
      <c r="AD335" s="141">
        <f>SUM(AD336:AD337)</f>
        <v>1412.9560000000001</v>
      </c>
      <c r="AE335" s="141">
        <f>SUM(AE336:AE337)</f>
        <v>6846.7758541666672</v>
      </c>
      <c r="AF335" s="269">
        <f t="shared" si="114"/>
        <v>0.7</v>
      </c>
      <c r="AG335" s="270">
        <f>SUM(AG336:AG337)</f>
        <v>3173.2924999999996</v>
      </c>
      <c r="AH335" s="270"/>
      <c r="AI335" s="141">
        <v>1760.4</v>
      </c>
      <c r="AJ335" s="233">
        <v>0.70001400753318532</v>
      </c>
      <c r="AK335" s="57">
        <v>3173.3560000000002</v>
      </c>
      <c r="AL335" s="57"/>
      <c r="AM335" s="433">
        <v>0</v>
      </c>
      <c r="AN335" s="57">
        <v>0</v>
      </c>
    </row>
    <row r="336" spans="2:40" ht="16.5" customHeight="1" x14ac:dyDescent="0.25">
      <c r="B336" s="34">
        <v>324</v>
      </c>
      <c r="C336" s="687"/>
      <c r="D336" s="15" t="s">
        <v>272</v>
      </c>
      <c r="E336" s="116">
        <v>3</v>
      </c>
      <c r="F336" s="116">
        <v>25</v>
      </c>
      <c r="G336" s="116">
        <v>24</v>
      </c>
      <c r="H336" s="69">
        <v>2797</v>
      </c>
      <c r="I336" s="69">
        <v>65</v>
      </c>
      <c r="J336" s="80">
        <v>0.31854311705188898</v>
      </c>
      <c r="K336" s="69">
        <v>857.91624999999999</v>
      </c>
      <c r="L336" s="80">
        <v>0</v>
      </c>
      <c r="M336" s="69">
        <v>0</v>
      </c>
      <c r="N336" s="80">
        <v>0</v>
      </c>
      <c r="O336" s="69">
        <v>0</v>
      </c>
      <c r="P336" s="69">
        <v>0</v>
      </c>
      <c r="Q336" s="69">
        <v>0</v>
      </c>
      <c r="R336" s="69">
        <v>80.8</v>
      </c>
      <c r="S336" s="69">
        <v>4.2</v>
      </c>
      <c r="T336" s="69">
        <v>344.34052083333336</v>
      </c>
      <c r="U336" s="80">
        <v>0</v>
      </c>
      <c r="V336" s="69">
        <v>0</v>
      </c>
      <c r="W336" s="80">
        <f t="shared" si="116"/>
        <v>0.15406506971755451</v>
      </c>
      <c r="X336" s="69">
        <v>430.92</v>
      </c>
      <c r="Y336" s="69">
        <v>0</v>
      </c>
      <c r="Z336" s="69">
        <v>0</v>
      </c>
      <c r="AA336" s="69">
        <v>0</v>
      </c>
      <c r="AB336" s="60">
        <f>H336+I336+K336+M336+O336+P336+Q336+R336+S336+T336+V336+X336+Y336+Z336+AA336</f>
        <v>4580.1767708333336</v>
      </c>
      <c r="AC336" s="143">
        <v>437.8</v>
      </c>
      <c r="AD336" s="69">
        <f>AC336+Y336+X336+V336</f>
        <v>868.72</v>
      </c>
      <c r="AE336" s="69">
        <f>H336+I336+K336+M336+O336+Q336+R336+S336+T336+Z336+AA336</f>
        <v>4149.2567708333336</v>
      </c>
      <c r="AF336" s="277">
        <f t="shared" si="114"/>
        <v>0.7</v>
      </c>
      <c r="AG336" s="278">
        <f>H336*AF336</f>
        <v>1957.8999999999999</v>
      </c>
      <c r="AH336" s="278"/>
      <c r="AI336" s="225">
        <v>1089.2</v>
      </c>
      <c r="AJ336" s="238">
        <v>0.70000715051841256</v>
      </c>
      <c r="AK336" s="60">
        <v>1957.92</v>
      </c>
      <c r="AL336" s="69"/>
      <c r="AM336" s="433">
        <v>0</v>
      </c>
      <c r="AN336" s="69">
        <v>0</v>
      </c>
    </row>
    <row r="337" spans="2:40" ht="16.5" customHeight="1" x14ac:dyDescent="0.25">
      <c r="B337" s="34">
        <v>325</v>
      </c>
      <c r="C337" s="687"/>
      <c r="D337" s="15" t="s">
        <v>273</v>
      </c>
      <c r="E337" s="116">
        <v>3</v>
      </c>
      <c r="F337" s="116">
        <v>18</v>
      </c>
      <c r="G337" s="116">
        <v>15</v>
      </c>
      <c r="H337" s="69">
        <v>1736.2750000000001</v>
      </c>
      <c r="I337" s="69">
        <v>60</v>
      </c>
      <c r="J337" s="80">
        <v>0.37704938436235952</v>
      </c>
      <c r="K337" s="69">
        <v>636.18600000000015</v>
      </c>
      <c r="L337" s="80">
        <v>0</v>
      </c>
      <c r="M337" s="69">
        <v>0</v>
      </c>
      <c r="N337" s="80">
        <v>0</v>
      </c>
      <c r="O337" s="69">
        <v>0</v>
      </c>
      <c r="P337" s="69">
        <v>0</v>
      </c>
      <c r="Q337" s="69">
        <v>0</v>
      </c>
      <c r="R337" s="69">
        <v>40</v>
      </c>
      <c r="S337" s="69">
        <v>4.2</v>
      </c>
      <c r="T337" s="69">
        <v>220.85808333333335</v>
      </c>
      <c r="U337" s="80">
        <v>0</v>
      </c>
      <c r="V337" s="69">
        <v>0</v>
      </c>
      <c r="W337" s="80">
        <f t="shared" si="116"/>
        <v>0.15172481317763603</v>
      </c>
      <c r="X337" s="69">
        <v>263.43600000000004</v>
      </c>
      <c r="Y337" s="69">
        <v>0</v>
      </c>
      <c r="Z337" s="69">
        <v>0</v>
      </c>
      <c r="AA337" s="69">
        <v>0</v>
      </c>
      <c r="AB337" s="60">
        <f>H337+I337+K337+M337+O337+P337+Q337+R337+S337+T337+V337+X337+Y337+Z337+AA337</f>
        <v>2960.9550833333337</v>
      </c>
      <c r="AC337" s="143">
        <v>280.8</v>
      </c>
      <c r="AD337" s="69">
        <f>AC337+Y337+X337+V337</f>
        <v>544.2360000000001</v>
      </c>
      <c r="AE337" s="69">
        <f>H337+I337+K337+M337+O337+Q337+R337+S337+T337+Z337+AA337</f>
        <v>2697.5190833333336</v>
      </c>
      <c r="AF337" s="277">
        <f t="shared" si="114"/>
        <v>0.7</v>
      </c>
      <c r="AG337" s="278">
        <f>H337*AF337</f>
        <v>1215.3924999999999</v>
      </c>
      <c r="AH337" s="278"/>
      <c r="AI337" s="225">
        <v>671.2</v>
      </c>
      <c r="AJ337" s="238">
        <v>0.70002505363493694</v>
      </c>
      <c r="AK337" s="60">
        <v>1215.4360000000001</v>
      </c>
      <c r="AL337" s="69"/>
      <c r="AM337" s="433">
        <v>0</v>
      </c>
      <c r="AN337" s="69">
        <v>0</v>
      </c>
    </row>
    <row r="338" spans="2:40" ht="15.75" x14ac:dyDescent="0.25">
      <c r="B338" s="34">
        <v>326</v>
      </c>
      <c r="C338" s="687" t="s">
        <v>274</v>
      </c>
      <c r="D338" s="11" t="s">
        <v>124</v>
      </c>
      <c r="E338" s="125">
        <f t="shared" ref="E338:AB338" si="137">SUM(E339:E340)</f>
        <v>25</v>
      </c>
      <c r="F338" s="125">
        <f t="shared" si="137"/>
        <v>100</v>
      </c>
      <c r="G338" s="125">
        <f t="shared" si="137"/>
        <v>95</v>
      </c>
      <c r="H338" s="57">
        <f t="shared" si="137"/>
        <v>9297.6</v>
      </c>
      <c r="I338" s="57">
        <f t="shared" si="137"/>
        <v>176.8</v>
      </c>
      <c r="J338" s="82">
        <f>K338/H338</f>
        <v>0.27502688865943897</v>
      </c>
      <c r="K338" s="57">
        <f t="shared" si="137"/>
        <v>2557.09</v>
      </c>
      <c r="L338" s="82">
        <f>M338/H338</f>
        <v>6.9050077439339183E-3</v>
      </c>
      <c r="M338" s="57">
        <f t="shared" si="137"/>
        <v>64.2</v>
      </c>
      <c r="N338" s="82">
        <f t="shared" si="137"/>
        <v>0</v>
      </c>
      <c r="O338" s="57">
        <f t="shared" si="137"/>
        <v>0</v>
      </c>
      <c r="P338" s="57">
        <f t="shared" si="137"/>
        <v>0</v>
      </c>
      <c r="Q338" s="57">
        <f t="shared" si="137"/>
        <v>0</v>
      </c>
      <c r="R338" s="57">
        <f t="shared" si="137"/>
        <v>445</v>
      </c>
      <c r="S338" s="57">
        <f t="shared" si="137"/>
        <v>12.600000000000001</v>
      </c>
      <c r="T338" s="57">
        <f t="shared" si="137"/>
        <v>1136.0098333333335</v>
      </c>
      <c r="U338" s="82">
        <f>V338/H338</f>
        <v>0</v>
      </c>
      <c r="V338" s="57">
        <f t="shared" si="137"/>
        <v>0</v>
      </c>
      <c r="W338" s="82">
        <f t="shared" si="116"/>
        <v>0.15440844949234211</v>
      </c>
      <c r="X338" s="57">
        <f t="shared" si="137"/>
        <v>1435.6280000000002</v>
      </c>
      <c r="Y338" s="57">
        <f t="shared" si="137"/>
        <v>0</v>
      </c>
      <c r="Z338" s="57">
        <f t="shared" si="137"/>
        <v>20</v>
      </c>
      <c r="AA338" s="57">
        <f t="shared" si="137"/>
        <v>0</v>
      </c>
      <c r="AB338" s="57">
        <f t="shared" si="137"/>
        <v>15144.927833333333</v>
      </c>
      <c r="AC338" s="141">
        <f>SUM(AC339:AC340)</f>
        <v>1447.9</v>
      </c>
      <c r="AD338" s="141">
        <f>SUM(AD339:AD340)</f>
        <v>2883.5280000000002</v>
      </c>
      <c r="AE338" s="141">
        <f>SUM(AE339:AE340)</f>
        <v>13709.299833333334</v>
      </c>
      <c r="AF338" s="269">
        <f t="shared" si="114"/>
        <v>0.7</v>
      </c>
      <c r="AG338" s="270">
        <f>SUM(AG339:AG340)</f>
        <v>6508.32</v>
      </c>
      <c r="AH338" s="270"/>
      <c r="AI338" s="141">
        <v>3624.8</v>
      </c>
      <c r="AJ338" s="233">
        <v>0.70000086043710208</v>
      </c>
      <c r="AK338" s="57">
        <v>6508.3280000000004</v>
      </c>
      <c r="AL338" s="57"/>
      <c r="AM338" s="433">
        <v>0</v>
      </c>
      <c r="AN338" s="57">
        <v>337.8</v>
      </c>
    </row>
    <row r="339" spans="2:40" ht="15.75" x14ac:dyDescent="0.25">
      <c r="B339" s="34">
        <v>327</v>
      </c>
      <c r="C339" s="687"/>
      <c r="D339" s="15" t="s">
        <v>275</v>
      </c>
      <c r="E339" s="116">
        <v>19</v>
      </c>
      <c r="F339" s="116">
        <v>71</v>
      </c>
      <c r="G339" s="116">
        <v>67</v>
      </c>
      <c r="H339" s="69">
        <v>6623.1</v>
      </c>
      <c r="I339" s="69">
        <v>90.4</v>
      </c>
      <c r="J339" s="80">
        <v>0.26298639148259573</v>
      </c>
      <c r="K339" s="69">
        <v>1687.0840000000003</v>
      </c>
      <c r="L339" s="80">
        <v>1.0007638228554503E-2</v>
      </c>
      <c r="M339" s="69">
        <v>64.2</v>
      </c>
      <c r="N339" s="80">
        <v>0</v>
      </c>
      <c r="O339" s="69">
        <v>0</v>
      </c>
      <c r="P339" s="69">
        <v>0</v>
      </c>
      <c r="Q339" s="69">
        <v>0</v>
      </c>
      <c r="R339" s="69">
        <v>339</v>
      </c>
      <c r="S339" s="69">
        <v>8.4</v>
      </c>
      <c r="T339" s="69">
        <v>796.71100000000013</v>
      </c>
      <c r="U339" s="80">
        <v>0</v>
      </c>
      <c r="V339" s="69">
        <v>0</v>
      </c>
      <c r="W339" s="80">
        <f t="shared" si="116"/>
        <v>0.15417976476272441</v>
      </c>
      <c r="X339" s="69">
        <v>1021.148</v>
      </c>
      <c r="Y339" s="69">
        <v>0</v>
      </c>
      <c r="Z339" s="69">
        <v>20</v>
      </c>
      <c r="AA339" s="69">
        <v>0</v>
      </c>
      <c r="AB339" s="60">
        <f>H339+I339+K339+M339+O339+P339+Q339+R339+S339+T339+V339+X339+Y339+Z339+AA339</f>
        <v>10650.043</v>
      </c>
      <c r="AC339" s="143">
        <v>1016.5</v>
      </c>
      <c r="AD339" s="69">
        <f>AC339+Y339+X339+V339</f>
        <v>2037.6480000000001</v>
      </c>
      <c r="AE339" s="69">
        <f>H339+I339+K339+M339+O339+Q339+R339+S339+T339+Z339+AA339</f>
        <v>9628.8950000000004</v>
      </c>
      <c r="AF339" s="277">
        <f t="shared" si="114"/>
        <v>0.7</v>
      </c>
      <c r="AG339" s="278">
        <f>H339*AF339</f>
        <v>4636.17</v>
      </c>
      <c r="AH339" s="278"/>
      <c r="AI339" s="225">
        <v>2598.5</v>
      </c>
      <c r="AJ339" s="238">
        <v>0.69999667829264245</v>
      </c>
      <c r="AK339" s="60">
        <v>4636.1480000000001</v>
      </c>
      <c r="AL339" s="69">
        <v>147</v>
      </c>
      <c r="AM339" s="433">
        <v>5.0999999999999997E-2</v>
      </c>
      <c r="AN339" s="69">
        <v>337.8</v>
      </c>
    </row>
    <row r="340" spans="2:40" s="1" customFormat="1" ht="15.75" x14ac:dyDescent="0.25">
      <c r="B340" s="34">
        <v>328</v>
      </c>
      <c r="C340" s="687"/>
      <c r="D340" s="15" t="s">
        <v>276</v>
      </c>
      <c r="E340" s="116">
        <v>6</v>
      </c>
      <c r="F340" s="116">
        <v>29</v>
      </c>
      <c r="G340" s="116">
        <v>28</v>
      </c>
      <c r="H340" s="69">
        <v>2674.5</v>
      </c>
      <c r="I340" s="69">
        <v>86.4</v>
      </c>
      <c r="J340" s="80">
        <v>0.3358448176027794</v>
      </c>
      <c r="K340" s="69">
        <v>870.00599999999997</v>
      </c>
      <c r="L340" s="80">
        <v>0</v>
      </c>
      <c r="M340" s="69">
        <v>0</v>
      </c>
      <c r="N340" s="80">
        <v>0</v>
      </c>
      <c r="O340" s="69">
        <v>0</v>
      </c>
      <c r="P340" s="69">
        <v>0</v>
      </c>
      <c r="Q340" s="69">
        <v>0</v>
      </c>
      <c r="R340" s="69">
        <v>106</v>
      </c>
      <c r="S340" s="69">
        <v>4.2</v>
      </c>
      <c r="T340" s="69">
        <v>339.29883333333333</v>
      </c>
      <c r="U340" s="80">
        <v>0</v>
      </c>
      <c r="V340" s="69">
        <v>0</v>
      </c>
      <c r="W340" s="80">
        <f t="shared" si="116"/>
        <v>0.15497476163768931</v>
      </c>
      <c r="X340" s="69">
        <v>414.48000000000008</v>
      </c>
      <c r="Y340" s="69">
        <v>0</v>
      </c>
      <c r="Z340" s="69">
        <v>0</v>
      </c>
      <c r="AA340" s="69">
        <v>0</v>
      </c>
      <c r="AB340" s="60">
        <f>H340+I340+K340+M340+O340+P340+Q340+R340+S340+T340+V340+X340+Y340+Z340+AA340</f>
        <v>4494.8848333333335</v>
      </c>
      <c r="AC340" s="143">
        <v>431.4</v>
      </c>
      <c r="AD340" s="69">
        <f>AC340+Y340+X340+V340</f>
        <v>845.88000000000011</v>
      </c>
      <c r="AE340" s="69">
        <f>H340+I340+K340+M340+O340+Q340+R340+S340+T340+Z340+AA340</f>
        <v>4080.404833333333</v>
      </c>
      <c r="AF340" s="277">
        <f t="shared" si="114"/>
        <v>0.7</v>
      </c>
      <c r="AG340" s="278">
        <f>H340*AF340</f>
        <v>1872.1499999999999</v>
      </c>
      <c r="AH340" s="278"/>
      <c r="AI340" s="225">
        <v>1026.3</v>
      </c>
      <c r="AJ340" s="238">
        <v>0.70001121704991587</v>
      </c>
      <c r="AK340" s="60">
        <v>1872.18</v>
      </c>
      <c r="AL340" s="69"/>
      <c r="AM340" s="433">
        <v>0</v>
      </c>
      <c r="AN340" s="69">
        <v>0</v>
      </c>
    </row>
    <row r="341" spans="2:40" s="1" customFormat="1" ht="15.75" x14ac:dyDescent="0.25">
      <c r="B341" s="34">
        <v>329</v>
      </c>
      <c r="C341" s="687" t="s">
        <v>277</v>
      </c>
      <c r="D341" s="11" t="s">
        <v>124</v>
      </c>
      <c r="E341" s="125">
        <f t="shared" ref="E341:AB341" si="138">SUM(E342:E343)</f>
        <v>6</v>
      </c>
      <c r="F341" s="125">
        <f t="shared" si="138"/>
        <v>41</v>
      </c>
      <c r="G341" s="125">
        <f t="shared" si="138"/>
        <v>35</v>
      </c>
      <c r="H341" s="57">
        <f t="shared" si="138"/>
        <v>3413.88</v>
      </c>
      <c r="I341" s="57">
        <f t="shared" si="138"/>
        <v>140.4</v>
      </c>
      <c r="J341" s="82">
        <f>K341/H341</f>
        <v>0.33668799137638117</v>
      </c>
      <c r="K341" s="57">
        <f t="shared" si="138"/>
        <v>1149.4124000000002</v>
      </c>
      <c r="L341" s="82">
        <f>M341/H341</f>
        <v>0</v>
      </c>
      <c r="M341" s="57">
        <f t="shared" si="138"/>
        <v>0</v>
      </c>
      <c r="N341" s="82">
        <f t="shared" si="138"/>
        <v>0</v>
      </c>
      <c r="O341" s="57">
        <f t="shared" si="138"/>
        <v>0</v>
      </c>
      <c r="P341" s="57">
        <f t="shared" si="138"/>
        <v>0</v>
      </c>
      <c r="Q341" s="57">
        <f t="shared" si="138"/>
        <v>0</v>
      </c>
      <c r="R341" s="57">
        <f t="shared" si="138"/>
        <v>153.39999999999998</v>
      </c>
      <c r="S341" s="57">
        <f t="shared" si="138"/>
        <v>8.4</v>
      </c>
      <c r="T341" s="57">
        <f t="shared" si="138"/>
        <v>437.1721</v>
      </c>
      <c r="U341" s="82">
        <f>V341/H341</f>
        <v>0</v>
      </c>
      <c r="V341" s="57">
        <f t="shared" si="138"/>
        <v>0</v>
      </c>
      <c r="W341" s="82">
        <f t="shared" si="116"/>
        <v>0.1533073218742311</v>
      </c>
      <c r="X341" s="57">
        <f t="shared" si="138"/>
        <v>523.3728000000001</v>
      </c>
      <c r="Y341" s="57">
        <f t="shared" si="138"/>
        <v>0</v>
      </c>
      <c r="Z341" s="57">
        <f t="shared" si="138"/>
        <v>15</v>
      </c>
      <c r="AA341" s="57">
        <f t="shared" si="138"/>
        <v>0</v>
      </c>
      <c r="AB341" s="57">
        <f t="shared" si="138"/>
        <v>5841.0373</v>
      </c>
      <c r="AC341" s="141">
        <f>SUM(AC342:AC343)</f>
        <v>557.29999999999995</v>
      </c>
      <c r="AD341" s="141">
        <f>SUM(AD342:AD343)</f>
        <v>1080.6728000000003</v>
      </c>
      <c r="AE341" s="141">
        <f>SUM(AE342:AE343)</f>
        <v>5317.6645000000008</v>
      </c>
      <c r="AF341" s="269">
        <f t="shared" si="114"/>
        <v>0.7</v>
      </c>
      <c r="AG341" s="270">
        <f>SUM(AG342:AG343)</f>
        <v>2389.7159999999999</v>
      </c>
      <c r="AH341" s="270"/>
      <c r="AI341" s="141">
        <v>1309.0999999999999</v>
      </c>
      <c r="AJ341" s="233">
        <v>0.70001663796032665</v>
      </c>
      <c r="AK341" s="57">
        <v>2389.7728000000002</v>
      </c>
      <c r="AL341" s="57"/>
      <c r="AM341" s="433">
        <v>0</v>
      </c>
      <c r="AN341" s="57">
        <v>0</v>
      </c>
    </row>
    <row r="342" spans="2:40" s="1" customFormat="1" ht="15.75" x14ac:dyDescent="0.25">
      <c r="B342" s="34">
        <v>330</v>
      </c>
      <c r="C342" s="687"/>
      <c r="D342" s="15" t="s">
        <v>278</v>
      </c>
      <c r="E342" s="116">
        <v>3</v>
      </c>
      <c r="F342" s="116">
        <v>22</v>
      </c>
      <c r="G342" s="116">
        <v>18</v>
      </c>
      <c r="H342" s="69">
        <v>1728.4</v>
      </c>
      <c r="I342" s="69">
        <v>67.2</v>
      </c>
      <c r="J342" s="80">
        <v>0.3345412789310428</v>
      </c>
      <c r="K342" s="69">
        <v>560.82500000000016</v>
      </c>
      <c r="L342" s="80">
        <v>0</v>
      </c>
      <c r="M342" s="69">
        <v>0</v>
      </c>
      <c r="N342" s="80">
        <v>0</v>
      </c>
      <c r="O342" s="69">
        <v>0</v>
      </c>
      <c r="P342" s="69">
        <v>0</v>
      </c>
      <c r="Q342" s="69">
        <v>0</v>
      </c>
      <c r="R342" s="69">
        <v>94.1</v>
      </c>
      <c r="S342" s="69">
        <v>4.2</v>
      </c>
      <c r="T342" s="69">
        <v>222.57908333333336</v>
      </c>
      <c r="U342" s="80">
        <v>0</v>
      </c>
      <c r="V342" s="69">
        <v>0</v>
      </c>
      <c r="W342" s="80">
        <f t="shared" si="116"/>
        <v>0.15518629946771584</v>
      </c>
      <c r="X342" s="69">
        <v>268.22400000000005</v>
      </c>
      <c r="Y342" s="69">
        <v>0</v>
      </c>
      <c r="Z342" s="69">
        <v>15</v>
      </c>
      <c r="AA342" s="69">
        <v>0</v>
      </c>
      <c r="AB342" s="60">
        <f>H342+I342+K342+M342+O342+P342+Q342+R342+S342+T342+V342+X342+Y342+Z342+AA342</f>
        <v>2960.5280833333336</v>
      </c>
      <c r="AC342" s="143">
        <v>284.5</v>
      </c>
      <c r="AD342" s="69">
        <f>AC342+Y342+X342+V342</f>
        <v>552.72400000000005</v>
      </c>
      <c r="AE342" s="69">
        <f>H342+I342+K342+M342+O342+Q342+R342+S342+T342+Z342+AA342</f>
        <v>2692.3040833333334</v>
      </c>
      <c r="AF342" s="277">
        <f t="shared" ref="AF342:AF405" si="139">$AF$6</f>
        <v>0.7</v>
      </c>
      <c r="AG342" s="278">
        <f>H342*AF342</f>
        <v>1209.8799999999999</v>
      </c>
      <c r="AH342" s="278"/>
      <c r="AI342" s="225">
        <v>657.2</v>
      </c>
      <c r="AJ342" s="238">
        <v>0.70002545707012265</v>
      </c>
      <c r="AK342" s="60">
        <v>1209.924</v>
      </c>
      <c r="AL342" s="69"/>
      <c r="AM342" s="433">
        <v>0</v>
      </c>
      <c r="AN342" s="69">
        <v>0</v>
      </c>
    </row>
    <row r="343" spans="2:40" s="1" customFormat="1" ht="15.75" x14ac:dyDescent="0.25">
      <c r="B343" s="34">
        <v>331</v>
      </c>
      <c r="C343" s="687"/>
      <c r="D343" s="15" t="s">
        <v>890</v>
      </c>
      <c r="E343" s="116">
        <v>3</v>
      </c>
      <c r="F343" s="116">
        <v>19</v>
      </c>
      <c r="G343" s="116">
        <v>17</v>
      </c>
      <c r="H343" s="69">
        <v>1685.48</v>
      </c>
      <c r="I343" s="69">
        <v>73.2</v>
      </c>
      <c r="J343" s="80">
        <v>0.35988663878494392</v>
      </c>
      <c r="K343" s="69">
        <v>588.58740000000012</v>
      </c>
      <c r="L343" s="80">
        <v>0</v>
      </c>
      <c r="M343" s="69">
        <v>0</v>
      </c>
      <c r="N343" s="80">
        <v>0</v>
      </c>
      <c r="O343" s="69">
        <v>0</v>
      </c>
      <c r="P343" s="69">
        <v>0</v>
      </c>
      <c r="Q343" s="69">
        <v>0</v>
      </c>
      <c r="R343" s="69">
        <v>59.3</v>
      </c>
      <c r="S343" s="69">
        <v>4.2</v>
      </c>
      <c r="T343" s="69">
        <v>214.59301666666667</v>
      </c>
      <c r="U343" s="80">
        <v>0</v>
      </c>
      <c r="V343" s="69">
        <v>0</v>
      </c>
      <c r="W343" s="80">
        <f t="shared" si="116"/>
        <v>0.15138049695042366</v>
      </c>
      <c r="X343" s="69">
        <v>255.14880000000005</v>
      </c>
      <c r="Y343" s="69">
        <v>0</v>
      </c>
      <c r="Z343" s="69">
        <v>0</v>
      </c>
      <c r="AA343" s="69">
        <v>0</v>
      </c>
      <c r="AB343" s="60">
        <f>H343+I343+K343+M343+O343+P343+Q343+R343+S343+T343+V343+X343+Y343+Z343+AA343</f>
        <v>2880.5092166666668</v>
      </c>
      <c r="AC343" s="143">
        <v>272.8</v>
      </c>
      <c r="AD343" s="69">
        <f>AC343+Y343+X343+V343</f>
        <v>527.94880000000012</v>
      </c>
      <c r="AE343" s="69">
        <f>H343+I343+K343+M343+O343+Q343+R343+S343+T343+Z343+AA343</f>
        <v>2625.3604166666669</v>
      </c>
      <c r="AF343" s="277">
        <f t="shared" si="139"/>
        <v>0.7</v>
      </c>
      <c r="AG343" s="278">
        <f>H343*AF343</f>
        <v>1179.836</v>
      </c>
      <c r="AH343" s="278"/>
      <c r="AI343" s="225">
        <v>651.9</v>
      </c>
      <c r="AJ343" s="238">
        <v>0.70000759427581472</v>
      </c>
      <c r="AK343" s="60">
        <v>1179.8488000000002</v>
      </c>
      <c r="AL343" s="69"/>
      <c r="AM343" s="433">
        <v>0</v>
      </c>
      <c r="AN343" s="69">
        <v>0</v>
      </c>
    </row>
    <row r="344" spans="2:40" ht="15.75" x14ac:dyDescent="0.25">
      <c r="B344" s="34">
        <v>332</v>
      </c>
      <c r="C344" s="687" t="s">
        <v>279</v>
      </c>
      <c r="D344" s="11" t="s">
        <v>124</v>
      </c>
      <c r="E344" s="125">
        <f t="shared" ref="E344:AB344" si="140">E345+E346</f>
        <v>12</v>
      </c>
      <c r="F344" s="125">
        <f t="shared" si="140"/>
        <v>65</v>
      </c>
      <c r="G344" s="125">
        <f t="shared" si="140"/>
        <v>59</v>
      </c>
      <c r="H344" s="57">
        <f t="shared" si="140"/>
        <v>6064.15</v>
      </c>
      <c r="I344" s="57">
        <f t="shared" si="140"/>
        <v>115.4</v>
      </c>
      <c r="J344" s="82">
        <f>K344/H344</f>
        <v>0.30099886216534882</v>
      </c>
      <c r="K344" s="57">
        <f t="shared" si="140"/>
        <v>1825.30225</v>
      </c>
      <c r="L344" s="82">
        <f>M344/H344</f>
        <v>0</v>
      </c>
      <c r="M344" s="57">
        <f t="shared" si="140"/>
        <v>0</v>
      </c>
      <c r="N344" s="82">
        <f t="shared" si="140"/>
        <v>0</v>
      </c>
      <c r="O344" s="57">
        <f t="shared" si="140"/>
        <v>0</v>
      </c>
      <c r="P344" s="57">
        <f t="shared" si="140"/>
        <v>0</v>
      </c>
      <c r="Q344" s="57">
        <f t="shared" si="140"/>
        <v>0</v>
      </c>
      <c r="R344" s="57">
        <f t="shared" si="140"/>
        <v>131.6</v>
      </c>
      <c r="S344" s="57">
        <f t="shared" si="140"/>
        <v>12.600000000000001</v>
      </c>
      <c r="T344" s="57">
        <f t="shared" si="140"/>
        <v>734.96035416666666</v>
      </c>
      <c r="U344" s="82">
        <f>V344/H344</f>
        <v>0</v>
      </c>
      <c r="V344" s="57">
        <f t="shared" si="140"/>
        <v>0</v>
      </c>
      <c r="W344" s="82">
        <f t="shared" si="116"/>
        <v>0.15337219560861787</v>
      </c>
      <c r="X344" s="57">
        <f t="shared" si="140"/>
        <v>930.072</v>
      </c>
      <c r="Y344" s="57">
        <f t="shared" si="140"/>
        <v>0</v>
      </c>
      <c r="Z344" s="57">
        <f t="shared" si="140"/>
        <v>5</v>
      </c>
      <c r="AA344" s="57">
        <f t="shared" si="140"/>
        <v>0</v>
      </c>
      <c r="AB344" s="57">
        <f t="shared" si="140"/>
        <v>9819.0846041666664</v>
      </c>
      <c r="AC344" s="141">
        <f>AC345+AC346</f>
        <v>935.7</v>
      </c>
      <c r="AD344" s="141">
        <f>AD345+AD346</f>
        <v>1865.7719999999999</v>
      </c>
      <c r="AE344" s="141">
        <f>AE345+AE346</f>
        <v>8889.0126041666663</v>
      </c>
      <c r="AF344" s="269">
        <f t="shared" si="139"/>
        <v>0.7</v>
      </c>
      <c r="AG344" s="270">
        <f>AG345+AG346</f>
        <v>4244.9049999999997</v>
      </c>
      <c r="AH344" s="270"/>
      <c r="AI344" s="141">
        <v>2379.1</v>
      </c>
      <c r="AJ344" s="233">
        <v>0.69999455818210299</v>
      </c>
      <c r="AK344" s="57">
        <v>4244.8719999999994</v>
      </c>
      <c r="AL344" s="57"/>
      <c r="AM344" s="433">
        <v>0</v>
      </c>
      <c r="AN344" s="57">
        <v>309.2</v>
      </c>
    </row>
    <row r="345" spans="2:40" s="1" customFormat="1" ht="15.75" x14ac:dyDescent="0.25">
      <c r="B345" s="34">
        <v>333</v>
      </c>
      <c r="C345" s="687"/>
      <c r="D345" s="15" t="s">
        <v>280</v>
      </c>
      <c r="E345" s="116">
        <v>8</v>
      </c>
      <c r="F345" s="116">
        <v>40</v>
      </c>
      <c r="G345" s="116">
        <v>34</v>
      </c>
      <c r="H345" s="69">
        <v>3240.1</v>
      </c>
      <c r="I345" s="69">
        <v>52.800000000000004</v>
      </c>
      <c r="J345" s="80">
        <v>0.3177815993121238</v>
      </c>
      <c r="K345" s="69">
        <v>997.86599999999999</v>
      </c>
      <c r="L345" s="80">
        <v>0</v>
      </c>
      <c r="M345" s="69">
        <v>0</v>
      </c>
      <c r="N345" s="80">
        <v>0</v>
      </c>
      <c r="O345" s="69">
        <v>0</v>
      </c>
      <c r="P345" s="69">
        <v>0</v>
      </c>
      <c r="Q345" s="69">
        <v>0</v>
      </c>
      <c r="R345" s="69">
        <v>99.6</v>
      </c>
      <c r="S345" s="69">
        <v>8.4</v>
      </c>
      <c r="T345" s="69">
        <v>397.42649999999998</v>
      </c>
      <c r="U345" s="80">
        <v>0</v>
      </c>
      <c r="V345" s="69">
        <v>0</v>
      </c>
      <c r="W345" s="80">
        <f t="shared" ref="W345:W408" si="141">X345/H345</f>
        <v>0.15405450449060215</v>
      </c>
      <c r="X345" s="69">
        <v>499.15199999999999</v>
      </c>
      <c r="Y345" s="69">
        <v>0</v>
      </c>
      <c r="Z345" s="69">
        <v>5</v>
      </c>
      <c r="AA345" s="69">
        <v>0</v>
      </c>
      <c r="AB345" s="60">
        <f>H345+I345+K345+M345+O345+P345+Q345+R345+S345+T345+V345+X345+Y345+Z345+AA345</f>
        <v>5300.3444999999992</v>
      </c>
      <c r="AC345" s="143">
        <v>506.6</v>
      </c>
      <c r="AD345" s="69">
        <f>AC345+Y345+X345+V345</f>
        <v>1005.752</v>
      </c>
      <c r="AE345" s="69">
        <f>H345+I345+K345+M345+O345+Q345+R345+S345+T345+Z345+AA345</f>
        <v>4801.1924999999992</v>
      </c>
      <c r="AF345" s="277">
        <f t="shared" si="139"/>
        <v>0.7</v>
      </c>
      <c r="AG345" s="278">
        <f>H345*AF345</f>
        <v>2268.0699999999997</v>
      </c>
      <c r="AH345" s="278"/>
      <c r="AI345" s="225">
        <v>1262.3</v>
      </c>
      <c r="AJ345" s="238">
        <v>0.69999444461590687</v>
      </c>
      <c r="AK345" s="60">
        <v>2268.0519999999997</v>
      </c>
      <c r="AL345" s="69">
        <v>138</v>
      </c>
      <c r="AM345" s="433">
        <v>5.0999999999999997E-2</v>
      </c>
      <c r="AN345" s="69">
        <v>165.2</v>
      </c>
    </row>
    <row r="346" spans="2:40" ht="12.75" customHeight="1" x14ac:dyDescent="0.25">
      <c r="B346" s="34">
        <v>334</v>
      </c>
      <c r="C346" s="687"/>
      <c r="D346" s="15" t="s">
        <v>281</v>
      </c>
      <c r="E346" s="116">
        <v>4</v>
      </c>
      <c r="F346" s="116">
        <v>25</v>
      </c>
      <c r="G346" s="116">
        <v>25</v>
      </c>
      <c r="H346" s="69">
        <v>2824.05</v>
      </c>
      <c r="I346" s="69">
        <v>62.6</v>
      </c>
      <c r="J346" s="80">
        <v>0.30264122821455347</v>
      </c>
      <c r="K346" s="69">
        <v>827.43624999999997</v>
      </c>
      <c r="L346" s="80">
        <v>0</v>
      </c>
      <c r="M346" s="69">
        <v>0</v>
      </c>
      <c r="N346" s="80">
        <v>0</v>
      </c>
      <c r="O346" s="69">
        <v>0</v>
      </c>
      <c r="P346" s="69">
        <v>0</v>
      </c>
      <c r="Q346" s="69">
        <v>0</v>
      </c>
      <c r="R346" s="69">
        <v>32</v>
      </c>
      <c r="S346" s="69">
        <v>4.2</v>
      </c>
      <c r="T346" s="69">
        <v>337.53385416666669</v>
      </c>
      <c r="U346" s="80">
        <v>0</v>
      </c>
      <c r="V346" s="69">
        <v>0</v>
      </c>
      <c r="W346" s="80">
        <f t="shared" si="141"/>
        <v>0.15258936633558187</v>
      </c>
      <c r="X346" s="69">
        <v>430.92</v>
      </c>
      <c r="Y346" s="69">
        <v>0</v>
      </c>
      <c r="Z346" s="69">
        <v>0</v>
      </c>
      <c r="AA346" s="69">
        <v>0</v>
      </c>
      <c r="AB346" s="60">
        <f>H346+I346+K346+M346+O346+P346+Q346+R346+S346+T346+V346+X346+Y346+Z346+AA346</f>
        <v>4518.7401041666662</v>
      </c>
      <c r="AC346" s="143">
        <v>429.1</v>
      </c>
      <c r="AD346" s="69">
        <f>AC346+Y346+X346+V346</f>
        <v>860.02</v>
      </c>
      <c r="AE346" s="69">
        <f>H346+I346+K346+M346+O346+Q346+R346+S346+T346+Z346+AA346</f>
        <v>4087.8201041666666</v>
      </c>
      <c r="AF346" s="277">
        <f t="shared" si="139"/>
        <v>0.7</v>
      </c>
      <c r="AG346" s="278">
        <f>H346*AF346</f>
        <v>1976.835</v>
      </c>
      <c r="AH346" s="278"/>
      <c r="AI346" s="225">
        <v>1116.8</v>
      </c>
      <c r="AJ346" s="238">
        <v>0.69999468847931157</v>
      </c>
      <c r="AK346" s="60">
        <v>1976.82</v>
      </c>
      <c r="AL346" s="69">
        <v>100</v>
      </c>
      <c r="AM346" s="433">
        <v>5.0999999999999997E-2</v>
      </c>
      <c r="AN346" s="69">
        <v>144</v>
      </c>
    </row>
    <row r="347" spans="2:40" s="1" customFormat="1" ht="15.75" x14ac:dyDescent="0.25">
      <c r="B347" s="34">
        <v>335</v>
      </c>
      <c r="C347" s="476" t="s">
        <v>282</v>
      </c>
      <c r="D347" s="19" t="s">
        <v>283</v>
      </c>
      <c r="E347" s="106">
        <v>20</v>
      </c>
      <c r="F347" s="106">
        <v>85</v>
      </c>
      <c r="G347" s="106">
        <v>83</v>
      </c>
      <c r="H347" s="137">
        <v>8288.51</v>
      </c>
      <c r="I347" s="137">
        <v>108.4</v>
      </c>
      <c r="J347" s="98">
        <v>0.23948314195286546</v>
      </c>
      <c r="K347" s="137">
        <v>1922.6928000000003</v>
      </c>
      <c r="L347" s="98">
        <v>0</v>
      </c>
      <c r="M347" s="137">
        <v>0</v>
      </c>
      <c r="N347" s="98">
        <v>0</v>
      </c>
      <c r="O347" s="137">
        <v>0</v>
      </c>
      <c r="P347" s="137">
        <v>0</v>
      </c>
      <c r="Q347" s="137">
        <v>0</v>
      </c>
      <c r="R347" s="137">
        <v>316.60000000000002</v>
      </c>
      <c r="S347" s="164">
        <v>8.4</v>
      </c>
      <c r="T347" s="164">
        <v>968.48636666666687</v>
      </c>
      <c r="U347" s="165">
        <v>0</v>
      </c>
      <c r="V347" s="164">
        <v>0</v>
      </c>
      <c r="W347" s="165">
        <f t="shared" si="141"/>
        <v>0.15419340750026242</v>
      </c>
      <c r="X347" s="319">
        <v>1278.0336000000002</v>
      </c>
      <c r="Y347" s="164">
        <v>0</v>
      </c>
      <c r="Z347" s="164">
        <v>37.200000000000003</v>
      </c>
      <c r="AA347" s="164">
        <v>0</v>
      </c>
      <c r="AB347" s="164">
        <v>12928.322766666668</v>
      </c>
      <c r="AC347" s="151">
        <v>1235</v>
      </c>
      <c r="AD347" s="164">
        <f>AC347+Y347+X347+V347</f>
        <v>2513.0336000000002</v>
      </c>
      <c r="AE347" s="164">
        <f>H347+I347+K347+M347+O347+Q347+R347+S347+T347+Z347+AA347</f>
        <v>11650.289166666667</v>
      </c>
      <c r="AF347" s="286">
        <f t="shared" si="139"/>
        <v>0.7</v>
      </c>
      <c r="AG347" s="287">
        <f>H347*AF347</f>
        <v>5801.9569999999994</v>
      </c>
      <c r="AH347" s="287"/>
      <c r="AI347" s="229">
        <v>3288.9</v>
      </c>
      <c r="AJ347" s="242">
        <v>0.69999717681465068</v>
      </c>
      <c r="AK347" s="164">
        <v>5801.9336000000003</v>
      </c>
      <c r="AL347" s="164">
        <v>222</v>
      </c>
      <c r="AM347" s="433">
        <v>7.0999999999999994E-2</v>
      </c>
      <c r="AN347" s="164">
        <v>588.5</v>
      </c>
    </row>
    <row r="348" spans="2:40" ht="15.75" x14ac:dyDescent="0.25">
      <c r="B348" s="34">
        <v>336</v>
      </c>
      <c r="C348" s="687" t="s">
        <v>284</v>
      </c>
      <c r="D348" s="11" t="s">
        <v>124</v>
      </c>
      <c r="E348" s="125">
        <f t="shared" ref="E348:AB348" si="142">SUM(E349:E350)</f>
        <v>14</v>
      </c>
      <c r="F348" s="125">
        <f t="shared" si="142"/>
        <v>68</v>
      </c>
      <c r="G348" s="125">
        <f t="shared" si="142"/>
        <v>64</v>
      </c>
      <c r="H348" s="57">
        <f t="shared" si="142"/>
        <v>5987.34</v>
      </c>
      <c r="I348" s="57">
        <f t="shared" si="142"/>
        <v>161.19999999999999</v>
      </c>
      <c r="J348" s="82">
        <f>K348/H348</f>
        <v>0.29525358506448607</v>
      </c>
      <c r="K348" s="57">
        <f t="shared" si="142"/>
        <v>1767.7836</v>
      </c>
      <c r="L348" s="82">
        <f>M348/H348</f>
        <v>0</v>
      </c>
      <c r="M348" s="57">
        <f t="shared" si="142"/>
        <v>0</v>
      </c>
      <c r="N348" s="82">
        <f t="shared" si="142"/>
        <v>0</v>
      </c>
      <c r="O348" s="57">
        <f t="shared" si="142"/>
        <v>0</v>
      </c>
      <c r="P348" s="57">
        <f t="shared" si="142"/>
        <v>0</v>
      </c>
      <c r="Q348" s="57">
        <f t="shared" si="142"/>
        <v>0</v>
      </c>
      <c r="R348" s="57">
        <f t="shared" si="142"/>
        <v>315.3</v>
      </c>
      <c r="S348" s="57">
        <f t="shared" si="142"/>
        <v>12.9</v>
      </c>
      <c r="T348" s="57">
        <f t="shared" si="142"/>
        <v>742.78550000000007</v>
      </c>
      <c r="U348" s="82">
        <f>V348/H348</f>
        <v>0</v>
      </c>
      <c r="V348" s="57">
        <f t="shared" si="142"/>
        <v>0</v>
      </c>
      <c r="W348" s="82">
        <f t="shared" si="141"/>
        <v>0.153340615365087</v>
      </c>
      <c r="X348" s="57">
        <f t="shared" si="142"/>
        <v>918.10239999999999</v>
      </c>
      <c r="Y348" s="57">
        <f t="shared" si="142"/>
        <v>0</v>
      </c>
      <c r="Z348" s="57">
        <f t="shared" si="142"/>
        <v>3.8</v>
      </c>
      <c r="AA348" s="57">
        <f t="shared" si="142"/>
        <v>0</v>
      </c>
      <c r="AB348" s="57">
        <f t="shared" si="142"/>
        <v>9909.2115000000013</v>
      </c>
      <c r="AC348" s="141">
        <f>SUM(AC349:AC350)</f>
        <v>944.7</v>
      </c>
      <c r="AD348" s="141">
        <f>SUM(AD349:AD350)</f>
        <v>1862.8023999999998</v>
      </c>
      <c r="AE348" s="141">
        <f>SUM(AE349:AE350)</f>
        <v>8991.1091000000015</v>
      </c>
      <c r="AF348" s="269">
        <f t="shared" si="139"/>
        <v>0.7</v>
      </c>
      <c r="AG348" s="270">
        <f>SUM(AG349:AG350)</f>
        <v>4191.1379999999999</v>
      </c>
      <c r="AH348" s="270"/>
      <c r="AI348" s="141">
        <v>2328.3000000000002</v>
      </c>
      <c r="AJ348" s="233">
        <v>0.69999405412086158</v>
      </c>
      <c r="AK348" s="57">
        <v>4191.1023999999998</v>
      </c>
      <c r="AL348" s="57"/>
      <c r="AM348" s="433">
        <v>0</v>
      </c>
      <c r="AN348" s="57">
        <v>305.3</v>
      </c>
    </row>
    <row r="349" spans="2:40" s="1" customFormat="1" ht="15.75" x14ac:dyDescent="0.25">
      <c r="B349" s="34">
        <v>337</v>
      </c>
      <c r="C349" s="687"/>
      <c r="D349" s="15" t="s">
        <v>285</v>
      </c>
      <c r="E349" s="116">
        <v>9</v>
      </c>
      <c r="F349" s="116">
        <v>38</v>
      </c>
      <c r="G349" s="116">
        <v>37</v>
      </c>
      <c r="H349" s="69">
        <v>3430.3</v>
      </c>
      <c r="I349" s="69">
        <v>92.8</v>
      </c>
      <c r="J349" s="80">
        <v>0.29448514583270624</v>
      </c>
      <c r="K349" s="69">
        <v>978.36799999999994</v>
      </c>
      <c r="L349" s="80">
        <v>0</v>
      </c>
      <c r="M349" s="69">
        <v>0</v>
      </c>
      <c r="N349" s="80">
        <v>0</v>
      </c>
      <c r="O349" s="69">
        <v>0</v>
      </c>
      <c r="P349" s="69">
        <v>0</v>
      </c>
      <c r="Q349" s="69">
        <v>0</v>
      </c>
      <c r="R349" s="69">
        <v>201</v>
      </c>
      <c r="S349" s="69">
        <v>4.5</v>
      </c>
      <c r="T349" s="69">
        <v>425.57266666666669</v>
      </c>
      <c r="U349" s="80">
        <v>0</v>
      </c>
      <c r="V349" s="69">
        <v>0</v>
      </c>
      <c r="W349" s="80">
        <f t="shared" si="141"/>
        <v>0.15401101944436341</v>
      </c>
      <c r="X349" s="69">
        <v>528.30399999999986</v>
      </c>
      <c r="Y349" s="69">
        <v>0</v>
      </c>
      <c r="Z349" s="69">
        <v>3.8</v>
      </c>
      <c r="AA349" s="69">
        <v>0</v>
      </c>
      <c r="AB349" s="60">
        <f>H349+I349+K349+M349+O349+P349+Q349+R349+S349+T349+V349+X349+Y349+Z349+AA349</f>
        <v>5664.6446666666679</v>
      </c>
      <c r="AC349" s="143">
        <v>541.4</v>
      </c>
      <c r="AD349" s="69">
        <f>AC349+Y349+X349+V349</f>
        <v>1069.7039999999997</v>
      </c>
      <c r="AE349" s="69">
        <f>H349+I349+K349+M349+O349+Q349+R349+S349+T349+Z349+AA349</f>
        <v>5136.3406666666679</v>
      </c>
      <c r="AF349" s="277">
        <f t="shared" si="139"/>
        <v>0.7</v>
      </c>
      <c r="AG349" s="278">
        <f>H349*AF349</f>
        <v>2401.21</v>
      </c>
      <c r="AH349" s="278"/>
      <c r="AI349" s="225">
        <v>1331.5</v>
      </c>
      <c r="AJ349" s="238">
        <v>0.69999825088184697</v>
      </c>
      <c r="AK349" s="60">
        <v>2401.2039999999997</v>
      </c>
      <c r="AL349" s="69">
        <v>132</v>
      </c>
      <c r="AM349" s="433">
        <v>5.0999999999999997E-2</v>
      </c>
      <c r="AN349" s="69">
        <v>174.9</v>
      </c>
    </row>
    <row r="350" spans="2:40" ht="15.75" x14ac:dyDescent="0.25">
      <c r="B350" s="34">
        <v>338</v>
      </c>
      <c r="C350" s="687"/>
      <c r="D350" s="15" t="s">
        <v>286</v>
      </c>
      <c r="E350" s="116">
        <v>5</v>
      </c>
      <c r="F350" s="116">
        <v>30</v>
      </c>
      <c r="G350" s="116">
        <v>27</v>
      </c>
      <c r="H350" s="69">
        <v>2557.04</v>
      </c>
      <c r="I350" s="69">
        <v>68.400000000000006</v>
      </c>
      <c r="J350" s="80">
        <v>0.31869311759196456</v>
      </c>
      <c r="K350" s="69">
        <v>789.41560000000004</v>
      </c>
      <c r="L350" s="80">
        <v>0</v>
      </c>
      <c r="M350" s="69">
        <v>0</v>
      </c>
      <c r="N350" s="80">
        <v>0</v>
      </c>
      <c r="O350" s="69">
        <v>0</v>
      </c>
      <c r="P350" s="69">
        <v>0</v>
      </c>
      <c r="Q350" s="69">
        <v>0</v>
      </c>
      <c r="R350" s="69">
        <v>114.3</v>
      </c>
      <c r="S350" s="69">
        <v>8.4</v>
      </c>
      <c r="T350" s="69">
        <v>317.21283333333338</v>
      </c>
      <c r="U350" s="80">
        <v>0</v>
      </c>
      <c r="V350" s="69">
        <v>0</v>
      </c>
      <c r="W350" s="80">
        <f t="shared" si="141"/>
        <v>0.15244126020711452</v>
      </c>
      <c r="X350" s="69">
        <v>389.79840000000007</v>
      </c>
      <c r="Y350" s="69">
        <v>0</v>
      </c>
      <c r="Z350" s="69">
        <v>0</v>
      </c>
      <c r="AA350" s="69">
        <v>0</v>
      </c>
      <c r="AB350" s="60">
        <f>H350+I350+K350+M350+O350+P350+Q350+R350+S350+T350+V350+X350+Y350+Z350+AA350</f>
        <v>4244.5668333333333</v>
      </c>
      <c r="AC350" s="143">
        <v>403.3</v>
      </c>
      <c r="AD350" s="69">
        <f>AC350+Y350+X350+V350</f>
        <v>793.09840000000008</v>
      </c>
      <c r="AE350" s="69">
        <f>H350+I350+K350+M350+O350+Q350+R350+S350+T350+Z350+AA350</f>
        <v>3854.7684333333336</v>
      </c>
      <c r="AF350" s="277">
        <f t="shared" si="139"/>
        <v>0.7</v>
      </c>
      <c r="AG350" s="278">
        <f>H350*AF350</f>
        <v>1789.9279999999999</v>
      </c>
      <c r="AH350" s="278"/>
      <c r="AI350" s="225">
        <v>996.8</v>
      </c>
      <c r="AJ350" s="238">
        <v>0.69998842411538342</v>
      </c>
      <c r="AK350" s="60">
        <v>1789.8984</v>
      </c>
      <c r="AL350" s="69">
        <v>148</v>
      </c>
      <c r="AM350" s="433">
        <v>5.0999999999999997E-2</v>
      </c>
      <c r="AN350" s="69">
        <v>130.4</v>
      </c>
    </row>
    <row r="351" spans="2:40" ht="36" customHeight="1" x14ac:dyDescent="0.25">
      <c r="B351" s="34">
        <v>339</v>
      </c>
      <c r="C351" s="663" t="s">
        <v>287</v>
      </c>
      <c r="D351" s="664"/>
      <c r="E351" s="117">
        <f t="shared" ref="E351:AA351" si="143">E353</f>
        <v>102</v>
      </c>
      <c r="F351" s="117">
        <f t="shared" si="143"/>
        <v>861</v>
      </c>
      <c r="G351" s="117">
        <f t="shared" si="143"/>
        <v>633</v>
      </c>
      <c r="H351" s="132">
        <f t="shared" si="143"/>
        <v>54881.7</v>
      </c>
      <c r="I351" s="132">
        <f t="shared" si="143"/>
        <v>1999.3</v>
      </c>
      <c r="J351" s="87">
        <f>K351/H351</f>
        <v>0.29105512402130407</v>
      </c>
      <c r="K351" s="132">
        <f t="shared" si="143"/>
        <v>15973.600000000002</v>
      </c>
      <c r="L351" s="87">
        <f>M351/H351</f>
        <v>1.630780387633765E-3</v>
      </c>
      <c r="M351" s="132">
        <f t="shared" si="143"/>
        <v>89.5</v>
      </c>
      <c r="N351" s="87">
        <f>O351/H351</f>
        <v>0</v>
      </c>
      <c r="O351" s="132">
        <f t="shared" si="143"/>
        <v>0</v>
      </c>
      <c r="P351" s="132">
        <f t="shared" si="143"/>
        <v>0</v>
      </c>
      <c r="Q351" s="132">
        <f t="shared" si="143"/>
        <v>0</v>
      </c>
      <c r="R351" s="132">
        <f t="shared" si="143"/>
        <v>2540.1000000000004</v>
      </c>
      <c r="S351" s="132">
        <f t="shared" si="143"/>
        <v>169.2</v>
      </c>
      <c r="T351" s="132">
        <f t="shared" si="143"/>
        <v>7248.3000000000011</v>
      </c>
      <c r="U351" s="87">
        <f>V351/H351</f>
        <v>0</v>
      </c>
      <c r="V351" s="132">
        <f t="shared" si="143"/>
        <v>0</v>
      </c>
      <c r="W351" s="87">
        <f t="shared" si="141"/>
        <v>0.39804525005602964</v>
      </c>
      <c r="X351" s="315">
        <f t="shared" si="143"/>
        <v>21845.4</v>
      </c>
      <c r="Y351" s="132">
        <f t="shared" si="143"/>
        <v>6821.5999999999995</v>
      </c>
      <c r="Z351" s="132">
        <f t="shared" si="143"/>
        <v>0</v>
      </c>
      <c r="AA351" s="132">
        <f t="shared" si="143"/>
        <v>21.6</v>
      </c>
      <c r="AB351" s="132">
        <f>AB352+AB353</f>
        <v>115790.80000000002</v>
      </c>
      <c r="AC351" s="132">
        <f>AC353+AC352</f>
        <v>0</v>
      </c>
      <c r="AD351" s="129">
        <f>AD353+AD352</f>
        <v>29791.200000000001</v>
      </c>
      <c r="AE351" s="129">
        <f>AE353+AE352</f>
        <v>85999.599999999991</v>
      </c>
      <c r="AF351" s="258">
        <f t="shared" si="139"/>
        <v>0.7</v>
      </c>
      <c r="AG351" s="255">
        <f>AG353+AG352</f>
        <v>39749.289999999994</v>
      </c>
      <c r="AH351" s="255"/>
      <c r="AI351" s="132">
        <v>80</v>
      </c>
      <c r="AJ351" s="226">
        <v>0.5442834314534718</v>
      </c>
      <c r="AK351" s="132">
        <v>29871.200000000001</v>
      </c>
      <c r="AL351" s="132"/>
      <c r="AM351" s="424"/>
      <c r="AN351" s="129">
        <v>2367.5</v>
      </c>
    </row>
    <row r="352" spans="2:40" ht="18.75" x14ac:dyDescent="0.25">
      <c r="B352" s="34">
        <v>340</v>
      </c>
      <c r="C352" s="306" t="s">
        <v>818</v>
      </c>
      <c r="D352" s="207"/>
      <c r="E352" s="350"/>
      <c r="F352" s="350">
        <v>21</v>
      </c>
      <c r="G352" s="350">
        <v>18</v>
      </c>
      <c r="H352" s="355">
        <v>1903</v>
      </c>
      <c r="I352" s="355">
        <v>105.60000000000001</v>
      </c>
      <c r="J352" s="363">
        <f>K352/H352</f>
        <v>0.42459274829217025</v>
      </c>
      <c r="K352" s="364">
        <v>808</v>
      </c>
      <c r="L352" s="363">
        <v>0</v>
      </c>
      <c r="M352" s="364">
        <v>0</v>
      </c>
      <c r="N352" s="363">
        <v>0</v>
      </c>
      <c r="O352" s="355">
        <v>0</v>
      </c>
      <c r="P352" s="355">
        <v>0</v>
      </c>
      <c r="Q352" s="355">
        <v>0</v>
      </c>
      <c r="R352" s="355">
        <v>0</v>
      </c>
      <c r="S352" s="355">
        <v>0</v>
      </c>
      <c r="T352" s="355">
        <v>234.70000000000002</v>
      </c>
      <c r="U352" s="363">
        <f>V352/H352</f>
        <v>0</v>
      </c>
      <c r="V352" s="355"/>
      <c r="W352" s="363">
        <f t="shared" si="141"/>
        <v>0.59075144508670518</v>
      </c>
      <c r="X352" s="365">
        <v>1124.2</v>
      </c>
      <c r="Y352" s="355">
        <v>0</v>
      </c>
      <c r="Z352" s="355">
        <v>0</v>
      </c>
      <c r="AA352" s="355">
        <v>25</v>
      </c>
      <c r="AB352" s="355">
        <f>H352+I352+K352+M352+O352+P352+Q352+R352+S352+T352+V352+X352+Y352+Z352+AA352</f>
        <v>4200.5</v>
      </c>
      <c r="AC352" s="355">
        <v>0</v>
      </c>
      <c r="AD352" s="309">
        <f>AC352+Y352+X352+V352</f>
        <v>1124.2</v>
      </c>
      <c r="AE352" s="355">
        <f>H352+I352+K352+M352+O352+Q352+R352+S352+T352+Z352+AA352</f>
        <v>3076.2999999999997</v>
      </c>
      <c r="AF352" s="358">
        <f t="shared" si="139"/>
        <v>0.7</v>
      </c>
      <c r="AG352" s="359">
        <f>H352*AF352</f>
        <v>1332.1</v>
      </c>
      <c r="AH352" s="359"/>
      <c r="AI352" s="355">
        <v>545</v>
      </c>
      <c r="AJ352" s="357">
        <v>0.87714135575407259</v>
      </c>
      <c r="AK352" s="362">
        <v>1669.2</v>
      </c>
      <c r="AL352" s="355"/>
      <c r="AM352" s="434"/>
      <c r="AN352" s="355">
        <v>0</v>
      </c>
    </row>
    <row r="353" spans="2:40" ht="18.75" x14ac:dyDescent="0.3">
      <c r="B353" s="34">
        <v>341</v>
      </c>
      <c r="C353" s="10" t="s">
        <v>710</v>
      </c>
      <c r="D353" s="20"/>
      <c r="E353" s="154">
        <f t="shared" ref="E353:AA353" si="144">E354+E355+E358+E361+E365+E369+E372+E376+E379+E382+E385+E388+E391</f>
        <v>102</v>
      </c>
      <c r="F353" s="154">
        <f t="shared" si="144"/>
        <v>861</v>
      </c>
      <c r="G353" s="154">
        <f t="shared" si="144"/>
        <v>633</v>
      </c>
      <c r="H353" s="65">
        <f t="shared" si="144"/>
        <v>54881.7</v>
      </c>
      <c r="I353" s="65">
        <f t="shared" si="144"/>
        <v>1999.3</v>
      </c>
      <c r="J353" s="94">
        <f>K353/H353</f>
        <v>0.29105512402130407</v>
      </c>
      <c r="K353" s="65">
        <f t="shared" si="144"/>
        <v>15973.600000000002</v>
      </c>
      <c r="L353" s="94">
        <f>M353/H353</f>
        <v>1.630780387633765E-3</v>
      </c>
      <c r="M353" s="65">
        <f t="shared" si="144"/>
        <v>89.5</v>
      </c>
      <c r="N353" s="94">
        <f>O353/H353</f>
        <v>0</v>
      </c>
      <c r="O353" s="65">
        <f t="shared" si="144"/>
        <v>0</v>
      </c>
      <c r="P353" s="65">
        <f t="shared" si="144"/>
        <v>0</v>
      </c>
      <c r="Q353" s="65">
        <f t="shared" si="144"/>
        <v>0</v>
      </c>
      <c r="R353" s="65">
        <f t="shared" si="144"/>
        <v>2540.1000000000004</v>
      </c>
      <c r="S353" s="65">
        <f t="shared" si="144"/>
        <v>169.2</v>
      </c>
      <c r="T353" s="65">
        <f t="shared" si="144"/>
        <v>7248.3000000000011</v>
      </c>
      <c r="U353" s="94">
        <f>V353/H353</f>
        <v>0</v>
      </c>
      <c r="V353" s="65">
        <f t="shared" si="144"/>
        <v>0</v>
      </c>
      <c r="W353" s="94">
        <f t="shared" si="141"/>
        <v>0.39804525005602964</v>
      </c>
      <c r="X353" s="65">
        <f t="shared" si="144"/>
        <v>21845.4</v>
      </c>
      <c r="Y353" s="65">
        <f t="shared" si="144"/>
        <v>6821.5999999999995</v>
      </c>
      <c r="Z353" s="65">
        <f t="shared" si="144"/>
        <v>0</v>
      </c>
      <c r="AA353" s="65">
        <f t="shared" si="144"/>
        <v>21.6</v>
      </c>
      <c r="AB353" s="65">
        <f>AB354+AB355+AB358+AB361+AB365+AB369+AB372+AB376+AB379+AB382+AB385+AB388+AB391</f>
        <v>111590.30000000002</v>
      </c>
      <c r="AC353" s="65">
        <f>AC354+AC355+AC358+AC361+AC365+AC369+AC372+AC376+AC379+AC382+AC385+AC388+AC391</f>
        <v>0</v>
      </c>
      <c r="AD353" s="62">
        <f>AD354+AD355+AD358+AD361+AD365+AD369+AD372+AD376+AD379+AD382+AD385+AD388+AD391</f>
        <v>28667</v>
      </c>
      <c r="AE353" s="62">
        <f>AE354+AE355+AE358+AE361+AE365+AE369+AE372+AE376+AE379+AE382+AE385+AE388+AE391</f>
        <v>82923.299999999988</v>
      </c>
      <c r="AF353" s="267">
        <f t="shared" si="139"/>
        <v>0.7</v>
      </c>
      <c r="AG353" s="268">
        <f>AG354+AG355+AG358+AG361+AG365+AG369+AG372+AG376+AG379+AG382+AG385+AG388+AG391</f>
        <v>38417.189999999995</v>
      </c>
      <c r="AH353" s="268"/>
      <c r="AI353" s="65">
        <v>-465</v>
      </c>
      <c r="AJ353" s="232">
        <v>0.51386892169885412</v>
      </c>
      <c r="AK353" s="65">
        <v>28202</v>
      </c>
      <c r="AL353" s="65"/>
      <c r="AM353" s="429">
        <v>0</v>
      </c>
      <c r="AN353" s="65">
        <v>2367.5</v>
      </c>
    </row>
    <row r="354" spans="2:40" s="1" customFormat="1" ht="15.75" x14ac:dyDescent="0.25">
      <c r="B354" s="34">
        <v>342</v>
      </c>
      <c r="C354" s="476" t="s">
        <v>288</v>
      </c>
      <c r="D354" s="19" t="s">
        <v>803</v>
      </c>
      <c r="E354" s="106">
        <v>1</v>
      </c>
      <c r="F354" s="106">
        <v>73</v>
      </c>
      <c r="G354" s="106">
        <v>39</v>
      </c>
      <c r="H354" s="137">
        <v>2758.5</v>
      </c>
      <c r="I354" s="137">
        <v>148.80000000000001</v>
      </c>
      <c r="J354" s="98">
        <v>0.37085372485046225</v>
      </c>
      <c r="K354" s="137">
        <v>1023.0000000000001</v>
      </c>
      <c r="L354" s="98">
        <v>0</v>
      </c>
      <c r="M354" s="137">
        <v>0</v>
      </c>
      <c r="N354" s="98">
        <v>0</v>
      </c>
      <c r="O354" s="137">
        <v>0</v>
      </c>
      <c r="P354" s="137">
        <v>0</v>
      </c>
      <c r="Q354" s="137">
        <v>0</v>
      </c>
      <c r="R354" s="137">
        <v>126.39999999999999</v>
      </c>
      <c r="S354" s="164">
        <v>8.5</v>
      </c>
      <c r="T354" s="164">
        <v>387.4</v>
      </c>
      <c r="U354" s="165">
        <v>0.19999999999999998</v>
      </c>
      <c r="V354" s="164"/>
      <c r="W354" s="165">
        <f t="shared" si="141"/>
        <v>0.4</v>
      </c>
      <c r="X354" s="319">
        <f>551.7+551.7</f>
        <v>1103.4000000000001</v>
      </c>
      <c r="Y354" s="164">
        <v>359.9</v>
      </c>
      <c r="Z354" s="164">
        <v>0</v>
      </c>
      <c r="AA354" s="164">
        <v>0</v>
      </c>
      <c r="AB354" s="164">
        <v>5915.9</v>
      </c>
      <c r="AC354" s="164">
        <v>0</v>
      </c>
      <c r="AD354" s="164">
        <f>AC354+Y354+X354+V354</f>
        <v>1463.3000000000002</v>
      </c>
      <c r="AE354" s="164">
        <f>H354+I354+K354+M354+O354+Q354+R354+S354+T354+Z354+AA354</f>
        <v>4452.6000000000004</v>
      </c>
      <c r="AF354" s="286">
        <f t="shared" si="139"/>
        <v>0.7</v>
      </c>
      <c r="AG354" s="287">
        <f>H354*AF354</f>
        <v>1930.9499999999998</v>
      </c>
      <c r="AH354" s="287"/>
      <c r="AI354" s="164">
        <v>0</v>
      </c>
      <c r="AJ354" s="242">
        <v>0.53046945803878909</v>
      </c>
      <c r="AK354" s="164">
        <v>1463.2999999999997</v>
      </c>
      <c r="AL354" s="164"/>
      <c r="AM354" s="439">
        <v>0</v>
      </c>
      <c r="AN354" s="164">
        <v>0</v>
      </c>
    </row>
    <row r="355" spans="2:40" s="1" customFormat="1" ht="15.75" x14ac:dyDescent="0.25">
      <c r="B355" s="34">
        <v>343</v>
      </c>
      <c r="C355" s="687" t="s">
        <v>289</v>
      </c>
      <c r="D355" s="11" t="s">
        <v>124</v>
      </c>
      <c r="E355" s="125">
        <f t="shared" ref="E355:AB355" si="145">SUM(E356:E357)</f>
        <v>0</v>
      </c>
      <c r="F355" s="125">
        <f t="shared" si="145"/>
        <v>40</v>
      </c>
      <c r="G355" s="125">
        <f t="shared" si="145"/>
        <v>25</v>
      </c>
      <c r="H355" s="57">
        <f t="shared" si="145"/>
        <v>2075.6000000000004</v>
      </c>
      <c r="I355" s="57">
        <f t="shared" si="145"/>
        <v>108</v>
      </c>
      <c r="J355" s="82">
        <f>K355/H355</f>
        <v>0.36784544228174981</v>
      </c>
      <c r="K355" s="57">
        <f t="shared" si="145"/>
        <v>763.5</v>
      </c>
      <c r="L355" s="82">
        <f>M355/H355</f>
        <v>0</v>
      </c>
      <c r="M355" s="57">
        <f t="shared" si="145"/>
        <v>0</v>
      </c>
      <c r="N355" s="82">
        <f t="shared" si="145"/>
        <v>0</v>
      </c>
      <c r="O355" s="57">
        <f t="shared" si="145"/>
        <v>0</v>
      </c>
      <c r="P355" s="57">
        <f t="shared" si="145"/>
        <v>0</v>
      </c>
      <c r="Q355" s="57">
        <f t="shared" si="145"/>
        <v>0</v>
      </c>
      <c r="R355" s="57">
        <f t="shared" si="145"/>
        <v>103</v>
      </c>
      <c r="S355" s="57">
        <f t="shared" si="145"/>
        <v>12.7</v>
      </c>
      <c r="T355" s="57">
        <f t="shared" si="145"/>
        <v>292.7</v>
      </c>
      <c r="U355" s="82">
        <f>V355/H355</f>
        <v>0</v>
      </c>
      <c r="V355" s="57">
        <f t="shared" si="145"/>
        <v>0</v>
      </c>
      <c r="W355" s="82">
        <f t="shared" si="141"/>
        <v>0.39998072846405852</v>
      </c>
      <c r="X355" s="57">
        <f t="shared" si="145"/>
        <v>830.2</v>
      </c>
      <c r="Y355" s="57">
        <f t="shared" si="145"/>
        <v>264.79999999999995</v>
      </c>
      <c r="Z355" s="57">
        <f t="shared" si="145"/>
        <v>0</v>
      </c>
      <c r="AA355" s="57">
        <f t="shared" si="145"/>
        <v>0</v>
      </c>
      <c r="AB355" s="57">
        <f t="shared" si="145"/>
        <v>4450.5</v>
      </c>
      <c r="AC355" s="57">
        <f>SUM(AC356:AC357)</f>
        <v>0</v>
      </c>
      <c r="AD355" s="141">
        <f>SUM(AD356:AD357)</f>
        <v>1095</v>
      </c>
      <c r="AE355" s="141">
        <f>SUM(AE356:AE357)</f>
        <v>3355.5</v>
      </c>
      <c r="AF355" s="269">
        <f t="shared" si="139"/>
        <v>0.7</v>
      </c>
      <c r="AG355" s="270">
        <f>SUM(AG356:AG357)</f>
        <v>1452.92</v>
      </c>
      <c r="AH355" s="270"/>
      <c r="AI355" s="57">
        <v>0</v>
      </c>
      <c r="AJ355" s="233">
        <v>0.52755829639622265</v>
      </c>
      <c r="AK355" s="57">
        <v>1095</v>
      </c>
      <c r="AL355" s="57"/>
      <c r="AM355" s="433">
        <v>0</v>
      </c>
      <c r="AN355" s="57">
        <v>0</v>
      </c>
    </row>
    <row r="356" spans="2:40" s="1" customFormat="1" ht="15.75" x14ac:dyDescent="0.25">
      <c r="B356" s="34">
        <v>344</v>
      </c>
      <c r="C356" s="687"/>
      <c r="D356" s="15" t="s">
        <v>728</v>
      </c>
      <c r="E356" s="116">
        <v>0</v>
      </c>
      <c r="F356" s="116">
        <v>24</v>
      </c>
      <c r="G356" s="116">
        <v>13</v>
      </c>
      <c r="H356" s="69">
        <v>1083.9000000000001</v>
      </c>
      <c r="I356" s="69">
        <v>45.599999999999994</v>
      </c>
      <c r="J356" s="80">
        <v>0.31322077682443028</v>
      </c>
      <c r="K356" s="69">
        <v>339.5</v>
      </c>
      <c r="L356" s="80">
        <v>0</v>
      </c>
      <c r="M356" s="69">
        <v>0</v>
      </c>
      <c r="N356" s="80">
        <v>0</v>
      </c>
      <c r="O356" s="69">
        <v>0</v>
      </c>
      <c r="P356" s="69">
        <v>0</v>
      </c>
      <c r="Q356" s="69">
        <v>0</v>
      </c>
      <c r="R356" s="69">
        <v>82.1</v>
      </c>
      <c r="S356" s="69">
        <v>8.5</v>
      </c>
      <c r="T356" s="69">
        <v>150.1</v>
      </c>
      <c r="U356" s="80">
        <v>0.20001845188670542</v>
      </c>
      <c r="V356" s="69"/>
      <c r="W356" s="80">
        <f t="shared" si="141"/>
        <v>0.40003690377341083</v>
      </c>
      <c r="X356" s="69">
        <v>433.6</v>
      </c>
      <c r="Y356" s="69">
        <v>129.29999999999998</v>
      </c>
      <c r="Z356" s="69">
        <v>0</v>
      </c>
      <c r="AA356" s="69">
        <v>0</v>
      </c>
      <c r="AB356" s="60">
        <f>H356+I356+K356+M356+O356+P356+Q356+R356+S356+T356+V356+X356+Y356+Z356+AA356</f>
        <v>2272.6</v>
      </c>
      <c r="AC356" s="60">
        <v>0</v>
      </c>
      <c r="AD356" s="69">
        <f>AC356+Y356+X356+V356</f>
        <v>562.9</v>
      </c>
      <c r="AE356" s="69">
        <f>H356+I356+K356+M356+O356+Q356+R356+S356+T356+Z356+AA356</f>
        <v>1709.6999999999998</v>
      </c>
      <c r="AF356" s="277">
        <f t="shared" si="139"/>
        <v>0.7</v>
      </c>
      <c r="AG356" s="278">
        <f>H356*AF356</f>
        <v>758.73</v>
      </c>
      <c r="AH356" s="278"/>
      <c r="AI356" s="60">
        <v>0</v>
      </c>
      <c r="AJ356" s="238">
        <v>0.51932835132392297</v>
      </c>
      <c r="AK356" s="60">
        <v>562.90000000000009</v>
      </c>
      <c r="AL356" s="69"/>
      <c r="AM356" s="438">
        <v>0</v>
      </c>
      <c r="AN356" s="69">
        <v>0</v>
      </c>
    </row>
    <row r="357" spans="2:40" s="1" customFormat="1" ht="15.75" x14ac:dyDescent="0.25">
      <c r="B357" s="34">
        <v>345</v>
      </c>
      <c r="C357" s="687"/>
      <c r="D357" s="15" t="s">
        <v>729</v>
      </c>
      <c r="E357" s="116">
        <v>0</v>
      </c>
      <c r="F357" s="116">
        <v>16</v>
      </c>
      <c r="G357" s="116">
        <v>12</v>
      </c>
      <c r="H357" s="69">
        <v>991.7</v>
      </c>
      <c r="I357" s="69">
        <v>62.4</v>
      </c>
      <c r="J357" s="80">
        <v>0.4275486538267621</v>
      </c>
      <c r="K357" s="69">
        <v>424</v>
      </c>
      <c r="L357" s="80">
        <v>0</v>
      </c>
      <c r="M357" s="69">
        <v>0</v>
      </c>
      <c r="N357" s="80">
        <v>0</v>
      </c>
      <c r="O357" s="69">
        <v>0</v>
      </c>
      <c r="P357" s="69">
        <v>0</v>
      </c>
      <c r="Q357" s="69">
        <v>0</v>
      </c>
      <c r="R357" s="69">
        <v>20.9</v>
      </c>
      <c r="S357" s="69">
        <v>4.2</v>
      </c>
      <c r="T357" s="69">
        <v>142.6</v>
      </c>
      <c r="U357" s="80">
        <v>0.1999596652213371</v>
      </c>
      <c r="V357" s="69"/>
      <c r="W357" s="80">
        <f t="shared" si="141"/>
        <v>0.39991933044267419</v>
      </c>
      <c r="X357" s="69">
        <v>396.6</v>
      </c>
      <c r="Y357" s="69">
        <v>135.5</v>
      </c>
      <c r="Z357" s="69">
        <v>0</v>
      </c>
      <c r="AA357" s="69">
        <v>0</v>
      </c>
      <c r="AB357" s="60">
        <f>H357+I357+K357+M357+O357+P357+Q357+R357+S357+T357+V357+X357+Y357+Z357+AA357</f>
        <v>2177.9</v>
      </c>
      <c r="AC357" s="60">
        <v>0</v>
      </c>
      <c r="AD357" s="69">
        <f>AC357+Y357+X357+V357</f>
        <v>532.1</v>
      </c>
      <c r="AE357" s="69">
        <f>H357+I357+K357+M357+O357+Q357+R357+S357+T357+Z357+AA357</f>
        <v>1645.8000000000002</v>
      </c>
      <c r="AF357" s="277">
        <f t="shared" si="139"/>
        <v>0.7</v>
      </c>
      <c r="AG357" s="278">
        <f>H357*AF357</f>
        <v>694.18999999999994</v>
      </c>
      <c r="AH357" s="278"/>
      <c r="AI357" s="60">
        <v>0</v>
      </c>
      <c r="AJ357" s="238">
        <v>0.53655339316325501</v>
      </c>
      <c r="AK357" s="60">
        <v>532.1</v>
      </c>
      <c r="AL357" s="69"/>
      <c r="AM357" s="438">
        <v>0</v>
      </c>
      <c r="AN357" s="69">
        <v>0</v>
      </c>
    </row>
    <row r="358" spans="2:40" s="1" customFormat="1" ht="15.75" x14ac:dyDescent="0.25">
      <c r="B358" s="34">
        <v>346</v>
      </c>
      <c r="C358" s="687" t="s">
        <v>290</v>
      </c>
      <c r="D358" s="11" t="s">
        <v>124</v>
      </c>
      <c r="E358" s="125">
        <f t="shared" ref="E358:AB358" si="146">SUM(E359:E360)</f>
        <v>7</v>
      </c>
      <c r="F358" s="125">
        <f t="shared" si="146"/>
        <v>39</v>
      </c>
      <c r="G358" s="125">
        <f t="shared" si="146"/>
        <v>32</v>
      </c>
      <c r="H358" s="57">
        <f t="shared" si="146"/>
        <v>3065.7000000000003</v>
      </c>
      <c r="I358" s="57">
        <f t="shared" si="146"/>
        <v>90</v>
      </c>
      <c r="J358" s="82">
        <f>K358/H358</f>
        <v>0.27993606680366634</v>
      </c>
      <c r="K358" s="57">
        <f t="shared" si="146"/>
        <v>858.2</v>
      </c>
      <c r="L358" s="82">
        <f>M358/H358</f>
        <v>0</v>
      </c>
      <c r="M358" s="57">
        <f t="shared" si="146"/>
        <v>0</v>
      </c>
      <c r="N358" s="82">
        <f t="shared" si="146"/>
        <v>0</v>
      </c>
      <c r="O358" s="57">
        <f t="shared" si="146"/>
        <v>0</v>
      </c>
      <c r="P358" s="57">
        <f t="shared" si="146"/>
        <v>0</v>
      </c>
      <c r="Q358" s="57">
        <f t="shared" si="146"/>
        <v>0</v>
      </c>
      <c r="R358" s="57">
        <f t="shared" si="146"/>
        <v>142.30000000000001</v>
      </c>
      <c r="S358" s="57">
        <f t="shared" si="146"/>
        <v>12.7</v>
      </c>
      <c r="T358" s="57">
        <f t="shared" si="146"/>
        <v>401.4</v>
      </c>
      <c r="U358" s="82">
        <f>V358/H358</f>
        <v>0</v>
      </c>
      <c r="V358" s="57">
        <f t="shared" si="146"/>
        <v>0</v>
      </c>
      <c r="W358" s="82">
        <f t="shared" si="141"/>
        <v>0.3998760478846593</v>
      </c>
      <c r="X358" s="57">
        <f t="shared" si="146"/>
        <v>1225.9000000000001</v>
      </c>
      <c r="Y358" s="57">
        <f t="shared" si="146"/>
        <v>373.5</v>
      </c>
      <c r="Z358" s="57">
        <f t="shared" si="146"/>
        <v>0</v>
      </c>
      <c r="AA358" s="57">
        <f t="shared" si="146"/>
        <v>0</v>
      </c>
      <c r="AB358" s="57">
        <f t="shared" si="146"/>
        <v>6169.7</v>
      </c>
      <c r="AC358" s="57">
        <f>SUM(AC359:AC360)</f>
        <v>0</v>
      </c>
      <c r="AD358" s="141">
        <f>SUM(AD359:AD360)</f>
        <v>1599.4</v>
      </c>
      <c r="AE358" s="141">
        <f>SUM(AE359:AE360)</f>
        <v>4570.3</v>
      </c>
      <c r="AF358" s="269">
        <f t="shared" si="139"/>
        <v>0.7</v>
      </c>
      <c r="AG358" s="270">
        <f>SUM(AG359:AG360)</f>
        <v>2145.9899999999998</v>
      </c>
      <c r="AH358" s="270"/>
      <c r="AI358" s="57">
        <v>0</v>
      </c>
      <c r="AJ358" s="233">
        <v>0.52170792967348389</v>
      </c>
      <c r="AK358" s="57">
        <v>1599.3999999999999</v>
      </c>
      <c r="AL358" s="57"/>
      <c r="AM358" s="433">
        <v>0</v>
      </c>
      <c r="AN358" s="57">
        <v>217.7</v>
      </c>
    </row>
    <row r="359" spans="2:40" s="1" customFormat="1" ht="15.75" x14ac:dyDescent="0.25">
      <c r="B359" s="34">
        <v>347</v>
      </c>
      <c r="C359" s="687"/>
      <c r="D359" s="15" t="s">
        <v>891</v>
      </c>
      <c r="E359" s="116">
        <v>5</v>
      </c>
      <c r="F359" s="116">
        <v>26</v>
      </c>
      <c r="G359" s="116">
        <v>22</v>
      </c>
      <c r="H359" s="69">
        <v>2117.7000000000003</v>
      </c>
      <c r="I359" s="69">
        <v>57.600000000000009</v>
      </c>
      <c r="J359" s="80">
        <v>0.27761250413184113</v>
      </c>
      <c r="K359" s="69">
        <v>587.90000000000009</v>
      </c>
      <c r="L359" s="80">
        <v>0</v>
      </c>
      <c r="M359" s="69">
        <v>0</v>
      </c>
      <c r="N359" s="80">
        <v>0</v>
      </c>
      <c r="O359" s="69">
        <v>0</v>
      </c>
      <c r="P359" s="69">
        <v>0</v>
      </c>
      <c r="Q359" s="69">
        <v>0</v>
      </c>
      <c r="R359" s="69">
        <v>95.1</v>
      </c>
      <c r="S359" s="69">
        <v>8.5</v>
      </c>
      <c r="T359" s="69">
        <v>276.2</v>
      </c>
      <c r="U359" s="80">
        <v>0.1999338905416253</v>
      </c>
      <c r="V359" s="69"/>
      <c r="W359" s="80">
        <f t="shared" si="141"/>
        <v>0.39986778108325061</v>
      </c>
      <c r="X359" s="69">
        <v>846.8</v>
      </c>
      <c r="Y359" s="69">
        <v>255.4</v>
      </c>
      <c r="Z359" s="69">
        <v>0</v>
      </c>
      <c r="AA359" s="69">
        <v>0</v>
      </c>
      <c r="AB359" s="60">
        <f>H359+I359+K359+M359+O359+P359+Q359+R359+S359+T359+V359+X359+Y359+Z359+AA359</f>
        <v>4245.2</v>
      </c>
      <c r="AC359" s="60">
        <v>0</v>
      </c>
      <c r="AD359" s="69">
        <f>AC359+Y359+X359+V359</f>
        <v>1102.2</v>
      </c>
      <c r="AE359" s="69">
        <f>H359+I359+K359+M359+O359+Q359+R359+S359+T359+Z359+AA359</f>
        <v>3143</v>
      </c>
      <c r="AF359" s="277">
        <f t="shared" si="139"/>
        <v>0.7</v>
      </c>
      <c r="AG359" s="278">
        <f>H359*AF359</f>
        <v>1482.39</v>
      </c>
      <c r="AH359" s="278"/>
      <c r="AI359" s="60">
        <v>0</v>
      </c>
      <c r="AJ359" s="238">
        <v>0.52047032157529383</v>
      </c>
      <c r="AK359" s="60">
        <v>1102.1999999999998</v>
      </c>
      <c r="AL359" s="69">
        <v>224</v>
      </c>
      <c r="AM359" s="438">
        <v>7.0999999999999994E-2</v>
      </c>
      <c r="AN359" s="69">
        <v>150.4</v>
      </c>
    </row>
    <row r="360" spans="2:40" s="1" customFormat="1" ht="15.75" x14ac:dyDescent="0.25">
      <c r="B360" s="34">
        <v>348</v>
      </c>
      <c r="C360" s="687"/>
      <c r="D360" s="15" t="s">
        <v>892</v>
      </c>
      <c r="E360" s="116">
        <v>2</v>
      </c>
      <c r="F360" s="116">
        <v>13</v>
      </c>
      <c r="G360" s="116">
        <v>10</v>
      </c>
      <c r="H360" s="69">
        <v>948</v>
      </c>
      <c r="I360" s="69">
        <v>32.4</v>
      </c>
      <c r="J360" s="80">
        <v>0.28512658227848103</v>
      </c>
      <c r="K360" s="69">
        <v>270.3</v>
      </c>
      <c r="L360" s="80">
        <v>0</v>
      </c>
      <c r="M360" s="69">
        <v>0</v>
      </c>
      <c r="N360" s="80">
        <v>0</v>
      </c>
      <c r="O360" s="69">
        <v>0</v>
      </c>
      <c r="P360" s="69">
        <v>0</v>
      </c>
      <c r="Q360" s="69">
        <v>0</v>
      </c>
      <c r="R360" s="69">
        <v>47.2</v>
      </c>
      <c r="S360" s="69">
        <v>4.2</v>
      </c>
      <c r="T360" s="69">
        <v>125.2</v>
      </c>
      <c r="U360" s="80">
        <v>0.19994725738396626</v>
      </c>
      <c r="V360" s="69"/>
      <c r="W360" s="80">
        <f t="shared" si="141"/>
        <v>0.39989451476793253</v>
      </c>
      <c r="X360" s="69">
        <v>379.1</v>
      </c>
      <c r="Y360" s="69">
        <v>118.10000000000001</v>
      </c>
      <c r="Z360" s="69">
        <v>0</v>
      </c>
      <c r="AA360" s="69">
        <v>0</v>
      </c>
      <c r="AB360" s="60">
        <f>H360+I360+K360+M360+O360+P360+Q360+R360+S360+T360+V360+X360+Y360+Z360+AA360</f>
        <v>1924.5</v>
      </c>
      <c r="AC360" s="60">
        <v>0</v>
      </c>
      <c r="AD360" s="69">
        <f>AC360+Y360+X360+V360</f>
        <v>497.20000000000005</v>
      </c>
      <c r="AE360" s="69">
        <f>H360+I360+K360+M360+O360+Q360+R360+S360+T360+Z360+AA360</f>
        <v>1427.3000000000002</v>
      </c>
      <c r="AF360" s="277">
        <f t="shared" si="139"/>
        <v>0.7</v>
      </c>
      <c r="AG360" s="278">
        <f>H360*AF360</f>
        <v>663.59999999999991</v>
      </c>
      <c r="AH360" s="278"/>
      <c r="AI360" s="60">
        <v>0</v>
      </c>
      <c r="AJ360" s="238">
        <v>0.5244725738396625</v>
      </c>
      <c r="AK360" s="60">
        <v>497.20000000000005</v>
      </c>
      <c r="AL360" s="69">
        <v>158</v>
      </c>
      <c r="AM360" s="438">
        <v>7.0999999999999994E-2</v>
      </c>
      <c r="AN360" s="69">
        <v>67.3</v>
      </c>
    </row>
    <row r="361" spans="2:40" s="1" customFormat="1" ht="15.75" x14ac:dyDescent="0.25">
      <c r="B361" s="34">
        <v>349</v>
      </c>
      <c r="C361" s="687" t="s">
        <v>291</v>
      </c>
      <c r="D361" s="11" t="s">
        <v>124</v>
      </c>
      <c r="E361" s="125">
        <f t="shared" ref="E361:AB361" si="147">SUM(E362:E364)</f>
        <v>1</v>
      </c>
      <c r="F361" s="125">
        <f t="shared" si="147"/>
        <v>51</v>
      </c>
      <c r="G361" s="125">
        <f t="shared" si="147"/>
        <v>41</v>
      </c>
      <c r="H361" s="57">
        <f t="shared" si="147"/>
        <v>3266.5</v>
      </c>
      <c r="I361" s="57">
        <f t="shared" si="147"/>
        <v>162</v>
      </c>
      <c r="J361" s="82">
        <f>K361/H361</f>
        <v>0.37621307209551508</v>
      </c>
      <c r="K361" s="57">
        <f t="shared" si="147"/>
        <v>1228.9000000000001</v>
      </c>
      <c r="L361" s="82">
        <f>M361/H361</f>
        <v>0</v>
      </c>
      <c r="M361" s="57">
        <f t="shared" si="147"/>
        <v>0</v>
      </c>
      <c r="N361" s="82">
        <f t="shared" si="147"/>
        <v>0</v>
      </c>
      <c r="O361" s="57">
        <f t="shared" si="147"/>
        <v>0</v>
      </c>
      <c r="P361" s="57">
        <f t="shared" si="147"/>
        <v>0</v>
      </c>
      <c r="Q361" s="57">
        <f t="shared" si="147"/>
        <v>0</v>
      </c>
      <c r="R361" s="57">
        <f t="shared" si="147"/>
        <v>121.19999999999999</v>
      </c>
      <c r="S361" s="57">
        <f t="shared" si="147"/>
        <v>12.600000000000001</v>
      </c>
      <c r="T361" s="57">
        <f t="shared" si="147"/>
        <v>455.7</v>
      </c>
      <c r="U361" s="82">
        <f>V361/H361</f>
        <v>0</v>
      </c>
      <c r="V361" s="57">
        <f t="shared" si="147"/>
        <v>0</v>
      </c>
      <c r="W361" s="82">
        <f t="shared" si="141"/>
        <v>0.39990815857951933</v>
      </c>
      <c r="X361" s="57">
        <f t="shared" si="147"/>
        <v>1306.3</v>
      </c>
      <c r="Y361" s="57">
        <f t="shared" si="147"/>
        <v>434.4</v>
      </c>
      <c r="Z361" s="57">
        <f t="shared" si="147"/>
        <v>0</v>
      </c>
      <c r="AA361" s="57">
        <f t="shared" si="147"/>
        <v>6.7</v>
      </c>
      <c r="AB361" s="57">
        <f t="shared" si="147"/>
        <v>6994.3</v>
      </c>
      <c r="AC361" s="57">
        <f>SUM(AC362:AC364)</f>
        <v>0</v>
      </c>
      <c r="AD361" s="141">
        <f>SUM(AD362:AD364)</f>
        <v>1740.7</v>
      </c>
      <c r="AE361" s="141">
        <f>SUM(AE362:AE364)</f>
        <v>5253.6</v>
      </c>
      <c r="AF361" s="269">
        <f t="shared" si="139"/>
        <v>0.7</v>
      </c>
      <c r="AG361" s="270">
        <f>SUM(AG362:AG364)</f>
        <v>2286.5500000000002</v>
      </c>
      <c r="AH361" s="270"/>
      <c r="AI361" s="57">
        <v>0</v>
      </c>
      <c r="AJ361" s="233">
        <v>0.53289453543548138</v>
      </c>
      <c r="AK361" s="57">
        <v>1740.7</v>
      </c>
      <c r="AL361" s="57"/>
      <c r="AM361" s="433">
        <v>0</v>
      </c>
      <c r="AN361" s="57">
        <v>0</v>
      </c>
    </row>
    <row r="362" spans="2:40" s="1" customFormat="1" ht="15.75" x14ac:dyDescent="0.25">
      <c r="B362" s="34">
        <v>350</v>
      </c>
      <c r="C362" s="687"/>
      <c r="D362" s="15" t="s">
        <v>730</v>
      </c>
      <c r="E362" s="116">
        <v>1</v>
      </c>
      <c r="F362" s="116">
        <v>22</v>
      </c>
      <c r="G362" s="116">
        <v>18</v>
      </c>
      <c r="H362" s="69">
        <v>1346</v>
      </c>
      <c r="I362" s="69">
        <v>62.4</v>
      </c>
      <c r="J362" s="80">
        <v>0.34814264487369989</v>
      </c>
      <c r="K362" s="69">
        <v>468.6</v>
      </c>
      <c r="L362" s="80">
        <v>0</v>
      </c>
      <c r="M362" s="69">
        <v>0</v>
      </c>
      <c r="N362" s="80">
        <v>0</v>
      </c>
      <c r="O362" s="69">
        <v>0</v>
      </c>
      <c r="P362" s="69">
        <v>0</v>
      </c>
      <c r="Q362" s="69">
        <v>0</v>
      </c>
      <c r="R362" s="69">
        <v>48.4</v>
      </c>
      <c r="S362" s="69">
        <v>4.2</v>
      </c>
      <c r="T362" s="69">
        <v>183.9</v>
      </c>
      <c r="U362" s="80">
        <v>0.20003714710252601</v>
      </c>
      <c r="V362" s="69"/>
      <c r="W362" s="80">
        <f t="shared" si="141"/>
        <v>0.40007429420505203</v>
      </c>
      <c r="X362" s="69">
        <v>538.5</v>
      </c>
      <c r="Y362" s="69">
        <v>176.8</v>
      </c>
      <c r="Z362" s="69">
        <v>0</v>
      </c>
      <c r="AA362" s="69">
        <v>6.7</v>
      </c>
      <c r="AB362" s="60">
        <f>H362+I362+K362+M362+O362+P362+Q362+R362+S362+T362+V362+X362+Y362+Z362+AA362</f>
        <v>2835.5</v>
      </c>
      <c r="AC362" s="60">
        <v>0</v>
      </c>
      <c r="AD362" s="69">
        <f>AC362+Y362+X362+V362</f>
        <v>715.3</v>
      </c>
      <c r="AE362" s="69">
        <f>H362+I362+K362+M362+O362+Q362+R362+S362+T362+Z362+AA362</f>
        <v>2120.1999999999998</v>
      </c>
      <c r="AF362" s="277">
        <f t="shared" si="139"/>
        <v>0.7</v>
      </c>
      <c r="AG362" s="278">
        <f>H362*AF362</f>
        <v>942.19999999999993</v>
      </c>
      <c r="AH362" s="278"/>
      <c r="AI362" s="60">
        <v>0</v>
      </c>
      <c r="AJ362" s="238">
        <v>0.53142644873699851</v>
      </c>
      <c r="AK362" s="60">
        <v>715.3</v>
      </c>
      <c r="AL362" s="69"/>
      <c r="AM362" s="438">
        <v>0</v>
      </c>
      <c r="AN362" s="69">
        <v>0</v>
      </c>
    </row>
    <row r="363" spans="2:40" s="1" customFormat="1" ht="15.75" x14ac:dyDescent="0.25">
      <c r="B363" s="34">
        <v>351</v>
      </c>
      <c r="C363" s="687"/>
      <c r="D363" s="15" t="s">
        <v>292</v>
      </c>
      <c r="E363" s="116">
        <v>0</v>
      </c>
      <c r="F363" s="116">
        <v>11</v>
      </c>
      <c r="G363" s="116">
        <v>9</v>
      </c>
      <c r="H363" s="69">
        <v>797.30000000000007</v>
      </c>
      <c r="I363" s="69">
        <v>45.599999999999994</v>
      </c>
      <c r="J363" s="80">
        <v>0.44638153768970268</v>
      </c>
      <c r="K363" s="69">
        <v>355.9</v>
      </c>
      <c r="L363" s="80">
        <v>0</v>
      </c>
      <c r="M363" s="69">
        <v>0</v>
      </c>
      <c r="N363" s="80">
        <v>0</v>
      </c>
      <c r="O363" s="69">
        <v>0</v>
      </c>
      <c r="P363" s="69">
        <v>0</v>
      </c>
      <c r="Q363" s="69">
        <v>0</v>
      </c>
      <c r="R363" s="69">
        <v>20.9</v>
      </c>
      <c r="S363" s="69">
        <v>4.2</v>
      </c>
      <c r="T363" s="69">
        <v>115.99999999999999</v>
      </c>
      <c r="U363" s="80">
        <v>0.1999247460178101</v>
      </c>
      <c r="V363" s="69"/>
      <c r="W363" s="80">
        <f t="shared" si="141"/>
        <v>0.3998494920356202</v>
      </c>
      <c r="X363" s="69">
        <v>318.8</v>
      </c>
      <c r="Y363" s="69">
        <v>108.89999999999999</v>
      </c>
      <c r="Z363" s="69">
        <v>0</v>
      </c>
      <c r="AA363" s="69">
        <v>0</v>
      </c>
      <c r="AB363" s="60">
        <f>H363+I363+K363+M363+O363+P363+Q363+R363+S363+T363+V363+X363+Y363+Z363+AA363</f>
        <v>1767.6000000000004</v>
      </c>
      <c r="AC363" s="60">
        <v>0</v>
      </c>
      <c r="AD363" s="69">
        <f>AC363+Y363+X363+V363</f>
        <v>427.7</v>
      </c>
      <c r="AE363" s="69">
        <f>H363+I363+K363+M363+O363+Q363+R363+S363+T363+Z363+AA363</f>
        <v>1339.9000000000003</v>
      </c>
      <c r="AF363" s="277">
        <f t="shared" si="139"/>
        <v>0.7</v>
      </c>
      <c r="AG363" s="278">
        <f>H363*AF363</f>
        <v>558.11</v>
      </c>
      <c r="AH363" s="278"/>
      <c r="AI363" s="60">
        <v>0</v>
      </c>
      <c r="AJ363" s="238">
        <v>0.53643546971027223</v>
      </c>
      <c r="AK363" s="60">
        <v>427.70000000000005</v>
      </c>
      <c r="AL363" s="69"/>
      <c r="AM363" s="438">
        <v>0</v>
      </c>
      <c r="AN363" s="69">
        <v>0</v>
      </c>
    </row>
    <row r="364" spans="2:40" s="1" customFormat="1" ht="15.75" x14ac:dyDescent="0.25">
      <c r="B364" s="34">
        <v>352</v>
      </c>
      <c r="C364" s="687"/>
      <c r="D364" s="15" t="s">
        <v>293</v>
      </c>
      <c r="E364" s="116">
        <v>0</v>
      </c>
      <c r="F364" s="116">
        <v>18</v>
      </c>
      <c r="G364" s="116">
        <v>14</v>
      </c>
      <c r="H364" s="69">
        <v>1123.2</v>
      </c>
      <c r="I364" s="69">
        <v>54</v>
      </c>
      <c r="J364" s="80">
        <v>0.36004273504273498</v>
      </c>
      <c r="K364" s="69">
        <v>404.4</v>
      </c>
      <c r="L364" s="80">
        <v>0</v>
      </c>
      <c r="M364" s="69">
        <v>0</v>
      </c>
      <c r="N364" s="80">
        <v>0</v>
      </c>
      <c r="O364" s="69">
        <v>0</v>
      </c>
      <c r="P364" s="69">
        <v>0</v>
      </c>
      <c r="Q364" s="69">
        <v>0</v>
      </c>
      <c r="R364" s="69">
        <v>51.9</v>
      </c>
      <c r="S364" s="69">
        <v>4.2</v>
      </c>
      <c r="T364" s="69">
        <v>155.80000000000001</v>
      </c>
      <c r="U364" s="80">
        <v>0.19987535612535612</v>
      </c>
      <c r="V364" s="69"/>
      <c r="W364" s="80">
        <f t="shared" si="141"/>
        <v>0.39975071225071224</v>
      </c>
      <c r="X364" s="69">
        <v>449</v>
      </c>
      <c r="Y364" s="69">
        <v>148.70000000000002</v>
      </c>
      <c r="Z364" s="69">
        <v>0</v>
      </c>
      <c r="AA364" s="69">
        <v>0</v>
      </c>
      <c r="AB364" s="60">
        <f>H364+I364+K364+M364+O364+P364+Q364+R364+S364+T364+V364+X364+Y364+Z364+AA364</f>
        <v>2391.1999999999998</v>
      </c>
      <c r="AC364" s="60">
        <v>0</v>
      </c>
      <c r="AD364" s="69">
        <f>AC364+Y364+X364+V364</f>
        <v>597.70000000000005</v>
      </c>
      <c r="AE364" s="69">
        <f>H364+I364+K364+M364+O364+Q364+R364+S364+T364+Z364+AA364</f>
        <v>1793.5</v>
      </c>
      <c r="AF364" s="277">
        <f t="shared" si="139"/>
        <v>0.7</v>
      </c>
      <c r="AG364" s="278">
        <f>H364*AF364</f>
        <v>786.24</v>
      </c>
      <c r="AH364" s="278"/>
      <c r="AI364" s="60">
        <v>0</v>
      </c>
      <c r="AJ364" s="238">
        <v>0.53214031339031342</v>
      </c>
      <c r="AK364" s="60">
        <v>597.70000000000005</v>
      </c>
      <c r="AL364" s="69"/>
      <c r="AM364" s="438">
        <v>0</v>
      </c>
      <c r="AN364" s="69">
        <v>0</v>
      </c>
    </row>
    <row r="365" spans="2:40" ht="15.75" x14ac:dyDescent="0.25">
      <c r="B365" s="34">
        <v>353</v>
      </c>
      <c r="C365" s="687" t="s">
        <v>294</v>
      </c>
      <c r="D365" s="11" t="s">
        <v>124</v>
      </c>
      <c r="E365" s="125">
        <f t="shared" ref="E365:AB365" si="148">SUM(E366:E368)</f>
        <v>1</v>
      </c>
      <c r="F365" s="125">
        <f t="shared" si="148"/>
        <v>116</v>
      </c>
      <c r="G365" s="125">
        <f t="shared" si="148"/>
        <v>50</v>
      </c>
      <c r="H365" s="57">
        <f t="shared" si="148"/>
        <v>3783.9</v>
      </c>
      <c r="I365" s="57">
        <f t="shared" si="148"/>
        <v>201.6</v>
      </c>
      <c r="J365" s="82">
        <f>K365/H365</f>
        <v>0.40421258489917811</v>
      </c>
      <c r="K365" s="57">
        <f t="shared" si="148"/>
        <v>1529.5</v>
      </c>
      <c r="L365" s="82">
        <f>M365/H365</f>
        <v>0</v>
      </c>
      <c r="M365" s="57">
        <f t="shared" si="148"/>
        <v>0</v>
      </c>
      <c r="N365" s="82">
        <f t="shared" si="148"/>
        <v>0</v>
      </c>
      <c r="O365" s="57">
        <f t="shared" si="148"/>
        <v>0</v>
      </c>
      <c r="P365" s="57">
        <f t="shared" si="148"/>
        <v>0</v>
      </c>
      <c r="Q365" s="57">
        <f t="shared" si="148"/>
        <v>0</v>
      </c>
      <c r="R365" s="57">
        <f t="shared" si="148"/>
        <v>86.899999999999991</v>
      </c>
      <c r="S365" s="57">
        <f t="shared" si="148"/>
        <v>8.4</v>
      </c>
      <c r="T365" s="57">
        <f t="shared" si="148"/>
        <v>545.40000000000009</v>
      </c>
      <c r="U365" s="82">
        <f>V365/H365</f>
        <v>0</v>
      </c>
      <c r="V365" s="57">
        <f t="shared" si="148"/>
        <v>0</v>
      </c>
      <c r="W365" s="82">
        <f t="shared" si="141"/>
        <v>0.3999048600650123</v>
      </c>
      <c r="X365" s="57">
        <f t="shared" si="148"/>
        <v>1513.2</v>
      </c>
      <c r="Y365" s="57">
        <f t="shared" si="148"/>
        <v>531.20000000000005</v>
      </c>
      <c r="Z365" s="57">
        <f t="shared" si="148"/>
        <v>0</v>
      </c>
      <c r="AA365" s="57">
        <f t="shared" si="148"/>
        <v>0</v>
      </c>
      <c r="AB365" s="57">
        <f t="shared" si="148"/>
        <v>8200.1</v>
      </c>
      <c r="AC365" s="57">
        <f>SUM(AC366:AC368)</f>
        <v>0</v>
      </c>
      <c r="AD365" s="141">
        <f>SUM(AD366:AD368)</f>
        <v>2044.3999999999999</v>
      </c>
      <c r="AE365" s="141">
        <f>SUM(AE366:AE368)</f>
        <v>6155.7000000000007</v>
      </c>
      <c r="AF365" s="269">
        <f t="shared" si="139"/>
        <v>0.7</v>
      </c>
      <c r="AG365" s="270">
        <f>SUM(AG366:AG368)</f>
        <v>2648.73</v>
      </c>
      <c r="AH365" s="270"/>
      <c r="AI365" s="57">
        <v>-465</v>
      </c>
      <c r="AJ365" s="233">
        <v>0.41740003699886358</v>
      </c>
      <c r="AK365" s="57">
        <v>1579.3999999999999</v>
      </c>
      <c r="AL365" s="57"/>
      <c r="AM365" s="433">
        <v>0</v>
      </c>
      <c r="AN365" s="57">
        <v>0</v>
      </c>
    </row>
    <row r="366" spans="2:40" ht="15.75" x14ac:dyDescent="0.25">
      <c r="B366" s="34">
        <v>354</v>
      </c>
      <c r="C366" s="687"/>
      <c r="D366" s="15" t="s">
        <v>295</v>
      </c>
      <c r="E366" s="116">
        <v>1</v>
      </c>
      <c r="F366" s="116">
        <v>80</v>
      </c>
      <c r="G366" s="116">
        <v>32</v>
      </c>
      <c r="H366" s="69">
        <v>2150</v>
      </c>
      <c r="I366" s="69">
        <v>123.6</v>
      </c>
      <c r="J366" s="80">
        <v>0.40739534883720929</v>
      </c>
      <c r="K366" s="69">
        <v>875.9</v>
      </c>
      <c r="L366" s="80">
        <v>0</v>
      </c>
      <c r="M366" s="69">
        <v>0</v>
      </c>
      <c r="N366" s="80">
        <v>0</v>
      </c>
      <c r="O366" s="69">
        <v>0</v>
      </c>
      <c r="P366" s="69">
        <v>0</v>
      </c>
      <c r="Q366" s="69">
        <v>0</v>
      </c>
      <c r="R366" s="69">
        <v>52.599999999999994</v>
      </c>
      <c r="S366" s="69">
        <v>4.2</v>
      </c>
      <c r="T366" s="69">
        <v>317.20000000000005</v>
      </c>
      <c r="U366" s="80">
        <v>0.2</v>
      </c>
      <c r="V366" s="69"/>
      <c r="W366" s="80">
        <f t="shared" si="141"/>
        <v>0.4</v>
      </c>
      <c r="X366" s="69">
        <v>860</v>
      </c>
      <c r="Y366" s="69">
        <v>310.10000000000002</v>
      </c>
      <c r="Z366" s="69">
        <v>0</v>
      </c>
      <c r="AA366" s="69">
        <v>0</v>
      </c>
      <c r="AB366" s="60">
        <f>H366+I366+K366+M366+O366+P366+Q366+R366+S366+T366+V366+X366+Y366+Z366+AA366</f>
        <v>4693.6000000000004</v>
      </c>
      <c r="AC366" s="60">
        <v>0</v>
      </c>
      <c r="AD366" s="69">
        <f>AC366+Y366+X366+V366</f>
        <v>1170.0999999999999</v>
      </c>
      <c r="AE366" s="69">
        <f>H366+I366+K366+M366+O366+Q366+R366+S366+T366+Z366+AA366</f>
        <v>3523.5</v>
      </c>
      <c r="AF366" s="277">
        <f t="shared" si="139"/>
        <v>0.7</v>
      </c>
      <c r="AG366" s="278">
        <f>H366*AF366</f>
        <v>1505</v>
      </c>
      <c r="AH366" s="278"/>
      <c r="AI366" s="60">
        <v>-465</v>
      </c>
      <c r="AJ366" s="238">
        <v>0.32795348837209298</v>
      </c>
      <c r="AK366" s="60">
        <v>705.09999999999991</v>
      </c>
      <c r="AL366" s="69"/>
      <c r="AM366" s="438">
        <v>0</v>
      </c>
      <c r="AN366" s="69">
        <v>0</v>
      </c>
    </row>
    <row r="367" spans="2:40" s="1" customFormat="1" ht="15.75" x14ac:dyDescent="0.25">
      <c r="B367" s="34">
        <v>355</v>
      </c>
      <c r="C367" s="687"/>
      <c r="D367" s="15" t="s">
        <v>296</v>
      </c>
      <c r="E367" s="116">
        <v>0</v>
      </c>
      <c r="F367" s="116">
        <v>15</v>
      </c>
      <c r="G367" s="116">
        <v>8</v>
      </c>
      <c r="H367" s="69">
        <v>755.5</v>
      </c>
      <c r="I367" s="69">
        <v>30</v>
      </c>
      <c r="J367" s="80">
        <v>0.38808735936465916</v>
      </c>
      <c r="K367" s="69">
        <v>293.2</v>
      </c>
      <c r="L367" s="80">
        <v>0</v>
      </c>
      <c r="M367" s="69">
        <v>0</v>
      </c>
      <c r="N367" s="80">
        <v>0</v>
      </c>
      <c r="O367" s="69">
        <v>0</v>
      </c>
      <c r="P367" s="69">
        <v>0</v>
      </c>
      <c r="Q367" s="69">
        <v>0</v>
      </c>
      <c r="R367" s="69">
        <v>4.3</v>
      </c>
      <c r="S367" s="69">
        <v>0</v>
      </c>
      <c r="T367" s="69">
        <v>102.80000000000001</v>
      </c>
      <c r="U367" s="80">
        <v>0.19986763732627399</v>
      </c>
      <c r="V367" s="69"/>
      <c r="W367" s="80">
        <f t="shared" si="141"/>
        <v>0.39973527465254799</v>
      </c>
      <c r="X367" s="69">
        <v>302</v>
      </c>
      <c r="Y367" s="69">
        <v>102.80000000000001</v>
      </c>
      <c r="Z367" s="69">
        <v>0</v>
      </c>
      <c r="AA367" s="69">
        <v>0</v>
      </c>
      <c r="AB367" s="60">
        <f>H367+I367+K367+M367+O367+P367+Q367+R367+S367+T367+V367+X367+Y367+Z367+AA367</f>
        <v>1590.6</v>
      </c>
      <c r="AC367" s="60">
        <v>0</v>
      </c>
      <c r="AD367" s="69">
        <f>AC367+Y367+X367+V367</f>
        <v>404.8</v>
      </c>
      <c r="AE367" s="69">
        <f>H367+I367+K367+M367+O367+Q367+R367+S367+T367+Z367+AA367</f>
        <v>1185.8</v>
      </c>
      <c r="AF367" s="277">
        <f t="shared" si="139"/>
        <v>0.7</v>
      </c>
      <c r="AG367" s="278">
        <f>H367*AF367</f>
        <v>528.85</v>
      </c>
      <c r="AH367" s="278"/>
      <c r="AI367" s="60">
        <v>0</v>
      </c>
      <c r="AJ367" s="238">
        <v>0.53580410324288552</v>
      </c>
      <c r="AK367" s="60">
        <v>404.8</v>
      </c>
      <c r="AL367" s="69"/>
      <c r="AM367" s="438">
        <v>0</v>
      </c>
      <c r="AN367" s="69">
        <v>0</v>
      </c>
    </row>
    <row r="368" spans="2:40" s="1" customFormat="1" ht="15.75" x14ac:dyDescent="0.25">
      <c r="B368" s="34">
        <v>356</v>
      </c>
      <c r="C368" s="687"/>
      <c r="D368" s="15" t="s">
        <v>297</v>
      </c>
      <c r="E368" s="116">
        <v>0</v>
      </c>
      <c r="F368" s="116">
        <v>21</v>
      </c>
      <c r="G368" s="116">
        <v>10</v>
      </c>
      <c r="H368" s="69">
        <v>878.4</v>
      </c>
      <c r="I368" s="69">
        <v>48</v>
      </c>
      <c r="J368" s="80">
        <v>0.41029143897996362</v>
      </c>
      <c r="K368" s="69">
        <v>360.40000000000003</v>
      </c>
      <c r="L368" s="80">
        <v>0</v>
      </c>
      <c r="M368" s="69">
        <v>0</v>
      </c>
      <c r="N368" s="80">
        <v>0</v>
      </c>
      <c r="O368" s="69">
        <v>0</v>
      </c>
      <c r="P368" s="69">
        <v>0</v>
      </c>
      <c r="Q368" s="69">
        <v>0</v>
      </c>
      <c r="R368" s="69">
        <v>30</v>
      </c>
      <c r="S368" s="69">
        <v>4.2</v>
      </c>
      <c r="T368" s="69">
        <v>125.39999999999998</v>
      </c>
      <c r="U368" s="80">
        <v>0.19990892531876139</v>
      </c>
      <c r="V368" s="69"/>
      <c r="W368" s="80">
        <f t="shared" si="141"/>
        <v>0.39981785063752279</v>
      </c>
      <c r="X368" s="69">
        <v>351.2</v>
      </c>
      <c r="Y368" s="69">
        <v>118.29999999999998</v>
      </c>
      <c r="Z368" s="69">
        <v>0</v>
      </c>
      <c r="AA368" s="69">
        <v>0</v>
      </c>
      <c r="AB368" s="60">
        <f>H368+I368+K368+M368+O368+P368+Q368+R368+S368+T368+V368+X368+Y368+Z368+AA368</f>
        <v>1915.9</v>
      </c>
      <c r="AC368" s="60">
        <v>0</v>
      </c>
      <c r="AD368" s="69">
        <f>AC368+Y368+X368+V368</f>
        <v>469.5</v>
      </c>
      <c r="AE368" s="69">
        <f>H368+I368+K368+M368+O368+Q368+R368+S368+T368+Z368+AA368</f>
        <v>1446.4</v>
      </c>
      <c r="AF368" s="277">
        <f t="shared" si="139"/>
        <v>0.7</v>
      </c>
      <c r="AG368" s="278">
        <f>H368*AF368</f>
        <v>614.88</v>
      </c>
      <c r="AH368" s="278"/>
      <c r="AI368" s="60">
        <v>0</v>
      </c>
      <c r="AJ368" s="238">
        <v>0.53449453551912574</v>
      </c>
      <c r="AK368" s="60">
        <v>469.5</v>
      </c>
      <c r="AL368" s="69"/>
      <c r="AM368" s="438">
        <v>0</v>
      </c>
      <c r="AN368" s="69">
        <v>0</v>
      </c>
    </row>
    <row r="369" spans="2:40" s="1" customFormat="1" ht="15.75" x14ac:dyDescent="0.25">
      <c r="B369" s="34">
        <v>357</v>
      </c>
      <c r="C369" s="687" t="s">
        <v>298</v>
      </c>
      <c r="D369" s="11" t="s">
        <v>124</v>
      </c>
      <c r="E369" s="125">
        <f t="shared" ref="E369:AB369" si="149">SUM(E370:E371)</f>
        <v>0</v>
      </c>
      <c r="F369" s="125">
        <f t="shared" si="149"/>
        <v>41.5</v>
      </c>
      <c r="G369" s="125">
        <f t="shared" si="149"/>
        <v>23.5</v>
      </c>
      <c r="H369" s="57">
        <f t="shared" si="149"/>
        <v>1883.8</v>
      </c>
      <c r="I369" s="57">
        <f t="shared" si="149"/>
        <v>99.6</v>
      </c>
      <c r="J369" s="82">
        <f>K369/H369</f>
        <v>0.36670559507378703</v>
      </c>
      <c r="K369" s="57">
        <f t="shared" si="149"/>
        <v>690.8</v>
      </c>
      <c r="L369" s="82">
        <f>M369/H369</f>
        <v>0</v>
      </c>
      <c r="M369" s="57">
        <f t="shared" si="149"/>
        <v>0</v>
      </c>
      <c r="N369" s="82">
        <f t="shared" si="149"/>
        <v>0</v>
      </c>
      <c r="O369" s="57">
        <f t="shared" si="149"/>
        <v>0</v>
      </c>
      <c r="P369" s="57">
        <f t="shared" si="149"/>
        <v>0</v>
      </c>
      <c r="Q369" s="57">
        <f t="shared" si="149"/>
        <v>0</v>
      </c>
      <c r="R369" s="57">
        <f t="shared" si="149"/>
        <v>102.4</v>
      </c>
      <c r="S369" s="57">
        <f t="shared" si="149"/>
        <v>12.7</v>
      </c>
      <c r="T369" s="57">
        <f t="shared" si="149"/>
        <v>266.3</v>
      </c>
      <c r="U369" s="82">
        <f>V369/H369</f>
        <v>0</v>
      </c>
      <c r="V369" s="57">
        <f t="shared" si="149"/>
        <v>0</v>
      </c>
      <c r="W369" s="82">
        <f t="shared" si="141"/>
        <v>0.3998301305871112</v>
      </c>
      <c r="X369" s="57">
        <f t="shared" si="149"/>
        <v>753.2</v>
      </c>
      <c r="Y369" s="57">
        <f t="shared" si="149"/>
        <v>241.7</v>
      </c>
      <c r="Z369" s="57">
        <f t="shared" si="149"/>
        <v>0</v>
      </c>
      <c r="AA369" s="57">
        <f t="shared" si="149"/>
        <v>0</v>
      </c>
      <c r="AB369" s="57">
        <f t="shared" si="149"/>
        <v>4050.5000000000005</v>
      </c>
      <c r="AC369" s="57">
        <f>SUM(AC370:AC371)</f>
        <v>0</v>
      </c>
      <c r="AD369" s="141">
        <f>SUM(AD370:AD371)</f>
        <v>994.90000000000009</v>
      </c>
      <c r="AE369" s="141">
        <f>SUM(AE370:AE371)</f>
        <v>3055.6000000000004</v>
      </c>
      <c r="AF369" s="269">
        <f t="shared" si="139"/>
        <v>0.7</v>
      </c>
      <c r="AG369" s="270">
        <f>SUM(AG370:AG371)</f>
        <v>1318.6599999999999</v>
      </c>
      <c r="AH369" s="270"/>
      <c r="AI369" s="57">
        <v>0</v>
      </c>
      <c r="AJ369" s="233">
        <v>0.52813462150971446</v>
      </c>
      <c r="AK369" s="57">
        <v>994.90000000000009</v>
      </c>
      <c r="AL369" s="57"/>
      <c r="AM369" s="433">
        <v>0</v>
      </c>
      <c r="AN369" s="57">
        <v>0</v>
      </c>
    </row>
    <row r="370" spans="2:40" s="1" customFormat="1" ht="15.75" x14ac:dyDescent="0.25">
      <c r="B370" s="34">
        <v>358</v>
      </c>
      <c r="C370" s="687"/>
      <c r="D370" s="15" t="s">
        <v>299</v>
      </c>
      <c r="E370" s="116">
        <v>0</v>
      </c>
      <c r="F370" s="116">
        <v>24.5</v>
      </c>
      <c r="G370" s="116">
        <v>12.5</v>
      </c>
      <c r="H370" s="69">
        <v>973.2</v>
      </c>
      <c r="I370" s="69">
        <v>49.2</v>
      </c>
      <c r="J370" s="80">
        <v>0.33004521167283185</v>
      </c>
      <c r="K370" s="69">
        <v>321.2</v>
      </c>
      <c r="L370" s="80">
        <v>0</v>
      </c>
      <c r="M370" s="69">
        <v>0</v>
      </c>
      <c r="N370" s="80">
        <v>0</v>
      </c>
      <c r="O370" s="69">
        <v>0</v>
      </c>
      <c r="P370" s="69">
        <v>0</v>
      </c>
      <c r="Q370" s="69">
        <v>0</v>
      </c>
      <c r="R370" s="69">
        <v>70.5</v>
      </c>
      <c r="S370" s="69">
        <v>8.5</v>
      </c>
      <c r="T370" s="69">
        <v>136.5</v>
      </c>
      <c r="U370" s="80">
        <v>0.19985614467735305</v>
      </c>
      <c r="V370" s="69"/>
      <c r="W370" s="80">
        <f t="shared" si="141"/>
        <v>0.3997122893547061</v>
      </c>
      <c r="X370" s="69">
        <v>389</v>
      </c>
      <c r="Y370" s="69">
        <v>119</v>
      </c>
      <c r="Z370" s="69">
        <v>0</v>
      </c>
      <c r="AA370" s="69">
        <v>0</v>
      </c>
      <c r="AB370" s="60">
        <f>H370+I370+K370+M370+O370+P370+Q370+R370+S370+T370+V370+X370+Y370+Z370+AA370</f>
        <v>2067.1000000000004</v>
      </c>
      <c r="AC370" s="60">
        <v>0</v>
      </c>
      <c r="AD370" s="69">
        <f>AC370+Y370+X370+V370</f>
        <v>508</v>
      </c>
      <c r="AE370" s="69">
        <f>H370+I370+K370+M370+O370+Q370+R370+S370+T370+Z370+AA370</f>
        <v>1559.1000000000001</v>
      </c>
      <c r="AF370" s="277">
        <f t="shared" si="139"/>
        <v>0.7</v>
      </c>
      <c r="AG370" s="278">
        <f>H370*AF370</f>
        <v>681.24</v>
      </c>
      <c r="AH370" s="278"/>
      <c r="AI370" s="60">
        <v>0</v>
      </c>
      <c r="AJ370" s="238">
        <v>0.52198931360460332</v>
      </c>
      <c r="AK370" s="60">
        <v>508</v>
      </c>
      <c r="AL370" s="69"/>
      <c r="AM370" s="438">
        <v>0</v>
      </c>
      <c r="AN370" s="69">
        <v>0</v>
      </c>
    </row>
    <row r="371" spans="2:40" s="1" customFormat="1" ht="15.75" x14ac:dyDescent="0.25">
      <c r="B371" s="34">
        <v>359</v>
      </c>
      <c r="C371" s="687"/>
      <c r="D371" s="15" t="s">
        <v>300</v>
      </c>
      <c r="E371" s="116">
        <v>0</v>
      </c>
      <c r="F371" s="116">
        <v>17</v>
      </c>
      <c r="G371" s="116">
        <v>11</v>
      </c>
      <c r="H371" s="69">
        <v>910.59999999999991</v>
      </c>
      <c r="I371" s="69">
        <v>50.4</v>
      </c>
      <c r="J371" s="80">
        <v>0.40588622886009224</v>
      </c>
      <c r="K371" s="69">
        <v>369.59999999999997</v>
      </c>
      <c r="L371" s="80">
        <v>0</v>
      </c>
      <c r="M371" s="69">
        <v>0</v>
      </c>
      <c r="N371" s="80">
        <v>0</v>
      </c>
      <c r="O371" s="69">
        <v>0</v>
      </c>
      <c r="P371" s="69">
        <v>0</v>
      </c>
      <c r="Q371" s="69">
        <v>0</v>
      </c>
      <c r="R371" s="69">
        <v>31.9</v>
      </c>
      <c r="S371" s="69">
        <v>4.2</v>
      </c>
      <c r="T371" s="69">
        <v>129.80000000000001</v>
      </c>
      <c r="U371" s="80">
        <v>0.19997803645947732</v>
      </c>
      <c r="V371" s="69"/>
      <c r="W371" s="80">
        <f t="shared" si="141"/>
        <v>0.39995607291895463</v>
      </c>
      <c r="X371" s="69">
        <v>364.20000000000005</v>
      </c>
      <c r="Y371" s="69">
        <v>122.7</v>
      </c>
      <c r="Z371" s="69">
        <v>0</v>
      </c>
      <c r="AA371" s="69">
        <v>0</v>
      </c>
      <c r="AB371" s="60">
        <f>H371+I371+K371+M371+O371+P371+Q371+R371+S371+T371+V371+X371+Y371+Z371+AA371</f>
        <v>1983.4</v>
      </c>
      <c r="AC371" s="60">
        <v>0</v>
      </c>
      <c r="AD371" s="69">
        <f>AC371+Y371+X371+V371</f>
        <v>486.90000000000003</v>
      </c>
      <c r="AE371" s="69">
        <f>H371+I371+K371+M371+O371+Q371+R371+S371+T371+Z371+AA371</f>
        <v>1496.5</v>
      </c>
      <c r="AF371" s="277">
        <f t="shared" si="139"/>
        <v>0.7</v>
      </c>
      <c r="AG371" s="278">
        <f>H371*AF371</f>
        <v>637.41999999999985</v>
      </c>
      <c r="AH371" s="278"/>
      <c r="AI371" s="60">
        <v>0</v>
      </c>
      <c r="AJ371" s="238">
        <v>0.53470239402591702</v>
      </c>
      <c r="AK371" s="60">
        <v>486.90000000000003</v>
      </c>
      <c r="AL371" s="69"/>
      <c r="AM371" s="438">
        <v>0</v>
      </c>
      <c r="AN371" s="69">
        <v>0</v>
      </c>
    </row>
    <row r="372" spans="2:40" ht="15.75" x14ac:dyDescent="0.25">
      <c r="B372" s="34">
        <v>360</v>
      </c>
      <c r="C372" s="687" t="s">
        <v>301</v>
      </c>
      <c r="D372" s="11" t="s">
        <v>124</v>
      </c>
      <c r="E372" s="125">
        <f t="shared" ref="E372:AB372" si="150">SUM(E373:E375)</f>
        <v>0</v>
      </c>
      <c r="F372" s="125">
        <f t="shared" si="150"/>
        <v>49</v>
      </c>
      <c r="G372" s="125">
        <f t="shared" si="150"/>
        <v>29</v>
      </c>
      <c r="H372" s="57">
        <f t="shared" si="150"/>
        <v>2368.7000000000003</v>
      </c>
      <c r="I372" s="57">
        <f t="shared" si="150"/>
        <v>126</v>
      </c>
      <c r="J372" s="82">
        <f>K372/H372</f>
        <v>0.41773968843669518</v>
      </c>
      <c r="K372" s="57">
        <f t="shared" si="150"/>
        <v>989.5</v>
      </c>
      <c r="L372" s="82">
        <f>M372/H372</f>
        <v>0</v>
      </c>
      <c r="M372" s="57">
        <f t="shared" si="150"/>
        <v>0</v>
      </c>
      <c r="N372" s="82">
        <f t="shared" si="150"/>
        <v>0</v>
      </c>
      <c r="O372" s="57">
        <f t="shared" si="150"/>
        <v>0</v>
      </c>
      <c r="P372" s="57">
        <f t="shared" si="150"/>
        <v>0</v>
      </c>
      <c r="Q372" s="57">
        <f t="shared" si="150"/>
        <v>0</v>
      </c>
      <c r="R372" s="57">
        <f t="shared" si="150"/>
        <v>116.8</v>
      </c>
      <c r="S372" s="57">
        <f t="shared" si="150"/>
        <v>12.600000000000001</v>
      </c>
      <c r="T372" s="57">
        <f t="shared" si="150"/>
        <v>342.9</v>
      </c>
      <c r="U372" s="82">
        <f>V372/H372</f>
        <v>0</v>
      </c>
      <c r="V372" s="57">
        <f t="shared" si="150"/>
        <v>0</v>
      </c>
      <c r="W372" s="82">
        <f t="shared" si="141"/>
        <v>0.39988179170008864</v>
      </c>
      <c r="X372" s="57">
        <f t="shared" si="150"/>
        <v>947.2</v>
      </c>
      <c r="Y372" s="57">
        <f t="shared" si="150"/>
        <v>318.5</v>
      </c>
      <c r="Z372" s="57">
        <f t="shared" si="150"/>
        <v>0</v>
      </c>
      <c r="AA372" s="57">
        <f t="shared" si="150"/>
        <v>0</v>
      </c>
      <c r="AB372" s="57">
        <f t="shared" si="150"/>
        <v>5222.2000000000007</v>
      </c>
      <c r="AC372" s="57">
        <f>SUM(AC373:AC375)</f>
        <v>0</v>
      </c>
      <c r="AD372" s="141">
        <f>SUM(AD373:AD375)</f>
        <v>1265.7</v>
      </c>
      <c r="AE372" s="141">
        <f>SUM(AE373:AE375)</f>
        <v>3956.5000000000005</v>
      </c>
      <c r="AF372" s="269">
        <f t="shared" si="139"/>
        <v>0.7</v>
      </c>
      <c r="AG372" s="270">
        <f>SUM(AG373:AG375)</f>
        <v>1658.0900000000001</v>
      </c>
      <c r="AH372" s="270"/>
      <c r="AI372" s="57">
        <v>0</v>
      </c>
      <c r="AJ372" s="233">
        <v>0.53434373284924219</v>
      </c>
      <c r="AK372" s="57">
        <v>1265.7</v>
      </c>
      <c r="AL372" s="57"/>
      <c r="AM372" s="433">
        <v>0</v>
      </c>
      <c r="AN372" s="57">
        <v>0</v>
      </c>
    </row>
    <row r="373" spans="2:40" s="1" customFormat="1" ht="15.75" x14ac:dyDescent="0.25">
      <c r="B373" s="34">
        <v>361</v>
      </c>
      <c r="C373" s="687"/>
      <c r="D373" s="15" t="s">
        <v>302</v>
      </c>
      <c r="E373" s="116">
        <v>0</v>
      </c>
      <c r="F373" s="116">
        <v>20</v>
      </c>
      <c r="G373" s="116">
        <v>14</v>
      </c>
      <c r="H373" s="69">
        <v>1105.8000000000002</v>
      </c>
      <c r="I373" s="69">
        <v>62.4</v>
      </c>
      <c r="J373" s="80">
        <v>0.41427021161150296</v>
      </c>
      <c r="K373" s="69">
        <v>458.1</v>
      </c>
      <c r="L373" s="80">
        <v>0</v>
      </c>
      <c r="M373" s="69">
        <v>0</v>
      </c>
      <c r="N373" s="80">
        <v>0</v>
      </c>
      <c r="O373" s="69">
        <v>0</v>
      </c>
      <c r="P373" s="69">
        <v>0</v>
      </c>
      <c r="Q373" s="69">
        <v>0</v>
      </c>
      <c r="R373" s="69">
        <v>29</v>
      </c>
      <c r="S373" s="69">
        <v>4.2</v>
      </c>
      <c r="T373" s="69">
        <v>157.5</v>
      </c>
      <c r="U373" s="80">
        <v>0.19994574064026041</v>
      </c>
      <c r="V373" s="69"/>
      <c r="W373" s="80">
        <f t="shared" si="141"/>
        <v>0.39989148128052082</v>
      </c>
      <c r="X373" s="69">
        <v>442.2</v>
      </c>
      <c r="Y373" s="69">
        <v>150.4</v>
      </c>
      <c r="Z373" s="69">
        <v>0</v>
      </c>
      <c r="AA373" s="69">
        <v>0</v>
      </c>
      <c r="AB373" s="60">
        <f>H373+I373+K373+M373+O373+P373+Q373+R373+S373+T373+V373+X373+Y373+Z373+AA373</f>
        <v>2409.6000000000004</v>
      </c>
      <c r="AC373" s="60">
        <v>0</v>
      </c>
      <c r="AD373" s="69">
        <f>AC373+Y373+X373+V373</f>
        <v>592.6</v>
      </c>
      <c r="AE373" s="69">
        <f>H373+I373+K373+M373+O373+Q373+R373+S373+T373+Z373+AA373</f>
        <v>1817.0000000000002</v>
      </c>
      <c r="AF373" s="277">
        <f t="shared" si="139"/>
        <v>0.7</v>
      </c>
      <c r="AG373" s="278">
        <f>H373*AF373</f>
        <v>774.06000000000006</v>
      </c>
      <c r="AH373" s="278"/>
      <c r="AI373" s="60">
        <v>0</v>
      </c>
      <c r="AJ373" s="238">
        <v>0.53590160969433887</v>
      </c>
      <c r="AK373" s="60">
        <v>592.6</v>
      </c>
      <c r="AL373" s="69"/>
      <c r="AM373" s="438">
        <v>0</v>
      </c>
      <c r="AN373" s="69">
        <v>0</v>
      </c>
    </row>
    <row r="374" spans="2:40" ht="15.75" x14ac:dyDescent="0.25">
      <c r="B374" s="34">
        <v>362</v>
      </c>
      <c r="C374" s="687"/>
      <c r="D374" s="15" t="s">
        <v>303</v>
      </c>
      <c r="E374" s="116">
        <v>0</v>
      </c>
      <c r="F374" s="116">
        <v>18</v>
      </c>
      <c r="G374" s="116">
        <v>10</v>
      </c>
      <c r="H374" s="69">
        <v>845.59999999999991</v>
      </c>
      <c r="I374" s="69">
        <v>48.000000000000007</v>
      </c>
      <c r="J374" s="80">
        <v>0.46014664143803224</v>
      </c>
      <c r="K374" s="69">
        <v>389.1</v>
      </c>
      <c r="L374" s="80">
        <v>0</v>
      </c>
      <c r="M374" s="69">
        <v>0</v>
      </c>
      <c r="N374" s="80">
        <v>0</v>
      </c>
      <c r="O374" s="69">
        <v>0</v>
      </c>
      <c r="P374" s="69">
        <v>0</v>
      </c>
      <c r="Q374" s="69">
        <v>0</v>
      </c>
      <c r="R374" s="69">
        <v>58.8</v>
      </c>
      <c r="S374" s="69">
        <v>4.2</v>
      </c>
      <c r="T374" s="69">
        <v>126.89999999999999</v>
      </c>
      <c r="U374" s="80">
        <v>0.19997634815515616</v>
      </c>
      <c r="V374" s="69"/>
      <c r="W374" s="80">
        <f t="shared" si="141"/>
        <v>0.39995269631031233</v>
      </c>
      <c r="X374" s="69">
        <v>338.20000000000005</v>
      </c>
      <c r="Y374" s="69">
        <v>116.69999999999999</v>
      </c>
      <c r="Z374" s="69">
        <v>0</v>
      </c>
      <c r="AA374" s="69">
        <v>0</v>
      </c>
      <c r="AB374" s="60">
        <f>H374+I374+K374+M374+O374+P374+Q374+R374+S374+T374+V374+X374+Y374+Z374+AA374</f>
        <v>1927.5</v>
      </c>
      <c r="AC374" s="60">
        <v>0</v>
      </c>
      <c r="AD374" s="69">
        <f>AC374+Y374+X374+V374</f>
        <v>454.90000000000003</v>
      </c>
      <c r="AE374" s="69">
        <f>H374+I374+K374+M374+O374+Q374+R374+S374+T374+Z374+AA374</f>
        <v>1472.6</v>
      </c>
      <c r="AF374" s="277">
        <f t="shared" si="139"/>
        <v>0.7</v>
      </c>
      <c r="AG374" s="278">
        <f>H374*AF374</f>
        <v>591.91999999999985</v>
      </c>
      <c r="AH374" s="278"/>
      <c r="AI374" s="60">
        <v>0</v>
      </c>
      <c r="AJ374" s="238">
        <v>0.53796121097445615</v>
      </c>
      <c r="AK374" s="60">
        <v>454.90000000000003</v>
      </c>
      <c r="AL374" s="69"/>
      <c r="AM374" s="438">
        <v>0</v>
      </c>
      <c r="AN374" s="69">
        <v>0</v>
      </c>
    </row>
    <row r="375" spans="2:40" s="1" customFormat="1" ht="15.75" x14ac:dyDescent="0.25">
      <c r="B375" s="34">
        <v>363</v>
      </c>
      <c r="C375" s="687"/>
      <c r="D375" s="15" t="s">
        <v>304</v>
      </c>
      <c r="E375" s="116">
        <v>0</v>
      </c>
      <c r="F375" s="116">
        <v>11</v>
      </c>
      <c r="G375" s="116">
        <v>5</v>
      </c>
      <c r="H375" s="69">
        <v>417.3</v>
      </c>
      <c r="I375" s="69">
        <v>15.600000000000001</v>
      </c>
      <c r="J375" s="80">
        <v>0.34100167745027554</v>
      </c>
      <c r="K375" s="69">
        <v>142.29999999999998</v>
      </c>
      <c r="L375" s="80">
        <v>0</v>
      </c>
      <c r="M375" s="69">
        <v>0</v>
      </c>
      <c r="N375" s="80">
        <v>0</v>
      </c>
      <c r="O375" s="69">
        <v>0</v>
      </c>
      <c r="P375" s="69">
        <v>0</v>
      </c>
      <c r="Q375" s="69">
        <v>0</v>
      </c>
      <c r="R375" s="69">
        <v>29</v>
      </c>
      <c r="S375" s="69">
        <v>4.2</v>
      </c>
      <c r="T375" s="69">
        <v>58.500000000000007</v>
      </c>
      <c r="U375" s="80">
        <v>0.19985621854780733</v>
      </c>
      <c r="V375" s="69"/>
      <c r="W375" s="80">
        <f t="shared" si="141"/>
        <v>0.39971243709561466</v>
      </c>
      <c r="X375" s="69">
        <v>166.8</v>
      </c>
      <c r="Y375" s="69">
        <v>51.400000000000006</v>
      </c>
      <c r="Z375" s="69">
        <v>0</v>
      </c>
      <c r="AA375" s="69">
        <v>0</v>
      </c>
      <c r="AB375" s="60">
        <f>H375+I375+K375+M375+O375+P375+Q375+R375+S375+T375+V375+X375+Y375+Z375+AA375</f>
        <v>885.1</v>
      </c>
      <c r="AC375" s="60">
        <v>0</v>
      </c>
      <c r="AD375" s="69">
        <f>AC375+Y375+X375+V375</f>
        <v>218.20000000000002</v>
      </c>
      <c r="AE375" s="69">
        <f>H375+I375+K375+M375+O375+Q375+R375+S375+T375+Z375+AA375</f>
        <v>666.90000000000009</v>
      </c>
      <c r="AF375" s="277">
        <f t="shared" si="139"/>
        <v>0.7</v>
      </c>
      <c r="AG375" s="278">
        <f>H375*AF375</f>
        <v>292.11</v>
      </c>
      <c r="AH375" s="278"/>
      <c r="AI375" s="60">
        <v>0</v>
      </c>
      <c r="AJ375" s="238">
        <v>0.52288521447399949</v>
      </c>
      <c r="AK375" s="60">
        <v>218.20000000000002</v>
      </c>
      <c r="AL375" s="69"/>
      <c r="AM375" s="438">
        <v>0</v>
      </c>
      <c r="AN375" s="69">
        <v>0</v>
      </c>
    </row>
    <row r="376" spans="2:40" s="1" customFormat="1" ht="15.75" x14ac:dyDescent="0.25">
      <c r="B376" s="34">
        <v>364</v>
      </c>
      <c r="C376" s="687" t="s">
        <v>305</v>
      </c>
      <c r="D376" s="11" t="s">
        <v>124</v>
      </c>
      <c r="E376" s="125">
        <f t="shared" ref="E376:AB376" si="151">SUM(E377:E378)</f>
        <v>0</v>
      </c>
      <c r="F376" s="125">
        <f t="shared" si="151"/>
        <v>41</v>
      </c>
      <c r="G376" s="125">
        <f t="shared" si="151"/>
        <v>26</v>
      </c>
      <c r="H376" s="57">
        <f t="shared" si="151"/>
        <v>1888.8000000000002</v>
      </c>
      <c r="I376" s="57">
        <f t="shared" si="151"/>
        <v>103.19999999999999</v>
      </c>
      <c r="J376" s="82">
        <f>K376/H376</f>
        <v>0.37627064803049554</v>
      </c>
      <c r="K376" s="57">
        <f t="shared" si="151"/>
        <v>710.7</v>
      </c>
      <c r="L376" s="82">
        <f>M376/H376</f>
        <v>0</v>
      </c>
      <c r="M376" s="57">
        <f t="shared" si="151"/>
        <v>0</v>
      </c>
      <c r="N376" s="82">
        <f t="shared" si="151"/>
        <v>0</v>
      </c>
      <c r="O376" s="57">
        <f t="shared" si="151"/>
        <v>0</v>
      </c>
      <c r="P376" s="57">
        <f t="shared" si="151"/>
        <v>0</v>
      </c>
      <c r="Q376" s="57">
        <f t="shared" si="151"/>
        <v>0</v>
      </c>
      <c r="R376" s="57">
        <f t="shared" si="151"/>
        <v>99.100000000000009</v>
      </c>
      <c r="S376" s="57">
        <f t="shared" si="151"/>
        <v>12.7</v>
      </c>
      <c r="T376" s="57">
        <f t="shared" si="151"/>
        <v>268.89999999999998</v>
      </c>
      <c r="U376" s="82">
        <f>V376/H376</f>
        <v>0</v>
      </c>
      <c r="V376" s="57">
        <f t="shared" si="151"/>
        <v>0</v>
      </c>
      <c r="W376" s="82">
        <f t="shared" si="141"/>
        <v>0.39972469292672591</v>
      </c>
      <c r="X376" s="57">
        <f t="shared" si="151"/>
        <v>755</v>
      </c>
      <c r="Y376" s="57">
        <f t="shared" si="151"/>
        <v>241</v>
      </c>
      <c r="Z376" s="57">
        <f t="shared" si="151"/>
        <v>0</v>
      </c>
      <c r="AA376" s="57">
        <f t="shared" si="151"/>
        <v>0</v>
      </c>
      <c r="AB376" s="57">
        <f t="shared" si="151"/>
        <v>4079.4000000000005</v>
      </c>
      <c r="AC376" s="57">
        <f>SUM(AC377:AC378)</f>
        <v>0</v>
      </c>
      <c r="AD376" s="141">
        <f>SUM(AD377:AD378)</f>
        <v>996</v>
      </c>
      <c r="AE376" s="141">
        <f>SUM(AE377:AE378)</f>
        <v>3083.4000000000005</v>
      </c>
      <c r="AF376" s="269">
        <f t="shared" si="139"/>
        <v>0.7</v>
      </c>
      <c r="AG376" s="270">
        <f>SUM(AG377:AG378)</f>
        <v>1322.16</v>
      </c>
      <c r="AH376" s="270"/>
      <c r="AI376" s="57">
        <v>0</v>
      </c>
      <c r="AJ376" s="233">
        <v>0.52731893265565433</v>
      </c>
      <c r="AK376" s="57">
        <v>996</v>
      </c>
      <c r="AL376" s="57"/>
      <c r="AM376" s="433">
        <v>0</v>
      </c>
      <c r="AN376" s="57">
        <v>0</v>
      </c>
    </row>
    <row r="377" spans="2:40" s="1" customFormat="1" ht="15.75" x14ac:dyDescent="0.25">
      <c r="B377" s="34">
        <v>365</v>
      </c>
      <c r="C377" s="687"/>
      <c r="D377" s="15" t="s">
        <v>306</v>
      </c>
      <c r="E377" s="116">
        <v>0</v>
      </c>
      <c r="F377" s="116">
        <v>19</v>
      </c>
      <c r="G377" s="116">
        <v>14</v>
      </c>
      <c r="H377" s="69">
        <v>962.7</v>
      </c>
      <c r="I377" s="69">
        <v>50.4</v>
      </c>
      <c r="J377" s="80">
        <v>0.33759218863612755</v>
      </c>
      <c r="K377" s="69">
        <v>325</v>
      </c>
      <c r="L377" s="80">
        <v>0</v>
      </c>
      <c r="M377" s="69">
        <v>0</v>
      </c>
      <c r="N377" s="80">
        <v>0</v>
      </c>
      <c r="O377" s="69">
        <v>0</v>
      </c>
      <c r="P377" s="69">
        <v>0</v>
      </c>
      <c r="Q377" s="69">
        <v>0</v>
      </c>
      <c r="R377" s="69">
        <v>77.400000000000006</v>
      </c>
      <c r="S377" s="69">
        <v>8.5</v>
      </c>
      <c r="T377" s="69">
        <v>136.9</v>
      </c>
      <c r="U377" s="80">
        <v>0.19985457567258752</v>
      </c>
      <c r="V377" s="69"/>
      <c r="W377" s="80">
        <f t="shared" si="141"/>
        <v>0.39970915134517504</v>
      </c>
      <c r="X377" s="69">
        <v>384.8</v>
      </c>
      <c r="Y377" s="69">
        <v>116.10000000000001</v>
      </c>
      <c r="Z377" s="69">
        <v>0</v>
      </c>
      <c r="AA377" s="69">
        <v>0</v>
      </c>
      <c r="AB377" s="60">
        <f>H377+I377+K377+M377+O377+P377+Q377+R377+S377+T377+V377+X377+Y377+Z377+AA377</f>
        <v>2061.8000000000002</v>
      </c>
      <c r="AC377" s="60">
        <v>0</v>
      </c>
      <c r="AD377" s="69">
        <f>AC377+Y377+X377+V377</f>
        <v>500.90000000000003</v>
      </c>
      <c r="AE377" s="69">
        <f>H377+I377+K377+M377+O377+Q377+R377+S377+T377+Z377+AA377</f>
        <v>1560.9</v>
      </c>
      <c r="AF377" s="277">
        <f t="shared" si="139"/>
        <v>0.7</v>
      </c>
      <c r="AG377" s="278">
        <f>H377*AF377</f>
        <v>673.89</v>
      </c>
      <c r="AH377" s="278"/>
      <c r="AI377" s="60">
        <v>0</v>
      </c>
      <c r="AJ377" s="238">
        <v>0.52030746857795773</v>
      </c>
      <c r="AK377" s="60">
        <v>500.9</v>
      </c>
      <c r="AL377" s="69"/>
      <c r="AM377" s="438">
        <v>0</v>
      </c>
      <c r="AN377" s="69">
        <v>0</v>
      </c>
    </row>
    <row r="378" spans="2:40" s="1" customFormat="1" ht="15.75" x14ac:dyDescent="0.25">
      <c r="B378" s="34">
        <v>366</v>
      </c>
      <c r="C378" s="687"/>
      <c r="D378" s="15" t="s">
        <v>307</v>
      </c>
      <c r="E378" s="116">
        <v>0</v>
      </c>
      <c r="F378" s="116">
        <v>22</v>
      </c>
      <c r="G378" s="116">
        <v>12</v>
      </c>
      <c r="H378" s="69">
        <v>926.10000000000014</v>
      </c>
      <c r="I378" s="69">
        <v>52.8</v>
      </c>
      <c r="J378" s="80">
        <v>0.41647770219198782</v>
      </c>
      <c r="K378" s="69">
        <v>385.7</v>
      </c>
      <c r="L378" s="80">
        <v>0</v>
      </c>
      <c r="M378" s="69">
        <v>0</v>
      </c>
      <c r="N378" s="80">
        <v>0</v>
      </c>
      <c r="O378" s="69">
        <v>0</v>
      </c>
      <c r="P378" s="69">
        <v>0</v>
      </c>
      <c r="Q378" s="69">
        <v>0</v>
      </c>
      <c r="R378" s="69">
        <v>21.7</v>
      </c>
      <c r="S378" s="69">
        <v>4.2</v>
      </c>
      <c r="T378" s="69">
        <v>132</v>
      </c>
      <c r="U378" s="80">
        <v>0.19987042436022023</v>
      </c>
      <c r="V378" s="69"/>
      <c r="W378" s="80">
        <f t="shared" si="141"/>
        <v>0.39974084872044047</v>
      </c>
      <c r="X378" s="69">
        <v>370.2</v>
      </c>
      <c r="Y378" s="69">
        <v>124.89999999999999</v>
      </c>
      <c r="Z378" s="69">
        <v>0</v>
      </c>
      <c r="AA378" s="69">
        <v>0</v>
      </c>
      <c r="AB378" s="60">
        <f>H378+I378+K378+M378+O378+P378+Q378+R378+S378+T378+V378+X378+Y378+Z378+AA378</f>
        <v>2017.6000000000004</v>
      </c>
      <c r="AC378" s="60">
        <v>0</v>
      </c>
      <c r="AD378" s="69">
        <f>AC378+Y378+X378+V378</f>
        <v>495.09999999999997</v>
      </c>
      <c r="AE378" s="69">
        <f>H378+I378+K378+M378+O378+Q378+R378+S378+T378+Z378+AA378</f>
        <v>1522.5000000000002</v>
      </c>
      <c r="AF378" s="277">
        <f t="shared" si="139"/>
        <v>0.7</v>
      </c>
      <c r="AG378" s="278">
        <f>H378*AF378</f>
        <v>648.2700000000001</v>
      </c>
      <c r="AH378" s="278"/>
      <c r="AI378" s="60">
        <v>0</v>
      </c>
      <c r="AJ378" s="238">
        <v>0.53460749379116723</v>
      </c>
      <c r="AK378" s="60">
        <v>495.1</v>
      </c>
      <c r="AL378" s="69"/>
      <c r="AM378" s="438">
        <v>0</v>
      </c>
      <c r="AN378" s="69">
        <v>0</v>
      </c>
    </row>
    <row r="379" spans="2:40" ht="15.75" x14ac:dyDescent="0.25">
      <c r="B379" s="34">
        <v>367</v>
      </c>
      <c r="C379" s="687" t="s">
        <v>308</v>
      </c>
      <c r="D379" s="11" t="s">
        <v>124</v>
      </c>
      <c r="E379" s="125">
        <f t="shared" ref="E379:AB379" si="152">SUM(E380:E381)</f>
        <v>3</v>
      </c>
      <c r="F379" s="125">
        <f t="shared" si="152"/>
        <v>46.5</v>
      </c>
      <c r="G379" s="125">
        <f t="shared" si="152"/>
        <v>28.5</v>
      </c>
      <c r="H379" s="57">
        <f t="shared" si="152"/>
        <v>2523.9</v>
      </c>
      <c r="I379" s="57">
        <f t="shared" si="152"/>
        <v>111.6</v>
      </c>
      <c r="J379" s="82">
        <f>K379/H379</f>
        <v>0.31554340504774359</v>
      </c>
      <c r="K379" s="57">
        <f t="shared" si="152"/>
        <v>796.40000000000009</v>
      </c>
      <c r="L379" s="82">
        <f>M379/H379</f>
        <v>0</v>
      </c>
      <c r="M379" s="57">
        <f t="shared" si="152"/>
        <v>0</v>
      </c>
      <c r="N379" s="82">
        <f t="shared" si="152"/>
        <v>0</v>
      </c>
      <c r="O379" s="57">
        <f t="shared" si="152"/>
        <v>0</v>
      </c>
      <c r="P379" s="57">
        <f t="shared" si="152"/>
        <v>0</v>
      </c>
      <c r="Q379" s="57">
        <f t="shared" si="152"/>
        <v>0</v>
      </c>
      <c r="R379" s="57">
        <f t="shared" si="152"/>
        <v>141.4</v>
      </c>
      <c r="S379" s="57">
        <f t="shared" si="152"/>
        <v>4.2</v>
      </c>
      <c r="T379" s="57">
        <f t="shared" si="152"/>
        <v>341.6</v>
      </c>
      <c r="U379" s="82">
        <f>V379/H379</f>
        <v>0</v>
      </c>
      <c r="V379" s="57">
        <f t="shared" si="152"/>
        <v>0</v>
      </c>
      <c r="W379" s="82">
        <f t="shared" si="141"/>
        <v>0.39993660604619835</v>
      </c>
      <c r="X379" s="57">
        <f t="shared" si="152"/>
        <v>1009.4000000000001</v>
      </c>
      <c r="Y379" s="57">
        <f t="shared" si="152"/>
        <v>331.1</v>
      </c>
      <c r="Z379" s="57">
        <f t="shared" si="152"/>
        <v>0</v>
      </c>
      <c r="AA379" s="57">
        <f t="shared" si="152"/>
        <v>14.9</v>
      </c>
      <c r="AB379" s="57">
        <f t="shared" si="152"/>
        <v>5274.5</v>
      </c>
      <c r="AC379" s="57">
        <f>SUM(AC380:AC381)</f>
        <v>0</v>
      </c>
      <c r="AD379" s="141">
        <f>SUM(AD380:AD381)</f>
        <v>1340.5</v>
      </c>
      <c r="AE379" s="141">
        <f>SUM(AE380:AE381)</f>
        <v>3934</v>
      </c>
      <c r="AF379" s="269">
        <f t="shared" si="139"/>
        <v>0.7</v>
      </c>
      <c r="AG379" s="270">
        <f>SUM(AG380:AG381)</f>
        <v>1766.73</v>
      </c>
      <c r="AH379" s="270"/>
      <c r="AI379" s="57">
        <v>0</v>
      </c>
      <c r="AJ379" s="233">
        <v>0.53112246919450057</v>
      </c>
      <c r="AK379" s="57">
        <v>1340.5</v>
      </c>
      <c r="AL379" s="57"/>
      <c r="AM379" s="433">
        <v>0</v>
      </c>
      <c r="AN379" s="57">
        <v>0</v>
      </c>
    </row>
    <row r="380" spans="2:40" ht="15.75" x14ac:dyDescent="0.25">
      <c r="B380" s="34">
        <v>368</v>
      </c>
      <c r="C380" s="687"/>
      <c r="D380" s="15" t="s">
        <v>309</v>
      </c>
      <c r="E380" s="116">
        <v>2</v>
      </c>
      <c r="F380" s="116">
        <v>30</v>
      </c>
      <c r="G380" s="116">
        <v>16</v>
      </c>
      <c r="H380" s="69">
        <v>1250</v>
      </c>
      <c r="I380" s="69">
        <v>60</v>
      </c>
      <c r="J380" s="80">
        <v>0.26544000000000006</v>
      </c>
      <c r="K380" s="69">
        <v>331.80000000000007</v>
      </c>
      <c r="L380" s="80">
        <v>0</v>
      </c>
      <c r="M380" s="69">
        <v>0</v>
      </c>
      <c r="N380" s="80">
        <v>0</v>
      </c>
      <c r="O380" s="69">
        <v>0</v>
      </c>
      <c r="P380" s="69">
        <v>0</v>
      </c>
      <c r="Q380" s="69">
        <v>0</v>
      </c>
      <c r="R380" s="69">
        <v>115.6</v>
      </c>
      <c r="S380" s="69">
        <v>4.2</v>
      </c>
      <c r="T380" s="69">
        <v>168.5</v>
      </c>
      <c r="U380" s="80">
        <v>0.2</v>
      </c>
      <c r="V380" s="69"/>
      <c r="W380" s="80">
        <f t="shared" si="141"/>
        <v>0.4</v>
      </c>
      <c r="X380" s="69">
        <v>500.00000000000006</v>
      </c>
      <c r="Y380" s="69">
        <v>161.4</v>
      </c>
      <c r="Z380" s="69">
        <v>0</v>
      </c>
      <c r="AA380" s="69">
        <v>0</v>
      </c>
      <c r="AB380" s="60">
        <f>H380+I380+K380+M380+O380+P380+Q380+R380+S380+T380+V380+X380+Y380+Z380+AA380</f>
        <v>2591.5000000000005</v>
      </c>
      <c r="AC380" s="60">
        <v>0</v>
      </c>
      <c r="AD380" s="69">
        <f>AC380+Y380+X380+V380</f>
        <v>661.40000000000009</v>
      </c>
      <c r="AE380" s="69">
        <f>H380+I380+K380+M380+O380+Q380+R380+S380+T380+Z380+AA380</f>
        <v>1930.1000000000001</v>
      </c>
      <c r="AF380" s="277">
        <f t="shared" si="139"/>
        <v>0.7</v>
      </c>
      <c r="AG380" s="278">
        <f>H380*AF380</f>
        <v>875</v>
      </c>
      <c r="AH380" s="278"/>
      <c r="AI380" s="60">
        <v>0</v>
      </c>
      <c r="AJ380" s="238">
        <v>0.52912000000000003</v>
      </c>
      <c r="AK380" s="60">
        <v>661.40000000000009</v>
      </c>
      <c r="AL380" s="69"/>
      <c r="AM380" s="438">
        <v>0</v>
      </c>
      <c r="AN380" s="69">
        <v>0</v>
      </c>
    </row>
    <row r="381" spans="2:40" s="1" customFormat="1" ht="15.75" x14ac:dyDescent="0.25">
      <c r="B381" s="34">
        <v>369</v>
      </c>
      <c r="C381" s="687"/>
      <c r="D381" s="15" t="s">
        <v>310</v>
      </c>
      <c r="E381" s="116">
        <v>1</v>
      </c>
      <c r="F381" s="116">
        <v>16.5</v>
      </c>
      <c r="G381" s="116">
        <v>12.5</v>
      </c>
      <c r="H381" s="69">
        <v>1273.9000000000001</v>
      </c>
      <c r="I381" s="69">
        <v>51.6</v>
      </c>
      <c r="J381" s="80">
        <v>0.36470680587173249</v>
      </c>
      <c r="K381" s="69">
        <v>464.6</v>
      </c>
      <c r="L381" s="80">
        <v>0</v>
      </c>
      <c r="M381" s="69">
        <v>0</v>
      </c>
      <c r="N381" s="80">
        <v>0</v>
      </c>
      <c r="O381" s="69">
        <v>0</v>
      </c>
      <c r="P381" s="69">
        <v>0</v>
      </c>
      <c r="Q381" s="69">
        <v>0</v>
      </c>
      <c r="R381" s="69">
        <v>25.8</v>
      </c>
      <c r="S381" s="69">
        <v>0</v>
      </c>
      <c r="T381" s="69">
        <v>173.1</v>
      </c>
      <c r="U381" s="80">
        <v>0.1999372007221917</v>
      </c>
      <c r="V381" s="69"/>
      <c r="W381" s="80">
        <f t="shared" si="141"/>
        <v>0.39987440144438341</v>
      </c>
      <c r="X381" s="69">
        <v>509.40000000000003</v>
      </c>
      <c r="Y381" s="69">
        <v>169.7</v>
      </c>
      <c r="Z381" s="69">
        <v>0</v>
      </c>
      <c r="AA381" s="69">
        <v>14.9</v>
      </c>
      <c r="AB381" s="60">
        <f>H381+I381+K381+M381+O381+P381+Q381+R381+S381+T381+V381+X381+Y381+Z381+AA381</f>
        <v>2682.9999999999995</v>
      </c>
      <c r="AC381" s="60">
        <v>0</v>
      </c>
      <c r="AD381" s="69">
        <f>AC381+Y381+X381+V381</f>
        <v>679.1</v>
      </c>
      <c r="AE381" s="69">
        <f>H381+I381+K381+M381+O381+Q381+R381+S381+T381+Z381+AA381</f>
        <v>2003.8999999999999</v>
      </c>
      <c r="AF381" s="277">
        <f t="shared" si="139"/>
        <v>0.7</v>
      </c>
      <c r="AG381" s="278">
        <f>H381*AF381</f>
        <v>891.73</v>
      </c>
      <c r="AH381" s="278"/>
      <c r="AI381" s="60">
        <v>0</v>
      </c>
      <c r="AJ381" s="238">
        <v>0.53308736949525082</v>
      </c>
      <c r="AK381" s="60">
        <v>679.1</v>
      </c>
      <c r="AL381" s="69"/>
      <c r="AM381" s="438">
        <v>0</v>
      </c>
      <c r="AN381" s="69">
        <v>0</v>
      </c>
    </row>
    <row r="382" spans="2:40" s="1" customFormat="1" ht="15.75" x14ac:dyDescent="0.25">
      <c r="B382" s="34">
        <v>370</v>
      </c>
      <c r="C382" s="687" t="s">
        <v>819</v>
      </c>
      <c r="D382" s="11" t="s">
        <v>124</v>
      </c>
      <c r="E382" s="125">
        <f t="shared" ref="E382:AB382" si="153">SUM(E383:E384)</f>
        <v>21</v>
      </c>
      <c r="F382" s="125">
        <f t="shared" si="153"/>
        <v>88</v>
      </c>
      <c r="G382" s="125">
        <f t="shared" si="153"/>
        <v>81</v>
      </c>
      <c r="H382" s="57">
        <f t="shared" si="153"/>
        <v>7219.9</v>
      </c>
      <c r="I382" s="57">
        <f t="shared" si="153"/>
        <v>235.2</v>
      </c>
      <c r="J382" s="82">
        <f>K382/H382</f>
        <v>0.28569647779055113</v>
      </c>
      <c r="K382" s="57">
        <f t="shared" si="153"/>
        <v>2062.6999999999998</v>
      </c>
      <c r="L382" s="82">
        <f>M382/H382</f>
        <v>0</v>
      </c>
      <c r="M382" s="57">
        <f t="shared" si="153"/>
        <v>0</v>
      </c>
      <c r="N382" s="82">
        <f t="shared" si="153"/>
        <v>0</v>
      </c>
      <c r="O382" s="57">
        <f t="shared" si="153"/>
        <v>0</v>
      </c>
      <c r="P382" s="57">
        <f t="shared" si="153"/>
        <v>0</v>
      </c>
      <c r="Q382" s="57">
        <f t="shared" si="153"/>
        <v>0</v>
      </c>
      <c r="R382" s="57">
        <f t="shared" si="153"/>
        <v>282.89999999999998</v>
      </c>
      <c r="S382" s="57">
        <f t="shared" si="153"/>
        <v>25.5</v>
      </c>
      <c r="T382" s="57">
        <f t="shared" si="153"/>
        <v>935.1</v>
      </c>
      <c r="U382" s="82">
        <f>V382/H382</f>
        <v>0</v>
      </c>
      <c r="V382" s="57">
        <f t="shared" si="153"/>
        <v>0</v>
      </c>
      <c r="W382" s="82">
        <f t="shared" si="141"/>
        <v>0.39798335156996639</v>
      </c>
      <c r="X382" s="57">
        <f t="shared" si="153"/>
        <v>2873.4</v>
      </c>
      <c r="Y382" s="57">
        <f t="shared" si="153"/>
        <v>872.7</v>
      </c>
      <c r="Z382" s="57">
        <f t="shared" si="153"/>
        <v>0</v>
      </c>
      <c r="AA382" s="57">
        <f t="shared" si="153"/>
        <v>0</v>
      </c>
      <c r="AB382" s="57">
        <f t="shared" si="153"/>
        <v>14507.400000000001</v>
      </c>
      <c r="AC382" s="57">
        <f>SUM(AC383:AC384)</f>
        <v>0</v>
      </c>
      <c r="AD382" s="141">
        <f>SUM(AD383:AD384)</f>
        <v>3746.1000000000004</v>
      </c>
      <c r="AE382" s="141">
        <f>SUM(AE383:AE384)</f>
        <v>10761.3</v>
      </c>
      <c r="AF382" s="269">
        <f t="shared" si="139"/>
        <v>0.7</v>
      </c>
      <c r="AG382" s="270">
        <f>SUM(AG383:AG384)</f>
        <v>5053.93</v>
      </c>
      <c r="AH382" s="270"/>
      <c r="AI382" s="57">
        <v>0</v>
      </c>
      <c r="AJ382" s="233">
        <v>0.51885760190584362</v>
      </c>
      <c r="AK382" s="57">
        <v>3746.1000000000004</v>
      </c>
      <c r="AL382" s="57"/>
      <c r="AM382" s="433">
        <v>0</v>
      </c>
      <c r="AN382" s="57">
        <v>512.6</v>
      </c>
    </row>
    <row r="383" spans="2:40" s="1" customFormat="1" ht="15.75" x14ac:dyDescent="0.25">
      <c r="B383" s="34">
        <v>371</v>
      </c>
      <c r="C383" s="687"/>
      <c r="D383" s="15" t="s">
        <v>893</v>
      </c>
      <c r="E383" s="116">
        <v>8</v>
      </c>
      <c r="F383" s="116">
        <v>34</v>
      </c>
      <c r="G383" s="116">
        <v>32</v>
      </c>
      <c r="H383" s="69">
        <v>2766.9</v>
      </c>
      <c r="I383" s="69">
        <v>110.4</v>
      </c>
      <c r="J383" s="80">
        <v>0.33459828689146698</v>
      </c>
      <c r="K383" s="69">
        <v>925.8</v>
      </c>
      <c r="L383" s="80">
        <v>0</v>
      </c>
      <c r="M383" s="69">
        <v>0</v>
      </c>
      <c r="N383" s="80">
        <v>0</v>
      </c>
      <c r="O383" s="69">
        <v>0</v>
      </c>
      <c r="P383" s="69">
        <v>0</v>
      </c>
      <c r="Q383" s="69">
        <v>0</v>
      </c>
      <c r="R383" s="69">
        <v>73</v>
      </c>
      <c r="S383" s="69">
        <v>8.5</v>
      </c>
      <c r="T383" s="69">
        <v>371.9</v>
      </c>
      <c r="U383" s="80">
        <v>0.20000722830604648</v>
      </c>
      <c r="V383" s="69"/>
      <c r="W383" s="80">
        <f t="shared" si="141"/>
        <v>0.40001445661209295</v>
      </c>
      <c r="X383" s="69">
        <v>1106.8</v>
      </c>
      <c r="Y383" s="69">
        <v>351.09999999999997</v>
      </c>
      <c r="Z383" s="69">
        <v>0</v>
      </c>
      <c r="AA383" s="69">
        <v>0</v>
      </c>
      <c r="AB383" s="60">
        <f>H383+I383+K383+M383+O383+P383+Q383+R383+S383+T383+V383+X383+Y383+Z383+AA383</f>
        <v>5714.4000000000005</v>
      </c>
      <c r="AC383" s="60">
        <v>0</v>
      </c>
      <c r="AD383" s="69">
        <f>AC383+Y383+X383+V383</f>
        <v>1457.8999999999999</v>
      </c>
      <c r="AE383" s="69">
        <f>H383+I383+K383+M383+O383+Q383+R383+S383+T383+Z383+AA383</f>
        <v>4256.5</v>
      </c>
      <c r="AF383" s="277">
        <f t="shared" si="139"/>
        <v>0.7</v>
      </c>
      <c r="AG383" s="278">
        <f>H383*AF383</f>
        <v>1936.83</v>
      </c>
      <c r="AH383" s="278"/>
      <c r="AI383" s="60">
        <v>0</v>
      </c>
      <c r="AJ383" s="238">
        <v>0.5269073692580144</v>
      </c>
      <c r="AK383" s="60">
        <v>1457.9</v>
      </c>
      <c r="AL383" s="69">
        <v>165</v>
      </c>
      <c r="AM383" s="438">
        <v>7.0999999999999994E-2</v>
      </c>
      <c r="AN383" s="69">
        <v>196.4</v>
      </c>
    </row>
    <row r="384" spans="2:40" s="1" customFormat="1" ht="15.75" x14ac:dyDescent="0.25">
      <c r="B384" s="34">
        <v>372</v>
      </c>
      <c r="C384" s="687"/>
      <c r="D384" s="15" t="s">
        <v>894</v>
      </c>
      <c r="E384" s="116">
        <v>13</v>
      </c>
      <c r="F384" s="116">
        <v>54</v>
      </c>
      <c r="G384" s="116">
        <v>49</v>
      </c>
      <c r="H384" s="69">
        <v>4453</v>
      </c>
      <c r="I384" s="69">
        <v>124.79999999999998</v>
      </c>
      <c r="J384" s="80">
        <v>0.2553110262744217</v>
      </c>
      <c r="K384" s="69">
        <v>1136.8999999999999</v>
      </c>
      <c r="L384" s="80">
        <v>0</v>
      </c>
      <c r="M384" s="69">
        <v>0</v>
      </c>
      <c r="N384" s="80">
        <v>0</v>
      </c>
      <c r="O384" s="69">
        <v>0</v>
      </c>
      <c r="P384" s="69">
        <v>0</v>
      </c>
      <c r="Q384" s="69">
        <v>0</v>
      </c>
      <c r="R384" s="69">
        <v>209.9</v>
      </c>
      <c r="S384" s="69">
        <v>17</v>
      </c>
      <c r="T384" s="69">
        <v>563.20000000000005</v>
      </c>
      <c r="U384" s="80">
        <v>0.19836065573770492</v>
      </c>
      <c r="V384" s="69"/>
      <c r="W384" s="80">
        <f t="shared" si="141"/>
        <v>0.39672131147540984</v>
      </c>
      <c r="X384" s="69">
        <v>1766.6000000000001</v>
      </c>
      <c r="Y384" s="69">
        <v>521.6</v>
      </c>
      <c r="Z384" s="69">
        <v>0</v>
      </c>
      <c r="AA384" s="69">
        <v>0</v>
      </c>
      <c r="AB384" s="60">
        <f>H384+I384+K384+M384+O384+P384+Q384+R384+S384+T384+V384+X384+Y384+Z384+AA384</f>
        <v>8793</v>
      </c>
      <c r="AC384" s="60">
        <v>0</v>
      </c>
      <c r="AD384" s="69">
        <f>AC384+Y384+X384+V384</f>
        <v>2288.2000000000003</v>
      </c>
      <c r="AE384" s="69">
        <f>H384+I384+K384+M384+O384+Q384+R384+S384+T384+Z384+AA384</f>
        <v>6504.7999999999993</v>
      </c>
      <c r="AF384" s="277">
        <f t="shared" si="139"/>
        <v>0.7</v>
      </c>
      <c r="AG384" s="278">
        <f>H384*AF384</f>
        <v>3117.1</v>
      </c>
      <c r="AH384" s="278"/>
      <c r="AI384" s="60">
        <v>0</v>
      </c>
      <c r="AJ384" s="238">
        <v>0.51385582753200099</v>
      </c>
      <c r="AK384" s="60">
        <v>2288.2000000000003</v>
      </c>
      <c r="AL384" s="69">
        <v>230</v>
      </c>
      <c r="AM384" s="438">
        <v>7.0999999999999994E-2</v>
      </c>
      <c r="AN384" s="69">
        <v>316.2</v>
      </c>
    </row>
    <row r="385" spans="2:40" s="1" customFormat="1" ht="15.75" x14ac:dyDescent="0.25">
      <c r="B385" s="34">
        <v>373</v>
      </c>
      <c r="C385" s="687" t="s">
        <v>820</v>
      </c>
      <c r="D385" s="11" t="s">
        <v>124</v>
      </c>
      <c r="E385" s="125">
        <f t="shared" ref="E385:AB385" si="154">SUM(E386:E387)</f>
        <v>23</v>
      </c>
      <c r="F385" s="125">
        <f t="shared" si="154"/>
        <v>97</v>
      </c>
      <c r="G385" s="125">
        <f t="shared" si="154"/>
        <v>90</v>
      </c>
      <c r="H385" s="57">
        <f t="shared" si="154"/>
        <v>8016.7000000000007</v>
      </c>
      <c r="I385" s="57">
        <f t="shared" si="154"/>
        <v>225.7</v>
      </c>
      <c r="J385" s="82">
        <f>K385/H385</f>
        <v>0.22923397407910981</v>
      </c>
      <c r="K385" s="57">
        <f t="shared" si="154"/>
        <v>1837.6999999999998</v>
      </c>
      <c r="L385" s="82">
        <f>M385/H385</f>
        <v>1.1164194743472999E-2</v>
      </c>
      <c r="M385" s="57">
        <f t="shared" si="154"/>
        <v>89.5</v>
      </c>
      <c r="N385" s="82">
        <f t="shared" si="154"/>
        <v>0</v>
      </c>
      <c r="O385" s="57">
        <f t="shared" si="154"/>
        <v>0</v>
      </c>
      <c r="P385" s="57">
        <f t="shared" si="154"/>
        <v>0</v>
      </c>
      <c r="Q385" s="57">
        <f t="shared" si="154"/>
        <v>0</v>
      </c>
      <c r="R385" s="57">
        <f t="shared" si="154"/>
        <v>329</v>
      </c>
      <c r="S385" s="57">
        <f t="shared" si="154"/>
        <v>17</v>
      </c>
      <c r="T385" s="57">
        <f t="shared" si="154"/>
        <v>1022.6</v>
      </c>
      <c r="U385" s="82">
        <f>V385/H385</f>
        <v>0</v>
      </c>
      <c r="V385" s="57">
        <f t="shared" si="154"/>
        <v>0</v>
      </c>
      <c r="W385" s="82">
        <f t="shared" si="141"/>
        <v>0.39994012498908532</v>
      </c>
      <c r="X385" s="57">
        <f t="shared" si="154"/>
        <v>3206.2000000000007</v>
      </c>
      <c r="Y385" s="57">
        <f t="shared" si="154"/>
        <v>954.2</v>
      </c>
      <c r="Z385" s="57">
        <f t="shared" si="154"/>
        <v>0</v>
      </c>
      <c r="AA385" s="57">
        <f t="shared" si="154"/>
        <v>0</v>
      </c>
      <c r="AB385" s="57">
        <f t="shared" si="154"/>
        <v>15698.600000000002</v>
      </c>
      <c r="AC385" s="57">
        <f>SUM(AC386:AC387)</f>
        <v>0</v>
      </c>
      <c r="AD385" s="141">
        <f>SUM(AD386:AD387)</f>
        <v>4160.4000000000005</v>
      </c>
      <c r="AE385" s="141">
        <f>SUM(AE386:AE387)</f>
        <v>11538.2</v>
      </c>
      <c r="AF385" s="269">
        <f t="shared" si="139"/>
        <v>0.7</v>
      </c>
      <c r="AG385" s="270">
        <f>SUM(AG386:AG387)</f>
        <v>5611.69</v>
      </c>
      <c r="AH385" s="270"/>
      <c r="AI385" s="57">
        <v>0</v>
      </c>
      <c r="AJ385" s="233">
        <v>0.51896665710329692</v>
      </c>
      <c r="AK385" s="57">
        <v>4160.4000000000005</v>
      </c>
      <c r="AL385" s="57"/>
      <c r="AM385" s="433">
        <v>0</v>
      </c>
      <c r="AN385" s="57">
        <v>569.20000000000005</v>
      </c>
    </row>
    <row r="386" spans="2:40" s="1" customFormat="1" ht="15.75" x14ac:dyDescent="0.25">
      <c r="B386" s="34">
        <v>374</v>
      </c>
      <c r="C386" s="687"/>
      <c r="D386" s="15" t="s">
        <v>895</v>
      </c>
      <c r="E386" s="116">
        <v>12</v>
      </c>
      <c r="F386" s="116">
        <v>52</v>
      </c>
      <c r="G386" s="116">
        <v>46</v>
      </c>
      <c r="H386" s="69">
        <v>4017.7000000000003</v>
      </c>
      <c r="I386" s="69">
        <v>108.1</v>
      </c>
      <c r="J386" s="80">
        <v>0.22575105159668463</v>
      </c>
      <c r="K386" s="69">
        <v>906.99999999999989</v>
      </c>
      <c r="L386" s="80">
        <v>0</v>
      </c>
      <c r="M386" s="69">
        <v>0</v>
      </c>
      <c r="N386" s="80">
        <v>0</v>
      </c>
      <c r="O386" s="69">
        <v>0</v>
      </c>
      <c r="P386" s="69">
        <v>0</v>
      </c>
      <c r="Q386" s="69">
        <v>0</v>
      </c>
      <c r="R386" s="69">
        <v>119.6</v>
      </c>
      <c r="S386" s="69">
        <v>8.5</v>
      </c>
      <c r="T386" s="69">
        <v>506.1</v>
      </c>
      <c r="U386" s="80">
        <v>0.19996515419269734</v>
      </c>
      <c r="V386" s="69"/>
      <c r="W386" s="80">
        <f t="shared" si="141"/>
        <v>0.39993030838539467</v>
      </c>
      <c r="X386" s="69">
        <v>1606.8000000000002</v>
      </c>
      <c r="Y386" s="69">
        <v>471.90000000000003</v>
      </c>
      <c r="Z386" s="69">
        <v>0</v>
      </c>
      <c r="AA386" s="69">
        <v>0</v>
      </c>
      <c r="AB386" s="60">
        <f>H386+I386+K386+M386+O386+P386+Q386+R386+S386+T386+V386+X386+Y386+Z386+AA386</f>
        <v>7745.7000000000007</v>
      </c>
      <c r="AC386" s="60">
        <v>0</v>
      </c>
      <c r="AD386" s="69">
        <f>AC386+Y386+X386+V386</f>
        <v>2078.7000000000003</v>
      </c>
      <c r="AE386" s="69">
        <f>H386+I386+K386+M386+O386+Q386+R386+S386+T386+Z386+AA386</f>
        <v>5667.0000000000009</v>
      </c>
      <c r="AF386" s="277">
        <f t="shared" si="139"/>
        <v>0.7</v>
      </c>
      <c r="AG386" s="278">
        <f>H386*AF386</f>
        <v>2812.39</v>
      </c>
      <c r="AH386" s="278"/>
      <c r="AI386" s="60">
        <v>0</v>
      </c>
      <c r="AJ386" s="238">
        <v>0.51738556885780429</v>
      </c>
      <c r="AK386" s="60">
        <v>2078.7000000000003</v>
      </c>
      <c r="AL386" s="69">
        <v>203</v>
      </c>
      <c r="AM386" s="438">
        <v>7.0999999999999994E-2</v>
      </c>
      <c r="AN386" s="69">
        <v>285.3</v>
      </c>
    </row>
    <row r="387" spans="2:40" s="1" customFormat="1" ht="15.75" x14ac:dyDescent="0.25">
      <c r="B387" s="34">
        <v>375</v>
      </c>
      <c r="C387" s="687"/>
      <c r="D387" s="15" t="s">
        <v>896</v>
      </c>
      <c r="E387" s="116">
        <v>11</v>
      </c>
      <c r="F387" s="116">
        <v>45</v>
      </c>
      <c r="G387" s="116">
        <v>44</v>
      </c>
      <c r="H387" s="69">
        <v>3999</v>
      </c>
      <c r="I387" s="69">
        <v>117.60000000000001</v>
      </c>
      <c r="J387" s="80">
        <v>0.23273318329582396</v>
      </c>
      <c r="K387" s="69">
        <v>930.7</v>
      </c>
      <c r="L387" s="80">
        <v>2.2380595148787197E-2</v>
      </c>
      <c r="M387" s="69">
        <v>89.5</v>
      </c>
      <c r="N387" s="80">
        <v>0</v>
      </c>
      <c r="O387" s="69">
        <v>0</v>
      </c>
      <c r="P387" s="69">
        <v>0</v>
      </c>
      <c r="Q387" s="69">
        <v>0</v>
      </c>
      <c r="R387" s="69">
        <v>209.4</v>
      </c>
      <c r="S387" s="69">
        <v>8.5</v>
      </c>
      <c r="T387" s="69">
        <v>516.5</v>
      </c>
      <c r="U387" s="80">
        <v>0.19997499374843714</v>
      </c>
      <c r="V387" s="69"/>
      <c r="W387" s="80">
        <f t="shared" si="141"/>
        <v>0.39994998749687427</v>
      </c>
      <c r="X387" s="69">
        <v>1599.4000000000003</v>
      </c>
      <c r="Y387" s="69">
        <v>482.3</v>
      </c>
      <c r="Z387" s="69">
        <v>0</v>
      </c>
      <c r="AA387" s="69">
        <v>0</v>
      </c>
      <c r="AB387" s="60">
        <f>H387+I387+K387+M387+O387+P387+Q387+R387+S387+T387+V387+X387+Y387+Z387+AA387</f>
        <v>7952.9000000000005</v>
      </c>
      <c r="AC387" s="60">
        <v>0</v>
      </c>
      <c r="AD387" s="69">
        <f>AC387+Y387+X387+V387</f>
        <v>2081.7000000000003</v>
      </c>
      <c r="AE387" s="69">
        <f>H387+I387+K387+M387+O387+Q387+R387+S387+T387+Z387+AA387</f>
        <v>5871.2</v>
      </c>
      <c r="AF387" s="277">
        <f t="shared" si="139"/>
        <v>0.7</v>
      </c>
      <c r="AG387" s="278">
        <f>H387*AF387</f>
        <v>2799.2999999999997</v>
      </c>
      <c r="AH387" s="278"/>
      <c r="AI387" s="60">
        <v>0</v>
      </c>
      <c r="AJ387" s="238">
        <v>0.52055513878469628</v>
      </c>
      <c r="AK387" s="60">
        <v>2081.7000000000003</v>
      </c>
      <c r="AL387" s="69">
        <v>162</v>
      </c>
      <c r="AM387" s="438">
        <v>7.0999999999999994E-2</v>
      </c>
      <c r="AN387" s="69">
        <v>283.89999999999998</v>
      </c>
    </row>
    <row r="388" spans="2:40" s="1" customFormat="1" ht="15.75" x14ac:dyDescent="0.25">
      <c r="B388" s="34">
        <v>376</v>
      </c>
      <c r="C388" s="687" t="s">
        <v>821</v>
      </c>
      <c r="D388" s="11" t="s">
        <v>124</v>
      </c>
      <c r="E388" s="125">
        <f t="shared" ref="E388:AB388" si="155">SUM(E389:E390)</f>
        <v>28</v>
      </c>
      <c r="F388" s="125">
        <f t="shared" si="155"/>
        <v>110</v>
      </c>
      <c r="G388" s="125">
        <f t="shared" si="155"/>
        <v>103</v>
      </c>
      <c r="H388" s="57">
        <f t="shared" si="155"/>
        <v>9811.5</v>
      </c>
      <c r="I388" s="57">
        <f t="shared" si="155"/>
        <v>218.39999999999998</v>
      </c>
      <c r="J388" s="82">
        <f>K388/H388</f>
        <v>0.20380166131580288</v>
      </c>
      <c r="K388" s="57">
        <f t="shared" si="155"/>
        <v>1999.6</v>
      </c>
      <c r="L388" s="82">
        <f>M388/H388</f>
        <v>0</v>
      </c>
      <c r="M388" s="57">
        <f t="shared" si="155"/>
        <v>0</v>
      </c>
      <c r="N388" s="82">
        <f t="shared" si="155"/>
        <v>0</v>
      </c>
      <c r="O388" s="57">
        <f t="shared" si="155"/>
        <v>0</v>
      </c>
      <c r="P388" s="57">
        <f t="shared" si="155"/>
        <v>0</v>
      </c>
      <c r="Q388" s="57">
        <f t="shared" si="155"/>
        <v>0</v>
      </c>
      <c r="R388" s="57">
        <f t="shared" si="155"/>
        <v>575.4</v>
      </c>
      <c r="S388" s="57">
        <f t="shared" si="155"/>
        <v>21.2</v>
      </c>
      <c r="T388" s="57">
        <f t="shared" si="155"/>
        <v>1199.8000000000002</v>
      </c>
      <c r="U388" s="82">
        <f>V388/H388</f>
        <v>0</v>
      </c>
      <c r="V388" s="57">
        <f t="shared" si="155"/>
        <v>0</v>
      </c>
      <c r="W388" s="82">
        <f t="shared" si="141"/>
        <v>0.39086785914488098</v>
      </c>
      <c r="X388" s="57">
        <f t="shared" si="155"/>
        <v>3835</v>
      </c>
      <c r="Y388" s="57">
        <f t="shared" si="155"/>
        <v>1137.7</v>
      </c>
      <c r="Z388" s="57">
        <f t="shared" si="155"/>
        <v>0</v>
      </c>
      <c r="AA388" s="57">
        <f t="shared" si="155"/>
        <v>0</v>
      </c>
      <c r="AB388" s="57">
        <f t="shared" si="155"/>
        <v>18798.599999999999</v>
      </c>
      <c r="AC388" s="57">
        <f>SUM(AC389:AC390)</f>
        <v>0</v>
      </c>
      <c r="AD388" s="141">
        <f>SUM(AD389:AD390)</f>
        <v>4972.7000000000007</v>
      </c>
      <c r="AE388" s="141">
        <f>SUM(AE389:AE390)</f>
        <v>13825.899999999998</v>
      </c>
      <c r="AF388" s="269">
        <f t="shared" si="139"/>
        <v>0.7</v>
      </c>
      <c r="AG388" s="270">
        <f>SUM(AG389:AG390)</f>
        <v>6868.0499999999993</v>
      </c>
      <c r="AH388" s="270"/>
      <c r="AI388" s="57">
        <v>0</v>
      </c>
      <c r="AJ388" s="233">
        <v>0.50682362533761405</v>
      </c>
      <c r="AK388" s="57">
        <v>4972.7</v>
      </c>
      <c r="AL388" s="57"/>
      <c r="AM388" s="433">
        <v>0</v>
      </c>
      <c r="AN388" s="57">
        <v>696.6</v>
      </c>
    </row>
    <row r="389" spans="2:40" s="1" customFormat="1" ht="15.75" x14ac:dyDescent="0.25">
      <c r="B389" s="34">
        <v>377</v>
      </c>
      <c r="C389" s="687"/>
      <c r="D389" s="15" t="s">
        <v>897</v>
      </c>
      <c r="E389" s="116">
        <v>15</v>
      </c>
      <c r="F389" s="116">
        <v>57</v>
      </c>
      <c r="G389" s="116">
        <v>54</v>
      </c>
      <c r="H389" s="69">
        <v>5092</v>
      </c>
      <c r="I389" s="69">
        <v>110.39999999999999</v>
      </c>
      <c r="J389" s="80">
        <v>0.20524351924587586</v>
      </c>
      <c r="K389" s="69">
        <v>1045.0999999999999</v>
      </c>
      <c r="L389" s="80">
        <v>0</v>
      </c>
      <c r="M389" s="69">
        <v>0</v>
      </c>
      <c r="N389" s="80">
        <v>0</v>
      </c>
      <c r="O389" s="69">
        <v>0</v>
      </c>
      <c r="P389" s="69">
        <v>0</v>
      </c>
      <c r="Q389" s="69">
        <v>0</v>
      </c>
      <c r="R389" s="69">
        <v>327.5</v>
      </c>
      <c r="S389" s="69">
        <v>12.7</v>
      </c>
      <c r="T389" s="69">
        <v>637.40000000000009</v>
      </c>
      <c r="U389" s="80">
        <v>0.19998036135113903</v>
      </c>
      <c r="V389" s="69"/>
      <c r="W389" s="80">
        <f t="shared" si="141"/>
        <v>0.39996072270227806</v>
      </c>
      <c r="X389" s="69">
        <v>2036.6</v>
      </c>
      <c r="Y389" s="69">
        <v>602.80000000000007</v>
      </c>
      <c r="Z389" s="69">
        <v>0</v>
      </c>
      <c r="AA389" s="69">
        <v>0</v>
      </c>
      <c r="AB389" s="60">
        <f>H389+I389+K389+M389+O389+P389+Q389+R389+S389+T389+V389+X389+Y389+Z389+AA389</f>
        <v>9864.5</v>
      </c>
      <c r="AC389" s="60">
        <v>0</v>
      </c>
      <c r="AD389" s="69">
        <f>AC389+Y389+X389+V389</f>
        <v>2639.4</v>
      </c>
      <c r="AE389" s="69">
        <f>H389+I389+K389+M389+O389+Q389+R389+S389+T389+Z389+AA389</f>
        <v>7225.1</v>
      </c>
      <c r="AF389" s="277">
        <f t="shared" si="139"/>
        <v>0.7</v>
      </c>
      <c r="AG389" s="278">
        <f>H389*AF389</f>
        <v>3564.3999999999996</v>
      </c>
      <c r="AH389" s="278"/>
      <c r="AI389" s="60">
        <v>0</v>
      </c>
      <c r="AJ389" s="238">
        <v>0.51834249803613508</v>
      </c>
      <c r="AK389" s="60">
        <v>2639.3999999999996</v>
      </c>
      <c r="AL389" s="69">
        <v>165</v>
      </c>
      <c r="AM389" s="438">
        <v>7.0999999999999994E-2</v>
      </c>
      <c r="AN389" s="69">
        <v>361.5</v>
      </c>
    </row>
    <row r="390" spans="2:40" s="1" customFormat="1" ht="15.75" x14ac:dyDescent="0.25">
      <c r="B390" s="34">
        <v>378</v>
      </c>
      <c r="C390" s="687"/>
      <c r="D390" s="15" t="s">
        <v>898</v>
      </c>
      <c r="E390" s="116">
        <v>13</v>
      </c>
      <c r="F390" s="116">
        <v>53</v>
      </c>
      <c r="G390" s="116">
        <v>49</v>
      </c>
      <c r="H390" s="69">
        <v>4719.4999999999991</v>
      </c>
      <c r="I390" s="69">
        <v>108</v>
      </c>
      <c r="J390" s="80">
        <v>0.20224600063566059</v>
      </c>
      <c r="K390" s="69">
        <v>954.5</v>
      </c>
      <c r="L390" s="80">
        <v>0</v>
      </c>
      <c r="M390" s="69">
        <v>0</v>
      </c>
      <c r="N390" s="80">
        <v>0</v>
      </c>
      <c r="O390" s="69">
        <v>0</v>
      </c>
      <c r="P390" s="69">
        <v>0</v>
      </c>
      <c r="Q390" s="69">
        <v>0</v>
      </c>
      <c r="R390" s="69">
        <v>247.89999999999998</v>
      </c>
      <c r="S390" s="69">
        <v>8.5</v>
      </c>
      <c r="T390" s="69">
        <v>562.4</v>
      </c>
      <c r="U390" s="80">
        <v>0.19052865769678995</v>
      </c>
      <c r="V390" s="69"/>
      <c r="W390" s="80">
        <f t="shared" si="141"/>
        <v>0.3810573153935799</v>
      </c>
      <c r="X390" s="69">
        <v>1798.4</v>
      </c>
      <c r="Y390" s="69">
        <v>534.9</v>
      </c>
      <c r="Z390" s="69">
        <v>0</v>
      </c>
      <c r="AA390" s="69">
        <v>0</v>
      </c>
      <c r="AB390" s="60">
        <f>H390+I390+K390+M390+O390+P390+Q390+R390+S390+T390+V390+X390+Y390+Z390+AA390</f>
        <v>8934.0999999999985</v>
      </c>
      <c r="AC390" s="60">
        <v>0</v>
      </c>
      <c r="AD390" s="69">
        <f>AC390+Y390+X390+V390</f>
        <v>2333.3000000000002</v>
      </c>
      <c r="AE390" s="69">
        <f>H390+I390+K390+M390+O390+Q390+R390+S390+T390+Z390+AA390</f>
        <v>6600.7999999999984</v>
      </c>
      <c r="AF390" s="277">
        <f t="shared" si="139"/>
        <v>0.7</v>
      </c>
      <c r="AG390" s="278">
        <f>H390*AF390</f>
        <v>3303.6499999999992</v>
      </c>
      <c r="AH390" s="278"/>
      <c r="AI390" s="60">
        <v>0</v>
      </c>
      <c r="AJ390" s="238">
        <v>0.49439559275346978</v>
      </c>
      <c r="AK390" s="60">
        <v>2333.3000000000002</v>
      </c>
      <c r="AL390" s="69">
        <v>209</v>
      </c>
      <c r="AM390" s="438">
        <v>7.0999999999999994E-2</v>
      </c>
      <c r="AN390" s="69">
        <v>335.1</v>
      </c>
    </row>
    <row r="391" spans="2:40" s="1" customFormat="1" ht="15.75" x14ac:dyDescent="0.25">
      <c r="B391" s="34">
        <v>379</v>
      </c>
      <c r="C391" s="687" t="s">
        <v>822</v>
      </c>
      <c r="D391" s="11" t="s">
        <v>124</v>
      </c>
      <c r="E391" s="125">
        <f t="shared" ref="E391:AB391" si="156">SUM(E392:E393)</f>
        <v>17</v>
      </c>
      <c r="F391" s="125">
        <f t="shared" si="156"/>
        <v>69</v>
      </c>
      <c r="G391" s="125">
        <f t="shared" si="156"/>
        <v>65</v>
      </c>
      <c r="H391" s="57">
        <f t="shared" si="156"/>
        <v>6218.1999999999989</v>
      </c>
      <c r="I391" s="57">
        <f t="shared" si="156"/>
        <v>169.2</v>
      </c>
      <c r="J391" s="82">
        <f>K391/H391</f>
        <v>0.23850953652182305</v>
      </c>
      <c r="K391" s="57">
        <f t="shared" si="156"/>
        <v>1483.1</v>
      </c>
      <c r="L391" s="82">
        <f>M391/H391</f>
        <v>0</v>
      </c>
      <c r="M391" s="57">
        <f t="shared" si="156"/>
        <v>0</v>
      </c>
      <c r="N391" s="82">
        <f t="shared" si="156"/>
        <v>0</v>
      </c>
      <c r="O391" s="57">
        <f t="shared" si="156"/>
        <v>0</v>
      </c>
      <c r="P391" s="57">
        <f t="shared" si="156"/>
        <v>0</v>
      </c>
      <c r="Q391" s="57">
        <f t="shared" si="156"/>
        <v>0</v>
      </c>
      <c r="R391" s="57">
        <f t="shared" si="156"/>
        <v>313.3</v>
      </c>
      <c r="S391" s="57">
        <f t="shared" si="156"/>
        <v>8.4</v>
      </c>
      <c r="T391" s="57">
        <f t="shared" si="156"/>
        <v>788.5</v>
      </c>
      <c r="U391" s="82">
        <f>V391/H391</f>
        <v>0</v>
      </c>
      <c r="V391" s="57">
        <f t="shared" si="156"/>
        <v>0</v>
      </c>
      <c r="W391" s="82">
        <f t="shared" si="141"/>
        <v>0.39995497089189802</v>
      </c>
      <c r="X391" s="57">
        <f t="shared" si="156"/>
        <v>2487</v>
      </c>
      <c r="Y391" s="57">
        <f t="shared" si="156"/>
        <v>760.9</v>
      </c>
      <c r="Z391" s="57">
        <f t="shared" si="156"/>
        <v>0</v>
      </c>
      <c r="AA391" s="57">
        <f t="shared" si="156"/>
        <v>0</v>
      </c>
      <c r="AB391" s="57">
        <f t="shared" si="156"/>
        <v>12228.599999999999</v>
      </c>
      <c r="AC391" s="57">
        <f>SUM(AC392:AC393)</f>
        <v>0</v>
      </c>
      <c r="AD391" s="141">
        <f>SUM(AD392:AD393)</f>
        <v>3247.8999999999996</v>
      </c>
      <c r="AE391" s="141">
        <f>SUM(AE392:AE393)</f>
        <v>8980.6999999999989</v>
      </c>
      <c r="AF391" s="269">
        <f t="shared" si="139"/>
        <v>0.7</v>
      </c>
      <c r="AG391" s="270">
        <f>SUM(AG392:AG393)</f>
        <v>4352.74</v>
      </c>
      <c r="AH391" s="270"/>
      <c r="AI391" s="57">
        <v>0</v>
      </c>
      <c r="AJ391" s="233">
        <v>0.52232157215914576</v>
      </c>
      <c r="AK391" s="57">
        <v>3247.8999999999996</v>
      </c>
      <c r="AL391" s="57"/>
      <c r="AM391" s="433">
        <v>0</v>
      </c>
      <c r="AN391" s="57">
        <v>371.4</v>
      </c>
    </row>
    <row r="392" spans="2:40" s="1" customFormat="1" ht="14.25" customHeight="1" x14ac:dyDescent="0.25">
      <c r="B392" s="34">
        <v>380</v>
      </c>
      <c r="C392" s="687"/>
      <c r="D392" s="15" t="s">
        <v>311</v>
      </c>
      <c r="E392" s="116">
        <v>7</v>
      </c>
      <c r="F392" s="116">
        <v>27</v>
      </c>
      <c r="G392" s="116">
        <v>26</v>
      </c>
      <c r="H392" s="69">
        <v>2717.2999999999997</v>
      </c>
      <c r="I392" s="69">
        <v>54</v>
      </c>
      <c r="J392" s="80">
        <v>0.19088801383726497</v>
      </c>
      <c r="K392" s="69">
        <v>518.70000000000005</v>
      </c>
      <c r="L392" s="80">
        <v>0</v>
      </c>
      <c r="M392" s="69">
        <v>0</v>
      </c>
      <c r="N392" s="80">
        <v>0</v>
      </c>
      <c r="O392" s="69">
        <v>0</v>
      </c>
      <c r="P392" s="69">
        <v>0</v>
      </c>
      <c r="Q392" s="69">
        <v>0</v>
      </c>
      <c r="R392" s="69">
        <v>199.20000000000002</v>
      </c>
      <c r="S392" s="69">
        <v>4.2</v>
      </c>
      <c r="T392" s="69">
        <v>336.5</v>
      </c>
      <c r="U392" s="80">
        <v>0.19997791925808708</v>
      </c>
      <c r="V392" s="69"/>
      <c r="W392" s="80">
        <f t="shared" si="141"/>
        <v>0.39995583851617417</v>
      </c>
      <c r="X392" s="69">
        <v>1086.8</v>
      </c>
      <c r="Y392" s="69">
        <v>329.4</v>
      </c>
      <c r="Z392" s="69">
        <v>0</v>
      </c>
      <c r="AA392" s="69">
        <v>0</v>
      </c>
      <c r="AB392" s="60">
        <f>H392+I392+K392+M392+O392+P392+Q392+R392+S392+T392+V392+X392+Y392+Z392+AA392</f>
        <v>5246.0999999999995</v>
      </c>
      <c r="AC392" s="60">
        <v>0</v>
      </c>
      <c r="AD392" s="69">
        <f>AC392+Y392+X392+V392</f>
        <v>1416.1999999999998</v>
      </c>
      <c r="AE392" s="69">
        <f>H392+I392+K392+M392+O392+Q392+R392+S392+T392+Z392+AA392</f>
        <v>3829.8999999999996</v>
      </c>
      <c r="AF392" s="277">
        <f t="shared" si="139"/>
        <v>0.7</v>
      </c>
      <c r="AG392" s="278">
        <f>H392*AF392</f>
        <v>1902.1099999999997</v>
      </c>
      <c r="AH392" s="278"/>
      <c r="AI392" s="60">
        <v>0</v>
      </c>
      <c r="AJ392" s="238">
        <v>0.52117911161815034</v>
      </c>
      <c r="AK392" s="60">
        <v>1416.1999999999998</v>
      </c>
      <c r="AL392" s="69">
        <v>203</v>
      </c>
      <c r="AM392" s="438">
        <v>7.0999999999999994E-2</v>
      </c>
      <c r="AN392" s="69">
        <v>192.9</v>
      </c>
    </row>
    <row r="393" spans="2:40" s="1" customFormat="1" ht="15.75" x14ac:dyDescent="0.25">
      <c r="B393" s="34">
        <v>381</v>
      </c>
      <c r="C393" s="687"/>
      <c r="D393" s="15" t="s">
        <v>899</v>
      </c>
      <c r="E393" s="116">
        <v>10</v>
      </c>
      <c r="F393" s="116">
        <v>42</v>
      </c>
      <c r="G393" s="116">
        <v>39</v>
      </c>
      <c r="H393" s="69">
        <v>3500.8999999999996</v>
      </c>
      <c r="I393" s="69">
        <v>115.2</v>
      </c>
      <c r="J393" s="80">
        <v>0.27547202148019079</v>
      </c>
      <c r="K393" s="69">
        <v>964.39999999999986</v>
      </c>
      <c r="L393" s="80">
        <v>0</v>
      </c>
      <c r="M393" s="69">
        <v>0</v>
      </c>
      <c r="N393" s="80">
        <v>0</v>
      </c>
      <c r="O393" s="69">
        <v>0</v>
      </c>
      <c r="P393" s="69">
        <v>0</v>
      </c>
      <c r="Q393" s="69">
        <v>0</v>
      </c>
      <c r="R393" s="69">
        <v>114.1</v>
      </c>
      <c r="S393" s="69">
        <v>4.2</v>
      </c>
      <c r="T393" s="69">
        <v>452</v>
      </c>
      <c r="U393" s="80">
        <v>0.19997714873318292</v>
      </c>
      <c r="V393" s="69"/>
      <c r="W393" s="80">
        <f t="shared" si="141"/>
        <v>0.39995429746636585</v>
      </c>
      <c r="X393" s="69">
        <v>1400.2</v>
      </c>
      <c r="Y393" s="69">
        <v>431.5</v>
      </c>
      <c r="Z393" s="69">
        <v>0</v>
      </c>
      <c r="AA393" s="69">
        <v>0</v>
      </c>
      <c r="AB393" s="60">
        <f>H393+I393+K393+M393+O393+P393+Q393+R393+S393+T393+V393+X393+Y393+Z393+AA393</f>
        <v>6982.4999999999991</v>
      </c>
      <c r="AC393" s="60">
        <v>0</v>
      </c>
      <c r="AD393" s="69">
        <f>AC393+Y393+X393+V393</f>
        <v>1831.7</v>
      </c>
      <c r="AE393" s="69">
        <f>H393+I393+K393+M393+O393+Q393+R393+S393+T393+Z393+AA393</f>
        <v>5150.7999999999993</v>
      </c>
      <c r="AF393" s="277">
        <f t="shared" si="139"/>
        <v>0.7</v>
      </c>
      <c r="AG393" s="278">
        <f>H393*AF393</f>
        <v>2450.6299999999997</v>
      </c>
      <c r="AH393" s="278"/>
      <c r="AI393" s="60">
        <v>0</v>
      </c>
      <c r="AJ393" s="238">
        <v>0.52320831786112143</v>
      </c>
      <c r="AK393" s="60">
        <v>1831.6999999999998</v>
      </c>
      <c r="AL393" s="69">
        <v>144</v>
      </c>
      <c r="AM393" s="438">
        <v>5.0999999999999997E-2</v>
      </c>
      <c r="AN393" s="69">
        <v>178.5</v>
      </c>
    </row>
    <row r="394" spans="2:40" s="1" customFormat="1" ht="42.75" customHeight="1" x14ac:dyDescent="0.25">
      <c r="B394" s="34">
        <v>382</v>
      </c>
      <c r="C394" s="663" t="s">
        <v>312</v>
      </c>
      <c r="D394" s="664"/>
      <c r="E394" s="117">
        <f t="shared" ref="E394:AA394" si="157">E396</f>
        <v>92</v>
      </c>
      <c r="F394" s="117">
        <f t="shared" si="157"/>
        <v>436</v>
      </c>
      <c r="G394" s="117">
        <f t="shared" si="157"/>
        <v>413</v>
      </c>
      <c r="H394" s="132">
        <f t="shared" si="157"/>
        <v>43521.33</v>
      </c>
      <c r="I394" s="132">
        <f t="shared" si="157"/>
        <v>1421.1000000000001</v>
      </c>
      <c r="J394" s="87">
        <f>K394/H394</f>
        <v>0.31134204768098767</v>
      </c>
      <c r="K394" s="132">
        <f t="shared" si="157"/>
        <v>13550.02</v>
      </c>
      <c r="L394" s="87">
        <f>M394/H394</f>
        <v>3.0674614034083975E-3</v>
      </c>
      <c r="M394" s="132">
        <f t="shared" si="157"/>
        <v>133.5</v>
      </c>
      <c r="N394" s="87">
        <f>O394/H394</f>
        <v>0</v>
      </c>
      <c r="O394" s="132">
        <f t="shared" si="157"/>
        <v>0</v>
      </c>
      <c r="P394" s="132">
        <f t="shared" si="157"/>
        <v>0</v>
      </c>
      <c r="Q394" s="132">
        <f t="shared" si="157"/>
        <v>2.8</v>
      </c>
      <c r="R394" s="132">
        <f t="shared" si="157"/>
        <v>771.9</v>
      </c>
      <c r="S394" s="132">
        <f t="shared" si="157"/>
        <v>125.5</v>
      </c>
      <c r="T394" s="132">
        <f t="shared" si="157"/>
        <v>6172.8229500000007</v>
      </c>
      <c r="U394" s="87">
        <f>V394/H394</f>
        <v>0</v>
      </c>
      <c r="V394" s="132">
        <f t="shared" si="157"/>
        <v>0</v>
      </c>
      <c r="W394" s="87">
        <f t="shared" si="141"/>
        <v>0.33647637606663217</v>
      </c>
      <c r="X394" s="315">
        <f t="shared" si="157"/>
        <v>14643.899400000002</v>
      </c>
      <c r="Y394" s="132">
        <f t="shared" si="157"/>
        <v>0</v>
      </c>
      <c r="Z394" s="132">
        <f t="shared" si="157"/>
        <v>0</v>
      </c>
      <c r="AA394" s="132">
        <f t="shared" si="157"/>
        <v>0</v>
      </c>
      <c r="AB394" s="132">
        <f>AB395+AB396</f>
        <v>83330.472350000011</v>
      </c>
      <c r="AC394" s="129">
        <f>AC396+AC395</f>
        <v>1966</v>
      </c>
      <c r="AD394" s="129">
        <f>AD396+AD395</f>
        <v>17162.599399999999</v>
      </c>
      <c r="AE394" s="129">
        <f>AE396+AE395</f>
        <v>68133.872950000004</v>
      </c>
      <c r="AF394" s="258">
        <f t="shared" si="139"/>
        <v>0.7</v>
      </c>
      <c r="AG394" s="255">
        <f>AG396+AG395</f>
        <v>31565.891</v>
      </c>
      <c r="AH394" s="255"/>
      <c r="AI394" s="129">
        <v>14403.4</v>
      </c>
      <c r="AJ394" s="226">
        <v>0.72529951175664897</v>
      </c>
      <c r="AK394" s="132">
        <v>31565.999400000001</v>
      </c>
      <c r="AL394" s="132"/>
      <c r="AM394" s="424"/>
      <c r="AN394" s="129">
        <v>1552.4</v>
      </c>
    </row>
    <row r="395" spans="2:40" s="1" customFormat="1" ht="18.75" x14ac:dyDescent="0.25">
      <c r="B395" s="34">
        <v>383</v>
      </c>
      <c r="C395" s="306" t="s">
        <v>823</v>
      </c>
      <c r="D395" s="207"/>
      <c r="E395" s="350"/>
      <c r="F395" s="350">
        <v>16</v>
      </c>
      <c r="G395" s="350">
        <v>13</v>
      </c>
      <c r="H395" s="355">
        <v>1572.8</v>
      </c>
      <c r="I395" s="355">
        <v>86.4</v>
      </c>
      <c r="J395" s="363">
        <f>K395/H395</f>
        <v>0.36018565615462872</v>
      </c>
      <c r="K395" s="364">
        <v>566.5</v>
      </c>
      <c r="L395" s="363">
        <v>0</v>
      </c>
      <c r="M395" s="364">
        <v>0</v>
      </c>
      <c r="N395" s="363">
        <v>0</v>
      </c>
      <c r="O395" s="355">
        <v>0</v>
      </c>
      <c r="P395" s="355">
        <v>0</v>
      </c>
      <c r="Q395" s="355">
        <v>0</v>
      </c>
      <c r="R395" s="355">
        <v>0</v>
      </c>
      <c r="S395" s="355">
        <v>0</v>
      </c>
      <c r="T395" s="355">
        <v>209.2</v>
      </c>
      <c r="U395" s="363">
        <f>V395/H395</f>
        <v>0</v>
      </c>
      <c r="V395" s="355"/>
      <c r="W395" s="363">
        <f t="shared" si="141"/>
        <v>0.35141149542217703</v>
      </c>
      <c r="X395" s="365">
        <v>552.70000000000005</v>
      </c>
      <c r="Y395" s="355">
        <v>0</v>
      </c>
      <c r="Z395" s="355">
        <v>0</v>
      </c>
      <c r="AA395" s="355">
        <v>0</v>
      </c>
      <c r="AB395" s="355">
        <f>H395+I395+K395+M395+O395+P395+Q395+R395+S395+T395+V395+X395+Y395+Z395+AA395</f>
        <v>2987.5999999999995</v>
      </c>
      <c r="AC395" s="356">
        <v>102.4</v>
      </c>
      <c r="AD395" s="309">
        <f>AC395+Y395+X395+V395</f>
        <v>655.1</v>
      </c>
      <c r="AE395" s="355">
        <f>H395+I395+K395+M395+O395+Q395+R395+S395+T395+Z395+AA395</f>
        <v>2434.8999999999996</v>
      </c>
      <c r="AF395" s="358">
        <f t="shared" si="139"/>
        <v>0.7</v>
      </c>
      <c r="AG395" s="359">
        <f>H395*AF395</f>
        <v>1100.9599999999998</v>
      </c>
      <c r="AH395" s="359"/>
      <c r="AI395" s="360">
        <v>445.9</v>
      </c>
      <c r="AJ395" s="357">
        <v>0.70002543234994918</v>
      </c>
      <c r="AK395" s="362">
        <v>1101</v>
      </c>
      <c r="AL395" s="355"/>
      <c r="AM395" s="434"/>
      <c r="AN395" s="355">
        <v>0</v>
      </c>
    </row>
    <row r="396" spans="2:40" s="1" customFormat="1" ht="18.75" x14ac:dyDescent="0.3">
      <c r="B396" s="34">
        <v>384</v>
      </c>
      <c r="C396" s="10" t="s">
        <v>710</v>
      </c>
      <c r="D396" s="13"/>
      <c r="E396" s="154">
        <f t="shared" ref="E396:AB396" si="158">E397+E400+E403+E407+E409+E411+E414+E416+E420</f>
        <v>92</v>
      </c>
      <c r="F396" s="154">
        <f t="shared" si="158"/>
        <v>436</v>
      </c>
      <c r="G396" s="154">
        <f t="shared" si="158"/>
        <v>413</v>
      </c>
      <c r="H396" s="65">
        <f t="shared" si="158"/>
        <v>43521.33</v>
      </c>
      <c r="I396" s="65">
        <f t="shared" si="158"/>
        <v>1421.1000000000001</v>
      </c>
      <c r="J396" s="94">
        <f>K396/H396</f>
        <v>0.31134204768098767</v>
      </c>
      <c r="K396" s="65">
        <f t="shared" si="158"/>
        <v>13550.02</v>
      </c>
      <c r="L396" s="94">
        <f>M396/H396</f>
        <v>3.0674614034083975E-3</v>
      </c>
      <c r="M396" s="65">
        <f t="shared" si="158"/>
        <v>133.5</v>
      </c>
      <c r="N396" s="94">
        <f>O396/H396</f>
        <v>0</v>
      </c>
      <c r="O396" s="65">
        <f t="shared" si="158"/>
        <v>0</v>
      </c>
      <c r="P396" s="65">
        <f t="shared" si="158"/>
        <v>0</v>
      </c>
      <c r="Q396" s="65">
        <f t="shared" si="158"/>
        <v>2.8</v>
      </c>
      <c r="R396" s="65">
        <f t="shared" si="158"/>
        <v>771.9</v>
      </c>
      <c r="S396" s="65">
        <f t="shared" si="158"/>
        <v>125.5</v>
      </c>
      <c r="T396" s="65">
        <f t="shared" si="158"/>
        <v>6172.8229500000007</v>
      </c>
      <c r="U396" s="94">
        <f>V396/H396</f>
        <v>0</v>
      </c>
      <c r="V396" s="65"/>
      <c r="W396" s="94">
        <f t="shared" si="141"/>
        <v>0.33647637606663217</v>
      </c>
      <c r="X396" s="65">
        <v>14643.899400000002</v>
      </c>
      <c r="Y396" s="65">
        <f t="shared" si="158"/>
        <v>0</v>
      </c>
      <c r="Z396" s="65">
        <f t="shared" si="158"/>
        <v>0</v>
      </c>
      <c r="AA396" s="65">
        <f t="shared" si="158"/>
        <v>0</v>
      </c>
      <c r="AB396" s="65">
        <f t="shared" si="158"/>
        <v>80342.872350000005</v>
      </c>
      <c r="AC396" s="62">
        <f>AC397+AC400+AC403+AC407+AC409+AC411+AC414+AC416+AC420</f>
        <v>1863.6</v>
      </c>
      <c r="AD396" s="62">
        <f>AD397+AD400+AD403+AD407+AD409+AD411+AD414+AD416+AD420</f>
        <v>16507.499400000001</v>
      </c>
      <c r="AE396" s="62">
        <f>AE397+AE400+AE403+AE407+AE409+AE411+AE414+AE416+AE420</f>
        <v>65698.97295000001</v>
      </c>
      <c r="AF396" s="267">
        <f t="shared" si="139"/>
        <v>0.7</v>
      </c>
      <c r="AG396" s="268">
        <f>AG397+AG400+AG403+AG407+AG409+AG411+AG414+AG416+AG420</f>
        <v>30464.931</v>
      </c>
      <c r="AH396" s="268"/>
      <c r="AI396" s="62">
        <v>13957.5</v>
      </c>
      <c r="AJ396" s="232">
        <v>0.70000157164314603</v>
      </c>
      <c r="AK396" s="65">
        <v>30464.999400000001</v>
      </c>
      <c r="AL396" s="65"/>
      <c r="AM396" s="429">
        <v>0</v>
      </c>
      <c r="AN396" s="65">
        <v>1552.4</v>
      </c>
    </row>
    <row r="397" spans="2:40" s="1" customFormat="1" ht="15.75" x14ac:dyDescent="0.25">
      <c r="B397" s="34">
        <v>385</v>
      </c>
      <c r="C397" s="687" t="s">
        <v>313</v>
      </c>
      <c r="D397" s="11" t="s">
        <v>124</v>
      </c>
      <c r="E397" s="125">
        <f t="shared" ref="E397:AB397" si="159">SUM(E398:E399)</f>
        <v>8</v>
      </c>
      <c r="F397" s="125">
        <f t="shared" si="159"/>
        <v>38</v>
      </c>
      <c r="G397" s="125">
        <f t="shared" si="159"/>
        <v>38</v>
      </c>
      <c r="H397" s="57">
        <f t="shared" si="159"/>
        <v>3501.1800000000003</v>
      </c>
      <c r="I397" s="57">
        <f t="shared" si="159"/>
        <v>145.19999999999999</v>
      </c>
      <c r="J397" s="82">
        <f>K397/H397</f>
        <v>0.30315493633574964</v>
      </c>
      <c r="K397" s="57">
        <f t="shared" si="159"/>
        <v>1061.4000000000001</v>
      </c>
      <c r="L397" s="82">
        <f>M397/H397</f>
        <v>0</v>
      </c>
      <c r="M397" s="57">
        <f t="shared" si="159"/>
        <v>0</v>
      </c>
      <c r="N397" s="82">
        <f t="shared" si="159"/>
        <v>0</v>
      </c>
      <c r="O397" s="57">
        <f t="shared" si="159"/>
        <v>0</v>
      </c>
      <c r="P397" s="57">
        <f t="shared" si="159"/>
        <v>0</v>
      </c>
      <c r="Q397" s="57">
        <f t="shared" si="159"/>
        <v>0</v>
      </c>
      <c r="R397" s="57">
        <f t="shared" si="159"/>
        <v>116.60000000000001</v>
      </c>
      <c r="S397" s="57">
        <f t="shared" si="159"/>
        <v>8.4</v>
      </c>
      <c r="T397" s="57">
        <f t="shared" si="159"/>
        <v>500.79160000000002</v>
      </c>
      <c r="U397" s="82">
        <f>V397/H397</f>
        <v>0</v>
      </c>
      <c r="V397" s="57">
        <f t="shared" si="159"/>
        <v>0</v>
      </c>
      <c r="W397" s="82">
        <f t="shared" si="141"/>
        <v>0.3360921746382648</v>
      </c>
      <c r="X397" s="57">
        <f t="shared" si="159"/>
        <v>1176.7192</v>
      </c>
      <c r="Y397" s="57">
        <f t="shared" si="159"/>
        <v>0</v>
      </c>
      <c r="Z397" s="57">
        <f t="shared" si="159"/>
        <v>0</v>
      </c>
      <c r="AA397" s="57">
        <f t="shared" si="159"/>
        <v>0</v>
      </c>
      <c r="AB397" s="57">
        <f t="shared" si="159"/>
        <v>6510.2908000000007</v>
      </c>
      <c r="AC397" s="141">
        <f>SUM(AC398:AC399)</f>
        <v>151</v>
      </c>
      <c r="AD397" s="141">
        <f>SUM(AD398:AD399)</f>
        <v>1327.7192</v>
      </c>
      <c r="AE397" s="141">
        <f>SUM(AE398:AE399)</f>
        <v>5333.5716000000002</v>
      </c>
      <c r="AF397" s="269">
        <f t="shared" si="139"/>
        <v>0.7</v>
      </c>
      <c r="AG397" s="270">
        <f>SUM(AG398:AG399)</f>
        <v>2450.826</v>
      </c>
      <c r="AH397" s="270"/>
      <c r="AI397" s="141">
        <v>1123.0999999999999</v>
      </c>
      <c r="AJ397" s="233">
        <v>0.69999805779765667</v>
      </c>
      <c r="AK397" s="57">
        <v>2450.8191999999999</v>
      </c>
      <c r="AL397" s="57"/>
      <c r="AM397" s="433">
        <v>0</v>
      </c>
      <c r="AN397" s="57">
        <v>90.4</v>
      </c>
    </row>
    <row r="398" spans="2:40" s="1" customFormat="1" ht="15.75" x14ac:dyDescent="0.25">
      <c r="B398" s="34">
        <v>386</v>
      </c>
      <c r="C398" s="687"/>
      <c r="D398" s="15" t="s">
        <v>314</v>
      </c>
      <c r="E398" s="116">
        <v>5</v>
      </c>
      <c r="F398" s="116">
        <v>20</v>
      </c>
      <c r="G398" s="116">
        <v>20</v>
      </c>
      <c r="H398" s="69">
        <v>1772.4</v>
      </c>
      <c r="I398" s="69">
        <v>68.400000000000006</v>
      </c>
      <c r="J398" s="80">
        <v>0.24926653125705259</v>
      </c>
      <c r="K398" s="69">
        <v>441.8</v>
      </c>
      <c r="L398" s="80">
        <v>0</v>
      </c>
      <c r="M398" s="69">
        <v>0</v>
      </c>
      <c r="N398" s="80">
        <v>0</v>
      </c>
      <c r="O398" s="69">
        <v>0</v>
      </c>
      <c r="P398" s="69">
        <v>0</v>
      </c>
      <c r="Q398" s="69">
        <v>0</v>
      </c>
      <c r="R398" s="69">
        <v>44.2</v>
      </c>
      <c r="S398" s="69">
        <v>4.2</v>
      </c>
      <c r="T398" s="69">
        <v>243.83458333333331</v>
      </c>
      <c r="U398" s="80">
        <v>3.4752313247573906E-2</v>
      </c>
      <c r="V398" s="69"/>
      <c r="W398" s="80">
        <f t="shared" si="141"/>
        <v>0.33571146468065904</v>
      </c>
      <c r="X398" s="69">
        <v>595.0150000000001</v>
      </c>
      <c r="Y398" s="69">
        <v>0</v>
      </c>
      <c r="Z398" s="69">
        <v>0</v>
      </c>
      <c r="AA398" s="69">
        <v>0</v>
      </c>
      <c r="AB398" s="60">
        <f>H398+I398+K398+M398+O398+P398+Q398+R398+S398+T398+V398+X398+Y398+Z398+AA398</f>
        <v>3169.8495833333336</v>
      </c>
      <c r="AC398" s="143">
        <v>73.5</v>
      </c>
      <c r="AD398" s="69">
        <f>AC398+Y398+X398+V398</f>
        <v>668.5150000000001</v>
      </c>
      <c r="AE398" s="69">
        <f>H398+I398+K398+M398+O398+Q398+R398+S398+T398+Z398+AA398</f>
        <v>2574.8345833333333</v>
      </c>
      <c r="AF398" s="277">
        <f t="shared" si="139"/>
        <v>0.7</v>
      </c>
      <c r="AG398" s="278">
        <f>H398*AF398</f>
        <v>1240.68</v>
      </c>
      <c r="AH398" s="278"/>
      <c r="AI398" s="225">
        <v>572.20000000000005</v>
      </c>
      <c r="AJ398" s="238">
        <v>0.70001974723538707</v>
      </c>
      <c r="AK398" s="60">
        <v>1240.7150000000001</v>
      </c>
      <c r="AL398" s="69">
        <v>106</v>
      </c>
      <c r="AM398" s="438">
        <v>5.0999999999999997E-2</v>
      </c>
      <c r="AN398" s="69">
        <v>90.4</v>
      </c>
    </row>
    <row r="399" spans="2:40" s="1" customFormat="1" ht="15.75" x14ac:dyDescent="0.25">
      <c r="B399" s="34">
        <v>387</v>
      </c>
      <c r="C399" s="687"/>
      <c r="D399" s="15" t="s">
        <v>315</v>
      </c>
      <c r="E399" s="116">
        <v>3</v>
      </c>
      <c r="F399" s="116">
        <v>18</v>
      </c>
      <c r="G399" s="116">
        <v>18</v>
      </c>
      <c r="H399" s="69">
        <v>1728.7800000000002</v>
      </c>
      <c r="I399" s="69">
        <v>76.8</v>
      </c>
      <c r="J399" s="80">
        <v>0.35840303566677073</v>
      </c>
      <c r="K399" s="69">
        <v>619.6</v>
      </c>
      <c r="L399" s="80">
        <v>0</v>
      </c>
      <c r="M399" s="69">
        <v>0</v>
      </c>
      <c r="N399" s="80">
        <v>0</v>
      </c>
      <c r="O399" s="69">
        <v>0</v>
      </c>
      <c r="P399" s="69">
        <v>0</v>
      </c>
      <c r="Q399" s="69">
        <v>0</v>
      </c>
      <c r="R399" s="69">
        <v>72.400000000000006</v>
      </c>
      <c r="S399" s="69">
        <v>4.2</v>
      </c>
      <c r="T399" s="69">
        <v>256.95701666666668</v>
      </c>
      <c r="U399" s="80">
        <v>3.5499138120524291E-2</v>
      </c>
      <c r="V399" s="69"/>
      <c r="W399" s="80">
        <f t="shared" si="141"/>
        <v>0.33648249054246343</v>
      </c>
      <c r="X399" s="69">
        <v>581.70420000000001</v>
      </c>
      <c r="Y399" s="69">
        <v>0</v>
      </c>
      <c r="Z399" s="69">
        <v>0</v>
      </c>
      <c r="AA399" s="69">
        <v>0</v>
      </c>
      <c r="AB399" s="60">
        <f>H399+I399+K399+M399+O399+P399+Q399+R399+S399+T399+V399+X399+Y399+Z399+AA399</f>
        <v>3340.4412166666671</v>
      </c>
      <c r="AC399" s="143">
        <v>77.5</v>
      </c>
      <c r="AD399" s="69">
        <f>AC399+Y399+X399+V399</f>
        <v>659.20420000000001</v>
      </c>
      <c r="AE399" s="69">
        <f>H399+I399+K399+M399+O399+Q399+R399+S399+T399+Z399+AA399</f>
        <v>2758.7370166666669</v>
      </c>
      <c r="AF399" s="277">
        <f t="shared" si="139"/>
        <v>0.7</v>
      </c>
      <c r="AG399" s="278">
        <f>H399*AF399</f>
        <v>1210.146</v>
      </c>
      <c r="AH399" s="278"/>
      <c r="AI399" s="225">
        <v>550.9</v>
      </c>
      <c r="AJ399" s="238">
        <v>0.69997582109927226</v>
      </c>
      <c r="AK399" s="60">
        <v>1210.1042</v>
      </c>
      <c r="AL399" s="69"/>
      <c r="AM399" s="438">
        <v>0</v>
      </c>
      <c r="AN399" s="69">
        <v>0</v>
      </c>
    </row>
    <row r="400" spans="2:40" s="1" customFormat="1" ht="15.75" x14ac:dyDescent="0.25">
      <c r="B400" s="34">
        <v>388</v>
      </c>
      <c r="C400" s="687" t="s">
        <v>316</v>
      </c>
      <c r="D400" s="11" t="s">
        <v>124</v>
      </c>
      <c r="E400" s="125">
        <f t="shared" ref="E400:AB400" si="160">SUM(E401:E402)</f>
        <v>8</v>
      </c>
      <c r="F400" s="125">
        <f t="shared" si="160"/>
        <v>40</v>
      </c>
      <c r="G400" s="125">
        <f t="shared" si="160"/>
        <v>36</v>
      </c>
      <c r="H400" s="57">
        <f t="shared" si="160"/>
        <v>3671.5</v>
      </c>
      <c r="I400" s="57">
        <f t="shared" si="160"/>
        <v>127.2</v>
      </c>
      <c r="J400" s="82">
        <f>K400/H400</f>
        <v>0.32202097235462346</v>
      </c>
      <c r="K400" s="57">
        <f t="shared" si="160"/>
        <v>1182.3</v>
      </c>
      <c r="L400" s="82">
        <f>M400/H400</f>
        <v>0</v>
      </c>
      <c r="M400" s="57">
        <f t="shared" si="160"/>
        <v>0</v>
      </c>
      <c r="N400" s="82">
        <f t="shared" si="160"/>
        <v>0</v>
      </c>
      <c r="O400" s="57">
        <f t="shared" si="160"/>
        <v>0</v>
      </c>
      <c r="P400" s="57">
        <f t="shared" si="160"/>
        <v>0</v>
      </c>
      <c r="Q400" s="57">
        <f t="shared" si="160"/>
        <v>0</v>
      </c>
      <c r="R400" s="57">
        <f t="shared" si="160"/>
        <v>100</v>
      </c>
      <c r="S400" s="57">
        <f t="shared" si="160"/>
        <v>12.600000000000001</v>
      </c>
      <c r="T400" s="57">
        <f t="shared" si="160"/>
        <v>527.47900000000004</v>
      </c>
      <c r="U400" s="82">
        <f>V400/H400</f>
        <v>0</v>
      </c>
      <c r="V400" s="57">
        <f t="shared" si="160"/>
        <v>0</v>
      </c>
      <c r="W400" s="82">
        <f t="shared" si="141"/>
        <v>0.33668745744246226</v>
      </c>
      <c r="X400" s="57">
        <f t="shared" si="160"/>
        <v>1236.1480000000001</v>
      </c>
      <c r="Y400" s="57">
        <f t="shared" si="160"/>
        <v>0</v>
      </c>
      <c r="Z400" s="57">
        <f t="shared" si="160"/>
        <v>0</v>
      </c>
      <c r="AA400" s="57">
        <f t="shared" si="160"/>
        <v>0</v>
      </c>
      <c r="AB400" s="57">
        <f t="shared" si="160"/>
        <v>6857.2269999999999</v>
      </c>
      <c r="AC400" s="141">
        <f>SUM(AC401:AC402)</f>
        <v>159.10000000000002</v>
      </c>
      <c r="AD400" s="141">
        <f>SUM(AD401:AD402)</f>
        <v>1395.248</v>
      </c>
      <c r="AE400" s="141">
        <f>SUM(AE401:AE402)</f>
        <v>5621.0789999999997</v>
      </c>
      <c r="AF400" s="269">
        <f t="shared" si="139"/>
        <v>0.7</v>
      </c>
      <c r="AG400" s="270">
        <f>SUM(AG401:AG402)</f>
        <v>2570.0499999999997</v>
      </c>
      <c r="AH400" s="270"/>
      <c r="AI400" s="141">
        <v>1174.8</v>
      </c>
      <c r="AJ400" s="233">
        <v>0.69999945526351626</v>
      </c>
      <c r="AK400" s="57">
        <v>2570.0479999999998</v>
      </c>
      <c r="AL400" s="57"/>
      <c r="AM400" s="433">
        <v>0</v>
      </c>
      <c r="AN400" s="57">
        <v>93.6</v>
      </c>
    </row>
    <row r="401" spans="2:40" s="1" customFormat="1" ht="15.75" x14ac:dyDescent="0.25">
      <c r="B401" s="34">
        <v>389</v>
      </c>
      <c r="C401" s="687"/>
      <c r="D401" s="15" t="s">
        <v>317</v>
      </c>
      <c r="E401" s="116">
        <v>4</v>
      </c>
      <c r="F401" s="116">
        <v>20</v>
      </c>
      <c r="G401" s="116">
        <v>18</v>
      </c>
      <c r="H401" s="69">
        <v>1835.6</v>
      </c>
      <c r="I401" s="69">
        <v>67.2</v>
      </c>
      <c r="J401" s="80">
        <v>0.30382436260623236</v>
      </c>
      <c r="K401" s="69">
        <v>557.70000000000005</v>
      </c>
      <c r="L401" s="80">
        <v>0</v>
      </c>
      <c r="M401" s="69">
        <v>0</v>
      </c>
      <c r="N401" s="80">
        <v>0</v>
      </c>
      <c r="O401" s="69">
        <v>0</v>
      </c>
      <c r="P401" s="69">
        <v>0</v>
      </c>
      <c r="Q401" s="69">
        <v>0</v>
      </c>
      <c r="R401" s="69">
        <v>72.099999999999994</v>
      </c>
      <c r="S401" s="69">
        <v>8.4</v>
      </c>
      <c r="T401" s="69">
        <v>263.25191666666666</v>
      </c>
      <c r="U401" s="80">
        <v>3.4834931357594245E-2</v>
      </c>
      <c r="V401" s="69"/>
      <c r="W401" s="80">
        <f t="shared" si="141"/>
        <v>0.33668718675092618</v>
      </c>
      <c r="X401" s="69">
        <v>618.02300000000002</v>
      </c>
      <c r="Y401" s="69">
        <v>0</v>
      </c>
      <c r="Z401" s="69">
        <v>0</v>
      </c>
      <c r="AA401" s="69">
        <v>0</v>
      </c>
      <c r="AB401" s="60">
        <f>H401+I401+K401+M401+O401+P401+Q401+R401+S401+T401+V401+X401+Y401+Z401+AA401</f>
        <v>3422.2749166666667</v>
      </c>
      <c r="AC401" s="143">
        <v>79.400000000000006</v>
      </c>
      <c r="AD401" s="69">
        <f>AC401+Y401+X401+V401</f>
        <v>697.423</v>
      </c>
      <c r="AE401" s="69">
        <f>H401+I401+K401+M401+O401+Q401+R401+S401+T401+Z401+AA401</f>
        <v>2804.2519166666666</v>
      </c>
      <c r="AF401" s="277">
        <f t="shared" si="139"/>
        <v>0.7</v>
      </c>
      <c r="AG401" s="278">
        <f>H401*AF401</f>
        <v>1284.9199999999998</v>
      </c>
      <c r="AH401" s="278"/>
      <c r="AI401" s="225">
        <v>587.5</v>
      </c>
      <c r="AJ401" s="238">
        <v>0.70000163434299412</v>
      </c>
      <c r="AK401" s="60">
        <v>1284.923</v>
      </c>
      <c r="AL401" s="69"/>
      <c r="AM401" s="438">
        <v>0</v>
      </c>
      <c r="AN401" s="69">
        <v>0</v>
      </c>
    </row>
    <row r="402" spans="2:40" s="1" customFormat="1" ht="15.75" x14ac:dyDescent="0.25">
      <c r="B402" s="34">
        <v>390</v>
      </c>
      <c r="C402" s="687"/>
      <c r="D402" s="15" t="s">
        <v>318</v>
      </c>
      <c r="E402" s="116">
        <v>4</v>
      </c>
      <c r="F402" s="116">
        <v>20</v>
      </c>
      <c r="G402" s="116">
        <v>18</v>
      </c>
      <c r="H402" s="69">
        <v>1835.9</v>
      </c>
      <c r="I402" s="69">
        <v>60</v>
      </c>
      <c r="J402" s="80">
        <v>0.3402146086388147</v>
      </c>
      <c r="K402" s="69">
        <v>624.59999999999991</v>
      </c>
      <c r="L402" s="80">
        <v>0</v>
      </c>
      <c r="M402" s="69">
        <v>0</v>
      </c>
      <c r="N402" s="80">
        <v>0</v>
      </c>
      <c r="O402" s="69">
        <v>0</v>
      </c>
      <c r="P402" s="69">
        <v>0</v>
      </c>
      <c r="Q402" s="69">
        <v>0</v>
      </c>
      <c r="R402" s="69">
        <v>27.9</v>
      </c>
      <c r="S402" s="69">
        <v>4.2</v>
      </c>
      <c r="T402" s="69">
        <v>264.22708333333333</v>
      </c>
      <c r="U402" s="80">
        <v>3.6611471213029032E-2</v>
      </c>
      <c r="V402" s="69"/>
      <c r="W402" s="80">
        <f t="shared" si="141"/>
        <v>0.33668772808976527</v>
      </c>
      <c r="X402" s="69">
        <v>618.12500000000011</v>
      </c>
      <c r="Y402" s="69">
        <v>0</v>
      </c>
      <c r="Z402" s="69">
        <v>0</v>
      </c>
      <c r="AA402" s="69">
        <v>0</v>
      </c>
      <c r="AB402" s="60">
        <f>H402+I402+K402+M402+O402+P402+Q402+R402+S402+T402+V402+X402+Y402+Z402+AA402</f>
        <v>3434.9520833333331</v>
      </c>
      <c r="AC402" s="143">
        <v>79.7</v>
      </c>
      <c r="AD402" s="69">
        <f>AC402+Y402+X402+V402</f>
        <v>697.82500000000016</v>
      </c>
      <c r="AE402" s="69">
        <f>H402+I402+K402+M402+O402+Q402+R402+S402+T402+Z402+AA402</f>
        <v>2816.8270833333331</v>
      </c>
      <c r="AF402" s="277">
        <f t="shared" si="139"/>
        <v>0.7</v>
      </c>
      <c r="AG402" s="278">
        <f>H402*AF402</f>
        <v>1285.1299999999999</v>
      </c>
      <c r="AH402" s="278"/>
      <c r="AI402" s="225">
        <v>587.29999999999995</v>
      </c>
      <c r="AJ402" s="238">
        <v>0.69999727654011656</v>
      </c>
      <c r="AK402" s="60">
        <v>1285.125</v>
      </c>
      <c r="AL402" s="69">
        <v>132</v>
      </c>
      <c r="AM402" s="438">
        <v>5.0999999999999997E-2</v>
      </c>
      <c r="AN402" s="69">
        <v>93.6</v>
      </c>
    </row>
    <row r="403" spans="2:40" s="1" customFormat="1" ht="15.75" x14ac:dyDescent="0.25">
      <c r="B403" s="34">
        <v>391</v>
      </c>
      <c r="C403" s="687" t="s">
        <v>319</v>
      </c>
      <c r="D403" s="11" t="s">
        <v>124</v>
      </c>
      <c r="E403" s="125">
        <f t="shared" ref="E403:AB403" si="161">SUM(E404:E406)</f>
        <v>12</v>
      </c>
      <c r="F403" s="125">
        <f t="shared" si="161"/>
        <v>58</v>
      </c>
      <c r="G403" s="125">
        <f t="shared" si="161"/>
        <v>57</v>
      </c>
      <c r="H403" s="57">
        <f t="shared" si="161"/>
        <v>6879.6</v>
      </c>
      <c r="I403" s="57">
        <f t="shared" si="161"/>
        <v>197.10000000000002</v>
      </c>
      <c r="J403" s="82">
        <f>K403/H403</f>
        <v>0.31425082853654279</v>
      </c>
      <c r="K403" s="57">
        <f t="shared" si="161"/>
        <v>2161.92</v>
      </c>
      <c r="L403" s="82">
        <f>M403/H403</f>
        <v>0</v>
      </c>
      <c r="M403" s="57">
        <f t="shared" si="161"/>
        <v>0</v>
      </c>
      <c r="N403" s="82">
        <f t="shared" si="161"/>
        <v>0</v>
      </c>
      <c r="O403" s="57">
        <f t="shared" si="161"/>
        <v>0</v>
      </c>
      <c r="P403" s="57">
        <f t="shared" si="161"/>
        <v>0</v>
      </c>
      <c r="Q403" s="57">
        <f t="shared" si="161"/>
        <v>0</v>
      </c>
      <c r="R403" s="57">
        <f t="shared" si="161"/>
        <v>54.300000000000004</v>
      </c>
      <c r="S403" s="57">
        <f t="shared" si="161"/>
        <v>15.899999999999999</v>
      </c>
      <c r="T403" s="57">
        <f t="shared" si="161"/>
        <v>968.73608333333334</v>
      </c>
      <c r="U403" s="82">
        <f>V403/H403</f>
        <v>0</v>
      </c>
      <c r="V403" s="57">
        <f t="shared" si="161"/>
        <v>0</v>
      </c>
      <c r="W403" s="82">
        <f t="shared" si="141"/>
        <v>0.3366493691493691</v>
      </c>
      <c r="X403" s="57">
        <f t="shared" si="161"/>
        <v>2316.0129999999999</v>
      </c>
      <c r="Y403" s="57">
        <f t="shared" si="161"/>
        <v>0</v>
      </c>
      <c r="Z403" s="57">
        <f t="shared" si="161"/>
        <v>0</v>
      </c>
      <c r="AA403" s="57">
        <f t="shared" si="161"/>
        <v>0</v>
      </c>
      <c r="AB403" s="57">
        <f t="shared" si="161"/>
        <v>12593.569083333336</v>
      </c>
      <c r="AC403" s="141">
        <f>SUM(AC404:AC406)</f>
        <v>291.89999999999998</v>
      </c>
      <c r="AD403" s="141">
        <f>SUM(AD404:AD406)</f>
        <v>2607.9129999999996</v>
      </c>
      <c r="AE403" s="141">
        <f>SUM(AE404:AE406)</f>
        <v>10277.556083333337</v>
      </c>
      <c r="AF403" s="269">
        <f t="shared" si="139"/>
        <v>0.7</v>
      </c>
      <c r="AG403" s="270">
        <f>SUM(AG404:AG406)</f>
        <v>4815.72</v>
      </c>
      <c r="AH403" s="270"/>
      <c r="AI403" s="141">
        <v>2207.8000000000002</v>
      </c>
      <c r="AJ403" s="233">
        <v>0.6999989824989824</v>
      </c>
      <c r="AK403" s="57">
        <v>4815.7129999999997</v>
      </c>
      <c r="AL403" s="57"/>
      <c r="AM403" s="433">
        <v>0</v>
      </c>
      <c r="AN403" s="57">
        <v>0</v>
      </c>
    </row>
    <row r="404" spans="2:40" s="1" customFormat="1" ht="15.75" x14ac:dyDescent="0.25">
      <c r="B404" s="34">
        <v>392</v>
      </c>
      <c r="C404" s="687"/>
      <c r="D404" s="15" t="s">
        <v>320</v>
      </c>
      <c r="E404" s="116">
        <v>3</v>
      </c>
      <c r="F404" s="116">
        <v>15</v>
      </c>
      <c r="G404" s="116">
        <v>15</v>
      </c>
      <c r="H404" s="69">
        <v>1594.0000000000002</v>
      </c>
      <c r="I404" s="69">
        <v>52.1</v>
      </c>
      <c r="J404" s="80">
        <v>0.4055332496863237</v>
      </c>
      <c r="K404" s="69">
        <v>646.42000000000007</v>
      </c>
      <c r="L404" s="80">
        <v>0</v>
      </c>
      <c r="M404" s="69">
        <v>0</v>
      </c>
      <c r="N404" s="80">
        <v>0</v>
      </c>
      <c r="O404" s="69">
        <v>0</v>
      </c>
      <c r="P404" s="69">
        <v>0</v>
      </c>
      <c r="Q404" s="69">
        <v>0</v>
      </c>
      <c r="R404" s="69">
        <v>15.3</v>
      </c>
      <c r="S404" s="69">
        <v>5.3</v>
      </c>
      <c r="T404" s="69">
        <v>237.45725000000002</v>
      </c>
      <c r="U404" s="80">
        <v>3.6380803011292345E-2</v>
      </c>
      <c r="V404" s="69"/>
      <c r="W404" s="80">
        <f t="shared" si="141"/>
        <v>0.33649121706398988</v>
      </c>
      <c r="X404" s="69">
        <v>536.36699999999996</v>
      </c>
      <c r="Y404" s="69">
        <v>0</v>
      </c>
      <c r="Z404" s="69">
        <v>0</v>
      </c>
      <c r="AA404" s="69">
        <v>0</v>
      </c>
      <c r="AB404" s="60">
        <f>H404+I404+K404+M404+O404+P404+Q404+R404+S404+T404+V404+X404+Y404+Z404+AA404</f>
        <v>3086.9442500000005</v>
      </c>
      <c r="AC404" s="143">
        <v>71.599999999999994</v>
      </c>
      <c r="AD404" s="69">
        <f>AC404+Y404+X404+V404</f>
        <v>607.96699999999998</v>
      </c>
      <c r="AE404" s="69">
        <f>H404+I404+K404+M404+O404+Q404+R404+S404+T404+Z404+AA404</f>
        <v>2550.5772500000007</v>
      </c>
      <c r="AF404" s="277">
        <f t="shared" si="139"/>
        <v>0.7</v>
      </c>
      <c r="AG404" s="278">
        <f>H404*AF404</f>
        <v>1115.8000000000002</v>
      </c>
      <c r="AH404" s="278"/>
      <c r="AI404" s="225">
        <v>507.8</v>
      </c>
      <c r="AJ404" s="238">
        <v>0.69997929736511899</v>
      </c>
      <c r="AK404" s="60">
        <v>1115.7669999999998</v>
      </c>
      <c r="AL404" s="69"/>
      <c r="AM404" s="438">
        <v>0</v>
      </c>
      <c r="AN404" s="69">
        <v>0</v>
      </c>
    </row>
    <row r="405" spans="2:40" s="1" customFormat="1" ht="15.75" x14ac:dyDescent="0.25">
      <c r="B405" s="34">
        <v>393</v>
      </c>
      <c r="C405" s="687"/>
      <c r="D405" s="15" t="s">
        <v>321</v>
      </c>
      <c r="E405" s="116">
        <v>5</v>
      </c>
      <c r="F405" s="116">
        <v>25</v>
      </c>
      <c r="G405" s="116">
        <v>24</v>
      </c>
      <c r="H405" s="69">
        <v>3117.4</v>
      </c>
      <c r="I405" s="69">
        <v>79.2</v>
      </c>
      <c r="J405" s="80">
        <v>0.26868544299736957</v>
      </c>
      <c r="K405" s="69">
        <v>837.59999999999991</v>
      </c>
      <c r="L405" s="80">
        <v>0</v>
      </c>
      <c r="M405" s="69">
        <v>0</v>
      </c>
      <c r="N405" s="80">
        <v>0</v>
      </c>
      <c r="O405" s="69">
        <v>0</v>
      </c>
      <c r="P405" s="69">
        <v>0</v>
      </c>
      <c r="Q405" s="69">
        <v>0</v>
      </c>
      <c r="R405" s="69">
        <v>17.3</v>
      </c>
      <c r="S405" s="69">
        <v>5.3</v>
      </c>
      <c r="T405" s="69">
        <v>425.51524999999998</v>
      </c>
      <c r="U405" s="80">
        <v>3.587188041316481E-2</v>
      </c>
      <c r="V405" s="69"/>
      <c r="W405" s="80">
        <f t="shared" si="141"/>
        <v>0.33662122281388329</v>
      </c>
      <c r="X405" s="69">
        <v>1049.3829999999998</v>
      </c>
      <c r="Y405" s="69">
        <v>0</v>
      </c>
      <c r="Z405" s="69">
        <v>0</v>
      </c>
      <c r="AA405" s="69">
        <v>0</v>
      </c>
      <c r="AB405" s="60">
        <f>H405+I405+K405+M405+O405+P405+Q405+R405+S405+T405+V405+X405+Y405+Z405+AA405</f>
        <v>5531.6982500000004</v>
      </c>
      <c r="AC405" s="143">
        <v>128.19999999999999</v>
      </c>
      <c r="AD405" s="69">
        <f>AC405+Y405+X405+V405</f>
        <v>1177.5829999999999</v>
      </c>
      <c r="AE405" s="69">
        <f>H405+I405+K405+M405+O405+Q405+R405+S405+T405+Z405+AA405</f>
        <v>4482.3152500000006</v>
      </c>
      <c r="AF405" s="277">
        <f t="shared" si="139"/>
        <v>0.7</v>
      </c>
      <c r="AG405" s="278">
        <f>H405*AF405</f>
        <v>2182.1799999999998</v>
      </c>
      <c r="AH405" s="278"/>
      <c r="AI405" s="225">
        <v>1004.6</v>
      </c>
      <c r="AJ405" s="238">
        <v>0.70000096234041187</v>
      </c>
      <c r="AK405" s="60">
        <v>2182.183</v>
      </c>
      <c r="AL405" s="69"/>
      <c r="AM405" s="438">
        <v>0</v>
      </c>
      <c r="AN405" s="69">
        <v>0</v>
      </c>
    </row>
    <row r="406" spans="2:40" s="1" customFormat="1" ht="15.75" x14ac:dyDescent="0.25">
      <c r="B406" s="34">
        <v>394</v>
      </c>
      <c r="C406" s="687"/>
      <c r="D406" s="15" t="s">
        <v>322</v>
      </c>
      <c r="E406" s="116">
        <v>4</v>
      </c>
      <c r="F406" s="116">
        <v>18</v>
      </c>
      <c r="G406" s="116">
        <v>18</v>
      </c>
      <c r="H406" s="69">
        <v>2168.2000000000003</v>
      </c>
      <c r="I406" s="69">
        <v>65.8</v>
      </c>
      <c r="J406" s="80">
        <v>0.31265565907204129</v>
      </c>
      <c r="K406" s="69">
        <v>677.9</v>
      </c>
      <c r="L406" s="80">
        <v>0</v>
      </c>
      <c r="M406" s="69">
        <v>0</v>
      </c>
      <c r="N406" s="80">
        <v>0</v>
      </c>
      <c r="O406" s="69">
        <v>0</v>
      </c>
      <c r="P406" s="69">
        <v>0</v>
      </c>
      <c r="Q406" s="69">
        <v>0</v>
      </c>
      <c r="R406" s="69">
        <v>21.700000000000003</v>
      </c>
      <c r="S406" s="69">
        <v>5.3</v>
      </c>
      <c r="T406" s="69">
        <v>305.76358333333337</v>
      </c>
      <c r="U406" s="80">
        <v>3.5826492021031262E-2</v>
      </c>
      <c r="V406" s="69"/>
      <c r="W406" s="80">
        <f t="shared" si="141"/>
        <v>0.33680610644774461</v>
      </c>
      <c r="X406" s="69">
        <v>730.26299999999992</v>
      </c>
      <c r="Y406" s="69">
        <v>0</v>
      </c>
      <c r="Z406" s="69">
        <v>0</v>
      </c>
      <c r="AA406" s="69">
        <v>0</v>
      </c>
      <c r="AB406" s="60">
        <f>H406+I406+K406+M406+O406+P406+Q406+R406+S406+T406+V406+X406+Y406+Z406+AA406</f>
        <v>3974.9265833333338</v>
      </c>
      <c r="AC406" s="143">
        <v>92.1</v>
      </c>
      <c r="AD406" s="69">
        <f>AC406+Y406+X406+V406</f>
        <v>822.36299999999994</v>
      </c>
      <c r="AE406" s="69">
        <f>H406+I406+K406+M406+O406+Q406+R406+S406+T406+Z406+AA406</f>
        <v>3244.6635833333339</v>
      </c>
      <c r="AF406" s="277">
        <f t="shared" ref="AF406:AF469" si="162">$AF$6</f>
        <v>0.7</v>
      </c>
      <c r="AG406" s="278">
        <f>H406*AF406</f>
        <v>1517.74</v>
      </c>
      <c r="AH406" s="278"/>
      <c r="AI406" s="225">
        <v>695.4</v>
      </c>
      <c r="AJ406" s="238">
        <v>0.70001060787750191</v>
      </c>
      <c r="AK406" s="60">
        <v>1517.7629999999999</v>
      </c>
      <c r="AL406" s="69"/>
      <c r="AM406" s="438">
        <v>0</v>
      </c>
      <c r="AN406" s="69">
        <v>0</v>
      </c>
    </row>
    <row r="407" spans="2:40" s="1" customFormat="1" ht="15.75" x14ac:dyDescent="0.25">
      <c r="B407" s="34">
        <v>395</v>
      </c>
      <c r="C407" s="687" t="s">
        <v>323</v>
      </c>
      <c r="D407" s="11" t="s">
        <v>124</v>
      </c>
      <c r="E407" s="125">
        <f t="shared" ref="E407:AB407" si="163">SUM(E408)</f>
        <v>8</v>
      </c>
      <c r="F407" s="125">
        <f t="shared" si="163"/>
        <v>43</v>
      </c>
      <c r="G407" s="125">
        <f t="shared" si="163"/>
        <v>43</v>
      </c>
      <c r="H407" s="57">
        <f t="shared" si="163"/>
        <v>3877.4500000000003</v>
      </c>
      <c r="I407" s="57">
        <f t="shared" si="163"/>
        <v>164</v>
      </c>
      <c r="J407" s="82">
        <f>K407/H407</f>
        <v>0.32838592373853953</v>
      </c>
      <c r="K407" s="57">
        <f t="shared" si="163"/>
        <v>1273.3000000000002</v>
      </c>
      <c r="L407" s="82">
        <f>M407/H407</f>
        <v>0</v>
      </c>
      <c r="M407" s="57">
        <f t="shared" si="163"/>
        <v>0</v>
      </c>
      <c r="N407" s="82">
        <f t="shared" si="163"/>
        <v>0</v>
      </c>
      <c r="O407" s="57">
        <f t="shared" si="163"/>
        <v>0</v>
      </c>
      <c r="P407" s="57">
        <f t="shared" si="163"/>
        <v>0</v>
      </c>
      <c r="Q407" s="57">
        <f t="shared" si="163"/>
        <v>0</v>
      </c>
      <c r="R407" s="57">
        <f t="shared" si="163"/>
        <v>56.6</v>
      </c>
      <c r="S407" s="57">
        <f t="shared" si="163"/>
        <v>8.4</v>
      </c>
      <c r="T407" s="57">
        <f t="shared" si="163"/>
        <v>556.98841666666681</v>
      </c>
      <c r="U407" s="82">
        <f>V407/H407</f>
        <v>0</v>
      </c>
      <c r="V407" s="57">
        <f t="shared" si="163"/>
        <v>0</v>
      </c>
      <c r="W407" s="82">
        <f t="shared" si="141"/>
        <v>0.33633212549484837</v>
      </c>
      <c r="X407" s="57">
        <f t="shared" si="163"/>
        <v>1304.1109999999999</v>
      </c>
      <c r="Y407" s="57">
        <f t="shared" si="163"/>
        <v>0</v>
      </c>
      <c r="Z407" s="57">
        <f t="shared" si="163"/>
        <v>0</v>
      </c>
      <c r="AA407" s="57">
        <f t="shared" si="163"/>
        <v>0</v>
      </c>
      <c r="AB407" s="57">
        <f t="shared" si="163"/>
        <v>7240.8494166666669</v>
      </c>
      <c r="AC407" s="141">
        <f>SUM(AC408)</f>
        <v>168</v>
      </c>
      <c r="AD407" s="141">
        <f>SUM(AD408)</f>
        <v>1472.1109999999999</v>
      </c>
      <c r="AE407" s="141">
        <f>SUM(AE408)</f>
        <v>5936.738416666667</v>
      </c>
      <c r="AF407" s="269">
        <f t="shared" si="162"/>
        <v>0.7</v>
      </c>
      <c r="AG407" s="270">
        <f>SUM(AG408)</f>
        <v>2714.2150000000001</v>
      </c>
      <c r="AH407" s="270"/>
      <c r="AI407" s="141">
        <v>1242.0999999999999</v>
      </c>
      <c r="AJ407" s="233">
        <v>0.69999896839417652</v>
      </c>
      <c r="AK407" s="57">
        <v>2714.2109999999998</v>
      </c>
      <c r="AL407" s="57"/>
      <c r="AM407" s="433">
        <v>0</v>
      </c>
      <c r="AN407" s="57">
        <v>197.7</v>
      </c>
    </row>
    <row r="408" spans="2:40" s="1" customFormat="1" ht="15.75" x14ac:dyDescent="0.25">
      <c r="B408" s="34">
        <v>396</v>
      </c>
      <c r="C408" s="687"/>
      <c r="D408" s="15" t="s">
        <v>324</v>
      </c>
      <c r="E408" s="116">
        <v>8</v>
      </c>
      <c r="F408" s="116">
        <v>43</v>
      </c>
      <c r="G408" s="116">
        <v>43</v>
      </c>
      <c r="H408" s="69">
        <v>3877.4500000000003</v>
      </c>
      <c r="I408" s="69">
        <v>164</v>
      </c>
      <c r="J408" s="80">
        <v>0.32838592373853953</v>
      </c>
      <c r="K408" s="69">
        <v>1273.3000000000002</v>
      </c>
      <c r="L408" s="80">
        <v>0</v>
      </c>
      <c r="M408" s="69">
        <v>0</v>
      </c>
      <c r="N408" s="80">
        <v>0</v>
      </c>
      <c r="O408" s="69">
        <v>0</v>
      </c>
      <c r="P408" s="69">
        <v>0</v>
      </c>
      <c r="Q408" s="69">
        <v>0</v>
      </c>
      <c r="R408" s="69">
        <v>56.6</v>
      </c>
      <c r="S408" s="69">
        <v>8.4</v>
      </c>
      <c r="T408" s="69">
        <v>556.98841666666681</v>
      </c>
      <c r="U408" s="80">
        <v>3.5455260544945771E-2</v>
      </c>
      <c r="V408" s="69"/>
      <c r="W408" s="80">
        <f t="shared" si="141"/>
        <v>0.33633212549484837</v>
      </c>
      <c r="X408" s="69">
        <v>1304.1109999999999</v>
      </c>
      <c r="Y408" s="69">
        <v>0</v>
      </c>
      <c r="Z408" s="69">
        <v>0</v>
      </c>
      <c r="AA408" s="69">
        <v>0</v>
      </c>
      <c r="AB408" s="60">
        <f>H408+I408+K408+M408+O408+P408+Q408+R408+S408+T408+V408+X408+Y408+Z408+AA408</f>
        <v>7240.8494166666669</v>
      </c>
      <c r="AC408" s="143">
        <v>168</v>
      </c>
      <c r="AD408" s="69">
        <f>AC408+Y408+X408+V408</f>
        <v>1472.1109999999999</v>
      </c>
      <c r="AE408" s="69">
        <f>H408+I408+K408+M408+O408+Q408+R408+S408+T408+Z408+AA408</f>
        <v>5936.738416666667</v>
      </c>
      <c r="AF408" s="277">
        <f t="shared" si="162"/>
        <v>0.7</v>
      </c>
      <c r="AG408" s="278">
        <f>H408*AF408</f>
        <v>2714.2150000000001</v>
      </c>
      <c r="AH408" s="278"/>
      <c r="AI408" s="225">
        <v>1242.0999999999999</v>
      </c>
      <c r="AJ408" s="238">
        <v>0.69999896839417652</v>
      </c>
      <c r="AK408" s="60">
        <v>2714.2109999999998</v>
      </c>
      <c r="AL408" s="69">
        <v>113</v>
      </c>
      <c r="AM408" s="438">
        <v>5.0999999999999997E-2</v>
      </c>
      <c r="AN408" s="69">
        <v>197.7</v>
      </c>
    </row>
    <row r="409" spans="2:40" s="1" customFormat="1" ht="15.75" x14ac:dyDescent="0.25">
      <c r="B409" s="34">
        <v>397</v>
      </c>
      <c r="C409" s="687" t="s">
        <v>325</v>
      </c>
      <c r="D409" s="11" t="s">
        <v>124</v>
      </c>
      <c r="E409" s="125">
        <f t="shared" ref="E409:AB409" si="164">SUM(E410)</f>
        <v>9</v>
      </c>
      <c r="F409" s="125">
        <f t="shared" si="164"/>
        <v>29</v>
      </c>
      <c r="G409" s="125">
        <f t="shared" si="164"/>
        <v>25</v>
      </c>
      <c r="H409" s="57">
        <f t="shared" si="164"/>
        <v>3218.5</v>
      </c>
      <c r="I409" s="57">
        <f t="shared" si="164"/>
        <v>102</v>
      </c>
      <c r="J409" s="82">
        <f>K409/H409</f>
        <v>0.25688985552275906</v>
      </c>
      <c r="K409" s="57">
        <f t="shared" si="164"/>
        <v>826.80000000000007</v>
      </c>
      <c r="L409" s="82">
        <f>M409/H409</f>
        <v>0</v>
      </c>
      <c r="M409" s="57">
        <f t="shared" si="164"/>
        <v>0</v>
      </c>
      <c r="N409" s="82">
        <f t="shared" si="164"/>
        <v>0</v>
      </c>
      <c r="O409" s="57">
        <f t="shared" si="164"/>
        <v>0</v>
      </c>
      <c r="P409" s="57">
        <f t="shared" si="164"/>
        <v>0</v>
      </c>
      <c r="Q409" s="57">
        <f t="shared" si="164"/>
        <v>0</v>
      </c>
      <c r="R409" s="57">
        <f t="shared" si="164"/>
        <v>55.8</v>
      </c>
      <c r="S409" s="57">
        <f t="shared" si="164"/>
        <v>8.4</v>
      </c>
      <c r="T409" s="57">
        <f t="shared" si="164"/>
        <v>432.86783333333335</v>
      </c>
      <c r="U409" s="82">
        <f>V409/H409</f>
        <v>0</v>
      </c>
      <c r="V409" s="57">
        <f t="shared" si="164"/>
        <v>0</v>
      </c>
      <c r="W409" s="82">
        <f t="shared" ref="W409:W472" si="165">X409/H409</f>
        <v>0.33527668168401425</v>
      </c>
      <c r="X409" s="57">
        <f t="shared" si="164"/>
        <v>1079.088</v>
      </c>
      <c r="Y409" s="57">
        <f t="shared" si="164"/>
        <v>0</v>
      </c>
      <c r="Z409" s="57">
        <f t="shared" si="164"/>
        <v>0</v>
      </c>
      <c r="AA409" s="57">
        <f t="shared" si="164"/>
        <v>0</v>
      </c>
      <c r="AB409" s="57">
        <f t="shared" si="164"/>
        <v>5723.4558333333334</v>
      </c>
      <c r="AC409" s="141">
        <f>SUM(AC410)</f>
        <v>132.80000000000001</v>
      </c>
      <c r="AD409" s="141">
        <f>SUM(AD410)</f>
        <v>1211.8879999999999</v>
      </c>
      <c r="AE409" s="141">
        <f>SUM(AE410)</f>
        <v>4644.3678333333337</v>
      </c>
      <c r="AF409" s="269">
        <f t="shared" si="162"/>
        <v>0.7</v>
      </c>
      <c r="AG409" s="270">
        <f>SUM(AG410)</f>
        <v>2252.9499999999998</v>
      </c>
      <c r="AH409" s="270"/>
      <c r="AI409" s="141">
        <v>1041.0999999999999</v>
      </c>
      <c r="AJ409" s="233">
        <v>0.70001180674227115</v>
      </c>
      <c r="AK409" s="57">
        <v>2252.9879999999998</v>
      </c>
      <c r="AL409" s="57"/>
      <c r="AM409" s="433">
        <v>0</v>
      </c>
      <c r="AN409" s="57">
        <v>228.5</v>
      </c>
    </row>
    <row r="410" spans="2:40" s="1" customFormat="1" ht="15.75" x14ac:dyDescent="0.25">
      <c r="B410" s="34">
        <v>398</v>
      </c>
      <c r="C410" s="687"/>
      <c r="D410" s="15" t="s">
        <v>326</v>
      </c>
      <c r="E410" s="116">
        <v>9</v>
      </c>
      <c r="F410" s="116">
        <v>29</v>
      </c>
      <c r="G410" s="116">
        <v>25</v>
      </c>
      <c r="H410" s="69">
        <v>3218.5</v>
      </c>
      <c r="I410" s="69">
        <v>102</v>
      </c>
      <c r="J410" s="80">
        <v>0.25688985552275906</v>
      </c>
      <c r="K410" s="69">
        <v>826.80000000000007</v>
      </c>
      <c r="L410" s="80">
        <v>0</v>
      </c>
      <c r="M410" s="69">
        <v>0</v>
      </c>
      <c r="N410" s="80">
        <v>0</v>
      </c>
      <c r="O410" s="69">
        <v>0</v>
      </c>
      <c r="P410" s="69">
        <v>0</v>
      </c>
      <c r="Q410" s="69">
        <v>0</v>
      </c>
      <c r="R410" s="69">
        <v>55.8</v>
      </c>
      <c r="S410" s="69">
        <v>8.4</v>
      </c>
      <c r="T410" s="69">
        <v>432.86783333333335</v>
      </c>
      <c r="U410" s="80">
        <v>3.4220288954481905E-2</v>
      </c>
      <c r="V410" s="69"/>
      <c r="W410" s="80">
        <f t="shared" si="165"/>
        <v>0.33527668168401425</v>
      </c>
      <c r="X410" s="69">
        <v>1079.088</v>
      </c>
      <c r="Y410" s="69">
        <v>0</v>
      </c>
      <c r="Z410" s="69">
        <v>0</v>
      </c>
      <c r="AA410" s="69">
        <v>0</v>
      </c>
      <c r="AB410" s="60">
        <f>H410+I410+K410+M410+O410+P410+Q410+R410+S410+T410+V410+X410+Y410+Z410+AA410</f>
        <v>5723.4558333333334</v>
      </c>
      <c r="AC410" s="143">
        <v>132.80000000000001</v>
      </c>
      <c r="AD410" s="69">
        <f>AC410+Y410+X410+V410</f>
        <v>1211.8879999999999</v>
      </c>
      <c r="AE410" s="69">
        <f>H410+I410+K410+M410+O410+Q410+R410+S410+T410+Z410+AA410</f>
        <v>4644.3678333333337</v>
      </c>
      <c r="AF410" s="277">
        <f t="shared" si="162"/>
        <v>0.7</v>
      </c>
      <c r="AG410" s="278">
        <f>H410*AF410</f>
        <v>2252.9499999999998</v>
      </c>
      <c r="AH410" s="278"/>
      <c r="AI410" s="225">
        <v>1041.0999999999999</v>
      </c>
      <c r="AJ410" s="238">
        <v>0.70001180674227115</v>
      </c>
      <c r="AK410" s="60">
        <v>2252.9879999999998</v>
      </c>
      <c r="AL410" s="69">
        <v>234</v>
      </c>
      <c r="AM410" s="438">
        <v>7.0999999999999994E-2</v>
      </c>
      <c r="AN410" s="69">
        <v>228.5</v>
      </c>
    </row>
    <row r="411" spans="2:40" s="1" customFormat="1" ht="15.75" x14ac:dyDescent="0.25">
      <c r="B411" s="34">
        <v>399</v>
      </c>
      <c r="C411" s="687" t="s">
        <v>327</v>
      </c>
      <c r="D411" s="11" t="s">
        <v>124</v>
      </c>
      <c r="E411" s="125">
        <f t="shared" ref="E411:AB411" si="166">SUM(E412:E413)</f>
        <v>7</v>
      </c>
      <c r="F411" s="125">
        <f t="shared" si="166"/>
        <v>42</v>
      </c>
      <c r="G411" s="125">
        <f t="shared" si="166"/>
        <v>39</v>
      </c>
      <c r="H411" s="57">
        <f t="shared" si="166"/>
        <v>4543.1999999999989</v>
      </c>
      <c r="I411" s="57">
        <f t="shared" si="166"/>
        <v>147.60000000000002</v>
      </c>
      <c r="J411" s="82">
        <f>K411/H411</f>
        <v>0.34218172213417863</v>
      </c>
      <c r="K411" s="57">
        <f t="shared" si="166"/>
        <v>1554.6</v>
      </c>
      <c r="L411" s="82">
        <f>M411/H411</f>
        <v>0</v>
      </c>
      <c r="M411" s="57">
        <f t="shared" si="166"/>
        <v>0</v>
      </c>
      <c r="N411" s="82">
        <f t="shared" si="166"/>
        <v>0</v>
      </c>
      <c r="O411" s="57">
        <f t="shared" si="166"/>
        <v>0</v>
      </c>
      <c r="P411" s="57">
        <f t="shared" si="166"/>
        <v>0</v>
      </c>
      <c r="Q411" s="57">
        <f t="shared" si="166"/>
        <v>0</v>
      </c>
      <c r="R411" s="57">
        <f t="shared" si="166"/>
        <v>69.2</v>
      </c>
      <c r="S411" s="57">
        <f t="shared" si="166"/>
        <v>21.2</v>
      </c>
      <c r="T411" s="57">
        <f t="shared" si="166"/>
        <v>655.4815000000001</v>
      </c>
      <c r="U411" s="82">
        <f>V411/H411</f>
        <v>0</v>
      </c>
      <c r="V411" s="57">
        <f t="shared" si="166"/>
        <v>0</v>
      </c>
      <c r="W411" s="82">
        <f t="shared" si="165"/>
        <v>0.33676219404824803</v>
      </c>
      <c r="X411" s="57">
        <f t="shared" si="166"/>
        <v>1529.9780000000001</v>
      </c>
      <c r="Y411" s="57">
        <f t="shared" si="166"/>
        <v>0</v>
      </c>
      <c r="Z411" s="57">
        <f t="shared" si="166"/>
        <v>0</v>
      </c>
      <c r="AA411" s="57">
        <f t="shared" si="166"/>
        <v>0</v>
      </c>
      <c r="AB411" s="57">
        <f t="shared" si="166"/>
        <v>8521.2595000000001</v>
      </c>
      <c r="AC411" s="141">
        <f>SUM(AC412:AC413)</f>
        <v>197.7</v>
      </c>
      <c r="AD411" s="141">
        <f>SUM(AD412:AD413)</f>
        <v>1727.6780000000001</v>
      </c>
      <c r="AE411" s="141">
        <f>SUM(AE412:AE413)</f>
        <v>6991.2814999999991</v>
      </c>
      <c r="AF411" s="269">
        <f t="shared" si="162"/>
        <v>0.7</v>
      </c>
      <c r="AG411" s="270">
        <f>SUM(AG412:AG413)</f>
        <v>3180.2399999999993</v>
      </c>
      <c r="AH411" s="270"/>
      <c r="AI411" s="141">
        <v>1452.6</v>
      </c>
      <c r="AJ411" s="233">
        <v>0.70000836414861789</v>
      </c>
      <c r="AK411" s="57">
        <v>3180.2780000000002</v>
      </c>
      <c r="AL411" s="57"/>
      <c r="AM411" s="433">
        <v>0</v>
      </c>
      <c r="AN411" s="57">
        <v>135.1</v>
      </c>
    </row>
    <row r="412" spans="2:40" s="1" customFormat="1" ht="15.75" x14ac:dyDescent="0.25">
      <c r="B412" s="34">
        <v>400</v>
      </c>
      <c r="C412" s="687"/>
      <c r="D412" s="15" t="s">
        <v>328</v>
      </c>
      <c r="E412" s="116">
        <v>3</v>
      </c>
      <c r="F412" s="116">
        <v>16</v>
      </c>
      <c r="G412" s="116">
        <v>16</v>
      </c>
      <c r="H412" s="69">
        <v>1893.2999999999997</v>
      </c>
      <c r="I412" s="69">
        <v>64.8</v>
      </c>
      <c r="J412" s="80">
        <v>0.32773464321554963</v>
      </c>
      <c r="K412" s="69">
        <v>620.5</v>
      </c>
      <c r="L412" s="80">
        <v>0</v>
      </c>
      <c r="M412" s="69">
        <v>0</v>
      </c>
      <c r="N412" s="80">
        <v>0</v>
      </c>
      <c r="O412" s="69">
        <v>0</v>
      </c>
      <c r="P412" s="69">
        <v>0</v>
      </c>
      <c r="Q412" s="69">
        <v>0</v>
      </c>
      <c r="R412" s="69">
        <v>34.6</v>
      </c>
      <c r="S412" s="69">
        <v>10.6</v>
      </c>
      <c r="T412" s="69">
        <v>271.81841666666668</v>
      </c>
      <c r="U412" s="80">
        <v>3.4694448845930398E-2</v>
      </c>
      <c r="V412" s="69"/>
      <c r="W412" s="80">
        <f t="shared" si="165"/>
        <v>0.33698885543759577</v>
      </c>
      <c r="X412" s="69">
        <v>638.02099999999996</v>
      </c>
      <c r="Y412" s="69">
        <v>0</v>
      </c>
      <c r="Z412" s="69">
        <v>0</v>
      </c>
      <c r="AA412" s="69">
        <v>0</v>
      </c>
      <c r="AB412" s="60">
        <f>H412+I412+K412+M412+O412+P412+Q412+R412+S412+T412+V412+X412+Y412+Z412+AA412</f>
        <v>3533.639416666666</v>
      </c>
      <c r="AC412" s="143">
        <v>82</v>
      </c>
      <c r="AD412" s="69">
        <f>AC412+Y412+X412+V412</f>
        <v>720.02099999999996</v>
      </c>
      <c r="AE412" s="69">
        <f>H412+I412+K412+M412+O412+Q412+R412+S412+T412+Z412+AA412</f>
        <v>2895.6184166666658</v>
      </c>
      <c r="AF412" s="277">
        <f t="shared" si="162"/>
        <v>0.7</v>
      </c>
      <c r="AG412" s="278">
        <f>H412*AF412</f>
        <v>1325.3099999999997</v>
      </c>
      <c r="AH412" s="278"/>
      <c r="AI412" s="225">
        <v>605.29999999999995</v>
      </c>
      <c r="AJ412" s="238">
        <v>0.70000580996144302</v>
      </c>
      <c r="AK412" s="60">
        <v>1325.3209999999999</v>
      </c>
      <c r="AL412" s="69"/>
      <c r="AM412" s="438">
        <v>0</v>
      </c>
      <c r="AN412" s="69">
        <v>0</v>
      </c>
    </row>
    <row r="413" spans="2:40" s="1" customFormat="1" ht="15.75" x14ac:dyDescent="0.25">
      <c r="B413" s="34">
        <v>401</v>
      </c>
      <c r="C413" s="687"/>
      <c r="D413" s="15" t="s">
        <v>329</v>
      </c>
      <c r="E413" s="116">
        <v>4</v>
      </c>
      <c r="F413" s="116">
        <v>26</v>
      </c>
      <c r="G413" s="116">
        <v>23</v>
      </c>
      <c r="H413" s="69">
        <v>2649.8999999999996</v>
      </c>
      <c r="I413" s="69">
        <v>82.800000000000011</v>
      </c>
      <c r="J413" s="80">
        <v>0.35250386807049322</v>
      </c>
      <c r="K413" s="69">
        <v>934.09999999999991</v>
      </c>
      <c r="L413" s="80">
        <v>0</v>
      </c>
      <c r="M413" s="69">
        <v>0</v>
      </c>
      <c r="N413" s="80">
        <v>0</v>
      </c>
      <c r="O413" s="69">
        <v>0</v>
      </c>
      <c r="P413" s="69">
        <v>0</v>
      </c>
      <c r="Q413" s="69">
        <v>0</v>
      </c>
      <c r="R413" s="69">
        <v>34.6</v>
      </c>
      <c r="S413" s="69">
        <v>10.6</v>
      </c>
      <c r="T413" s="69">
        <v>383.66308333333336</v>
      </c>
      <c r="U413" s="80">
        <v>3.4997169704517161E-2</v>
      </c>
      <c r="V413" s="69"/>
      <c r="W413" s="80">
        <f t="shared" si="165"/>
        <v>0.33660024906600255</v>
      </c>
      <c r="X413" s="69">
        <v>891.95700000000011</v>
      </c>
      <c r="Y413" s="69">
        <v>0</v>
      </c>
      <c r="Z413" s="69">
        <v>0</v>
      </c>
      <c r="AA413" s="69">
        <v>0</v>
      </c>
      <c r="AB413" s="60">
        <f>H413+I413+K413+M413+O413+P413+Q413+R413+S413+T413+V413+X413+Y413+Z413+AA413</f>
        <v>4987.6200833333332</v>
      </c>
      <c r="AC413" s="143">
        <v>115.7</v>
      </c>
      <c r="AD413" s="69">
        <f>AC413+Y413+X413+V413</f>
        <v>1007.6570000000002</v>
      </c>
      <c r="AE413" s="69">
        <f>H413+I413+K413+M413+O413+Q413+R413+S413+T413+Z413+AA413</f>
        <v>4095.6630833333329</v>
      </c>
      <c r="AF413" s="277">
        <f t="shared" si="162"/>
        <v>0.7</v>
      </c>
      <c r="AG413" s="278">
        <f>H413*AF413</f>
        <v>1854.9299999999996</v>
      </c>
      <c r="AH413" s="278"/>
      <c r="AI413" s="225">
        <v>847.3</v>
      </c>
      <c r="AJ413" s="238">
        <v>0.70001018906373835</v>
      </c>
      <c r="AK413" s="60">
        <v>1854.9570000000001</v>
      </c>
      <c r="AL413" s="69">
        <v>137</v>
      </c>
      <c r="AM413" s="438">
        <v>5.0999999999999997E-2</v>
      </c>
      <c r="AN413" s="69">
        <v>135.1</v>
      </c>
    </row>
    <row r="414" spans="2:40" s="1" customFormat="1" ht="15.75" x14ac:dyDescent="0.25">
      <c r="B414" s="34">
        <v>402</v>
      </c>
      <c r="C414" s="687" t="s">
        <v>330</v>
      </c>
      <c r="D414" s="11" t="s">
        <v>124</v>
      </c>
      <c r="E414" s="125">
        <f t="shared" ref="E414:AB414" si="167">SUM(E415)</f>
        <v>19</v>
      </c>
      <c r="F414" s="125">
        <f t="shared" si="167"/>
        <v>86</v>
      </c>
      <c r="G414" s="125">
        <f t="shared" si="167"/>
        <v>82</v>
      </c>
      <c r="H414" s="57">
        <f t="shared" si="167"/>
        <v>7699.5000000000009</v>
      </c>
      <c r="I414" s="57">
        <f t="shared" si="167"/>
        <v>214.8</v>
      </c>
      <c r="J414" s="82">
        <f>K414/H414</f>
        <v>0.28088836937463474</v>
      </c>
      <c r="K414" s="57">
        <f t="shared" si="167"/>
        <v>2162.7000000000003</v>
      </c>
      <c r="L414" s="82">
        <f>M414/H414</f>
        <v>0</v>
      </c>
      <c r="M414" s="57">
        <f t="shared" si="167"/>
        <v>0</v>
      </c>
      <c r="N414" s="82">
        <f t="shared" si="167"/>
        <v>0</v>
      </c>
      <c r="O414" s="57">
        <f t="shared" si="167"/>
        <v>0</v>
      </c>
      <c r="P414" s="57">
        <f t="shared" si="167"/>
        <v>0</v>
      </c>
      <c r="Q414" s="57">
        <f t="shared" si="167"/>
        <v>0</v>
      </c>
      <c r="R414" s="57">
        <f t="shared" si="167"/>
        <v>190.70000000000002</v>
      </c>
      <c r="S414" s="57">
        <f t="shared" si="167"/>
        <v>25.2</v>
      </c>
      <c r="T414" s="57">
        <f t="shared" si="167"/>
        <v>1073.4832500000002</v>
      </c>
      <c r="U414" s="82">
        <f>V414/H414</f>
        <v>0</v>
      </c>
      <c r="V414" s="57">
        <f t="shared" si="167"/>
        <v>0</v>
      </c>
      <c r="W414" s="82">
        <f t="shared" si="165"/>
        <v>0.33624248327813494</v>
      </c>
      <c r="X414" s="57">
        <f t="shared" si="167"/>
        <v>2588.8990000000003</v>
      </c>
      <c r="Y414" s="57">
        <f t="shared" si="167"/>
        <v>0</v>
      </c>
      <c r="Z414" s="57">
        <f t="shared" si="167"/>
        <v>0</v>
      </c>
      <c r="AA414" s="57">
        <f t="shared" si="167"/>
        <v>0</v>
      </c>
      <c r="AB414" s="57">
        <f t="shared" si="167"/>
        <v>13955.282250000004</v>
      </c>
      <c r="AC414" s="141">
        <f>SUM(AC415)</f>
        <v>323.7</v>
      </c>
      <c r="AD414" s="141">
        <f>SUM(AD415)</f>
        <v>2912.5990000000002</v>
      </c>
      <c r="AE414" s="141">
        <f>SUM(AE415)</f>
        <v>11366.383250000003</v>
      </c>
      <c r="AF414" s="269">
        <f t="shared" si="162"/>
        <v>0.7</v>
      </c>
      <c r="AG414" s="270">
        <f>SUM(AG415)</f>
        <v>5389.6500000000005</v>
      </c>
      <c r="AH414" s="270"/>
      <c r="AI414" s="141">
        <v>2477.1</v>
      </c>
      <c r="AJ414" s="233">
        <v>0.70000636404961358</v>
      </c>
      <c r="AK414" s="57">
        <v>5389.6990000000005</v>
      </c>
      <c r="AL414" s="57"/>
      <c r="AM414" s="433">
        <v>0</v>
      </c>
      <c r="AN414" s="57">
        <v>546.70000000000005</v>
      </c>
    </row>
    <row r="415" spans="2:40" s="1" customFormat="1" ht="15.75" x14ac:dyDescent="0.25">
      <c r="B415" s="34">
        <v>403</v>
      </c>
      <c r="C415" s="687"/>
      <c r="D415" s="15" t="s">
        <v>900</v>
      </c>
      <c r="E415" s="116">
        <v>19</v>
      </c>
      <c r="F415" s="116">
        <v>86</v>
      </c>
      <c r="G415" s="116">
        <v>82</v>
      </c>
      <c r="H415" s="69">
        <v>7699.5000000000009</v>
      </c>
      <c r="I415" s="69">
        <v>214.8</v>
      </c>
      <c r="J415" s="80">
        <v>0.28088836937463474</v>
      </c>
      <c r="K415" s="69">
        <v>2162.7000000000003</v>
      </c>
      <c r="L415" s="80">
        <v>0</v>
      </c>
      <c r="M415" s="69">
        <v>0</v>
      </c>
      <c r="N415" s="80">
        <v>0</v>
      </c>
      <c r="O415" s="69">
        <v>0</v>
      </c>
      <c r="P415" s="69">
        <v>0</v>
      </c>
      <c r="Q415" s="69">
        <v>0</v>
      </c>
      <c r="R415" s="69">
        <v>190.70000000000002</v>
      </c>
      <c r="S415" s="69">
        <v>25.2</v>
      </c>
      <c r="T415" s="69">
        <v>1073.4832500000002</v>
      </c>
      <c r="U415" s="80">
        <v>3.4908370673420348E-2</v>
      </c>
      <c r="V415" s="69"/>
      <c r="W415" s="80">
        <f t="shared" si="165"/>
        <v>0.33624248327813494</v>
      </c>
      <c r="X415" s="69">
        <v>2588.8990000000003</v>
      </c>
      <c r="Y415" s="69">
        <v>0</v>
      </c>
      <c r="Z415" s="69">
        <v>0</v>
      </c>
      <c r="AA415" s="69">
        <v>0</v>
      </c>
      <c r="AB415" s="60">
        <f>H415+I415+K415+M415+O415+P415+Q415+R415+S415+T415+V415+X415+Y415+Z415+AA415</f>
        <v>13955.282250000004</v>
      </c>
      <c r="AC415" s="143">
        <v>323.7</v>
      </c>
      <c r="AD415" s="69">
        <f>AC415+Y415+X415+V415</f>
        <v>2912.5990000000002</v>
      </c>
      <c r="AE415" s="69">
        <f>H415+I415+K415+M415+O415+Q415+R415+S415+T415+Z415+AA415</f>
        <v>11366.383250000003</v>
      </c>
      <c r="AF415" s="277">
        <f t="shared" si="162"/>
        <v>0.7</v>
      </c>
      <c r="AG415" s="278">
        <f>H415*AF415</f>
        <v>5389.6500000000005</v>
      </c>
      <c r="AH415" s="278"/>
      <c r="AI415" s="225">
        <v>2477.1</v>
      </c>
      <c r="AJ415" s="238">
        <v>0.70000636404961358</v>
      </c>
      <c r="AK415" s="60">
        <v>5389.6990000000005</v>
      </c>
      <c r="AL415" s="69">
        <v>213</v>
      </c>
      <c r="AM415" s="438">
        <v>7.0999999999999994E-2</v>
      </c>
      <c r="AN415" s="69">
        <v>546.70000000000005</v>
      </c>
    </row>
    <row r="416" spans="2:40" s="1" customFormat="1" ht="15.75" x14ac:dyDescent="0.25">
      <c r="B416" s="34">
        <v>404</v>
      </c>
      <c r="C416" s="687" t="s">
        <v>331</v>
      </c>
      <c r="D416" s="11" t="s">
        <v>124</v>
      </c>
      <c r="E416" s="125">
        <f t="shared" ref="E416:AB416" si="168">SUM(E417:E419)</f>
        <v>15</v>
      </c>
      <c r="F416" s="125">
        <f t="shared" si="168"/>
        <v>64</v>
      </c>
      <c r="G416" s="125">
        <f t="shared" si="168"/>
        <v>61</v>
      </c>
      <c r="H416" s="57">
        <f t="shared" si="168"/>
        <v>6896.35</v>
      </c>
      <c r="I416" s="57">
        <f t="shared" si="168"/>
        <v>216</v>
      </c>
      <c r="J416" s="82">
        <f>K416/H416</f>
        <v>0.34196350243244616</v>
      </c>
      <c r="K416" s="57">
        <f t="shared" si="168"/>
        <v>2358.3000000000002</v>
      </c>
      <c r="L416" s="82">
        <f>M416/H416</f>
        <v>1.9358066223437033E-2</v>
      </c>
      <c r="M416" s="57">
        <f t="shared" si="168"/>
        <v>133.5</v>
      </c>
      <c r="N416" s="82">
        <f t="shared" si="168"/>
        <v>0</v>
      </c>
      <c r="O416" s="57">
        <f t="shared" si="168"/>
        <v>0</v>
      </c>
      <c r="P416" s="57">
        <f t="shared" si="168"/>
        <v>0</v>
      </c>
      <c r="Q416" s="57">
        <f t="shared" si="168"/>
        <v>0</v>
      </c>
      <c r="R416" s="57">
        <f t="shared" si="168"/>
        <v>81.400000000000006</v>
      </c>
      <c r="S416" s="57">
        <f t="shared" si="168"/>
        <v>21.2</v>
      </c>
      <c r="T416" s="57">
        <f t="shared" si="168"/>
        <v>1002.3487666666666</v>
      </c>
      <c r="U416" s="82">
        <f>V416/H416</f>
        <v>0</v>
      </c>
      <c r="V416" s="57">
        <f t="shared" si="168"/>
        <v>0</v>
      </c>
      <c r="W416" s="82">
        <f t="shared" si="165"/>
        <v>0.33661795007503964</v>
      </c>
      <c r="X416" s="57">
        <f t="shared" si="168"/>
        <v>2321.4351999999999</v>
      </c>
      <c r="Y416" s="57">
        <f t="shared" si="168"/>
        <v>0</v>
      </c>
      <c r="Z416" s="57">
        <f t="shared" si="168"/>
        <v>0</v>
      </c>
      <c r="AA416" s="57">
        <f t="shared" si="168"/>
        <v>0</v>
      </c>
      <c r="AB416" s="57">
        <f t="shared" si="168"/>
        <v>13030.533966666666</v>
      </c>
      <c r="AC416" s="141">
        <f>SUM(AC417:AC419)</f>
        <v>302.3</v>
      </c>
      <c r="AD416" s="141">
        <f>SUM(AD417:AD419)</f>
        <v>2623.7352000000001</v>
      </c>
      <c r="AE416" s="141">
        <f>SUM(AE417:AE419)</f>
        <v>10709.098766666668</v>
      </c>
      <c r="AF416" s="269">
        <f t="shared" si="162"/>
        <v>0.7</v>
      </c>
      <c r="AG416" s="270">
        <f>SUM(AG417:AG419)</f>
        <v>4827.4449999999997</v>
      </c>
      <c r="AH416" s="270"/>
      <c r="AI416" s="141">
        <v>2203.6</v>
      </c>
      <c r="AJ416" s="233">
        <v>0.69998407853429701</v>
      </c>
      <c r="AK416" s="57">
        <v>4827.3351999999995</v>
      </c>
      <c r="AL416" s="57"/>
      <c r="AM416" s="433">
        <v>0</v>
      </c>
      <c r="AN416" s="57">
        <v>167</v>
      </c>
    </row>
    <row r="417" spans="2:40" s="1" customFormat="1" ht="15.75" x14ac:dyDescent="0.25">
      <c r="B417" s="34">
        <v>405</v>
      </c>
      <c r="C417" s="687"/>
      <c r="D417" s="15" t="s">
        <v>332</v>
      </c>
      <c r="E417" s="116">
        <v>5</v>
      </c>
      <c r="F417" s="116">
        <v>21</v>
      </c>
      <c r="G417" s="116">
        <v>19</v>
      </c>
      <c r="H417" s="69">
        <v>1838.1000000000001</v>
      </c>
      <c r="I417" s="69">
        <v>66</v>
      </c>
      <c r="J417" s="80">
        <v>0.36913116805396873</v>
      </c>
      <c r="K417" s="69">
        <v>678.5</v>
      </c>
      <c r="L417" s="80">
        <v>7.262934551983026E-2</v>
      </c>
      <c r="M417" s="69">
        <v>133.5</v>
      </c>
      <c r="N417" s="80">
        <v>0</v>
      </c>
      <c r="O417" s="69">
        <v>0</v>
      </c>
      <c r="P417" s="69">
        <v>0</v>
      </c>
      <c r="Q417" s="69">
        <v>0</v>
      </c>
      <c r="R417" s="69">
        <v>12.2</v>
      </c>
      <c r="S417" s="69">
        <v>0</v>
      </c>
      <c r="T417" s="69">
        <v>279.07774999999998</v>
      </c>
      <c r="U417" s="80">
        <v>3.7649202981339426E-2</v>
      </c>
      <c r="V417" s="69"/>
      <c r="W417" s="80">
        <f t="shared" si="165"/>
        <v>0.33764920298133938</v>
      </c>
      <c r="X417" s="69">
        <v>620.63299999999992</v>
      </c>
      <c r="Y417" s="69">
        <v>0</v>
      </c>
      <c r="Z417" s="69">
        <v>0</v>
      </c>
      <c r="AA417" s="69">
        <v>0</v>
      </c>
      <c r="AB417" s="60">
        <f>H417+I417+K417+M417+O417+P417+Q417+R417+S417+T417+V417+X417+Y417+Z417+AA417</f>
        <v>3628.0107499999999</v>
      </c>
      <c r="AC417" s="143">
        <v>84.2</v>
      </c>
      <c r="AD417" s="69">
        <f>AC417+Y417+X417+V417</f>
        <v>704.83299999999997</v>
      </c>
      <c r="AE417" s="69">
        <f>H417+I417+K417+M417+O417+Q417+R417+S417+T417+Z417+AA417</f>
        <v>3007.3777500000001</v>
      </c>
      <c r="AF417" s="277">
        <f t="shared" si="162"/>
        <v>0.7</v>
      </c>
      <c r="AG417" s="278">
        <f>H417*AF417</f>
        <v>1286.67</v>
      </c>
      <c r="AH417" s="278"/>
      <c r="AI417" s="225">
        <v>581.79999999999995</v>
      </c>
      <c r="AJ417" s="238">
        <v>0.69997987051846999</v>
      </c>
      <c r="AK417" s="60">
        <v>1286.6329999999998</v>
      </c>
      <c r="AL417" s="69"/>
      <c r="AM417" s="438">
        <v>0</v>
      </c>
      <c r="AN417" s="69">
        <v>0</v>
      </c>
    </row>
    <row r="418" spans="2:40" s="1" customFormat="1" ht="15.75" x14ac:dyDescent="0.25">
      <c r="B418" s="34">
        <v>406</v>
      </c>
      <c r="C418" s="687"/>
      <c r="D418" s="15" t="s">
        <v>333</v>
      </c>
      <c r="E418" s="116">
        <v>7</v>
      </c>
      <c r="F418" s="116">
        <v>28</v>
      </c>
      <c r="G418" s="116">
        <v>27</v>
      </c>
      <c r="H418" s="69">
        <v>3274.0000000000005</v>
      </c>
      <c r="I418" s="69">
        <v>100.79999999999998</v>
      </c>
      <c r="J418" s="80">
        <v>0.34905314599877818</v>
      </c>
      <c r="K418" s="69">
        <v>1142.8</v>
      </c>
      <c r="L418" s="80">
        <v>0</v>
      </c>
      <c r="M418" s="69">
        <v>0</v>
      </c>
      <c r="N418" s="80">
        <v>0</v>
      </c>
      <c r="O418" s="69">
        <v>0</v>
      </c>
      <c r="P418" s="69">
        <v>0</v>
      </c>
      <c r="Q418" s="69">
        <v>0</v>
      </c>
      <c r="R418" s="69">
        <v>34.6</v>
      </c>
      <c r="S418" s="69">
        <v>10.6</v>
      </c>
      <c r="T418" s="69">
        <v>471.8881833333333</v>
      </c>
      <c r="U418" s="80">
        <v>3.4610323762981059E-2</v>
      </c>
      <c r="V418" s="69"/>
      <c r="W418" s="80">
        <f t="shared" si="165"/>
        <v>0.33593714111178985</v>
      </c>
      <c r="X418" s="69">
        <v>1099.8582000000001</v>
      </c>
      <c r="Y418" s="69">
        <v>0</v>
      </c>
      <c r="Z418" s="69">
        <v>0</v>
      </c>
      <c r="AA418" s="69">
        <v>0</v>
      </c>
      <c r="AB418" s="60">
        <f>H418+I418+K418+M418+O418+P418+Q418+R418+S418+T418+V418+X418+Y418+Z418+AA418</f>
        <v>6134.5463833333342</v>
      </c>
      <c r="AC418" s="143">
        <v>142.30000000000001</v>
      </c>
      <c r="AD418" s="69">
        <f>AC418+Y418+X418+V418</f>
        <v>1242.1582000000001</v>
      </c>
      <c r="AE418" s="69">
        <f>H418+I418+K418+M418+O418+Q418+R418+S418+T418+Z418+AA418</f>
        <v>5034.6881833333346</v>
      </c>
      <c r="AF418" s="277">
        <f t="shared" si="162"/>
        <v>0.7</v>
      </c>
      <c r="AG418" s="278">
        <f>H418*AF418</f>
        <v>2291.8000000000002</v>
      </c>
      <c r="AH418" s="278"/>
      <c r="AI418" s="225">
        <v>1049.5999999999999</v>
      </c>
      <c r="AJ418" s="238">
        <v>0.69998723274282215</v>
      </c>
      <c r="AK418" s="60">
        <v>2291.7582000000002</v>
      </c>
      <c r="AL418" s="69">
        <v>100</v>
      </c>
      <c r="AM418" s="438">
        <v>5.0999999999999997E-2</v>
      </c>
      <c r="AN418" s="69">
        <v>167</v>
      </c>
    </row>
    <row r="419" spans="2:40" s="1" customFormat="1" ht="15.75" x14ac:dyDescent="0.25">
      <c r="B419" s="34">
        <v>407</v>
      </c>
      <c r="C419" s="687"/>
      <c r="D419" s="15" t="s">
        <v>334</v>
      </c>
      <c r="E419" s="116">
        <v>3</v>
      </c>
      <c r="F419" s="116">
        <v>15</v>
      </c>
      <c r="G419" s="116">
        <v>15</v>
      </c>
      <c r="H419" s="69">
        <v>1784.25</v>
      </c>
      <c r="I419" s="69">
        <v>49.2</v>
      </c>
      <c r="J419" s="80">
        <v>0.30096679277007143</v>
      </c>
      <c r="K419" s="69">
        <v>537</v>
      </c>
      <c r="L419" s="80">
        <v>0</v>
      </c>
      <c r="M419" s="69">
        <v>0</v>
      </c>
      <c r="N419" s="80">
        <v>0</v>
      </c>
      <c r="O419" s="69">
        <v>0</v>
      </c>
      <c r="P419" s="69">
        <v>0</v>
      </c>
      <c r="Q419" s="69">
        <v>0</v>
      </c>
      <c r="R419" s="69">
        <v>34.6</v>
      </c>
      <c r="S419" s="69">
        <v>10.6</v>
      </c>
      <c r="T419" s="69">
        <v>251.38283333333334</v>
      </c>
      <c r="U419" s="80">
        <v>3.437018355051142E-2</v>
      </c>
      <c r="V419" s="69"/>
      <c r="W419" s="80">
        <f t="shared" si="165"/>
        <v>0.336804819952361</v>
      </c>
      <c r="X419" s="69">
        <v>600.94400000000007</v>
      </c>
      <c r="Y419" s="69">
        <v>0</v>
      </c>
      <c r="Z419" s="69">
        <v>0</v>
      </c>
      <c r="AA419" s="69">
        <v>0</v>
      </c>
      <c r="AB419" s="60">
        <f>H419+I419+K419+M419+O419+P419+Q419+R419+S419+T419+V419+X419+Y419+Z419+AA419</f>
        <v>3267.9768333333327</v>
      </c>
      <c r="AC419" s="143">
        <v>75.8</v>
      </c>
      <c r="AD419" s="69">
        <f>AC419+Y419+X419+V419</f>
        <v>676.74400000000003</v>
      </c>
      <c r="AE419" s="69">
        <f>H419+I419+K419+M419+O419+Q419+R419+S419+T419+Z419+AA419</f>
        <v>2667.0328333333327</v>
      </c>
      <c r="AF419" s="277">
        <f t="shared" si="162"/>
        <v>0.7</v>
      </c>
      <c r="AG419" s="278">
        <f>H419*AF419</f>
        <v>1248.9749999999999</v>
      </c>
      <c r="AH419" s="278"/>
      <c r="AI419" s="225">
        <v>572.20000000000005</v>
      </c>
      <c r="AJ419" s="238">
        <v>0.69998262575311754</v>
      </c>
      <c r="AK419" s="60">
        <v>1248.944</v>
      </c>
      <c r="AL419" s="69"/>
      <c r="AM419" s="438">
        <v>0</v>
      </c>
      <c r="AN419" s="69">
        <v>0</v>
      </c>
    </row>
    <row r="420" spans="2:40" s="1" customFormat="1" ht="15.75" x14ac:dyDescent="0.25">
      <c r="B420" s="34">
        <v>408</v>
      </c>
      <c r="C420" s="687" t="s">
        <v>335</v>
      </c>
      <c r="D420" s="11" t="s">
        <v>124</v>
      </c>
      <c r="E420" s="125">
        <f t="shared" ref="E420:AB420" si="169">SUM(E421:E422)</f>
        <v>6</v>
      </c>
      <c r="F420" s="125">
        <f t="shared" si="169"/>
        <v>36</v>
      </c>
      <c r="G420" s="125">
        <f t="shared" si="169"/>
        <v>32</v>
      </c>
      <c r="H420" s="57">
        <f t="shared" si="169"/>
        <v>3234.05</v>
      </c>
      <c r="I420" s="57">
        <f t="shared" si="169"/>
        <v>107.2</v>
      </c>
      <c r="J420" s="82">
        <f>K420/H420</f>
        <v>0.29953154713130592</v>
      </c>
      <c r="K420" s="57">
        <f t="shared" si="169"/>
        <v>968.7</v>
      </c>
      <c r="L420" s="82">
        <f>M420/H420</f>
        <v>0</v>
      </c>
      <c r="M420" s="57">
        <f t="shared" si="169"/>
        <v>0</v>
      </c>
      <c r="N420" s="82">
        <f t="shared" si="169"/>
        <v>0</v>
      </c>
      <c r="O420" s="57">
        <f t="shared" si="169"/>
        <v>0</v>
      </c>
      <c r="P420" s="57">
        <f t="shared" si="169"/>
        <v>0</v>
      </c>
      <c r="Q420" s="57">
        <f t="shared" si="169"/>
        <v>2.8</v>
      </c>
      <c r="R420" s="57">
        <f t="shared" si="169"/>
        <v>47.3</v>
      </c>
      <c r="S420" s="57">
        <f t="shared" si="169"/>
        <v>4.2</v>
      </c>
      <c r="T420" s="57">
        <f t="shared" si="169"/>
        <v>454.64650000000006</v>
      </c>
      <c r="U420" s="82">
        <f>V420/H420</f>
        <v>0</v>
      </c>
      <c r="V420" s="57">
        <f t="shared" si="169"/>
        <v>0</v>
      </c>
      <c r="W420" s="82">
        <f t="shared" si="165"/>
        <v>0.3375049860082559</v>
      </c>
      <c r="X420" s="57">
        <f t="shared" si="169"/>
        <v>1091.508</v>
      </c>
      <c r="Y420" s="57">
        <f t="shared" si="169"/>
        <v>0</v>
      </c>
      <c r="Z420" s="57">
        <f t="shared" si="169"/>
        <v>0</v>
      </c>
      <c r="AA420" s="57">
        <f t="shared" si="169"/>
        <v>0</v>
      </c>
      <c r="AB420" s="57">
        <f t="shared" si="169"/>
        <v>5910.4045000000006</v>
      </c>
      <c r="AC420" s="141">
        <f>SUM(AC421:AC422)</f>
        <v>137.1</v>
      </c>
      <c r="AD420" s="141">
        <f>SUM(AD421:AD422)</f>
        <v>1228.6080000000002</v>
      </c>
      <c r="AE420" s="141">
        <f>SUM(AE421:AE422)</f>
        <v>4818.8965000000007</v>
      </c>
      <c r="AF420" s="269">
        <f t="shared" si="162"/>
        <v>0.7</v>
      </c>
      <c r="AG420" s="270">
        <f>SUM(AG421:AG422)</f>
        <v>2263.835</v>
      </c>
      <c r="AH420" s="270"/>
      <c r="AI420" s="141">
        <v>1035.3</v>
      </c>
      <c r="AJ420" s="233">
        <v>0.70002257231644527</v>
      </c>
      <c r="AK420" s="57">
        <v>2263.9079999999999</v>
      </c>
      <c r="AL420" s="57"/>
      <c r="AM420" s="433">
        <v>0</v>
      </c>
      <c r="AN420" s="57">
        <v>93.4</v>
      </c>
    </row>
    <row r="421" spans="2:40" s="1" customFormat="1" ht="15.75" x14ac:dyDescent="0.25">
      <c r="B421" s="34">
        <v>409</v>
      </c>
      <c r="C421" s="687"/>
      <c r="D421" s="15" t="s">
        <v>336</v>
      </c>
      <c r="E421" s="116">
        <v>3</v>
      </c>
      <c r="F421" s="116">
        <v>18</v>
      </c>
      <c r="G421" s="116">
        <v>17</v>
      </c>
      <c r="H421" s="69">
        <v>1830.4000000000003</v>
      </c>
      <c r="I421" s="69">
        <v>55.2</v>
      </c>
      <c r="J421" s="80">
        <v>0.30282998251748244</v>
      </c>
      <c r="K421" s="69">
        <v>554.29999999999995</v>
      </c>
      <c r="L421" s="80">
        <v>0</v>
      </c>
      <c r="M421" s="69">
        <v>0</v>
      </c>
      <c r="N421" s="80">
        <v>0</v>
      </c>
      <c r="O421" s="69">
        <v>0</v>
      </c>
      <c r="P421" s="69">
        <v>0</v>
      </c>
      <c r="Q421" s="69">
        <v>0</v>
      </c>
      <c r="R421" s="69">
        <v>27.9</v>
      </c>
      <c r="S421" s="69">
        <v>4.2</v>
      </c>
      <c r="T421" s="69">
        <v>257.44225000000006</v>
      </c>
      <c r="U421" s="80">
        <v>3.6282233391608389E-2</v>
      </c>
      <c r="V421" s="69"/>
      <c r="W421" s="80">
        <f t="shared" si="165"/>
        <v>0.33725251311188809</v>
      </c>
      <c r="X421" s="69">
        <v>617.30700000000002</v>
      </c>
      <c r="Y421" s="69">
        <v>0</v>
      </c>
      <c r="Z421" s="69">
        <v>0</v>
      </c>
      <c r="AA421" s="69">
        <v>0</v>
      </c>
      <c r="AB421" s="60">
        <f>H421+I421+K421+M421+O421+P421+Q421+R421+S421+T421+V421+X421+Y421+Z421+AA421</f>
        <v>3346.7492500000008</v>
      </c>
      <c r="AC421" s="143">
        <v>77.599999999999994</v>
      </c>
      <c r="AD421" s="69">
        <f>AC421+Y421+X421+V421</f>
        <v>694.90700000000004</v>
      </c>
      <c r="AE421" s="69">
        <f>H421+I421+K421+M421+O421+Q421+R421+S421+T421+Z421+AA421</f>
        <v>2729.4422500000005</v>
      </c>
      <c r="AF421" s="277">
        <f t="shared" si="162"/>
        <v>0.7</v>
      </c>
      <c r="AG421" s="278">
        <f>H421*AF421</f>
        <v>1281.2800000000002</v>
      </c>
      <c r="AH421" s="278"/>
      <c r="AI421" s="225">
        <v>586.4</v>
      </c>
      <c r="AJ421" s="238">
        <v>0.70001475087412568</v>
      </c>
      <c r="AK421" s="60">
        <v>1281.3069999999998</v>
      </c>
      <c r="AL421" s="69">
        <v>148</v>
      </c>
      <c r="AM421" s="438">
        <v>5.0999999999999997E-2</v>
      </c>
      <c r="AN421" s="69">
        <v>93.4</v>
      </c>
    </row>
    <row r="422" spans="2:40" s="1" customFormat="1" ht="15.75" x14ac:dyDescent="0.25">
      <c r="B422" s="34">
        <v>410</v>
      </c>
      <c r="C422" s="687"/>
      <c r="D422" s="15" t="s">
        <v>337</v>
      </c>
      <c r="E422" s="116">
        <v>3</v>
      </c>
      <c r="F422" s="116">
        <v>18</v>
      </c>
      <c r="G422" s="116">
        <v>15</v>
      </c>
      <c r="H422" s="69">
        <v>1403.65</v>
      </c>
      <c r="I422" s="69">
        <v>52</v>
      </c>
      <c r="J422" s="80">
        <v>0.29523029245182203</v>
      </c>
      <c r="K422" s="69">
        <v>414.40000000000003</v>
      </c>
      <c r="L422" s="80">
        <v>0</v>
      </c>
      <c r="M422" s="69">
        <v>0</v>
      </c>
      <c r="N422" s="80">
        <v>0</v>
      </c>
      <c r="O422" s="69">
        <v>0</v>
      </c>
      <c r="P422" s="69">
        <v>0</v>
      </c>
      <c r="Q422" s="69">
        <v>2.8</v>
      </c>
      <c r="R422" s="69">
        <v>19.400000000000002</v>
      </c>
      <c r="S422" s="69">
        <v>0</v>
      </c>
      <c r="T422" s="69">
        <v>197.20425000000003</v>
      </c>
      <c r="U422" s="80">
        <v>3.783421793182061E-2</v>
      </c>
      <c r="V422" s="69"/>
      <c r="W422" s="80">
        <f t="shared" si="165"/>
        <v>0.33783421793182056</v>
      </c>
      <c r="X422" s="69">
        <v>474.20099999999996</v>
      </c>
      <c r="Y422" s="69">
        <v>0</v>
      </c>
      <c r="Z422" s="69">
        <v>0</v>
      </c>
      <c r="AA422" s="69">
        <v>0</v>
      </c>
      <c r="AB422" s="60">
        <f>H422+I422+K422+M422+O422+P422+Q422+R422+S422+T422+V422+X422+Y422+Z422+AA422</f>
        <v>2563.6552500000003</v>
      </c>
      <c r="AC422" s="143">
        <v>59.5</v>
      </c>
      <c r="AD422" s="69">
        <f>AC422+Y422+X422+V422</f>
        <v>533.70100000000002</v>
      </c>
      <c r="AE422" s="69">
        <f>H422+I422+K422+M422+O422+Q422+R422+S422+T422+Z422+AA422</f>
        <v>2089.4542500000002</v>
      </c>
      <c r="AF422" s="277">
        <f t="shared" si="162"/>
        <v>0.7</v>
      </c>
      <c r="AG422" s="278">
        <f>H422*AF422</f>
        <v>982.55499999999995</v>
      </c>
      <c r="AH422" s="278"/>
      <c r="AI422" s="225">
        <v>448.9</v>
      </c>
      <c r="AJ422" s="238">
        <v>0.70003277170234746</v>
      </c>
      <c r="AK422" s="60">
        <v>982.601</v>
      </c>
      <c r="AL422" s="69"/>
      <c r="AM422" s="438">
        <v>0</v>
      </c>
      <c r="AN422" s="69">
        <v>0</v>
      </c>
    </row>
    <row r="423" spans="2:40" ht="37.5" customHeight="1" x14ac:dyDescent="0.25">
      <c r="B423" s="34">
        <v>411</v>
      </c>
      <c r="C423" s="663" t="s">
        <v>338</v>
      </c>
      <c r="D423" s="664"/>
      <c r="E423" s="117">
        <f t="shared" ref="E423:AA423" si="170">E425</f>
        <v>171</v>
      </c>
      <c r="F423" s="117">
        <f t="shared" si="170"/>
        <v>826</v>
      </c>
      <c r="G423" s="117">
        <f t="shared" si="170"/>
        <v>792</v>
      </c>
      <c r="H423" s="132">
        <f t="shared" si="170"/>
        <v>75103.299999999988</v>
      </c>
      <c r="I423" s="132">
        <f t="shared" si="170"/>
        <v>2175.6</v>
      </c>
      <c r="J423" s="87">
        <f>K423/H423</f>
        <v>0.25397685587717189</v>
      </c>
      <c r="K423" s="132">
        <f t="shared" si="170"/>
        <v>19074.5</v>
      </c>
      <c r="L423" s="87">
        <f>M423/H423</f>
        <v>1.1344375014147184E-3</v>
      </c>
      <c r="M423" s="132">
        <f t="shared" si="170"/>
        <v>85.2</v>
      </c>
      <c r="N423" s="87">
        <f>O423/H423</f>
        <v>0</v>
      </c>
      <c r="O423" s="132">
        <f t="shared" si="170"/>
        <v>0</v>
      </c>
      <c r="P423" s="132">
        <f t="shared" si="170"/>
        <v>0</v>
      </c>
      <c r="Q423" s="132">
        <f t="shared" si="170"/>
        <v>0</v>
      </c>
      <c r="R423" s="132">
        <f t="shared" si="170"/>
        <v>1671.9</v>
      </c>
      <c r="S423" s="132">
        <f t="shared" si="170"/>
        <v>149.99999999999997</v>
      </c>
      <c r="T423" s="132">
        <f t="shared" si="170"/>
        <v>9270.2950000000019</v>
      </c>
      <c r="U423" s="87">
        <f>V423/H423</f>
        <v>0</v>
      </c>
      <c r="V423" s="132">
        <f t="shared" si="170"/>
        <v>0</v>
      </c>
      <c r="W423" s="87">
        <f t="shared" si="165"/>
        <v>0.19486147745838067</v>
      </c>
      <c r="X423" s="315">
        <f t="shared" si="170"/>
        <v>14634.74</v>
      </c>
      <c r="Y423" s="132">
        <f t="shared" si="170"/>
        <v>0</v>
      </c>
      <c r="Z423" s="132">
        <f t="shared" si="170"/>
        <v>0</v>
      </c>
      <c r="AA423" s="132">
        <f t="shared" si="170"/>
        <v>0</v>
      </c>
      <c r="AB423" s="132">
        <f>AB424+AB425</f>
        <v>126233.23499999997</v>
      </c>
      <c r="AC423" s="129">
        <f>AC425+AC424</f>
        <v>10372.799999999999</v>
      </c>
      <c r="AD423" s="129">
        <f>AD425+AD424</f>
        <v>25424.339999999989</v>
      </c>
      <c r="AE423" s="129">
        <f>AE425+AE424</f>
        <v>111181.69499999999</v>
      </c>
      <c r="AF423" s="258">
        <f t="shared" si="162"/>
        <v>0.7</v>
      </c>
      <c r="AG423" s="255">
        <f>AG425+AG424</f>
        <v>54210.37999999999</v>
      </c>
      <c r="AH423" s="255"/>
      <c r="AI423" s="129">
        <v>28363.500000000004</v>
      </c>
      <c r="AJ423" s="226">
        <v>0.71618477483679155</v>
      </c>
      <c r="AK423" s="132">
        <v>53787.839999999997</v>
      </c>
      <c r="AL423" s="132"/>
      <c r="AM423" s="424"/>
      <c r="AN423" s="129">
        <v>3121.8999999999996</v>
      </c>
    </row>
    <row r="424" spans="2:40" ht="18.75" x14ac:dyDescent="0.25">
      <c r="B424" s="34">
        <v>412</v>
      </c>
      <c r="C424" s="306" t="s">
        <v>824</v>
      </c>
      <c r="D424" s="207"/>
      <c r="E424" s="350"/>
      <c r="F424" s="350">
        <v>23</v>
      </c>
      <c r="G424" s="350">
        <v>25</v>
      </c>
      <c r="H424" s="355">
        <f>2898.2-558.1</f>
        <v>2340.1</v>
      </c>
      <c r="I424" s="355">
        <v>99.6</v>
      </c>
      <c r="J424" s="363">
        <f>K424/H424</f>
        <v>0.38511174736122383</v>
      </c>
      <c r="K424" s="364">
        <v>901.19999999999982</v>
      </c>
      <c r="L424" s="363">
        <v>0</v>
      </c>
      <c r="M424" s="364">
        <v>0</v>
      </c>
      <c r="N424" s="363">
        <v>0</v>
      </c>
      <c r="O424" s="355">
        <v>0</v>
      </c>
      <c r="P424" s="355">
        <v>0</v>
      </c>
      <c r="Q424" s="355">
        <v>0</v>
      </c>
      <c r="R424" s="355">
        <v>0</v>
      </c>
      <c r="S424" s="355">
        <v>0</v>
      </c>
      <c r="T424" s="355">
        <v>310</v>
      </c>
      <c r="U424" s="363">
        <f>V424/H424</f>
        <v>0</v>
      </c>
      <c r="V424" s="355">
        <v>0</v>
      </c>
      <c r="W424" s="363">
        <f t="shared" si="165"/>
        <v>0.1781120464937396</v>
      </c>
      <c r="X424" s="365">
        <f>416.8</f>
        <v>416.8</v>
      </c>
      <c r="Y424" s="355">
        <v>0</v>
      </c>
      <c r="Z424" s="355">
        <v>0</v>
      </c>
      <c r="AA424" s="355">
        <v>0</v>
      </c>
      <c r="AB424" s="355">
        <f>H424+I424+K424+M424+O424+P424+Q424+R424+S424+T424+V424+X424+Y424+Z424+AA424</f>
        <v>4067.7</v>
      </c>
      <c r="AC424" s="356">
        <v>104.8</v>
      </c>
      <c r="AD424" s="309">
        <f>AC424+Y424+X424+V424</f>
        <v>521.6</v>
      </c>
      <c r="AE424" s="355">
        <f>H424+I424+K424+M424+O424+Q424+R424+S424+T424+Z424+AA424</f>
        <v>3650.8999999999996</v>
      </c>
      <c r="AF424" s="358">
        <f t="shared" si="162"/>
        <v>0.7</v>
      </c>
      <c r="AG424" s="359">
        <f>H424*AF424</f>
        <v>1638.07</v>
      </c>
      <c r="AH424" s="359"/>
      <c r="AI424" s="360">
        <v>693.4</v>
      </c>
      <c r="AJ424" s="357">
        <v>0.51920858082987908</v>
      </c>
      <c r="AK424" s="362">
        <v>1215</v>
      </c>
      <c r="AL424" s="355"/>
      <c r="AM424" s="434"/>
      <c r="AN424" s="355">
        <v>0</v>
      </c>
    </row>
    <row r="425" spans="2:40" ht="23.25" customHeight="1" x14ac:dyDescent="0.3">
      <c r="B425" s="34">
        <v>413</v>
      </c>
      <c r="C425" s="10" t="s">
        <v>710</v>
      </c>
      <c r="D425" s="33"/>
      <c r="E425" s="154">
        <f t="shared" ref="E425:AB425" si="171">E426+E430+E433+E434+E437+E438+E442+E446+E447+E448+E449+E453+E458+E459</f>
        <v>171</v>
      </c>
      <c r="F425" s="154">
        <f t="shared" si="171"/>
        <v>826</v>
      </c>
      <c r="G425" s="154">
        <f t="shared" si="171"/>
        <v>792</v>
      </c>
      <c r="H425" s="65">
        <f t="shared" si="171"/>
        <v>75103.299999999988</v>
      </c>
      <c r="I425" s="65">
        <f t="shared" si="171"/>
        <v>2175.6</v>
      </c>
      <c r="J425" s="94">
        <f>K425/H425</f>
        <v>0.25397685587717189</v>
      </c>
      <c r="K425" s="65">
        <f t="shared" si="171"/>
        <v>19074.5</v>
      </c>
      <c r="L425" s="94">
        <f>M425/H425</f>
        <v>1.1344375014147184E-3</v>
      </c>
      <c r="M425" s="65">
        <f t="shared" si="171"/>
        <v>85.2</v>
      </c>
      <c r="N425" s="94">
        <f>O425/H425</f>
        <v>0</v>
      </c>
      <c r="O425" s="65">
        <f t="shared" si="171"/>
        <v>0</v>
      </c>
      <c r="P425" s="65">
        <f t="shared" si="171"/>
        <v>0</v>
      </c>
      <c r="Q425" s="65">
        <f t="shared" si="171"/>
        <v>0</v>
      </c>
      <c r="R425" s="65">
        <f t="shared" si="171"/>
        <v>1671.9</v>
      </c>
      <c r="S425" s="65">
        <f t="shared" si="171"/>
        <v>149.99999999999997</v>
      </c>
      <c r="T425" s="65">
        <f t="shared" si="171"/>
        <v>9270.2950000000019</v>
      </c>
      <c r="U425" s="94">
        <f>V425/H425</f>
        <v>0</v>
      </c>
      <c r="V425" s="65">
        <f t="shared" si="171"/>
        <v>0</v>
      </c>
      <c r="W425" s="94">
        <f t="shared" si="165"/>
        <v>0.19486147745838067</v>
      </c>
      <c r="X425" s="65">
        <f t="shared" si="171"/>
        <v>14634.74</v>
      </c>
      <c r="Y425" s="65">
        <f t="shared" si="171"/>
        <v>0</v>
      </c>
      <c r="Z425" s="65">
        <f t="shared" si="171"/>
        <v>0</v>
      </c>
      <c r="AA425" s="65">
        <f t="shared" si="171"/>
        <v>0</v>
      </c>
      <c r="AB425" s="65">
        <f t="shared" si="171"/>
        <v>122165.53499999997</v>
      </c>
      <c r="AC425" s="62">
        <f>AC426+AC430+AC433+AC434+AC437+AC438+AC442+AC446+AC447+AC448+AC449+AC453+AC458+AC459</f>
        <v>10268</v>
      </c>
      <c r="AD425" s="62">
        <f>AD426+AD430+AD433+AD434+AD437+AD438+AD442+AD446+AD447+AD448+AD449+AD453+AD458+AD459</f>
        <v>24902.739999999991</v>
      </c>
      <c r="AE425" s="62">
        <f>AE426+AE430+AE433+AE434+AE437+AE438+AE442+AE446+AE447+AE448+AE449+AE453+AE458+AE459</f>
        <v>107530.795</v>
      </c>
      <c r="AF425" s="267">
        <f t="shared" si="162"/>
        <v>0.7</v>
      </c>
      <c r="AG425" s="268">
        <f>AG426+AG430+AG433+AG434+AG437+AG438+AG442+AG446+AG447+AG448+AG449+AG453+AG458+AG459</f>
        <v>52572.30999999999</v>
      </c>
      <c r="AH425" s="268"/>
      <c r="AI425" s="62">
        <v>27670.100000000002</v>
      </c>
      <c r="AJ425" s="232">
        <v>0.70000705694689858</v>
      </c>
      <c r="AK425" s="65">
        <v>52572.84</v>
      </c>
      <c r="AL425" s="65"/>
      <c r="AM425" s="429">
        <v>0</v>
      </c>
      <c r="AN425" s="65">
        <v>3121.8999999999996</v>
      </c>
    </row>
    <row r="426" spans="2:40" s="1" customFormat="1" ht="15.75" customHeight="1" x14ac:dyDescent="0.25">
      <c r="B426" s="34">
        <v>414</v>
      </c>
      <c r="C426" s="686" t="s">
        <v>339</v>
      </c>
      <c r="D426" s="11" t="s">
        <v>124</v>
      </c>
      <c r="E426" s="125">
        <f t="shared" ref="E426:AB426" si="172">SUM(E427:E429)</f>
        <v>21</v>
      </c>
      <c r="F426" s="125">
        <f t="shared" si="172"/>
        <v>89</v>
      </c>
      <c r="G426" s="125">
        <f t="shared" si="172"/>
        <v>91</v>
      </c>
      <c r="H426" s="57">
        <f t="shared" si="172"/>
        <v>8765.5</v>
      </c>
      <c r="I426" s="57">
        <f t="shared" si="172"/>
        <v>229.20000000000002</v>
      </c>
      <c r="J426" s="82">
        <f>K426/H426</f>
        <v>0.25031087787348127</v>
      </c>
      <c r="K426" s="57">
        <f t="shared" si="172"/>
        <v>2194.1</v>
      </c>
      <c r="L426" s="82">
        <f>M426/H426</f>
        <v>0</v>
      </c>
      <c r="M426" s="57">
        <f t="shared" si="172"/>
        <v>0</v>
      </c>
      <c r="N426" s="82">
        <f t="shared" si="172"/>
        <v>0</v>
      </c>
      <c r="O426" s="57">
        <f t="shared" si="172"/>
        <v>0</v>
      </c>
      <c r="P426" s="57">
        <f t="shared" si="172"/>
        <v>0</v>
      </c>
      <c r="Q426" s="57">
        <f t="shared" si="172"/>
        <v>0</v>
      </c>
      <c r="R426" s="57">
        <f t="shared" si="172"/>
        <v>194.10000000000002</v>
      </c>
      <c r="S426" s="57">
        <f t="shared" si="172"/>
        <v>4.8</v>
      </c>
      <c r="T426" s="57">
        <f t="shared" si="172"/>
        <v>1051.0866666666668</v>
      </c>
      <c r="U426" s="82">
        <f>V426/H426</f>
        <v>0</v>
      </c>
      <c r="V426" s="57">
        <f t="shared" si="172"/>
        <v>0</v>
      </c>
      <c r="W426" s="82">
        <f t="shared" si="165"/>
        <v>0.18537904283840057</v>
      </c>
      <c r="X426" s="57">
        <f t="shared" si="172"/>
        <v>1624.94</v>
      </c>
      <c r="Y426" s="57">
        <f t="shared" si="172"/>
        <v>0</v>
      </c>
      <c r="Z426" s="57">
        <f t="shared" si="172"/>
        <v>0</v>
      </c>
      <c r="AA426" s="57">
        <f t="shared" si="172"/>
        <v>0</v>
      </c>
      <c r="AB426" s="57">
        <f t="shared" si="172"/>
        <v>14063.726666666666</v>
      </c>
      <c r="AC426" s="141">
        <f>SUM(AC427:AC429)</f>
        <v>1144.8</v>
      </c>
      <c r="AD426" s="141">
        <f>SUM(AD427:AD429)</f>
        <v>2769.7400000000002</v>
      </c>
      <c r="AE426" s="141">
        <f>SUM(AE427:AE429)</f>
        <v>12438.786666666665</v>
      </c>
      <c r="AF426" s="269">
        <f t="shared" si="162"/>
        <v>0.7</v>
      </c>
      <c r="AG426" s="270">
        <f>SUM(AG427:AG429)</f>
        <v>6135.8499999999995</v>
      </c>
      <c r="AH426" s="270"/>
      <c r="AI426" s="141">
        <v>3366.1000000000004</v>
      </c>
      <c r="AJ426" s="233">
        <v>0.69999885916376703</v>
      </c>
      <c r="AK426" s="57">
        <v>6135.84</v>
      </c>
      <c r="AL426" s="57"/>
      <c r="AM426" s="433">
        <v>0</v>
      </c>
      <c r="AN426" s="57">
        <v>373.2</v>
      </c>
    </row>
    <row r="427" spans="2:40" s="1" customFormat="1" ht="15.75" customHeight="1" x14ac:dyDescent="0.25">
      <c r="B427" s="34">
        <v>415</v>
      </c>
      <c r="C427" s="686"/>
      <c r="D427" s="15" t="s">
        <v>340</v>
      </c>
      <c r="E427" s="116">
        <v>11</v>
      </c>
      <c r="F427" s="116">
        <v>55</v>
      </c>
      <c r="G427" s="116">
        <v>53</v>
      </c>
      <c r="H427" s="69">
        <v>5256.3</v>
      </c>
      <c r="I427" s="69">
        <v>129.60000000000002</v>
      </c>
      <c r="J427" s="80">
        <v>0.24639004623023797</v>
      </c>
      <c r="K427" s="69">
        <v>1295.0999999999999</v>
      </c>
      <c r="L427" s="80">
        <v>0</v>
      </c>
      <c r="M427" s="69">
        <v>0</v>
      </c>
      <c r="N427" s="80">
        <v>0</v>
      </c>
      <c r="O427" s="69">
        <v>0</v>
      </c>
      <c r="P427" s="69">
        <v>0</v>
      </c>
      <c r="Q427" s="69">
        <v>0</v>
      </c>
      <c r="R427" s="69">
        <v>110.7</v>
      </c>
      <c r="S427" s="69">
        <v>4.8</v>
      </c>
      <c r="T427" s="69">
        <v>637.90000000000009</v>
      </c>
      <c r="U427" s="80">
        <v>0</v>
      </c>
      <c r="V427" s="69">
        <v>0</v>
      </c>
      <c r="W427" s="80">
        <f t="shared" si="165"/>
        <v>0.19388162776097254</v>
      </c>
      <c r="X427" s="69">
        <v>1019.1</v>
      </c>
      <c r="Y427" s="69">
        <v>0</v>
      </c>
      <c r="Z427" s="69">
        <v>0</v>
      </c>
      <c r="AA427" s="69">
        <v>0</v>
      </c>
      <c r="AB427" s="60">
        <f>H427+I427+K427+M427+O427+P427+Q427+R427+S427+T427+V427+X427+Y427+Z427+AA427</f>
        <v>8453.5</v>
      </c>
      <c r="AC427" s="143">
        <v>708.3</v>
      </c>
      <c r="AD427" s="69">
        <f>AC427+Y427+X427+V427</f>
        <v>1727.4</v>
      </c>
      <c r="AE427" s="69">
        <f>H427+I427+K427+M427+O427+Q427+R427+S427+T427+Z427+AA427</f>
        <v>7434.4</v>
      </c>
      <c r="AF427" s="277">
        <f t="shared" si="162"/>
        <v>0.7</v>
      </c>
      <c r="AG427" s="278">
        <f>H427*AF427</f>
        <v>3679.41</v>
      </c>
      <c r="AH427" s="278"/>
      <c r="AI427" s="225">
        <v>1952</v>
      </c>
      <c r="AJ427" s="238">
        <v>0.6999980975210699</v>
      </c>
      <c r="AK427" s="60">
        <v>3679.4</v>
      </c>
      <c r="AL427" s="69">
        <v>166</v>
      </c>
      <c r="AM427" s="438">
        <v>7.0999999999999994E-2</v>
      </c>
      <c r="AN427" s="69">
        <v>373.2</v>
      </c>
    </row>
    <row r="428" spans="2:40" s="1" customFormat="1" ht="15.75" customHeight="1" x14ac:dyDescent="0.25">
      <c r="B428" s="34">
        <v>416</v>
      </c>
      <c r="C428" s="686"/>
      <c r="D428" s="15" t="s">
        <v>341</v>
      </c>
      <c r="E428" s="116">
        <v>6</v>
      </c>
      <c r="F428" s="116">
        <v>19</v>
      </c>
      <c r="G428" s="116">
        <v>20</v>
      </c>
      <c r="H428" s="69">
        <v>1946.8999999999999</v>
      </c>
      <c r="I428" s="69">
        <v>66</v>
      </c>
      <c r="J428" s="80">
        <v>0.28681493656582263</v>
      </c>
      <c r="K428" s="69">
        <v>558.40000000000009</v>
      </c>
      <c r="L428" s="80">
        <v>0</v>
      </c>
      <c r="M428" s="69">
        <v>0</v>
      </c>
      <c r="N428" s="80">
        <v>0</v>
      </c>
      <c r="O428" s="69">
        <v>0</v>
      </c>
      <c r="P428" s="69">
        <v>0</v>
      </c>
      <c r="Q428" s="69">
        <v>0</v>
      </c>
      <c r="R428" s="69">
        <v>75.400000000000006</v>
      </c>
      <c r="S428" s="69">
        <v>0</v>
      </c>
      <c r="T428" s="69">
        <v>229.12666666666667</v>
      </c>
      <c r="U428" s="80">
        <v>0</v>
      </c>
      <c r="V428" s="69">
        <v>0</v>
      </c>
      <c r="W428" s="80">
        <f t="shared" si="165"/>
        <v>0.17546869382094613</v>
      </c>
      <c r="X428" s="69">
        <v>341.62</v>
      </c>
      <c r="Y428" s="69">
        <v>0</v>
      </c>
      <c r="Z428" s="69">
        <v>0</v>
      </c>
      <c r="AA428" s="69">
        <v>0</v>
      </c>
      <c r="AB428" s="60">
        <f>H428+I428+K428+M428+O428+P428+Q428+R428+S428+T428+V428+X428+Y428+Z428+AA428</f>
        <v>3217.4466666666667</v>
      </c>
      <c r="AC428" s="143">
        <v>254.4</v>
      </c>
      <c r="AD428" s="69">
        <f>AC428+Y428+X428+V428</f>
        <v>596.02</v>
      </c>
      <c r="AE428" s="69">
        <f>H428+I428+K428+M428+O428+Q428+R428+S428+T428+Z428+AA428</f>
        <v>2875.8266666666668</v>
      </c>
      <c r="AF428" s="277">
        <f t="shared" si="162"/>
        <v>0.7</v>
      </c>
      <c r="AG428" s="278">
        <f>H428*AF428</f>
        <v>1362.83</v>
      </c>
      <c r="AH428" s="278"/>
      <c r="AI428" s="225">
        <v>766.8</v>
      </c>
      <c r="AJ428" s="238">
        <v>0.69999486362935948</v>
      </c>
      <c r="AK428" s="60">
        <v>1362.82</v>
      </c>
      <c r="AL428" s="69"/>
      <c r="AM428" s="438">
        <v>0</v>
      </c>
      <c r="AN428" s="69">
        <v>0</v>
      </c>
    </row>
    <row r="429" spans="2:40" s="1" customFormat="1" ht="18" customHeight="1" x14ac:dyDescent="0.25">
      <c r="B429" s="34">
        <v>417</v>
      </c>
      <c r="C429" s="686"/>
      <c r="D429" s="15" t="s">
        <v>342</v>
      </c>
      <c r="E429" s="116">
        <v>4</v>
      </c>
      <c r="F429" s="116">
        <v>15</v>
      </c>
      <c r="G429" s="116">
        <v>18</v>
      </c>
      <c r="H429" s="69">
        <v>1562.3</v>
      </c>
      <c r="I429" s="69">
        <v>33.6</v>
      </c>
      <c r="J429" s="80">
        <v>0.21801190552390709</v>
      </c>
      <c r="K429" s="69">
        <v>340.6</v>
      </c>
      <c r="L429" s="80">
        <v>0</v>
      </c>
      <c r="M429" s="69">
        <v>0</v>
      </c>
      <c r="N429" s="80">
        <v>0</v>
      </c>
      <c r="O429" s="69">
        <v>0</v>
      </c>
      <c r="P429" s="69">
        <v>0</v>
      </c>
      <c r="Q429" s="69">
        <v>0</v>
      </c>
      <c r="R429" s="69">
        <v>8</v>
      </c>
      <c r="S429" s="69">
        <v>0</v>
      </c>
      <c r="T429" s="69">
        <v>184.05999999999997</v>
      </c>
      <c r="U429" s="80">
        <v>0</v>
      </c>
      <c r="V429" s="69">
        <v>0</v>
      </c>
      <c r="W429" s="80">
        <f t="shared" si="165"/>
        <v>0.1691224476733022</v>
      </c>
      <c r="X429" s="69">
        <v>264.22000000000003</v>
      </c>
      <c r="Y429" s="69">
        <v>0</v>
      </c>
      <c r="Z429" s="69">
        <v>0</v>
      </c>
      <c r="AA429" s="69">
        <v>0</v>
      </c>
      <c r="AB429" s="60">
        <f>H429+I429+K429+M429+O429+P429+Q429+R429+S429+T429+V429+X429+Y429+Z429+AA429</f>
        <v>2392.7799999999997</v>
      </c>
      <c r="AC429" s="143">
        <v>182.1</v>
      </c>
      <c r="AD429" s="69">
        <f>AC429+Y429+X429+V429</f>
        <v>446.32000000000005</v>
      </c>
      <c r="AE429" s="69">
        <f>H429+I429+K429+M429+O429+Q429+R429+S429+T429+Z429+AA429</f>
        <v>2128.56</v>
      </c>
      <c r="AF429" s="277">
        <f t="shared" si="162"/>
        <v>0.7</v>
      </c>
      <c r="AG429" s="278">
        <f>H429*AF429</f>
        <v>1093.6099999999999</v>
      </c>
      <c r="AH429" s="278"/>
      <c r="AI429" s="225">
        <v>647.29999999999995</v>
      </c>
      <c r="AJ429" s="238">
        <v>0.70000640081930487</v>
      </c>
      <c r="AK429" s="60">
        <v>1093.6199999999999</v>
      </c>
      <c r="AL429" s="69"/>
      <c r="AM429" s="438">
        <v>0</v>
      </c>
      <c r="AN429" s="69">
        <v>0</v>
      </c>
    </row>
    <row r="430" spans="2:40" ht="15.75" customHeight="1" x14ac:dyDescent="0.25">
      <c r="B430" s="34">
        <v>418</v>
      </c>
      <c r="C430" s="686" t="s">
        <v>343</v>
      </c>
      <c r="D430" s="11" t="s">
        <v>124</v>
      </c>
      <c r="E430" s="125">
        <f t="shared" ref="E430:AB430" si="173">SUM(E431:E432)</f>
        <v>12</v>
      </c>
      <c r="F430" s="125">
        <f t="shared" si="173"/>
        <v>80</v>
      </c>
      <c r="G430" s="125">
        <f t="shared" si="173"/>
        <v>72</v>
      </c>
      <c r="H430" s="57">
        <f t="shared" si="173"/>
        <v>6957.7000000000007</v>
      </c>
      <c r="I430" s="57">
        <f t="shared" si="173"/>
        <v>206.40000000000003</v>
      </c>
      <c r="J430" s="82">
        <f>K430/H430</f>
        <v>0.2764850453454446</v>
      </c>
      <c r="K430" s="57">
        <f t="shared" si="173"/>
        <v>1923.7</v>
      </c>
      <c r="L430" s="82">
        <f>M430/H430</f>
        <v>1.2245425930982939E-2</v>
      </c>
      <c r="M430" s="57">
        <f t="shared" si="173"/>
        <v>85.2</v>
      </c>
      <c r="N430" s="82">
        <f t="shared" si="173"/>
        <v>0</v>
      </c>
      <c r="O430" s="57">
        <f t="shared" si="173"/>
        <v>0</v>
      </c>
      <c r="P430" s="57">
        <f t="shared" si="173"/>
        <v>0</v>
      </c>
      <c r="Q430" s="57">
        <f t="shared" si="173"/>
        <v>0</v>
      </c>
      <c r="R430" s="57">
        <f t="shared" si="173"/>
        <v>97.8</v>
      </c>
      <c r="S430" s="57">
        <f t="shared" si="173"/>
        <v>13.2</v>
      </c>
      <c r="T430" s="57">
        <f t="shared" si="173"/>
        <v>889.62833333333333</v>
      </c>
      <c r="U430" s="82">
        <f>V430/H430</f>
        <v>0</v>
      </c>
      <c r="V430" s="57">
        <f t="shared" si="173"/>
        <v>0</v>
      </c>
      <c r="W430" s="82">
        <f t="shared" si="165"/>
        <v>0.19999999999999998</v>
      </c>
      <c r="X430" s="57">
        <f t="shared" si="173"/>
        <v>1391.54</v>
      </c>
      <c r="Y430" s="57">
        <f t="shared" si="173"/>
        <v>0</v>
      </c>
      <c r="Z430" s="57">
        <f t="shared" si="173"/>
        <v>0</v>
      </c>
      <c r="AA430" s="57">
        <f t="shared" si="173"/>
        <v>0</v>
      </c>
      <c r="AB430" s="57">
        <f t="shared" si="173"/>
        <v>11565.168333333333</v>
      </c>
      <c r="AC430" s="141">
        <f>SUM(AC431:AC432)</f>
        <v>987.8</v>
      </c>
      <c r="AD430" s="141">
        <f>SUM(AD431:AD432)</f>
        <v>2379.34</v>
      </c>
      <c r="AE430" s="141">
        <f>SUM(AE431:AE432)</f>
        <v>10173.628333333334</v>
      </c>
      <c r="AF430" s="269">
        <f t="shared" si="162"/>
        <v>0.7</v>
      </c>
      <c r="AG430" s="270">
        <f>SUM(AG431:AG432)</f>
        <v>4870.3900000000003</v>
      </c>
      <c r="AH430" s="270"/>
      <c r="AI430" s="141">
        <v>2491.1</v>
      </c>
      <c r="AJ430" s="233">
        <v>0.70000718628282332</v>
      </c>
      <c r="AK430" s="57">
        <v>4870.4400000000005</v>
      </c>
      <c r="AL430" s="57"/>
      <c r="AM430" s="433">
        <v>0</v>
      </c>
      <c r="AN430" s="57">
        <v>395.9</v>
      </c>
    </row>
    <row r="431" spans="2:40" ht="15.75" customHeight="1" x14ac:dyDescent="0.25">
      <c r="B431" s="34">
        <v>419</v>
      </c>
      <c r="C431" s="686"/>
      <c r="D431" s="15" t="s">
        <v>344</v>
      </c>
      <c r="E431" s="116">
        <v>9</v>
      </c>
      <c r="F431" s="116">
        <v>64</v>
      </c>
      <c r="G431" s="116">
        <v>57</v>
      </c>
      <c r="H431" s="69">
        <v>5576.0000000000009</v>
      </c>
      <c r="I431" s="69">
        <v>162.00000000000003</v>
      </c>
      <c r="J431" s="80">
        <v>0.2724175035868005</v>
      </c>
      <c r="K431" s="69">
        <v>1519</v>
      </c>
      <c r="L431" s="80">
        <v>1.5279770444763269E-2</v>
      </c>
      <c r="M431" s="69">
        <v>85.2</v>
      </c>
      <c r="N431" s="80">
        <v>0</v>
      </c>
      <c r="O431" s="69">
        <v>0</v>
      </c>
      <c r="P431" s="69">
        <v>0</v>
      </c>
      <c r="Q431" s="69">
        <v>0</v>
      </c>
      <c r="R431" s="69">
        <v>65.5</v>
      </c>
      <c r="S431" s="69">
        <v>8.4</v>
      </c>
      <c r="T431" s="69">
        <v>710.94166666666672</v>
      </c>
      <c r="U431" s="80">
        <v>0</v>
      </c>
      <c r="V431" s="69">
        <v>0</v>
      </c>
      <c r="W431" s="80">
        <f t="shared" si="165"/>
        <v>0.19999999999999998</v>
      </c>
      <c r="X431" s="69">
        <v>1115.2</v>
      </c>
      <c r="Y431" s="69">
        <v>0</v>
      </c>
      <c r="Z431" s="69">
        <v>0</v>
      </c>
      <c r="AA431" s="69">
        <v>0</v>
      </c>
      <c r="AB431" s="60">
        <f>H431+I431+K431+M431+O431+P431+Q431+R431+S431+T431+V431+X431+Y431+Z431+AA431</f>
        <v>9242.2416666666668</v>
      </c>
      <c r="AC431" s="143">
        <v>789.4</v>
      </c>
      <c r="AD431" s="69">
        <f>AC431+Y431+X431+V431</f>
        <v>1904.6</v>
      </c>
      <c r="AE431" s="69">
        <f>H431+I431+K431+M431+O431+Q431+R431+S431+T431+Z431+AA431</f>
        <v>8127.041666666667</v>
      </c>
      <c r="AF431" s="277">
        <f t="shared" si="162"/>
        <v>0.7</v>
      </c>
      <c r="AG431" s="278">
        <f>H431*AF431</f>
        <v>3903.2000000000003</v>
      </c>
      <c r="AH431" s="278"/>
      <c r="AI431" s="225">
        <v>1998.6</v>
      </c>
      <c r="AJ431" s="238">
        <v>0.69999999999999984</v>
      </c>
      <c r="AK431" s="60">
        <v>3903.2</v>
      </c>
      <c r="AL431" s="69">
        <v>168</v>
      </c>
      <c r="AM431" s="438">
        <v>7.0999999999999994E-2</v>
      </c>
      <c r="AN431" s="69">
        <v>395.9</v>
      </c>
    </row>
    <row r="432" spans="2:40" s="1" customFormat="1" ht="15.75" customHeight="1" x14ac:dyDescent="0.25">
      <c r="B432" s="34">
        <v>420</v>
      </c>
      <c r="C432" s="686"/>
      <c r="D432" s="15" t="s">
        <v>345</v>
      </c>
      <c r="E432" s="116">
        <v>3</v>
      </c>
      <c r="F432" s="116">
        <v>16</v>
      </c>
      <c r="G432" s="116">
        <v>15</v>
      </c>
      <c r="H432" s="69">
        <v>1381.6999999999998</v>
      </c>
      <c r="I432" s="69">
        <v>44.4</v>
      </c>
      <c r="J432" s="80">
        <v>0.29290005066222774</v>
      </c>
      <c r="K432" s="69">
        <v>404.7</v>
      </c>
      <c r="L432" s="80">
        <v>0</v>
      </c>
      <c r="M432" s="69">
        <v>0</v>
      </c>
      <c r="N432" s="80">
        <v>0</v>
      </c>
      <c r="O432" s="69">
        <v>0</v>
      </c>
      <c r="P432" s="69">
        <v>0</v>
      </c>
      <c r="Q432" s="69">
        <v>0</v>
      </c>
      <c r="R432" s="69">
        <v>32.299999999999997</v>
      </c>
      <c r="S432" s="69">
        <v>4.8</v>
      </c>
      <c r="T432" s="69">
        <v>178.68666666666667</v>
      </c>
      <c r="U432" s="80">
        <v>0</v>
      </c>
      <c r="V432" s="69">
        <v>0</v>
      </c>
      <c r="W432" s="80">
        <f t="shared" si="165"/>
        <v>0.20000000000000004</v>
      </c>
      <c r="X432" s="69">
        <v>276.34000000000003</v>
      </c>
      <c r="Y432" s="69">
        <v>0</v>
      </c>
      <c r="Z432" s="69">
        <v>0</v>
      </c>
      <c r="AA432" s="69">
        <v>0</v>
      </c>
      <c r="AB432" s="60">
        <f>H432+I432+K432+M432+O432+P432+Q432+R432+S432+T432+V432+X432+Y432+Z432+AA432</f>
        <v>2322.9266666666667</v>
      </c>
      <c r="AC432" s="143">
        <v>198.4</v>
      </c>
      <c r="AD432" s="69">
        <f>AC432+Y432+X432+V432</f>
        <v>474.74</v>
      </c>
      <c r="AE432" s="69">
        <f>H432+I432+K432+M432+O432+Q432+R432+S432+T432+Z432+AA432</f>
        <v>2046.5866666666666</v>
      </c>
      <c r="AF432" s="277">
        <f t="shared" si="162"/>
        <v>0.7</v>
      </c>
      <c r="AG432" s="278">
        <f>H432*AF432</f>
        <v>967.18999999999983</v>
      </c>
      <c r="AH432" s="278"/>
      <c r="AI432" s="225">
        <v>492.5</v>
      </c>
      <c r="AJ432" s="238">
        <v>0.70003618730549333</v>
      </c>
      <c r="AK432" s="60">
        <v>967.24</v>
      </c>
      <c r="AL432" s="69"/>
      <c r="AM432" s="438">
        <v>0</v>
      </c>
      <c r="AN432" s="69">
        <v>0</v>
      </c>
    </row>
    <row r="433" spans="2:40" ht="25.5" customHeight="1" x14ac:dyDescent="0.25">
      <c r="B433" s="34">
        <v>421</v>
      </c>
      <c r="C433" s="470" t="s">
        <v>346</v>
      </c>
      <c r="D433" s="21" t="s">
        <v>347</v>
      </c>
      <c r="E433" s="107">
        <v>17</v>
      </c>
      <c r="F433" s="107">
        <v>90</v>
      </c>
      <c r="G433" s="107">
        <v>88</v>
      </c>
      <c r="H433" s="138">
        <v>8110.9</v>
      </c>
      <c r="I433" s="138">
        <v>202.79999999999998</v>
      </c>
      <c r="J433" s="99">
        <v>0.2784401237840437</v>
      </c>
      <c r="K433" s="138">
        <v>2258.4</v>
      </c>
      <c r="L433" s="99">
        <v>0</v>
      </c>
      <c r="M433" s="138">
        <v>0</v>
      </c>
      <c r="N433" s="99">
        <v>0</v>
      </c>
      <c r="O433" s="138">
        <v>0</v>
      </c>
      <c r="P433" s="138">
        <v>0</v>
      </c>
      <c r="Q433" s="138">
        <v>0</v>
      </c>
      <c r="R433" s="138">
        <v>156.80000000000001</v>
      </c>
      <c r="S433" s="166">
        <v>16.8</v>
      </c>
      <c r="T433" s="166">
        <v>1030.6566666666665</v>
      </c>
      <c r="U433" s="167">
        <v>0</v>
      </c>
      <c r="V433" s="166">
        <v>0</v>
      </c>
      <c r="W433" s="167">
        <f t="shared" si="165"/>
        <v>0.2</v>
      </c>
      <c r="X433" s="320">
        <v>1622.18</v>
      </c>
      <c r="Y433" s="166">
        <v>0</v>
      </c>
      <c r="Z433" s="166">
        <v>0</v>
      </c>
      <c r="AA433" s="166">
        <v>0</v>
      </c>
      <c r="AB433" s="166">
        <v>13398.536666666663</v>
      </c>
      <c r="AC433" s="152">
        <v>1144.4000000000001</v>
      </c>
      <c r="AD433" s="166">
        <f>AC433+Y433+X433+V433</f>
        <v>2766.58</v>
      </c>
      <c r="AE433" s="166">
        <f>H433+I433+K433+M433+O433+Q433+R433+S433+T433+Z433+AA433</f>
        <v>11776.356666666663</v>
      </c>
      <c r="AF433" s="288">
        <f t="shared" si="162"/>
        <v>0.7</v>
      </c>
      <c r="AG433" s="289">
        <f>H433*AF433</f>
        <v>5677.6299999999992</v>
      </c>
      <c r="AH433" s="289"/>
      <c r="AI433" s="229">
        <v>2911.1</v>
      </c>
      <c r="AJ433" s="243">
        <v>0.70000616454400877</v>
      </c>
      <c r="AK433" s="166">
        <v>5677.68</v>
      </c>
      <c r="AL433" s="166">
        <v>144</v>
      </c>
      <c r="AM433" s="440">
        <v>5.0999999999999997E-2</v>
      </c>
      <c r="AN433" s="166">
        <v>413.7</v>
      </c>
    </row>
    <row r="434" spans="2:40" ht="15.75" customHeight="1" x14ac:dyDescent="0.25">
      <c r="B434" s="34">
        <v>422</v>
      </c>
      <c r="C434" s="666" t="s">
        <v>348</v>
      </c>
      <c r="D434" s="11" t="s">
        <v>124</v>
      </c>
      <c r="E434" s="125">
        <f t="shared" ref="E434:AB434" si="174">SUM(E435:E436)</f>
        <v>15</v>
      </c>
      <c r="F434" s="125">
        <f t="shared" si="174"/>
        <v>59</v>
      </c>
      <c r="G434" s="125">
        <f t="shared" si="174"/>
        <v>58</v>
      </c>
      <c r="H434" s="57">
        <f t="shared" si="174"/>
        <v>5686.8</v>
      </c>
      <c r="I434" s="57">
        <f t="shared" si="174"/>
        <v>150</v>
      </c>
      <c r="J434" s="82">
        <f>K434/H434</f>
        <v>0.19082788211296331</v>
      </c>
      <c r="K434" s="57">
        <f t="shared" si="174"/>
        <v>1085.1999999999998</v>
      </c>
      <c r="L434" s="82">
        <f>M434/H434</f>
        <v>0</v>
      </c>
      <c r="M434" s="57">
        <f t="shared" si="174"/>
        <v>0</v>
      </c>
      <c r="N434" s="82">
        <f t="shared" si="174"/>
        <v>0</v>
      </c>
      <c r="O434" s="57">
        <f t="shared" si="174"/>
        <v>0</v>
      </c>
      <c r="P434" s="57">
        <f t="shared" si="174"/>
        <v>0</v>
      </c>
      <c r="Q434" s="57">
        <f t="shared" si="174"/>
        <v>0</v>
      </c>
      <c r="R434" s="57">
        <f t="shared" si="174"/>
        <v>148.5</v>
      </c>
      <c r="S434" s="57">
        <f t="shared" si="174"/>
        <v>14.399999999999999</v>
      </c>
      <c r="T434" s="57">
        <f t="shared" si="174"/>
        <v>652.78833333333341</v>
      </c>
      <c r="U434" s="82">
        <f>V434/H434</f>
        <v>0</v>
      </c>
      <c r="V434" s="57">
        <f t="shared" si="174"/>
        <v>0</v>
      </c>
      <c r="W434" s="82">
        <f t="shared" si="165"/>
        <v>0.18860519096855874</v>
      </c>
      <c r="X434" s="57">
        <f t="shared" si="174"/>
        <v>1072.56</v>
      </c>
      <c r="Y434" s="57">
        <f t="shared" si="174"/>
        <v>0</v>
      </c>
      <c r="Z434" s="57">
        <f t="shared" si="174"/>
        <v>0</v>
      </c>
      <c r="AA434" s="57">
        <f t="shared" si="174"/>
        <v>0</v>
      </c>
      <c r="AB434" s="57">
        <f t="shared" si="174"/>
        <v>8810.248333333333</v>
      </c>
      <c r="AC434" s="141">
        <f>SUM(AC435:AC436)</f>
        <v>724.90000000000009</v>
      </c>
      <c r="AD434" s="141">
        <f>SUM(AD435:AD436)</f>
        <v>1797.4599999999998</v>
      </c>
      <c r="AE434" s="141">
        <f>SUM(AE435:AE436)</f>
        <v>7737.6883333333335</v>
      </c>
      <c r="AF434" s="269">
        <f t="shared" si="162"/>
        <v>0.7</v>
      </c>
      <c r="AG434" s="270">
        <f>SUM(AG435:AG436)</f>
        <v>3980.7599999999993</v>
      </c>
      <c r="AH434" s="270"/>
      <c r="AI434" s="141">
        <v>2183.4</v>
      </c>
      <c r="AJ434" s="233">
        <v>0.7000175845818386</v>
      </c>
      <c r="AK434" s="57">
        <v>3980.8599999999997</v>
      </c>
      <c r="AL434" s="57"/>
      <c r="AM434" s="433">
        <v>0</v>
      </c>
      <c r="AN434" s="57">
        <v>290</v>
      </c>
    </row>
    <row r="435" spans="2:40" ht="18.75" customHeight="1" x14ac:dyDescent="0.25">
      <c r="B435" s="34">
        <v>423</v>
      </c>
      <c r="C435" s="666"/>
      <c r="D435" s="15" t="s">
        <v>349</v>
      </c>
      <c r="E435" s="116">
        <v>11</v>
      </c>
      <c r="F435" s="116">
        <v>37</v>
      </c>
      <c r="G435" s="116">
        <v>37</v>
      </c>
      <c r="H435" s="69">
        <v>3764.3</v>
      </c>
      <c r="I435" s="69">
        <v>85.199999999999989</v>
      </c>
      <c r="J435" s="80">
        <v>0.19987779932523975</v>
      </c>
      <c r="K435" s="69">
        <v>752.4</v>
      </c>
      <c r="L435" s="80">
        <v>0</v>
      </c>
      <c r="M435" s="69">
        <v>0</v>
      </c>
      <c r="N435" s="80">
        <v>0</v>
      </c>
      <c r="O435" s="69">
        <v>0</v>
      </c>
      <c r="P435" s="69">
        <v>0</v>
      </c>
      <c r="Q435" s="69">
        <v>0</v>
      </c>
      <c r="R435" s="69">
        <v>98.8</v>
      </c>
      <c r="S435" s="69">
        <v>9.6</v>
      </c>
      <c r="T435" s="69">
        <v>422.86333333333334</v>
      </c>
      <c r="U435" s="80">
        <v>0</v>
      </c>
      <c r="V435" s="69">
        <v>0</v>
      </c>
      <c r="W435" s="80">
        <f t="shared" si="165"/>
        <v>0.18278564407725206</v>
      </c>
      <c r="X435" s="69">
        <v>688.06</v>
      </c>
      <c r="Y435" s="69">
        <v>0</v>
      </c>
      <c r="Z435" s="69">
        <v>0</v>
      </c>
      <c r="AA435" s="69">
        <v>0</v>
      </c>
      <c r="AB435" s="60">
        <f>H435+I435+K435+M435+O435+P435+Q435+R435+S435+T435+V435+X435+Y435+Z435+AA435</f>
        <v>5821.2233333333334</v>
      </c>
      <c r="AC435" s="143">
        <v>469.6</v>
      </c>
      <c r="AD435" s="69">
        <f>AC435+Y435+X435+V435</f>
        <v>1157.6599999999999</v>
      </c>
      <c r="AE435" s="69">
        <f>H435+I435+K435+M435+O435+Q435+R435+S435+T435+Z435+AA435</f>
        <v>5133.1633333333339</v>
      </c>
      <c r="AF435" s="277">
        <f t="shared" si="162"/>
        <v>0.7</v>
      </c>
      <c r="AG435" s="278">
        <f>H435*AF435</f>
        <v>2635.0099999999998</v>
      </c>
      <c r="AH435" s="278"/>
      <c r="AI435" s="225">
        <v>1477.4</v>
      </c>
      <c r="AJ435" s="238">
        <v>0.70001328268203911</v>
      </c>
      <c r="AK435" s="60">
        <v>2635.06</v>
      </c>
      <c r="AL435" s="69">
        <v>145</v>
      </c>
      <c r="AM435" s="438">
        <v>5.0999999999999997E-2</v>
      </c>
      <c r="AN435" s="69">
        <v>192</v>
      </c>
    </row>
    <row r="436" spans="2:40" s="1" customFormat="1" ht="15.75" customHeight="1" x14ac:dyDescent="0.25">
      <c r="B436" s="34">
        <v>424</v>
      </c>
      <c r="C436" s="666"/>
      <c r="D436" s="15" t="s">
        <v>350</v>
      </c>
      <c r="E436" s="116">
        <v>4</v>
      </c>
      <c r="F436" s="116">
        <v>22</v>
      </c>
      <c r="G436" s="116">
        <v>21</v>
      </c>
      <c r="H436" s="69">
        <v>1922.4999999999998</v>
      </c>
      <c r="I436" s="69">
        <v>64.8</v>
      </c>
      <c r="J436" s="80">
        <v>0.17310793237971392</v>
      </c>
      <c r="K436" s="69">
        <v>332.79999999999995</v>
      </c>
      <c r="L436" s="80">
        <v>0</v>
      </c>
      <c r="M436" s="69">
        <v>0</v>
      </c>
      <c r="N436" s="80">
        <v>0</v>
      </c>
      <c r="O436" s="69">
        <v>0</v>
      </c>
      <c r="P436" s="69">
        <v>0</v>
      </c>
      <c r="Q436" s="69">
        <v>0</v>
      </c>
      <c r="R436" s="69">
        <v>49.7</v>
      </c>
      <c r="S436" s="69">
        <v>4.8</v>
      </c>
      <c r="T436" s="69">
        <v>229.92500000000001</v>
      </c>
      <c r="U436" s="80">
        <v>0</v>
      </c>
      <c r="V436" s="69">
        <v>0</v>
      </c>
      <c r="W436" s="80">
        <f t="shared" si="165"/>
        <v>0.2</v>
      </c>
      <c r="X436" s="69">
        <v>384.5</v>
      </c>
      <c r="Y436" s="69">
        <v>0</v>
      </c>
      <c r="Z436" s="69">
        <v>0</v>
      </c>
      <c r="AA436" s="69">
        <v>0</v>
      </c>
      <c r="AB436" s="60">
        <f>H436+I436+K436+M436+O436+P436+Q436+R436+S436+T436+V436+X436+Y436+Z436+AA436</f>
        <v>2989.0249999999996</v>
      </c>
      <c r="AC436" s="143">
        <v>255.3</v>
      </c>
      <c r="AD436" s="69">
        <f>AC436+Y436+X436+V436</f>
        <v>639.79999999999995</v>
      </c>
      <c r="AE436" s="69">
        <f>H436+I436+K436+M436+O436+Q436+R436+S436+T436+Z436+AA436</f>
        <v>2604.5249999999996</v>
      </c>
      <c r="AF436" s="277">
        <f t="shared" si="162"/>
        <v>0.7</v>
      </c>
      <c r="AG436" s="278">
        <f>H436*AF436</f>
        <v>1345.7499999999998</v>
      </c>
      <c r="AH436" s="278"/>
      <c r="AI436" s="225">
        <v>706</v>
      </c>
      <c r="AJ436" s="238">
        <v>0.70002600780234081</v>
      </c>
      <c r="AK436" s="60">
        <v>1345.8</v>
      </c>
      <c r="AL436" s="69">
        <v>139</v>
      </c>
      <c r="AM436" s="438">
        <v>5.0999999999999997E-2</v>
      </c>
      <c r="AN436" s="69">
        <v>98</v>
      </c>
    </row>
    <row r="437" spans="2:40" ht="15.75" customHeight="1" x14ac:dyDescent="0.25">
      <c r="B437" s="34">
        <v>425</v>
      </c>
      <c r="C437" s="470" t="s">
        <v>351</v>
      </c>
      <c r="D437" s="21" t="s">
        <v>352</v>
      </c>
      <c r="E437" s="107">
        <v>8</v>
      </c>
      <c r="F437" s="107">
        <v>46</v>
      </c>
      <c r="G437" s="107">
        <v>36</v>
      </c>
      <c r="H437" s="138">
        <v>3221.8999999999996</v>
      </c>
      <c r="I437" s="138">
        <v>103.19999999999999</v>
      </c>
      <c r="J437" s="99">
        <v>0.27223067134299639</v>
      </c>
      <c r="K437" s="138">
        <v>877.1</v>
      </c>
      <c r="L437" s="99">
        <v>0</v>
      </c>
      <c r="M437" s="138">
        <v>0</v>
      </c>
      <c r="N437" s="99">
        <v>0</v>
      </c>
      <c r="O437" s="138">
        <v>0</v>
      </c>
      <c r="P437" s="138">
        <v>0</v>
      </c>
      <c r="Q437" s="138">
        <v>0</v>
      </c>
      <c r="R437" s="138">
        <v>80.099999999999994</v>
      </c>
      <c r="S437" s="166">
        <v>8.4</v>
      </c>
      <c r="T437" s="166">
        <v>411.25666666666666</v>
      </c>
      <c r="U437" s="167">
        <v>0</v>
      </c>
      <c r="V437" s="166">
        <v>0</v>
      </c>
      <c r="W437" s="167">
        <f t="shared" si="165"/>
        <v>0.2</v>
      </c>
      <c r="X437" s="320">
        <v>644.38</v>
      </c>
      <c r="Y437" s="166">
        <v>0</v>
      </c>
      <c r="Z437" s="166">
        <v>0</v>
      </c>
      <c r="AA437" s="166">
        <v>0</v>
      </c>
      <c r="AB437" s="166">
        <v>5346.336666666667</v>
      </c>
      <c r="AC437" s="152">
        <v>456.6</v>
      </c>
      <c r="AD437" s="166">
        <f>AC437+Y437+X437+V437</f>
        <v>1100.98</v>
      </c>
      <c r="AE437" s="166">
        <f>H437+I437+K437+M437+O437+Q437+R437+S437+T437+Z437+AA437</f>
        <v>4701.9566666666669</v>
      </c>
      <c r="AF437" s="288">
        <f t="shared" si="162"/>
        <v>0.7</v>
      </c>
      <c r="AG437" s="289">
        <f>H437*AF437</f>
        <v>2255.3299999999995</v>
      </c>
      <c r="AH437" s="289"/>
      <c r="AI437" s="229">
        <v>1154.4000000000001</v>
      </c>
      <c r="AJ437" s="243">
        <v>0.70001551879325874</v>
      </c>
      <c r="AK437" s="166">
        <v>2255.38</v>
      </c>
      <c r="AL437" s="166">
        <v>166</v>
      </c>
      <c r="AM437" s="440">
        <v>7.0999999999999994E-2</v>
      </c>
      <c r="AN437" s="166">
        <v>228.8</v>
      </c>
    </row>
    <row r="438" spans="2:40" ht="24" customHeight="1" x14ac:dyDescent="0.25">
      <c r="B438" s="34">
        <v>426</v>
      </c>
      <c r="C438" s="666" t="s">
        <v>353</v>
      </c>
      <c r="D438" s="11" t="s">
        <v>124</v>
      </c>
      <c r="E438" s="125">
        <f t="shared" ref="E438:AB438" si="175">SUM(E439:E441)</f>
        <v>19</v>
      </c>
      <c r="F438" s="125">
        <f t="shared" si="175"/>
        <v>86</v>
      </c>
      <c r="G438" s="125">
        <f t="shared" si="175"/>
        <v>82</v>
      </c>
      <c r="H438" s="57">
        <f t="shared" si="175"/>
        <v>7903.6999999999989</v>
      </c>
      <c r="I438" s="57">
        <f t="shared" si="175"/>
        <v>208.8</v>
      </c>
      <c r="J438" s="82">
        <f>K438/H438</f>
        <v>0.21536748611409848</v>
      </c>
      <c r="K438" s="57">
        <f t="shared" si="175"/>
        <v>1702.1999999999998</v>
      </c>
      <c r="L438" s="82">
        <f>M438/H438</f>
        <v>0</v>
      </c>
      <c r="M438" s="57">
        <f t="shared" si="175"/>
        <v>0</v>
      </c>
      <c r="N438" s="82">
        <f t="shared" si="175"/>
        <v>0</v>
      </c>
      <c r="O438" s="57">
        <f t="shared" si="175"/>
        <v>0</v>
      </c>
      <c r="P438" s="57">
        <f t="shared" si="175"/>
        <v>0</v>
      </c>
      <c r="Q438" s="57">
        <f t="shared" si="175"/>
        <v>0</v>
      </c>
      <c r="R438" s="57">
        <f t="shared" si="175"/>
        <v>197.79999999999998</v>
      </c>
      <c r="S438" s="57">
        <f t="shared" si="175"/>
        <v>18</v>
      </c>
      <c r="T438" s="57">
        <f t="shared" si="175"/>
        <v>959.56333333333328</v>
      </c>
      <c r="U438" s="82">
        <f>V438/H438</f>
        <v>0</v>
      </c>
      <c r="V438" s="57">
        <f t="shared" si="175"/>
        <v>0</v>
      </c>
      <c r="W438" s="82">
        <f t="shared" si="165"/>
        <v>0.19796550982451261</v>
      </c>
      <c r="X438" s="57">
        <f t="shared" si="175"/>
        <v>1564.66</v>
      </c>
      <c r="Y438" s="57">
        <f t="shared" si="175"/>
        <v>0</v>
      </c>
      <c r="Z438" s="57">
        <f t="shared" si="175"/>
        <v>0</v>
      </c>
      <c r="AA438" s="57">
        <f t="shared" si="175"/>
        <v>0</v>
      </c>
      <c r="AB438" s="57">
        <f t="shared" si="175"/>
        <v>12554.723333333333</v>
      </c>
      <c r="AC438" s="141">
        <f>SUM(AC439:AC441)</f>
        <v>1065.4000000000001</v>
      </c>
      <c r="AD438" s="141">
        <f>SUM(AD439:AD441)</f>
        <v>2630.06</v>
      </c>
      <c r="AE438" s="141">
        <f>SUM(AE439:AE441)</f>
        <v>10990.063333333334</v>
      </c>
      <c r="AF438" s="269">
        <f t="shared" si="162"/>
        <v>0.7</v>
      </c>
      <c r="AG438" s="270">
        <f>SUM(AG439:AG441)</f>
        <v>5532.5899999999992</v>
      </c>
      <c r="AH438" s="270"/>
      <c r="AI438" s="141">
        <v>2902.6000000000004</v>
      </c>
      <c r="AJ438" s="233">
        <v>0.70000885661146051</v>
      </c>
      <c r="AK438" s="57">
        <v>5532.66</v>
      </c>
      <c r="AL438" s="57"/>
      <c r="AM438" s="433">
        <v>0</v>
      </c>
      <c r="AN438" s="57">
        <v>487.9</v>
      </c>
    </row>
    <row r="439" spans="2:40" ht="15.75" customHeight="1" x14ac:dyDescent="0.25">
      <c r="B439" s="34">
        <v>427</v>
      </c>
      <c r="C439" s="666"/>
      <c r="D439" s="15" t="s">
        <v>354</v>
      </c>
      <c r="E439" s="116">
        <v>11</v>
      </c>
      <c r="F439" s="116">
        <v>44</v>
      </c>
      <c r="G439" s="116">
        <v>44</v>
      </c>
      <c r="H439" s="69">
        <v>4239.0999999999995</v>
      </c>
      <c r="I439" s="69">
        <v>94.8</v>
      </c>
      <c r="J439" s="80">
        <v>0.13849637894836167</v>
      </c>
      <c r="K439" s="69">
        <v>587.09999999999991</v>
      </c>
      <c r="L439" s="80">
        <v>0</v>
      </c>
      <c r="M439" s="69">
        <v>0</v>
      </c>
      <c r="N439" s="80">
        <v>0</v>
      </c>
      <c r="O439" s="69">
        <v>0</v>
      </c>
      <c r="P439" s="69">
        <v>0</v>
      </c>
      <c r="Q439" s="69">
        <v>0</v>
      </c>
      <c r="R439" s="69">
        <v>120</v>
      </c>
      <c r="S439" s="69">
        <v>8.4</v>
      </c>
      <c r="T439" s="69">
        <v>483.39499999999998</v>
      </c>
      <c r="U439" s="80">
        <v>0</v>
      </c>
      <c r="V439" s="69">
        <v>0</v>
      </c>
      <c r="W439" s="80">
        <f t="shared" si="165"/>
        <v>0.1962067419971221</v>
      </c>
      <c r="X439" s="69">
        <v>831.74000000000012</v>
      </c>
      <c r="Y439" s="69">
        <v>0</v>
      </c>
      <c r="Z439" s="69">
        <v>0</v>
      </c>
      <c r="AA439" s="69">
        <v>0</v>
      </c>
      <c r="AB439" s="60">
        <f>H439+I439+K439+M439+O439+P439+Q439+R439+S439+T439+V439+X439+Y439+Z439+AA439</f>
        <v>6364.5349999999999</v>
      </c>
      <c r="AC439" s="143">
        <v>536.70000000000005</v>
      </c>
      <c r="AD439" s="69">
        <f>AC439+Y439+X439+V439</f>
        <v>1368.44</v>
      </c>
      <c r="AE439" s="69">
        <f>H439+I439+K439+M439+O439+Q439+R439+S439+T439+Z439+AA439</f>
        <v>5532.7950000000001</v>
      </c>
      <c r="AF439" s="277">
        <f t="shared" si="162"/>
        <v>0.7</v>
      </c>
      <c r="AG439" s="278">
        <f>H439*AF439</f>
        <v>2967.3699999999994</v>
      </c>
      <c r="AH439" s="278"/>
      <c r="AI439" s="225">
        <v>1598.9</v>
      </c>
      <c r="AJ439" s="238">
        <v>0.69999292302611416</v>
      </c>
      <c r="AK439" s="60">
        <v>2967.34</v>
      </c>
      <c r="AL439" s="69">
        <v>171</v>
      </c>
      <c r="AM439" s="438">
        <v>7.0999999999999994E-2</v>
      </c>
      <c r="AN439" s="69">
        <v>301</v>
      </c>
    </row>
    <row r="440" spans="2:40" s="1" customFormat="1" ht="14.25" customHeight="1" x14ac:dyDescent="0.25">
      <c r="B440" s="34">
        <v>428</v>
      </c>
      <c r="C440" s="666"/>
      <c r="D440" s="15" t="s">
        <v>355</v>
      </c>
      <c r="E440" s="116">
        <v>4</v>
      </c>
      <c r="F440" s="116">
        <v>23</v>
      </c>
      <c r="G440" s="116">
        <v>19</v>
      </c>
      <c r="H440" s="69">
        <v>1797.1</v>
      </c>
      <c r="I440" s="69">
        <v>61.2</v>
      </c>
      <c r="J440" s="80">
        <v>0.30816315174447723</v>
      </c>
      <c r="K440" s="69">
        <v>553.79999999999995</v>
      </c>
      <c r="L440" s="80">
        <v>0</v>
      </c>
      <c r="M440" s="69">
        <v>0</v>
      </c>
      <c r="N440" s="80">
        <v>0</v>
      </c>
      <c r="O440" s="69">
        <v>0</v>
      </c>
      <c r="P440" s="69">
        <v>0</v>
      </c>
      <c r="Q440" s="69">
        <v>0</v>
      </c>
      <c r="R440" s="69">
        <v>34.700000000000003</v>
      </c>
      <c r="S440" s="69">
        <v>4.8</v>
      </c>
      <c r="T440" s="69">
        <v>234.25166666666667</v>
      </c>
      <c r="U440" s="80">
        <v>0</v>
      </c>
      <c r="V440" s="69">
        <v>0</v>
      </c>
      <c r="W440" s="80">
        <f t="shared" si="165"/>
        <v>0.19999999999999998</v>
      </c>
      <c r="X440" s="69">
        <v>359.41999999999996</v>
      </c>
      <c r="Y440" s="69">
        <v>0</v>
      </c>
      <c r="Z440" s="69">
        <v>0</v>
      </c>
      <c r="AA440" s="69">
        <v>0</v>
      </c>
      <c r="AB440" s="60">
        <f>H440+I440+K440+M440+O440+P440+Q440+R440+S440+T440+V440+X440+Y440+Z440+AA440</f>
        <v>3045.2716666666665</v>
      </c>
      <c r="AC440" s="143">
        <v>260.10000000000002</v>
      </c>
      <c r="AD440" s="69">
        <f>AC440+Y440+X440+V440</f>
        <v>619.52</v>
      </c>
      <c r="AE440" s="69">
        <f>H440+I440+K440+M440+O440+Q440+R440+S440+T440+Z440+AA440</f>
        <v>2685.8516666666665</v>
      </c>
      <c r="AF440" s="277">
        <f t="shared" si="162"/>
        <v>0.7</v>
      </c>
      <c r="AG440" s="278">
        <f>H440*AF440</f>
        <v>1257.9699999999998</v>
      </c>
      <c r="AH440" s="278"/>
      <c r="AI440" s="225">
        <v>638.5</v>
      </c>
      <c r="AJ440" s="238">
        <v>0.70002782260308272</v>
      </c>
      <c r="AK440" s="60">
        <v>1258.02</v>
      </c>
      <c r="AL440" s="69">
        <v>133</v>
      </c>
      <c r="AM440" s="438">
        <v>5.0999999999999997E-2</v>
      </c>
      <c r="AN440" s="69">
        <v>91.7</v>
      </c>
    </row>
    <row r="441" spans="2:40" s="1" customFormat="1" ht="15.75" x14ac:dyDescent="0.25">
      <c r="B441" s="34">
        <v>429</v>
      </c>
      <c r="C441" s="666"/>
      <c r="D441" s="15" t="s">
        <v>356</v>
      </c>
      <c r="E441" s="116">
        <v>4</v>
      </c>
      <c r="F441" s="116">
        <v>19</v>
      </c>
      <c r="G441" s="116">
        <v>19</v>
      </c>
      <c r="H441" s="69">
        <v>1867.5</v>
      </c>
      <c r="I441" s="69">
        <v>52.8</v>
      </c>
      <c r="J441" s="80">
        <v>0.30056224899598394</v>
      </c>
      <c r="K441" s="69">
        <v>561.29999999999995</v>
      </c>
      <c r="L441" s="80">
        <v>0</v>
      </c>
      <c r="M441" s="69">
        <v>0</v>
      </c>
      <c r="N441" s="80">
        <v>0</v>
      </c>
      <c r="O441" s="69">
        <v>0</v>
      </c>
      <c r="P441" s="69">
        <v>0</v>
      </c>
      <c r="Q441" s="69">
        <v>0</v>
      </c>
      <c r="R441" s="69">
        <v>43.1</v>
      </c>
      <c r="S441" s="69">
        <v>4.8</v>
      </c>
      <c r="T441" s="69">
        <v>241.91666666666669</v>
      </c>
      <c r="U441" s="80">
        <v>0</v>
      </c>
      <c r="V441" s="69">
        <v>0</v>
      </c>
      <c r="W441" s="80">
        <f t="shared" si="165"/>
        <v>0.19999999999999998</v>
      </c>
      <c r="X441" s="69">
        <v>373.49999999999994</v>
      </c>
      <c r="Y441" s="69">
        <v>0</v>
      </c>
      <c r="Z441" s="69">
        <v>0</v>
      </c>
      <c r="AA441" s="69">
        <v>0</v>
      </c>
      <c r="AB441" s="60">
        <f>H441+I441+K441+M441+O441+P441+Q441+R441+S441+T441+V441+X441+Y441+Z441+AA441</f>
        <v>3144.9166666666665</v>
      </c>
      <c r="AC441" s="143">
        <v>268.60000000000002</v>
      </c>
      <c r="AD441" s="69">
        <f>AC441+Y441+X441+V441</f>
        <v>642.09999999999991</v>
      </c>
      <c r="AE441" s="69">
        <f>H441+I441+K441+M441+O441+Q441+R441+S441+T441+Z441+AA441</f>
        <v>2771.4166666666665</v>
      </c>
      <c r="AF441" s="277">
        <f t="shared" si="162"/>
        <v>0.7</v>
      </c>
      <c r="AG441" s="278">
        <f>H441*AF441</f>
        <v>1307.25</v>
      </c>
      <c r="AH441" s="278"/>
      <c r="AI441" s="225">
        <v>665.2</v>
      </c>
      <c r="AJ441" s="238">
        <v>0.70002677376171352</v>
      </c>
      <c r="AK441" s="60">
        <v>1307.3</v>
      </c>
      <c r="AL441" s="69">
        <v>110</v>
      </c>
      <c r="AM441" s="438">
        <v>5.0999999999999997E-2</v>
      </c>
      <c r="AN441" s="69">
        <v>95.2</v>
      </c>
    </row>
    <row r="442" spans="2:40" s="1" customFormat="1" ht="18" customHeight="1" x14ac:dyDescent="0.25">
      <c r="B442" s="34">
        <v>430</v>
      </c>
      <c r="C442" s="666" t="s">
        <v>357</v>
      </c>
      <c r="D442" s="11" t="s">
        <v>124</v>
      </c>
      <c r="E442" s="125">
        <f t="shared" ref="E442:AB442" si="176">SUM(E443:E445)</f>
        <v>12</v>
      </c>
      <c r="F442" s="125">
        <f t="shared" si="176"/>
        <v>51</v>
      </c>
      <c r="G442" s="125">
        <f t="shared" si="176"/>
        <v>52</v>
      </c>
      <c r="H442" s="57">
        <f t="shared" si="176"/>
        <v>4993.2999999999993</v>
      </c>
      <c r="I442" s="57">
        <f t="shared" si="176"/>
        <v>158.39999999999998</v>
      </c>
      <c r="J442" s="82">
        <f>K442/H442</f>
        <v>0.27995513988744924</v>
      </c>
      <c r="K442" s="57">
        <f t="shared" si="176"/>
        <v>1397.9</v>
      </c>
      <c r="L442" s="82">
        <f>M442/H442</f>
        <v>0</v>
      </c>
      <c r="M442" s="57">
        <f t="shared" si="176"/>
        <v>0</v>
      </c>
      <c r="N442" s="82">
        <f t="shared" si="176"/>
        <v>0</v>
      </c>
      <c r="O442" s="57">
        <f t="shared" si="176"/>
        <v>0</v>
      </c>
      <c r="P442" s="57">
        <f t="shared" si="176"/>
        <v>0</v>
      </c>
      <c r="Q442" s="57">
        <f t="shared" si="176"/>
        <v>0</v>
      </c>
      <c r="R442" s="57">
        <f t="shared" si="176"/>
        <v>122.3</v>
      </c>
      <c r="S442" s="57">
        <f t="shared" si="176"/>
        <v>4.8</v>
      </c>
      <c r="T442" s="57">
        <f t="shared" si="176"/>
        <v>621.1583333333333</v>
      </c>
      <c r="U442" s="82">
        <f>V442/H442</f>
        <v>0</v>
      </c>
      <c r="V442" s="57">
        <f t="shared" si="176"/>
        <v>0</v>
      </c>
      <c r="W442" s="82">
        <f t="shared" si="165"/>
        <v>0.193559369555204</v>
      </c>
      <c r="X442" s="57">
        <f t="shared" si="176"/>
        <v>966.5</v>
      </c>
      <c r="Y442" s="57">
        <f t="shared" si="176"/>
        <v>0</v>
      </c>
      <c r="Z442" s="57">
        <f t="shared" si="176"/>
        <v>0</v>
      </c>
      <c r="AA442" s="57">
        <f t="shared" si="176"/>
        <v>0</v>
      </c>
      <c r="AB442" s="57">
        <f t="shared" si="176"/>
        <v>8264.3583333333336</v>
      </c>
      <c r="AC442" s="141">
        <f>SUM(AC443:AC445)</f>
        <v>692.2</v>
      </c>
      <c r="AD442" s="141">
        <f>SUM(AD443:AD445)</f>
        <v>1658.6999999999998</v>
      </c>
      <c r="AE442" s="141">
        <f>SUM(AE443:AE445)</f>
        <v>7297.8583333333336</v>
      </c>
      <c r="AF442" s="269">
        <f t="shared" si="162"/>
        <v>0.7</v>
      </c>
      <c r="AG442" s="270">
        <f>SUM(AG443:AG445)</f>
        <v>3495.3099999999995</v>
      </c>
      <c r="AH442" s="270"/>
      <c r="AI442" s="141">
        <v>1836.6</v>
      </c>
      <c r="AJ442" s="233">
        <v>0.699997997316404</v>
      </c>
      <c r="AK442" s="57">
        <v>3495.2999999999997</v>
      </c>
      <c r="AL442" s="57"/>
      <c r="AM442" s="433">
        <v>0</v>
      </c>
      <c r="AN442" s="57">
        <v>0</v>
      </c>
    </row>
    <row r="443" spans="2:40" s="1" customFormat="1" ht="15.75" x14ac:dyDescent="0.25">
      <c r="B443" s="34">
        <v>431</v>
      </c>
      <c r="C443" s="666"/>
      <c r="D443" s="15" t="s">
        <v>358</v>
      </c>
      <c r="E443" s="116">
        <v>4</v>
      </c>
      <c r="F443" s="116">
        <v>16</v>
      </c>
      <c r="G443" s="116">
        <v>18</v>
      </c>
      <c r="H443" s="69">
        <v>1662.5</v>
      </c>
      <c r="I443" s="69">
        <v>56.399999999999991</v>
      </c>
      <c r="J443" s="80">
        <v>0.2963609022556391</v>
      </c>
      <c r="K443" s="69">
        <v>492.7</v>
      </c>
      <c r="L443" s="80">
        <v>0</v>
      </c>
      <c r="M443" s="69">
        <v>0</v>
      </c>
      <c r="N443" s="80">
        <v>0</v>
      </c>
      <c r="O443" s="69">
        <v>0</v>
      </c>
      <c r="P443" s="69">
        <v>0</v>
      </c>
      <c r="Q443" s="69">
        <v>0</v>
      </c>
      <c r="R443" s="69">
        <v>17.600000000000001</v>
      </c>
      <c r="S443" s="69">
        <v>0</v>
      </c>
      <c r="T443" s="69">
        <v>197.39499999999998</v>
      </c>
      <c r="U443" s="80">
        <v>0</v>
      </c>
      <c r="V443" s="69">
        <v>0</v>
      </c>
      <c r="W443" s="80">
        <f t="shared" si="165"/>
        <v>0.18065563909774437</v>
      </c>
      <c r="X443" s="69">
        <v>300.34000000000003</v>
      </c>
      <c r="Y443" s="69">
        <v>0</v>
      </c>
      <c r="Z443" s="69">
        <v>0</v>
      </c>
      <c r="AA443" s="69">
        <v>0</v>
      </c>
      <c r="AB443" s="60">
        <f>H443+I443+K443+M443+O443+P443+Q443+R443+S443+T443+V443+X443+Y443+Z443+AA443</f>
        <v>2726.9349999999999</v>
      </c>
      <c r="AC443" s="143">
        <v>219.2</v>
      </c>
      <c r="AD443" s="69">
        <f t="shared" ref="AD443:AD448" si="177">AC443+Y443+X443+V443</f>
        <v>519.54</v>
      </c>
      <c r="AE443" s="69">
        <f t="shared" ref="AE443:AE448" si="178">H443+I443+K443+M443+O443+Q443+R443+S443+T443+Z443+AA443</f>
        <v>2426.5949999999998</v>
      </c>
      <c r="AF443" s="277">
        <f t="shared" si="162"/>
        <v>0.7</v>
      </c>
      <c r="AG443" s="278">
        <f t="shared" ref="AG443:AG448" si="179">H443*AF443</f>
        <v>1163.75</v>
      </c>
      <c r="AH443" s="278"/>
      <c r="AI443" s="225">
        <v>644.20000000000005</v>
      </c>
      <c r="AJ443" s="238">
        <v>0.69999398496240606</v>
      </c>
      <c r="AK443" s="60">
        <v>1163.74</v>
      </c>
      <c r="AL443" s="69"/>
      <c r="AM443" s="438">
        <v>0</v>
      </c>
      <c r="AN443" s="69">
        <v>0</v>
      </c>
    </row>
    <row r="444" spans="2:40" s="1" customFormat="1" ht="15.75" x14ac:dyDescent="0.25">
      <c r="B444" s="34">
        <v>432</v>
      </c>
      <c r="C444" s="666"/>
      <c r="D444" s="15" t="s">
        <v>359</v>
      </c>
      <c r="E444" s="116">
        <v>3</v>
      </c>
      <c r="F444" s="116">
        <v>14</v>
      </c>
      <c r="G444" s="116">
        <v>13</v>
      </c>
      <c r="H444" s="69">
        <v>1320.6999999999998</v>
      </c>
      <c r="I444" s="69">
        <v>37.200000000000003</v>
      </c>
      <c r="J444" s="80">
        <v>0.2435072310138563</v>
      </c>
      <c r="K444" s="69">
        <v>321.59999999999997</v>
      </c>
      <c r="L444" s="80">
        <v>0</v>
      </c>
      <c r="M444" s="69">
        <v>0</v>
      </c>
      <c r="N444" s="80">
        <v>0</v>
      </c>
      <c r="O444" s="69">
        <v>0</v>
      </c>
      <c r="P444" s="69">
        <v>0</v>
      </c>
      <c r="Q444" s="69">
        <v>0</v>
      </c>
      <c r="R444" s="69">
        <v>71.400000000000006</v>
      </c>
      <c r="S444" s="69">
        <v>0</v>
      </c>
      <c r="T444" s="69">
        <v>167.92000000000002</v>
      </c>
      <c r="U444" s="80">
        <v>0</v>
      </c>
      <c r="V444" s="69">
        <v>0</v>
      </c>
      <c r="W444" s="80">
        <f t="shared" si="165"/>
        <v>0.2</v>
      </c>
      <c r="X444" s="69">
        <v>264.14</v>
      </c>
      <c r="Y444" s="69">
        <v>0</v>
      </c>
      <c r="Z444" s="69">
        <v>0</v>
      </c>
      <c r="AA444" s="69">
        <v>0</v>
      </c>
      <c r="AB444" s="60">
        <f>H444+I444+K444+M444+O444+P444+Q444+R444+S444+T444+V444+X444+Y444+Z444+AA444</f>
        <v>2182.96</v>
      </c>
      <c r="AC444" s="143">
        <v>186.5</v>
      </c>
      <c r="AD444" s="69">
        <f t="shared" si="177"/>
        <v>450.64</v>
      </c>
      <c r="AE444" s="69">
        <f t="shared" si="178"/>
        <v>1918.82</v>
      </c>
      <c r="AF444" s="277">
        <f t="shared" si="162"/>
        <v>0.7</v>
      </c>
      <c r="AG444" s="278">
        <f t="shared" si="179"/>
        <v>924.48999999999978</v>
      </c>
      <c r="AH444" s="278"/>
      <c r="AI444" s="225">
        <v>473.8</v>
      </c>
      <c r="AJ444" s="238">
        <v>0.6999621412887107</v>
      </c>
      <c r="AK444" s="60">
        <v>924.44</v>
      </c>
      <c r="AL444" s="69"/>
      <c r="AM444" s="438">
        <v>0</v>
      </c>
      <c r="AN444" s="69">
        <v>0</v>
      </c>
    </row>
    <row r="445" spans="2:40" s="1" customFormat="1" ht="15.75" x14ac:dyDescent="0.25">
      <c r="B445" s="34">
        <v>433</v>
      </c>
      <c r="C445" s="666"/>
      <c r="D445" s="15" t="s">
        <v>360</v>
      </c>
      <c r="E445" s="116">
        <v>5</v>
      </c>
      <c r="F445" s="116">
        <v>21</v>
      </c>
      <c r="G445" s="116">
        <v>21</v>
      </c>
      <c r="H445" s="69">
        <v>2010.1</v>
      </c>
      <c r="I445" s="69">
        <v>64.8</v>
      </c>
      <c r="J445" s="80">
        <v>0.29033381423809762</v>
      </c>
      <c r="K445" s="69">
        <v>583.6</v>
      </c>
      <c r="L445" s="80">
        <v>0</v>
      </c>
      <c r="M445" s="69">
        <v>0</v>
      </c>
      <c r="N445" s="80">
        <v>0</v>
      </c>
      <c r="O445" s="69">
        <v>0</v>
      </c>
      <c r="P445" s="69">
        <v>0</v>
      </c>
      <c r="Q445" s="69">
        <v>0</v>
      </c>
      <c r="R445" s="69">
        <v>33.299999999999997</v>
      </c>
      <c r="S445" s="69">
        <v>4.8</v>
      </c>
      <c r="T445" s="69">
        <v>255.84333333333336</v>
      </c>
      <c r="U445" s="80">
        <v>0</v>
      </c>
      <c r="V445" s="69">
        <v>0</v>
      </c>
      <c r="W445" s="80">
        <f t="shared" si="165"/>
        <v>0.2</v>
      </c>
      <c r="X445" s="69">
        <v>402.02</v>
      </c>
      <c r="Y445" s="69">
        <v>0</v>
      </c>
      <c r="Z445" s="69">
        <v>0</v>
      </c>
      <c r="AA445" s="69">
        <v>0</v>
      </c>
      <c r="AB445" s="60">
        <f>H445+I445+K445+M445+O445+P445+Q445+R445+S445+T445+V445+X445+Y445+Z445+AA445</f>
        <v>3354.4633333333336</v>
      </c>
      <c r="AC445" s="143">
        <v>286.5</v>
      </c>
      <c r="AD445" s="69">
        <f t="shared" si="177"/>
        <v>688.52</v>
      </c>
      <c r="AE445" s="69">
        <f t="shared" si="178"/>
        <v>2952.4433333333336</v>
      </c>
      <c r="AF445" s="277">
        <f t="shared" si="162"/>
        <v>0.7</v>
      </c>
      <c r="AG445" s="278">
        <f t="shared" si="179"/>
        <v>1407.07</v>
      </c>
      <c r="AH445" s="278"/>
      <c r="AI445" s="225">
        <v>718.6</v>
      </c>
      <c r="AJ445" s="238">
        <v>0.70002487438435901</v>
      </c>
      <c r="AK445" s="60">
        <v>1407.12</v>
      </c>
      <c r="AL445" s="69"/>
      <c r="AM445" s="438">
        <v>0</v>
      </c>
      <c r="AN445" s="69">
        <v>0</v>
      </c>
    </row>
    <row r="446" spans="2:40" s="1" customFormat="1" ht="47.25" x14ac:dyDescent="0.25">
      <c r="B446" s="34">
        <v>434</v>
      </c>
      <c r="C446" s="470" t="s">
        <v>361</v>
      </c>
      <c r="D446" s="21" t="s">
        <v>362</v>
      </c>
      <c r="E446" s="107">
        <v>15</v>
      </c>
      <c r="F446" s="107">
        <v>54</v>
      </c>
      <c r="G446" s="107">
        <v>50</v>
      </c>
      <c r="H446" s="138">
        <v>5021.4000000000005</v>
      </c>
      <c r="I446" s="138">
        <v>96</v>
      </c>
      <c r="J446" s="99">
        <v>0.18638228382522801</v>
      </c>
      <c r="K446" s="138">
        <v>935.9</v>
      </c>
      <c r="L446" s="99">
        <v>0</v>
      </c>
      <c r="M446" s="138">
        <v>0</v>
      </c>
      <c r="N446" s="99">
        <v>0</v>
      </c>
      <c r="O446" s="138">
        <v>0</v>
      </c>
      <c r="P446" s="138">
        <v>0</v>
      </c>
      <c r="Q446" s="138">
        <v>0</v>
      </c>
      <c r="R446" s="138">
        <v>36.299999999999997</v>
      </c>
      <c r="S446" s="166">
        <v>4.8</v>
      </c>
      <c r="T446" s="166">
        <v>588.94999999999993</v>
      </c>
      <c r="U446" s="167">
        <v>0</v>
      </c>
      <c r="V446" s="166">
        <v>0</v>
      </c>
      <c r="W446" s="167">
        <f t="shared" si="165"/>
        <v>0.19679770581909425</v>
      </c>
      <c r="X446" s="320">
        <v>988.19999999999993</v>
      </c>
      <c r="Y446" s="166">
        <v>0</v>
      </c>
      <c r="Z446" s="166">
        <v>0</v>
      </c>
      <c r="AA446" s="166">
        <v>0</v>
      </c>
      <c r="AB446" s="166">
        <v>7671.55</v>
      </c>
      <c r="AC446" s="152">
        <v>648.4</v>
      </c>
      <c r="AD446" s="166">
        <f t="shared" si="177"/>
        <v>1636.6</v>
      </c>
      <c r="AE446" s="166">
        <f t="shared" si="178"/>
        <v>6683.35</v>
      </c>
      <c r="AF446" s="288">
        <f t="shared" si="162"/>
        <v>0.7</v>
      </c>
      <c r="AG446" s="289">
        <f t="shared" si="179"/>
        <v>3514.98</v>
      </c>
      <c r="AH446" s="289"/>
      <c r="AI446" s="229">
        <v>1878.4</v>
      </c>
      <c r="AJ446" s="243">
        <v>0.70000398295296129</v>
      </c>
      <c r="AK446" s="166">
        <v>3515</v>
      </c>
      <c r="AL446" s="166">
        <v>280</v>
      </c>
      <c r="AM446" s="440">
        <v>7.0999999999999994E-2</v>
      </c>
      <c r="AN446" s="166">
        <v>356.5</v>
      </c>
    </row>
    <row r="447" spans="2:40" s="1" customFormat="1" ht="31.5" x14ac:dyDescent="0.25">
      <c r="B447" s="34">
        <v>435</v>
      </c>
      <c r="C447" s="470" t="s">
        <v>363</v>
      </c>
      <c r="D447" s="21" t="s">
        <v>364</v>
      </c>
      <c r="E447" s="107">
        <v>8</v>
      </c>
      <c r="F447" s="107">
        <v>35</v>
      </c>
      <c r="G447" s="107">
        <v>35</v>
      </c>
      <c r="H447" s="138">
        <v>3228.7</v>
      </c>
      <c r="I447" s="138">
        <v>66</v>
      </c>
      <c r="J447" s="99">
        <v>0.17096664292129959</v>
      </c>
      <c r="K447" s="138">
        <v>552</v>
      </c>
      <c r="L447" s="99">
        <v>0</v>
      </c>
      <c r="M447" s="138">
        <v>0</v>
      </c>
      <c r="N447" s="99">
        <v>0</v>
      </c>
      <c r="O447" s="138">
        <v>0</v>
      </c>
      <c r="P447" s="138">
        <v>0</v>
      </c>
      <c r="Q447" s="138">
        <v>0</v>
      </c>
      <c r="R447" s="138">
        <v>52.900000000000006</v>
      </c>
      <c r="S447" s="166">
        <v>4.8</v>
      </c>
      <c r="T447" s="166">
        <v>355.05833333333334</v>
      </c>
      <c r="U447" s="167">
        <v>0</v>
      </c>
      <c r="V447" s="166">
        <v>0</v>
      </c>
      <c r="W447" s="167">
        <f t="shared" si="165"/>
        <v>0.18505900207513862</v>
      </c>
      <c r="X447" s="320">
        <v>597.5</v>
      </c>
      <c r="Y447" s="166">
        <v>0</v>
      </c>
      <c r="Z447" s="166">
        <v>0</v>
      </c>
      <c r="AA447" s="166">
        <v>0</v>
      </c>
      <c r="AB447" s="166">
        <v>4856.958333333333</v>
      </c>
      <c r="AC447" s="152">
        <v>394.2</v>
      </c>
      <c r="AD447" s="166">
        <f t="shared" si="177"/>
        <v>991.7</v>
      </c>
      <c r="AE447" s="166">
        <f t="shared" si="178"/>
        <v>4259.458333333333</v>
      </c>
      <c r="AF447" s="288">
        <f t="shared" si="162"/>
        <v>0.7</v>
      </c>
      <c r="AG447" s="289">
        <f t="shared" si="179"/>
        <v>2260.0899999999997</v>
      </c>
      <c r="AH447" s="289"/>
      <c r="AI447" s="229">
        <v>1268.4000000000001</v>
      </c>
      <c r="AJ447" s="243">
        <v>0.70000309722179221</v>
      </c>
      <c r="AK447" s="166">
        <v>2260.1000000000004</v>
      </c>
      <c r="AL447" s="166">
        <v>156</v>
      </c>
      <c r="AM447" s="440">
        <v>7.0999999999999994E-2</v>
      </c>
      <c r="AN447" s="166">
        <v>229.2</v>
      </c>
    </row>
    <row r="448" spans="2:40" s="1" customFormat="1" ht="47.25" x14ac:dyDescent="0.25">
      <c r="B448" s="34">
        <v>436</v>
      </c>
      <c r="C448" s="470" t="s">
        <v>365</v>
      </c>
      <c r="D448" s="21" t="s">
        <v>366</v>
      </c>
      <c r="E448" s="107">
        <v>7</v>
      </c>
      <c r="F448" s="107">
        <v>32</v>
      </c>
      <c r="G448" s="107">
        <v>32</v>
      </c>
      <c r="H448" s="138">
        <v>2902.1</v>
      </c>
      <c r="I448" s="138">
        <v>109.2</v>
      </c>
      <c r="J448" s="99">
        <v>0.34826504944695225</v>
      </c>
      <c r="K448" s="138">
        <v>1010.7</v>
      </c>
      <c r="L448" s="99">
        <v>0</v>
      </c>
      <c r="M448" s="138">
        <v>0</v>
      </c>
      <c r="N448" s="99">
        <v>0</v>
      </c>
      <c r="O448" s="138">
        <v>0</v>
      </c>
      <c r="P448" s="138">
        <v>0</v>
      </c>
      <c r="Q448" s="138">
        <v>0</v>
      </c>
      <c r="R448" s="138">
        <v>70.599999999999994</v>
      </c>
      <c r="S448" s="166">
        <v>8.4</v>
      </c>
      <c r="T448" s="166">
        <v>390.11833333333328</v>
      </c>
      <c r="U448" s="167">
        <v>0</v>
      </c>
      <c r="V448" s="166">
        <v>0</v>
      </c>
      <c r="W448" s="167">
        <f t="shared" si="165"/>
        <v>0.19999999999999998</v>
      </c>
      <c r="X448" s="320">
        <v>580.41999999999996</v>
      </c>
      <c r="Y448" s="166">
        <v>0</v>
      </c>
      <c r="Z448" s="166">
        <v>0</v>
      </c>
      <c r="AA448" s="166">
        <v>0</v>
      </c>
      <c r="AB448" s="166">
        <v>5071.538333333333</v>
      </c>
      <c r="AC448" s="152">
        <v>433.2</v>
      </c>
      <c r="AD448" s="166">
        <f t="shared" si="177"/>
        <v>1013.6199999999999</v>
      </c>
      <c r="AE448" s="166">
        <f t="shared" si="178"/>
        <v>4491.1183333333329</v>
      </c>
      <c r="AF448" s="288">
        <f t="shared" si="162"/>
        <v>0.7</v>
      </c>
      <c r="AG448" s="289">
        <f t="shared" si="179"/>
        <v>2031.4699999999998</v>
      </c>
      <c r="AH448" s="289"/>
      <c r="AI448" s="229">
        <v>1017.9</v>
      </c>
      <c r="AJ448" s="243">
        <v>0.70001722890320806</v>
      </c>
      <c r="AK448" s="166">
        <v>2031.52</v>
      </c>
      <c r="AL448" s="166"/>
      <c r="AM448" s="440">
        <v>0</v>
      </c>
      <c r="AN448" s="166">
        <v>0</v>
      </c>
    </row>
    <row r="449" spans="2:40" s="1" customFormat="1" ht="15.75" customHeight="1" x14ac:dyDescent="0.25">
      <c r="B449" s="34">
        <v>437</v>
      </c>
      <c r="C449" s="666" t="s">
        <v>367</v>
      </c>
      <c r="D449" s="11" t="s">
        <v>124</v>
      </c>
      <c r="E449" s="125">
        <f t="shared" ref="E449:AB449" si="180">SUM(E450:E452)</f>
        <v>9</v>
      </c>
      <c r="F449" s="125">
        <f t="shared" si="180"/>
        <v>55</v>
      </c>
      <c r="G449" s="125">
        <f t="shared" si="180"/>
        <v>54</v>
      </c>
      <c r="H449" s="57">
        <f t="shared" si="180"/>
        <v>5093</v>
      </c>
      <c r="I449" s="57">
        <f t="shared" si="180"/>
        <v>171.60000000000002</v>
      </c>
      <c r="J449" s="82">
        <f>K449/H449</f>
        <v>0.29460043196544278</v>
      </c>
      <c r="K449" s="57">
        <f t="shared" si="180"/>
        <v>1500.4</v>
      </c>
      <c r="L449" s="82">
        <f>M449/H449</f>
        <v>0</v>
      </c>
      <c r="M449" s="57">
        <f t="shared" si="180"/>
        <v>0</v>
      </c>
      <c r="N449" s="82">
        <f t="shared" si="180"/>
        <v>0</v>
      </c>
      <c r="O449" s="57">
        <f t="shared" si="180"/>
        <v>0</v>
      </c>
      <c r="P449" s="57">
        <f t="shared" si="180"/>
        <v>0</v>
      </c>
      <c r="Q449" s="57">
        <f t="shared" si="180"/>
        <v>0</v>
      </c>
      <c r="R449" s="57">
        <f t="shared" si="180"/>
        <v>156.20000000000002</v>
      </c>
      <c r="S449" s="57">
        <f t="shared" si="180"/>
        <v>14.399999999999999</v>
      </c>
      <c r="T449" s="57">
        <f t="shared" si="180"/>
        <v>654.81000000000006</v>
      </c>
      <c r="U449" s="82">
        <f>V449/H449</f>
        <v>0</v>
      </c>
      <c r="V449" s="57">
        <f t="shared" si="180"/>
        <v>0</v>
      </c>
      <c r="W449" s="82">
        <f t="shared" si="165"/>
        <v>0.19684272530924798</v>
      </c>
      <c r="X449" s="57">
        <f t="shared" si="180"/>
        <v>1002.52</v>
      </c>
      <c r="Y449" s="57">
        <f t="shared" si="180"/>
        <v>0</v>
      </c>
      <c r="Z449" s="57">
        <f t="shared" si="180"/>
        <v>0</v>
      </c>
      <c r="AA449" s="57">
        <f t="shared" si="180"/>
        <v>0</v>
      </c>
      <c r="AB449" s="57">
        <f t="shared" si="180"/>
        <v>8592.93</v>
      </c>
      <c r="AC449" s="141">
        <f>SUM(AC450:AC452)</f>
        <v>727.09999999999991</v>
      </c>
      <c r="AD449" s="141">
        <f>SUM(AD450:AD452)</f>
        <v>1729.62</v>
      </c>
      <c r="AE449" s="141">
        <f>SUM(AE450:AE452)</f>
        <v>7590.41</v>
      </c>
      <c r="AF449" s="269">
        <f t="shared" si="162"/>
        <v>0.7</v>
      </c>
      <c r="AG449" s="270">
        <f>SUM(AG450:AG452)</f>
        <v>3565.0999999999995</v>
      </c>
      <c r="AH449" s="270"/>
      <c r="AI449" s="141">
        <v>1835.6000000000001</v>
      </c>
      <c r="AJ449" s="233">
        <v>0.70002356175142355</v>
      </c>
      <c r="AK449" s="57">
        <v>3565.2200000000003</v>
      </c>
      <c r="AL449" s="57"/>
      <c r="AM449" s="433">
        <v>0</v>
      </c>
      <c r="AN449" s="57">
        <v>98.1</v>
      </c>
    </row>
    <row r="450" spans="2:40" s="1" customFormat="1" ht="15.75" x14ac:dyDescent="0.25">
      <c r="B450" s="34">
        <v>438</v>
      </c>
      <c r="C450" s="666"/>
      <c r="D450" s="15" t="s">
        <v>368</v>
      </c>
      <c r="E450" s="116">
        <v>3</v>
      </c>
      <c r="F450" s="116">
        <v>21</v>
      </c>
      <c r="G450" s="116">
        <v>20</v>
      </c>
      <c r="H450" s="69">
        <v>1924.4999999999998</v>
      </c>
      <c r="I450" s="69">
        <v>67.2</v>
      </c>
      <c r="J450" s="80">
        <v>0.31161340607950122</v>
      </c>
      <c r="K450" s="69">
        <v>599.70000000000005</v>
      </c>
      <c r="L450" s="80">
        <v>0</v>
      </c>
      <c r="M450" s="69">
        <v>0</v>
      </c>
      <c r="N450" s="80">
        <v>0</v>
      </c>
      <c r="O450" s="69">
        <v>0</v>
      </c>
      <c r="P450" s="69">
        <v>0</v>
      </c>
      <c r="Q450" s="69">
        <v>0</v>
      </c>
      <c r="R450" s="69">
        <v>71</v>
      </c>
      <c r="S450" s="69">
        <v>4.8</v>
      </c>
      <c r="T450" s="69">
        <v>254.3416666666667</v>
      </c>
      <c r="U450" s="80">
        <v>0</v>
      </c>
      <c r="V450" s="69">
        <v>0</v>
      </c>
      <c r="W450" s="80">
        <f t="shared" si="165"/>
        <v>0.2</v>
      </c>
      <c r="X450" s="69">
        <v>384.9</v>
      </c>
      <c r="Y450" s="69">
        <v>0</v>
      </c>
      <c r="Z450" s="69">
        <v>0</v>
      </c>
      <c r="AA450" s="69">
        <v>0</v>
      </c>
      <c r="AB450" s="60">
        <f>H450+I450+K450+M450+O450+P450+Q450+R450+S450+T450+V450+X450+Y450+Z450+AA450</f>
        <v>3306.4416666666666</v>
      </c>
      <c r="AC450" s="143">
        <v>282.39999999999998</v>
      </c>
      <c r="AD450" s="69">
        <f>AC450+Y450+X450+V450</f>
        <v>667.3</v>
      </c>
      <c r="AE450" s="69">
        <f>H450+I450+K450+M450+O450+Q450+R450+S450+T450+Z450+AA450</f>
        <v>2921.5416666666665</v>
      </c>
      <c r="AF450" s="277">
        <f t="shared" si="162"/>
        <v>0.7</v>
      </c>
      <c r="AG450" s="278">
        <f>H450*AF450</f>
        <v>1347.1499999999999</v>
      </c>
      <c r="AH450" s="278"/>
      <c r="AI450" s="225">
        <v>679.9</v>
      </c>
      <c r="AJ450" s="238">
        <v>0.70002598077422706</v>
      </c>
      <c r="AK450" s="60">
        <v>1347.1999999999998</v>
      </c>
      <c r="AL450" s="69">
        <v>137</v>
      </c>
      <c r="AM450" s="438">
        <v>5.0999999999999997E-2</v>
      </c>
      <c r="AN450" s="69">
        <v>98.1</v>
      </c>
    </row>
    <row r="451" spans="2:40" s="1" customFormat="1" ht="15.75" x14ac:dyDescent="0.25">
      <c r="B451" s="34">
        <v>439</v>
      </c>
      <c r="C451" s="666"/>
      <c r="D451" s="15" t="s">
        <v>369</v>
      </c>
      <c r="E451" s="116">
        <v>4</v>
      </c>
      <c r="F451" s="116">
        <v>18</v>
      </c>
      <c r="G451" s="116">
        <v>18</v>
      </c>
      <c r="H451" s="69">
        <v>1721.2</v>
      </c>
      <c r="I451" s="69">
        <v>49.2</v>
      </c>
      <c r="J451" s="80">
        <v>0.25447362305368348</v>
      </c>
      <c r="K451" s="69">
        <v>438</v>
      </c>
      <c r="L451" s="80">
        <v>0</v>
      </c>
      <c r="M451" s="69">
        <v>0</v>
      </c>
      <c r="N451" s="80">
        <v>0</v>
      </c>
      <c r="O451" s="69">
        <v>0</v>
      </c>
      <c r="P451" s="69">
        <v>0</v>
      </c>
      <c r="Q451" s="69">
        <v>0</v>
      </c>
      <c r="R451" s="69">
        <v>53.900000000000006</v>
      </c>
      <c r="S451" s="69">
        <v>4.8</v>
      </c>
      <c r="T451" s="69">
        <v>209.57166666666669</v>
      </c>
      <c r="U451" s="80">
        <v>0</v>
      </c>
      <c r="V451" s="69">
        <v>0</v>
      </c>
      <c r="W451" s="80">
        <f t="shared" si="165"/>
        <v>0.19065768068789218</v>
      </c>
      <c r="X451" s="69">
        <v>328.16</v>
      </c>
      <c r="Y451" s="69">
        <v>0</v>
      </c>
      <c r="Z451" s="69">
        <v>0</v>
      </c>
      <c r="AA451" s="69">
        <v>0</v>
      </c>
      <c r="AB451" s="60">
        <f>H451+I451+K451+M451+O451+P451+Q451+R451+S451+T451+V451+X451+Y451+Z451+AA451</f>
        <v>2804.8316666666669</v>
      </c>
      <c r="AC451" s="143">
        <v>232.7</v>
      </c>
      <c r="AD451" s="69">
        <f>AC451+Y451+X451+V451</f>
        <v>560.86</v>
      </c>
      <c r="AE451" s="69">
        <f>H451+I451+K451+M451+O451+Q451+R451+S451+T451+Z451+AA451</f>
        <v>2476.6716666666671</v>
      </c>
      <c r="AF451" s="277">
        <f t="shared" si="162"/>
        <v>0.7</v>
      </c>
      <c r="AG451" s="278">
        <f>H451*AF451</f>
        <v>1204.8399999999999</v>
      </c>
      <c r="AH451" s="278"/>
      <c r="AI451" s="225">
        <v>644</v>
      </c>
      <c r="AJ451" s="238">
        <v>0.70001161980013948</v>
      </c>
      <c r="AK451" s="60">
        <v>1204.8600000000001</v>
      </c>
      <c r="AL451" s="69"/>
      <c r="AM451" s="438">
        <v>0</v>
      </c>
      <c r="AN451" s="69">
        <v>0</v>
      </c>
    </row>
    <row r="452" spans="2:40" s="1" customFormat="1" ht="15.75" x14ac:dyDescent="0.25">
      <c r="B452" s="34">
        <v>440</v>
      </c>
      <c r="C452" s="666"/>
      <c r="D452" s="15" t="s">
        <v>370</v>
      </c>
      <c r="E452" s="116">
        <v>2</v>
      </c>
      <c r="F452" s="116">
        <v>16</v>
      </c>
      <c r="G452" s="116">
        <v>16</v>
      </c>
      <c r="H452" s="69">
        <v>1447.3</v>
      </c>
      <c r="I452" s="69">
        <v>55.2</v>
      </c>
      <c r="J452" s="80">
        <v>0.31969874939542597</v>
      </c>
      <c r="K452" s="69">
        <v>462.7</v>
      </c>
      <c r="L452" s="80">
        <v>0</v>
      </c>
      <c r="M452" s="69">
        <v>0</v>
      </c>
      <c r="N452" s="80">
        <v>0</v>
      </c>
      <c r="O452" s="69">
        <v>0</v>
      </c>
      <c r="P452" s="69">
        <v>0</v>
      </c>
      <c r="Q452" s="69">
        <v>0</v>
      </c>
      <c r="R452" s="69">
        <v>31.3</v>
      </c>
      <c r="S452" s="69">
        <v>4.8</v>
      </c>
      <c r="T452" s="69">
        <v>190.89666666666668</v>
      </c>
      <c r="U452" s="80">
        <v>0</v>
      </c>
      <c r="V452" s="69">
        <v>0</v>
      </c>
      <c r="W452" s="80">
        <f t="shared" si="165"/>
        <v>0.19999999999999998</v>
      </c>
      <c r="X452" s="69">
        <v>289.45999999999998</v>
      </c>
      <c r="Y452" s="69">
        <v>0</v>
      </c>
      <c r="Z452" s="69">
        <v>0</v>
      </c>
      <c r="AA452" s="69">
        <v>0</v>
      </c>
      <c r="AB452" s="60">
        <f>H452+I452+K452+M452+O452+P452+Q452+R452+S452+T452+V452+X452+Y452+Z452+AA452</f>
        <v>2481.6566666666668</v>
      </c>
      <c r="AC452" s="143">
        <v>212</v>
      </c>
      <c r="AD452" s="69">
        <f>AC452+Y452+X452+V452</f>
        <v>501.46</v>
      </c>
      <c r="AE452" s="69">
        <f>H452+I452+K452+M452+O452+Q452+R452+S452+T452+Z452+AA452</f>
        <v>2192.1966666666667</v>
      </c>
      <c r="AF452" s="277">
        <f t="shared" si="162"/>
        <v>0.7</v>
      </c>
      <c r="AG452" s="278">
        <f>H452*AF452</f>
        <v>1013.1099999999999</v>
      </c>
      <c r="AH452" s="278"/>
      <c r="AI452" s="225">
        <v>511.7</v>
      </c>
      <c r="AJ452" s="238">
        <v>0.70003454708768054</v>
      </c>
      <c r="AK452" s="60">
        <v>1013.16</v>
      </c>
      <c r="AL452" s="69"/>
      <c r="AM452" s="438">
        <v>0</v>
      </c>
      <c r="AN452" s="69">
        <v>0</v>
      </c>
    </row>
    <row r="453" spans="2:40" ht="15.75" customHeight="1" x14ac:dyDescent="0.25">
      <c r="B453" s="34">
        <v>441</v>
      </c>
      <c r="C453" s="680" t="s">
        <v>371</v>
      </c>
      <c r="D453" s="11" t="s">
        <v>124</v>
      </c>
      <c r="E453" s="125">
        <f t="shared" ref="E453:AB453" si="181">SUM(E454:E457)</f>
        <v>13</v>
      </c>
      <c r="F453" s="125">
        <f t="shared" si="181"/>
        <v>71</v>
      </c>
      <c r="G453" s="125">
        <f t="shared" si="181"/>
        <v>73</v>
      </c>
      <c r="H453" s="57">
        <f t="shared" si="181"/>
        <v>6887</v>
      </c>
      <c r="I453" s="57">
        <f t="shared" si="181"/>
        <v>246</v>
      </c>
      <c r="J453" s="82">
        <f>K453/H453</f>
        <v>0.27122114128067376</v>
      </c>
      <c r="K453" s="57">
        <f t="shared" si="181"/>
        <v>1867.9</v>
      </c>
      <c r="L453" s="82">
        <f>M453/H453</f>
        <v>0</v>
      </c>
      <c r="M453" s="57">
        <f t="shared" si="181"/>
        <v>0</v>
      </c>
      <c r="N453" s="82">
        <f t="shared" si="181"/>
        <v>0</v>
      </c>
      <c r="O453" s="57">
        <f t="shared" si="181"/>
        <v>0</v>
      </c>
      <c r="P453" s="57">
        <f t="shared" si="181"/>
        <v>0</v>
      </c>
      <c r="Q453" s="57">
        <f t="shared" si="181"/>
        <v>0</v>
      </c>
      <c r="R453" s="57">
        <f t="shared" si="181"/>
        <v>193.7</v>
      </c>
      <c r="S453" s="57">
        <f t="shared" si="181"/>
        <v>19.2</v>
      </c>
      <c r="T453" s="57">
        <f t="shared" si="181"/>
        <v>866.52</v>
      </c>
      <c r="U453" s="82">
        <f>V453/H453</f>
        <v>0</v>
      </c>
      <c r="V453" s="57">
        <f t="shared" si="181"/>
        <v>0</v>
      </c>
      <c r="W453" s="82">
        <f t="shared" si="165"/>
        <v>0.19533033251052712</v>
      </c>
      <c r="X453" s="57">
        <f t="shared" si="181"/>
        <v>1345.2400000000002</v>
      </c>
      <c r="Y453" s="57">
        <f t="shared" si="181"/>
        <v>0</v>
      </c>
      <c r="Z453" s="57">
        <f t="shared" si="181"/>
        <v>0</v>
      </c>
      <c r="AA453" s="57">
        <f t="shared" si="181"/>
        <v>0</v>
      </c>
      <c r="AB453" s="57">
        <f t="shared" si="181"/>
        <v>11425.560000000001</v>
      </c>
      <c r="AC453" s="141">
        <f>SUM(AC454:AC457)</f>
        <v>962.2</v>
      </c>
      <c r="AD453" s="141">
        <f>SUM(AD454:AD457)</f>
        <v>2307.44</v>
      </c>
      <c r="AE453" s="141">
        <f>SUM(AE454:AE457)</f>
        <v>10080.32</v>
      </c>
      <c r="AF453" s="269">
        <f t="shared" si="162"/>
        <v>0.7</v>
      </c>
      <c r="AG453" s="270">
        <f>SUM(AG454:AG457)</f>
        <v>4820.8999999999996</v>
      </c>
      <c r="AH453" s="270"/>
      <c r="AI453" s="141">
        <v>2513.3999999999996</v>
      </c>
      <c r="AJ453" s="233">
        <v>0.69999128793378829</v>
      </c>
      <c r="AK453" s="57">
        <v>4820.84</v>
      </c>
      <c r="AL453" s="57"/>
      <c r="AM453" s="433">
        <v>0</v>
      </c>
      <c r="AN453" s="57">
        <v>0</v>
      </c>
    </row>
    <row r="454" spans="2:40" s="1" customFormat="1" ht="15.75" x14ac:dyDescent="0.25">
      <c r="B454" s="34">
        <v>442</v>
      </c>
      <c r="C454" s="680"/>
      <c r="D454" s="15" t="s">
        <v>372</v>
      </c>
      <c r="E454" s="116">
        <v>4</v>
      </c>
      <c r="F454" s="116">
        <v>20</v>
      </c>
      <c r="G454" s="116">
        <v>21</v>
      </c>
      <c r="H454" s="69">
        <v>1900.8999999999999</v>
      </c>
      <c r="I454" s="69">
        <v>50.4</v>
      </c>
      <c r="J454" s="80">
        <v>0.20663896049239835</v>
      </c>
      <c r="K454" s="69">
        <v>392.8</v>
      </c>
      <c r="L454" s="80">
        <v>0</v>
      </c>
      <c r="M454" s="69">
        <v>0</v>
      </c>
      <c r="N454" s="80">
        <v>0</v>
      </c>
      <c r="O454" s="69">
        <v>0</v>
      </c>
      <c r="P454" s="69">
        <v>0</v>
      </c>
      <c r="Q454" s="69">
        <v>0</v>
      </c>
      <c r="R454" s="69">
        <v>79.599999999999994</v>
      </c>
      <c r="S454" s="69">
        <v>4.8</v>
      </c>
      <c r="T454" s="69">
        <v>226.01666666666668</v>
      </c>
      <c r="U454" s="80">
        <v>0</v>
      </c>
      <c r="V454" s="69">
        <v>0</v>
      </c>
      <c r="W454" s="80">
        <f t="shared" si="165"/>
        <v>0.19154084907149246</v>
      </c>
      <c r="X454" s="69">
        <v>364.1</v>
      </c>
      <c r="Y454" s="69">
        <v>0</v>
      </c>
      <c r="Z454" s="69">
        <v>0</v>
      </c>
      <c r="AA454" s="69">
        <v>0</v>
      </c>
      <c r="AB454" s="60">
        <f>H454+I454+K454+M454+O454+P454+Q454+R454+S454+T454+V454+X454+Y454+Z454+AA454</f>
        <v>3018.6166666666668</v>
      </c>
      <c r="AC454" s="143">
        <v>251</v>
      </c>
      <c r="AD454" s="69">
        <f>AC454+Y454+X454+V454</f>
        <v>615.1</v>
      </c>
      <c r="AE454" s="69">
        <f>H454+I454+K454+M454+O454+Q454+R454+S454+T454+Z454+AA454</f>
        <v>2654.5166666666669</v>
      </c>
      <c r="AF454" s="277">
        <f t="shared" si="162"/>
        <v>0.7</v>
      </c>
      <c r="AG454" s="278">
        <f>H454*AF454</f>
        <v>1330.6299999999999</v>
      </c>
      <c r="AH454" s="278"/>
      <c r="AI454" s="225">
        <v>715.5</v>
      </c>
      <c r="AJ454" s="238">
        <v>0.69998421800199906</v>
      </c>
      <c r="AK454" s="60">
        <v>1330.6</v>
      </c>
      <c r="AL454" s="69"/>
      <c r="AM454" s="438">
        <v>0</v>
      </c>
      <c r="AN454" s="69">
        <v>0</v>
      </c>
    </row>
    <row r="455" spans="2:40" ht="15.75" x14ac:dyDescent="0.25">
      <c r="B455" s="34">
        <v>443</v>
      </c>
      <c r="C455" s="680"/>
      <c r="D455" s="15" t="s">
        <v>373</v>
      </c>
      <c r="E455" s="116">
        <v>4</v>
      </c>
      <c r="F455" s="116">
        <v>18</v>
      </c>
      <c r="G455" s="116">
        <v>19</v>
      </c>
      <c r="H455" s="69">
        <v>1809.1</v>
      </c>
      <c r="I455" s="69">
        <v>78</v>
      </c>
      <c r="J455" s="80">
        <v>0.23989829196838208</v>
      </c>
      <c r="K455" s="69">
        <v>434</v>
      </c>
      <c r="L455" s="80">
        <v>0</v>
      </c>
      <c r="M455" s="69">
        <v>0</v>
      </c>
      <c r="N455" s="80">
        <v>0</v>
      </c>
      <c r="O455" s="69">
        <v>0</v>
      </c>
      <c r="P455" s="69">
        <v>0</v>
      </c>
      <c r="Q455" s="69">
        <v>0</v>
      </c>
      <c r="R455" s="69">
        <v>39.299999999999997</v>
      </c>
      <c r="S455" s="69">
        <v>4.8</v>
      </c>
      <c r="T455" s="69">
        <v>219.2116666666667</v>
      </c>
      <c r="U455" s="80">
        <v>0</v>
      </c>
      <c r="V455" s="69">
        <v>0</v>
      </c>
      <c r="W455" s="80">
        <f t="shared" si="165"/>
        <v>0.19111160245425904</v>
      </c>
      <c r="X455" s="69">
        <v>345.74</v>
      </c>
      <c r="Y455" s="69">
        <v>0</v>
      </c>
      <c r="Z455" s="69">
        <v>0</v>
      </c>
      <c r="AA455" s="69">
        <v>0</v>
      </c>
      <c r="AB455" s="60">
        <f>H455+I455+K455+M455+O455+P455+Q455+R455+S455+T455+V455+X455+Y455+Z455+AA455</f>
        <v>2930.1516666666666</v>
      </c>
      <c r="AC455" s="143">
        <v>243.4</v>
      </c>
      <c r="AD455" s="69">
        <f>AC455+Y455+X455+V455</f>
        <v>589.14</v>
      </c>
      <c r="AE455" s="69">
        <f>H455+I455+K455+M455+O455+Q455+R455+S455+T455+Z455+AA455</f>
        <v>2584.4116666666669</v>
      </c>
      <c r="AF455" s="277">
        <f t="shared" si="162"/>
        <v>0.7</v>
      </c>
      <c r="AG455" s="278">
        <f>H455*AF455</f>
        <v>1266.3699999999999</v>
      </c>
      <c r="AH455" s="278"/>
      <c r="AI455" s="225">
        <v>677.2</v>
      </c>
      <c r="AJ455" s="238">
        <v>0.69998341716875812</v>
      </c>
      <c r="AK455" s="60">
        <v>1266.3400000000001</v>
      </c>
      <c r="AL455" s="69"/>
      <c r="AM455" s="438">
        <v>0</v>
      </c>
      <c r="AN455" s="69">
        <v>0</v>
      </c>
    </row>
    <row r="456" spans="2:40" ht="15.75" x14ac:dyDescent="0.25">
      <c r="B456" s="34">
        <v>444</v>
      </c>
      <c r="C456" s="680"/>
      <c r="D456" s="15" t="s">
        <v>374</v>
      </c>
      <c r="E456" s="116">
        <v>2</v>
      </c>
      <c r="F456" s="116">
        <v>17</v>
      </c>
      <c r="G456" s="116">
        <v>17</v>
      </c>
      <c r="H456" s="69">
        <v>1577.6999999999998</v>
      </c>
      <c r="I456" s="69">
        <v>66</v>
      </c>
      <c r="J456" s="80">
        <v>0.32623439183621733</v>
      </c>
      <c r="K456" s="69">
        <v>514.70000000000005</v>
      </c>
      <c r="L456" s="80">
        <v>0</v>
      </c>
      <c r="M456" s="69">
        <v>0</v>
      </c>
      <c r="N456" s="80">
        <v>0</v>
      </c>
      <c r="O456" s="69">
        <v>0</v>
      </c>
      <c r="P456" s="69">
        <v>0</v>
      </c>
      <c r="Q456" s="69">
        <v>0</v>
      </c>
      <c r="R456" s="69">
        <v>44.5</v>
      </c>
      <c r="S456" s="69">
        <v>4.8</v>
      </c>
      <c r="T456" s="69">
        <v>210.27</v>
      </c>
      <c r="U456" s="80">
        <v>0</v>
      </c>
      <c r="V456" s="69">
        <v>0</v>
      </c>
      <c r="W456" s="80">
        <f t="shared" si="165"/>
        <v>0.2</v>
      </c>
      <c r="X456" s="69">
        <v>315.53999999999996</v>
      </c>
      <c r="Y456" s="69">
        <v>0</v>
      </c>
      <c r="Z456" s="69">
        <v>0</v>
      </c>
      <c r="AA456" s="69">
        <v>0</v>
      </c>
      <c r="AB456" s="60">
        <f>H456+I456+K456+M456+O456+P456+Q456+R456+S456+T456+V456+X456+Y456+Z456+AA456</f>
        <v>2733.5099999999998</v>
      </c>
      <c r="AC456" s="143">
        <v>233.5</v>
      </c>
      <c r="AD456" s="69">
        <f>AC456+Y456+X456+V456</f>
        <v>549.04</v>
      </c>
      <c r="AE456" s="69">
        <f>H456+I456+K456+M456+O456+Q456+R456+S456+T456+Z456+AA456</f>
        <v>2417.9699999999998</v>
      </c>
      <c r="AF456" s="277">
        <f t="shared" si="162"/>
        <v>0.7</v>
      </c>
      <c r="AG456" s="278">
        <f>H456*AF456</f>
        <v>1104.3899999999999</v>
      </c>
      <c r="AH456" s="278"/>
      <c r="AI456" s="225">
        <v>555.4</v>
      </c>
      <c r="AJ456" s="238">
        <v>0.70003169170311219</v>
      </c>
      <c r="AK456" s="60">
        <v>1104.44</v>
      </c>
      <c r="AL456" s="69"/>
      <c r="AM456" s="438">
        <v>0</v>
      </c>
      <c r="AN456" s="69">
        <v>0</v>
      </c>
    </row>
    <row r="457" spans="2:40" s="1" customFormat="1" ht="15.75" x14ac:dyDescent="0.25">
      <c r="B457" s="34">
        <v>445</v>
      </c>
      <c r="C457" s="680"/>
      <c r="D457" s="15" t="s">
        <v>375</v>
      </c>
      <c r="E457" s="116">
        <v>3</v>
      </c>
      <c r="F457" s="116">
        <v>16</v>
      </c>
      <c r="G457" s="116">
        <v>16</v>
      </c>
      <c r="H457" s="69">
        <v>1599.3</v>
      </c>
      <c r="I457" s="69">
        <v>51.599999999999994</v>
      </c>
      <c r="J457" s="80">
        <v>0.32914400050021886</v>
      </c>
      <c r="K457" s="69">
        <v>526.4</v>
      </c>
      <c r="L457" s="80">
        <v>0</v>
      </c>
      <c r="M457" s="69">
        <v>0</v>
      </c>
      <c r="N457" s="80">
        <v>0</v>
      </c>
      <c r="O457" s="69">
        <v>0</v>
      </c>
      <c r="P457" s="69">
        <v>0</v>
      </c>
      <c r="Q457" s="69">
        <v>0</v>
      </c>
      <c r="R457" s="69">
        <v>30.3</v>
      </c>
      <c r="S457" s="69">
        <v>4.8</v>
      </c>
      <c r="T457" s="69">
        <v>211.02166666666668</v>
      </c>
      <c r="U457" s="80">
        <v>0</v>
      </c>
      <c r="V457" s="69">
        <v>0</v>
      </c>
      <c r="W457" s="80">
        <f t="shared" si="165"/>
        <v>0.2</v>
      </c>
      <c r="X457" s="69">
        <v>319.86</v>
      </c>
      <c r="Y457" s="69">
        <v>0</v>
      </c>
      <c r="Z457" s="69">
        <v>0</v>
      </c>
      <c r="AA457" s="69">
        <v>0</v>
      </c>
      <c r="AB457" s="60">
        <f>H457+I457+K457+M457+O457+P457+Q457+R457+S457+T457+V457+X457+Y457+Z457+AA457</f>
        <v>2743.2816666666668</v>
      </c>
      <c r="AC457" s="143">
        <v>234.3</v>
      </c>
      <c r="AD457" s="69">
        <f>AC457+Y457+X457+V457</f>
        <v>554.16000000000008</v>
      </c>
      <c r="AE457" s="69">
        <f>H457+I457+K457+M457+O457+Q457+R457+S457+T457+Z457+AA457</f>
        <v>2423.4216666666666</v>
      </c>
      <c r="AF457" s="277">
        <f t="shared" si="162"/>
        <v>0.7</v>
      </c>
      <c r="AG457" s="278">
        <f>H457*AF457</f>
        <v>1119.51</v>
      </c>
      <c r="AH457" s="278"/>
      <c r="AI457" s="225">
        <v>565.29999999999995</v>
      </c>
      <c r="AJ457" s="238">
        <v>0.69996873632214096</v>
      </c>
      <c r="AK457" s="60">
        <v>1119.46</v>
      </c>
      <c r="AL457" s="69"/>
      <c r="AM457" s="438">
        <v>0</v>
      </c>
      <c r="AN457" s="69">
        <v>0</v>
      </c>
    </row>
    <row r="458" spans="2:40" s="1" customFormat="1" ht="31.5" x14ac:dyDescent="0.25">
      <c r="B458" s="34">
        <v>446</v>
      </c>
      <c r="C458" s="470" t="s">
        <v>376</v>
      </c>
      <c r="D458" s="21" t="s">
        <v>377</v>
      </c>
      <c r="E458" s="107">
        <v>8</v>
      </c>
      <c r="F458" s="107">
        <v>44</v>
      </c>
      <c r="G458" s="107">
        <v>37</v>
      </c>
      <c r="H458" s="138">
        <v>3363.5</v>
      </c>
      <c r="I458" s="138">
        <v>129.6</v>
      </c>
      <c r="J458" s="99">
        <v>0.28633863535008175</v>
      </c>
      <c r="K458" s="138">
        <v>963.1</v>
      </c>
      <c r="L458" s="99">
        <v>0</v>
      </c>
      <c r="M458" s="138">
        <v>0</v>
      </c>
      <c r="N458" s="99">
        <v>0</v>
      </c>
      <c r="O458" s="138">
        <v>0</v>
      </c>
      <c r="P458" s="138">
        <v>0</v>
      </c>
      <c r="Q458" s="138">
        <v>0</v>
      </c>
      <c r="R458" s="138">
        <v>100.2</v>
      </c>
      <c r="S458" s="166">
        <v>8.4</v>
      </c>
      <c r="T458" s="166">
        <v>436.45833333333337</v>
      </c>
      <c r="U458" s="167">
        <v>0</v>
      </c>
      <c r="V458" s="166">
        <v>0</v>
      </c>
      <c r="W458" s="167">
        <f t="shared" si="165"/>
        <v>0.2</v>
      </c>
      <c r="X458" s="320">
        <v>672.7</v>
      </c>
      <c r="Y458" s="166">
        <v>0</v>
      </c>
      <c r="Z458" s="166">
        <v>0</v>
      </c>
      <c r="AA458" s="166">
        <v>0</v>
      </c>
      <c r="AB458" s="166">
        <v>5673.9583333333321</v>
      </c>
      <c r="AC458" s="152">
        <v>484.6</v>
      </c>
      <c r="AD458" s="166">
        <f>AC458+Y458+X458+V458</f>
        <v>1157.3000000000002</v>
      </c>
      <c r="AE458" s="166">
        <f>H458+I458+K458+M458+O458+Q458+R458+S458+T458+Z458+AA458</f>
        <v>5001.2583333333323</v>
      </c>
      <c r="AF458" s="288">
        <f t="shared" si="162"/>
        <v>0.7</v>
      </c>
      <c r="AG458" s="289">
        <f>H458*AF458</f>
        <v>2354.4499999999998</v>
      </c>
      <c r="AH458" s="289"/>
      <c r="AI458" s="229">
        <v>1197.2</v>
      </c>
      <c r="AJ458" s="243">
        <v>0.7000148654675189</v>
      </c>
      <c r="AK458" s="166">
        <v>2354.5</v>
      </c>
      <c r="AL458" s="166">
        <v>139</v>
      </c>
      <c r="AM458" s="440">
        <v>5.0999999999999997E-2</v>
      </c>
      <c r="AN458" s="166">
        <v>171.5</v>
      </c>
    </row>
    <row r="459" spans="2:40" s="1" customFormat="1" ht="15.75" customHeight="1" x14ac:dyDescent="0.25">
      <c r="B459" s="34">
        <v>447</v>
      </c>
      <c r="C459" s="666" t="s">
        <v>378</v>
      </c>
      <c r="D459" s="11" t="s">
        <v>124</v>
      </c>
      <c r="E459" s="125">
        <f t="shared" ref="E459:AB459" si="182">SUM(E460:E461)</f>
        <v>7</v>
      </c>
      <c r="F459" s="125">
        <f t="shared" si="182"/>
        <v>34</v>
      </c>
      <c r="G459" s="125">
        <f t="shared" si="182"/>
        <v>32</v>
      </c>
      <c r="H459" s="57">
        <f t="shared" si="182"/>
        <v>2967.7999999999997</v>
      </c>
      <c r="I459" s="57">
        <f t="shared" si="182"/>
        <v>98.4</v>
      </c>
      <c r="J459" s="82">
        <f>K459/H459</f>
        <v>0.27154794797493098</v>
      </c>
      <c r="K459" s="57">
        <f t="shared" si="182"/>
        <v>805.90000000000009</v>
      </c>
      <c r="L459" s="82">
        <f>M459/H459</f>
        <v>0</v>
      </c>
      <c r="M459" s="57">
        <f t="shared" si="182"/>
        <v>0</v>
      </c>
      <c r="N459" s="82">
        <f t="shared" si="182"/>
        <v>0</v>
      </c>
      <c r="O459" s="57">
        <f t="shared" si="182"/>
        <v>0</v>
      </c>
      <c r="P459" s="57">
        <f t="shared" si="182"/>
        <v>0</v>
      </c>
      <c r="Q459" s="57">
        <f t="shared" si="182"/>
        <v>0</v>
      </c>
      <c r="R459" s="57">
        <f t="shared" si="182"/>
        <v>64.599999999999994</v>
      </c>
      <c r="S459" s="57">
        <f t="shared" si="182"/>
        <v>9.6</v>
      </c>
      <c r="T459" s="57">
        <f t="shared" si="182"/>
        <v>362.24166666666667</v>
      </c>
      <c r="U459" s="82">
        <f>V459/H459</f>
        <v>0</v>
      </c>
      <c r="V459" s="57">
        <f t="shared" si="182"/>
        <v>0</v>
      </c>
      <c r="W459" s="82">
        <f t="shared" si="165"/>
        <v>0.18916369027562505</v>
      </c>
      <c r="X459" s="57">
        <f t="shared" si="182"/>
        <v>561.4</v>
      </c>
      <c r="Y459" s="57">
        <f t="shared" si="182"/>
        <v>0</v>
      </c>
      <c r="Z459" s="57">
        <f t="shared" si="182"/>
        <v>0</v>
      </c>
      <c r="AA459" s="57">
        <f t="shared" si="182"/>
        <v>0</v>
      </c>
      <c r="AB459" s="57">
        <f t="shared" si="182"/>
        <v>4869.9416666666657</v>
      </c>
      <c r="AC459" s="141">
        <f>SUM(AC460:AC461)</f>
        <v>402.2</v>
      </c>
      <c r="AD459" s="141">
        <f>SUM(AD460:AD461)</f>
        <v>963.59999999999991</v>
      </c>
      <c r="AE459" s="141">
        <f>SUM(AE460:AE461)</f>
        <v>4308.5416666666661</v>
      </c>
      <c r="AF459" s="269">
        <f t="shared" si="162"/>
        <v>0.7</v>
      </c>
      <c r="AG459" s="270">
        <f>SUM(AG460:AG461)</f>
        <v>2077.4599999999996</v>
      </c>
      <c r="AH459" s="270"/>
      <c r="AI459" s="141">
        <v>1113.9000000000001</v>
      </c>
      <c r="AJ459" s="233">
        <v>0.70001347799716973</v>
      </c>
      <c r="AK459" s="57">
        <v>2077.5</v>
      </c>
      <c r="AL459" s="57"/>
      <c r="AM459" s="433">
        <v>0</v>
      </c>
      <c r="AN459" s="57">
        <v>77.099999999999994</v>
      </c>
    </row>
    <row r="460" spans="2:40" s="1" customFormat="1" ht="15.75" x14ac:dyDescent="0.25">
      <c r="B460" s="34">
        <v>448</v>
      </c>
      <c r="C460" s="666"/>
      <c r="D460" s="15" t="s">
        <v>379</v>
      </c>
      <c r="E460" s="116">
        <v>5</v>
      </c>
      <c r="F460" s="116">
        <v>19</v>
      </c>
      <c r="G460" s="116">
        <v>16</v>
      </c>
      <c r="H460" s="69">
        <v>1511.6999999999998</v>
      </c>
      <c r="I460" s="69">
        <v>50.4</v>
      </c>
      <c r="J460" s="80">
        <v>0.26976251901832377</v>
      </c>
      <c r="K460" s="69">
        <v>407.8</v>
      </c>
      <c r="L460" s="80">
        <v>0</v>
      </c>
      <c r="M460" s="69">
        <v>0</v>
      </c>
      <c r="N460" s="80">
        <v>0</v>
      </c>
      <c r="O460" s="69">
        <v>0</v>
      </c>
      <c r="P460" s="69">
        <v>0</v>
      </c>
      <c r="Q460" s="69">
        <v>0</v>
      </c>
      <c r="R460" s="69">
        <v>32.299999999999997</v>
      </c>
      <c r="S460" s="69">
        <v>4.8</v>
      </c>
      <c r="T460" s="69">
        <v>192.44500000000002</v>
      </c>
      <c r="U460" s="80">
        <v>0</v>
      </c>
      <c r="V460" s="69">
        <v>0</v>
      </c>
      <c r="W460" s="80">
        <f t="shared" si="165"/>
        <v>0.2</v>
      </c>
      <c r="X460" s="69">
        <v>302.33999999999997</v>
      </c>
      <c r="Y460" s="69">
        <v>0</v>
      </c>
      <c r="Z460" s="69">
        <v>0</v>
      </c>
      <c r="AA460" s="69">
        <v>0</v>
      </c>
      <c r="AB460" s="60">
        <f>H460+I460+K460+M460+O460+P460+Q460+R460+S460+T460+V460+X460+Y460+Z460+AA460</f>
        <v>2501.7849999999999</v>
      </c>
      <c r="AC460" s="143">
        <v>213.7</v>
      </c>
      <c r="AD460" s="69">
        <f>AC460+Y460+X460+V460</f>
        <v>516.04</v>
      </c>
      <c r="AE460" s="69">
        <f>H460+I460+K460+M460+O460+Q460+R460+S460+T460+Z460+AA460</f>
        <v>2199.4449999999997</v>
      </c>
      <c r="AF460" s="277">
        <f t="shared" si="162"/>
        <v>0.7</v>
      </c>
      <c r="AG460" s="278">
        <f>H460*AF460</f>
        <v>1058.1899999999998</v>
      </c>
      <c r="AH460" s="278"/>
      <c r="AI460" s="225">
        <v>542.20000000000005</v>
      </c>
      <c r="AJ460" s="238">
        <v>0.70003307534563741</v>
      </c>
      <c r="AK460" s="60">
        <v>1058.24</v>
      </c>
      <c r="AL460" s="69">
        <v>107</v>
      </c>
      <c r="AM460" s="438">
        <v>5.0999999999999997E-2</v>
      </c>
      <c r="AN460" s="69">
        <v>77.099999999999994</v>
      </c>
    </row>
    <row r="461" spans="2:40" s="1" customFormat="1" ht="15.75" x14ac:dyDescent="0.25">
      <c r="B461" s="34">
        <v>449</v>
      </c>
      <c r="C461" s="666"/>
      <c r="D461" s="15" t="s">
        <v>380</v>
      </c>
      <c r="E461" s="116">
        <v>2</v>
      </c>
      <c r="F461" s="116">
        <v>15</v>
      </c>
      <c r="G461" s="116">
        <v>16</v>
      </c>
      <c r="H461" s="69">
        <v>1456.1</v>
      </c>
      <c r="I461" s="69">
        <v>48</v>
      </c>
      <c r="J461" s="80">
        <v>0.27340155209120254</v>
      </c>
      <c r="K461" s="69">
        <v>398.1</v>
      </c>
      <c r="L461" s="80">
        <v>0</v>
      </c>
      <c r="M461" s="69">
        <v>0</v>
      </c>
      <c r="N461" s="80">
        <v>0</v>
      </c>
      <c r="O461" s="69">
        <v>0</v>
      </c>
      <c r="P461" s="69">
        <v>0</v>
      </c>
      <c r="Q461" s="69">
        <v>0</v>
      </c>
      <c r="R461" s="69">
        <v>32.299999999999997</v>
      </c>
      <c r="S461" s="69">
        <v>4.8</v>
      </c>
      <c r="T461" s="69">
        <v>169.79666666666665</v>
      </c>
      <c r="U461" s="80">
        <v>0</v>
      </c>
      <c r="V461" s="69">
        <v>0</v>
      </c>
      <c r="W461" s="80">
        <f t="shared" si="165"/>
        <v>0.17791360483483279</v>
      </c>
      <c r="X461" s="69">
        <v>259.06</v>
      </c>
      <c r="Y461" s="69">
        <v>0</v>
      </c>
      <c r="Z461" s="69">
        <v>0</v>
      </c>
      <c r="AA461" s="69">
        <v>0</v>
      </c>
      <c r="AB461" s="60">
        <f>H461+I461+K461+M461+O461+P461+Q461+R461+S461+T461+V461+X461+Y461+Z461+AA461</f>
        <v>2368.1566666666663</v>
      </c>
      <c r="AC461" s="143">
        <v>188.5</v>
      </c>
      <c r="AD461" s="69">
        <f>AC461+Y461+X461+V461</f>
        <v>447.56</v>
      </c>
      <c r="AE461" s="69">
        <f>H461+I461+K461+M461+O461+Q461+R461+S461+T461+Z461+AA461</f>
        <v>2109.0966666666664</v>
      </c>
      <c r="AF461" s="277">
        <f t="shared" si="162"/>
        <v>0.7</v>
      </c>
      <c r="AG461" s="278">
        <f>H461*AF461</f>
        <v>1019.2699999999999</v>
      </c>
      <c r="AH461" s="278"/>
      <c r="AI461" s="225">
        <v>571.70000000000005</v>
      </c>
      <c r="AJ461" s="238">
        <v>0.69999313233981186</v>
      </c>
      <c r="AK461" s="60">
        <v>1019.26</v>
      </c>
      <c r="AL461" s="69"/>
      <c r="AM461" s="438">
        <v>0</v>
      </c>
      <c r="AN461" s="69">
        <v>0</v>
      </c>
    </row>
    <row r="462" spans="2:40" ht="40.5" customHeight="1" x14ac:dyDescent="0.25">
      <c r="B462" s="34">
        <v>450</v>
      </c>
      <c r="C462" s="663" t="s">
        <v>381</v>
      </c>
      <c r="D462" s="664"/>
      <c r="E462" s="117">
        <f t="shared" ref="E462:AA462" si="183">E464</f>
        <v>102</v>
      </c>
      <c r="F462" s="117">
        <f t="shared" si="183"/>
        <v>596</v>
      </c>
      <c r="G462" s="117">
        <f t="shared" si="183"/>
        <v>555.5</v>
      </c>
      <c r="H462" s="132">
        <f t="shared" si="183"/>
        <v>51043.9</v>
      </c>
      <c r="I462" s="132">
        <f t="shared" si="183"/>
        <v>1583.6</v>
      </c>
      <c r="J462" s="87">
        <f>K462/H462</f>
        <v>0.2718838098186071</v>
      </c>
      <c r="K462" s="132">
        <f t="shared" si="183"/>
        <v>13878.01</v>
      </c>
      <c r="L462" s="87">
        <f>M462/H462</f>
        <v>4.2963018107942379E-3</v>
      </c>
      <c r="M462" s="132">
        <f t="shared" si="183"/>
        <v>219.3</v>
      </c>
      <c r="N462" s="87">
        <f>O462/H462</f>
        <v>0</v>
      </c>
      <c r="O462" s="132">
        <f t="shared" si="183"/>
        <v>0</v>
      </c>
      <c r="P462" s="132">
        <f t="shared" si="183"/>
        <v>0</v>
      </c>
      <c r="Q462" s="132">
        <f t="shared" si="183"/>
        <v>0</v>
      </c>
      <c r="R462" s="132">
        <f t="shared" si="183"/>
        <v>1964.1</v>
      </c>
      <c r="S462" s="132">
        <f t="shared" si="183"/>
        <v>196.50000000000003</v>
      </c>
      <c r="T462" s="132">
        <f t="shared" si="183"/>
        <v>6484.7074999999995</v>
      </c>
      <c r="U462" s="87">
        <f>V462/H462</f>
        <v>0</v>
      </c>
      <c r="V462" s="132">
        <f t="shared" si="183"/>
        <v>0</v>
      </c>
      <c r="W462" s="87">
        <f t="shared" si="165"/>
        <v>0.17496860545530415</v>
      </c>
      <c r="X462" s="315">
        <f t="shared" si="183"/>
        <v>8931.08</v>
      </c>
      <c r="Y462" s="132">
        <f t="shared" si="183"/>
        <v>0</v>
      </c>
      <c r="Z462" s="132">
        <f t="shared" si="183"/>
        <v>0</v>
      </c>
      <c r="AA462" s="132">
        <f t="shared" si="183"/>
        <v>0</v>
      </c>
      <c r="AB462" s="132">
        <f>AB463+AB464</f>
        <v>87649.212520000001</v>
      </c>
      <c r="AC462" s="129">
        <f>AC464+AC463</f>
        <v>8327</v>
      </c>
      <c r="AD462" s="129">
        <f>AD464+AD463</f>
        <v>17624.68</v>
      </c>
      <c r="AE462" s="129">
        <f>AE464+AE463</f>
        <v>78351.532520000008</v>
      </c>
      <c r="AF462" s="258">
        <f t="shared" si="162"/>
        <v>0.7</v>
      </c>
      <c r="AG462" s="255">
        <f>AG464+AG463</f>
        <v>37020.619999999995</v>
      </c>
      <c r="AH462" s="255"/>
      <c r="AI462" s="129">
        <v>19396.100000000002</v>
      </c>
      <c r="AJ462" s="226">
        <v>0.72527334314188374</v>
      </c>
      <c r="AK462" s="132">
        <v>37020.78</v>
      </c>
      <c r="AL462" s="132"/>
      <c r="AM462" s="424"/>
      <c r="AN462" s="129">
        <v>1137.0999999999999</v>
      </c>
    </row>
    <row r="463" spans="2:40" ht="18.75" x14ac:dyDescent="0.25">
      <c r="B463" s="34">
        <v>451</v>
      </c>
      <c r="C463" s="306" t="s">
        <v>825</v>
      </c>
      <c r="D463" s="207"/>
      <c r="E463" s="350"/>
      <c r="F463" s="350">
        <v>17</v>
      </c>
      <c r="G463" s="350">
        <v>17</v>
      </c>
      <c r="H463" s="355">
        <v>1842.6999999999998</v>
      </c>
      <c r="I463" s="355">
        <v>102</v>
      </c>
      <c r="J463" s="363">
        <f>K463/H463</f>
        <v>0.43816954468985736</v>
      </c>
      <c r="K463" s="364">
        <v>807.41502000000003</v>
      </c>
      <c r="L463" s="363">
        <v>0</v>
      </c>
      <c r="M463" s="364">
        <v>0</v>
      </c>
      <c r="N463" s="363">
        <v>0</v>
      </c>
      <c r="O463" s="355">
        <v>0</v>
      </c>
      <c r="P463" s="355">
        <v>0</v>
      </c>
      <c r="Q463" s="355">
        <v>0</v>
      </c>
      <c r="R463" s="355">
        <v>0</v>
      </c>
      <c r="S463" s="355">
        <v>0</v>
      </c>
      <c r="T463" s="355">
        <v>229.3</v>
      </c>
      <c r="U463" s="363">
        <f>V463/H463</f>
        <v>0</v>
      </c>
      <c r="V463" s="355"/>
      <c r="W463" s="363">
        <f t="shared" si="165"/>
        <v>0.1989471970478103</v>
      </c>
      <c r="X463" s="365">
        <v>366.6</v>
      </c>
      <c r="Y463" s="355">
        <v>0</v>
      </c>
      <c r="Z463" s="355">
        <v>0</v>
      </c>
      <c r="AA463" s="355">
        <v>0</v>
      </c>
      <c r="AB463" s="355">
        <f>H463+I463+K463+M463+O463+P463+Q463+R463+S463+T463+V463+X463+Y463+Z463+AA463</f>
        <v>3348.0150199999998</v>
      </c>
      <c r="AC463" s="356">
        <v>297.10000000000002</v>
      </c>
      <c r="AD463" s="309">
        <f>AC463+Y463+X463+V463</f>
        <v>663.7</v>
      </c>
      <c r="AE463" s="355">
        <f>H463+I463+K463+M463+O463+Q463+R463+S463+T463+Z463+AA463</f>
        <v>2981.4150199999999</v>
      </c>
      <c r="AF463" s="358">
        <f t="shared" si="162"/>
        <v>0.7</v>
      </c>
      <c r="AG463" s="359">
        <f>H463*AF463</f>
        <v>1289.8899999999999</v>
      </c>
      <c r="AH463" s="359"/>
      <c r="AI463" s="360">
        <v>626.20000000000005</v>
      </c>
      <c r="AJ463" s="357">
        <v>0.7000054268193413</v>
      </c>
      <c r="AK463" s="362">
        <v>1289.9000000000001</v>
      </c>
      <c r="AL463" s="355"/>
      <c r="AM463" s="434"/>
      <c r="AN463" s="355">
        <v>0</v>
      </c>
    </row>
    <row r="464" spans="2:40" ht="18.75" x14ac:dyDescent="0.3">
      <c r="B464" s="34">
        <v>452</v>
      </c>
      <c r="C464" s="10" t="s">
        <v>710</v>
      </c>
      <c r="D464" s="33"/>
      <c r="E464" s="154">
        <f t="shared" ref="E464:AB464" si="184">E465+E468+E472+E476+E479+E483+E486+E489+E492+E495</f>
        <v>102</v>
      </c>
      <c r="F464" s="154">
        <f t="shared" si="184"/>
        <v>596</v>
      </c>
      <c r="G464" s="154">
        <f t="shared" si="184"/>
        <v>555.5</v>
      </c>
      <c r="H464" s="65">
        <f t="shared" si="184"/>
        <v>51043.9</v>
      </c>
      <c r="I464" s="65">
        <f t="shared" si="184"/>
        <v>1583.6</v>
      </c>
      <c r="J464" s="94">
        <f>K464/H464</f>
        <v>0.2718838098186071</v>
      </c>
      <c r="K464" s="65">
        <f t="shared" si="184"/>
        <v>13878.01</v>
      </c>
      <c r="L464" s="94">
        <f>M464/H464</f>
        <v>4.2963018107942379E-3</v>
      </c>
      <c r="M464" s="65">
        <f t="shared" si="184"/>
        <v>219.3</v>
      </c>
      <c r="N464" s="94">
        <f>O464/H464</f>
        <v>0</v>
      </c>
      <c r="O464" s="65">
        <f t="shared" si="184"/>
        <v>0</v>
      </c>
      <c r="P464" s="65">
        <f t="shared" si="184"/>
        <v>0</v>
      </c>
      <c r="Q464" s="65">
        <f t="shared" si="184"/>
        <v>0</v>
      </c>
      <c r="R464" s="65">
        <f t="shared" si="184"/>
        <v>1964.1</v>
      </c>
      <c r="S464" s="65">
        <f t="shared" si="184"/>
        <v>196.50000000000003</v>
      </c>
      <c r="T464" s="65">
        <f t="shared" si="184"/>
        <v>6484.7074999999995</v>
      </c>
      <c r="U464" s="94">
        <f>V464/H464</f>
        <v>0</v>
      </c>
      <c r="V464" s="65">
        <f t="shared" si="184"/>
        <v>0</v>
      </c>
      <c r="W464" s="94">
        <f t="shared" si="165"/>
        <v>0.17496860545530415</v>
      </c>
      <c r="X464" s="65">
        <f t="shared" si="184"/>
        <v>8931.08</v>
      </c>
      <c r="Y464" s="65">
        <f t="shared" si="184"/>
        <v>0</v>
      </c>
      <c r="Z464" s="65">
        <f t="shared" si="184"/>
        <v>0</v>
      </c>
      <c r="AA464" s="65">
        <f t="shared" si="184"/>
        <v>0</v>
      </c>
      <c r="AB464" s="65">
        <f t="shared" si="184"/>
        <v>84301.197499999995</v>
      </c>
      <c r="AC464" s="62">
        <f>AC465+AC468+AC472+AC476+AC479+AC483+AC486+AC489+AC492+AC495</f>
        <v>8029.9000000000005</v>
      </c>
      <c r="AD464" s="62">
        <f>AD465+AD468+AD472+AD476+AD479+AD483+AD486+AD489+AD492+AD495</f>
        <v>16960.98</v>
      </c>
      <c r="AE464" s="62">
        <f>AE465+AE468+AE472+AE476+AE479+AE483+AE486+AE489+AE492+AE495</f>
        <v>75370.117500000008</v>
      </c>
      <c r="AF464" s="267">
        <f t="shared" si="162"/>
        <v>0.7</v>
      </c>
      <c r="AG464" s="268">
        <f>AG465+AG468+AG472+AG476+AG479+AG483+AG486+AG489+AG492+AG495</f>
        <v>35730.729999999996</v>
      </c>
      <c r="AH464" s="268"/>
      <c r="AI464" s="62">
        <v>18769.900000000001</v>
      </c>
      <c r="AJ464" s="232">
        <v>0.70000293864692953</v>
      </c>
      <c r="AK464" s="65">
        <v>35730.880000000005</v>
      </c>
      <c r="AL464" s="65"/>
      <c r="AM464" s="429">
        <v>0</v>
      </c>
      <c r="AN464" s="65">
        <v>1137.0999999999999</v>
      </c>
    </row>
    <row r="465" spans="2:40" s="1" customFormat="1" ht="15.75" customHeight="1" x14ac:dyDescent="0.25">
      <c r="B465" s="34">
        <v>453</v>
      </c>
      <c r="C465" s="666" t="s">
        <v>382</v>
      </c>
      <c r="D465" s="11" t="s">
        <v>124</v>
      </c>
      <c r="E465" s="125">
        <f t="shared" ref="E465:AB465" si="185">SUM(E466:E467)</f>
        <v>7</v>
      </c>
      <c r="F465" s="125">
        <f t="shared" si="185"/>
        <v>33</v>
      </c>
      <c r="G465" s="125">
        <f t="shared" si="185"/>
        <v>33</v>
      </c>
      <c r="H465" s="57">
        <f t="shared" si="185"/>
        <v>3130.1000000000004</v>
      </c>
      <c r="I465" s="57">
        <f t="shared" si="185"/>
        <v>112.80000000000001</v>
      </c>
      <c r="J465" s="82">
        <f>K465/H465</f>
        <v>0.31899939299063923</v>
      </c>
      <c r="K465" s="57">
        <f t="shared" si="185"/>
        <v>998.5</v>
      </c>
      <c r="L465" s="82">
        <f>M465/H465</f>
        <v>0</v>
      </c>
      <c r="M465" s="57">
        <f t="shared" si="185"/>
        <v>0</v>
      </c>
      <c r="N465" s="82">
        <f t="shared" si="185"/>
        <v>0</v>
      </c>
      <c r="O465" s="57">
        <f t="shared" si="185"/>
        <v>0</v>
      </c>
      <c r="P465" s="57">
        <f t="shared" si="185"/>
        <v>0</v>
      </c>
      <c r="Q465" s="57">
        <f t="shared" si="185"/>
        <v>0</v>
      </c>
      <c r="R465" s="57">
        <f t="shared" si="185"/>
        <v>123.4</v>
      </c>
      <c r="S465" s="57">
        <f t="shared" si="185"/>
        <v>8.4</v>
      </c>
      <c r="T465" s="57">
        <f t="shared" si="185"/>
        <v>410.08</v>
      </c>
      <c r="U465" s="82">
        <f>V465/H465</f>
        <v>0</v>
      </c>
      <c r="V465" s="57">
        <f t="shared" si="185"/>
        <v>0</v>
      </c>
      <c r="W465" s="82">
        <f t="shared" si="165"/>
        <v>0.17499760391041819</v>
      </c>
      <c r="X465" s="57">
        <f t="shared" si="185"/>
        <v>547.76</v>
      </c>
      <c r="Y465" s="57">
        <f t="shared" si="185"/>
        <v>0</v>
      </c>
      <c r="Z465" s="57">
        <f t="shared" si="185"/>
        <v>0</v>
      </c>
      <c r="AA465" s="57">
        <f t="shared" si="185"/>
        <v>0</v>
      </c>
      <c r="AB465" s="57">
        <f t="shared" si="185"/>
        <v>5331.04</v>
      </c>
      <c r="AC465" s="141">
        <f>SUM(AC466:AC467)</f>
        <v>507.6</v>
      </c>
      <c r="AD465" s="141">
        <f>SUM(AD466:AD467)</f>
        <v>1055.3600000000001</v>
      </c>
      <c r="AE465" s="141">
        <f>SUM(AE466:AE467)</f>
        <v>4783.28</v>
      </c>
      <c r="AF465" s="269">
        <f t="shared" si="162"/>
        <v>0.7</v>
      </c>
      <c r="AG465" s="270">
        <f>SUM(AG466:AG467)</f>
        <v>2191.0700000000002</v>
      </c>
      <c r="AH465" s="270"/>
      <c r="AI465" s="141">
        <v>1135.7</v>
      </c>
      <c r="AJ465" s="233">
        <v>0.69999680521389096</v>
      </c>
      <c r="AK465" s="57">
        <v>2191.0600000000004</v>
      </c>
      <c r="AL465" s="57"/>
      <c r="AM465" s="433">
        <v>0</v>
      </c>
      <c r="AN465" s="57">
        <v>0</v>
      </c>
    </row>
    <row r="466" spans="2:40" s="1" customFormat="1" ht="15.75" x14ac:dyDescent="0.25">
      <c r="B466" s="34">
        <v>454</v>
      </c>
      <c r="C466" s="666"/>
      <c r="D466" s="15" t="s">
        <v>383</v>
      </c>
      <c r="E466" s="116">
        <v>4</v>
      </c>
      <c r="F466" s="116">
        <v>18</v>
      </c>
      <c r="G466" s="116">
        <v>18</v>
      </c>
      <c r="H466" s="69">
        <v>1705.5000000000002</v>
      </c>
      <c r="I466" s="69">
        <v>57.6</v>
      </c>
      <c r="J466" s="80">
        <v>0.31761946643213124</v>
      </c>
      <c r="K466" s="69">
        <v>541.69999999999993</v>
      </c>
      <c r="L466" s="80">
        <v>0</v>
      </c>
      <c r="M466" s="69">
        <v>0</v>
      </c>
      <c r="N466" s="80">
        <v>0</v>
      </c>
      <c r="O466" s="69">
        <v>0</v>
      </c>
      <c r="P466" s="69">
        <v>0</v>
      </c>
      <c r="Q466" s="69">
        <v>0</v>
      </c>
      <c r="R466" s="69">
        <v>61.7</v>
      </c>
      <c r="S466" s="69">
        <v>4.2</v>
      </c>
      <c r="T466" s="69">
        <v>222.43</v>
      </c>
      <c r="U466" s="80">
        <v>0</v>
      </c>
      <c r="V466" s="69">
        <v>0</v>
      </c>
      <c r="W466" s="80">
        <f t="shared" si="165"/>
        <v>0.17499853415420694</v>
      </c>
      <c r="X466" s="69">
        <v>298.45999999999998</v>
      </c>
      <c r="Y466" s="69">
        <v>0</v>
      </c>
      <c r="Z466" s="69">
        <v>0</v>
      </c>
      <c r="AA466" s="69">
        <v>0</v>
      </c>
      <c r="AB466" s="60">
        <f>H466+I466+K466+M466+O466+P466+Q466+R466+S466+T466+V466+X466+Y466+Z466+AA466</f>
        <v>2891.5899999999997</v>
      </c>
      <c r="AC466" s="143">
        <v>275.3</v>
      </c>
      <c r="AD466" s="69">
        <f>AC466+Y466+X466+V466</f>
        <v>573.76</v>
      </c>
      <c r="AE466" s="69">
        <f>H466+I466+K466+M466+O466+Q466+R466+S466+T466+Z466+AA466</f>
        <v>2593.1299999999997</v>
      </c>
      <c r="AF466" s="277">
        <f t="shared" si="162"/>
        <v>0.7</v>
      </c>
      <c r="AG466" s="278">
        <f>H466*AF466</f>
        <v>1193.8500000000001</v>
      </c>
      <c r="AH466" s="278"/>
      <c r="AI466" s="225">
        <v>620.1</v>
      </c>
      <c r="AJ466" s="238">
        <v>0.70000586338317206</v>
      </c>
      <c r="AK466" s="60">
        <v>1193.8600000000001</v>
      </c>
      <c r="AL466" s="69"/>
      <c r="AM466" s="438">
        <v>0</v>
      </c>
      <c r="AN466" s="69">
        <v>0</v>
      </c>
    </row>
    <row r="467" spans="2:40" s="1" customFormat="1" ht="15.75" x14ac:dyDescent="0.25">
      <c r="B467" s="34">
        <v>455</v>
      </c>
      <c r="C467" s="666"/>
      <c r="D467" s="15" t="s">
        <v>384</v>
      </c>
      <c r="E467" s="116">
        <v>3</v>
      </c>
      <c r="F467" s="116">
        <v>15</v>
      </c>
      <c r="G467" s="116">
        <v>15</v>
      </c>
      <c r="H467" s="69">
        <v>1424.6000000000001</v>
      </c>
      <c r="I467" s="69">
        <v>55.2</v>
      </c>
      <c r="J467" s="80">
        <v>0.32065141092236416</v>
      </c>
      <c r="K467" s="69">
        <v>456.8</v>
      </c>
      <c r="L467" s="80">
        <v>0</v>
      </c>
      <c r="M467" s="69">
        <v>0</v>
      </c>
      <c r="N467" s="80">
        <v>0</v>
      </c>
      <c r="O467" s="69">
        <v>0</v>
      </c>
      <c r="P467" s="69">
        <v>0</v>
      </c>
      <c r="Q467" s="69">
        <v>0</v>
      </c>
      <c r="R467" s="69">
        <v>61.7</v>
      </c>
      <c r="S467" s="69">
        <v>4.2</v>
      </c>
      <c r="T467" s="69">
        <v>187.64999999999998</v>
      </c>
      <c r="U467" s="80">
        <v>0</v>
      </c>
      <c r="V467" s="69">
        <v>0</v>
      </c>
      <c r="W467" s="80">
        <f t="shared" si="165"/>
        <v>0.17499649024287517</v>
      </c>
      <c r="X467" s="69">
        <v>249.29999999999998</v>
      </c>
      <c r="Y467" s="69">
        <v>0</v>
      </c>
      <c r="Z467" s="69">
        <v>0</v>
      </c>
      <c r="AA467" s="69">
        <v>0</v>
      </c>
      <c r="AB467" s="60">
        <f>H467+I467+K467+M467+O467+P467+Q467+R467+S467+T467+V467+X467+Y467+Z467+AA467</f>
        <v>2439.4500000000003</v>
      </c>
      <c r="AC467" s="143">
        <v>232.3</v>
      </c>
      <c r="AD467" s="69">
        <f>AC467+Y467+X467+V467</f>
        <v>481.6</v>
      </c>
      <c r="AE467" s="69">
        <f>H467+I467+K467+M467+O467+Q467+R467+S467+T467+Z467+AA467</f>
        <v>2190.15</v>
      </c>
      <c r="AF467" s="277">
        <f t="shared" si="162"/>
        <v>0.7</v>
      </c>
      <c r="AG467" s="278">
        <f>H467*AF467</f>
        <v>997.22</v>
      </c>
      <c r="AH467" s="278"/>
      <c r="AI467" s="225">
        <v>515.6</v>
      </c>
      <c r="AJ467" s="238">
        <v>0.69998596097150079</v>
      </c>
      <c r="AK467" s="60">
        <v>997.2</v>
      </c>
      <c r="AL467" s="69"/>
      <c r="AM467" s="438">
        <v>0</v>
      </c>
      <c r="AN467" s="69">
        <v>0</v>
      </c>
    </row>
    <row r="468" spans="2:40" s="1" customFormat="1" ht="15.75" customHeight="1" x14ac:dyDescent="0.25">
      <c r="B468" s="34">
        <v>456</v>
      </c>
      <c r="C468" s="666" t="s">
        <v>385</v>
      </c>
      <c r="D468" s="11" t="s">
        <v>124</v>
      </c>
      <c r="E468" s="125">
        <f t="shared" ref="E468:AB468" si="186">SUM(E469:E471)</f>
        <v>11</v>
      </c>
      <c r="F468" s="125">
        <f t="shared" si="186"/>
        <v>50</v>
      </c>
      <c r="G468" s="125">
        <f t="shared" si="186"/>
        <v>46</v>
      </c>
      <c r="H468" s="57">
        <f t="shared" si="186"/>
        <v>4163.8</v>
      </c>
      <c r="I468" s="57">
        <f t="shared" si="186"/>
        <v>175.2</v>
      </c>
      <c r="J468" s="82">
        <f>K468/H468</f>
        <v>0.316849992795043</v>
      </c>
      <c r="K468" s="57">
        <f t="shared" si="186"/>
        <v>1319.3000000000002</v>
      </c>
      <c r="L468" s="82">
        <f>M468/H468</f>
        <v>0</v>
      </c>
      <c r="M468" s="57">
        <f t="shared" si="186"/>
        <v>0</v>
      </c>
      <c r="N468" s="82">
        <f t="shared" si="186"/>
        <v>0</v>
      </c>
      <c r="O468" s="57">
        <f t="shared" si="186"/>
        <v>0</v>
      </c>
      <c r="P468" s="57">
        <f t="shared" si="186"/>
        <v>0</v>
      </c>
      <c r="Q468" s="57">
        <f t="shared" si="186"/>
        <v>0</v>
      </c>
      <c r="R468" s="57">
        <f t="shared" si="186"/>
        <v>215.89999999999998</v>
      </c>
      <c r="S468" s="57">
        <f t="shared" si="186"/>
        <v>17</v>
      </c>
      <c r="T468" s="57">
        <f t="shared" si="186"/>
        <v>551.64666666666665</v>
      </c>
      <c r="U468" s="82">
        <f>V468/H468</f>
        <v>0</v>
      </c>
      <c r="V468" s="57">
        <f t="shared" si="186"/>
        <v>0</v>
      </c>
      <c r="W468" s="82">
        <f t="shared" si="165"/>
        <v>0.17497478265046351</v>
      </c>
      <c r="X468" s="57">
        <f t="shared" si="186"/>
        <v>728.56000000000006</v>
      </c>
      <c r="Y468" s="57">
        <f t="shared" si="186"/>
        <v>0</v>
      </c>
      <c r="Z468" s="57">
        <f t="shared" si="186"/>
        <v>0</v>
      </c>
      <c r="AA468" s="57">
        <f t="shared" si="186"/>
        <v>0</v>
      </c>
      <c r="AB468" s="57">
        <f t="shared" si="186"/>
        <v>7171.4066666666668</v>
      </c>
      <c r="AC468" s="141">
        <f>SUM(AC469:AC471)</f>
        <v>683.2</v>
      </c>
      <c r="AD468" s="141">
        <f>SUM(AD469:AD471)</f>
        <v>1411.76</v>
      </c>
      <c r="AE468" s="141">
        <f>SUM(AE469:AE471)</f>
        <v>6442.8466666666664</v>
      </c>
      <c r="AF468" s="269">
        <f t="shared" si="162"/>
        <v>0.7</v>
      </c>
      <c r="AG468" s="270">
        <f>SUM(AG469:AG471)</f>
        <v>2914.66</v>
      </c>
      <c r="AH468" s="270"/>
      <c r="AI468" s="141">
        <v>1502.8</v>
      </c>
      <c r="AJ468" s="233">
        <v>0.69997598347663192</v>
      </c>
      <c r="AK468" s="57">
        <v>2914.56</v>
      </c>
      <c r="AL468" s="57"/>
      <c r="AM468" s="433">
        <v>0</v>
      </c>
      <c r="AN468" s="57">
        <v>0</v>
      </c>
    </row>
    <row r="469" spans="2:40" s="1" customFormat="1" ht="15.75" x14ac:dyDescent="0.25">
      <c r="B469" s="34">
        <v>457</v>
      </c>
      <c r="C469" s="666"/>
      <c r="D469" s="15" t="s">
        <v>386</v>
      </c>
      <c r="E469" s="116">
        <v>2</v>
      </c>
      <c r="F469" s="116">
        <v>16</v>
      </c>
      <c r="G469" s="116">
        <v>13</v>
      </c>
      <c r="H469" s="69">
        <v>1056.2</v>
      </c>
      <c r="I469" s="69">
        <v>55.2</v>
      </c>
      <c r="J469" s="80">
        <v>0.39055103200151492</v>
      </c>
      <c r="K469" s="69">
        <v>412.50000000000006</v>
      </c>
      <c r="L469" s="80">
        <v>0</v>
      </c>
      <c r="M469" s="69">
        <v>0</v>
      </c>
      <c r="N469" s="80">
        <v>0</v>
      </c>
      <c r="O469" s="69">
        <v>0</v>
      </c>
      <c r="P469" s="69">
        <v>0</v>
      </c>
      <c r="Q469" s="69">
        <v>0</v>
      </c>
      <c r="R469" s="69">
        <v>61.7</v>
      </c>
      <c r="S469" s="69">
        <v>8.5</v>
      </c>
      <c r="T469" s="69">
        <v>148.24166666666667</v>
      </c>
      <c r="U469" s="80">
        <v>0</v>
      </c>
      <c r="V469" s="69">
        <v>0</v>
      </c>
      <c r="W469" s="80">
        <f t="shared" si="165"/>
        <v>0.17496686233667866</v>
      </c>
      <c r="X469" s="69">
        <v>184.8</v>
      </c>
      <c r="Y469" s="69">
        <v>0</v>
      </c>
      <c r="Z469" s="69">
        <v>0</v>
      </c>
      <c r="AA469" s="69">
        <v>0</v>
      </c>
      <c r="AB469" s="60">
        <f>H469+I469+K469+M469+O469+P469+Q469+R469+S469+T469+V469+X469+Y469+Z469+AA469</f>
        <v>1927.1416666666667</v>
      </c>
      <c r="AC469" s="143">
        <v>183.6</v>
      </c>
      <c r="AD469" s="69">
        <f>AC469+Y469+X469+V469</f>
        <v>368.4</v>
      </c>
      <c r="AE469" s="69">
        <f>H469+I469+K469+M469+O469+Q469+R469+S469+T469+Z469+AA469</f>
        <v>1742.3416666666667</v>
      </c>
      <c r="AF469" s="277">
        <f t="shared" si="162"/>
        <v>0.7</v>
      </c>
      <c r="AG469" s="278">
        <f>H469*AF469</f>
        <v>739.34</v>
      </c>
      <c r="AH469" s="278"/>
      <c r="AI469" s="225">
        <v>370.9</v>
      </c>
      <c r="AJ469" s="238">
        <v>0.69996212838477556</v>
      </c>
      <c r="AK469" s="60">
        <v>739.3</v>
      </c>
      <c r="AL469" s="69"/>
      <c r="AM469" s="438">
        <v>0</v>
      </c>
      <c r="AN469" s="69">
        <v>0</v>
      </c>
    </row>
    <row r="470" spans="2:40" s="1" customFormat="1" ht="15.75" x14ac:dyDescent="0.25">
      <c r="B470" s="34">
        <v>458</v>
      </c>
      <c r="C470" s="666"/>
      <c r="D470" s="15" t="s">
        <v>387</v>
      </c>
      <c r="E470" s="116">
        <v>6</v>
      </c>
      <c r="F470" s="116">
        <v>19</v>
      </c>
      <c r="G470" s="116">
        <v>18</v>
      </c>
      <c r="H470" s="69">
        <v>1683.0000000000002</v>
      </c>
      <c r="I470" s="69">
        <v>61.2</v>
      </c>
      <c r="J470" s="80">
        <v>0.28134284016636957</v>
      </c>
      <c r="K470" s="69">
        <v>473.50000000000006</v>
      </c>
      <c r="L470" s="80">
        <v>0</v>
      </c>
      <c r="M470" s="69">
        <v>0</v>
      </c>
      <c r="N470" s="80">
        <v>0</v>
      </c>
      <c r="O470" s="69">
        <v>0</v>
      </c>
      <c r="P470" s="69">
        <v>0</v>
      </c>
      <c r="Q470" s="69">
        <v>0</v>
      </c>
      <c r="R470" s="69">
        <v>92.5</v>
      </c>
      <c r="S470" s="69">
        <v>0</v>
      </c>
      <c r="T470" s="69">
        <v>217.05500000000001</v>
      </c>
      <c r="U470" s="80">
        <v>0</v>
      </c>
      <c r="V470" s="69">
        <v>0</v>
      </c>
      <c r="W470" s="80">
        <f t="shared" si="165"/>
        <v>0.17496137849079024</v>
      </c>
      <c r="X470" s="69">
        <v>294.46000000000004</v>
      </c>
      <c r="Y470" s="69">
        <v>0</v>
      </c>
      <c r="Z470" s="69">
        <v>0</v>
      </c>
      <c r="AA470" s="69">
        <v>0</v>
      </c>
      <c r="AB470" s="60">
        <f>H470+I470+K470+M470+O470+P470+Q470+R470+S470+T470+V470+X470+Y470+Z470+AA470</f>
        <v>2821.7150000000001</v>
      </c>
      <c r="AC470" s="143">
        <v>268.8</v>
      </c>
      <c r="AD470" s="69">
        <f>AC470+Y470+X470+V470</f>
        <v>563.26</v>
      </c>
      <c r="AE470" s="69">
        <f>H470+I470+K470+M470+O470+Q470+R470+S470+T470+Z470+AA470</f>
        <v>2527.2550000000001</v>
      </c>
      <c r="AF470" s="277">
        <f t="shared" ref="AF470:AF533" si="187">$AF$6</f>
        <v>0.7</v>
      </c>
      <c r="AG470" s="278">
        <f>H470*AF470</f>
        <v>1178.1000000000001</v>
      </c>
      <c r="AH470" s="278"/>
      <c r="AI470" s="225">
        <v>614.79999999999995</v>
      </c>
      <c r="AJ470" s="238">
        <v>0.69997623291740929</v>
      </c>
      <c r="AK470" s="60">
        <v>1178.06</v>
      </c>
      <c r="AL470" s="69"/>
      <c r="AM470" s="438">
        <v>0</v>
      </c>
      <c r="AN470" s="69">
        <v>0</v>
      </c>
    </row>
    <row r="471" spans="2:40" s="1" customFormat="1" ht="15.75" x14ac:dyDescent="0.25">
      <c r="B471" s="34">
        <v>459</v>
      </c>
      <c r="C471" s="666"/>
      <c r="D471" s="15" t="s">
        <v>388</v>
      </c>
      <c r="E471" s="116">
        <v>3</v>
      </c>
      <c r="F471" s="116">
        <v>15</v>
      </c>
      <c r="G471" s="116">
        <v>15</v>
      </c>
      <c r="H471" s="69">
        <v>1424.6000000000001</v>
      </c>
      <c r="I471" s="69">
        <v>58.8</v>
      </c>
      <c r="J471" s="80">
        <v>0.30415555243577141</v>
      </c>
      <c r="K471" s="69">
        <v>433.3</v>
      </c>
      <c r="L471" s="80">
        <v>0</v>
      </c>
      <c r="M471" s="69">
        <v>0</v>
      </c>
      <c r="N471" s="80">
        <v>0</v>
      </c>
      <c r="O471" s="69">
        <v>0</v>
      </c>
      <c r="P471" s="69">
        <v>0</v>
      </c>
      <c r="Q471" s="69">
        <v>0</v>
      </c>
      <c r="R471" s="69">
        <v>61.7</v>
      </c>
      <c r="S471" s="69">
        <v>8.5</v>
      </c>
      <c r="T471" s="69">
        <v>186.35</v>
      </c>
      <c r="U471" s="80">
        <v>0</v>
      </c>
      <c r="V471" s="69">
        <v>0</v>
      </c>
      <c r="W471" s="80">
        <f t="shared" si="165"/>
        <v>0.17499649024287517</v>
      </c>
      <c r="X471" s="69">
        <v>249.29999999999998</v>
      </c>
      <c r="Y471" s="69">
        <v>0</v>
      </c>
      <c r="Z471" s="69">
        <v>0</v>
      </c>
      <c r="AA471" s="69">
        <v>0</v>
      </c>
      <c r="AB471" s="60">
        <f>H471+I471+K471+M471+O471+P471+Q471+R471+S471+T471+V471+X471+Y471+Z471+AA471</f>
        <v>2422.5500000000002</v>
      </c>
      <c r="AC471" s="143">
        <v>230.8</v>
      </c>
      <c r="AD471" s="69">
        <f>AC471+Y471+X471+V471</f>
        <v>480.1</v>
      </c>
      <c r="AE471" s="69">
        <f>H471+I471+K471+M471+O471+Q471+R471+S471+T471+Z471+AA471</f>
        <v>2173.25</v>
      </c>
      <c r="AF471" s="277">
        <f t="shared" si="187"/>
        <v>0.7</v>
      </c>
      <c r="AG471" s="278">
        <f>H471*AF471</f>
        <v>997.22</v>
      </c>
      <c r="AH471" s="278"/>
      <c r="AI471" s="225">
        <v>517.1</v>
      </c>
      <c r="AJ471" s="238">
        <v>0.69998596097150079</v>
      </c>
      <c r="AK471" s="60">
        <v>997.2</v>
      </c>
      <c r="AL471" s="69"/>
      <c r="AM471" s="438">
        <v>0</v>
      </c>
      <c r="AN471" s="69">
        <v>0</v>
      </c>
    </row>
    <row r="472" spans="2:40" ht="15.75" customHeight="1" x14ac:dyDescent="0.25">
      <c r="B472" s="34">
        <v>460</v>
      </c>
      <c r="C472" s="666" t="s">
        <v>319</v>
      </c>
      <c r="D472" s="11" t="s">
        <v>124</v>
      </c>
      <c r="E472" s="125">
        <f t="shared" ref="E472:AB472" si="188">SUM(E473:E475)</f>
        <v>6</v>
      </c>
      <c r="F472" s="125">
        <f t="shared" si="188"/>
        <v>48</v>
      </c>
      <c r="G472" s="125">
        <f t="shared" si="188"/>
        <v>42.5</v>
      </c>
      <c r="H472" s="57">
        <f t="shared" si="188"/>
        <v>4038.6</v>
      </c>
      <c r="I472" s="57">
        <f t="shared" si="188"/>
        <v>160.80000000000001</v>
      </c>
      <c r="J472" s="82">
        <f>K472/H472</f>
        <v>0.31592631109790525</v>
      </c>
      <c r="K472" s="57">
        <f t="shared" si="188"/>
        <v>1275.9000000000001</v>
      </c>
      <c r="L472" s="82">
        <f>M472/H472</f>
        <v>0</v>
      </c>
      <c r="M472" s="57">
        <f t="shared" si="188"/>
        <v>0</v>
      </c>
      <c r="N472" s="82">
        <f t="shared" si="188"/>
        <v>0</v>
      </c>
      <c r="O472" s="57">
        <f t="shared" si="188"/>
        <v>0</v>
      </c>
      <c r="P472" s="57">
        <f t="shared" si="188"/>
        <v>0</v>
      </c>
      <c r="Q472" s="57">
        <f t="shared" si="188"/>
        <v>0</v>
      </c>
      <c r="R472" s="57">
        <f t="shared" si="188"/>
        <v>123.3</v>
      </c>
      <c r="S472" s="57">
        <f t="shared" si="188"/>
        <v>14.7</v>
      </c>
      <c r="T472" s="57">
        <f t="shared" si="188"/>
        <v>526.66499999999996</v>
      </c>
      <c r="U472" s="82">
        <f>V472/H472</f>
        <v>0</v>
      </c>
      <c r="V472" s="57">
        <f t="shared" si="188"/>
        <v>0</v>
      </c>
      <c r="W472" s="82">
        <f t="shared" si="165"/>
        <v>0.17498142920814144</v>
      </c>
      <c r="X472" s="57">
        <f t="shared" si="188"/>
        <v>706.68000000000006</v>
      </c>
      <c r="Y472" s="57">
        <f t="shared" si="188"/>
        <v>0</v>
      </c>
      <c r="Z472" s="57">
        <f t="shared" si="188"/>
        <v>0</v>
      </c>
      <c r="AA472" s="57">
        <f t="shared" si="188"/>
        <v>0</v>
      </c>
      <c r="AB472" s="57">
        <f t="shared" si="188"/>
        <v>6846.6450000000004</v>
      </c>
      <c r="AC472" s="141">
        <f>SUM(AC473:AC475)</f>
        <v>652.09999999999991</v>
      </c>
      <c r="AD472" s="141">
        <f>SUM(AD473:AD475)</f>
        <v>1358.7800000000002</v>
      </c>
      <c r="AE472" s="141">
        <f>SUM(AE473:AE475)</f>
        <v>6139.9650000000001</v>
      </c>
      <c r="AF472" s="269">
        <f t="shared" si="187"/>
        <v>0.7</v>
      </c>
      <c r="AG472" s="270">
        <f>SUM(AG473:AG475)</f>
        <v>2827.02</v>
      </c>
      <c r="AH472" s="270"/>
      <c r="AI472" s="141">
        <v>1468.2</v>
      </c>
      <c r="AJ472" s="233">
        <v>0.69999009557767555</v>
      </c>
      <c r="AK472" s="57">
        <v>2826.9800000000005</v>
      </c>
      <c r="AL472" s="57"/>
      <c r="AM472" s="433">
        <v>0</v>
      </c>
      <c r="AN472" s="57">
        <v>90</v>
      </c>
    </row>
    <row r="473" spans="2:40" s="1" customFormat="1" ht="15.75" x14ac:dyDescent="0.25">
      <c r="B473" s="34">
        <v>461</v>
      </c>
      <c r="C473" s="666"/>
      <c r="D473" s="15" t="s">
        <v>321</v>
      </c>
      <c r="E473" s="116">
        <v>3</v>
      </c>
      <c r="F473" s="116">
        <v>20.5</v>
      </c>
      <c r="G473" s="116">
        <v>18.5</v>
      </c>
      <c r="H473" s="69">
        <v>1765.3000000000002</v>
      </c>
      <c r="I473" s="69">
        <v>57.6</v>
      </c>
      <c r="J473" s="80">
        <v>0.28680677505239899</v>
      </c>
      <c r="K473" s="69">
        <v>506.3</v>
      </c>
      <c r="L473" s="80">
        <v>0</v>
      </c>
      <c r="M473" s="69">
        <v>0</v>
      </c>
      <c r="N473" s="80">
        <v>0</v>
      </c>
      <c r="O473" s="69">
        <v>0</v>
      </c>
      <c r="P473" s="69">
        <v>0</v>
      </c>
      <c r="Q473" s="69">
        <v>0</v>
      </c>
      <c r="R473" s="69">
        <v>46.2</v>
      </c>
      <c r="S473" s="69">
        <v>4.2</v>
      </c>
      <c r="T473" s="69">
        <v>224.04333333333332</v>
      </c>
      <c r="U473" s="80">
        <v>0</v>
      </c>
      <c r="V473" s="69">
        <v>0</v>
      </c>
      <c r="W473" s="80">
        <f t="shared" ref="W473:W536" si="189">X473/H473</f>
        <v>0.17499575143035181</v>
      </c>
      <c r="X473" s="69">
        <v>308.92000000000007</v>
      </c>
      <c r="Y473" s="69">
        <v>0</v>
      </c>
      <c r="Z473" s="69">
        <v>0</v>
      </c>
      <c r="AA473" s="69">
        <v>0</v>
      </c>
      <c r="AB473" s="60">
        <f>H473+I473+K473+M473+O473+P473+Q473+R473+S473+T473+V473+X473+Y473+Z473+AA473</f>
        <v>2912.5633333333335</v>
      </c>
      <c r="AC473" s="143">
        <v>277.39999999999998</v>
      </c>
      <c r="AD473" s="69">
        <f>AC473+Y473+X473+V473</f>
        <v>586.32000000000005</v>
      </c>
      <c r="AE473" s="69">
        <f>H473+I473+K473+M473+O473+Q473+R473+S473+T473+Z473+AA473</f>
        <v>2603.6433333333334</v>
      </c>
      <c r="AF473" s="277">
        <f t="shared" si="187"/>
        <v>0.7</v>
      </c>
      <c r="AG473" s="278">
        <f>H473*AF473</f>
        <v>1235.71</v>
      </c>
      <c r="AH473" s="278"/>
      <c r="AI473" s="225">
        <v>649.4</v>
      </c>
      <c r="AJ473" s="238">
        <v>0.70000566475953085</v>
      </c>
      <c r="AK473" s="60">
        <v>1235.72</v>
      </c>
      <c r="AL473" s="69">
        <v>109</v>
      </c>
      <c r="AM473" s="438">
        <v>5.0999999999999997E-2</v>
      </c>
      <c r="AN473" s="69">
        <v>90</v>
      </c>
    </row>
    <row r="474" spans="2:40" ht="15.75" x14ac:dyDescent="0.25">
      <c r="B474" s="34">
        <v>462</v>
      </c>
      <c r="C474" s="666"/>
      <c r="D474" s="15" t="s">
        <v>389</v>
      </c>
      <c r="E474" s="116">
        <v>2</v>
      </c>
      <c r="F474" s="116">
        <v>13</v>
      </c>
      <c r="G474" s="116">
        <v>13</v>
      </c>
      <c r="H474" s="69">
        <v>1317.7</v>
      </c>
      <c r="I474" s="69">
        <v>45.6</v>
      </c>
      <c r="J474" s="80">
        <v>0.26811869165971008</v>
      </c>
      <c r="K474" s="69">
        <v>353.3</v>
      </c>
      <c r="L474" s="80">
        <v>0</v>
      </c>
      <c r="M474" s="69">
        <v>0</v>
      </c>
      <c r="N474" s="80">
        <v>0</v>
      </c>
      <c r="O474" s="69">
        <v>0</v>
      </c>
      <c r="P474" s="69">
        <v>0</v>
      </c>
      <c r="Q474" s="69">
        <v>0</v>
      </c>
      <c r="R474" s="69">
        <v>30.9</v>
      </c>
      <c r="S474" s="69">
        <v>4.2</v>
      </c>
      <c r="T474" s="69">
        <v>165.1875</v>
      </c>
      <c r="U474" s="80">
        <v>0</v>
      </c>
      <c r="V474" s="69">
        <v>0</v>
      </c>
      <c r="W474" s="80">
        <f t="shared" si="189"/>
        <v>0.17496395234120057</v>
      </c>
      <c r="X474" s="69">
        <v>230.55</v>
      </c>
      <c r="Y474" s="69">
        <v>0</v>
      </c>
      <c r="Z474" s="69">
        <v>0</v>
      </c>
      <c r="AA474" s="69">
        <v>0</v>
      </c>
      <c r="AB474" s="60">
        <f>H474+I474+K474+M474+O474+P474+Q474+R474+S474+T474+V474+X474+Y474+Z474+AA474</f>
        <v>2147.4375</v>
      </c>
      <c r="AC474" s="143">
        <v>204.5</v>
      </c>
      <c r="AD474" s="69">
        <f>AC474+Y474+X474+V474</f>
        <v>435.05</v>
      </c>
      <c r="AE474" s="69">
        <f>H474+I474+K474+M474+O474+Q474+R474+S474+T474+Z474+AA474</f>
        <v>1916.8875</v>
      </c>
      <c r="AF474" s="277">
        <f t="shared" si="187"/>
        <v>0.7</v>
      </c>
      <c r="AG474" s="278">
        <f>H474*AF474</f>
        <v>922.39</v>
      </c>
      <c r="AH474" s="278"/>
      <c r="AI474" s="225">
        <v>487.3</v>
      </c>
      <c r="AJ474" s="238">
        <v>0.69996964407680051</v>
      </c>
      <c r="AK474" s="60">
        <v>922.35</v>
      </c>
      <c r="AL474" s="69"/>
      <c r="AM474" s="438">
        <v>0</v>
      </c>
      <c r="AN474" s="69">
        <v>0</v>
      </c>
    </row>
    <row r="475" spans="2:40" s="1" customFormat="1" ht="15.75" x14ac:dyDescent="0.25">
      <c r="B475" s="34">
        <v>463</v>
      </c>
      <c r="C475" s="666"/>
      <c r="D475" s="15" t="s">
        <v>390</v>
      </c>
      <c r="E475" s="116">
        <v>1</v>
      </c>
      <c r="F475" s="116">
        <v>14.5</v>
      </c>
      <c r="G475" s="116">
        <v>11</v>
      </c>
      <c r="H475" s="69">
        <v>955.6</v>
      </c>
      <c r="I475" s="69">
        <v>57.6</v>
      </c>
      <c r="J475" s="80">
        <v>0.43564252825449973</v>
      </c>
      <c r="K475" s="69">
        <v>416.29999999999995</v>
      </c>
      <c r="L475" s="80">
        <v>0</v>
      </c>
      <c r="M475" s="69">
        <v>0</v>
      </c>
      <c r="N475" s="80">
        <v>0</v>
      </c>
      <c r="O475" s="69">
        <v>0</v>
      </c>
      <c r="P475" s="69">
        <v>0</v>
      </c>
      <c r="Q475" s="69">
        <v>0</v>
      </c>
      <c r="R475" s="69">
        <v>46.2</v>
      </c>
      <c r="S475" s="69">
        <v>6.3</v>
      </c>
      <c r="T475" s="69">
        <v>137.43416666666667</v>
      </c>
      <c r="U475" s="80">
        <v>0</v>
      </c>
      <c r="V475" s="69">
        <v>0</v>
      </c>
      <c r="W475" s="80">
        <f t="shared" si="189"/>
        <v>0.17497907074089575</v>
      </c>
      <c r="X475" s="69">
        <v>167.20999999999998</v>
      </c>
      <c r="Y475" s="69">
        <v>0</v>
      </c>
      <c r="Z475" s="69">
        <v>0</v>
      </c>
      <c r="AA475" s="69">
        <v>0</v>
      </c>
      <c r="AB475" s="60">
        <f>H475+I475+K475+M475+O475+P475+Q475+R475+S475+T475+V475+X475+Y475+Z475+AA475</f>
        <v>1786.6441666666667</v>
      </c>
      <c r="AC475" s="143">
        <v>170.2</v>
      </c>
      <c r="AD475" s="69">
        <f>AC475+Y475+X475+V475</f>
        <v>337.40999999999997</v>
      </c>
      <c r="AE475" s="69">
        <f>H475+I475+K475+M475+O475+Q475+R475+S475+T475+Z475+AA475</f>
        <v>1619.4341666666667</v>
      </c>
      <c r="AF475" s="277">
        <f t="shared" si="187"/>
        <v>0.7</v>
      </c>
      <c r="AG475" s="278">
        <f>H475*AF475</f>
        <v>668.92</v>
      </c>
      <c r="AH475" s="278"/>
      <c r="AI475" s="225">
        <v>331.5</v>
      </c>
      <c r="AJ475" s="238">
        <v>0.69998953537044784</v>
      </c>
      <c r="AK475" s="60">
        <v>668.91</v>
      </c>
      <c r="AL475" s="69"/>
      <c r="AM475" s="438">
        <v>0</v>
      </c>
      <c r="AN475" s="69">
        <v>0</v>
      </c>
    </row>
    <row r="476" spans="2:40" s="1" customFormat="1" ht="15.75" customHeight="1" x14ac:dyDescent="0.25">
      <c r="B476" s="34">
        <v>464</v>
      </c>
      <c r="C476" s="666" t="s">
        <v>391</v>
      </c>
      <c r="D476" s="21" t="s">
        <v>124</v>
      </c>
      <c r="E476" s="125">
        <f t="shared" ref="E476:AB476" si="190">SUM(E477:E478)</f>
        <v>11</v>
      </c>
      <c r="F476" s="125">
        <f t="shared" si="190"/>
        <v>54.5</v>
      </c>
      <c r="G476" s="125">
        <f t="shared" si="190"/>
        <v>52.5</v>
      </c>
      <c r="H476" s="57">
        <f t="shared" si="190"/>
        <v>4931.5</v>
      </c>
      <c r="I476" s="57">
        <f t="shared" si="190"/>
        <v>163.20000000000002</v>
      </c>
      <c r="J476" s="82">
        <f>K476/H476</f>
        <v>0.29212207239176718</v>
      </c>
      <c r="K476" s="57">
        <f t="shared" si="190"/>
        <v>1440.6</v>
      </c>
      <c r="L476" s="82">
        <f>M476/H476</f>
        <v>0</v>
      </c>
      <c r="M476" s="57">
        <f t="shared" si="190"/>
        <v>0</v>
      </c>
      <c r="N476" s="82">
        <f t="shared" si="190"/>
        <v>0</v>
      </c>
      <c r="O476" s="57">
        <f t="shared" si="190"/>
        <v>0</v>
      </c>
      <c r="P476" s="57">
        <f t="shared" si="190"/>
        <v>0</v>
      </c>
      <c r="Q476" s="57">
        <f t="shared" si="190"/>
        <v>0</v>
      </c>
      <c r="R476" s="57">
        <f t="shared" si="190"/>
        <v>138.80000000000001</v>
      </c>
      <c r="S476" s="57">
        <f t="shared" si="190"/>
        <v>19</v>
      </c>
      <c r="T476" s="57">
        <f t="shared" si="190"/>
        <v>629.66833333333329</v>
      </c>
      <c r="U476" s="82">
        <f>V476/H476</f>
        <v>0</v>
      </c>
      <c r="V476" s="57">
        <f t="shared" si="190"/>
        <v>0</v>
      </c>
      <c r="W476" s="82">
        <f t="shared" si="189"/>
        <v>0.17498124302950419</v>
      </c>
      <c r="X476" s="57">
        <f t="shared" si="190"/>
        <v>862.91999999999985</v>
      </c>
      <c r="Y476" s="57">
        <f t="shared" si="190"/>
        <v>0</v>
      </c>
      <c r="Z476" s="57">
        <f t="shared" si="190"/>
        <v>0</v>
      </c>
      <c r="AA476" s="57">
        <f t="shared" si="190"/>
        <v>0</v>
      </c>
      <c r="AB476" s="57">
        <f t="shared" si="190"/>
        <v>8185.6883333333335</v>
      </c>
      <c r="AC476" s="141">
        <f>SUM(AC477:AC478)</f>
        <v>779.7</v>
      </c>
      <c r="AD476" s="141">
        <f>SUM(AD477:AD478)</f>
        <v>1642.62</v>
      </c>
      <c r="AE476" s="141">
        <f>SUM(AE477:AE478)</f>
        <v>7322.7683333333334</v>
      </c>
      <c r="AF476" s="269">
        <f t="shared" si="187"/>
        <v>0.7</v>
      </c>
      <c r="AG476" s="270">
        <f>SUM(AG477:AG478)</f>
        <v>3452.0499999999997</v>
      </c>
      <c r="AH476" s="270"/>
      <c r="AI476" s="141">
        <v>1809.5</v>
      </c>
      <c r="AJ476" s="233">
        <v>0.70001419446415891</v>
      </c>
      <c r="AK476" s="57">
        <v>3452.12</v>
      </c>
      <c r="AL476" s="57"/>
      <c r="AM476" s="433">
        <v>0</v>
      </c>
      <c r="AN476" s="57">
        <v>161.80000000000001</v>
      </c>
    </row>
    <row r="477" spans="2:40" s="1" customFormat="1" ht="15.75" x14ac:dyDescent="0.25">
      <c r="B477" s="34">
        <v>465</v>
      </c>
      <c r="C477" s="666"/>
      <c r="D477" s="15" t="s">
        <v>392</v>
      </c>
      <c r="E477" s="116">
        <v>7</v>
      </c>
      <c r="F477" s="116">
        <v>35</v>
      </c>
      <c r="G477" s="116">
        <v>34</v>
      </c>
      <c r="H477" s="69">
        <v>3173.2</v>
      </c>
      <c r="I477" s="69">
        <v>104.4</v>
      </c>
      <c r="J477" s="80">
        <v>0.28895121643766541</v>
      </c>
      <c r="K477" s="69">
        <v>916.89999999999986</v>
      </c>
      <c r="L477" s="80">
        <v>0</v>
      </c>
      <c r="M477" s="69">
        <v>0</v>
      </c>
      <c r="N477" s="80">
        <v>0</v>
      </c>
      <c r="O477" s="69">
        <v>0</v>
      </c>
      <c r="P477" s="69">
        <v>0</v>
      </c>
      <c r="Q477" s="69">
        <v>0</v>
      </c>
      <c r="R477" s="69">
        <v>92.6</v>
      </c>
      <c r="S477" s="69">
        <v>12.7</v>
      </c>
      <c r="T477" s="69">
        <v>404.58833333333331</v>
      </c>
      <c r="U477" s="80">
        <v>0</v>
      </c>
      <c r="V477" s="69">
        <v>0</v>
      </c>
      <c r="W477" s="80">
        <f t="shared" si="189"/>
        <v>0.17498424303542162</v>
      </c>
      <c r="X477" s="69">
        <v>555.25999999999988</v>
      </c>
      <c r="Y477" s="69">
        <v>0</v>
      </c>
      <c r="Z477" s="69">
        <v>0</v>
      </c>
      <c r="AA477" s="69">
        <v>0</v>
      </c>
      <c r="AB477" s="60">
        <f>H477+I477+K477+M477+O477+P477+Q477+R477+S477+T477+V477+X477+Y477+Z477+AA477</f>
        <v>5259.6483333333335</v>
      </c>
      <c r="AC477" s="143">
        <v>501</v>
      </c>
      <c r="AD477" s="69">
        <f>AC477+Y477+X477+V477</f>
        <v>1056.2599999999998</v>
      </c>
      <c r="AE477" s="69">
        <f>H477+I477+K477+M477+O477+Q477+R477+S477+T477+Z477+AA477</f>
        <v>4704.3883333333333</v>
      </c>
      <c r="AF477" s="277">
        <f t="shared" si="187"/>
        <v>0.7</v>
      </c>
      <c r="AG477" s="278">
        <f>H477*AF477</f>
        <v>2221.2399999999998</v>
      </c>
      <c r="AH477" s="278"/>
      <c r="AI477" s="225">
        <v>1165</v>
      </c>
      <c r="AJ477" s="238">
        <v>0.70000630278583131</v>
      </c>
      <c r="AK477" s="60">
        <v>2221.2599999999998</v>
      </c>
      <c r="AL477" s="69">
        <v>124</v>
      </c>
      <c r="AM477" s="438">
        <v>5.0999999999999997E-2</v>
      </c>
      <c r="AN477" s="69">
        <v>161.80000000000001</v>
      </c>
    </row>
    <row r="478" spans="2:40" s="1" customFormat="1" ht="15.75" x14ac:dyDescent="0.25">
      <c r="B478" s="34">
        <v>466</v>
      </c>
      <c r="C478" s="666"/>
      <c r="D478" s="15" t="s">
        <v>393</v>
      </c>
      <c r="E478" s="116">
        <v>4</v>
      </c>
      <c r="F478" s="116">
        <v>19.5</v>
      </c>
      <c r="G478" s="116">
        <v>18.5</v>
      </c>
      <c r="H478" s="69">
        <v>1758.3000000000002</v>
      </c>
      <c r="I478" s="69">
        <v>58.800000000000004</v>
      </c>
      <c r="J478" s="80">
        <v>0.29784450890064262</v>
      </c>
      <c r="K478" s="69">
        <v>523.69999999999993</v>
      </c>
      <c r="L478" s="80">
        <v>0</v>
      </c>
      <c r="M478" s="69">
        <v>0</v>
      </c>
      <c r="N478" s="80">
        <v>0</v>
      </c>
      <c r="O478" s="69">
        <v>0</v>
      </c>
      <c r="P478" s="69">
        <v>0</v>
      </c>
      <c r="Q478" s="69">
        <v>0</v>
      </c>
      <c r="R478" s="69">
        <v>46.2</v>
      </c>
      <c r="S478" s="69">
        <v>6.3</v>
      </c>
      <c r="T478" s="69">
        <v>225.07999999999998</v>
      </c>
      <c r="U478" s="80">
        <v>0</v>
      </c>
      <c r="V478" s="69">
        <v>0</v>
      </c>
      <c r="W478" s="80">
        <f t="shared" si="189"/>
        <v>0.17497582892566682</v>
      </c>
      <c r="X478" s="69">
        <v>307.66000000000003</v>
      </c>
      <c r="Y478" s="69">
        <v>0</v>
      </c>
      <c r="Z478" s="69">
        <v>0</v>
      </c>
      <c r="AA478" s="69">
        <v>0</v>
      </c>
      <c r="AB478" s="60">
        <f>H478+I478+K478+M478+O478+P478+Q478+R478+S478+T478+V478+X478+Y478+Z478+AA478</f>
        <v>2926.04</v>
      </c>
      <c r="AC478" s="143">
        <v>278.7</v>
      </c>
      <c r="AD478" s="69">
        <f>AC478+Y478+X478+V478</f>
        <v>586.36</v>
      </c>
      <c r="AE478" s="69">
        <f>H478+I478+K478+M478+O478+Q478+R478+S478+T478+Z478+AA478</f>
        <v>2618.38</v>
      </c>
      <c r="AF478" s="277">
        <f t="shared" si="187"/>
        <v>0.7</v>
      </c>
      <c r="AG478" s="278">
        <f>H478*AF478</f>
        <v>1230.81</v>
      </c>
      <c r="AH478" s="278"/>
      <c r="AI478" s="225">
        <v>644.5</v>
      </c>
      <c r="AJ478" s="238">
        <v>0.70002843655803904</v>
      </c>
      <c r="AK478" s="60">
        <v>1230.8600000000001</v>
      </c>
      <c r="AL478" s="69"/>
      <c r="AM478" s="438">
        <v>0</v>
      </c>
      <c r="AN478" s="69">
        <v>0</v>
      </c>
    </row>
    <row r="479" spans="2:40" ht="15.75" customHeight="1" x14ac:dyDescent="0.25">
      <c r="B479" s="34">
        <v>467</v>
      </c>
      <c r="C479" s="666" t="s">
        <v>394</v>
      </c>
      <c r="D479" s="21" t="s">
        <v>124</v>
      </c>
      <c r="E479" s="125">
        <f t="shared" ref="E479:AB479" si="191">SUM(E480:E482)</f>
        <v>9</v>
      </c>
      <c r="F479" s="125">
        <f t="shared" si="191"/>
        <v>63</v>
      </c>
      <c r="G479" s="125">
        <f t="shared" si="191"/>
        <v>55</v>
      </c>
      <c r="H479" s="57">
        <f t="shared" si="191"/>
        <v>4975.1000000000004</v>
      </c>
      <c r="I479" s="57">
        <f t="shared" si="191"/>
        <v>160.80000000000001</v>
      </c>
      <c r="J479" s="82">
        <f>K479/H479</f>
        <v>0.2856826998452292</v>
      </c>
      <c r="K479" s="57">
        <f t="shared" si="191"/>
        <v>1421.3</v>
      </c>
      <c r="L479" s="82">
        <f>M479/H479</f>
        <v>4.4079515989628351E-2</v>
      </c>
      <c r="M479" s="57">
        <f t="shared" si="191"/>
        <v>219.3</v>
      </c>
      <c r="N479" s="82">
        <f t="shared" si="191"/>
        <v>0</v>
      </c>
      <c r="O479" s="57">
        <f t="shared" si="191"/>
        <v>0</v>
      </c>
      <c r="P479" s="57">
        <f t="shared" si="191"/>
        <v>0</v>
      </c>
      <c r="Q479" s="57">
        <f t="shared" si="191"/>
        <v>0</v>
      </c>
      <c r="R479" s="57">
        <f t="shared" si="191"/>
        <v>201.60000000000002</v>
      </c>
      <c r="S479" s="57">
        <f t="shared" si="191"/>
        <v>23.3</v>
      </c>
      <c r="T479" s="57">
        <f t="shared" si="191"/>
        <v>655.99333333333334</v>
      </c>
      <c r="U479" s="82">
        <f>V479/H479</f>
        <v>0</v>
      </c>
      <c r="V479" s="57">
        <f t="shared" si="191"/>
        <v>0</v>
      </c>
      <c r="W479" s="82">
        <f t="shared" si="189"/>
        <v>0.17497537737934915</v>
      </c>
      <c r="X479" s="57">
        <f t="shared" si="191"/>
        <v>870.52</v>
      </c>
      <c r="Y479" s="57">
        <f t="shared" si="191"/>
        <v>0</v>
      </c>
      <c r="Z479" s="57">
        <f t="shared" si="191"/>
        <v>0</v>
      </c>
      <c r="AA479" s="57">
        <f t="shared" si="191"/>
        <v>0</v>
      </c>
      <c r="AB479" s="57">
        <f t="shared" si="191"/>
        <v>8527.9133333333339</v>
      </c>
      <c r="AC479" s="141">
        <f>SUM(AC480:AC482)</f>
        <v>812.3</v>
      </c>
      <c r="AD479" s="141">
        <f>SUM(AD480:AD482)</f>
        <v>1682.8200000000002</v>
      </c>
      <c r="AE479" s="141">
        <f>SUM(AE480:AE482)</f>
        <v>7657.3933333333334</v>
      </c>
      <c r="AF479" s="269">
        <f t="shared" si="187"/>
        <v>0.7</v>
      </c>
      <c r="AG479" s="270">
        <f>SUM(AG480:AG482)</f>
        <v>3482.5699999999997</v>
      </c>
      <c r="AH479" s="270"/>
      <c r="AI479" s="141">
        <v>1799.8000000000002</v>
      </c>
      <c r="AJ479" s="233">
        <v>0.70001005004924521</v>
      </c>
      <c r="AK479" s="57">
        <v>3482.6200000000003</v>
      </c>
      <c r="AL479" s="57"/>
      <c r="AM479" s="433">
        <v>0</v>
      </c>
      <c r="AN479" s="57">
        <v>73.900000000000006</v>
      </c>
    </row>
    <row r="480" spans="2:40" ht="15.75" x14ac:dyDescent="0.25">
      <c r="B480" s="34">
        <v>468</v>
      </c>
      <c r="C480" s="666"/>
      <c r="D480" s="15" t="s">
        <v>395</v>
      </c>
      <c r="E480" s="116">
        <v>3</v>
      </c>
      <c r="F480" s="116">
        <v>21</v>
      </c>
      <c r="G480" s="116">
        <v>17</v>
      </c>
      <c r="H480" s="69">
        <v>1448.3</v>
      </c>
      <c r="I480" s="69">
        <v>45.6</v>
      </c>
      <c r="J480" s="80">
        <v>0.25719809431747565</v>
      </c>
      <c r="K480" s="69">
        <v>372.5</v>
      </c>
      <c r="L480" s="80">
        <v>0</v>
      </c>
      <c r="M480" s="69">
        <v>0</v>
      </c>
      <c r="N480" s="80">
        <v>0</v>
      </c>
      <c r="O480" s="69">
        <v>0</v>
      </c>
      <c r="P480" s="69">
        <v>0</v>
      </c>
      <c r="Q480" s="69">
        <v>0</v>
      </c>
      <c r="R480" s="69">
        <v>78.300000000000011</v>
      </c>
      <c r="S480" s="69">
        <v>8.5</v>
      </c>
      <c r="T480" s="69">
        <v>183.88833333333332</v>
      </c>
      <c r="U480" s="80">
        <v>0</v>
      </c>
      <c r="V480" s="69">
        <v>0</v>
      </c>
      <c r="W480" s="80">
        <f t="shared" si="189"/>
        <v>0.17500517848512048</v>
      </c>
      <c r="X480" s="69">
        <v>253.45999999999998</v>
      </c>
      <c r="Y480" s="69">
        <v>0</v>
      </c>
      <c r="Z480" s="69">
        <v>0</v>
      </c>
      <c r="AA480" s="69">
        <v>0</v>
      </c>
      <c r="AB480" s="60">
        <f>H480+I480+K480+M480+O480+P480+Q480+R480+S480+T480+V480+X480+Y480+Z480+AA480</f>
        <v>2390.5483333333332</v>
      </c>
      <c r="AC480" s="143">
        <v>227.7</v>
      </c>
      <c r="AD480" s="69">
        <f>AC480+Y480+X480+V480</f>
        <v>481.15999999999997</v>
      </c>
      <c r="AE480" s="69">
        <f>H480+I480+K480+M480+O480+Q480+R480+S480+T480+Z480+AA480</f>
        <v>2137.0883333333331</v>
      </c>
      <c r="AF480" s="277">
        <f t="shared" si="187"/>
        <v>0.7</v>
      </c>
      <c r="AG480" s="278">
        <f>H480*AF480</f>
        <v>1013.81</v>
      </c>
      <c r="AH480" s="278"/>
      <c r="AI480" s="225">
        <v>532.70000000000005</v>
      </c>
      <c r="AJ480" s="238">
        <v>0.70003452323413662</v>
      </c>
      <c r="AK480" s="60">
        <v>1013.86</v>
      </c>
      <c r="AL480" s="69">
        <v>102</v>
      </c>
      <c r="AM480" s="438">
        <v>5.0999999999999997E-2</v>
      </c>
      <c r="AN480" s="69">
        <v>73.900000000000006</v>
      </c>
    </row>
    <row r="481" spans="2:40" ht="15.75" x14ac:dyDescent="0.25">
      <c r="B481" s="34">
        <v>469</v>
      </c>
      <c r="C481" s="666"/>
      <c r="D481" s="15" t="s">
        <v>396</v>
      </c>
      <c r="E481" s="116">
        <v>3</v>
      </c>
      <c r="F481" s="116">
        <v>27.5</v>
      </c>
      <c r="G481" s="116">
        <v>25.5</v>
      </c>
      <c r="H481" s="69">
        <v>2269</v>
      </c>
      <c r="I481" s="69">
        <v>62.4</v>
      </c>
      <c r="J481" s="80">
        <v>0.26152490083737329</v>
      </c>
      <c r="K481" s="69">
        <v>593.4</v>
      </c>
      <c r="L481" s="80">
        <v>9.6650506831203173E-2</v>
      </c>
      <c r="M481" s="69">
        <v>219.3</v>
      </c>
      <c r="N481" s="80">
        <v>0</v>
      </c>
      <c r="O481" s="69">
        <v>0</v>
      </c>
      <c r="P481" s="69">
        <v>0</v>
      </c>
      <c r="Q481" s="69">
        <v>0</v>
      </c>
      <c r="R481" s="69">
        <v>77.099999999999994</v>
      </c>
      <c r="S481" s="69">
        <v>8.5</v>
      </c>
      <c r="T481" s="69">
        <v>302.22500000000002</v>
      </c>
      <c r="U481" s="80">
        <v>0</v>
      </c>
      <c r="V481" s="69">
        <v>0</v>
      </c>
      <c r="W481" s="80">
        <f t="shared" si="189"/>
        <v>0.17496694579109739</v>
      </c>
      <c r="X481" s="69">
        <v>397</v>
      </c>
      <c r="Y481" s="69">
        <v>0</v>
      </c>
      <c r="Z481" s="69">
        <v>0</v>
      </c>
      <c r="AA481" s="69">
        <v>0</v>
      </c>
      <c r="AB481" s="60">
        <f>H481+I481+K481+M481+O481+P481+Q481+R481+S481+T481+V481+X481+Y481+Z481+AA481</f>
        <v>3928.9250000000002</v>
      </c>
      <c r="AC481" s="143">
        <v>374.2</v>
      </c>
      <c r="AD481" s="69">
        <f>AC481+Y481+X481+V481</f>
        <v>771.2</v>
      </c>
      <c r="AE481" s="69">
        <f>H481+I481+K481+M481+O481+Q481+R481+S481+T481+Z481+AA481</f>
        <v>3531.9250000000002</v>
      </c>
      <c r="AF481" s="277">
        <f t="shared" si="187"/>
        <v>0.7</v>
      </c>
      <c r="AG481" s="278">
        <f>H481*AF481</f>
        <v>1588.3</v>
      </c>
      <c r="AH481" s="278"/>
      <c r="AI481" s="225">
        <v>817.1</v>
      </c>
      <c r="AJ481" s="238">
        <v>0.70000000000000007</v>
      </c>
      <c r="AK481" s="60">
        <v>1588.3000000000002</v>
      </c>
      <c r="AL481" s="69"/>
      <c r="AM481" s="438">
        <v>0</v>
      </c>
      <c r="AN481" s="69">
        <v>0</v>
      </c>
    </row>
    <row r="482" spans="2:40" ht="15.75" x14ac:dyDescent="0.25">
      <c r="B482" s="34">
        <v>470</v>
      </c>
      <c r="C482" s="666"/>
      <c r="D482" s="15" t="s">
        <v>397</v>
      </c>
      <c r="E482" s="116">
        <v>3</v>
      </c>
      <c r="F482" s="116">
        <v>14.5</v>
      </c>
      <c r="G482" s="116">
        <v>12.5</v>
      </c>
      <c r="H482" s="69">
        <v>1257.8</v>
      </c>
      <c r="I482" s="69">
        <v>52.800000000000004</v>
      </c>
      <c r="J482" s="80">
        <v>0.36206074097630786</v>
      </c>
      <c r="K482" s="69">
        <v>455.4</v>
      </c>
      <c r="L482" s="80">
        <v>0</v>
      </c>
      <c r="M482" s="69">
        <v>0</v>
      </c>
      <c r="N482" s="80">
        <v>0</v>
      </c>
      <c r="O482" s="69">
        <v>0</v>
      </c>
      <c r="P482" s="69">
        <v>0</v>
      </c>
      <c r="Q482" s="69">
        <v>0</v>
      </c>
      <c r="R482" s="69">
        <v>46.2</v>
      </c>
      <c r="S482" s="69">
        <v>6.3</v>
      </c>
      <c r="T482" s="69">
        <v>169.88000000000002</v>
      </c>
      <c r="U482" s="80">
        <v>0</v>
      </c>
      <c r="V482" s="69">
        <v>0</v>
      </c>
      <c r="W482" s="80">
        <f t="shared" si="189"/>
        <v>0.17495627285737</v>
      </c>
      <c r="X482" s="69">
        <v>220.05999999999997</v>
      </c>
      <c r="Y482" s="69">
        <v>0</v>
      </c>
      <c r="Z482" s="69">
        <v>0</v>
      </c>
      <c r="AA482" s="69">
        <v>0</v>
      </c>
      <c r="AB482" s="60">
        <f>H482+I482+K482+M482+O482+P482+Q482+R482+S482+T482+V482+X482+Y482+Z482+AA482</f>
        <v>2208.44</v>
      </c>
      <c r="AC482" s="143">
        <v>210.4</v>
      </c>
      <c r="AD482" s="69">
        <f>AC482+Y482+X482+V482</f>
        <v>430.46</v>
      </c>
      <c r="AE482" s="69">
        <f>H482+I482+K482+M482+O482+Q482+R482+S482+T482+Z482+AA482</f>
        <v>1988.38</v>
      </c>
      <c r="AF482" s="277">
        <f t="shared" si="187"/>
        <v>0.7</v>
      </c>
      <c r="AG482" s="278">
        <f>H482*AF482</f>
        <v>880.45999999999992</v>
      </c>
      <c r="AH482" s="278"/>
      <c r="AI482" s="225">
        <v>450</v>
      </c>
      <c r="AJ482" s="238">
        <v>0.70000000000000007</v>
      </c>
      <c r="AK482" s="60">
        <v>880.46</v>
      </c>
      <c r="AL482" s="69"/>
      <c r="AM482" s="438">
        <v>0</v>
      </c>
      <c r="AN482" s="69">
        <v>0</v>
      </c>
    </row>
    <row r="483" spans="2:40" ht="15.75" customHeight="1" x14ac:dyDescent="0.25">
      <c r="B483" s="34">
        <v>471</v>
      </c>
      <c r="C483" s="666" t="s">
        <v>398</v>
      </c>
      <c r="D483" s="21" t="s">
        <v>124</v>
      </c>
      <c r="E483" s="125">
        <f t="shared" ref="E483:AB483" si="192">SUM(E484:E485)</f>
        <v>6</v>
      </c>
      <c r="F483" s="125">
        <f t="shared" si="192"/>
        <v>40.5</v>
      </c>
      <c r="G483" s="125">
        <f t="shared" si="192"/>
        <v>38.5</v>
      </c>
      <c r="H483" s="57">
        <f t="shared" si="192"/>
        <v>3651</v>
      </c>
      <c r="I483" s="57">
        <f t="shared" si="192"/>
        <v>112.8</v>
      </c>
      <c r="J483" s="82">
        <f>K483/H483</f>
        <v>0.26861133935907971</v>
      </c>
      <c r="K483" s="57">
        <f t="shared" si="192"/>
        <v>980.7</v>
      </c>
      <c r="L483" s="82">
        <f>M483/H483</f>
        <v>0</v>
      </c>
      <c r="M483" s="57">
        <f t="shared" si="192"/>
        <v>0</v>
      </c>
      <c r="N483" s="82">
        <f t="shared" si="192"/>
        <v>0</v>
      </c>
      <c r="O483" s="57">
        <f t="shared" si="192"/>
        <v>0</v>
      </c>
      <c r="P483" s="57">
        <f t="shared" si="192"/>
        <v>0</v>
      </c>
      <c r="Q483" s="57">
        <f t="shared" si="192"/>
        <v>0</v>
      </c>
      <c r="R483" s="57">
        <f t="shared" si="192"/>
        <v>144.9</v>
      </c>
      <c r="S483" s="57">
        <f t="shared" si="192"/>
        <v>12.7</v>
      </c>
      <c r="T483" s="57">
        <f t="shared" si="192"/>
        <v>461.73833333333334</v>
      </c>
      <c r="U483" s="82">
        <f>V483/H483</f>
        <v>0</v>
      </c>
      <c r="V483" s="57">
        <f t="shared" si="192"/>
        <v>0</v>
      </c>
      <c r="W483" s="82">
        <f t="shared" si="189"/>
        <v>0.17495480690221857</v>
      </c>
      <c r="X483" s="57">
        <f t="shared" si="192"/>
        <v>638.76</v>
      </c>
      <c r="Y483" s="57">
        <f t="shared" si="192"/>
        <v>0</v>
      </c>
      <c r="Z483" s="57">
        <f t="shared" si="192"/>
        <v>0</v>
      </c>
      <c r="AA483" s="57">
        <f t="shared" si="192"/>
        <v>0</v>
      </c>
      <c r="AB483" s="57">
        <f t="shared" si="192"/>
        <v>6002.5983333333334</v>
      </c>
      <c r="AC483" s="141">
        <f>SUM(AC484:AC485)</f>
        <v>571.79999999999995</v>
      </c>
      <c r="AD483" s="141">
        <f>SUM(AD484:AD485)</f>
        <v>1210.56</v>
      </c>
      <c r="AE483" s="141">
        <f>SUM(AE484:AE485)</f>
        <v>5363.8383333333331</v>
      </c>
      <c r="AF483" s="269">
        <f t="shared" si="187"/>
        <v>0.7</v>
      </c>
      <c r="AG483" s="270">
        <f>SUM(AG484:AG485)</f>
        <v>2555.6999999999998</v>
      </c>
      <c r="AH483" s="270"/>
      <c r="AI483" s="141">
        <v>1345.1999999999998</v>
      </c>
      <c r="AJ483" s="233">
        <v>0.70001643385373868</v>
      </c>
      <c r="AK483" s="57">
        <v>2555.7599999999998</v>
      </c>
      <c r="AL483" s="57"/>
      <c r="AM483" s="433">
        <v>0</v>
      </c>
      <c r="AN483" s="57">
        <v>0</v>
      </c>
    </row>
    <row r="484" spans="2:40" s="1" customFormat="1" ht="15.75" x14ac:dyDescent="0.25">
      <c r="B484" s="34">
        <v>472</v>
      </c>
      <c r="C484" s="666"/>
      <c r="D484" s="15" t="s">
        <v>399</v>
      </c>
      <c r="E484" s="116">
        <v>4</v>
      </c>
      <c r="F484" s="116">
        <v>23.5</v>
      </c>
      <c r="G484" s="116">
        <v>22.5</v>
      </c>
      <c r="H484" s="69">
        <v>2052.5</v>
      </c>
      <c r="I484" s="69">
        <v>60</v>
      </c>
      <c r="J484" s="80">
        <v>0.27293544457978075</v>
      </c>
      <c r="K484" s="69">
        <v>560.20000000000005</v>
      </c>
      <c r="L484" s="80">
        <v>0</v>
      </c>
      <c r="M484" s="69">
        <v>0</v>
      </c>
      <c r="N484" s="80">
        <v>0</v>
      </c>
      <c r="O484" s="69">
        <v>0</v>
      </c>
      <c r="P484" s="69">
        <v>0</v>
      </c>
      <c r="Q484" s="69">
        <v>0</v>
      </c>
      <c r="R484" s="69">
        <v>108</v>
      </c>
      <c r="S484" s="69">
        <v>8.5</v>
      </c>
      <c r="T484" s="69">
        <v>262.35833333333335</v>
      </c>
      <c r="U484" s="80">
        <v>0</v>
      </c>
      <c r="V484" s="69">
        <v>0</v>
      </c>
      <c r="W484" s="80">
        <f t="shared" si="189"/>
        <v>0.17495736906211937</v>
      </c>
      <c r="X484" s="69">
        <v>359.1</v>
      </c>
      <c r="Y484" s="69">
        <v>0</v>
      </c>
      <c r="Z484" s="69">
        <v>0</v>
      </c>
      <c r="AA484" s="69">
        <v>0</v>
      </c>
      <c r="AB484" s="60">
        <f>H484+I484+K484+M484+O484+P484+Q484+R484+S484+T484+V484+X484+Y484+Z484+AA484</f>
        <v>3410.6583333333333</v>
      </c>
      <c r="AC484" s="143">
        <v>324.89999999999998</v>
      </c>
      <c r="AD484" s="69">
        <f>AC484+Y484+X484+V484</f>
        <v>684</v>
      </c>
      <c r="AE484" s="69">
        <f>H484+I484+K484+M484+O484+Q484+R484+S484+T484+Z484+AA484</f>
        <v>3051.5583333333334</v>
      </c>
      <c r="AF484" s="277">
        <f t="shared" si="187"/>
        <v>0.7</v>
      </c>
      <c r="AG484" s="278">
        <f>H484*AF484</f>
        <v>1436.75</v>
      </c>
      <c r="AH484" s="278"/>
      <c r="AI484" s="225">
        <v>752.8</v>
      </c>
      <c r="AJ484" s="238">
        <v>0.70002436053593176</v>
      </c>
      <c r="AK484" s="60">
        <v>1436.8</v>
      </c>
      <c r="AL484" s="69"/>
      <c r="AM484" s="438">
        <v>0</v>
      </c>
      <c r="AN484" s="69">
        <v>0</v>
      </c>
    </row>
    <row r="485" spans="2:40" ht="15.75" x14ac:dyDescent="0.25">
      <c r="B485" s="34">
        <v>473</v>
      </c>
      <c r="C485" s="666"/>
      <c r="D485" s="15" t="s">
        <v>400</v>
      </c>
      <c r="E485" s="116">
        <v>2</v>
      </c>
      <c r="F485" s="116">
        <v>17</v>
      </c>
      <c r="G485" s="116">
        <v>16</v>
      </c>
      <c r="H485" s="69">
        <v>1598.5000000000002</v>
      </c>
      <c r="I485" s="69">
        <v>52.8</v>
      </c>
      <c r="J485" s="80">
        <v>0.26305911792305281</v>
      </c>
      <c r="K485" s="69">
        <v>420.5</v>
      </c>
      <c r="L485" s="80">
        <v>0</v>
      </c>
      <c r="M485" s="69">
        <v>0</v>
      </c>
      <c r="N485" s="80">
        <v>0</v>
      </c>
      <c r="O485" s="69">
        <v>0</v>
      </c>
      <c r="P485" s="69">
        <v>0</v>
      </c>
      <c r="Q485" s="69">
        <v>0</v>
      </c>
      <c r="R485" s="69">
        <v>36.9</v>
      </c>
      <c r="S485" s="69">
        <v>4.2</v>
      </c>
      <c r="T485" s="69">
        <v>199.38000000000002</v>
      </c>
      <c r="U485" s="80">
        <v>0</v>
      </c>
      <c r="V485" s="69">
        <v>0</v>
      </c>
      <c r="W485" s="80">
        <f t="shared" si="189"/>
        <v>0.17495151704723177</v>
      </c>
      <c r="X485" s="69">
        <v>279.66000000000003</v>
      </c>
      <c r="Y485" s="69">
        <v>0</v>
      </c>
      <c r="Z485" s="69">
        <v>0</v>
      </c>
      <c r="AA485" s="69">
        <v>0</v>
      </c>
      <c r="AB485" s="60">
        <f>H485+I485+K485+M485+O485+P485+Q485+R485+S485+T485+V485+X485+Y485+Z485+AA485</f>
        <v>2591.94</v>
      </c>
      <c r="AC485" s="143">
        <v>246.9</v>
      </c>
      <c r="AD485" s="69">
        <f>AC485+Y485+X485+V485</f>
        <v>526.56000000000006</v>
      </c>
      <c r="AE485" s="69">
        <f>H485+I485+K485+M485+O485+Q485+R485+S485+T485+Z485+AA485</f>
        <v>2312.2800000000002</v>
      </c>
      <c r="AF485" s="277">
        <f t="shared" si="187"/>
        <v>0.7</v>
      </c>
      <c r="AG485" s="278">
        <f>H485*AF485</f>
        <v>1118.95</v>
      </c>
      <c r="AH485" s="278"/>
      <c r="AI485" s="225">
        <v>592.4</v>
      </c>
      <c r="AJ485" s="238">
        <v>0.70000625586487319</v>
      </c>
      <c r="AK485" s="60">
        <v>1118.96</v>
      </c>
      <c r="AL485" s="69"/>
      <c r="AM485" s="438">
        <v>0</v>
      </c>
      <c r="AN485" s="69">
        <v>0</v>
      </c>
    </row>
    <row r="486" spans="2:40" s="1" customFormat="1" ht="15.75" customHeight="1" x14ac:dyDescent="0.25">
      <c r="B486" s="34">
        <v>474</v>
      </c>
      <c r="C486" s="666" t="s">
        <v>401</v>
      </c>
      <c r="D486" s="21" t="s">
        <v>124</v>
      </c>
      <c r="E486" s="125">
        <f t="shared" ref="E486:AB486" si="193">SUM(E487:E488)</f>
        <v>8</v>
      </c>
      <c r="F486" s="125">
        <f t="shared" si="193"/>
        <v>45.5</v>
      </c>
      <c r="G486" s="125">
        <f t="shared" si="193"/>
        <v>41.5</v>
      </c>
      <c r="H486" s="57">
        <f t="shared" si="193"/>
        <v>3755.4000000000005</v>
      </c>
      <c r="I486" s="57">
        <f t="shared" si="193"/>
        <v>96</v>
      </c>
      <c r="J486" s="82">
        <f>K486/H486</f>
        <v>0.23257176332747506</v>
      </c>
      <c r="K486" s="57">
        <f t="shared" si="193"/>
        <v>873.4</v>
      </c>
      <c r="L486" s="82">
        <f>M486/H486</f>
        <v>0</v>
      </c>
      <c r="M486" s="57">
        <f t="shared" si="193"/>
        <v>0</v>
      </c>
      <c r="N486" s="82">
        <f t="shared" si="193"/>
        <v>0</v>
      </c>
      <c r="O486" s="57">
        <f t="shared" si="193"/>
        <v>0</v>
      </c>
      <c r="P486" s="57">
        <f t="shared" si="193"/>
        <v>0</v>
      </c>
      <c r="Q486" s="57">
        <f t="shared" si="193"/>
        <v>0</v>
      </c>
      <c r="R486" s="57">
        <f t="shared" si="193"/>
        <v>262.5</v>
      </c>
      <c r="S486" s="57">
        <f t="shared" si="193"/>
        <v>33.700000000000003</v>
      </c>
      <c r="T486" s="57">
        <f t="shared" si="193"/>
        <v>473.17166666666674</v>
      </c>
      <c r="U486" s="82">
        <f>V486/H486</f>
        <v>0</v>
      </c>
      <c r="V486" s="57">
        <f t="shared" si="193"/>
        <v>0</v>
      </c>
      <c r="W486" s="82">
        <f t="shared" si="189"/>
        <v>0.17496405176545771</v>
      </c>
      <c r="X486" s="57">
        <f t="shared" si="193"/>
        <v>657.06</v>
      </c>
      <c r="Y486" s="57">
        <f t="shared" si="193"/>
        <v>0</v>
      </c>
      <c r="Z486" s="57">
        <f t="shared" si="193"/>
        <v>0</v>
      </c>
      <c r="AA486" s="57">
        <f t="shared" si="193"/>
        <v>0</v>
      </c>
      <c r="AB486" s="57">
        <f t="shared" si="193"/>
        <v>6151.2316666666666</v>
      </c>
      <c r="AC486" s="141">
        <f>SUM(AC487:AC488)</f>
        <v>586</v>
      </c>
      <c r="AD486" s="141">
        <f>SUM(AD487:AD488)</f>
        <v>1243.06</v>
      </c>
      <c r="AE486" s="141">
        <f>SUM(AE487:AE488)</f>
        <v>5494.1716666666671</v>
      </c>
      <c r="AF486" s="269">
        <f t="shared" si="187"/>
        <v>0.7</v>
      </c>
      <c r="AG486" s="270">
        <f>SUM(AG487:AG488)</f>
        <v>2628.7799999999997</v>
      </c>
      <c r="AH486" s="270"/>
      <c r="AI486" s="141">
        <v>1385.8000000000002</v>
      </c>
      <c r="AJ486" s="233">
        <v>0.70002130265750651</v>
      </c>
      <c r="AK486" s="57">
        <v>2628.86</v>
      </c>
      <c r="AL486" s="57"/>
      <c r="AM486" s="433">
        <v>0</v>
      </c>
      <c r="AN486" s="57">
        <v>0</v>
      </c>
    </row>
    <row r="487" spans="2:40" s="1" customFormat="1" ht="15.75" x14ac:dyDescent="0.25">
      <c r="B487" s="34">
        <v>475</v>
      </c>
      <c r="C487" s="666"/>
      <c r="D487" s="15" t="s">
        <v>402</v>
      </c>
      <c r="E487" s="116">
        <v>3</v>
      </c>
      <c r="F487" s="116">
        <v>18.5</v>
      </c>
      <c r="G487" s="116">
        <v>16.5</v>
      </c>
      <c r="H487" s="69">
        <v>1509.6000000000001</v>
      </c>
      <c r="I487" s="69">
        <v>44.4</v>
      </c>
      <c r="J487" s="80">
        <v>0.26642819289878111</v>
      </c>
      <c r="K487" s="69">
        <v>402.2</v>
      </c>
      <c r="L487" s="80">
        <v>0</v>
      </c>
      <c r="M487" s="69">
        <v>0</v>
      </c>
      <c r="N487" s="80">
        <v>0</v>
      </c>
      <c r="O487" s="69">
        <v>0</v>
      </c>
      <c r="P487" s="69">
        <v>0</v>
      </c>
      <c r="Q487" s="69">
        <v>0</v>
      </c>
      <c r="R487" s="69">
        <v>77.099999999999994</v>
      </c>
      <c r="S487" s="69">
        <v>8.5</v>
      </c>
      <c r="T487" s="69">
        <v>192.16333333333333</v>
      </c>
      <c r="U487" s="80">
        <v>0</v>
      </c>
      <c r="V487" s="69">
        <v>0</v>
      </c>
      <c r="W487" s="80">
        <f t="shared" si="189"/>
        <v>0.17498675145733966</v>
      </c>
      <c r="X487" s="69">
        <v>264.15999999999997</v>
      </c>
      <c r="Y487" s="69">
        <v>0</v>
      </c>
      <c r="Z487" s="69">
        <v>0</v>
      </c>
      <c r="AA487" s="69">
        <v>0</v>
      </c>
      <c r="AB487" s="60">
        <f>H487+I487+K487+M487+O487+P487+Q487+R487+S487+T487+V487+X487+Y487+Z487+AA487</f>
        <v>2498.1233333333334</v>
      </c>
      <c r="AC487" s="143">
        <v>238</v>
      </c>
      <c r="AD487" s="69">
        <f>AC487+Y487+X487+V487</f>
        <v>502.15999999999997</v>
      </c>
      <c r="AE487" s="69">
        <f>H487+I487+K487+M487+O487+Q487+R487+S487+T487+Z487+AA487</f>
        <v>2233.9633333333336</v>
      </c>
      <c r="AF487" s="277">
        <f t="shared" si="187"/>
        <v>0.7</v>
      </c>
      <c r="AG487" s="278">
        <f>H487*AF487</f>
        <v>1056.72</v>
      </c>
      <c r="AH487" s="278"/>
      <c r="AI487" s="225">
        <v>554.6</v>
      </c>
      <c r="AJ487" s="238">
        <v>0.7000264970853205</v>
      </c>
      <c r="AK487" s="60">
        <v>1056.76</v>
      </c>
      <c r="AL487" s="69"/>
      <c r="AM487" s="438">
        <v>0</v>
      </c>
      <c r="AN487" s="69">
        <v>0</v>
      </c>
    </row>
    <row r="488" spans="2:40" s="1" customFormat="1" ht="15.75" x14ac:dyDescent="0.25">
      <c r="B488" s="34">
        <v>476</v>
      </c>
      <c r="C488" s="666"/>
      <c r="D488" s="15" t="s">
        <v>403</v>
      </c>
      <c r="E488" s="116">
        <v>5</v>
      </c>
      <c r="F488" s="116">
        <v>27</v>
      </c>
      <c r="G488" s="116">
        <v>25</v>
      </c>
      <c r="H488" s="69">
        <v>2245.8000000000002</v>
      </c>
      <c r="I488" s="69">
        <v>51.6</v>
      </c>
      <c r="J488" s="80">
        <v>0.20981387478849406</v>
      </c>
      <c r="K488" s="69">
        <v>471.2</v>
      </c>
      <c r="L488" s="80">
        <v>0</v>
      </c>
      <c r="M488" s="69">
        <v>0</v>
      </c>
      <c r="N488" s="80">
        <v>0</v>
      </c>
      <c r="O488" s="69">
        <v>0</v>
      </c>
      <c r="P488" s="69">
        <v>0</v>
      </c>
      <c r="Q488" s="69">
        <v>0</v>
      </c>
      <c r="R488" s="69">
        <v>185.4</v>
      </c>
      <c r="S488" s="69">
        <v>25.2</v>
      </c>
      <c r="T488" s="69">
        <v>281.00833333333338</v>
      </c>
      <c r="U488" s="80">
        <v>0</v>
      </c>
      <c r="V488" s="69">
        <v>0</v>
      </c>
      <c r="W488" s="80">
        <f t="shared" si="189"/>
        <v>0.1749487933030546</v>
      </c>
      <c r="X488" s="69">
        <v>392.90000000000003</v>
      </c>
      <c r="Y488" s="69">
        <v>0</v>
      </c>
      <c r="Z488" s="69">
        <v>0</v>
      </c>
      <c r="AA488" s="69">
        <v>0</v>
      </c>
      <c r="AB488" s="60">
        <f>H488+I488+K488+M488+O488+P488+Q488+R488+S488+T488+V488+X488+Y488+Z488+AA488</f>
        <v>3653.1083333333331</v>
      </c>
      <c r="AC488" s="143">
        <v>348</v>
      </c>
      <c r="AD488" s="69">
        <f>AC488+Y488+X488+V488</f>
        <v>740.90000000000009</v>
      </c>
      <c r="AE488" s="69">
        <f>H488+I488+K488+M488+O488+Q488+R488+S488+T488+Z488+AA488</f>
        <v>3260.208333333333</v>
      </c>
      <c r="AF488" s="277">
        <f t="shared" si="187"/>
        <v>0.7</v>
      </c>
      <c r="AG488" s="278">
        <f>H488*AF488</f>
        <v>1572.06</v>
      </c>
      <c r="AH488" s="278"/>
      <c r="AI488" s="225">
        <v>831.2</v>
      </c>
      <c r="AJ488" s="238">
        <v>0.70001781102502447</v>
      </c>
      <c r="AK488" s="60">
        <v>1572.1000000000001</v>
      </c>
      <c r="AL488" s="69"/>
      <c r="AM488" s="438">
        <v>0</v>
      </c>
      <c r="AN488" s="69">
        <v>0</v>
      </c>
    </row>
    <row r="489" spans="2:40" ht="15.75" customHeight="1" x14ac:dyDescent="0.25">
      <c r="B489" s="34">
        <v>477</v>
      </c>
      <c r="C489" s="666" t="s">
        <v>847</v>
      </c>
      <c r="D489" s="21" t="s">
        <v>124</v>
      </c>
      <c r="E489" s="125">
        <f t="shared" ref="E489:AB489" si="194">SUM(E490:E491)</f>
        <v>21</v>
      </c>
      <c r="F489" s="125">
        <f t="shared" si="194"/>
        <v>131.5</v>
      </c>
      <c r="G489" s="125">
        <f t="shared" si="194"/>
        <v>130.5</v>
      </c>
      <c r="H489" s="57">
        <f t="shared" si="194"/>
        <v>12132.400000000001</v>
      </c>
      <c r="I489" s="57">
        <f t="shared" si="194"/>
        <v>279.60000000000002</v>
      </c>
      <c r="J489" s="82">
        <f>K489/H489</f>
        <v>0.23720780719395992</v>
      </c>
      <c r="K489" s="57">
        <f t="shared" si="194"/>
        <v>2877.8999999999996</v>
      </c>
      <c r="L489" s="82">
        <f>M489/H489</f>
        <v>0</v>
      </c>
      <c r="M489" s="57">
        <f t="shared" si="194"/>
        <v>0</v>
      </c>
      <c r="N489" s="82">
        <f t="shared" si="194"/>
        <v>0</v>
      </c>
      <c r="O489" s="57">
        <f t="shared" si="194"/>
        <v>0</v>
      </c>
      <c r="P489" s="57">
        <f t="shared" si="194"/>
        <v>0</v>
      </c>
      <c r="Q489" s="57">
        <f t="shared" si="194"/>
        <v>0</v>
      </c>
      <c r="R489" s="57">
        <f t="shared" si="194"/>
        <v>363.1</v>
      </c>
      <c r="S489" s="57">
        <f t="shared" si="194"/>
        <v>25.299999999999997</v>
      </c>
      <c r="T489" s="57">
        <f t="shared" si="194"/>
        <v>1483.4083333333333</v>
      </c>
      <c r="U489" s="82">
        <f>V489/H489</f>
        <v>0</v>
      </c>
      <c r="V489" s="57">
        <f t="shared" si="194"/>
        <v>0</v>
      </c>
      <c r="W489" s="82">
        <f t="shared" si="189"/>
        <v>0.17495301836405</v>
      </c>
      <c r="X489" s="57">
        <f t="shared" si="194"/>
        <v>2122.6000000000004</v>
      </c>
      <c r="Y489" s="57">
        <f t="shared" si="194"/>
        <v>0</v>
      </c>
      <c r="Z489" s="57">
        <f t="shared" si="194"/>
        <v>0</v>
      </c>
      <c r="AA489" s="57">
        <f t="shared" si="194"/>
        <v>0</v>
      </c>
      <c r="AB489" s="57">
        <f t="shared" si="194"/>
        <v>19284.308333333334</v>
      </c>
      <c r="AC489" s="141">
        <f>SUM(AC490:AC491)</f>
        <v>1836.9</v>
      </c>
      <c r="AD489" s="141">
        <f>SUM(AD490:AD491)</f>
        <v>3959.5</v>
      </c>
      <c r="AE489" s="141">
        <f>SUM(AE490:AE491)</f>
        <v>17161.708333333336</v>
      </c>
      <c r="AF489" s="269">
        <f t="shared" si="187"/>
        <v>0.7</v>
      </c>
      <c r="AG489" s="270">
        <f>SUM(AG490:AG491)</f>
        <v>8492.68</v>
      </c>
      <c r="AH489" s="270"/>
      <c r="AI489" s="141">
        <v>4533.2000000000007</v>
      </c>
      <c r="AJ489" s="233">
        <v>0.70000164847845436</v>
      </c>
      <c r="AK489" s="57">
        <v>8492.7000000000007</v>
      </c>
      <c r="AL489" s="57"/>
      <c r="AM489" s="433">
        <v>0</v>
      </c>
      <c r="AN489" s="57">
        <v>618.79999999999995</v>
      </c>
    </row>
    <row r="490" spans="2:40" s="1" customFormat="1" ht="15.75" x14ac:dyDescent="0.25">
      <c r="B490" s="34">
        <v>478</v>
      </c>
      <c r="C490" s="666"/>
      <c r="D490" s="15" t="s">
        <v>901</v>
      </c>
      <c r="E490" s="116">
        <v>14</v>
      </c>
      <c r="F490" s="116">
        <v>73.5</v>
      </c>
      <c r="G490" s="116">
        <v>72.5</v>
      </c>
      <c r="H490" s="69">
        <v>6847.1</v>
      </c>
      <c r="I490" s="69">
        <v>148.80000000000001</v>
      </c>
      <c r="J490" s="80">
        <v>0.24369441077244378</v>
      </c>
      <c r="K490" s="69">
        <v>1668.6</v>
      </c>
      <c r="L490" s="80">
        <v>0</v>
      </c>
      <c r="M490" s="69">
        <v>0</v>
      </c>
      <c r="N490" s="80">
        <v>0</v>
      </c>
      <c r="O490" s="69">
        <v>0</v>
      </c>
      <c r="P490" s="69">
        <v>0</v>
      </c>
      <c r="Q490" s="69">
        <v>0</v>
      </c>
      <c r="R490" s="69">
        <v>221</v>
      </c>
      <c r="S490" s="69">
        <v>12.6</v>
      </c>
      <c r="T490" s="69">
        <v>841.33333333333337</v>
      </c>
      <c r="U490" s="80">
        <v>0</v>
      </c>
      <c r="V490" s="69">
        <v>0</v>
      </c>
      <c r="W490" s="80">
        <f t="shared" si="189"/>
        <v>0.17494997882315141</v>
      </c>
      <c r="X490" s="69">
        <v>1197.9000000000001</v>
      </c>
      <c r="Y490" s="69">
        <v>0</v>
      </c>
      <c r="Z490" s="69">
        <v>0</v>
      </c>
      <c r="AA490" s="69">
        <v>0</v>
      </c>
      <c r="AB490" s="60">
        <f>H490+I490+K490+M490+O490+P490+Q490+R490+S490+T490+V490+X490+Y490+Z490+AA490</f>
        <v>10937.333333333334</v>
      </c>
      <c r="AC490" s="143">
        <v>1041.8</v>
      </c>
      <c r="AD490" s="69">
        <f>AC490+Y490+X490+V490</f>
        <v>2239.6999999999998</v>
      </c>
      <c r="AE490" s="69">
        <f>H490+I490+K490+M490+O490+Q490+R490+S490+T490+Z490+AA490</f>
        <v>9739.4333333333343</v>
      </c>
      <c r="AF490" s="277">
        <f t="shared" si="187"/>
        <v>0.7</v>
      </c>
      <c r="AG490" s="278">
        <f>H490*AF490</f>
        <v>4792.97</v>
      </c>
      <c r="AH490" s="278"/>
      <c r="AI490" s="225">
        <v>2553.3000000000002</v>
      </c>
      <c r="AJ490" s="238">
        <v>0.70000438141695021</v>
      </c>
      <c r="AK490" s="60">
        <v>4793</v>
      </c>
      <c r="AL490" s="69">
        <v>135</v>
      </c>
      <c r="AM490" s="438">
        <v>5.0999999999999997E-2</v>
      </c>
      <c r="AN490" s="69">
        <v>349.2</v>
      </c>
    </row>
    <row r="491" spans="2:40" ht="15.75" x14ac:dyDescent="0.25">
      <c r="B491" s="34">
        <v>479</v>
      </c>
      <c r="C491" s="666"/>
      <c r="D491" s="15" t="s">
        <v>902</v>
      </c>
      <c r="E491" s="116">
        <v>7</v>
      </c>
      <c r="F491" s="116">
        <v>58</v>
      </c>
      <c r="G491" s="116">
        <v>58</v>
      </c>
      <c r="H491" s="69">
        <v>5285.3</v>
      </c>
      <c r="I491" s="69">
        <v>130.80000000000001</v>
      </c>
      <c r="J491" s="80">
        <v>0.22880441980587665</v>
      </c>
      <c r="K491" s="69">
        <v>1209.3</v>
      </c>
      <c r="L491" s="80">
        <v>0</v>
      </c>
      <c r="M491" s="69">
        <v>0</v>
      </c>
      <c r="N491" s="80">
        <v>0</v>
      </c>
      <c r="O491" s="69">
        <v>0</v>
      </c>
      <c r="P491" s="69">
        <v>0</v>
      </c>
      <c r="Q491" s="69">
        <v>0</v>
      </c>
      <c r="R491" s="69">
        <v>142.1</v>
      </c>
      <c r="S491" s="69">
        <v>12.7</v>
      </c>
      <c r="T491" s="69">
        <v>642.07500000000005</v>
      </c>
      <c r="U491" s="80">
        <v>0</v>
      </c>
      <c r="V491" s="69">
        <v>0</v>
      </c>
      <c r="W491" s="80">
        <f t="shared" si="189"/>
        <v>0.17495695608574727</v>
      </c>
      <c r="X491" s="69">
        <v>924.7</v>
      </c>
      <c r="Y491" s="69">
        <v>0</v>
      </c>
      <c r="Z491" s="69">
        <v>0</v>
      </c>
      <c r="AA491" s="69">
        <v>0</v>
      </c>
      <c r="AB491" s="60">
        <f>H491+I491+K491+M491+O491+P491+Q491+R491+S491+T491+V491+X491+Y491+Z491+AA491</f>
        <v>8346.9750000000004</v>
      </c>
      <c r="AC491" s="143">
        <v>795.1</v>
      </c>
      <c r="AD491" s="69">
        <f>AC491+Y491+X491+V491</f>
        <v>1719.8000000000002</v>
      </c>
      <c r="AE491" s="69">
        <f>H491+I491+K491+M491+O491+Q491+R491+S491+T491+Z491+AA491</f>
        <v>7422.2750000000005</v>
      </c>
      <c r="AF491" s="277">
        <f t="shared" si="187"/>
        <v>0.7</v>
      </c>
      <c r="AG491" s="278">
        <f>H491*AF491</f>
        <v>3699.71</v>
      </c>
      <c r="AH491" s="278"/>
      <c r="AI491" s="225">
        <v>1979.9</v>
      </c>
      <c r="AJ491" s="238">
        <v>0.6999981079598131</v>
      </c>
      <c r="AK491" s="60">
        <v>3699.7000000000003</v>
      </c>
      <c r="AL491" s="69">
        <v>108</v>
      </c>
      <c r="AM491" s="438">
        <v>5.0999999999999997E-2</v>
      </c>
      <c r="AN491" s="69">
        <v>269.60000000000002</v>
      </c>
    </row>
    <row r="492" spans="2:40" ht="15.75" customHeight="1" x14ac:dyDescent="0.25">
      <c r="B492" s="34">
        <v>480</v>
      </c>
      <c r="C492" s="666" t="s">
        <v>404</v>
      </c>
      <c r="D492" s="21" t="s">
        <v>124</v>
      </c>
      <c r="E492" s="125">
        <f t="shared" ref="E492:AB492" si="195">SUM(E493:E494)</f>
        <v>14</v>
      </c>
      <c r="F492" s="125">
        <f t="shared" si="195"/>
        <v>72</v>
      </c>
      <c r="G492" s="125">
        <f t="shared" si="195"/>
        <v>63</v>
      </c>
      <c r="H492" s="57">
        <f t="shared" si="195"/>
        <v>5462.1</v>
      </c>
      <c r="I492" s="57">
        <f t="shared" si="195"/>
        <v>182</v>
      </c>
      <c r="J492" s="82">
        <f>K492/H492</f>
        <v>0.27503158125995497</v>
      </c>
      <c r="K492" s="57">
        <f t="shared" si="195"/>
        <v>1502.25</v>
      </c>
      <c r="L492" s="82">
        <f>M492/H492</f>
        <v>0</v>
      </c>
      <c r="M492" s="57">
        <f t="shared" si="195"/>
        <v>0</v>
      </c>
      <c r="N492" s="82">
        <f t="shared" si="195"/>
        <v>0</v>
      </c>
      <c r="O492" s="57">
        <f t="shared" si="195"/>
        <v>0</v>
      </c>
      <c r="P492" s="57">
        <f t="shared" si="195"/>
        <v>0</v>
      </c>
      <c r="Q492" s="57">
        <f t="shared" si="195"/>
        <v>0</v>
      </c>
      <c r="R492" s="57">
        <f t="shared" si="195"/>
        <v>224.3</v>
      </c>
      <c r="S492" s="57">
        <f t="shared" si="195"/>
        <v>23.3</v>
      </c>
      <c r="T492" s="57">
        <f t="shared" si="195"/>
        <v>695.80083333333346</v>
      </c>
      <c r="U492" s="82">
        <f>V492/H492</f>
        <v>0</v>
      </c>
      <c r="V492" s="57">
        <f t="shared" si="195"/>
        <v>0</v>
      </c>
      <c r="W492" s="82">
        <f t="shared" si="189"/>
        <v>0.17496201094817013</v>
      </c>
      <c r="X492" s="57">
        <f t="shared" si="195"/>
        <v>955.66000000000008</v>
      </c>
      <c r="Y492" s="57">
        <f t="shared" si="195"/>
        <v>0</v>
      </c>
      <c r="Z492" s="57">
        <f t="shared" si="195"/>
        <v>0</v>
      </c>
      <c r="AA492" s="57">
        <f t="shared" si="195"/>
        <v>0</v>
      </c>
      <c r="AB492" s="57">
        <f t="shared" si="195"/>
        <v>9045.4108333333334</v>
      </c>
      <c r="AC492" s="141">
        <f>SUM(AC493:AC494)</f>
        <v>861.6</v>
      </c>
      <c r="AD492" s="141">
        <f>SUM(AD493:AD494)</f>
        <v>1817.2600000000002</v>
      </c>
      <c r="AE492" s="141">
        <f>SUM(AE493:AE494)</f>
        <v>8089.7508333333335</v>
      </c>
      <c r="AF492" s="269">
        <f t="shared" si="187"/>
        <v>0.7</v>
      </c>
      <c r="AG492" s="270">
        <f>SUM(AG493:AG494)</f>
        <v>3823.4699999999993</v>
      </c>
      <c r="AH492" s="270"/>
      <c r="AI492" s="141">
        <v>2006.2</v>
      </c>
      <c r="AJ492" s="233">
        <v>0.69999816920232139</v>
      </c>
      <c r="AK492" s="57">
        <v>3823.46</v>
      </c>
      <c r="AL492" s="57"/>
      <c r="AM492" s="433">
        <v>0</v>
      </c>
      <c r="AN492" s="57">
        <v>192.6</v>
      </c>
    </row>
    <row r="493" spans="2:40" ht="15.75" x14ac:dyDescent="0.25">
      <c r="B493" s="34">
        <v>481</v>
      </c>
      <c r="C493" s="666"/>
      <c r="D493" s="15" t="s">
        <v>405</v>
      </c>
      <c r="E493" s="116">
        <v>12</v>
      </c>
      <c r="F493" s="116">
        <v>54.5</v>
      </c>
      <c r="G493" s="116">
        <v>45.5</v>
      </c>
      <c r="H493" s="69">
        <v>3775.9999999999995</v>
      </c>
      <c r="I493" s="69">
        <v>123.20000000000002</v>
      </c>
      <c r="J493" s="80">
        <v>0.27537076271186445</v>
      </c>
      <c r="K493" s="69">
        <v>1039.8</v>
      </c>
      <c r="L493" s="80">
        <v>0</v>
      </c>
      <c r="M493" s="69">
        <v>0</v>
      </c>
      <c r="N493" s="80">
        <v>0</v>
      </c>
      <c r="O493" s="69">
        <v>0</v>
      </c>
      <c r="P493" s="69">
        <v>0</v>
      </c>
      <c r="Q493" s="69">
        <v>0</v>
      </c>
      <c r="R493" s="69">
        <v>178.1</v>
      </c>
      <c r="S493" s="69">
        <v>19.100000000000001</v>
      </c>
      <c r="T493" s="69">
        <v>483.06666666666672</v>
      </c>
      <c r="U493" s="80">
        <v>0</v>
      </c>
      <c r="V493" s="69">
        <v>0</v>
      </c>
      <c r="W493" s="80">
        <f t="shared" si="189"/>
        <v>0.1749470338983051</v>
      </c>
      <c r="X493" s="69">
        <v>660.6</v>
      </c>
      <c r="Y493" s="69">
        <v>0</v>
      </c>
      <c r="Z493" s="69">
        <v>0</v>
      </c>
      <c r="AA493" s="69">
        <v>0</v>
      </c>
      <c r="AB493" s="60">
        <f>H493+I493+K493+M493+O493+P493+Q493+R493+S493+T493+V493+X493+Y493+Z493+AA493</f>
        <v>6279.8666666666668</v>
      </c>
      <c r="AC493" s="143">
        <v>598.20000000000005</v>
      </c>
      <c r="AD493" s="69">
        <f>AC493+Y493+X493+V493</f>
        <v>1258.8000000000002</v>
      </c>
      <c r="AE493" s="69">
        <f>H493+I493+K493+M493+O493+Q493+R493+S493+T493+Z493+AA493</f>
        <v>5619.2666666666664</v>
      </c>
      <c r="AF493" s="277">
        <f t="shared" si="187"/>
        <v>0.7</v>
      </c>
      <c r="AG493" s="278">
        <f>H493*AF493</f>
        <v>2643.1999999999994</v>
      </c>
      <c r="AH493" s="278"/>
      <c r="AI493" s="225">
        <v>1384.4</v>
      </c>
      <c r="AJ493" s="238">
        <v>0.70000000000000018</v>
      </c>
      <c r="AK493" s="60">
        <v>2643.2000000000003</v>
      </c>
      <c r="AL493" s="69">
        <v>115</v>
      </c>
      <c r="AM493" s="438">
        <v>5.0999999999999997E-2</v>
      </c>
      <c r="AN493" s="69">
        <v>192.6</v>
      </c>
    </row>
    <row r="494" spans="2:40" s="1" customFormat="1" ht="15.75" x14ac:dyDescent="0.25">
      <c r="B494" s="34">
        <v>482</v>
      </c>
      <c r="C494" s="666"/>
      <c r="D494" s="15" t="s">
        <v>406</v>
      </c>
      <c r="E494" s="116">
        <v>2</v>
      </c>
      <c r="F494" s="116">
        <v>17.5</v>
      </c>
      <c r="G494" s="116">
        <v>17.5</v>
      </c>
      <c r="H494" s="69">
        <v>1686.1000000000004</v>
      </c>
      <c r="I494" s="69">
        <v>58.8</v>
      </c>
      <c r="J494" s="80">
        <v>0.27427198861277502</v>
      </c>
      <c r="K494" s="69">
        <v>462.45000000000005</v>
      </c>
      <c r="L494" s="80">
        <v>0</v>
      </c>
      <c r="M494" s="69">
        <v>0</v>
      </c>
      <c r="N494" s="80">
        <v>0</v>
      </c>
      <c r="O494" s="69">
        <v>0</v>
      </c>
      <c r="P494" s="69">
        <v>0</v>
      </c>
      <c r="Q494" s="69">
        <v>0</v>
      </c>
      <c r="R494" s="69">
        <v>46.2</v>
      </c>
      <c r="S494" s="69">
        <v>4.2</v>
      </c>
      <c r="T494" s="69">
        <v>212.73416666666668</v>
      </c>
      <c r="U494" s="80">
        <v>0</v>
      </c>
      <c r="V494" s="69">
        <v>0</v>
      </c>
      <c r="W494" s="80">
        <f t="shared" si="189"/>
        <v>0.17499555186525115</v>
      </c>
      <c r="X494" s="69">
        <v>295.06</v>
      </c>
      <c r="Y494" s="69">
        <v>0</v>
      </c>
      <c r="Z494" s="69">
        <v>0</v>
      </c>
      <c r="AA494" s="69">
        <v>0</v>
      </c>
      <c r="AB494" s="60">
        <f>H494+I494+K494+M494+O494+P494+Q494+R494+S494+T494+V494+X494+Y494+Z494+AA494</f>
        <v>2765.5441666666666</v>
      </c>
      <c r="AC494" s="143">
        <v>263.39999999999998</v>
      </c>
      <c r="AD494" s="69">
        <f>AC494+Y494+X494+V494</f>
        <v>558.46</v>
      </c>
      <c r="AE494" s="69">
        <f>H494+I494+K494+M494+O494+Q494+R494+S494+T494+Z494+AA494</f>
        <v>2470.4841666666666</v>
      </c>
      <c r="AF494" s="277">
        <f t="shared" si="187"/>
        <v>0.7</v>
      </c>
      <c r="AG494" s="278">
        <f>H494*AF494</f>
        <v>1180.2700000000002</v>
      </c>
      <c r="AH494" s="278"/>
      <c r="AI494" s="225">
        <v>621.79999999999995</v>
      </c>
      <c r="AJ494" s="238">
        <v>0.69999406915366802</v>
      </c>
      <c r="AK494" s="60">
        <v>1180.26</v>
      </c>
      <c r="AL494" s="69"/>
      <c r="AM494" s="438">
        <v>0</v>
      </c>
      <c r="AN494" s="69">
        <v>0</v>
      </c>
    </row>
    <row r="495" spans="2:40" s="1" customFormat="1" ht="15.75" customHeight="1" x14ac:dyDescent="0.25">
      <c r="B495" s="34">
        <v>483</v>
      </c>
      <c r="C495" s="666" t="s">
        <v>407</v>
      </c>
      <c r="D495" s="21" t="s">
        <v>124</v>
      </c>
      <c r="E495" s="125">
        <f t="shared" ref="E495:AB495" si="196">SUM(E496:E497)</f>
        <v>9</v>
      </c>
      <c r="F495" s="125">
        <f t="shared" si="196"/>
        <v>58</v>
      </c>
      <c r="G495" s="125">
        <f t="shared" si="196"/>
        <v>53</v>
      </c>
      <c r="H495" s="57">
        <f t="shared" si="196"/>
        <v>4803.8999999999996</v>
      </c>
      <c r="I495" s="57">
        <f t="shared" si="196"/>
        <v>140.39999999999998</v>
      </c>
      <c r="J495" s="82">
        <f>K495/H495</f>
        <v>0.24733237577801367</v>
      </c>
      <c r="K495" s="57">
        <f t="shared" si="196"/>
        <v>1188.1599999999999</v>
      </c>
      <c r="L495" s="82">
        <f>M495/H495</f>
        <v>0</v>
      </c>
      <c r="M495" s="57">
        <f t="shared" si="196"/>
        <v>0</v>
      </c>
      <c r="N495" s="82">
        <f t="shared" si="196"/>
        <v>0</v>
      </c>
      <c r="O495" s="57">
        <f t="shared" si="196"/>
        <v>0</v>
      </c>
      <c r="P495" s="57">
        <f t="shared" si="196"/>
        <v>0</v>
      </c>
      <c r="Q495" s="57">
        <f t="shared" si="196"/>
        <v>0</v>
      </c>
      <c r="R495" s="57">
        <f t="shared" si="196"/>
        <v>166.29999999999998</v>
      </c>
      <c r="S495" s="57">
        <f t="shared" si="196"/>
        <v>19.100000000000001</v>
      </c>
      <c r="T495" s="57">
        <f t="shared" si="196"/>
        <v>596.53499999999997</v>
      </c>
      <c r="U495" s="82">
        <f>V495/H495</f>
        <v>0</v>
      </c>
      <c r="V495" s="57">
        <f t="shared" si="196"/>
        <v>0</v>
      </c>
      <c r="W495" s="82">
        <f t="shared" si="189"/>
        <v>0.17497449988550973</v>
      </c>
      <c r="X495" s="57">
        <f t="shared" si="196"/>
        <v>840.56000000000006</v>
      </c>
      <c r="Y495" s="57">
        <f t="shared" si="196"/>
        <v>0</v>
      </c>
      <c r="Z495" s="57">
        <f t="shared" si="196"/>
        <v>0</v>
      </c>
      <c r="AA495" s="57">
        <f t="shared" si="196"/>
        <v>0</v>
      </c>
      <c r="AB495" s="57">
        <f t="shared" si="196"/>
        <v>7754.954999999999</v>
      </c>
      <c r="AC495" s="141">
        <f>SUM(AC496:AC497)</f>
        <v>738.7</v>
      </c>
      <c r="AD495" s="141">
        <f>SUM(AD496:AD497)</f>
        <v>1579.26</v>
      </c>
      <c r="AE495" s="141">
        <f>SUM(AE496:AE497)</f>
        <v>6914.3949999999986</v>
      </c>
      <c r="AF495" s="269">
        <f t="shared" si="187"/>
        <v>0.7</v>
      </c>
      <c r="AG495" s="270">
        <f>SUM(AG496:AG497)</f>
        <v>3362.7299999999991</v>
      </c>
      <c r="AH495" s="270"/>
      <c r="AI495" s="141">
        <v>1783.5</v>
      </c>
      <c r="AJ495" s="233">
        <v>0.70000624492599772</v>
      </c>
      <c r="AK495" s="57">
        <v>3362.76</v>
      </c>
      <c r="AL495" s="57"/>
      <c r="AM495" s="433">
        <v>0</v>
      </c>
      <c r="AN495" s="57">
        <v>0</v>
      </c>
    </row>
    <row r="496" spans="2:40" s="1" customFormat="1" ht="15.75" x14ac:dyDescent="0.25">
      <c r="B496" s="34">
        <v>484</v>
      </c>
      <c r="C496" s="666"/>
      <c r="D496" s="15" t="s">
        <v>408</v>
      </c>
      <c r="E496" s="116">
        <v>3</v>
      </c>
      <c r="F496" s="116">
        <v>15.5</v>
      </c>
      <c r="G496" s="116">
        <v>15.5</v>
      </c>
      <c r="H496" s="69">
        <v>1445.2</v>
      </c>
      <c r="I496" s="69">
        <v>40.799999999999997</v>
      </c>
      <c r="J496" s="80">
        <v>0.23433434818710214</v>
      </c>
      <c r="K496" s="69">
        <v>338.66</v>
      </c>
      <c r="L496" s="80">
        <v>0</v>
      </c>
      <c r="M496" s="69">
        <v>0</v>
      </c>
      <c r="N496" s="80">
        <v>0</v>
      </c>
      <c r="O496" s="69">
        <v>0</v>
      </c>
      <c r="P496" s="69">
        <v>0</v>
      </c>
      <c r="Q496" s="69">
        <v>0</v>
      </c>
      <c r="R496" s="69">
        <v>77.099999999999994</v>
      </c>
      <c r="S496" s="69">
        <v>8.5</v>
      </c>
      <c r="T496" s="69">
        <v>180.26000000000002</v>
      </c>
      <c r="U496" s="80">
        <v>0</v>
      </c>
      <c r="V496" s="69">
        <v>0</v>
      </c>
      <c r="W496" s="80">
        <f t="shared" si="189"/>
        <v>0.17496540271242736</v>
      </c>
      <c r="X496" s="69">
        <v>252.86</v>
      </c>
      <c r="Y496" s="69">
        <v>0</v>
      </c>
      <c r="Z496" s="69">
        <v>0</v>
      </c>
      <c r="AA496" s="69">
        <v>0</v>
      </c>
      <c r="AB496" s="60">
        <f>H496+I496+K496+M496+O496+P496+Q496+R496+S496+T496+V496+X496+Y496+Z496+AA496</f>
        <v>2343.38</v>
      </c>
      <c r="AC496" s="143">
        <v>223.2</v>
      </c>
      <c r="AD496" s="69">
        <f>AC496+Y496+X496+V496</f>
        <v>476.06</v>
      </c>
      <c r="AE496" s="69">
        <f>H496+I496+K496+M496+O496+Q496+R496+S496+T496+Z496+AA496</f>
        <v>2090.52</v>
      </c>
      <c r="AF496" s="277">
        <f t="shared" si="187"/>
        <v>0.7</v>
      </c>
      <c r="AG496" s="278">
        <f>H496*AF496</f>
        <v>1011.64</v>
      </c>
      <c r="AH496" s="278"/>
      <c r="AI496" s="225">
        <v>535.6</v>
      </c>
      <c r="AJ496" s="238">
        <v>0.70001383891502911</v>
      </c>
      <c r="AK496" s="60">
        <v>1011.6600000000001</v>
      </c>
      <c r="AL496" s="69"/>
      <c r="AM496" s="438">
        <v>0</v>
      </c>
      <c r="AN496" s="69">
        <v>0</v>
      </c>
    </row>
    <row r="497" spans="2:40" s="1" customFormat="1" ht="15.75" x14ac:dyDescent="0.25">
      <c r="B497" s="34">
        <v>485</v>
      </c>
      <c r="C497" s="666"/>
      <c r="D497" s="15" t="s">
        <v>409</v>
      </c>
      <c r="E497" s="116">
        <v>6</v>
      </c>
      <c r="F497" s="116">
        <v>42.5</v>
      </c>
      <c r="G497" s="116">
        <v>37.5</v>
      </c>
      <c r="H497" s="69">
        <v>3358.6999999999994</v>
      </c>
      <c r="I497" s="69">
        <v>99.6</v>
      </c>
      <c r="J497" s="80">
        <v>0.25292523893172958</v>
      </c>
      <c r="K497" s="69">
        <v>849.49999999999989</v>
      </c>
      <c r="L497" s="80">
        <v>0</v>
      </c>
      <c r="M497" s="69">
        <v>0</v>
      </c>
      <c r="N497" s="80">
        <v>0</v>
      </c>
      <c r="O497" s="69">
        <v>0</v>
      </c>
      <c r="P497" s="69">
        <v>0</v>
      </c>
      <c r="Q497" s="69">
        <v>0</v>
      </c>
      <c r="R497" s="69">
        <v>89.199999999999989</v>
      </c>
      <c r="S497" s="69">
        <v>10.6</v>
      </c>
      <c r="T497" s="69">
        <v>416.27499999999992</v>
      </c>
      <c r="U497" s="80">
        <v>0</v>
      </c>
      <c r="V497" s="69">
        <v>0</v>
      </c>
      <c r="W497" s="80">
        <f t="shared" si="189"/>
        <v>0.17497841426742494</v>
      </c>
      <c r="X497" s="69">
        <v>587.70000000000005</v>
      </c>
      <c r="Y497" s="69">
        <v>0</v>
      </c>
      <c r="Z497" s="69">
        <v>0</v>
      </c>
      <c r="AA497" s="69">
        <v>0</v>
      </c>
      <c r="AB497" s="60">
        <f>H497+I497+K497+M497+O497+P497+Q497+R497+S497+T497+V497+X497+Y497+Z497+AA497</f>
        <v>5411.5749999999989</v>
      </c>
      <c r="AC497" s="143">
        <v>515.5</v>
      </c>
      <c r="AD497" s="69">
        <f>AC497+Y497+X497+V497</f>
        <v>1103.2</v>
      </c>
      <c r="AE497" s="69">
        <f>H497+I497+K497+M497+O497+Q497+R497+S497+T497+Z497+AA497</f>
        <v>4823.8749999999991</v>
      </c>
      <c r="AF497" s="277">
        <f t="shared" si="187"/>
        <v>0.7</v>
      </c>
      <c r="AG497" s="278">
        <f>H497*AF497</f>
        <v>2351.0899999999992</v>
      </c>
      <c r="AH497" s="278"/>
      <c r="AI497" s="225">
        <v>1247.9000000000001</v>
      </c>
      <c r="AJ497" s="238">
        <v>0.70000297734242445</v>
      </c>
      <c r="AK497" s="60">
        <v>2351.1000000000004</v>
      </c>
      <c r="AL497" s="69"/>
      <c r="AM497" s="438">
        <v>0</v>
      </c>
      <c r="AN497" s="69">
        <v>0</v>
      </c>
    </row>
    <row r="498" spans="2:40" ht="36.75" customHeight="1" x14ac:dyDescent="0.25">
      <c r="B498" s="34">
        <v>486</v>
      </c>
      <c r="C498" s="663" t="s">
        <v>410</v>
      </c>
      <c r="D498" s="664"/>
      <c r="E498" s="117">
        <f t="shared" ref="E498:AA498" si="197">E500</f>
        <v>8</v>
      </c>
      <c r="F498" s="117">
        <f t="shared" si="197"/>
        <v>490</v>
      </c>
      <c r="G498" s="117">
        <f t="shared" si="197"/>
        <v>282</v>
      </c>
      <c r="H498" s="132">
        <f t="shared" si="197"/>
        <v>23271.63</v>
      </c>
      <c r="I498" s="132">
        <f t="shared" si="197"/>
        <v>862.8</v>
      </c>
      <c r="J498" s="87">
        <f>K498/H498</f>
        <v>0.29839121711715078</v>
      </c>
      <c r="K498" s="132">
        <f t="shared" si="197"/>
        <v>6944.05</v>
      </c>
      <c r="L498" s="87">
        <f>M498/H498</f>
        <v>2.2499498316190139E-3</v>
      </c>
      <c r="M498" s="132">
        <f t="shared" si="197"/>
        <v>52.36</v>
      </c>
      <c r="N498" s="87">
        <f>O498/H498</f>
        <v>0</v>
      </c>
      <c r="O498" s="132">
        <f t="shared" si="197"/>
        <v>0</v>
      </c>
      <c r="P498" s="132">
        <f t="shared" si="197"/>
        <v>0</v>
      </c>
      <c r="Q498" s="132">
        <f t="shared" si="197"/>
        <v>0</v>
      </c>
      <c r="R498" s="132">
        <f t="shared" si="197"/>
        <v>0</v>
      </c>
      <c r="S498" s="132">
        <f t="shared" si="197"/>
        <v>0</v>
      </c>
      <c r="T498" s="132">
        <f t="shared" si="197"/>
        <v>3349.3043000000002</v>
      </c>
      <c r="U498" s="87">
        <f>V498/H498</f>
        <v>0</v>
      </c>
      <c r="V498" s="132">
        <f t="shared" si="197"/>
        <v>0</v>
      </c>
      <c r="W498" s="87">
        <f t="shared" si="189"/>
        <v>0.54705394508248884</v>
      </c>
      <c r="X498" s="315">
        <f t="shared" si="197"/>
        <v>12730.837</v>
      </c>
      <c r="Y498" s="132">
        <f t="shared" si="197"/>
        <v>0</v>
      </c>
      <c r="Z498" s="132">
        <f t="shared" si="197"/>
        <v>0</v>
      </c>
      <c r="AA498" s="132">
        <f t="shared" si="197"/>
        <v>0</v>
      </c>
      <c r="AB498" s="132">
        <f>AB499+AB500</f>
        <v>50064.831299999998</v>
      </c>
      <c r="AC498" s="132">
        <f>AC500+AC499</f>
        <v>600.79999999999995</v>
      </c>
      <c r="AD498" s="129">
        <f>AD500+AD499</f>
        <v>13506.137000000001</v>
      </c>
      <c r="AE498" s="129">
        <f>AE500+AE499</f>
        <v>37159.494299999998</v>
      </c>
      <c r="AF498" s="258">
        <f t="shared" si="187"/>
        <v>0.7</v>
      </c>
      <c r="AG498" s="255">
        <f>AG500+AG499</f>
        <v>17622.380999999998</v>
      </c>
      <c r="AH498" s="255"/>
      <c r="AI498" s="132">
        <v>0</v>
      </c>
      <c r="AJ498" s="226">
        <v>0.58036918771912416</v>
      </c>
      <c r="AK498" s="132">
        <v>13506.137000000001</v>
      </c>
      <c r="AL498" s="132"/>
      <c r="AM498" s="424"/>
      <c r="AN498" s="129">
        <v>0</v>
      </c>
    </row>
    <row r="499" spans="2:40" ht="18.75" x14ac:dyDescent="0.25">
      <c r="B499" s="34">
        <v>487</v>
      </c>
      <c r="C499" s="306" t="s">
        <v>826</v>
      </c>
      <c r="D499" s="207"/>
      <c r="E499" s="350"/>
      <c r="F499" s="350">
        <v>18</v>
      </c>
      <c r="G499" s="350">
        <v>22</v>
      </c>
      <c r="H499" s="355">
        <v>1903.2</v>
      </c>
      <c r="I499" s="355">
        <v>93.6</v>
      </c>
      <c r="J499" s="363">
        <f>K499/H499</f>
        <v>0.35863282891971421</v>
      </c>
      <c r="K499" s="364">
        <v>682.55000000000007</v>
      </c>
      <c r="L499" s="363">
        <v>0</v>
      </c>
      <c r="M499" s="364">
        <v>0</v>
      </c>
      <c r="N499" s="363">
        <v>0</v>
      </c>
      <c r="O499" s="355">
        <v>0</v>
      </c>
      <c r="P499" s="355">
        <v>0</v>
      </c>
      <c r="Q499" s="355">
        <v>0</v>
      </c>
      <c r="R499" s="355">
        <v>0</v>
      </c>
      <c r="S499" s="355">
        <v>0</v>
      </c>
      <c r="T499" s="355">
        <v>0</v>
      </c>
      <c r="U499" s="363">
        <f>V499/H499</f>
        <v>0</v>
      </c>
      <c r="V499" s="355">
        <v>0</v>
      </c>
      <c r="W499" s="363">
        <f t="shared" si="189"/>
        <v>9.168768390079865E-2</v>
      </c>
      <c r="X499" s="365">
        <v>174.5</v>
      </c>
      <c r="Y499" s="355">
        <v>0</v>
      </c>
      <c r="Z499" s="355">
        <v>0</v>
      </c>
      <c r="AA499" s="355">
        <v>0</v>
      </c>
      <c r="AB499" s="355">
        <f>H499+I499+K499+M499+O499+P499+Q499+R499+S499+T499+V499+X499+Y499+Z499+AA499</f>
        <v>2853.85</v>
      </c>
      <c r="AC499" s="355">
        <v>600.79999999999995</v>
      </c>
      <c r="AD499" s="309">
        <f>AC499+Y499+X499+V499</f>
        <v>775.3</v>
      </c>
      <c r="AE499" s="355">
        <f>H499+I499+K499+M499+O499+Q499+R499+S499+T499+Z499+AA499</f>
        <v>2679.35</v>
      </c>
      <c r="AF499" s="358">
        <f t="shared" si="187"/>
        <v>0.7</v>
      </c>
      <c r="AG499" s="359">
        <f>H499*AF499</f>
        <v>1332.24</v>
      </c>
      <c r="AH499" s="359"/>
      <c r="AI499" s="355">
        <v>0</v>
      </c>
      <c r="AJ499" s="357">
        <v>0.40736654056326183</v>
      </c>
      <c r="AK499" s="362">
        <v>775.3</v>
      </c>
      <c r="AL499" s="355"/>
      <c r="AM499" s="434"/>
      <c r="AN499" s="355">
        <v>0</v>
      </c>
    </row>
    <row r="500" spans="2:40" ht="18.75" x14ac:dyDescent="0.3">
      <c r="B500" s="34">
        <v>488</v>
      </c>
      <c r="C500" s="10" t="s">
        <v>710</v>
      </c>
      <c r="D500" s="33"/>
      <c r="E500" s="154">
        <f t="shared" ref="E500:AB500" si="198">E501+E504+E508+E511+E514+E517+E520</f>
        <v>8</v>
      </c>
      <c r="F500" s="154">
        <f t="shared" si="198"/>
        <v>490</v>
      </c>
      <c r="G500" s="154">
        <f t="shared" si="198"/>
        <v>282</v>
      </c>
      <c r="H500" s="65">
        <f t="shared" si="198"/>
        <v>23271.63</v>
      </c>
      <c r="I500" s="65">
        <f t="shared" si="198"/>
        <v>862.8</v>
      </c>
      <c r="J500" s="94">
        <f>K500/H500</f>
        <v>0.29839121711715078</v>
      </c>
      <c r="K500" s="65">
        <f t="shared" si="198"/>
        <v>6944.05</v>
      </c>
      <c r="L500" s="94">
        <f>M500/H500</f>
        <v>2.2499498316190139E-3</v>
      </c>
      <c r="M500" s="65">
        <f t="shared" si="198"/>
        <v>52.36</v>
      </c>
      <c r="N500" s="94">
        <f>O500/H500</f>
        <v>0</v>
      </c>
      <c r="O500" s="65">
        <f t="shared" si="198"/>
        <v>0</v>
      </c>
      <c r="P500" s="65">
        <f t="shared" si="198"/>
        <v>0</v>
      </c>
      <c r="Q500" s="65">
        <f t="shared" si="198"/>
        <v>0</v>
      </c>
      <c r="R500" s="65">
        <f t="shared" si="198"/>
        <v>0</v>
      </c>
      <c r="S500" s="65">
        <f t="shared" si="198"/>
        <v>0</v>
      </c>
      <c r="T500" s="65">
        <f t="shared" si="198"/>
        <v>3349.3043000000002</v>
      </c>
      <c r="U500" s="94">
        <f>V500/H500</f>
        <v>0</v>
      </c>
      <c r="V500" s="65"/>
      <c r="W500" s="94">
        <f t="shared" si="189"/>
        <v>0.54705394508248884</v>
      </c>
      <c r="X500" s="65">
        <v>12730.837</v>
      </c>
      <c r="Y500" s="65">
        <f t="shared" si="198"/>
        <v>0</v>
      </c>
      <c r="Z500" s="65">
        <f t="shared" si="198"/>
        <v>0</v>
      </c>
      <c r="AA500" s="65">
        <f t="shared" si="198"/>
        <v>0</v>
      </c>
      <c r="AB500" s="65">
        <f t="shared" si="198"/>
        <v>47210.981299999999</v>
      </c>
      <c r="AC500" s="65">
        <f>AC501+AC504+AC508+AC511+AC514+AC517+AC520</f>
        <v>0</v>
      </c>
      <c r="AD500" s="62">
        <f>AD501+AD504+AD508+AD511+AD514+AD517+AD520</f>
        <v>12730.837000000001</v>
      </c>
      <c r="AE500" s="62">
        <f>AE501+AE504+AE508+AE511+AE514+AE517+AE520</f>
        <v>34480.1443</v>
      </c>
      <c r="AF500" s="267">
        <f t="shared" si="187"/>
        <v>0.7</v>
      </c>
      <c r="AG500" s="268">
        <f>AG501+AG504+AG508+AG511+AG514+AG517+AG520</f>
        <v>16290.140999999998</v>
      </c>
      <c r="AH500" s="268"/>
      <c r="AI500" s="65">
        <v>0</v>
      </c>
      <c r="AJ500" s="232">
        <v>0.54705394508248884</v>
      </c>
      <c r="AK500" s="65">
        <v>12730.837000000001</v>
      </c>
      <c r="AL500" s="65"/>
      <c r="AM500" s="429">
        <v>0</v>
      </c>
      <c r="AN500" s="65">
        <v>0</v>
      </c>
    </row>
    <row r="501" spans="2:40" ht="15.75" x14ac:dyDescent="0.25">
      <c r="B501" s="34">
        <v>489</v>
      </c>
      <c r="C501" s="684" t="s">
        <v>411</v>
      </c>
      <c r="D501" s="21" t="s">
        <v>124</v>
      </c>
      <c r="E501" s="125">
        <f t="shared" ref="E501:AB501" si="199">SUM(E502:E503)</f>
        <v>1</v>
      </c>
      <c r="F501" s="125">
        <f t="shared" si="199"/>
        <v>82</v>
      </c>
      <c r="G501" s="125">
        <f t="shared" si="199"/>
        <v>38</v>
      </c>
      <c r="H501" s="57">
        <f t="shared" si="199"/>
        <v>2814.48</v>
      </c>
      <c r="I501" s="57">
        <f t="shared" si="199"/>
        <v>130.80000000000001</v>
      </c>
      <c r="J501" s="82">
        <f>K501/H501</f>
        <v>0.33145732071288481</v>
      </c>
      <c r="K501" s="57">
        <f t="shared" si="199"/>
        <v>932.88000000000011</v>
      </c>
      <c r="L501" s="82">
        <f>M501/H501</f>
        <v>0</v>
      </c>
      <c r="M501" s="57">
        <f t="shared" si="199"/>
        <v>0</v>
      </c>
      <c r="N501" s="82">
        <f t="shared" si="199"/>
        <v>0</v>
      </c>
      <c r="O501" s="57">
        <f t="shared" si="199"/>
        <v>0</v>
      </c>
      <c r="P501" s="57">
        <f t="shared" si="199"/>
        <v>0</v>
      </c>
      <c r="Q501" s="57">
        <f t="shared" si="199"/>
        <v>0</v>
      </c>
      <c r="R501" s="57">
        <f t="shared" si="199"/>
        <v>0</v>
      </c>
      <c r="S501" s="57">
        <f t="shared" si="199"/>
        <v>0</v>
      </c>
      <c r="T501" s="57">
        <f t="shared" si="199"/>
        <v>393.52000000000004</v>
      </c>
      <c r="U501" s="82">
        <f>V501/H501</f>
        <v>0</v>
      </c>
      <c r="V501" s="57">
        <f t="shared" si="199"/>
        <v>0</v>
      </c>
      <c r="W501" s="82">
        <f t="shared" si="189"/>
        <v>0.54707796822148314</v>
      </c>
      <c r="X501" s="57">
        <f t="shared" si="199"/>
        <v>1539.74</v>
      </c>
      <c r="Y501" s="57">
        <f t="shared" si="199"/>
        <v>0</v>
      </c>
      <c r="Z501" s="57">
        <f t="shared" si="199"/>
        <v>0</v>
      </c>
      <c r="AA501" s="57">
        <f t="shared" si="199"/>
        <v>0</v>
      </c>
      <c r="AB501" s="57">
        <f t="shared" si="199"/>
        <v>5811.42</v>
      </c>
      <c r="AC501" s="57">
        <f>SUM(AC502:AC503)</f>
        <v>0</v>
      </c>
      <c r="AD501" s="141">
        <f>SUM(AD502:AD503)</f>
        <v>1539.74</v>
      </c>
      <c r="AE501" s="141">
        <f>SUM(AE502:AE503)</f>
        <v>4271.68</v>
      </c>
      <c r="AF501" s="269">
        <f t="shared" si="187"/>
        <v>0.7</v>
      </c>
      <c r="AG501" s="270">
        <f>SUM(AG502:AG503)</f>
        <v>1970.136</v>
      </c>
      <c r="AH501" s="270"/>
      <c r="AI501" s="57">
        <v>0</v>
      </c>
      <c r="AJ501" s="233">
        <v>0.54707796822148314</v>
      </c>
      <c r="AK501" s="57">
        <v>1539.74</v>
      </c>
      <c r="AL501" s="57"/>
      <c r="AM501" s="433">
        <v>0</v>
      </c>
      <c r="AN501" s="57">
        <v>0</v>
      </c>
    </row>
    <row r="502" spans="2:40" ht="15.75" x14ac:dyDescent="0.25">
      <c r="B502" s="34">
        <v>490</v>
      </c>
      <c r="C502" s="684"/>
      <c r="D502" s="15" t="s">
        <v>412</v>
      </c>
      <c r="E502" s="116">
        <v>1</v>
      </c>
      <c r="F502" s="116">
        <v>55</v>
      </c>
      <c r="G502" s="116">
        <v>27</v>
      </c>
      <c r="H502" s="69">
        <v>2076.48</v>
      </c>
      <c r="I502" s="69">
        <v>92.4</v>
      </c>
      <c r="J502" s="80">
        <v>0.33311662043458162</v>
      </c>
      <c r="K502" s="69">
        <v>691.71</v>
      </c>
      <c r="L502" s="80">
        <v>0</v>
      </c>
      <c r="M502" s="69">
        <v>0</v>
      </c>
      <c r="N502" s="80">
        <v>0</v>
      </c>
      <c r="O502" s="69">
        <v>0</v>
      </c>
      <c r="P502" s="69">
        <v>0</v>
      </c>
      <c r="Q502" s="69">
        <v>0</v>
      </c>
      <c r="R502" s="69">
        <v>0</v>
      </c>
      <c r="S502" s="69">
        <v>0</v>
      </c>
      <c r="T502" s="69">
        <v>290.29000000000002</v>
      </c>
      <c r="U502" s="80">
        <v>0.24709123131453226</v>
      </c>
      <c r="V502" s="69"/>
      <c r="W502" s="80">
        <f t="shared" si="189"/>
        <v>0.54708448913546004</v>
      </c>
      <c r="X502" s="69">
        <v>1136.01</v>
      </c>
      <c r="Y502" s="69">
        <v>0</v>
      </c>
      <c r="Z502" s="69">
        <v>0</v>
      </c>
      <c r="AA502" s="69">
        <v>0</v>
      </c>
      <c r="AB502" s="60">
        <f>H502+I502+K502+M502+O502+P502+Q502+R502+S502+T502+V502+X502+Y502+Z502+AA502</f>
        <v>4286.8900000000003</v>
      </c>
      <c r="AC502" s="60">
        <v>0</v>
      </c>
      <c r="AD502" s="69">
        <f>AC502+Y502+X502+V502</f>
        <v>1136.01</v>
      </c>
      <c r="AE502" s="69">
        <f>H502+I502+K502+M502+O502+Q502+R502+S502+T502+Z502+AA502</f>
        <v>3150.88</v>
      </c>
      <c r="AF502" s="277">
        <f t="shared" si="187"/>
        <v>0.7</v>
      </c>
      <c r="AG502" s="278">
        <f>H502*AF502</f>
        <v>1453.5359999999998</v>
      </c>
      <c r="AH502" s="278"/>
      <c r="AI502" s="60"/>
      <c r="AJ502" s="238">
        <v>0.54708448913546004</v>
      </c>
      <c r="AK502" s="60">
        <v>1136.01</v>
      </c>
      <c r="AL502" s="69"/>
      <c r="AM502" s="438">
        <v>0</v>
      </c>
      <c r="AN502" s="69">
        <v>0</v>
      </c>
    </row>
    <row r="503" spans="2:40" s="1" customFormat="1" ht="15.75" x14ac:dyDescent="0.25">
      <c r="B503" s="34">
        <v>491</v>
      </c>
      <c r="C503" s="684"/>
      <c r="D503" s="15" t="s">
        <v>413</v>
      </c>
      <c r="E503" s="116">
        <v>0</v>
      </c>
      <c r="F503" s="116">
        <v>27</v>
      </c>
      <c r="G503" s="116">
        <v>11</v>
      </c>
      <c r="H503" s="69">
        <v>738.00000000000011</v>
      </c>
      <c r="I503" s="69">
        <v>38.400000000000006</v>
      </c>
      <c r="J503" s="80">
        <v>0.32678861788617886</v>
      </c>
      <c r="K503" s="69">
        <v>241.17000000000002</v>
      </c>
      <c r="L503" s="80">
        <v>0</v>
      </c>
      <c r="M503" s="69">
        <v>0</v>
      </c>
      <c r="N503" s="80">
        <v>0</v>
      </c>
      <c r="O503" s="69">
        <v>0</v>
      </c>
      <c r="P503" s="69">
        <v>0</v>
      </c>
      <c r="Q503" s="69">
        <v>0</v>
      </c>
      <c r="R503" s="69">
        <v>0</v>
      </c>
      <c r="S503" s="69">
        <v>0</v>
      </c>
      <c r="T503" s="69">
        <v>103.23</v>
      </c>
      <c r="U503" s="80">
        <v>0.24707317073170731</v>
      </c>
      <c r="V503" s="69"/>
      <c r="W503" s="80">
        <f t="shared" si="189"/>
        <v>0.54705962059620594</v>
      </c>
      <c r="X503" s="69">
        <v>403.73</v>
      </c>
      <c r="Y503" s="69">
        <v>0</v>
      </c>
      <c r="Z503" s="69">
        <v>0</v>
      </c>
      <c r="AA503" s="69">
        <v>0</v>
      </c>
      <c r="AB503" s="60">
        <f>H503+I503+K503+M503+O503+P503+Q503+R503+S503+T503+V503+X503+Y503+Z503+AA503</f>
        <v>1524.5300000000002</v>
      </c>
      <c r="AC503" s="60">
        <v>0</v>
      </c>
      <c r="AD503" s="69">
        <f>AC503+Y503+X503+V503</f>
        <v>403.73</v>
      </c>
      <c r="AE503" s="69">
        <f>H503+I503+K503+M503+O503+Q503+R503+S503+T503+Z503+AA503</f>
        <v>1120.8000000000002</v>
      </c>
      <c r="AF503" s="277">
        <f t="shared" si="187"/>
        <v>0.7</v>
      </c>
      <c r="AG503" s="278">
        <f>H503*AF503</f>
        <v>516.6</v>
      </c>
      <c r="AH503" s="278"/>
      <c r="AI503" s="60"/>
      <c r="AJ503" s="238">
        <v>0.54705962059620594</v>
      </c>
      <c r="AK503" s="60">
        <v>403.73</v>
      </c>
      <c r="AL503" s="69"/>
      <c r="AM503" s="438">
        <v>0</v>
      </c>
      <c r="AN503" s="69">
        <v>0</v>
      </c>
    </row>
    <row r="504" spans="2:40" s="1" customFormat="1" ht="15.75" x14ac:dyDescent="0.25">
      <c r="B504" s="34">
        <v>492</v>
      </c>
      <c r="C504" s="684" t="s">
        <v>414</v>
      </c>
      <c r="D504" s="21" t="s">
        <v>124</v>
      </c>
      <c r="E504" s="125">
        <f t="shared" ref="E504:AB504" si="200">SUM(E505:E507)</f>
        <v>1</v>
      </c>
      <c r="F504" s="125">
        <f t="shared" si="200"/>
        <v>61</v>
      </c>
      <c r="G504" s="125">
        <f t="shared" si="200"/>
        <v>27</v>
      </c>
      <c r="H504" s="57">
        <f t="shared" si="200"/>
        <v>2622.86</v>
      </c>
      <c r="I504" s="57">
        <f t="shared" si="200"/>
        <v>64.8</v>
      </c>
      <c r="J504" s="82">
        <f>K504/H504</f>
        <v>0.27353347109643666</v>
      </c>
      <c r="K504" s="57">
        <f t="shared" si="200"/>
        <v>717.43999999999994</v>
      </c>
      <c r="L504" s="82">
        <f>M504/H504</f>
        <v>0</v>
      </c>
      <c r="M504" s="57">
        <f t="shared" si="200"/>
        <v>0</v>
      </c>
      <c r="N504" s="82">
        <f t="shared" si="200"/>
        <v>0</v>
      </c>
      <c r="O504" s="57">
        <f t="shared" si="200"/>
        <v>0</v>
      </c>
      <c r="P504" s="57">
        <f t="shared" si="200"/>
        <v>0</v>
      </c>
      <c r="Q504" s="57">
        <f t="shared" si="200"/>
        <v>0</v>
      </c>
      <c r="R504" s="57">
        <f t="shared" si="200"/>
        <v>0</v>
      </c>
      <c r="S504" s="57">
        <f t="shared" si="200"/>
        <v>0</v>
      </c>
      <c r="T504" s="57">
        <f t="shared" si="200"/>
        <v>349.29329999999999</v>
      </c>
      <c r="U504" s="82">
        <f>V504/H504</f>
        <v>0</v>
      </c>
      <c r="V504" s="57">
        <f t="shared" si="200"/>
        <v>0</v>
      </c>
      <c r="W504" s="82">
        <f t="shared" si="189"/>
        <v>0.54699068955262564</v>
      </c>
      <c r="X504" s="57">
        <f t="shared" si="200"/>
        <v>1434.6799999999998</v>
      </c>
      <c r="Y504" s="57">
        <f t="shared" si="200"/>
        <v>0</v>
      </c>
      <c r="Z504" s="57">
        <f t="shared" si="200"/>
        <v>0</v>
      </c>
      <c r="AA504" s="57">
        <f t="shared" si="200"/>
        <v>0</v>
      </c>
      <c r="AB504" s="57">
        <f t="shared" si="200"/>
        <v>5189.0733</v>
      </c>
      <c r="AC504" s="57">
        <f>SUM(AC505:AC507)</f>
        <v>0</v>
      </c>
      <c r="AD504" s="141">
        <f>SUM(AD505:AD507)</f>
        <v>1434.6799999999998</v>
      </c>
      <c r="AE504" s="141">
        <f>SUM(AE505:AE507)</f>
        <v>3754.3933000000002</v>
      </c>
      <c r="AF504" s="269">
        <f t="shared" si="187"/>
        <v>0.7</v>
      </c>
      <c r="AG504" s="270">
        <f>SUM(AG505:AG507)</f>
        <v>1836.002</v>
      </c>
      <c r="AH504" s="270"/>
      <c r="AI504" s="57">
        <v>0</v>
      </c>
      <c r="AJ504" s="233">
        <v>0.54699068955262564</v>
      </c>
      <c r="AK504" s="57">
        <v>1434.6799999999998</v>
      </c>
      <c r="AL504" s="57"/>
      <c r="AM504" s="433">
        <v>0</v>
      </c>
      <c r="AN504" s="57">
        <v>0</v>
      </c>
    </row>
    <row r="505" spans="2:40" s="1" customFormat="1" ht="15.75" x14ac:dyDescent="0.25">
      <c r="B505" s="34">
        <v>493</v>
      </c>
      <c r="C505" s="684"/>
      <c r="D505" s="15" t="s">
        <v>415</v>
      </c>
      <c r="E505" s="116">
        <v>1</v>
      </c>
      <c r="F505" s="116">
        <v>30</v>
      </c>
      <c r="G505" s="116">
        <v>13</v>
      </c>
      <c r="H505" s="69">
        <v>1091.31</v>
      </c>
      <c r="I505" s="69">
        <v>27.599999999999998</v>
      </c>
      <c r="J505" s="80">
        <v>0.23022789124996565</v>
      </c>
      <c r="K505" s="69">
        <v>251.25</v>
      </c>
      <c r="L505" s="80">
        <v>0</v>
      </c>
      <c r="M505" s="69">
        <v>0</v>
      </c>
      <c r="N505" s="80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0</v>
      </c>
      <c r="T505" s="69">
        <v>141.43899999999999</v>
      </c>
      <c r="U505" s="80">
        <v>0.24695091220643081</v>
      </c>
      <c r="V505" s="69"/>
      <c r="W505" s="80">
        <f t="shared" si="189"/>
        <v>0.54691151002006755</v>
      </c>
      <c r="X505" s="69">
        <v>596.84999999999991</v>
      </c>
      <c r="Y505" s="69">
        <v>0</v>
      </c>
      <c r="Z505" s="69">
        <v>0</v>
      </c>
      <c r="AA505" s="69">
        <v>0</v>
      </c>
      <c r="AB505" s="60">
        <f>H505+I505+K505+M505+O505+P505+Q505+R505+S505+T505+V505+X505+Y505+Z505+AA505</f>
        <v>2108.4489999999996</v>
      </c>
      <c r="AC505" s="60">
        <v>0</v>
      </c>
      <c r="AD505" s="69">
        <f>AC505+Y505+X505+V505</f>
        <v>596.84999999999991</v>
      </c>
      <c r="AE505" s="69">
        <f>H505+I505+K505+M505+O505+Q505+R505+S505+T505+Z505+AA505</f>
        <v>1511.5989999999999</v>
      </c>
      <c r="AF505" s="277">
        <f t="shared" si="187"/>
        <v>0.7</v>
      </c>
      <c r="AG505" s="278">
        <f>H505*AF505</f>
        <v>763.91699999999992</v>
      </c>
      <c r="AH505" s="278"/>
      <c r="AI505" s="60"/>
      <c r="AJ505" s="238">
        <v>0.54691151002006755</v>
      </c>
      <c r="AK505" s="60">
        <v>596.84999999999991</v>
      </c>
      <c r="AL505" s="69"/>
      <c r="AM505" s="438">
        <v>0</v>
      </c>
      <c r="AN505" s="69">
        <v>0</v>
      </c>
    </row>
    <row r="506" spans="2:40" s="1" customFormat="1" ht="15.75" x14ac:dyDescent="0.25">
      <c r="B506" s="34">
        <v>494</v>
      </c>
      <c r="C506" s="684"/>
      <c r="D506" s="15" t="s">
        <v>416</v>
      </c>
      <c r="E506" s="116">
        <v>0</v>
      </c>
      <c r="F506" s="116">
        <v>14</v>
      </c>
      <c r="G506" s="116">
        <v>7</v>
      </c>
      <c r="H506" s="69">
        <v>950.68999999999994</v>
      </c>
      <c r="I506" s="69">
        <v>12</v>
      </c>
      <c r="J506" s="80">
        <v>0.28576086842188303</v>
      </c>
      <c r="K506" s="69">
        <v>271.66999999999996</v>
      </c>
      <c r="L506" s="80">
        <v>0</v>
      </c>
      <c r="M506" s="69">
        <v>0</v>
      </c>
      <c r="N506" s="80">
        <v>0</v>
      </c>
      <c r="O506" s="69">
        <v>0</v>
      </c>
      <c r="P506" s="69">
        <v>0</v>
      </c>
      <c r="Q506" s="69">
        <v>0</v>
      </c>
      <c r="R506" s="69">
        <v>0</v>
      </c>
      <c r="S506" s="69">
        <v>0</v>
      </c>
      <c r="T506" s="69">
        <v>126.62830000000001</v>
      </c>
      <c r="U506" s="80">
        <v>0.24707317842829948</v>
      </c>
      <c r="V506" s="69"/>
      <c r="W506" s="80">
        <f t="shared" si="189"/>
        <v>0.54707633403107225</v>
      </c>
      <c r="X506" s="69">
        <v>520.1</v>
      </c>
      <c r="Y506" s="69">
        <v>0</v>
      </c>
      <c r="Z506" s="69">
        <v>0</v>
      </c>
      <c r="AA506" s="69">
        <v>0</v>
      </c>
      <c r="AB506" s="60">
        <f>H506+I506+K506+M506+O506+P506+Q506+R506+S506+T506+V506+X506+Y506+Z506+AA506</f>
        <v>1881.0882999999999</v>
      </c>
      <c r="AC506" s="60">
        <v>0</v>
      </c>
      <c r="AD506" s="69">
        <f>AC506+Y506+X506+V506</f>
        <v>520.1</v>
      </c>
      <c r="AE506" s="69">
        <f>H506+I506+K506+M506+O506+Q506+R506+S506+T506+Z506+AA506</f>
        <v>1360.9883</v>
      </c>
      <c r="AF506" s="277">
        <f t="shared" si="187"/>
        <v>0.7</v>
      </c>
      <c r="AG506" s="278">
        <f>H506*AF506</f>
        <v>665.48299999999995</v>
      </c>
      <c r="AH506" s="278"/>
      <c r="AI506" s="60"/>
      <c r="AJ506" s="238">
        <v>0.54707633403107225</v>
      </c>
      <c r="AK506" s="60">
        <v>520.1</v>
      </c>
      <c r="AL506" s="69"/>
      <c r="AM506" s="438">
        <v>0</v>
      </c>
      <c r="AN506" s="69">
        <v>0</v>
      </c>
    </row>
    <row r="507" spans="2:40" s="1" customFormat="1" ht="15.75" x14ac:dyDescent="0.25">
      <c r="B507" s="34">
        <v>495</v>
      </c>
      <c r="C507" s="684"/>
      <c r="D507" s="15" t="s">
        <v>417</v>
      </c>
      <c r="E507" s="116">
        <v>0</v>
      </c>
      <c r="F507" s="116">
        <v>17</v>
      </c>
      <c r="G507" s="116">
        <v>7</v>
      </c>
      <c r="H507" s="69">
        <v>580.86</v>
      </c>
      <c r="I507" s="69">
        <v>25.2</v>
      </c>
      <c r="J507" s="80">
        <v>0.33488276004544981</v>
      </c>
      <c r="K507" s="69">
        <v>194.51999999999998</v>
      </c>
      <c r="L507" s="80">
        <v>0</v>
      </c>
      <c r="M507" s="69">
        <v>0</v>
      </c>
      <c r="N507" s="80">
        <v>0</v>
      </c>
      <c r="O507" s="69">
        <v>0</v>
      </c>
      <c r="P507" s="69">
        <v>0</v>
      </c>
      <c r="Q507" s="69">
        <v>0</v>
      </c>
      <c r="R507" s="69">
        <v>0</v>
      </c>
      <c r="S507" s="69">
        <v>0</v>
      </c>
      <c r="T507" s="69">
        <v>81.225999999999999</v>
      </c>
      <c r="U507" s="80">
        <v>0.24704748132080018</v>
      </c>
      <c r="V507" s="69"/>
      <c r="W507" s="80">
        <f t="shared" si="189"/>
        <v>0.54699927693420103</v>
      </c>
      <c r="X507" s="69">
        <v>317.73</v>
      </c>
      <c r="Y507" s="69">
        <v>0</v>
      </c>
      <c r="Z507" s="69">
        <v>0</v>
      </c>
      <c r="AA507" s="69">
        <v>0</v>
      </c>
      <c r="AB507" s="60">
        <f>H507+I507+K507+M507+O507+P507+Q507+R507+S507+T507+V507+X507+Y507+Z507+AA507</f>
        <v>1199.5360000000001</v>
      </c>
      <c r="AC507" s="60">
        <v>0</v>
      </c>
      <c r="AD507" s="69">
        <f>AC507+Y507+X507+V507</f>
        <v>317.73</v>
      </c>
      <c r="AE507" s="69">
        <f>H507+I507+K507+M507+O507+Q507+R507+S507+T507+Z507+AA507</f>
        <v>881.80600000000004</v>
      </c>
      <c r="AF507" s="277">
        <f t="shared" si="187"/>
        <v>0.7</v>
      </c>
      <c r="AG507" s="278">
        <f>H507*AF507</f>
        <v>406.60199999999998</v>
      </c>
      <c r="AH507" s="278"/>
      <c r="AI507" s="60"/>
      <c r="AJ507" s="238">
        <v>0.54699927693420103</v>
      </c>
      <c r="AK507" s="60">
        <v>317.73</v>
      </c>
      <c r="AL507" s="69"/>
      <c r="AM507" s="438">
        <v>0</v>
      </c>
      <c r="AN507" s="69">
        <v>0</v>
      </c>
    </row>
    <row r="508" spans="2:40" s="1" customFormat="1" ht="15.75" x14ac:dyDescent="0.25">
      <c r="B508" s="34">
        <v>496</v>
      </c>
      <c r="C508" s="684" t="s">
        <v>418</v>
      </c>
      <c r="D508" s="21" t="s">
        <v>124</v>
      </c>
      <c r="E508" s="125">
        <f t="shared" ref="E508:AB508" si="201">SUM(E509:E510)</f>
        <v>0</v>
      </c>
      <c r="F508" s="125">
        <f t="shared" si="201"/>
        <v>55</v>
      </c>
      <c r="G508" s="125">
        <f t="shared" si="201"/>
        <v>31</v>
      </c>
      <c r="H508" s="57">
        <f t="shared" si="201"/>
        <v>2592.12</v>
      </c>
      <c r="I508" s="57">
        <f t="shared" si="201"/>
        <v>102</v>
      </c>
      <c r="J508" s="82">
        <f>K508/H508</f>
        <v>0.33499220715090355</v>
      </c>
      <c r="K508" s="57">
        <f t="shared" si="201"/>
        <v>868.34</v>
      </c>
      <c r="L508" s="82">
        <f>M508/H508</f>
        <v>0</v>
      </c>
      <c r="M508" s="57">
        <f t="shared" si="201"/>
        <v>0</v>
      </c>
      <c r="N508" s="82">
        <f t="shared" si="201"/>
        <v>0</v>
      </c>
      <c r="O508" s="57">
        <f t="shared" si="201"/>
        <v>0</v>
      </c>
      <c r="P508" s="57">
        <f t="shared" si="201"/>
        <v>0</v>
      </c>
      <c r="Q508" s="57">
        <f t="shared" si="201"/>
        <v>0</v>
      </c>
      <c r="R508" s="57">
        <f t="shared" si="201"/>
        <v>0</v>
      </c>
      <c r="S508" s="57">
        <f t="shared" si="201"/>
        <v>0</v>
      </c>
      <c r="T508" s="57">
        <f t="shared" si="201"/>
        <v>358.72500000000002</v>
      </c>
      <c r="U508" s="82">
        <f>V508/H508</f>
        <v>0</v>
      </c>
      <c r="V508" s="57">
        <f t="shared" si="201"/>
        <v>0</v>
      </c>
      <c r="W508" s="82">
        <f t="shared" si="189"/>
        <v>0.54705414872768243</v>
      </c>
      <c r="X508" s="57">
        <f t="shared" si="201"/>
        <v>1418.0300000000002</v>
      </c>
      <c r="Y508" s="57">
        <f t="shared" si="201"/>
        <v>0</v>
      </c>
      <c r="Z508" s="57">
        <f t="shared" si="201"/>
        <v>0</v>
      </c>
      <c r="AA508" s="57">
        <f t="shared" si="201"/>
        <v>0</v>
      </c>
      <c r="AB508" s="57">
        <f t="shared" si="201"/>
        <v>5339.2150000000001</v>
      </c>
      <c r="AC508" s="57">
        <f>SUM(AC509:AC510)</f>
        <v>0</v>
      </c>
      <c r="AD508" s="141">
        <f>SUM(AD509:AD510)</f>
        <v>1418.0300000000002</v>
      </c>
      <c r="AE508" s="141">
        <f>SUM(AE509:AE510)</f>
        <v>3921.1850000000004</v>
      </c>
      <c r="AF508" s="269">
        <f t="shared" si="187"/>
        <v>0.7</v>
      </c>
      <c r="AG508" s="270">
        <f>SUM(AG509:AG510)</f>
        <v>1814.4839999999999</v>
      </c>
      <c r="AH508" s="270"/>
      <c r="AI508" s="57">
        <v>0</v>
      </c>
      <c r="AJ508" s="233">
        <v>0.54705414872768243</v>
      </c>
      <c r="AK508" s="57">
        <v>1418.0300000000002</v>
      </c>
      <c r="AL508" s="57"/>
      <c r="AM508" s="433">
        <v>0</v>
      </c>
      <c r="AN508" s="57">
        <v>0</v>
      </c>
    </row>
    <row r="509" spans="2:40" s="1" customFormat="1" ht="15.75" x14ac:dyDescent="0.25">
      <c r="B509" s="34">
        <v>497</v>
      </c>
      <c r="C509" s="684"/>
      <c r="D509" s="15" t="s">
        <v>419</v>
      </c>
      <c r="E509" s="116">
        <v>0</v>
      </c>
      <c r="F509" s="116">
        <v>29</v>
      </c>
      <c r="G509" s="116">
        <v>18</v>
      </c>
      <c r="H509" s="69">
        <v>1480.4899999999998</v>
      </c>
      <c r="I509" s="69">
        <v>61.2</v>
      </c>
      <c r="J509" s="80">
        <v>0.3500462684651704</v>
      </c>
      <c r="K509" s="69">
        <v>518.24</v>
      </c>
      <c r="L509" s="80">
        <v>0</v>
      </c>
      <c r="M509" s="69">
        <v>0</v>
      </c>
      <c r="N509" s="80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0</v>
      </c>
      <c r="T509" s="69">
        <v>208.78</v>
      </c>
      <c r="U509" s="80">
        <v>0.2470803585299462</v>
      </c>
      <c r="V509" s="69"/>
      <c r="W509" s="80">
        <f t="shared" si="189"/>
        <v>0.54708238488608507</v>
      </c>
      <c r="X509" s="69">
        <v>809.95</v>
      </c>
      <c r="Y509" s="69">
        <v>0</v>
      </c>
      <c r="Z509" s="69">
        <v>0</v>
      </c>
      <c r="AA509" s="69">
        <v>0</v>
      </c>
      <c r="AB509" s="60">
        <f>H509+I509+K509+M509+O509+P509+Q509+R509+S509+T509+V509+X509+Y509+Z509+AA509</f>
        <v>3078.66</v>
      </c>
      <c r="AC509" s="60">
        <v>0</v>
      </c>
      <c r="AD509" s="69">
        <f>AC509+Y509+X509+V509</f>
        <v>809.95</v>
      </c>
      <c r="AE509" s="69">
        <f>H509+I509+K509+M509+O509+Q509+R509+S509+T509+Z509+AA509</f>
        <v>2268.71</v>
      </c>
      <c r="AF509" s="277">
        <f t="shared" si="187"/>
        <v>0.7</v>
      </c>
      <c r="AG509" s="278">
        <f>H509*AF509</f>
        <v>1036.3429999999998</v>
      </c>
      <c r="AH509" s="278"/>
      <c r="AI509" s="60"/>
      <c r="AJ509" s="238">
        <v>0.54708238488608507</v>
      </c>
      <c r="AK509" s="60">
        <v>809.95</v>
      </c>
      <c r="AL509" s="69"/>
      <c r="AM509" s="438">
        <v>0</v>
      </c>
      <c r="AN509" s="69">
        <v>0</v>
      </c>
    </row>
    <row r="510" spans="2:40" s="1" customFormat="1" ht="15.75" x14ac:dyDescent="0.25">
      <c r="B510" s="34">
        <v>498</v>
      </c>
      <c r="C510" s="684"/>
      <c r="D510" s="15" t="s">
        <v>420</v>
      </c>
      <c r="E510" s="116">
        <v>0</v>
      </c>
      <c r="F510" s="116">
        <v>26</v>
      </c>
      <c r="G510" s="116">
        <v>13</v>
      </c>
      <c r="H510" s="69">
        <v>1111.6300000000001</v>
      </c>
      <c r="I510" s="69">
        <v>40.799999999999997</v>
      </c>
      <c r="J510" s="80">
        <v>0.31494292165558685</v>
      </c>
      <c r="K510" s="69">
        <v>350.1</v>
      </c>
      <c r="L510" s="80">
        <v>0</v>
      </c>
      <c r="M510" s="69">
        <v>0</v>
      </c>
      <c r="N510" s="80">
        <v>0</v>
      </c>
      <c r="O510" s="69">
        <v>0</v>
      </c>
      <c r="P510" s="69">
        <v>0</v>
      </c>
      <c r="Q510" s="69">
        <v>0</v>
      </c>
      <c r="R510" s="69">
        <v>0</v>
      </c>
      <c r="S510" s="69">
        <v>0</v>
      </c>
      <c r="T510" s="69">
        <v>149.94499999999999</v>
      </c>
      <c r="U510" s="80">
        <v>0.24706062268920415</v>
      </c>
      <c r="V510" s="69"/>
      <c r="W510" s="80">
        <f t="shared" si="189"/>
        <v>0.54701654327429083</v>
      </c>
      <c r="X510" s="69">
        <v>608.08000000000004</v>
      </c>
      <c r="Y510" s="69">
        <v>0</v>
      </c>
      <c r="Z510" s="69">
        <v>0</v>
      </c>
      <c r="AA510" s="69">
        <v>0</v>
      </c>
      <c r="AB510" s="60">
        <f>H510+I510+K510+M510+O510+P510+Q510+R510+S510+T510+V510+X510+Y510+Z510+AA510</f>
        <v>2260.5550000000003</v>
      </c>
      <c r="AC510" s="60">
        <v>0</v>
      </c>
      <c r="AD510" s="69">
        <f>AC510+Y510+X510+V510</f>
        <v>608.08000000000004</v>
      </c>
      <c r="AE510" s="69">
        <f>H510+I510+K510+M510+O510+Q510+R510+S510+T510+Z510+AA510</f>
        <v>1652.4750000000001</v>
      </c>
      <c r="AF510" s="277">
        <f t="shared" si="187"/>
        <v>0.7</v>
      </c>
      <c r="AG510" s="278">
        <f>H510*AF510</f>
        <v>778.14100000000008</v>
      </c>
      <c r="AH510" s="278"/>
      <c r="AI510" s="60"/>
      <c r="AJ510" s="238">
        <v>0.54701654327429083</v>
      </c>
      <c r="AK510" s="60">
        <v>608.08000000000004</v>
      </c>
      <c r="AL510" s="69"/>
      <c r="AM510" s="438">
        <v>0</v>
      </c>
      <c r="AN510" s="69">
        <v>0</v>
      </c>
    </row>
    <row r="511" spans="2:40" ht="15.75" x14ac:dyDescent="0.25">
      <c r="B511" s="34">
        <v>499</v>
      </c>
      <c r="C511" s="684" t="s">
        <v>421</v>
      </c>
      <c r="D511" s="21" t="s">
        <v>124</v>
      </c>
      <c r="E511" s="125">
        <f t="shared" ref="E511:AB511" si="202">SUM(E512:E513)</f>
        <v>3</v>
      </c>
      <c r="F511" s="125">
        <f t="shared" si="202"/>
        <v>78</v>
      </c>
      <c r="G511" s="125">
        <f t="shared" si="202"/>
        <v>45</v>
      </c>
      <c r="H511" s="57">
        <f t="shared" si="202"/>
        <v>3699.69</v>
      </c>
      <c r="I511" s="57">
        <f t="shared" si="202"/>
        <v>140.4</v>
      </c>
      <c r="J511" s="82">
        <f>K511/H511</f>
        <v>0.3239190310539532</v>
      </c>
      <c r="K511" s="57">
        <f t="shared" si="202"/>
        <v>1198.4000000000001</v>
      </c>
      <c r="L511" s="82">
        <f>M511/H511</f>
        <v>1.4152537104460104E-2</v>
      </c>
      <c r="M511" s="57">
        <f t="shared" si="202"/>
        <v>52.36</v>
      </c>
      <c r="N511" s="82">
        <f t="shared" si="202"/>
        <v>0</v>
      </c>
      <c r="O511" s="57">
        <f t="shared" si="202"/>
        <v>0</v>
      </c>
      <c r="P511" s="57">
        <f t="shared" si="202"/>
        <v>0</v>
      </c>
      <c r="Q511" s="57">
        <f t="shared" si="202"/>
        <v>0</v>
      </c>
      <c r="R511" s="57">
        <f t="shared" si="202"/>
        <v>0</v>
      </c>
      <c r="S511" s="57">
        <f t="shared" si="202"/>
        <v>0</v>
      </c>
      <c r="T511" s="57">
        <f t="shared" si="202"/>
        <v>516.23</v>
      </c>
      <c r="U511" s="82">
        <f>V511/H511</f>
        <v>0</v>
      </c>
      <c r="V511" s="57">
        <f t="shared" si="202"/>
        <v>0</v>
      </c>
      <c r="W511" s="82">
        <f t="shared" si="189"/>
        <v>0.54705123942816836</v>
      </c>
      <c r="X511" s="57">
        <f t="shared" si="202"/>
        <v>2023.92</v>
      </c>
      <c r="Y511" s="57">
        <f t="shared" si="202"/>
        <v>0</v>
      </c>
      <c r="Z511" s="57">
        <f t="shared" si="202"/>
        <v>0</v>
      </c>
      <c r="AA511" s="57">
        <f t="shared" si="202"/>
        <v>0</v>
      </c>
      <c r="AB511" s="57">
        <f t="shared" si="202"/>
        <v>7631.0000000000009</v>
      </c>
      <c r="AC511" s="57">
        <f>SUM(AC512:AC513)</f>
        <v>0</v>
      </c>
      <c r="AD511" s="141">
        <f>SUM(AD512:AD513)</f>
        <v>2023.92</v>
      </c>
      <c r="AE511" s="141">
        <f>SUM(AE512:AE513)</f>
        <v>5607.0800000000008</v>
      </c>
      <c r="AF511" s="269">
        <f t="shared" si="187"/>
        <v>0.7</v>
      </c>
      <c r="AG511" s="270">
        <f>SUM(AG512:AG513)</f>
        <v>2589.7829999999999</v>
      </c>
      <c r="AH511" s="270"/>
      <c r="AI511" s="57">
        <v>0</v>
      </c>
      <c r="AJ511" s="233">
        <v>0.54705123942816836</v>
      </c>
      <c r="AK511" s="57">
        <v>2023.92</v>
      </c>
      <c r="AL511" s="57"/>
      <c r="AM511" s="433">
        <v>0</v>
      </c>
      <c r="AN511" s="57">
        <v>0</v>
      </c>
    </row>
    <row r="512" spans="2:40" ht="15.75" x14ac:dyDescent="0.25">
      <c r="B512" s="34">
        <v>500</v>
      </c>
      <c r="C512" s="684"/>
      <c r="D512" s="15" t="s">
        <v>422</v>
      </c>
      <c r="E512" s="116">
        <v>3</v>
      </c>
      <c r="F512" s="116">
        <v>50</v>
      </c>
      <c r="G512" s="116">
        <v>35</v>
      </c>
      <c r="H512" s="69">
        <v>2841.84</v>
      </c>
      <c r="I512" s="69">
        <v>96</v>
      </c>
      <c r="J512" s="80">
        <v>0.30831433155983445</v>
      </c>
      <c r="K512" s="69">
        <v>876.18000000000006</v>
      </c>
      <c r="L512" s="80">
        <v>1.842468260000563E-2</v>
      </c>
      <c r="M512" s="69">
        <v>52.36</v>
      </c>
      <c r="N512" s="80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0</v>
      </c>
      <c r="T512" s="69">
        <v>392.77000000000004</v>
      </c>
      <c r="U512" s="80">
        <v>0.24708287588323061</v>
      </c>
      <c r="V512" s="69"/>
      <c r="W512" s="80">
        <f t="shared" si="189"/>
        <v>0.54708569096078596</v>
      </c>
      <c r="X512" s="69">
        <v>1554.73</v>
      </c>
      <c r="Y512" s="69">
        <v>0</v>
      </c>
      <c r="Z512" s="69">
        <v>0</v>
      </c>
      <c r="AA512" s="69">
        <v>0</v>
      </c>
      <c r="AB512" s="60">
        <f>H512+I512+K512+M512+O512+P512+Q512+R512+S512+T512+V512+X512+Y512+Z512+AA512</f>
        <v>5813.880000000001</v>
      </c>
      <c r="AC512" s="60">
        <v>0</v>
      </c>
      <c r="AD512" s="69">
        <f>AC512+Y512+X512+V512</f>
        <v>1554.73</v>
      </c>
      <c r="AE512" s="69">
        <f>H512+I512+K512+M512+O512+Q512+R512+S512+T512+Z512+AA512</f>
        <v>4259.1500000000005</v>
      </c>
      <c r="AF512" s="277">
        <f t="shared" si="187"/>
        <v>0.7</v>
      </c>
      <c r="AG512" s="278">
        <f>H512*AF512</f>
        <v>1989.288</v>
      </c>
      <c r="AH512" s="278"/>
      <c r="AI512" s="60"/>
      <c r="AJ512" s="238">
        <v>0.54708569096078596</v>
      </c>
      <c r="AK512" s="60">
        <v>1554.73</v>
      </c>
      <c r="AL512" s="69"/>
      <c r="AM512" s="438">
        <v>0</v>
      </c>
      <c r="AN512" s="69">
        <v>0</v>
      </c>
    </row>
    <row r="513" spans="2:40" ht="15.75" x14ac:dyDescent="0.25">
      <c r="B513" s="34">
        <v>501</v>
      </c>
      <c r="C513" s="684"/>
      <c r="D513" s="15" t="s">
        <v>423</v>
      </c>
      <c r="E513" s="116">
        <v>0</v>
      </c>
      <c r="F513" s="116">
        <v>28</v>
      </c>
      <c r="G513" s="116">
        <v>10</v>
      </c>
      <c r="H513" s="69">
        <v>857.85</v>
      </c>
      <c r="I513" s="69">
        <v>44.400000000000006</v>
      </c>
      <c r="J513" s="80">
        <v>0.37561345223523929</v>
      </c>
      <c r="K513" s="69">
        <v>322.22000000000003</v>
      </c>
      <c r="L513" s="80">
        <v>0</v>
      </c>
      <c r="M513" s="69">
        <v>0</v>
      </c>
      <c r="N513" s="80">
        <v>0</v>
      </c>
      <c r="O513" s="69">
        <v>0</v>
      </c>
      <c r="P513" s="69">
        <v>0</v>
      </c>
      <c r="Q513" s="69">
        <v>0</v>
      </c>
      <c r="R513" s="69">
        <v>0</v>
      </c>
      <c r="S513" s="69">
        <v>0</v>
      </c>
      <c r="T513" s="69">
        <v>123.46</v>
      </c>
      <c r="U513" s="80">
        <v>0.24705950923821177</v>
      </c>
      <c r="V513" s="69"/>
      <c r="W513" s="80">
        <f t="shared" si="189"/>
        <v>0.54693711021740388</v>
      </c>
      <c r="X513" s="69">
        <v>469.18999999999994</v>
      </c>
      <c r="Y513" s="69">
        <v>0</v>
      </c>
      <c r="Z513" s="69">
        <v>0</v>
      </c>
      <c r="AA513" s="69">
        <v>0</v>
      </c>
      <c r="AB513" s="60">
        <f>H513+I513+K513+M513+O513+P513+Q513+R513+S513+T513+V513+X513+Y513+Z513+AA513</f>
        <v>1817.12</v>
      </c>
      <c r="AC513" s="60">
        <v>0</v>
      </c>
      <c r="AD513" s="69">
        <f>AC513+Y513+X513+V513</f>
        <v>469.18999999999994</v>
      </c>
      <c r="AE513" s="69">
        <f>H513+I513+K513+M513+O513+Q513+R513+S513+T513+Z513+AA513</f>
        <v>1347.93</v>
      </c>
      <c r="AF513" s="277">
        <f t="shared" si="187"/>
        <v>0.7</v>
      </c>
      <c r="AG513" s="278">
        <f>H513*AF513</f>
        <v>600.495</v>
      </c>
      <c r="AH513" s="278"/>
      <c r="AI513" s="60"/>
      <c r="AJ513" s="238">
        <v>0.54693711021740388</v>
      </c>
      <c r="AK513" s="60">
        <v>469.18999999999994</v>
      </c>
      <c r="AL513" s="69"/>
      <c r="AM513" s="438">
        <v>0</v>
      </c>
      <c r="AN513" s="69">
        <v>0</v>
      </c>
    </row>
    <row r="514" spans="2:40" ht="15.75" x14ac:dyDescent="0.25">
      <c r="B514" s="34">
        <v>502</v>
      </c>
      <c r="C514" s="684" t="s">
        <v>424</v>
      </c>
      <c r="D514" s="21" t="s">
        <v>124</v>
      </c>
      <c r="E514" s="125">
        <f t="shared" ref="E514:AB514" si="203">SUM(E515:E516)</f>
        <v>1</v>
      </c>
      <c r="F514" s="125">
        <f t="shared" si="203"/>
        <v>75</v>
      </c>
      <c r="G514" s="125">
        <f t="shared" si="203"/>
        <v>44</v>
      </c>
      <c r="H514" s="57">
        <f t="shared" si="203"/>
        <v>4006.3900000000003</v>
      </c>
      <c r="I514" s="57">
        <f t="shared" si="203"/>
        <v>102</v>
      </c>
      <c r="J514" s="82">
        <f>K514/H514</f>
        <v>0.25799285641188197</v>
      </c>
      <c r="K514" s="57">
        <f t="shared" si="203"/>
        <v>1033.6199999999999</v>
      </c>
      <c r="L514" s="82">
        <f>M514/H514</f>
        <v>0</v>
      </c>
      <c r="M514" s="57">
        <f t="shared" si="203"/>
        <v>0</v>
      </c>
      <c r="N514" s="82">
        <f t="shared" si="203"/>
        <v>0</v>
      </c>
      <c r="O514" s="57">
        <f t="shared" si="203"/>
        <v>0</v>
      </c>
      <c r="P514" s="57">
        <f t="shared" si="203"/>
        <v>0</v>
      </c>
      <c r="Q514" s="57">
        <f t="shared" si="203"/>
        <v>0</v>
      </c>
      <c r="R514" s="57">
        <f t="shared" si="203"/>
        <v>0</v>
      </c>
      <c r="S514" s="57">
        <f t="shared" si="203"/>
        <v>0</v>
      </c>
      <c r="T514" s="57">
        <f t="shared" si="203"/>
        <v>528.61500000000001</v>
      </c>
      <c r="U514" s="82">
        <f>V514/H514</f>
        <v>0</v>
      </c>
      <c r="V514" s="57">
        <f t="shared" si="203"/>
        <v>0</v>
      </c>
      <c r="W514" s="82">
        <f t="shared" si="189"/>
        <v>0.54717089449604261</v>
      </c>
      <c r="X514" s="57">
        <f t="shared" si="203"/>
        <v>2192.1800000000003</v>
      </c>
      <c r="Y514" s="57">
        <f t="shared" si="203"/>
        <v>0</v>
      </c>
      <c r="Z514" s="57">
        <f t="shared" si="203"/>
        <v>0</v>
      </c>
      <c r="AA514" s="57">
        <f t="shared" si="203"/>
        <v>0</v>
      </c>
      <c r="AB514" s="57">
        <f t="shared" si="203"/>
        <v>7862.8050000000012</v>
      </c>
      <c r="AC514" s="57">
        <f>SUM(AC515:AC516)</f>
        <v>0</v>
      </c>
      <c r="AD514" s="141">
        <f>SUM(AD515:AD516)</f>
        <v>2192.1800000000003</v>
      </c>
      <c r="AE514" s="141">
        <f>SUM(AE515:AE516)</f>
        <v>5670.625</v>
      </c>
      <c r="AF514" s="269">
        <f t="shared" si="187"/>
        <v>0.7</v>
      </c>
      <c r="AG514" s="270">
        <f>SUM(AG515:AG516)</f>
        <v>2804.473</v>
      </c>
      <c r="AH514" s="270"/>
      <c r="AI514" s="57">
        <v>0</v>
      </c>
      <c r="AJ514" s="233">
        <v>0.54717089449604261</v>
      </c>
      <c r="AK514" s="57">
        <v>2192.1800000000003</v>
      </c>
      <c r="AL514" s="57"/>
      <c r="AM514" s="433">
        <v>0</v>
      </c>
      <c r="AN514" s="57">
        <v>0</v>
      </c>
    </row>
    <row r="515" spans="2:40" s="1" customFormat="1" ht="15.75" x14ac:dyDescent="0.25">
      <c r="B515" s="34">
        <v>503</v>
      </c>
      <c r="C515" s="684"/>
      <c r="D515" s="15" t="s">
        <v>1006</v>
      </c>
      <c r="E515" s="116">
        <v>0</v>
      </c>
      <c r="F515" s="116">
        <v>49</v>
      </c>
      <c r="G515" s="116">
        <v>30</v>
      </c>
      <c r="H515" s="69">
        <v>2661.56</v>
      </c>
      <c r="I515" s="69">
        <v>63.599999999999994</v>
      </c>
      <c r="J515" s="80">
        <v>0.25366702234779603</v>
      </c>
      <c r="K515" s="69">
        <v>675.15</v>
      </c>
      <c r="L515" s="80">
        <v>0</v>
      </c>
      <c r="M515" s="69">
        <v>0</v>
      </c>
      <c r="N515" s="80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0</v>
      </c>
      <c r="T515" s="69">
        <v>349.86</v>
      </c>
      <c r="U515" s="80">
        <v>0.24708441665789993</v>
      </c>
      <c r="V515" s="69"/>
      <c r="W515" s="80">
        <f t="shared" si="189"/>
        <v>0.54714904041238976</v>
      </c>
      <c r="X515" s="69">
        <v>1456.2700000000002</v>
      </c>
      <c r="Y515" s="69">
        <v>0</v>
      </c>
      <c r="Z515" s="69">
        <v>0</v>
      </c>
      <c r="AA515" s="69">
        <v>0</v>
      </c>
      <c r="AB515" s="60">
        <f>H515+I515+K515+M515+O515+P515+Q515+R515+S515+T515+V515+X515+Y515+Z515+AA515</f>
        <v>5206.4400000000005</v>
      </c>
      <c r="AC515" s="60">
        <v>0</v>
      </c>
      <c r="AD515" s="69">
        <f>AC515+Y515+X515+V515</f>
        <v>1456.2700000000002</v>
      </c>
      <c r="AE515" s="69">
        <f>H515+I515+K515+M515+O515+Q515+R515+S515+T515+Z515+AA515</f>
        <v>3750.17</v>
      </c>
      <c r="AF515" s="277">
        <f t="shared" si="187"/>
        <v>0.7</v>
      </c>
      <c r="AG515" s="278">
        <f>H515*AF515</f>
        <v>1863.0919999999999</v>
      </c>
      <c r="AH515" s="278"/>
      <c r="AI515" s="60"/>
      <c r="AJ515" s="238">
        <v>0.54714904041238976</v>
      </c>
      <c r="AK515" s="60">
        <v>1456.2700000000002</v>
      </c>
      <c r="AL515" s="69"/>
      <c r="AM515" s="438">
        <v>0</v>
      </c>
      <c r="AN515" s="69">
        <v>0</v>
      </c>
    </row>
    <row r="516" spans="2:40" ht="15.75" x14ac:dyDescent="0.25">
      <c r="B516" s="34">
        <v>504</v>
      </c>
      <c r="C516" s="684"/>
      <c r="D516" s="15" t="s">
        <v>425</v>
      </c>
      <c r="E516" s="116">
        <v>1</v>
      </c>
      <c r="F516" s="116">
        <v>26</v>
      </c>
      <c r="G516" s="116">
        <v>14</v>
      </c>
      <c r="H516" s="69">
        <v>1344.8300000000002</v>
      </c>
      <c r="I516" s="69">
        <v>38.4</v>
      </c>
      <c r="J516" s="80">
        <v>0.26655413695411317</v>
      </c>
      <c r="K516" s="69">
        <v>358.47</v>
      </c>
      <c r="L516" s="80">
        <v>0</v>
      </c>
      <c r="M516" s="69">
        <v>0</v>
      </c>
      <c r="N516" s="80">
        <v>0</v>
      </c>
      <c r="O516" s="69">
        <v>0</v>
      </c>
      <c r="P516" s="69">
        <v>0</v>
      </c>
      <c r="Q516" s="69">
        <v>0</v>
      </c>
      <c r="R516" s="69">
        <v>0</v>
      </c>
      <c r="S516" s="69">
        <v>0</v>
      </c>
      <c r="T516" s="69">
        <v>178.75500000000002</v>
      </c>
      <c r="U516" s="80">
        <v>0.24707212063978345</v>
      </c>
      <c r="V516" s="69"/>
      <c r="W516" s="80">
        <f t="shared" si="189"/>
        <v>0.5472141460258918</v>
      </c>
      <c r="X516" s="69">
        <v>735.91000000000008</v>
      </c>
      <c r="Y516" s="69">
        <v>0</v>
      </c>
      <c r="Z516" s="69">
        <v>0</v>
      </c>
      <c r="AA516" s="69">
        <v>0</v>
      </c>
      <c r="AB516" s="60">
        <f>H516+I516+K516+M516+O516+P516+Q516+R516+S516+T516+V516+X516+Y516+Z516+AA516</f>
        <v>2656.3650000000007</v>
      </c>
      <c r="AC516" s="60">
        <v>0</v>
      </c>
      <c r="AD516" s="69">
        <f>AC516+Y516+X516+V516</f>
        <v>735.91000000000008</v>
      </c>
      <c r="AE516" s="69">
        <f>H516+I516+K516+M516+O516+Q516+R516+S516+T516+Z516+AA516</f>
        <v>1920.4550000000004</v>
      </c>
      <c r="AF516" s="277">
        <f t="shared" si="187"/>
        <v>0.7</v>
      </c>
      <c r="AG516" s="278">
        <f>H516*AF516</f>
        <v>941.38100000000009</v>
      </c>
      <c r="AH516" s="278"/>
      <c r="AI516" s="60"/>
      <c r="AJ516" s="238">
        <v>0.5472141460258918</v>
      </c>
      <c r="AK516" s="60">
        <v>735.91000000000008</v>
      </c>
      <c r="AL516" s="69"/>
      <c r="AM516" s="438">
        <v>0</v>
      </c>
      <c r="AN516" s="69">
        <v>0</v>
      </c>
    </row>
    <row r="517" spans="2:40" ht="15.75" x14ac:dyDescent="0.25">
      <c r="B517" s="34">
        <v>505</v>
      </c>
      <c r="C517" s="684" t="s">
        <v>827</v>
      </c>
      <c r="D517" s="21" t="s">
        <v>124</v>
      </c>
      <c r="E517" s="125">
        <f t="shared" ref="E517:AB517" si="204">SUM(E518:E519)</f>
        <v>0</v>
      </c>
      <c r="F517" s="125">
        <f t="shared" si="204"/>
        <v>73</v>
      </c>
      <c r="G517" s="125">
        <f t="shared" si="204"/>
        <v>50</v>
      </c>
      <c r="H517" s="57">
        <f t="shared" si="204"/>
        <v>3919.54</v>
      </c>
      <c r="I517" s="57">
        <f t="shared" si="204"/>
        <v>164.4</v>
      </c>
      <c r="J517" s="82">
        <f>K517/H517</f>
        <v>0.30180837547263201</v>
      </c>
      <c r="K517" s="57">
        <f t="shared" si="204"/>
        <v>1182.95</v>
      </c>
      <c r="L517" s="82">
        <f>M517/H517</f>
        <v>0</v>
      </c>
      <c r="M517" s="57">
        <f t="shared" si="204"/>
        <v>0</v>
      </c>
      <c r="N517" s="82">
        <f t="shared" si="204"/>
        <v>0</v>
      </c>
      <c r="O517" s="57">
        <f t="shared" si="204"/>
        <v>0</v>
      </c>
      <c r="P517" s="57">
        <f t="shared" si="204"/>
        <v>0</v>
      </c>
      <c r="Q517" s="57">
        <f t="shared" si="204"/>
        <v>0</v>
      </c>
      <c r="R517" s="57">
        <f t="shared" si="204"/>
        <v>0</v>
      </c>
      <c r="S517" s="57">
        <f t="shared" si="204"/>
        <v>0</v>
      </c>
      <c r="T517" s="57">
        <f t="shared" si="204"/>
        <v>536.81099999999992</v>
      </c>
      <c r="U517" s="82">
        <f>V517/H517</f>
        <v>0</v>
      </c>
      <c r="V517" s="57">
        <f t="shared" si="204"/>
        <v>0</v>
      </c>
      <c r="W517" s="82">
        <f t="shared" si="189"/>
        <v>0.54701010832903862</v>
      </c>
      <c r="X517" s="57">
        <f t="shared" si="204"/>
        <v>2144.0280000000002</v>
      </c>
      <c r="Y517" s="57">
        <f t="shared" si="204"/>
        <v>0</v>
      </c>
      <c r="Z517" s="57">
        <f t="shared" si="204"/>
        <v>0</v>
      </c>
      <c r="AA517" s="57">
        <f t="shared" si="204"/>
        <v>0</v>
      </c>
      <c r="AB517" s="57">
        <f t="shared" si="204"/>
        <v>7947.7289999999994</v>
      </c>
      <c r="AC517" s="57">
        <f>SUM(AC518:AC519)</f>
        <v>0</v>
      </c>
      <c r="AD517" s="141">
        <f>SUM(AD518:AD519)</f>
        <v>2144.0280000000002</v>
      </c>
      <c r="AE517" s="141">
        <f>SUM(AE518:AE519)</f>
        <v>5803.701</v>
      </c>
      <c r="AF517" s="269">
        <f t="shared" si="187"/>
        <v>0.7</v>
      </c>
      <c r="AG517" s="270">
        <f>SUM(AG518:AG519)</f>
        <v>2743.6779999999999</v>
      </c>
      <c r="AH517" s="270"/>
      <c r="AI517" s="57">
        <v>0</v>
      </c>
      <c r="AJ517" s="233">
        <v>0.54701010832903862</v>
      </c>
      <c r="AK517" s="57">
        <v>2144.0280000000002</v>
      </c>
      <c r="AL517" s="57"/>
      <c r="AM517" s="433">
        <v>0</v>
      </c>
      <c r="AN517" s="57">
        <v>0</v>
      </c>
    </row>
    <row r="518" spans="2:40" ht="15.75" x14ac:dyDescent="0.25">
      <c r="B518" s="34">
        <v>506</v>
      </c>
      <c r="C518" s="684"/>
      <c r="D518" s="15" t="s">
        <v>1010</v>
      </c>
      <c r="E518" s="116">
        <v>0</v>
      </c>
      <c r="F518" s="116">
        <v>54</v>
      </c>
      <c r="G518" s="116">
        <v>35</v>
      </c>
      <c r="H518" s="69">
        <v>2511.37</v>
      </c>
      <c r="I518" s="69">
        <v>118.80000000000001</v>
      </c>
      <c r="J518" s="80">
        <v>0.29070586970458356</v>
      </c>
      <c r="K518" s="69">
        <v>730.07</v>
      </c>
      <c r="L518" s="80">
        <v>0</v>
      </c>
      <c r="M518" s="69">
        <v>0</v>
      </c>
      <c r="N518" s="80">
        <v>0</v>
      </c>
      <c r="O518" s="69">
        <v>0</v>
      </c>
      <c r="P518" s="69">
        <v>0</v>
      </c>
      <c r="Q518" s="69">
        <v>0</v>
      </c>
      <c r="R518" s="69">
        <v>0</v>
      </c>
      <c r="S518" s="69">
        <v>0</v>
      </c>
      <c r="T518" s="69">
        <v>342.74499999999995</v>
      </c>
      <c r="U518" s="80">
        <v>0.24708426078196363</v>
      </c>
      <c r="V518" s="69"/>
      <c r="W518" s="80">
        <f t="shared" si="189"/>
        <v>0.54696440588204853</v>
      </c>
      <c r="X518" s="69">
        <v>1373.63</v>
      </c>
      <c r="Y518" s="69">
        <v>0</v>
      </c>
      <c r="Z518" s="69">
        <v>0</v>
      </c>
      <c r="AA518" s="69">
        <v>0</v>
      </c>
      <c r="AB518" s="60">
        <f>H518+I518+K518+M518+O518+P518+Q518+R518+S518+T518+V518+X518+Y518+Z518+AA518</f>
        <v>5076.6149999999998</v>
      </c>
      <c r="AC518" s="60">
        <v>0</v>
      </c>
      <c r="AD518" s="69">
        <f>AC518+Y518+X518+V518</f>
        <v>1373.63</v>
      </c>
      <c r="AE518" s="69">
        <f>H518+I518+K518+M518+O518+Q518+R518+S518+T518+Z518+AA518</f>
        <v>3702.9850000000001</v>
      </c>
      <c r="AF518" s="277">
        <f t="shared" si="187"/>
        <v>0.7</v>
      </c>
      <c r="AG518" s="278">
        <f>H518*AF518</f>
        <v>1757.9589999999998</v>
      </c>
      <c r="AH518" s="278"/>
      <c r="AI518" s="60"/>
      <c r="AJ518" s="238">
        <v>0.54696440588204853</v>
      </c>
      <c r="AK518" s="60">
        <v>1373.63</v>
      </c>
      <c r="AL518" s="69"/>
      <c r="AM518" s="438">
        <v>0</v>
      </c>
      <c r="AN518" s="69">
        <v>0</v>
      </c>
    </row>
    <row r="519" spans="2:40" ht="15.75" x14ac:dyDescent="0.25">
      <c r="B519" s="34">
        <v>507</v>
      </c>
      <c r="C519" s="684"/>
      <c r="D519" s="15" t="s">
        <v>426</v>
      </c>
      <c r="E519" s="116">
        <v>0</v>
      </c>
      <c r="F519" s="116">
        <v>19</v>
      </c>
      <c r="G519" s="116">
        <v>15</v>
      </c>
      <c r="H519" s="69">
        <v>1408.17</v>
      </c>
      <c r="I519" s="69">
        <v>45.599999999999994</v>
      </c>
      <c r="J519" s="80">
        <v>0.32160889665310294</v>
      </c>
      <c r="K519" s="69">
        <v>452.88</v>
      </c>
      <c r="L519" s="80">
        <v>0</v>
      </c>
      <c r="M519" s="69">
        <v>0</v>
      </c>
      <c r="N519" s="80">
        <v>0</v>
      </c>
      <c r="O519" s="69">
        <v>0</v>
      </c>
      <c r="P519" s="69">
        <v>0</v>
      </c>
      <c r="Q519" s="69">
        <v>0</v>
      </c>
      <c r="R519" s="69">
        <v>0</v>
      </c>
      <c r="S519" s="69">
        <v>0</v>
      </c>
      <c r="T519" s="69">
        <v>194.066</v>
      </c>
      <c r="U519" s="80">
        <v>0.24707812266984808</v>
      </c>
      <c r="V519" s="69"/>
      <c r="W519" s="80">
        <f t="shared" si="189"/>
        <v>0.54709161535894102</v>
      </c>
      <c r="X519" s="69">
        <v>770.39800000000002</v>
      </c>
      <c r="Y519" s="69">
        <v>0</v>
      </c>
      <c r="Z519" s="69">
        <v>0</v>
      </c>
      <c r="AA519" s="69">
        <v>0</v>
      </c>
      <c r="AB519" s="60">
        <f>H519+I519+K519+M519+O519+P519+Q519+R519+S519+T519+V519+X519+Y519+Z519+AA519</f>
        <v>2871.114</v>
      </c>
      <c r="AC519" s="60">
        <v>0</v>
      </c>
      <c r="AD519" s="69">
        <f>AC519+Y519+X519+V519</f>
        <v>770.39800000000002</v>
      </c>
      <c r="AE519" s="69">
        <f>H519+I519+K519+M519+O519+Q519+R519+S519+T519+Z519+AA519</f>
        <v>2100.7159999999999</v>
      </c>
      <c r="AF519" s="277">
        <f t="shared" si="187"/>
        <v>0.7</v>
      </c>
      <c r="AG519" s="278">
        <f>H519*AF519</f>
        <v>985.71899999999994</v>
      </c>
      <c r="AH519" s="278"/>
      <c r="AI519" s="60"/>
      <c r="AJ519" s="238">
        <v>0.54709161535894102</v>
      </c>
      <c r="AK519" s="60">
        <v>770.39800000000002</v>
      </c>
      <c r="AL519" s="69"/>
      <c r="AM519" s="438">
        <v>0</v>
      </c>
      <c r="AN519" s="69">
        <v>0</v>
      </c>
    </row>
    <row r="520" spans="2:40" ht="15.75" x14ac:dyDescent="0.25">
      <c r="B520" s="34">
        <v>508</v>
      </c>
      <c r="C520" s="684" t="s">
        <v>427</v>
      </c>
      <c r="D520" s="21" t="s">
        <v>124</v>
      </c>
      <c r="E520" s="125">
        <f t="shared" ref="E520:AB520" si="205">SUM(E521:E522)</f>
        <v>2</v>
      </c>
      <c r="F520" s="125">
        <f t="shared" si="205"/>
        <v>66</v>
      </c>
      <c r="G520" s="125">
        <f t="shared" si="205"/>
        <v>47</v>
      </c>
      <c r="H520" s="57">
        <f t="shared" si="205"/>
        <v>3616.55</v>
      </c>
      <c r="I520" s="57">
        <f t="shared" si="205"/>
        <v>158.39999999999998</v>
      </c>
      <c r="J520" s="82">
        <f>K520/H520</f>
        <v>0.27938781435345839</v>
      </c>
      <c r="K520" s="57">
        <f t="shared" si="205"/>
        <v>1010.42</v>
      </c>
      <c r="L520" s="82">
        <f>M520/H520</f>
        <v>0</v>
      </c>
      <c r="M520" s="57">
        <f t="shared" si="205"/>
        <v>0</v>
      </c>
      <c r="N520" s="82">
        <f t="shared" si="205"/>
        <v>0</v>
      </c>
      <c r="O520" s="57">
        <f t="shared" si="205"/>
        <v>0</v>
      </c>
      <c r="P520" s="57">
        <f t="shared" si="205"/>
        <v>0</v>
      </c>
      <c r="Q520" s="57">
        <f t="shared" si="205"/>
        <v>0</v>
      </c>
      <c r="R520" s="57">
        <f t="shared" si="205"/>
        <v>0</v>
      </c>
      <c r="S520" s="57">
        <f t="shared" si="205"/>
        <v>0</v>
      </c>
      <c r="T520" s="57">
        <f t="shared" si="205"/>
        <v>666.11</v>
      </c>
      <c r="U520" s="82">
        <f>V520/H520</f>
        <v>0</v>
      </c>
      <c r="V520" s="57">
        <f t="shared" si="205"/>
        <v>0</v>
      </c>
      <c r="W520" s="82">
        <f t="shared" si="189"/>
        <v>0.54700170051568486</v>
      </c>
      <c r="X520" s="57">
        <f t="shared" si="205"/>
        <v>1978.2590000000002</v>
      </c>
      <c r="Y520" s="57">
        <f t="shared" si="205"/>
        <v>0</v>
      </c>
      <c r="Z520" s="57">
        <f t="shared" si="205"/>
        <v>0</v>
      </c>
      <c r="AA520" s="57">
        <f t="shared" si="205"/>
        <v>0</v>
      </c>
      <c r="AB520" s="57">
        <f t="shared" si="205"/>
        <v>7429.7389999999996</v>
      </c>
      <c r="AC520" s="57">
        <f>SUM(AC521:AC522)</f>
        <v>0</v>
      </c>
      <c r="AD520" s="141">
        <f>SUM(AD521:AD522)</f>
        <v>1978.2590000000002</v>
      </c>
      <c r="AE520" s="141">
        <f>SUM(AE521:AE522)</f>
        <v>5451.48</v>
      </c>
      <c r="AF520" s="269">
        <f t="shared" si="187"/>
        <v>0.7</v>
      </c>
      <c r="AG520" s="270">
        <f>SUM(AG521:AG522)</f>
        <v>2531.5849999999996</v>
      </c>
      <c r="AH520" s="270"/>
      <c r="AI520" s="57">
        <v>0</v>
      </c>
      <c r="AJ520" s="233">
        <v>0.54700170051568486</v>
      </c>
      <c r="AK520" s="57">
        <v>1978.2590000000002</v>
      </c>
      <c r="AL520" s="57"/>
      <c r="AM520" s="433">
        <v>0</v>
      </c>
      <c r="AN520" s="57">
        <v>0</v>
      </c>
    </row>
    <row r="521" spans="2:40" ht="15.75" x14ac:dyDescent="0.25">
      <c r="B521" s="34">
        <v>509</v>
      </c>
      <c r="C521" s="684"/>
      <c r="D521" s="15" t="s">
        <v>428</v>
      </c>
      <c r="E521" s="116">
        <v>2</v>
      </c>
      <c r="F521" s="116">
        <v>41</v>
      </c>
      <c r="G521" s="116">
        <v>32</v>
      </c>
      <c r="H521" s="69">
        <v>2378.69</v>
      </c>
      <c r="I521" s="69">
        <v>112.8</v>
      </c>
      <c r="J521" s="80">
        <v>0.27642105528673344</v>
      </c>
      <c r="K521" s="69">
        <v>657.52</v>
      </c>
      <c r="L521" s="80">
        <v>0</v>
      </c>
      <c r="M521" s="69">
        <v>0</v>
      </c>
      <c r="N521" s="80">
        <v>0</v>
      </c>
      <c r="O521" s="69">
        <v>0</v>
      </c>
      <c r="P521" s="69">
        <v>0</v>
      </c>
      <c r="Q521" s="69">
        <v>0</v>
      </c>
      <c r="R521" s="69">
        <v>0</v>
      </c>
      <c r="S521" s="69">
        <v>0</v>
      </c>
      <c r="T521" s="69">
        <v>321.83999999999997</v>
      </c>
      <c r="U521" s="80">
        <v>0.24708558071879899</v>
      </c>
      <c r="V521" s="69"/>
      <c r="W521" s="80">
        <f t="shared" si="189"/>
        <v>0.54707843392791833</v>
      </c>
      <c r="X521" s="69">
        <v>1301.3300000000002</v>
      </c>
      <c r="Y521" s="69">
        <v>0</v>
      </c>
      <c r="Z521" s="69">
        <v>0</v>
      </c>
      <c r="AA521" s="69">
        <v>0</v>
      </c>
      <c r="AB521" s="60">
        <f>H521+I521+K521+M521+O521+P521+Q521+R521+S521+T521+V521+X521+Y521+Z521+AA521</f>
        <v>4772.18</v>
      </c>
      <c r="AC521" s="60">
        <v>0</v>
      </c>
      <c r="AD521" s="69">
        <f>AC521+Y521+X521+V521</f>
        <v>1301.3300000000002</v>
      </c>
      <c r="AE521" s="69">
        <f>H521+I521+K521+M521+O521+Q521+R521+S521+T521+Z521+AA521</f>
        <v>3470.8500000000004</v>
      </c>
      <c r="AF521" s="277">
        <f t="shared" si="187"/>
        <v>0.7</v>
      </c>
      <c r="AG521" s="278">
        <f>H521*AF521</f>
        <v>1665.0829999999999</v>
      </c>
      <c r="AH521" s="278"/>
      <c r="AI521" s="60"/>
      <c r="AJ521" s="238">
        <v>0.54707843392791833</v>
      </c>
      <c r="AK521" s="60">
        <v>1301.3300000000002</v>
      </c>
      <c r="AL521" s="69"/>
      <c r="AM521" s="438">
        <v>0</v>
      </c>
      <c r="AN521" s="69">
        <v>0</v>
      </c>
    </row>
    <row r="522" spans="2:40" s="1" customFormat="1" ht="15.75" x14ac:dyDescent="0.25">
      <c r="B522" s="34">
        <v>510</v>
      </c>
      <c r="C522" s="684"/>
      <c r="D522" s="15" t="s">
        <v>429</v>
      </c>
      <c r="E522" s="116">
        <v>0</v>
      </c>
      <c r="F522" s="116">
        <v>25</v>
      </c>
      <c r="G522" s="116">
        <v>15</v>
      </c>
      <c r="H522" s="69">
        <v>1237.8599999999999</v>
      </c>
      <c r="I522" s="69">
        <v>45.599999999999994</v>
      </c>
      <c r="J522" s="80">
        <v>0.28508878225324352</v>
      </c>
      <c r="K522" s="69">
        <v>352.9</v>
      </c>
      <c r="L522" s="80">
        <v>0</v>
      </c>
      <c r="M522" s="69">
        <v>0</v>
      </c>
      <c r="N522" s="80">
        <v>0</v>
      </c>
      <c r="O522" s="69">
        <v>0</v>
      </c>
      <c r="P522" s="69">
        <v>0</v>
      </c>
      <c r="Q522" s="69">
        <v>0</v>
      </c>
      <c r="R522" s="69">
        <v>0</v>
      </c>
      <c r="S522" s="69">
        <v>0</v>
      </c>
      <c r="T522" s="69">
        <v>344.27000000000004</v>
      </c>
      <c r="U522" s="80">
        <v>0.24690918197534462</v>
      </c>
      <c r="V522" s="69"/>
      <c r="W522" s="80">
        <f t="shared" si="189"/>
        <v>0.5468542484610539</v>
      </c>
      <c r="X522" s="69">
        <v>676.92900000000009</v>
      </c>
      <c r="Y522" s="69">
        <v>0</v>
      </c>
      <c r="Z522" s="69">
        <v>0</v>
      </c>
      <c r="AA522" s="69">
        <v>0</v>
      </c>
      <c r="AB522" s="60">
        <f>H522+I522+K522+M522+O522+P522+Q522+R522+S522+T522+V522+X522+Y522+Z522+AA522</f>
        <v>2657.5589999999997</v>
      </c>
      <c r="AC522" s="60">
        <v>0</v>
      </c>
      <c r="AD522" s="69">
        <f>AC522+Y522+X522+V522</f>
        <v>676.92900000000009</v>
      </c>
      <c r="AE522" s="69">
        <f>H522+I522+K522+M522+O522+Q522+R522+S522+T522+Z522+AA522</f>
        <v>1980.6299999999997</v>
      </c>
      <c r="AF522" s="277">
        <f t="shared" si="187"/>
        <v>0.7</v>
      </c>
      <c r="AG522" s="278">
        <f>H522*AF522</f>
        <v>866.50199999999984</v>
      </c>
      <c r="AH522" s="278"/>
      <c r="AI522" s="60"/>
      <c r="AJ522" s="238">
        <v>0.5468542484610539</v>
      </c>
      <c r="AK522" s="60">
        <v>676.92900000000009</v>
      </c>
      <c r="AL522" s="69"/>
      <c r="AM522" s="438">
        <v>0</v>
      </c>
      <c r="AN522" s="69">
        <v>0</v>
      </c>
    </row>
    <row r="523" spans="2:40" ht="34.5" customHeight="1" x14ac:dyDescent="0.25">
      <c r="B523" s="34">
        <v>511</v>
      </c>
      <c r="C523" s="663" t="s">
        <v>430</v>
      </c>
      <c r="D523" s="664"/>
      <c r="E523" s="117">
        <f t="shared" ref="E523:AA523" si="206">E525</f>
        <v>168</v>
      </c>
      <c r="F523" s="117">
        <f t="shared" si="206"/>
        <v>790</v>
      </c>
      <c r="G523" s="117">
        <f t="shared" si="206"/>
        <v>723</v>
      </c>
      <c r="H523" s="132">
        <f t="shared" si="206"/>
        <v>69381.100000000006</v>
      </c>
      <c r="I523" s="132">
        <f t="shared" si="206"/>
        <v>1999.0000000000002</v>
      </c>
      <c r="J523" s="87">
        <f>K523/H523</f>
        <v>0.27084162689839164</v>
      </c>
      <c r="K523" s="132">
        <f t="shared" si="206"/>
        <v>18791.29</v>
      </c>
      <c r="L523" s="87">
        <f>M523/H523</f>
        <v>4.6698596591867231E-4</v>
      </c>
      <c r="M523" s="132">
        <f t="shared" si="206"/>
        <v>32.4</v>
      </c>
      <c r="N523" s="87">
        <f>O523/H523</f>
        <v>0</v>
      </c>
      <c r="O523" s="132">
        <f t="shared" si="206"/>
        <v>0</v>
      </c>
      <c r="P523" s="132">
        <f t="shared" si="206"/>
        <v>0</v>
      </c>
      <c r="Q523" s="132">
        <f t="shared" si="206"/>
        <v>0</v>
      </c>
      <c r="R523" s="132">
        <f t="shared" si="206"/>
        <v>2643</v>
      </c>
      <c r="S523" s="132">
        <f t="shared" si="206"/>
        <v>189.7</v>
      </c>
      <c r="T523" s="132">
        <f t="shared" si="206"/>
        <v>8909.3924999999999</v>
      </c>
      <c r="U523" s="87">
        <f>V523/H523</f>
        <v>0</v>
      </c>
      <c r="V523" s="132">
        <f t="shared" si="206"/>
        <v>0</v>
      </c>
      <c r="W523" s="87">
        <f t="shared" si="189"/>
        <v>0.20000000000000004</v>
      </c>
      <c r="X523" s="315">
        <f t="shared" si="206"/>
        <v>13876.220000000003</v>
      </c>
      <c r="Y523" s="132">
        <f t="shared" si="206"/>
        <v>0</v>
      </c>
      <c r="Z523" s="132">
        <f t="shared" si="206"/>
        <v>0</v>
      </c>
      <c r="AA523" s="132">
        <f t="shared" si="206"/>
        <v>0</v>
      </c>
      <c r="AB523" s="132">
        <f>AB524+AB525</f>
        <v>119730.7025</v>
      </c>
      <c r="AC523" s="129">
        <f>AC525+AC524</f>
        <v>9306.1</v>
      </c>
      <c r="AD523" s="129">
        <f>AD525+AD524</f>
        <v>23681.02</v>
      </c>
      <c r="AE523" s="129">
        <f>AE525+AE524</f>
        <v>105355.7825</v>
      </c>
      <c r="AF523" s="258">
        <f t="shared" si="187"/>
        <v>0.7</v>
      </c>
      <c r="AG523" s="255">
        <f>AG525+AG524</f>
        <v>50084.509999999995</v>
      </c>
      <c r="AH523" s="255"/>
      <c r="AI523" s="129">
        <v>26404.200000000004</v>
      </c>
      <c r="AJ523" s="226">
        <v>0.72188564320830884</v>
      </c>
      <c r="AK523" s="132">
        <v>50085.22</v>
      </c>
      <c r="AL523" s="132"/>
      <c r="AM523" s="424"/>
      <c r="AN523" s="129">
        <v>3703.7000000000003</v>
      </c>
    </row>
    <row r="524" spans="2:40" ht="27.75" customHeight="1" x14ac:dyDescent="0.25">
      <c r="B524" s="34">
        <v>512</v>
      </c>
      <c r="C524" s="306" t="s">
        <v>828</v>
      </c>
      <c r="D524" s="207"/>
      <c r="E524" s="350"/>
      <c r="F524" s="350">
        <v>24</v>
      </c>
      <c r="G524" s="350">
        <v>20</v>
      </c>
      <c r="H524" s="355">
        <v>2168.1999999999998</v>
      </c>
      <c r="I524" s="355">
        <v>123.89999999999999</v>
      </c>
      <c r="J524" s="363">
        <f>K524/H524</f>
        <v>0.3768102573563325</v>
      </c>
      <c r="K524" s="364">
        <v>817</v>
      </c>
      <c r="L524" s="363">
        <v>0</v>
      </c>
      <c r="M524" s="364">
        <v>0</v>
      </c>
      <c r="N524" s="363">
        <v>0</v>
      </c>
      <c r="O524" s="355">
        <v>0</v>
      </c>
      <c r="P524" s="355">
        <v>0</v>
      </c>
      <c r="Q524" s="355">
        <v>0</v>
      </c>
      <c r="R524" s="355">
        <v>0</v>
      </c>
      <c r="S524" s="355">
        <v>0</v>
      </c>
      <c r="T524" s="355">
        <v>300.8</v>
      </c>
      <c r="U524" s="363">
        <f>V524/H524</f>
        <v>0</v>
      </c>
      <c r="V524" s="355">
        <v>0</v>
      </c>
      <c r="W524" s="363">
        <f t="shared" si="189"/>
        <v>0.23000645696891431</v>
      </c>
      <c r="X524" s="365">
        <v>498.7</v>
      </c>
      <c r="Y524" s="355">
        <v>0</v>
      </c>
      <c r="Z524" s="355">
        <v>0</v>
      </c>
      <c r="AA524" s="355">
        <v>0</v>
      </c>
      <c r="AB524" s="355">
        <f>H524+I524+K524+M524+O524+P524+Q524+R524+S524+T524+V524+X524+Y524+Z524+AA524</f>
        <v>3908.6</v>
      </c>
      <c r="AC524" s="356">
        <v>274.5</v>
      </c>
      <c r="AD524" s="309">
        <f>AC524+Y524+X524+V524</f>
        <v>773.2</v>
      </c>
      <c r="AE524" s="355">
        <f>H524+I524+K524+M524+O524+Q524+R524+S524+T524+Z524+AA524</f>
        <v>3409.9</v>
      </c>
      <c r="AF524" s="358">
        <f t="shared" si="187"/>
        <v>0.7</v>
      </c>
      <c r="AG524" s="359">
        <f>H524*AF524</f>
        <v>1517.7399999999998</v>
      </c>
      <c r="AH524" s="359"/>
      <c r="AI524" s="360">
        <v>744.5</v>
      </c>
      <c r="AJ524" s="357">
        <v>0.69998155151738772</v>
      </c>
      <c r="AK524" s="362">
        <v>1517.7</v>
      </c>
      <c r="AL524" s="355"/>
      <c r="AM524" s="434"/>
      <c r="AN524" s="355">
        <v>0</v>
      </c>
    </row>
    <row r="525" spans="2:40" ht="18.75" x14ac:dyDescent="0.3">
      <c r="B525" s="34">
        <v>513</v>
      </c>
      <c r="C525" s="10" t="s">
        <v>710</v>
      </c>
      <c r="D525" s="33"/>
      <c r="E525" s="154">
        <f t="shared" ref="E525:AB525" si="207">E526+E530+E534+E539+E542+E547+E551+E554+E557+E560+E563</f>
        <v>168</v>
      </c>
      <c r="F525" s="154">
        <f t="shared" si="207"/>
        <v>790</v>
      </c>
      <c r="G525" s="154">
        <f t="shared" si="207"/>
        <v>723</v>
      </c>
      <c r="H525" s="65">
        <f t="shared" si="207"/>
        <v>69381.100000000006</v>
      </c>
      <c r="I525" s="65">
        <f t="shared" si="207"/>
        <v>1999.0000000000002</v>
      </c>
      <c r="J525" s="94">
        <f>K525/H525</f>
        <v>0.27084162689839164</v>
      </c>
      <c r="K525" s="65">
        <f t="shared" si="207"/>
        <v>18791.29</v>
      </c>
      <c r="L525" s="94">
        <f>M525/H525</f>
        <v>4.6698596591867231E-4</v>
      </c>
      <c r="M525" s="65">
        <f t="shared" si="207"/>
        <v>32.4</v>
      </c>
      <c r="N525" s="94">
        <f>O525/H525</f>
        <v>0</v>
      </c>
      <c r="O525" s="65">
        <f t="shared" si="207"/>
        <v>0</v>
      </c>
      <c r="P525" s="65">
        <f t="shared" si="207"/>
        <v>0</v>
      </c>
      <c r="Q525" s="65">
        <f t="shared" si="207"/>
        <v>0</v>
      </c>
      <c r="R525" s="65">
        <f t="shared" si="207"/>
        <v>2643</v>
      </c>
      <c r="S525" s="65">
        <f t="shared" si="207"/>
        <v>189.7</v>
      </c>
      <c r="T525" s="65">
        <f t="shared" si="207"/>
        <v>8909.3924999999999</v>
      </c>
      <c r="U525" s="94">
        <f>V525/H525</f>
        <v>0</v>
      </c>
      <c r="V525" s="65">
        <f t="shared" si="207"/>
        <v>0</v>
      </c>
      <c r="W525" s="94">
        <f t="shared" si="189"/>
        <v>0.20000000000000004</v>
      </c>
      <c r="X525" s="65">
        <f t="shared" si="207"/>
        <v>13876.220000000003</v>
      </c>
      <c r="Y525" s="65">
        <f t="shared" si="207"/>
        <v>0</v>
      </c>
      <c r="Z525" s="65">
        <f t="shared" si="207"/>
        <v>0</v>
      </c>
      <c r="AA525" s="65">
        <f t="shared" si="207"/>
        <v>0</v>
      </c>
      <c r="AB525" s="65">
        <f t="shared" si="207"/>
        <v>115822.10249999999</v>
      </c>
      <c r="AC525" s="62">
        <f>AC526+AC530+AC534+AC539+AC542+AC547+AC551+AC554+AC557+AC560+AC563</f>
        <v>9031.6</v>
      </c>
      <c r="AD525" s="62">
        <f>AD526+AD530+AD534+AD539+AD542+AD547+AD551+AD554+AD557+AD560+AD563</f>
        <v>22907.82</v>
      </c>
      <c r="AE525" s="62">
        <f>AE526+AE530+AE534+AE539+AE542+AE547+AE551+AE554+AE557+AE560+AE563</f>
        <v>101945.88250000001</v>
      </c>
      <c r="AF525" s="267">
        <f t="shared" si="187"/>
        <v>0.7</v>
      </c>
      <c r="AG525" s="268">
        <f>AG526+AG530+AG534+AG539+AG542+AG547+AG551+AG554+AG557+AG560+AG563</f>
        <v>48566.77</v>
      </c>
      <c r="AH525" s="268"/>
      <c r="AI525" s="62">
        <v>25659.700000000004</v>
      </c>
      <c r="AJ525" s="232">
        <v>0.70001080986032216</v>
      </c>
      <c r="AK525" s="65">
        <v>48567.520000000004</v>
      </c>
      <c r="AL525" s="65"/>
      <c r="AM525" s="429">
        <v>0</v>
      </c>
      <c r="AN525" s="65">
        <v>3703.7000000000003</v>
      </c>
    </row>
    <row r="526" spans="2:40" s="1" customFormat="1" ht="15.75" customHeight="1" x14ac:dyDescent="0.25">
      <c r="B526" s="34">
        <v>514</v>
      </c>
      <c r="C526" s="683" t="s">
        <v>431</v>
      </c>
      <c r="D526" s="22" t="s">
        <v>124</v>
      </c>
      <c r="E526" s="125">
        <f t="shared" ref="E526:AB526" si="208">SUM(E527:E529)</f>
        <v>18</v>
      </c>
      <c r="F526" s="125">
        <f t="shared" si="208"/>
        <v>83</v>
      </c>
      <c r="G526" s="125">
        <f t="shared" si="208"/>
        <v>80</v>
      </c>
      <c r="H526" s="57">
        <f t="shared" si="208"/>
        <v>7427.1</v>
      </c>
      <c r="I526" s="57">
        <f t="shared" si="208"/>
        <v>233.3</v>
      </c>
      <c r="J526" s="82">
        <f>K526/H526</f>
        <v>0.28444480348992202</v>
      </c>
      <c r="K526" s="57">
        <f t="shared" si="208"/>
        <v>2112.6</v>
      </c>
      <c r="L526" s="82">
        <f>M526/H526</f>
        <v>0</v>
      </c>
      <c r="M526" s="57">
        <f t="shared" si="208"/>
        <v>0</v>
      </c>
      <c r="N526" s="82">
        <f t="shared" si="208"/>
        <v>0</v>
      </c>
      <c r="O526" s="57">
        <f t="shared" si="208"/>
        <v>0</v>
      </c>
      <c r="P526" s="57">
        <f t="shared" si="208"/>
        <v>0</v>
      </c>
      <c r="Q526" s="57">
        <f t="shared" si="208"/>
        <v>0</v>
      </c>
      <c r="R526" s="57">
        <f t="shared" si="208"/>
        <v>236.39999999999998</v>
      </c>
      <c r="S526" s="57">
        <f t="shared" si="208"/>
        <v>16.8</v>
      </c>
      <c r="T526" s="57">
        <f t="shared" si="208"/>
        <v>959.30166666666673</v>
      </c>
      <c r="U526" s="82">
        <f>V526/H526</f>
        <v>0</v>
      </c>
      <c r="V526" s="57">
        <f t="shared" si="208"/>
        <v>0</v>
      </c>
      <c r="W526" s="82">
        <f t="shared" si="189"/>
        <v>0.2</v>
      </c>
      <c r="X526" s="57">
        <f t="shared" si="208"/>
        <v>1485.42</v>
      </c>
      <c r="Y526" s="57">
        <f t="shared" si="208"/>
        <v>0</v>
      </c>
      <c r="Z526" s="57">
        <f t="shared" si="208"/>
        <v>0</v>
      </c>
      <c r="AA526" s="57">
        <f t="shared" si="208"/>
        <v>0</v>
      </c>
      <c r="AB526" s="57">
        <f t="shared" si="208"/>
        <v>12470.921666666665</v>
      </c>
      <c r="AC526" s="141">
        <f>SUM(AC527:AC529)</f>
        <v>972.4</v>
      </c>
      <c r="AD526" s="141">
        <f>SUM(AD527:AD529)</f>
        <v>2457.8200000000002</v>
      </c>
      <c r="AE526" s="141">
        <f>SUM(AE527:AE529)</f>
        <v>10985.501666666667</v>
      </c>
      <c r="AF526" s="269">
        <f t="shared" si="187"/>
        <v>0.7</v>
      </c>
      <c r="AG526" s="270">
        <f>SUM(AG527:AG529)</f>
        <v>5198.9699999999993</v>
      </c>
      <c r="AH526" s="270"/>
      <c r="AI526" s="141">
        <v>2741.2000000000003</v>
      </c>
      <c r="AJ526" s="233">
        <v>0.70000673210270503</v>
      </c>
      <c r="AK526" s="57">
        <v>5199.0200000000004</v>
      </c>
      <c r="AL526" s="57"/>
      <c r="AM526" s="433">
        <v>0</v>
      </c>
      <c r="AN526" s="57">
        <v>210.1</v>
      </c>
    </row>
    <row r="527" spans="2:40" s="1" customFormat="1" ht="15.75" x14ac:dyDescent="0.25">
      <c r="B527" s="34">
        <v>515</v>
      </c>
      <c r="C527" s="683"/>
      <c r="D527" s="15" t="s">
        <v>432</v>
      </c>
      <c r="E527" s="116">
        <v>4</v>
      </c>
      <c r="F527" s="116">
        <v>19</v>
      </c>
      <c r="G527" s="116">
        <v>19</v>
      </c>
      <c r="H527" s="69">
        <v>1794.5</v>
      </c>
      <c r="I527" s="69">
        <v>64.800000000000011</v>
      </c>
      <c r="J527" s="80">
        <v>0.29200334354973528</v>
      </c>
      <c r="K527" s="69">
        <v>524</v>
      </c>
      <c r="L527" s="80">
        <v>0</v>
      </c>
      <c r="M527" s="69">
        <v>0</v>
      </c>
      <c r="N527" s="80">
        <v>0</v>
      </c>
      <c r="O527" s="69">
        <v>0</v>
      </c>
      <c r="P527" s="69">
        <v>0</v>
      </c>
      <c r="Q527" s="69">
        <v>0</v>
      </c>
      <c r="R527" s="69">
        <v>88.3</v>
      </c>
      <c r="S527" s="69">
        <v>4.2</v>
      </c>
      <c r="T527" s="69">
        <v>236.22499999999999</v>
      </c>
      <c r="U527" s="80">
        <v>0.19999999999999998</v>
      </c>
      <c r="V527" s="69"/>
      <c r="W527" s="80">
        <f t="shared" si="189"/>
        <v>0.19999999999999998</v>
      </c>
      <c r="X527" s="69">
        <v>358.9</v>
      </c>
      <c r="Y527" s="69">
        <v>0</v>
      </c>
      <c r="Z527" s="69">
        <v>0</v>
      </c>
      <c r="AA527" s="69">
        <v>0</v>
      </c>
      <c r="AB527" s="60">
        <f>H527+I527+K527+M527+O527+P527+Q527+R527+S527+T527+V527+X527+Y527+Z527+AA527</f>
        <v>3070.9250000000002</v>
      </c>
      <c r="AC527" s="143">
        <v>239.5</v>
      </c>
      <c r="AD527" s="69">
        <f>AC527+Y527+X527+V527</f>
        <v>598.4</v>
      </c>
      <c r="AE527" s="69">
        <f>H527+I527+K527+M527+O527+Q527+R527+S527+T527+Z527+AA527</f>
        <v>2712.0250000000001</v>
      </c>
      <c r="AF527" s="277">
        <f t="shared" si="187"/>
        <v>0.7</v>
      </c>
      <c r="AG527" s="278">
        <f>H527*AF527</f>
        <v>1256.1499999999999</v>
      </c>
      <c r="AH527" s="278"/>
      <c r="AI527" s="225">
        <v>657.8</v>
      </c>
      <c r="AJ527" s="238">
        <v>0.70002786291446073</v>
      </c>
      <c r="AK527" s="60">
        <v>1256.1999999999998</v>
      </c>
      <c r="AL527" s="69"/>
      <c r="AM527" s="438">
        <v>0</v>
      </c>
      <c r="AN527" s="69">
        <v>0</v>
      </c>
    </row>
    <row r="528" spans="2:40" s="1" customFormat="1" ht="15.75" x14ac:dyDescent="0.25">
      <c r="B528" s="34">
        <v>516</v>
      </c>
      <c r="C528" s="683"/>
      <c r="D528" s="15" t="s">
        <v>433</v>
      </c>
      <c r="E528" s="116">
        <v>11</v>
      </c>
      <c r="F528" s="116">
        <v>47</v>
      </c>
      <c r="G528" s="116">
        <v>45</v>
      </c>
      <c r="H528" s="69">
        <v>4119</v>
      </c>
      <c r="I528" s="69">
        <v>114</v>
      </c>
      <c r="J528" s="80">
        <v>0.28681718863801892</v>
      </c>
      <c r="K528" s="69">
        <v>1181.3999999999999</v>
      </c>
      <c r="L528" s="80">
        <v>0</v>
      </c>
      <c r="M528" s="69">
        <v>0</v>
      </c>
      <c r="N528" s="80">
        <v>0</v>
      </c>
      <c r="O528" s="69">
        <v>0</v>
      </c>
      <c r="P528" s="69">
        <v>0</v>
      </c>
      <c r="Q528" s="69">
        <v>0</v>
      </c>
      <c r="R528" s="69">
        <v>93.8</v>
      </c>
      <c r="S528" s="69">
        <v>8.4</v>
      </c>
      <c r="T528" s="69">
        <v>528.36666666666667</v>
      </c>
      <c r="U528" s="80">
        <v>0.2</v>
      </c>
      <c r="V528" s="69"/>
      <c r="W528" s="80">
        <f t="shared" si="189"/>
        <v>0.2</v>
      </c>
      <c r="X528" s="69">
        <v>823.80000000000007</v>
      </c>
      <c r="Y528" s="69">
        <v>0</v>
      </c>
      <c r="Z528" s="69">
        <v>0</v>
      </c>
      <c r="AA528" s="69">
        <v>0</v>
      </c>
      <c r="AB528" s="60">
        <f>H528+I528+K528+M528+O528+P528+Q528+R528+S528+T528+V528+X528+Y528+Z528+AA528</f>
        <v>6868.7666666666664</v>
      </c>
      <c r="AC528" s="143">
        <v>535.5</v>
      </c>
      <c r="AD528" s="69">
        <f>AC528+Y528+X528+V528</f>
        <v>1359.3000000000002</v>
      </c>
      <c r="AE528" s="69">
        <f>H528+I528+K528+M528+O528+Q528+R528+S528+T528+Z528+AA528</f>
        <v>6044.9666666666662</v>
      </c>
      <c r="AF528" s="277">
        <f t="shared" si="187"/>
        <v>0.7</v>
      </c>
      <c r="AG528" s="278">
        <f>H528*AF528</f>
        <v>2883.2999999999997</v>
      </c>
      <c r="AH528" s="278"/>
      <c r="AI528" s="225">
        <v>1524</v>
      </c>
      <c r="AJ528" s="238">
        <v>0.70000000000000007</v>
      </c>
      <c r="AK528" s="60">
        <v>2883.3</v>
      </c>
      <c r="AL528" s="69">
        <v>139</v>
      </c>
      <c r="AM528" s="438">
        <v>5.0999999999999997E-2</v>
      </c>
      <c r="AN528" s="69">
        <v>210.1</v>
      </c>
    </row>
    <row r="529" spans="2:40" s="1" customFormat="1" ht="15.75" x14ac:dyDescent="0.25">
      <c r="B529" s="34">
        <v>517</v>
      </c>
      <c r="C529" s="683"/>
      <c r="D529" s="15" t="s">
        <v>434</v>
      </c>
      <c r="E529" s="116">
        <v>3</v>
      </c>
      <c r="F529" s="116">
        <v>17</v>
      </c>
      <c r="G529" s="116">
        <v>16</v>
      </c>
      <c r="H529" s="69">
        <v>1513.6000000000001</v>
      </c>
      <c r="I529" s="69">
        <v>54.499999999999993</v>
      </c>
      <c r="J529" s="80">
        <v>0.26902748414376321</v>
      </c>
      <c r="K529" s="69">
        <v>407.20000000000005</v>
      </c>
      <c r="L529" s="80">
        <v>0</v>
      </c>
      <c r="M529" s="69">
        <v>0</v>
      </c>
      <c r="N529" s="80">
        <v>0</v>
      </c>
      <c r="O529" s="69">
        <v>0</v>
      </c>
      <c r="P529" s="69">
        <v>0</v>
      </c>
      <c r="Q529" s="69">
        <v>0</v>
      </c>
      <c r="R529" s="69">
        <v>54.3</v>
      </c>
      <c r="S529" s="69">
        <v>4.2</v>
      </c>
      <c r="T529" s="69">
        <v>194.70999999999998</v>
      </c>
      <c r="U529" s="80">
        <v>0.2</v>
      </c>
      <c r="V529" s="69"/>
      <c r="W529" s="80">
        <f t="shared" si="189"/>
        <v>0.2</v>
      </c>
      <c r="X529" s="69">
        <v>302.72000000000003</v>
      </c>
      <c r="Y529" s="69">
        <v>0</v>
      </c>
      <c r="Z529" s="69">
        <v>0</v>
      </c>
      <c r="AA529" s="69">
        <v>0</v>
      </c>
      <c r="AB529" s="60">
        <f>H529+I529+K529+M529+O529+P529+Q529+R529+S529+T529+V529+X529+Y529+Z529+AA529</f>
        <v>2531.2300000000005</v>
      </c>
      <c r="AC529" s="143">
        <v>197.4</v>
      </c>
      <c r="AD529" s="69">
        <f>AC529+Y529+X529+V529</f>
        <v>500.12</v>
      </c>
      <c r="AE529" s="69">
        <f>H529+I529+K529+M529+O529+Q529+R529+S529+T529+Z529+AA529</f>
        <v>2228.5100000000002</v>
      </c>
      <c r="AF529" s="277">
        <f t="shared" si="187"/>
        <v>0.7</v>
      </c>
      <c r="AG529" s="278">
        <f>H529*AF529</f>
        <v>1059.52</v>
      </c>
      <c r="AH529" s="278"/>
      <c r="AI529" s="225">
        <v>559.4</v>
      </c>
      <c r="AJ529" s="238">
        <v>0.7</v>
      </c>
      <c r="AK529" s="60">
        <v>1059.52</v>
      </c>
      <c r="AL529" s="69"/>
      <c r="AM529" s="438">
        <v>0</v>
      </c>
      <c r="AN529" s="69">
        <v>0</v>
      </c>
    </row>
    <row r="530" spans="2:40" s="1" customFormat="1" ht="15.75" customHeight="1" x14ac:dyDescent="0.25">
      <c r="B530" s="34">
        <v>518</v>
      </c>
      <c r="C530" s="685" t="s">
        <v>435</v>
      </c>
      <c r="D530" s="22" t="s">
        <v>124</v>
      </c>
      <c r="E530" s="125">
        <f t="shared" ref="E530:AB530" si="209">SUM(E531:E533)</f>
        <v>11</v>
      </c>
      <c r="F530" s="125">
        <f t="shared" si="209"/>
        <v>58</v>
      </c>
      <c r="G530" s="125">
        <f t="shared" si="209"/>
        <v>53</v>
      </c>
      <c r="H530" s="57">
        <f t="shared" si="209"/>
        <v>5192.5</v>
      </c>
      <c r="I530" s="57">
        <f t="shared" si="209"/>
        <v>169.2</v>
      </c>
      <c r="J530" s="82">
        <f>K530/H530</f>
        <v>0.28622051035146845</v>
      </c>
      <c r="K530" s="57">
        <f t="shared" si="209"/>
        <v>1486.2</v>
      </c>
      <c r="L530" s="82">
        <f>M530/H530</f>
        <v>0</v>
      </c>
      <c r="M530" s="57">
        <f t="shared" si="209"/>
        <v>0</v>
      </c>
      <c r="N530" s="82">
        <f t="shared" si="209"/>
        <v>0</v>
      </c>
      <c r="O530" s="57">
        <f t="shared" si="209"/>
        <v>0</v>
      </c>
      <c r="P530" s="57">
        <f t="shared" si="209"/>
        <v>0</v>
      </c>
      <c r="Q530" s="57">
        <f t="shared" si="209"/>
        <v>0</v>
      </c>
      <c r="R530" s="57">
        <f t="shared" si="209"/>
        <v>162.19999999999999</v>
      </c>
      <c r="S530" s="57">
        <f t="shared" si="209"/>
        <v>12.600000000000001</v>
      </c>
      <c r="T530" s="57">
        <f t="shared" si="209"/>
        <v>671.76666666666665</v>
      </c>
      <c r="U530" s="82">
        <f>V530/H530</f>
        <v>0</v>
      </c>
      <c r="V530" s="57">
        <f t="shared" si="209"/>
        <v>0</v>
      </c>
      <c r="W530" s="82">
        <f t="shared" si="189"/>
        <v>0.2</v>
      </c>
      <c r="X530" s="57">
        <f t="shared" ref="X530" si="210">SUM(X531:X533)</f>
        <v>1038.5</v>
      </c>
      <c r="Y530" s="57">
        <f t="shared" si="209"/>
        <v>0</v>
      </c>
      <c r="Z530" s="57">
        <f t="shared" si="209"/>
        <v>0</v>
      </c>
      <c r="AA530" s="57">
        <f t="shared" si="209"/>
        <v>0</v>
      </c>
      <c r="AB530" s="57">
        <f t="shared" si="209"/>
        <v>8732.9666666666653</v>
      </c>
      <c r="AC530" s="141">
        <f>SUM(AC531:AC533)</f>
        <v>681</v>
      </c>
      <c r="AD530" s="141">
        <f>SUM(AD531:AD533)</f>
        <v>1719.5</v>
      </c>
      <c r="AE530" s="141">
        <f>SUM(AE531:AE533)</f>
        <v>7694.4666666666662</v>
      </c>
      <c r="AF530" s="269">
        <f t="shared" si="187"/>
        <v>0.7</v>
      </c>
      <c r="AG530" s="270">
        <f>SUM(AG531:AG533)</f>
        <v>3634.75</v>
      </c>
      <c r="AH530" s="270"/>
      <c r="AI530" s="141">
        <v>1915.3</v>
      </c>
      <c r="AJ530" s="233">
        <v>0.70000962927298993</v>
      </c>
      <c r="AK530" s="57">
        <v>3634.8</v>
      </c>
      <c r="AL530" s="57"/>
      <c r="AM530" s="433">
        <v>0</v>
      </c>
      <c r="AN530" s="57">
        <v>221.8</v>
      </c>
    </row>
    <row r="531" spans="2:40" s="1" customFormat="1" ht="15" customHeight="1" x14ac:dyDescent="0.25">
      <c r="B531" s="34">
        <v>519</v>
      </c>
      <c r="C531" s="685"/>
      <c r="D531" s="46" t="s">
        <v>436</v>
      </c>
      <c r="E531" s="59">
        <v>5</v>
      </c>
      <c r="F531" s="59">
        <v>24</v>
      </c>
      <c r="G531" s="59">
        <v>20</v>
      </c>
      <c r="H531" s="56">
        <v>1928</v>
      </c>
      <c r="I531" s="56">
        <v>52.8</v>
      </c>
      <c r="J531" s="100">
        <v>0.30378630705394194</v>
      </c>
      <c r="K531" s="56">
        <v>585.70000000000005</v>
      </c>
      <c r="L531" s="100">
        <v>0</v>
      </c>
      <c r="M531" s="56">
        <v>0</v>
      </c>
      <c r="N531" s="100">
        <v>0</v>
      </c>
      <c r="O531" s="56">
        <v>0</v>
      </c>
      <c r="P531" s="56">
        <v>0</v>
      </c>
      <c r="Q531" s="56">
        <v>0</v>
      </c>
      <c r="R531" s="56">
        <v>63</v>
      </c>
      <c r="S531" s="56">
        <v>4.2</v>
      </c>
      <c r="T531" s="56">
        <v>251.60833333333329</v>
      </c>
      <c r="U531" s="100">
        <v>0.2</v>
      </c>
      <c r="V531" s="56"/>
      <c r="W531" s="100">
        <f t="shared" si="189"/>
        <v>0.2</v>
      </c>
      <c r="X531" s="56">
        <v>385.6</v>
      </c>
      <c r="Y531" s="56">
        <v>0</v>
      </c>
      <c r="Z531" s="56">
        <v>0</v>
      </c>
      <c r="AA531" s="56">
        <v>0</v>
      </c>
      <c r="AB531" s="60">
        <f>H531+I531+K531+M531+O531+P531+Q531+R531+S531+T531+V531+X531+Y531+Z531+AA531</f>
        <v>3270.9083333333328</v>
      </c>
      <c r="AC531" s="142">
        <v>255.1</v>
      </c>
      <c r="AD531" s="56">
        <f>AC531+Y531+X531+V531</f>
        <v>640.70000000000005</v>
      </c>
      <c r="AE531" s="56">
        <f>H531+I531+K531+M531+O531+Q531+R531+S531+T531+Z531+AA531</f>
        <v>2885.3083333333329</v>
      </c>
      <c r="AF531" s="290">
        <f t="shared" si="187"/>
        <v>0.7</v>
      </c>
      <c r="AG531" s="291">
        <f>H531*AF531</f>
        <v>1349.6</v>
      </c>
      <c r="AH531" s="291"/>
      <c r="AI531" s="225">
        <v>708.9</v>
      </c>
      <c r="AJ531" s="244">
        <v>0.7</v>
      </c>
      <c r="AK531" s="60">
        <v>1349.6</v>
      </c>
      <c r="AL531" s="56">
        <v>173</v>
      </c>
      <c r="AM531" s="441">
        <v>7.0999999999999994E-2</v>
      </c>
      <c r="AN531" s="56">
        <v>136.9</v>
      </c>
    </row>
    <row r="532" spans="2:40" s="1" customFormat="1" ht="15" customHeight="1" x14ac:dyDescent="0.25">
      <c r="B532" s="34">
        <v>520</v>
      </c>
      <c r="C532" s="685"/>
      <c r="D532" s="46" t="s">
        <v>437</v>
      </c>
      <c r="E532" s="59">
        <v>3</v>
      </c>
      <c r="F532" s="59">
        <v>17</v>
      </c>
      <c r="G532" s="59">
        <v>17</v>
      </c>
      <c r="H532" s="56">
        <v>1665.4</v>
      </c>
      <c r="I532" s="56">
        <v>69.599999999999994</v>
      </c>
      <c r="J532" s="100">
        <v>0.32274528641767741</v>
      </c>
      <c r="K532" s="56">
        <v>537.5</v>
      </c>
      <c r="L532" s="100">
        <v>0</v>
      </c>
      <c r="M532" s="56">
        <v>0</v>
      </c>
      <c r="N532" s="100">
        <v>0</v>
      </c>
      <c r="O532" s="56">
        <v>0</v>
      </c>
      <c r="P532" s="56">
        <v>0</v>
      </c>
      <c r="Q532" s="56">
        <v>0</v>
      </c>
      <c r="R532" s="56">
        <v>48.9</v>
      </c>
      <c r="S532" s="56">
        <v>4.2</v>
      </c>
      <c r="T532" s="56">
        <v>221.55666666666667</v>
      </c>
      <c r="U532" s="100">
        <v>0.19999999999999998</v>
      </c>
      <c r="V532" s="56"/>
      <c r="W532" s="100">
        <f t="shared" si="189"/>
        <v>0.19999999999999998</v>
      </c>
      <c r="X532" s="56">
        <v>333.08</v>
      </c>
      <c r="Y532" s="56">
        <v>0</v>
      </c>
      <c r="Z532" s="56">
        <v>0</v>
      </c>
      <c r="AA532" s="56">
        <v>0</v>
      </c>
      <c r="AB532" s="60">
        <f>H532+I532+K532+M532+O532+P532+Q532+R532+S532+T532+V532+X532+Y532+Z532+AA532</f>
        <v>2880.2366666666667</v>
      </c>
      <c r="AC532" s="142">
        <v>224.6</v>
      </c>
      <c r="AD532" s="56">
        <f>AC532+Y532+X532+V532</f>
        <v>557.67999999999995</v>
      </c>
      <c r="AE532" s="56">
        <f>H532+I532+K532+M532+O532+Q532+R532+S532+T532+Z532+AA532</f>
        <v>2547.1566666666668</v>
      </c>
      <c r="AF532" s="290">
        <f t="shared" si="187"/>
        <v>0.7</v>
      </c>
      <c r="AG532" s="291">
        <f>H532*AF532</f>
        <v>1165.78</v>
      </c>
      <c r="AH532" s="291"/>
      <c r="AI532" s="225">
        <v>608.1</v>
      </c>
      <c r="AJ532" s="244">
        <v>0.7</v>
      </c>
      <c r="AK532" s="60">
        <v>1165.78</v>
      </c>
      <c r="AL532" s="56">
        <v>126</v>
      </c>
      <c r="AM532" s="441">
        <v>5.0999999999999997E-2</v>
      </c>
      <c r="AN532" s="56">
        <v>84.9</v>
      </c>
    </row>
    <row r="533" spans="2:40" s="1" customFormat="1" ht="15" customHeight="1" x14ac:dyDescent="0.25">
      <c r="B533" s="34">
        <v>521</v>
      </c>
      <c r="C533" s="685"/>
      <c r="D533" s="46" t="s">
        <v>438</v>
      </c>
      <c r="E533" s="59">
        <v>3</v>
      </c>
      <c r="F533" s="59">
        <v>17</v>
      </c>
      <c r="G533" s="59">
        <v>16</v>
      </c>
      <c r="H533" s="56">
        <v>1599.1</v>
      </c>
      <c r="I533" s="56">
        <v>46.800000000000004</v>
      </c>
      <c r="J533" s="100">
        <v>0.22700268901256959</v>
      </c>
      <c r="K533" s="56">
        <v>363</v>
      </c>
      <c r="L533" s="100">
        <v>0</v>
      </c>
      <c r="M533" s="56">
        <v>0</v>
      </c>
      <c r="N533" s="100">
        <v>0</v>
      </c>
      <c r="O533" s="56">
        <v>0</v>
      </c>
      <c r="P533" s="56">
        <v>0</v>
      </c>
      <c r="Q533" s="56">
        <v>0</v>
      </c>
      <c r="R533" s="56">
        <v>50.3</v>
      </c>
      <c r="S533" s="56">
        <v>4.2</v>
      </c>
      <c r="T533" s="56">
        <v>198.60166666666666</v>
      </c>
      <c r="U533" s="100">
        <v>0.2</v>
      </c>
      <c r="V533" s="56"/>
      <c r="W533" s="100">
        <f t="shared" si="189"/>
        <v>0.2</v>
      </c>
      <c r="X533" s="56">
        <v>319.82</v>
      </c>
      <c r="Y533" s="56">
        <v>0</v>
      </c>
      <c r="Z533" s="56">
        <v>0</v>
      </c>
      <c r="AA533" s="56">
        <v>0</v>
      </c>
      <c r="AB533" s="60">
        <f>H533+I533+K533+M533+O533+P533+Q533+R533+S533+T533+V533+X533+Y533+Z533+AA533</f>
        <v>2581.8216666666663</v>
      </c>
      <c r="AC533" s="142">
        <v>201.3</v>
      </c>
      <c r="AD533" s="56">
        <f>AC533+Y533+X533+V533</f>
        <v>521.12</v>
      </c>
      <c r="AE533" s="56">
        <f>H533+I533+K533+M533+O533+Q533+R533+S533+T533+Z533+AA533</f>
        <v>2262.0016666666661</v>
      </c>
      <c r="AF533" s="290">
        <f t="shared" si="187"/>
        <v>0.7</v>
      </c>
      <c r="AG533" s="291">
        <f>H533*AF533</f>
        <v>1119.3699999999999</v>
      </c>
      <c r="AH533" s="291"/>
      <c r="AI533" s="225">
        <v>598.29999999999995</v>
      </c>
      <c r="AJ533" s="244">
        <v>0.70003126758801837</v>
      </c>
      <c r="AK533" s="60">
        <v>1119.42</v>
      </c>
      <c r="AL533" s="56"/>
      <c r="AM533" s="441">
        <v>0</v>
      </c>
      <c r="AN533" s="56">
        <v>0</v>
      </c>
    </row>
    <row r="534" spans="2:40" s="1" customFormat="1" ht="15.75" customHeight="1" x14ac:dyDescent="0.25">
      <c r="B534" s="34">
        <v>522</v>
      </c>
      <c r="C534" s="683" t="s">
        <v>439</v>
      </c>
      <c r="D534" s="22" t="s">
        <v>124</v>
      </c>
      <c r="E534" s="125">
        <f t="shared" ref="E534:AB534" si="211">SUM(E535:E538)</f>
        <v>13</v>
      </c>
      <c r="F534" s="125">
        <f t="shared" si="211"/>
        <v>70</v>
      </c>
      <c r="G534" s="125">
        <f t="shared" si="211"/>
        <v>68</v>
      </c>
      <c r="H534" s="57">
        <f t="shared" si="211"/>
        <v>6551.7</v>
      </c>
      <c r="I534" s="57">
        <f t="shared" si="211"/>
        <v>217.7</v>
      </c>
      <c r="J534" s="82">
        <f>K534/H534</f>
        <v>0.33672176686966743</v>
      </c>
      <c r="K534" s="57">
        <f t="shared" si="211"/>
        <v>2206.1</v>
      </c>
      <c r="L534" s="82">
        <f>M534/H534</f>
        <v>0</v>
      </c>
      <c r="M534" s="57">
        <f t="shared" si="211"/>
        <v>0</v>
      </c>
      <c r="N534" s="82">
        <f t="shared" si="211"/>
        <v>0</v>
      </c>
      <c r="O534" s="57">
        <f t="shared" si="211"/>
        <v>0</v>
      </c>
      <c r="P534" s="57">
        <f t="shared" si="211"/>
        <v>0</v>
      </c>
      <c r="Q534" s="57">
        <f t="shared" si="211"/>
        <v>0</v>
      </c>
      <c r="R534" s="57">
        <f t="shared" si="211"/>
        <v>245.8</v>
      </c>
      <c r="S534" s="57">
        <f t="shared" si="211"/>
        <v>16.8</v>
      </c>
      <c r="T534" s="57">
        <f t="shared" si="211"/>
        <v>879.03666666666663</v>
      </c>
      <c r="U534" s="82">
        <f>V534/H534</f>
        <v>0</v>
      </c>
      <c r="V534" s="57">
        <f t="shared" si="211"/>
        <v>0</v>
      </c>
      <c r="W534" s="82">
        <f t="shared" si="189"/>
        <v>0.19999999999999998</v>
      </c>
      <c r="X534" s="57">
        <f t="shared" ref="X534" si="212">SUM(X535:X538)</f>
        <v>1310.3399999999999</v>
      </c>
      <c r="Y534" s="57">
        <f t="shared" si="211"/>
        <v>0</v>
      </c>
      <c r="Z534" s="57">
        <f t="shared" si="211"/>
        <v>0</v>
      </c>
      <c r="AA534" s="57">
        <f t="shared" si="211"/>
        <v>0</v>
      </c>
      <c r="AB534" s="57">
        <f t="shared" si="211"/>
        <v>11427.476666666666</v>
      </c>
      <c r="AC534" s="141">
        <f>SUM(AC535:AC538)</f>
        <v>891.2</v>
      </c>
      <c r="AD534" s="141">
        <f>SUM(AD535:AD538)</f>
        <v>2201.54</v>
      </c>
      <c r="AE534" s="141">
        <f>SUM(AE535:AE538)</f>
        <v>10117.136666666667</v>
      </c>
      <c r="AF534" s="269">
        <f t="shared" ref="AF534:AF597" si="213">$AF$6</f>
        <v>0.7</v>
      </c>
      <c r="AG534" s="270">
        <f>SUM(AG535:AG538)</f>
        <v>4586.1899999999996</v>
      </c>
      <c r="AH534" s="270"/>
      <c r="AI534" s="141">
        <v>2384.8000000000002</v>
      </c>
      <c r="AJ534" s="233">
        <v>0.70002289482119151</v>
      </c>
      <c r="AK534" s="57">
        <v>4586.34</v>
      </c>
      <c r="AL534" s="57"/>
      <c r="AM534" s="433">
        <v>0</v>
      </c>
      <c r="AN534" s="57">
        <v>263.7</v>
      </c>
    </row>
    <row r="535" spans="2:40" s="1" customFormat="1" ht="15.75" x14ac:dyDescent="0.25">
      <c r="B535" s="34">
        <v>523</v>
      </c>
      <c r="C535" s="683"/>
      <c r="D535" s="15" t="s">
        <v>440</v>
      </c>
      <c r="E535" s="116">
        <v>4</v>
      </c>
      <c r="F535" s="116">
        <v>19</v>
      </c>
      <c r="G535" s="116">
        <v>19</v>
      </c>
      <c r="H535" s="69">
        <v>1795.1000000000001</v>
      </c>
      <c r="I535" s="69">
        <v>73.2</v>
      </c>
      <c r="J535" s="80">
        <v>0.34482758620689652</v>
      </c>
      <c r="K535" s="69">
        <v>619</v>
      </c>
      <c r="L535" s="80">
        <v>0</v>
      </c>
      <c r="M535" s="69">
        <v>0</v>
      </c>
      <c r="N535" s="80">
        <v>0</v>
      </c>
      <c r="O535" s="69">
        <v>0</v>
      </c>
      <c r="P535" s="69">
        <v>0</v>
      </c>
      <c r="Q535" s="69">
        <v>0</v>
      </c>
      <c r="R535" s="69">
        <v>51.5</v>
      </c>
      <c r="S535" s="69">
        <v>4.2</v>
      </c>
      <c r="T535" s="69">
        <v>241.83500000000001</v>
      </c>
      <c r="U535" s="80">
        <v>0.19999999999999998</v>
      </c>
      <c r="V535" s="69"/>
      <c r="W535" s="80">
        <f t="shared" si="189"/>
        <v>0.19999999999999998</v>
      </c>
      <c r="X535" s="69">
        <v>359.02</v>
      </c>
      <c r="Y535" s="69">
        <v>0</v>
      </c>
      <c r="Z535" s="69">
        <v>0</v>
      </c>
      <c r="AA535" s="69">
        <v>0</v>
      </c>
      <c r="AB535" s="60">
        <f>H535+I535+K535+M535+O535+P535+Q535+R535+S535+T535+V535+X535+Y535+Z535+AA535</f>
        <v>3143.855</v>
      </c>
      <c r="AC535" s="143">
        <v>245.2</v>
      </c>
      <c r="AD535" s="69">
        <f>AC535+Y535+X535+V535</f>
        <v>604.22</v>
      </c>
      <c r="AE535" s="69">
        <f>H535+I535+K535+M535+O535+Q535+R535+S535+T535+Z535+AA535</f>
        <v>2784.835</v>
      </c>
      <c r="AF535" s="277">
        <f t="shared" si="213"/>
        <v>0.7</v>
      </c>
      <c r="AG535" s="278">
        <f>H535*AF535</f>
        <v>1256.57</v>
      </c>
      <c r="AH535" s="278"/>
      <c r="AI535" s="225">
        <v>652.4</v>
      </c>
      <c r="AJ535" s="238">
        <v>0.70002785360147057</v>
      </c>
      <c r="AK535" s="60">
        <v>1256.6199999999999</v>
      </c>
      <c r="AL535" s="69">
        <v>100</v>
      </c>
      <c r="AM535" s="438">
        <v>5.0999999999999997E-2</v>
      </c>
      <c r="AN535" s="69">
        <v>91.6</v>
      </c>
    </row>
    <row r="536" spans="2:40" s="1" customFormat="1" ht="15.75" x14ac:dyDescent="0.25">
      <c r="B536" s="34">
        <v>524</v>
      </c>
      <c r="C536" s="683"/>
      <c r="D536" s="15" t="s">
        <v>441</v>
      </c>
      <c r="E536" s="116">
        <v>3</v>
      </c>
      <c r="F536" s="116">
        <v>17</v>
      </c>
      <c r="G536" s="116">
        <v>15</v>
      </c>
      <c r="H536" s="69">
        <v>1534.6999999999998</v>
      </c>
      <c r="I536" s="69">
        <v>49.2</v>
      </c>
      <c r="J536" s="80">
        <v>0.33791620512152215</v>
      </c>
      <c r="K536" s="69">
        <v>518.6</v>
      </c>
      <c r="L536" s="80">
        <v>0</v>
      </c>
      <c r="M536" s="69">
        <v>0</v>
      </c>
      <c r="N536" s="80">
        <v>0</v>
      </c>
      <c r="O536" s="69">
        <v>0</v>
      </c>
      <c r="P536" s="69">
        <v>0</v>
      </c>
      <c r="Q536" s="69">
        <v>0</v>
      </c>
      <c r="R536" s="69">
        <v>59.9</v>
      </c>
      <c r="S536" s="69">
        <v>4.2</v>
      </c>
      <c r="T536" s="69">
        <v>206.12833333333333</v>
      </c>
      <c r="U536" s="80">
        <v>0.2</v>
      </c>
      <c r="V536" s="69"/>
      <c r="W536" s="80">
        <f t="shared" si="189"/>
        <v>0.2</v>
      </c>
      <c r="X536" s="69">
        <v>306.94</v>
      </c>
      <c r="Y536" s="69">
        <v>0</v>
      </c>
      <c r="Z536" s="69">
        <v>0</v>
      </c>
      <c r="AA536" s="69">
        <v>0</v>
      </c>
      <c r="AB536" s="60">
        <f>H536+I536+K536+M536+O536+P536+Q536+R536+S536+T536+V536+X536+Y536+Z536+AA536</f>
        <v>2679.6683333333335</v>
      </c>
      <c r="AC536" s="143">
        <v>209</v>
      </c>
      <c r="AD536" s="69">
        <f>AC536+Y536+X536+V536</f>
        <v>515.94000000000005</v>
      </c>
      <c r="AE536" s="69">
        <f>H536+I536+K536+M536+O536+Q536+R536+S536+T536+Z536+AA536</f>
        <v>2372.7283333333335</v>
      </c>
      <c r="AF536" s="277">
        <f t="shared" si="213"/>
        <v>0.7</v>
      </c>
      <c r="AG536" s="278">
        <f>H536*AF536</f>
        <v>1074.2899999999997</v>
      </c>
      <c r="AH536" s="278"/>
      <c r="AI536" s="225">
        <v>558.4</v>
      </c>
      <c r="AJ536" s="238">
        <v>0.70003257965726218</v>
      </c>
      <c r="AK536" s="60">
        <v>1074.3400000000001</v>
      </c>
      <c r="AL536" s="69">
        <v>107</v>
      </c>
      <c r="AM536" s="438">
        <v>5.0999999999999997E-2</v>
      </c>
      <c r="AN536" s="69">
        <v>78.3</v>
      </c>
    </row>
    <row r="537" spans="2:40" s="1" customFormat="1" ht="15.75" x14ac:dyDescent="0.25">
      <c r="B537" s="34">
        <v>525</v>
      </c>
      <c r="C537" s="683"/>
      <c r="D537" s="15" t="s">
        <v>903</v>
      </c>
      <c r="E537" s="116">
        <v>3</v>
      </c>
      <c r="F537" s="116">
        <v>20</v>
      </c>
      <c r="G537" s="116">
        <v>20</v>
      </c>
      <c r="H537" s="69">
        <v>1839.2</v>
      </c>
      <c r="I537" s="69">
        <v>36.5</v>
      </c>
      <c r="J537" s="80">
        <v>0.30208786428882123</v>
      </c>
      <c r="K537" s="69">
        <v>555.6</v>
      </c>
      <c r="L537" s="80">
        <v>0</v>
      </c>
      <c r="M537" s="69">
        <v>0</v>
      </c>
      <c r="N537" s="80">
        <v>0</v>
      </c>
      <c r="O537" s="69">
        <v>0</v>
      </c>
      <c r="P537" s="69">
        <v>0</v>
      </c>
      <c r="Q537" s="69">
        <v>0</v>
      </c>
      <c r="R537" s="69">
        <v>96.5</v>
      </c>
      <c r="S537" s="69">
        <v>4.2</v>
      </c>
      <c r="T537" s="69">
        <v>241.65333333333334</v>
      </c>
      <c r="U537" s="80">
        <v>0.19999999999999998</v>
      </c>
      <c r="V537" s="69"/>
      <c r="W537" s="80">
        <f t="shared" ref="W537:W600" si="214">X537/H537</f>
        <v>0.19999999999999998</v>
      </c>
      <c r="X537" s="69">
        <v>367.84</v>
      </c>
      <c r="Y537" s="69">
        <v>0</v>
      </c>
      <c r="Z537" s="69">
        <v>0</v>
      </c>
      <c r="AA537" s="69">
        <v>0</v>
      </c>
      <c r="AB537" s="60">
        <f>H537+I537+K537+M537+O537+P537+Q537+R537+S537+T537+V537+X537+Y537+Z537+AA537</f>
        <v>3141.4933333333333</v>
      </c>
      <c r="AC537" s="143">
        <v>245</v>
      </c>
      <c r="AD537" s="69">
        <f>AC537+Y537+X537+V537</f>
        <v>612.83999999999992</v>
      </c>
      <c r="AE537" s="69">
        <f>H537+I537+K537+M537+O537+Q537+R537+S537+T537+Z537+AA537</f>
        <v>2773.6533333333332</v>
      </c>
      <c r="AF537" s="277">
        <f t="shared" si="213"/>
        <v>0.7</v>
      </c>
      <c r="AG537" s="278">
        <f>H537*AF537</f>
        <v>1287.44</v>
      </c>
      <c r="AH537" s="278"/>
      <c r="AI537" s="225">
        <v>674.6</v>
      </c>
      <c r="AJ537" s="238">
        <v>0.70000000000000007</v>
      </c>
      <c r="AK537" s="60">
        <v>1287.44</v>
      </c>
      <c r="AL537" s="69">
        <v>131</v>
      </c>
      <c r="AM537" s="438">
        <v>5.0999999999999997E-2</v>
      </c>
      <c r="AN537" s="69">
        <v>93.8</v>
      </c>
    </row>
    <row r="538" spans="2:40" s="1" customFormat="1" ht="15.75" x14ac:dyDescent="0.25">
      <c r="B538" s="34">
        <v>526</v>
      </c>
      <c r="C538" s="683"/>
      <c r="D538" s="15" t="s">
        <v>904</v>
      </c>
      <c r="E538" s="116">
        <v>3</v>
      </c>
      <c r="F538" s="116">
        <v>14</v>
      </c>
      <c r="G538" s="116">
        <v>14</v>
      </c>
      <c r="H538" s="69">
        <v>1382.6999999999998</v>
      </c>
      <c r="I538" s="69">
        <v>58.8</v>
      </c>
      <c r="J538" s="80">
        <v>0.37094091270702251</v>
      </c>
      <c r="K538" s="69">
        <v>512.9</v>
      </c>
      <c r="L538" s="80">
        <v>0</v>
      </c>
      <c r="M538" s="69">
        <v>0</v>
      </c>
      <c r="N538" s="80">
        <v>0</v>
      </c>
      <c r="O538" s="69">
        <v>0</v>
      </c>
      <c r="P538" s="69">
        <v>0</v>
      </c>
      <c r="Q538" s="69">
        <v>0</v>
      </c>
      <c r="R538" s="69">
        <v>37.9</v>
      </c>
      <c r="S538" s="69">
        <v>4.2</v>
      </c>
      <c r="T538" s="69">
        <v>189.42000000000002</v>
      </c>
      <c r="U538" s="80">
        <v>0.20000000000000004</v>
      </c>
      <c r="V538" s="69"/>
      <c r="W538" s="80">
        <f t="shared" si="214"/>
        <v>0.20000000000000004</v>
      </c>
      <c r="X538" s="69">
        <v>276.54000000000002</v>
      </c>
      <c r="Y538" s="69">
        <v>0</v>
      </c>
      <c r="Z538" s="69">
        <v>0</v>
      </c>
      <c r="AA538" s="69">
        <v>0</v>
      </c>
      <c r="AB538" s="60">
        <f>H538+I538+K538+M538+O538+P538+Q538+R538+S538+T538+V538+X538+Y538+Z538+AA538</f>
        <v>2462.4599999999996</v>
      </c>
      <c r="AC538" s="143">
        <v>192</v>
      </c>
      <c r="AD538" s="69">
        <f>AC538+Y538+X538+V538</f>
        <v>468.54</v>
      </c>
      <c r="AE538" s="69">
        <f>H538+I538+K538+M538+O538+Q538+R538+S538+T538+Z538+AA538</f>
        <v>2185.9199999999996</v>
      </c>
      <c r="AF538" s="277">
        <f t="shared" si="213"/>
        <v>0.7</v>
      </c>
      <c r="AG538" s="278">
        <f>H538*AF538</f>
        <v>967.88999999999976</v>
      </c>
      <c r="AH538" s="278"/>
      <c r="AI538" s="225">
        <v>499.4</v>
      </c>
      <c r="AJ538" s="238">
        <v>0.70003616113401335</v>
      </c>
      <c r="AK538" s="60">
        <v>967.94</v>
      </c>
      <c r="AL538" s="69"/>
      <c r="AM538" s="438">
        <v>0</v>
      </c>
      <c r="AN538" s="69">
        <v>0</v>
      </c>
    </row>
    <row r="539" spans="2:40" s="1" customFormat="1" ht="15.75" customHeight="1" x14ac:dyDescent="0.25">
      <c r="B539" s="34">
        <v>527</v>
      </c>
      <c r="C539" s="683" t="s">
        <v>442</v>
      </c>
      <c r="D539" s="22" t="s">
        <v>124</v>
      </c>
      <c r="E539" s="125">
        <f t="shared" ref="E539:AB539" si="215">SUM(E540:E541)</f>
        <v>9</v>
      </c>
      <c r="F539" s="125">
        <f t="shared" si="215"/>
        <v>48</v>
      </c>
      <c r="G539" s="125">
        <f t="shared" si="215"/>
        <v>46</v>
      </c>
      <c r="H539" s="57">
        <f t="shared" si="215"/>
        <v>4366.5999999999995</v>
      </c>
      <c r="I539" s="57">
        <f t="shared" si="215"/>
        <v>150</v>
      </c>
      <c r="J539" s="82">
        <f>K539/H539</f>
        <v>0.29392204461136817</v>
      </c>
      <c r="K539" s="57">
        <f t="shared" si="215"/>
        <v>1283.44</v>
      </c>
      <c r="L539" s="82">
        <f>M539/H539</f>
        <v>0</v>
      </c>
      <c r="M539" s="57">
        <f t="shared" si="215"/>
        <v>0</v>
      </c>
      <c r="N539" s="82">
        <f t="shared" si="215"/>
        <v>0</v>
      </c>
      <c r="O539" s="57">
        <f t="shared" si="215"/>
        <v>0</v>
      </c>
      <c r="P539" s="57">
        <f t="shared" si="215"/>
        <v>0</v>
      </c>
      <c r="Q539" s="57">
        <f t="shared" si="215"/>
        <v>0</v>
      </c>
      <c r="R539" s="57">
        <f t="shared" si="215"/>
        <v>125.1</v>
      </c>
      <c r="S539" s="57">
        <f t="shared" si="215"/>
        <v>8.4</v>
      </c>
      <c r="T539" s="57">
        <f t="shared" si="215"/>
        <v>567.23833333333334</v>
      </c>
      <c r="U539" s="82">
        <f>V539/H539</f>
        <v>0</v>
      </c>
      <c r="V539" s="57">
        <f t="shared" si="215"/>
        <v>0</v>
      </c>
      <c r="W539" s="82">
        <f t="shared" si="214"/>
        <v>0.2</v>
      </c>
      <c r="X539" s="57">
        <f t="shared" ref="X539" si="216">SUM(X540:X541)</f>
        <v>873.31999999999994</v>
      </c>
      <c r="Y539" s="57">
        <f t="shared" si="215"/>
        <v>0</v>
      </c>
      <c r="Z539" s="57">
        <f t="shared" si="215"/>
        <v>0</v>
      </c>
      <c r="AA539" s="57">
        <f t="shared" si="215"/>
        <v>0</v>
      </c>
      <c r="AB539" s="57">
        <f t="shared" si="215"/>
        <v>7374.0983333333315</v>
      </c>
      <c r="AC539" s="141">
        <f>SUM(AC540:AC541)</f>
        <v>574.90000000000009</v>
      </c>
      <c r="AD539" s="141">
        <f>SUM(AD540:AD541)</f>
        <v>1448.2199999999998</v>
      </c>
      <c r="AE539" s="141">
        <f>SUM(AE540:AE541)</f>
        <v>6500.7783333333318</v>
      </c>
      <c r="AF539" s="269">
        <f t="shared" si="213"/>
        <v>0.7</v>
      </c>
      <c r="AG539" s="270">
        <f>SUM(AG540:AG541)</f>
        <v>3056.62</v>
      </c>
      <c r="AH539" s="270"/>
      <c r="AI539" s="141">
        <v>1608.4</v>
      </c>
      <c r="AJ539" s="233">
        <v>0.70000000000000007</v>
      </c>
      <c r="AK539" s="57">
        <v>3056.62</v>
      </c>
      <c r="AL539" s="57"/>
      <c r="AM539" s="433">
        <v>0</v>
      </c>
      <c r="AN539" s="57">
        <v>310</v>
      </c>
    </row>
    <row r="540" spans="2:40" s="1" customFormat="1" ht="15.75" x14ac:dyDescent="0.25">
      <c r="B540" s="34">
        <v>528</v>
      </c>
      <c r="C540" s="683"/>
      <c r="D540" s="15" t="s">
        <v>443</v>
      </c>
      <c r="E540" s="116">
        <v>4</v>
      </c>
      <c r="F540" s="116">
        <v>23</v>
      </c>
      <c r="G540" s="116">
        <v>21</v>
      </c>
      <c r="H540" s="69">
        <v>2011.3999999999999</v>
      </c>
      <c r="I540" s="69">
        <v>69.599999999999994</v>
      </c>
      <c r="J540" s="80">
        <v>0.24465546385602072</v>
      </c>
      <c r="K540" s="69">
        <v>492.1</v>
      </c>
      <c r="L540" s="80">
        <v>0</v>
      </c>
      <c r="M540" s="69">
        <v>0</v>
      </c>
      <c r="N540" s="80">
        <v>0</v>
      </c>
      <c r="O540" s="69">
        <v>0</v>
      </c>
      <c r="P540" s="69">
        <v>0</v>
      </c>
      <c r="Q540" s="69">
        <v>0</v>
      </c>
      <c r="R540" s="69">
        <v>87.199999999999989</v>
      </c>
      <c r="S540" s="69">
        <v>4.2</v>
      </c>
      <c r="T540" s="69">
        <v>255.565</v>
      </c>
      <c r="U540" s="80">
        <v>0.2</v>
      </c>
      <c r="V540" s="69"/>
      <c r="W540" s="80">
        <f t="shared" si="214"/>
        <v>0.2</v>
      </c>
      <c r="X540" s="69">
        <v>402.28</v>
      </c>
      <c r="Y540" s="69">
        <v>0</v>
      </c>
      <c r="Z540" s="69">
        <v>0</v>
      </c>
      <c r="AA540" s="69">
        <v>0</v>
      </c>
      <c r="AB540" s="60">
        <f>H540+I540+K540+M540+O540+P540+Q540+R540+S540+T540+V540+X540+Y540+Z540+AA540</f>
        <v>3322.3449999999993</v>
      </c>
      <c r="AC540" s="143">
        <v>259.10000000000002</v>
      </c>
      <c r="AD540" s="69">
        <f>AC540+Y540+X540+V540</f>
        <v>661.38</v>
      </c>
      <c r="AE540" s="69">
        <f>H540+I540+K540+M540+O540+Q540+R540+S540+T540+Z540+AA540</f>
        <v>2920.0649999999996</v>
      </c>
      <c r="AF540" s="277">
        <f t="shared" si="213"/>
        <v>0.7</v>
      </c>
      <c r="AG540" s="278">
        <f>H540*AF540</f>
        <v>1407.9799999999998</v>
      </c>
      <c r="AH540" s="278"/>
      <c r="AI540" s="225">
        <v>746.6</v>
      </c>
      <c r="AJ540" s="238">
        <v>0.70000000000000007</v>
      </c>
      <c r="AK540" s="60">
        <v>1407.98</v>
      </c>
      <c r="AL540" s="69">
        <v>172</v>
      </c>
      <c r="AM540" s="438">
        <v>7.0999999999999994E-2</v>
      </c>
      <c r="AN540" s="69">
        <v>142.80000000000001</v>
      </c>
    </row>
    <row r="541" spans="2:40" s="1" customFormat="1" ht="15.75" x14ac:dyDescent="0.25">
      <c r="B541" s="34">
        <v>529</v>
      </c>
      <c r="C541" s="683"/>
      <c r="D541" s="15" t="s">
        <v>444</v>
      </c>
      <c r="E541" s="116">
        <v>5</v>
      </c>
      <c r="F541" s="116">
        <v>25</v>
      </c>
      <c r="G541" s="116">
        <v>25</v>
      </c>
      <c r="H541" s="69">
        <v>2355.1999999999998</v>
      </c>
      <c r="I541" s="69">
        <v>80.400000000000006</v>
      </c>
      <c r="J541" s="80">
        <v>0.33599694293478261</v>
      </c>
      <c r="K541" s="69">
        <v>791.33999999999992</v>
      </c>
      <c r="L541" s="80">
        <v>0</v>
      </c>
      <c r="M541" s="69">
        <v>0</v>
      </c>
      <c r="N541" s="80">
        <v>0</v>
      </c>
      <c r="O541" s="69">
        <v>0</v>
      </c>
      <c r="P541" s="69">
        <v>0</v>
      </c>
      <c r="Q541" s="69">
        <v>0</v>
      </c>
      <c r="R541" s="69">
        <v>37.9</v>
      </c>
      <c r="S541" s="69">
        <v>4.2</v>
      </c>
      <c r="T541" s="69">
        <v>311.67333333333335</v>
      </c>
      <c r="U541" s="80">
        <v>0.2</v>
      </c>
      <c r="V541" s="69"/>
      <c r="W541" s="80">
        <f t="shared" si="214"/>
        <v>0.2</v>
      </c>
      <c r="X541" s="69">
        <v>471.03999999999996</v>
      </c>
      <c r="Y541" s="69">
        <v>0</v>
      </c>
      <c r="Z541" s="69">
        <v>0</v>
      </c>
      <c r="AA541" s="69">
        <v>0</v>
      </c>
      <c r="AB541" s="60">
        <f>H541+I541+K541+M541+O541+P541+Q541+R541+S541+T541+V541+X541+Y541+Z541+AA541</f>
        <v>4051.7533333333326</v>
      </c>
      <c r="AC541" s="143">
        <v>315.8</v>
      </c>
      <c r="AD541" s="69">
        <f>AC541+Y541+X541+V541</f>
        <v>786.83999999999992</v>
      </c>
      <c r="AE541" s="69">
        <f>H541+I541+K541+M541+O541+Q541+R541+S541+T541+Z541+AA541</f>
        <v>3580.7133333333327</v>
      </c>
      <c r="AF541" s="277">
        <f t="shared" si="213"/>
        <v>0.7</v>
      </c>
      <c r="AG541" s="278">
        <f>H541*AF541</f>
        <v>1648.6399999999999</v>
      </c>
      <c r="AH541" s="278"/>
      <c r="AI541" s="225">
        <v>861.8</v>
      </c>
      <c r="AJ541" s="238">
        <v>0.7</v>
      </c>
      <c r="AK541" s="60">
        <v>1648.6399999999999</v>
      </c>
      <c r="AL541" s="69">
        <v>167</v>
      </c>
      <c r="AM541" s="438">
        <v>7.0999999999999994E-2</v>
      </c>
      <c r="AN541" s="69">
        <v>167.2</v>
      </c>
    </row>
    <row r="542" spans="2:40" s="1" customFormat="1" ht="15.75" customHeight="1" x14ac:dyDescent="0.25">
      <c r="B542" s="34">
        <v>530</v>
      </c>
      <c r="C542" s="683" t="s">
        <v>445</v>
      </c>
      <c r="D542" s="22" t="s">
        <v>124</v>
      </c>
      <c r="E542" s="125">
        <f t="shared" ref="E542:AB542" si="217">SUM(E543:E546)</f>
        <v>17</v>
      </c>
      <c r="F542" s="125">
        <f t="shared" si="217"/>
        <v>87</v>
      </c>
      <c r="G542" s="125">
        <f t="shared" si="217"/>
        <v>83</v>
      </c>
      <c r="H542" s="57">
        <f t="shared" si="217"/>
        <v>8631</v>
      </c>
      <c r="I542" s="57">
        <f t="shared" si="217"/>
        <v>301.2</v>
      </c>
      <c r="J542" s="82">
        <f>K542/H542</f>
        <v>0.33227899432278996</v>
      </c>
      <c r="K542" s="57">
        <f t="shared" si="217"/>
        <v>2867.9</v>
      </c>
      <c r="L542" s="82">
        <f>M542/H542</f>
        <v>0</v>
      </c>
      <c r="M542" s="57">
        <f t="shared" si="217"/>
        <v>0</v>
      </c>
      <c r="N542" s="82">
        <f t="shared" si="217"/>
        <v>0</v>
      </c>
      <c r="O542" s="57">
        <f t="shared" si="217"/>
        <v>0</v>
      </c>
      <c r="P542" s="57">
        <f t="shared" si="217"/>
        <v>0</v>
      </c>
      <c r="Q542" s="57">
        <f t="shared" si="217"/>
        <v>0</v>
      </c>
      <c r="R542" s="57">
        <f t="shared" si="217"/>
        <v>156.20000000000002</v>
      </c>
      <c r="S542" s="57">
        <f t="shared" si="217"/>
        <v>19</v>
      </c>
      <c r="T542" s="57">
        <f t="shared" si="217"/>
        <v>1141.7916666666665</v>
      </c>
      <c r="U542" s="82">
        <f>V542/H542</f>
        <v>0</v>
      </c>
      <c r="V542" s="57">
        <f t="shared" si="217"/>
        <v>0</v>
      </c>
      <c r="W542" s="82">
        <f t="shared" si="214"/>
        <v>0.20000000000000004</v>
      </c>
      <c r="X542" s="57">
        <f t="shared" ref="X542" si="218">SUM(X543:X546)</f>
        <v>1726.2000000000003</v>
      </c>
      <c r="Y542" s="57">
        <f t="shared" si="217"/>
        <v>0</v>
      </c>
      <c r="Z542" s="57">
        <f t="shared" si="217"/>
        <v>0</v>
      </c>
      <c r="AA542" s="57">
        <f t="shared" si="217"/>
        <v>0</v>
      </c>
      <c r="AB542" s="57">
        <f t="shared" si="217"/>
        <v>14843.291666666668</v>
      </c>
      <c r="AC542" s="141">
        <f>SUM(AC543:AC546)</f>
        <v>1157.4000000000001</v>
      </c>
      <c r="AD542" s="141">
        <f>SUM(AD543:AD546)</f>
        <v>2883.5999999999995</v>
      </c>
      <c r="AE542" s="141">
        <f>SUM(AE543:AE546)</f>
        <v>13117.091666666667</v>
      </c>
      <c r="AF542" s="269">
        <f t="shared" si="213"/>
        <v>0.7</v>
      </c>
      <c r="AG542" s="270">
        <f>SUM(AG543:AG546)</f>
        <v>6041.7</v>
      </c>
      <c r="AH542" s="270"/>
      <c r="AI542" s="141">
        <v>3158.2</v>
      </c>
      <c r="AJ542" s="233">
        <v>0.70001158614297287</v>
      </c>
      <c r="AK542" s="57">
        <v>6041.7999999999993</v>
      </c>
      <c r="AL542" s="57"/>
      <c r="AM542" s="433">
        <v>0</v>
      </c>
      <c r="AN542" s="57">
        <v>255.1</v>
      </c>
    </row>
    <row r="543" spans="2:40" s="1" customFormat="1" ht="15.75" x14ac:dyDescent="0.25">
      <c r="B543" s="34">
        <v>531</v>
      </c>
      <c r="C543" s="683"/>
      <c r="D543" s="15" t="s">
        <v>446</v>
      </c>
      <c r="E543" s="116">
        <v>7</v>
      </c>
      <c r="F543" s="116">
        <v>33</v>
      </c>
      <c r="G543" s="116">
        <v>31</v>
      </c>
      <c r="H543" s="69">
        <v>2920.8</v>
      </c>
      <c r="I543" s="69">
        <v>98.399999999999991</v>
      </c>
      <c r="J543" s="80">
        <v>0.33593536017529441</v>
      </c>
      <c r="K543" s="69">
        <v>981.19999999999993</v>
      </c>
      <c r="L543" s="80">
        <v>0</v>
      </c>
      <c r="M543" s="69">
        <v>0</v>
      </c>
      <c r="N543" s="80">
        <v>0</v>
      </c>
      <c r="O543" s="69">
        <v>0</v>
      </c>
      <c r="P543" s="69">
        <v>0</v>
      </c>
      <c r="Q543" s="69">
        <v>0</v>
      </c>
      <c r="R543" s="69">
        <v>52.7</v>
      </c>
      <c r="S543" s="69">
        <v>4.2</v>
      </c>
      <c r="T543" s="69">
        <v>386.78833333333336</v>
      </c>
      <c r="U543" s="80">
        <v>0.2</v>
      </c>
      <c r="V543" s="69"/>
      <c r="W543" s="80">
        <f t="shared" si="214"/>
        <v>0.2</v>
      </c>
      <c r="X543" s="69">
        <v>584.16000000000008</v>
      </c>
      <c r="Y543" s="69">
        <v>0</v>
      </c>
      <c r="Z543" s="69">
        <v>0</v>
      </c>
      <c r="AA543" s="69">
        <v>0</v>
      </c>
      <c r="AB543" s="60">
        <f>H543+I543+K543+M543+O543+P543+Q543+R543+S543+T543+V543+X543+Y543+Z543+AA543</f>
        <v>5028.248333333333</v>
      </c>
      <c r="AC543" s="143">
        <v>392.1</v>
      </c>
      <c r="AD543" s="69">
        <f>AC543+Y543+X543+V543</f>
        <v>976.2600000000001</v>
      </c>
      <c r="AE543" s="69">
        <f>H543+I543+K543+M543+O543+Q543+R543+S543+T543+Z543+AA543</f>
        <v>4444.0883333333331</v>
      </c>
      <c r="AF543" s="277">
        <f t="shared" si="213"/>
        <v>0.7</v>
      </c>
      <c r="AG543" s="278">
        <f>H543*AF543</f>
        <v>2044.56</v>
      </c>
      <c r="AH543" s="278"/>
      <c r="AI543" s="225">
        <v>1068.3</v>
      </c>
      <c r="AJ543" s="238">
        <v>0.7</v>
      </c>
      <c r="AK543" s="60">
        <v>2044.56</v>
      </c>
      <c r="AL543" s="69">
        <v>131</v>
      </c>
      <c r="AM543" s="438">
        <v>5.0999999999999997E-2</v>
      </c>
      <c r="AN543" s="69">
        <v>149</v>
      </c>
    </row>
    <row r="544" spans="2:40" s="1" customFormat="1" ht="15.75" x14ac:dyDescent="0.25">
      <c r="B544" s="34">
        <v>532</v>
      </c>
      <c r="C544" s="683"/>
      <c r="D544" s="15" t="s">
        <v>447</v>
      </c>
      <c r="E544" s="116">
        <v>3</v>
      </c>
      <c r="F544" s="116">
        <v>21</v>
      </c>
      <c r="G544" s="116">
        <v>21</v>
      </c>
      <c r="H544" s="69">
        <v>2009.7</v>
      </c>
      <c r="I544" s="69">
        <v>75.599999999999994</v>
      </c>
      <c r="J544" s="80">
        <v>0.31362889983579634</v>
      </c>
      <c r="K544" s="69">
        <v>630.29999999999995</v>
      </c>
      <c r="L544" s="80">
        <v>0</v>
      </c>
      <c r="M544" s="69">
        <v>0</v>
      </c>
      <c r="N544" s="80">
        <v>0</v>
      </c>
      <c r="O544" s="69">
        <v>0</v>
      </c>
      <c r="P544" s="69">
        <v>0</v>
      </c>
      <c r="Q544" s="69">
        <v>0</v>
      </c>
      <c r="R544" s="69">
        <v>48.9</v>
      </c>
      <c r="S544" s="69">
        <v>4.2</v>
      </c>
      <c r="T544" s="69">
        <v>264.21999999999997</v>
      </c>
      <c r="U544" s="80">
        <v>0.2</v>
      </c>
      <c r="V544" s="69"/>
      <c r="W544" s="80">
        <f t="shared" si="214"/>
        <v>0.2</v>
      </c>
      <c r="X544" s="69">
        <v>401.94000000000005</v>
      </c>
      <c r="Y544" s="69">
        <v>0</v>
      </c>
      <c r="Z544" s="69">
        <v>0</v>
      </c>
      <c r="AA544" s="69">
        <v>0</v>
      </c>
      <c r="AB544" s="60">
        <f>H544+I544+K544+M544+O544+P544+Q544+R544+S544+T544+V544+X544+Y544+Z544+AA544</f>
        <v>3434.86</v>
      </c>
      <c r="AC544" s="143">
        <v>267.8</v>
      </c>
      <c r="AD544" s="69">
        <f>AC544+Y544+X544+V544</f>
        <v>669.74</v>
      </c>
      <c r="AE544" s="69">
        <f>H544+I544+K544+M544+O544+Q544+R544+S544+T544+Z544+AA544</f>
        <v>3032.92</v>
      </c>
      <c r="AF544" s="277">
        <f t="shared" si="213"/>
        <v>0.7</v>
      </c>
      <c r="AG544" s="278">
        <f>H544*AF544</f>
        <v>1406.79</v>
      </c>
      <c r="AH544" s="278"/>
      <c r="AI544" s="225">
        <v>737.1</v>
      </c>
      <c r="AJ544" s="238">
        <v>0.70002487933522417</v>
      </c>
      <c r="AK544" s="60">
        <v>1406.8400000000001</v>
      </c>
      <c r="AL544" s="69"/>
      <c r="AM544" s="438">
        <v>0</v>
      </c>
      <c r="AN544" s="69">
        <v>0</v>
      </c>
    </row>
    <row r="545" spans="2:40" s="1" customFormat="1" ht="15.75" x14ac:dyDescent="0.25">
      <c r="B545" s="34">
        <v>533</v>
      </c>
      <c r="C545" s="683"/>
      <c r="D545" s="15" t="s">
        <v>448</v>
      </c>
      <c r="E545" s="116">
        <v>4</v>
      </c>
      <c r="F545" s="116">
        <v>18</v>
      </c>
      <c r="G545" s="116">
        <v>17</v>
      </c>
      <c r="H545" s="69">
        <v>2080.6</v>
      </c>
      <c r="I545" s="69">
        <v>61.2</v>
      </c>
      <c r="J545" s="80">
        <v>0.31524560223012599</v>
      </c>
      <c r="K545" s="69">
        <v>655.90000000000009</v>
      </c>
      <c r="L545" s="80">
        <v>0</v>
      </c>
      <c r="M545" s="69">
        <v>0</v>
      </c>
      <c r="N545" s="80">
        <v>0</v>
      </c>
      <c r="O545" s="69">
        <v>0</v>
      </c>
      <c r="P545" s="69">
        <v>0</v>
      </c>
      <c r="Q545" s="69">
        <v>0</v>
      </c>
      <c r="R545" s="69">
        <v>27.3</v>
      </c>
      <c r="S545" s="69">
        <v>5.3</v>
      </c>
      <c r="T545" s="69">
        <v>270.53499999999997</v>
      </c>
      <c r="U545" s="80">
        <v>0.2</v>
      </c>
      <c r="V545" s="69"/>
      <c r="W545" s="80">
        <f t="shared" si="214"/>
        <v>0.2</v>
      </c>
      <c r="X545" s="69">
        <v>416.12</v>
      </c>
      <c r="Y545" s="69">
        <v>0</v>
      </c>
      <c r="Z545" s="69">
        <v>0</v>
      </c>
      <c r="AA545" s="69">
        <v>0</v>
      </c>
      <c r="AB545" s="60">
        <f>H545+I545+K545+M545+O545+P545+Q545+R545+S545+T545+V545+X545+Y545+Z545+AA545</f>
        <v>3516.9549999999999</v>
      </c>
      <c r="AC545" s="143">
        <v>274.2</v>
      </c>
      <c r="AD545" s="69">
        <f>AC545+Y545+X545+V545</f>
        <v>690.31999999999994</v>
      </c>
      <c r="AE545" s="69">
        <f>H545+I545+K545+M545+O545+Q545+R545+S545+T545+Z545+AA545</f>
        <v>3100.835</v>
      </c>
      <c r="AF545" s="277">
        <f t="shared" si="213"/>
        <v>0.7</v>
      </c>
      <c r="AG545" s="278">
        <f>H545*AF545</f>
        <v>1456.4199999999998</v>
      </c>
      <c r="AH545" s="278"/>
      <c r="AI545" s="225">
        <v>766.1</v>
      </c>
      <c r="AJ545" s="238">
        <v>0.70000000000000007</v>
      </c>
      <c r="AK545" s="60">
        <v>1456.42</v>
      </c>
      <c r="AL545" s="69">
        <v>105</v>
      </c>
      <c r="AM545" s="438">
        <v>5.0999999999999997E-2</v>
      </c>
      <c r="AN545" s="69">
        <v>106.1</v>
      </c>
    </row>
    <row r="546" spans="2:40" s="1" customFormat="1" ht="15.75" x14ac:dyDescent="0.25">
      <c r="B546" s="34">
        <v>534</v>
      </c>
      <c r="C546" s="683"/>
      <c r="D546" s="15" t="s">
        <v>449</v>
      </c>
      <c r="E546" s="116">
        <v>3</v>
      </c>
      <c r="F546" s="116">
        <v>15</v>
      </c>
      <c r="G546" s="116">
        <v>14</v>
      </c>
      <c r="H546" s="69">
        <v>1619.9</v>
      </c>
      <c r="I546" s="69">
        <v>66</v>
      </c>
      <c r="J546" s="80">
        <v>0.37070189517871471</v>
      </c>
      <c r="K546" s="69">
        <v>600.5</v>
      </c>
      <c r="L546" s="80">
        <v>0</v>
      </c>
      <c r="M546" s="69">
        <v>0</v>
      </c>
      <c r="N546" s="80">
        <v>0</v>
      </c>
      <c r="O546" s="69">
        <v>0</v>
      </c>
      <c r="P546" s="69">
        <v>0</v>
      </c>
      <c r="Q546" s="69">
        <v>0</v>
      </c>
      <c r="R546" s="69">
        <v>27.3</v>
      </c>
      <c r="S546" s="69">
        <v>5.3</v>
      </c>
      <c r="T546" s="69">
        <v>220.24833333333333</v>
      </c>
      <c r="U546" s="80">
        <v>0.2</v>
      </c>
      <c r="V546" s="69"/>
      <c r="W546" s="80">
        <f t="shared" si="214"/>
        <v>0.2</v>
      </c>
      <c r="X546" s="69">
        <v>323.98</v>
      </c>
      <c r="Y546" s="69">
        <v>0</v>
      </c>
      <c r="Z546" s="69">
        <v>0</v>
      </c>
      <c r="AA546" s="69">
        <v>0</v>
      </c>
      <c r="AB546" s="60">
        <f>H546+I546+K546+M546+O546+P546+Q546+R546+S546+T546+V546+X546+Y546+Z546+AA546</f>
        <v>2863.2283333333339</v>
      </c>
      <c r="AC546" s="143">
        <v>223.3</v>
      </c>
      <c r="AD546" s="69">
        <f>AC546+Y546+X546+V546</f>
        <v>547.28</v>
      </c>
      <c r="AE546" s="69">
        <f>H546+I546+K546+M546+O546+Q546+R546+S546+T546+Z546+AA546</f>
        <v>2539.2483333333339</v>
      </c>
      <c r="AF546" s="277">
        <f t="shared" si="213"/>
        <v>0.7</v>
      </c>
      <c r="AG546" s="278">
        <f>H546*AF546</f>
        <v>1133.93</v>
      </c>
      <c r="AH546" s="278"/>
      <c r="AI546" s="225">
        <v>586.70000000000005</v>
      </c>
      <c r="AJ546" s="238">
        <v>0.70003086610284582</v>
      </c>
      <c r="AK546" s="60">
        <v>1133.98</v>
      </c>
      <c r="AL546" s="69"/>
      <c r="AM546" s="438">
        <v>0</v>
      </c>
      <c r="AN546" s="69">
        <v>0</v>
      </c>
    </row>
    <row r="547" spans="2:40" s="1" customFormat="1" ht="15.75" customHeight="1" x14ac:dyDescent="0.25">
      <c r="B547" s="34">
        <v>535</v>
      </c>
      <c r="C547" s="683" t="s">
        <v>450</v>
      </c>
      <c r="D547" s="22" t="s">
        <v>124</v>
      </c>
      <c r="E547" s="125">
        <f t="shared" ref="E547:AB547" si="219">SUM(E548:E550)</f>
        <v>13</v>
      </c>
      <c r="F547" s="125">
        <f t="shared" si="219"/>
        <v>81</v>
      </c>
      <c r="G547" s="125">
        <f t="shared" si="219"/>
        <v>69</v>
      </c>
      <c r="H547" s="57">
        <f t="shared" si="219"/>
        <v>6726.7999999999993</v>
      </c>
      <c r="I547" s="57">
        <f t="shared" si="219"/>
        <v>218.4</v>
      </c>
      <c r="J547" s="82">
        <f>K547/H547</f>
        <v>0.28304691681037047</v>
      </c>
      <c r="K547" s="57">
        <f t="shared" si="219"/>
        <v>1904</v>
      </c>
      <c r="L547" s="82">
        <f>M547/H547</f>
        <v>0</v>
      </c>
      <c r="M547" s="57">
        <f t="shared" si="219"/>
        <v>0</v>
      </c>
      <c r="N547" s="82">
        <f t="shared" si="219"/>
        <v>0</v>
      </c>
      <c r="O547" s="57">
        <f t="shared" si="219"/>
        <v>0</v>
      </c>
      <c r="P547" s="57">
        <f t="shared" si="219"/>
        <v>0</v>
      </c>
      <c r="Q547" s="57">
        <f t="shared" si="219"/>
        <v>0</v>
      </c>
      <c r="R547" s="57">
        <f t="shared" si="219"/>
        <v>214.8</v>
      </c>
      <c r="S547" s="57">
        <f t="shared" si="219"/>
        <v>40</v>
      </c>
      <c r="T547" s="57">
        <f t="shared" si="219"/>
        <v>870.78</v>
      </c>
      <c r="U547" s="82">
        <f>V547/H547</f>
        <v>0</v>
      </c>
      <c r="V547" s="57">
        <f t="shared" si="219"/>
        <v>0</v>
      </c>
      <c r="W547" s="82">
        <f t="shared" si="214"/>
        <v>0.20000000000000004</v>
      </c>
      <c r="X547" s="57">
        <f t="shared" ref="X547" si="220">SUM(X548:X550)</f>
        <v>1345.3600000000001</v>
      </c>
      <c r="Y547" s="57">
        <f t="shared" si="219"/>
        <v>0</v>
      </c>
      <c r="Z547" s="57">
        <f t="shared" si="219"/>
        <v>0</v>
      </c>
      <c r="AA547" s="57">
        <f t="shared" si="219"/>
        <v>0</v>
      </c>
      <c r="AB547" s="57">
        <f t="shared" si="219"/>
        <v>11320.14</v>
      </c>
      <c r="AC547" s="141">
        <f>SUM(AC548:AC550)</f>
        <v>882.8</v>
      </c>
      <c r="AD547" s="141">
        <f>SUM(AD548:AD550)</f>
        <v>2228.16</v>
      </c>
      <c r="AE547" s="141">
        <f>SUM(AE548:AE550)</f>
        <v>9974.7799999999988</v>
      </c>
      <c r="AF547" s="269">
        <f t="shared" si="213"/>
        <v>0.7</v>
      </c>
      <c r="AG547" s="270">
        <f>SUM(AG548:AG550)</f>
        <v>4708.7599999999993</v>
      </c>
      <c r="AH547" s="270"/>
      <c r="AI547" s="141">
        <v>2480.6999999999998</v>
      </c>
      <c r="AJ547" s="233">
        <v>0.70001486590949635</v>
      </c>
      <c r="AK547" s="57">
        <v>4708.8599999999997</v>
      </c>
      <c r="AL547" s="57"/>
      <c r="AM547" s="433">
        <v>0</v>
      </c>
      <c r="AN547" s="57">
        <v>260.3</v>
      </c>
    </row>
    <row r="548" spans="2:40" s="1" customFormat="1" ht="15.75" x14ac:dyDescent="0.25">
      <c r="B548" s="34">
        <v>536</v>
      </c>
      <c r="C548" s="683"/>
      <c r="D548" s="15" t="s">
        <v>451</v>
      </c>
      <c r="E548" s="116">
        <v>7</v>
      </c>
      <c r="F548" s="116">
        <v>45</v>
      </c>
      <c r="G548" s="116">
        <v>37</v>
      </c>
      <c r="H548" s="69">
        <v>3373.7999999999997</v>
      </c>
      <c r="I548" s="69">
        <v>106.80000000000001</v>
      </c>
      <c r="J548" s="80">
        <v>0.26679115537376252</v>
      </c>
      <c r="K548" s="69">
        <v>900.09999999999991</v>
      </c>
      <c r="L548" s="80">
        <v>0</v>
      </c>
      <c r="M548" s="69">
        <v>0</v>
      </c>
      <c r="N548" s="80">
        <v>0</v>
      </c>
      <c r="O548" s="69">
        <v>0</v>
      </c>
      <c r="P548" s="69">
        <v>0</v>
      </c>
      <c r="Q548" s="69">
        <v>0</v>
      </c>
      <c r="R548" s="69">
        <v>111.4</v>
      </c>
      <c r="S548" s="69">
        <v>8.5</v>
      </c>
      <c r="T548" s="69">
        <v>431.28</v>
      </c>
      <c r="U548" s="80">
        <v>0.20000000000000004</v>
      </c>
      <c r="V548" s="69"/>
      <c r="W548" s="80">
        <f t="shared" si="214"/>
        <v>0.20000000000000004</v>
      </c>
      <c r="X548" s="69">
        <v>674.7600000000001</v>
      </c>
      <c r="Y548" s="69">
        <v>0</v>
      </c>
      <c r="Z548" s="69">
        <v>0</v>
      </c>
      <c r="AA548" s="69">
        <v>0</v>
      </c>
      <c r="AB548" s="60">
        <f>H548+I548+K548+M548+O548+P548+Q548+R548+S548+T548+V548+X548+Y548+Z548+AA548</f>
        <v>5606.6399999999994</v>
      </c>
      <c r="AC548" s="143">
        <v>437.2</v>
      </c>
      <c r="AD548" s="69">
        <f>AC548+Y548+X548+V548</f>
        <v>1111.96</v>
      </c>
      <c r="AE548" s="69">
        <f>H548+I548+K548+M548+O548+Q548+R548+S548+T548+Z548+AA548</f>
        <v>4931.8799999999992</v>
      </c>
      <c r="AF548" s="277">
        <f t="shared" si="213"/>
        <v>0.7</v>
      </c>
      <c r="AG548" s="278">
        <f>H548*AF548</f>
        <v>2361.66</v>
      </c>
      <c r="AH548" s="278"/>
      <c r="AI548" s="225">
        <v>1249.7</v>
      </c>
      <c r="AJ548" s="238">
        <v>0.70000000000000007</v>
      </c>
      <c r="AK548" s="60">
        <v>2361.66</v>
      </c>
      <c r="AL548" s="69">
        <v>130</v>
      </c>
      <c r="AM548" s="438">
        <v>5.0999999999999997E-2</v>
      </c>
      <c r="AN548" s="69">
        <v>172.1</v>
      </c>
    </row>
    <row r="549" spans="2:40" s="1" customFormat="1" ht="15.75" x14ac:dyDescent="0.25">
      <c r="B549" s="34">
        <v>537</v>
      </c>
      <c r="C549" s="683"/>
      <c r="D549" s="15" t="s">
        <v>452</v>
      </c>
      <c r="E549" s="116">
        <v>3</v>
      </c>
      <c r="F549" s="116">
        <v>19</v>
      </c>
      <c r="G549" s="116">
        <v>18</v>
      </c>
      <c r="H549" s="69">
        <v>1622.7</v>
      </c>
      <c r="I549" s="69">
        <v>61.2</v>
      </c>
      <c r="J549" s="80">
        <v>0.28341652800887412</v>
      </c>
      <c r="K549" s="69">
        <v>459.90000000000003</v>
      </c>
      <c r="L549" s="80">
        <v>0</v>
      </c>
      <c r="M549" s="69">
        <v>0</v>
      </c>
      <c r="N549" s="80">
        <v>0</v>
      </c>
      <c r="O549" s="69">
        <v>0</v>
      </c>
      <c r="P549" s="69">
        <v>0</v>
      </c>
      <c r="Q549" s="69">
        <v>0</v>
      </c>
      <c r="R549" s="69">
        <v>98.1</v>
      </c>
      <c r="S549" s="69">
        <v>4.2</v>
      </c>
      <c r="T549" s="69">
        <v>214.22</v>
      </c>
      <c r="U549" s="80">
        <v>0.19999999999999998</v>
      </c>
      <c r="V549" s="69"/>
      <c r="W549" s="80">
        <f t="shared" si="214"/>
        <v>0.19999999999999998</v>
      </c>
      <c r="X549" s="69">
        <v>324.53999999999996</v>
      </c>
      <c r="Y549" s="69">
        <v>0</v>
      </c>
      <c r="Z549" s="69">
        <v>0</v>
      </c>
      <c r="AA549" s="69">
        <v>0</v>
      </c>
      <c r="AB549" s="60">
        <f>H549+I549+K549+M549+O549+P549+Q549+R549+S549+T549+V549+X549+Y549+Z549+AA549</f>
        <v>2784.8599999999997</v>
      </c>
      <c r="AC549" s="143">
        <v>217.2</v>
      </c>
      <c r="AD549" s="69">
        <f>AC549+Y549+X549+V549</f>
        <v>541.74</v>
      </c>
      <c r="AE549" s="69">
        <f>H549+I549+K549+M549+O549+Q549+R549+S549+T549+Z549+AA549</f>
        <v>2460.3199999999997</v>
      </c>
      <c r="AF549" s="277">
        <f t="shared" si="213"/>
        <v>0.7</v>
      </c>
      <c r="AG549" s="278">
        <f>H549*AF549</f>
        <v>1135.8899999999999</v>
      </c>
      <c r="AH549" s="278"/>
      <c r="AI549" s="225">
        <v>594.20000000000005</v>
      </c>
      <c r="AJ549" s="238">
        <v>0.70003081284279289</v>
      </c>
      <c r="AK549" s="60">
        <v>1135.94</v>
      </c>
      <c r="AL549" s="69"/>
      <c r="AM549" s="438">
        <v>0</v>
      </c>
      <c r="AN549" s="69">
        <v>0</v>
      </c>
    </row>
    <row r="550" spans="2:40" s="1" customFormat="1" ht="15.75" x14ac:dyDescent="0.25">
      <c r="B550" s="34">
        <v>538</v>
      </c>
      <c r="C550" s="683"/>
      <c r="D550" s="15" t="s">
        <v>453</v>
      </c>
      <c r="E550" s="116">
        <v>3</v>
      </c>
      <c r="F550" s="116">
        <v>17</v>
      </c>
      <c r="G550" s="116">
        <v>14</v>
      </c>
      <c r="H550" s="69">
        <v>1730.2999999999997</v>
      </c>
      <c r="I550" s="69">
        <v>50.4</v>
      </c>
      <c r="J550" s="80">
        <v>0.31439634745419875</v>
      </c>
      <c r="K550" s="69">
        <v>544</v>
      </c>
      <c r="L550" s="80">
        <v>0</v>
      </c>
      <c r="M550" s="69">
        <v>0</v>
      </c>
      <c r="N550" s="80">
        <v>0</v>
      </c>
      <c r="O550" s="69">
        <v>0</v>
      </c>
      <c r="P550" s="69">
        <v>0</v>
      </c>
      <c r="Q550" s="69">
        <v>0</v>
      </c>
      <c r="R550" s="69">
        <v>5.3</v>
      </c>
      <c r="S550" s="69">
        <v>27.3</v>
      </c>
      <c r="T550" s="69">
        <v>225.28000000000003</v>
      </c>
      <c r="U550" s="80">
        <v>0.20000000000000007</v>
      </c>
      <c r="V550" s="69"/>
      <c r="W550" s="80">
        <f t="shared" si="214"/>
        <v>0.20000000000000007</v>
      </c>
      <c r="X550" s="69">
        <v>346.06000000000006</v>
      </c>
      <c r="Y550" s="69">
        <v>0</v>
      </c>
      <c r="Z550" s="69">
        <v>0</v>
      </c>
      <c r="AA550" s="69">
        <v>0</v>
      </c>
      <c r="AB550" s="60">
        <f>H550+I550+K550+M550+O550+P550+Q550+R550+S550+T550+V550+X550+Y550+Z550+AA550</f>
        <v>2928.6400000000003</v>
      </c>
      <c r="AC550" s="143">
        <v>228.4</v>
      </c>
      <c r="AD550" s="69">
        <f>AC550+Y550+X550+V550</f>
        <v>574.46</v>
      </c>
      <c r="AE550" s="69">
        <f>H550+I550+K550+M550+O550+Q550+R550+S550+T550+Z550+AA550</f>
        <v>2582.5800000000004</v>
      </c>
      <c r="AF550" s="277">
        <f t="shared" si="213"/>
        <v>0.7</v>
      </c>
      <c r="AG550" s="278">
        <f>H550*AF550</f>
        <v>1211.2099999999998</v>
      </c>
      <c r="AH550" s="278"/>
      <c r="AI550" s="225">
        <v>636.79999999999995</v>
      </c>
      <c r="AJ550" s="238">
        <v>0.70002889672311175</v>
      </c>
      <c r="AK550" s="60">
        <v>1211.26</v>
      </c>
      <c r="AL550" s="69">
        <v>121</v>
      </c>
      <c r="AM550" s="438">
        <v>5.0999999999999997E-2</v>
      </c>
      <c r="AN550" s="69">
        <v>88.2</v>
      </c>
    </row>
    <row r="551" spans="2:40" s="1" customFormat="1" ht="15.75" customHeight="1" x14ac:dyDescent="0.25">
      <c r="B551" s="34">
        <v>539</v>
      </c>
      <c r="C551" s="683" t="s">
        <v>454</v>
      </c>
      <c r="D551" s="22" t="s">
        <v>124</v>
      </c>
      <c r="E551" s="125">
        <f t="shared" ref="E551:AB551" si="221">SUM(E552:E553)</f>
        <v>10</v>
      </c>
      <c r="F551" s="125">
        <f t="shared" si="221"/>
        <v>52</v>
      </c>
      <c r="G551" s="125">
        <f t="shared" si="221"/>
        <v>48</v>
      </c>
      <c r="H551" s="57">
        <f t="shared" si="221"/>
        <v>4390.3</v>
      </c>
      <c r="I551" s="57">
        <f t="shared" si="221"/>
        <v>132.6</v>
      </c>
      <c r="J551" s="82">
        <f>K551/H551</f>
        <v>0.28836298202856298</v>
      </c>
      <c r="K551" s="57">
        <f t="shared" si="221"/>
        <v>1266</v>
      </c>
      <c r="L551" s="82">
        <f>M551/H551</f>
        <v>0</v>
      </c>
      <c r="M551" s="57">
        <f t="shared" si="221"/>
        <v>0</v>
      </c>
      <c r="N551" s="82">
        <f t="shared" si="221"/>
        <v>0</v>
      </c>
      <c r="O551" s="57">
        <f t="shared" si="221"/>
        <v>0</v>
      </c>
      <c r="P551" s="57">
        <f t="shared" si="221"/>
        <v>0</v>
      </c>
      <c r="Q551" s="57">
        <f t="shared" si="221"/>
        <v>0</v>
      </c>
      <c r="R551" s="57">
        <f t="shared" si="221"/>
        <v>109.4</v>
      </c>
      <c r="S551" s="57">
        <f t="shared" si="221"/>
        <v>8.4</v>
      </c>
      <c r="T551" s="57">
        <f t="shared" si="221"/>
        <v>565.39666666666676</v>
      </c>
      <c r="U551" s="82">
        <f>V551/H551</f>
        <v>0</v>
      </c>
      <c r="V551" s="57">
        <f t="shared" si="221"/>
        <v>0</v>
      </c>
      <c r="W551" s="82">
        <f t="shared" si="214"/>
        <v>0.2</v>
      </c>
      <c r="X551" s="57">
        <f t="shared" ref="X551" si="222">SUM(X552:X553)</f>
        <v>878.06000000000006</v>
      </c>
      <c r="Y551" s="57">
        <f t="shared" si="221"/>
        <v>0</v>
      </c>
      <c r="Z551" s="57">
        <f t="shared" si="221"/>
        <v>0</v>
      </c>
      <c r="AA551" s="57">
        <f t="shared" si="221"/>
        <v>0</v>
      </c>
      <c r="AB551" s="57">
        <f t="shared" si="221"/>
        <v>7350.1566666666668</v>
      </c>
      <c r="AC551" s="141">
        <f>SUM(AC552:AC553)</f>
        <v>573.09999999999991</v>
      </c>
      <c r="AD551" s="141">
        <f>SUM(AD552:AD553)</f>
        <v>1451.16</v>
      </c>
      <c r="AE551" s="141">
        <f>SUM(AE552:AE553)</f>
        <v>6472.0966666666664</v>
      </c>
      <c r="AF551" s="269">
        <f t="shared" si="213"/>
        <v>0.7</v>
      </c>
      <c r="AG551" s="270">
        <f>SUM(AG552:AG553)</f>
        <v>3073.21</v>
      </c>
      <c r="AH551" s="270"/>
      <c r="AI551" s="141">
        <v>1622.1</v>
      </c>
      <c r="AJ551" s="233">
        <v>0.7000113887433661</v>
      </c>
      <c r="AK551" s="57">
        <v>3073.26</v>
      </c>
      <c r="AL551" s="57"/>
      <c r="AM551" s="433">
        <v>0</v>
      </c>
      <c r="AN551" s="57">
        <v>271.5</v>
      </c>
    </row>
    <row r="552" spans="2:40" s="1" customFormat="1" ht="15.75" x14ac:dyDescent="0.25">
      <c r="B552" s="34">
        <v>540</v>
      </c>
      <c r="C552" s="683"/>
      <c r="D552" s="15" t="s">
        <v>455</v>
      </c>
      <c r="E552" s="116">
        <v>6</v>
      </c>
      <c r="F552" s="116">
        <v>30</v>
      </c>
      <c r="G552" s="116">
        <v>27</v>
      </c>
      <c r="H552" s="69">
        <v>2380.5</v>
      </c>
      <c r="I552" s="69">
        <v>54.6</v>
      </c>
      <c r="J552" s="80">
        <v>0.27893299726948118</v>
      </c>
      <c r="K552" s="69">
        <v>664</v>
      </c>
      <c r="L552" s="80">
        <v>0</v>
      </c>
      <c r="M552" s="69">
        <v>0</v>
      </c>
      <c r="N552" s="80">
        <v>0</v>
      </c>
      <c r="O552" s="69">
        <v>0</v>
      </c>
      <c r="P552" s="69">
        <v>0</v>
      </c>
      <c r="Q552" s="69">
        <v>0</v>
      </c>
      <c r="R552" s="69">
        <v>71.5</v>
      </c>
      <c r="S552" s="69">
        <v>4.2</v>
      </c>
      <c r="T552" s="69">
        <v>304.24166666666667</v>
      </c>
      <c r="U552" s="80">
        <v>0.2</v>
      </c>
      <c r="V552" s="69"/>
      <c r="W552" s="80">
        <f t="shared" si="214"/>
        <v>0.2</v>
      </c>
      <c r="X552" s="69">
        <v>476.1</v>
      </c>
      <c r="Y552" s="69">
        <v>0</v>
      </c>
      <c r="Z552" s="69">
        <v>0</v>
      </c>
      <c r="AA552" s="69">
        <v>0</v>
      </c>
      <c r="AB552" s="60">
        <f>H552+I552+K552+M552+O552+P552+Q552+R552+S552+T552+V552+X552+Y552+Z552+AA552</f>
        <v>3955.1416666666664</v>
      </c>
      <c r="AC552" s="143">
        <v>308.39999999999998</v>
      </c>
      <c r="AD552" s="69">
        <f>AC552+Y552+X552+V552</f>
        <v>784.5</v>
      </c>
      <c r="AE552" s="69">
        <f>H552+I552+K552+M552+O552+Q552+R552+S552+T552+Z552+AA552</f>
        <v>3479.0416666666665</v>
      </c>
      <c r="AF552" s="277">
        <f t="shared" si="213"/>
        <v>0.7</v>
      </c>
      <c r="AG552" s="278">
        <f>H552*AF552</f>
        <v>1666.35</v>
      </c>
      <c r="AH552" s="278"/>
      <c r="AI552" s="225">
        <v>881.9</v>
      </c>
      <c r="AJ552" s="238">
        <v>0.70002100399075828</v>
      </c>
      <c r="AK552" s="60">
        <v>1666.4</v>
      </c>
      <c r="AL552" s="69">
        <v>170</v>
      </c>
      <c r="AM552" s="438">
        <v>7.0999999999999994E-2</v>
      </c>
      <c r="AN552" s="69">
        <v>169</v>
      </c>
    </row>
    <row r="553" spans="2:40" s="1" customFormat="1" ht="15.75" x14ac:dyDescent="0.25">
      <c r="B553" s="34">
        <v>541</v>
      </c>
      <c r="C553" s="683"/>
      <c r="D553" s="15" t="s">
        <v>456</v>
      </c>
      <c r="E553" s="116">
        <v>4</v>
      </c>
      <c r="F553" s="116">
        <v>22</v>
      </c>
      <c r="G553" s="116">
        <v>21</v>
      </c>
      <c r="H553" s="69">
        <v>2009.8000000000002</v>
      </c>
      <c r="I553" s="69">
        <v>78</v>
      </c>
      <c r="J553" s="80">
        <v>0.29953229177032537</v>
      </c>
      <c r="K553" s="69">
        <v>602</v>
      </c>
      <c r="L553" s="80">
        <v>0</v>
      </c>
      <c r="M553" s="69">
        <v>0</v>
      </c>
      <c r="N553" s="80">
        <v>0</v>
      </c>
      <c r="O553" s="69">
        <v>0</v>
      </c>
      <c r="P553" s="69">
        <v>0</v>
      </c>
      <c r="Q553" s="69">
        <v>0</v>
      </c>
      <c r="R553" s="69">
        <v>37.9</v>
      </c>
      <c r="S553" s="69">
        <v>4.2</v>
      </c>
      <c r="T553" s="69">
        <v>261.15500000000003</v>
      </c>
      <c r="U553" s="80">
        <v>0.2</v>
      </c>
      <c r="V553" s="69"/>
      <c r="W553" s="80">
        <f t="shared" si="214"/>
        <v>0.2</v>
      </c>
      <c r="X553" s="69">
        <v>401.96000000000004</v>
      </c>
      <c r="Y553" s="69">
        <v>0</v>
      </c>
      <c r="Z553" s="69">
        <v>0</v>
      </c>
      <c r="AA553" s="69">
        <v>0</v>
      </c>
      <c r="AB553" s="60">
        <f>H553+I553+K553+M553+O553+P553+Q553+R553+S553+T553+V553+X553+Y553+Z553+AA553</f>
        <v>3395.0150000000003</v>
      </c>
      <c r="AC553" s="143">
        <v>264.7</v>
      </c>
      <c r="AD553" s="69">
        <f>AC553+Y553+X553+V553</f>
        <v>666.66000000000008</v>
      </c>
      <c r="AE553" s="69">
        <f>H553+I553+K553+M553+O553+Q553+R553+S553+T553+Z553+AA553</f>
        <v>2993.0550000000003</v>
      </c>
      <c r="AF553" s="277">
        <f t="shared" si="213"/>
        <v>0.7</v>
      </c>
      <c r="AG553" s="278">
        <f>H553*AF553</f>
        <v>1406.8600000000001</v>
      </c>
      <c r="AH553" s="278"/>
      <c r="AI553" s="225">
        <v>740.2</v>
      </c>
      <c r="AJ553" s="238">
        <v>0.7</v>
      </c>
      <c r="AK553" s="60">
        <v>1406.8600000000001</v>
      </c>
      <c r="AL553" s="69">
        <v>143</v>
      </c>
      <c r="AM553" s="438">
        <v>5.0999999999999997E-2</v>
      </c>
      <c r="AN553" s="69">
        <v>102.5</v>
      </c>
    </row>
    <row r="554" spans="2:40" s="1" customFormat="1" ht="15.75" customHeight="1" x14ac:dyDescent="0.25">
      <c r="B554" s="34">
        <v>542</v>
      </c>
      <c r="C554" s="683" t="s">
        <v>457</v>
      </c>
      <c r="D554" s="22" t="s">
        <v>124</v>
      </c>
      <c r="E554" s="125">
        <f t="shared" ref="E554:AB554" si="223">SUM(E555:E556)</f>
        <v>12</v>
      </c>
      <c r="F554" s="125">
        <f t="shared" si="223"/>
        <v>49</v>
      </c>
      <c r="G554" s="125">
        <f t="shared" si="223"/>
        <v>44</v>
      </c>
      <c r="H554" s="57">
        <f t="shared" si="223"/>
        <v>4197.1000000000004</v>
      </c>
      <c r="I554" s="57">
        <f t="shared" si="223"/>
        <v>116.4</v>
      </c>
      <c r="J554" s="82">
        <f>K554/H554</f>
        <v>0.2383550546806128</v>
      </c>
      <c r="K554" s="57">
        <f t="shared" si="223"/>
        <v>1000.4000000000001</v>
      </c>
      <c r="L554" s="82">
        <f>M554/H554</f>
        <v>0</v>
      </c>
      <c r="M554" s="57">
        <f t="shared" si="223"/>
        <v>0</v>
      </c>
      <c r="N554" s="82">
        <f t="shared" si="223"/>
        <v>0</v>
      </c>
      <c r="O554" s="57">
        <f t="shared" si="223"/>
        <v>0</v>
      </c>
      <c r="P554" s="57">
        <f t="shared" si="223"/>
        <v>0</v>
      </c>
      <c r="Q554" s="57">
        <f t="shared" si="223"/>
        <v>0</v>
      </c>
      <c r="R554" s="57">
        <f t="shared" si="223"/>
        <v>199.2</v>
      </c>
      <c r="S554" s="57">
        <f t="shared" si="223"/>
        <v>8.4</v>
      </c>
      <c r="T554" s="57">
        <f t="shared" si="223"/>
        <v>530.07666666666671</v>
      </c>
      <c r="U554" s="82">
        <f>V554/H554</f>
        <v>0</v>
      </c>
      <c r="V554" s="57">
        <f t="shared" si="223"/>
        <v>0</v>
      </c>
      <c r="W554" s="82">
        <f t="shared" si="214"/>
        <v>0.2</v>
      </c>
      <c r="X554" s="57">
        <f t="shared" ref="X554" si="224">SUM(X555:X556)</f>
        <v>839.42000000000007</v>
      </c>
      <c r="Y554" s="57">
        <f t="shared" si="223"/>
        <v>0</v>
      </c>
      <c r="Z554" s="57">
        <f t="shared" si="223"/>
        <v>0</v>
      </c>
      <c r="AA554" s="57">
        <f t="shared" si="223"/>
        <v>0</v>
      </c>
      <c r="AB554" s="57">
        <f t="shared" si="223"/>
        <v>6890.9966666666678</v>
      </c>
      <c r="AC554" s="141">
        <f>SUM(AC555:AC556)</f>
        <v>537.40000000000009</v>
      </c>
      <c r="AD554" s="141">
        <f>SUM(AD555:AD556)</f>
        <v>1376.8200000000002</v>
      </c>
      <c r="AE554" s="141">
        <f>SUM(AE555:AE556)</f>
        <v>6051.5766666666677</v>
      </c>
      <c r="AF554" s="269">
        <f t="shared" si="213"/>
        <v>0.7</v>
      </c>
      <c r="AG554" s="270">
        <f>SUM(AG555:AG556)</f>
        <v>2937.9700000000003</v>
      </c>
      <c r="AH554" s="270"/>
      <c r="AI554" s="141">
        <v>1561.2</v>
      </c>
      <c r="AJ554" s="233">
        <v>0.70001191298753906</v>
      </c>
      <c r="AK554" s="57">
        <v>2938.0200000000004</v>
      </c>
      <c r="AL554" s="57"/>
      <c r="AM554" s="433">
        <v>0</v>
      </c>
      <c r="AN554" s="57">
        <v>257</v>
      </c>
    </row>
    <row r="555" spans="2:40" s="1" customFormat="1" ht="15.75" x14ac:dyDescent="0.25">
      <c r="B555" s="34">
        <v>543</v>
      </c>
      <c r="C555" s="683"/>
      <c r="D555" s="15" t="s">
        <v>458</v>
      </c>
      <c r="E555" s="116">
        <v>5</v>
      </c>
      <c r="F555" s="116">
        <v>23</v>
      </c>
      <c r="G555" s="116">
        <v>22</v>
      </c>
      <c r="H555" s="69">
        <v>2049.7000000000003</v>
      </c>
      <c r="I555" s="69">
        <v>70.8</v>
      </c>
      <c r="J555" s="80">
        <v>0.28306581450944041</v>
      </c>
      <c r="K555" s="69">
        <v>580.20000000000005</v>
      </c>
      <c r="L555" s="80">
        <v>0</v>
      </c>
      <c r="M555" s="69">
        <v>0</v>
      </c>
      <c r="N555" s="80">
        <v>0</v>
      </c>
      <c r="O555" s="69">
        <v>0</v>
      </c>
      <c r="P555" s="69">
        <v>0</v>
      </c>
      <c r="Q555" s="69">
        <v>0</v>
      </c>
      <c r="R555" s="69">
        <v>102.4</v>
      </c>
      <c r="S555" s="69">
        <v>4.2</v>
      </c>
      <c r="T555" s="69">
        <v>268.10333333333335</v>
      </c>
      <c r="U555" s="80">
        <v>0.19999999999999998</v>
      </c>
      <c r="V555" s="69"/>
      <c r="W555" s="80">
        <f t="shared" si="214"/>
        <v>0.19999999999999998</v>
      </c>
      <c r="X555" s="69">
        <v>409.94</v>
      </c>
      <c r="Y555" s="69">
        <v>0</v>
      </c>
      <c r="Z555" s="69">
        <v>0</v>
      </c>
      <c r="AA555" s="69">
        <v>0</v>
      </c>
      <c r="AB555" s="60">
        <f>H555+I555+K555+M555+O555+P555+Q555+R555+S555+T555+V555+X555+Y555+Z555+AA555</f>
        <v>3485.3433333333342</v>
      </c>
      <c r="AC555" s="143">
        <v>271.8</v>
      </c>
      <c r="AD555" s="69">
        <f>AC555+Y555+X555+V555</f>
        <v>681.74</v>
      </c>
      <c r="AE555" s="69">
        <f>H555+I555+K555+M555+O555+Q555+R555+S555+T555+Z555+AA555</f>
        <v>3075.4033333333341</v>
      </c>
      <c r="AF555" s="277">
        <f t="shared" si="213"/>
        <v>0.7</v>
      </c>
      <c r="AG555" s="278">
        <f>H555*AF555</f>
        <v>1434.7900000000002</v>
      </c>
      <c r="AH555" s="278"/>
      <c r="AI555" s="225">
        <v>753.1</v>
      </c>
      <c r="AJ555" s="238">
        <v>0.70002439381372883</v>
      </c>
      <c r="AK555" s="60">
        <v>1434.8400000000001</v>
      </c>
      <c r="AL555" s="69">
        <v>111</v>
      </c>
      <c r="AM555" s="438">
        <v>5.0999999999999997E-2</v>
      </c>
      <c r="AN555" s="69">
        <v>104.5</v>
      </c>
    </row>
    <row r="556" spans="2:40" s="1" customFormat="1" ht="15.75" x14ac:dyDescent="0.25">
      <c r="B556" s="34">
        <v>544</v>
      </c>
      <c r="C556" s="683"/>
      <c r="D556" s="15" t="s">
        <v>459</v>
      </c>
      <c r="E556" s="116">
        <v>7</v>
      </c>
      <c r="F556" s="116">
        <v>26</v>
      </c>
      <c r="G556" s="116">
        <v>22</v>
      </c>
      <c r="H556" s="69">
        <v>2147.4</v>
      </c>
      <c r="I556" s="69">
        <v>45.6</v>
      </c>
      <c r="J556" s="80">
        <v>0.19567849492409425</v>
      </c>
      <c r="K556" s="69">
        <v>420.20000000000005</v>
      </c>
      <c r="L556" s="80">
        <v>0</v>
      </c>
      <c r="M556" s="69">
        <v>0</v>
      </c>
      <c r="N556" s="80">
        <v>0</v>
      </c>
      <c r="O556" s="69">
        <v>0</v>
      </c>
      <c r="P556" s="69">
        <v>0</v>
      </c>
      <c r="Q556" s="69">
        <v>0</v>
      </c>
      <c r="R556" s="69">
        <v>96.8</v>
      </c>
      <c r="S556" s="69">
        <v>4.2</v>
      </c>
      <c r="T556" s="69">
        <v>261.97333333333336</v>
      </c>
      <c r="U556" s="80">
        <v>0.2</v>
      </c>
      <c r="V556" s="69"/>
      <c r="W556" s="80">
        <f t="shared" si="214"/>
        <v>0.2</v>
      </c>
      <c r="X556" s="69">
        <v>429.48</v>
      </c>
      <c r="Y556" s="69">
        <v>0</v>
      </c>
      <c r="Z556" s="69">
        <v>0</v>
      </c>
      <c r="AA556" s="69">
        <v>0</v>
      </c>
      <c r="AB556" s="60">
        <f>H556+I556+K556+M556+O556+P556+Q556+R556+S556+T556+V556+X556+Y556+Z556+AA556</f>
        <v>3405.6533333333332</v>
      </c>
      <c r="AC556" s="143">
        <v>265.60000000000002</v>
      </c>
      <c r="AD556" s="69">
        <f>AC556+Y556+X556+V556</f>
        <v>695.08</v>
      </c>
      <c r="AE556" s="69">
        <f>H556+I556+K556+M556+O556+Q556+R556+S556+T556+Z556+AA556</f>
        <v>2976.1733333333332</v>
      </c>
      <c r="AF556" s="277">
        <f t="shared" si="213"/>
        <v>0.7</v>
      </c>
      <c r="AG556" s="278">
        <f>H556*AF556</f>
        <v>1503.18</v>
      </c>
      <c r="AH556" s="278"/>
      <c r="AI556" s="225">
        <v>808.1</v>
      </c>
      <c r="AJ556" s="238">
        <v>0.7</v>
      </c>
      <c r="AK556" s="60">
        <v>1503.18</v>
      </c>
      <c r="AL556" s="69">
        <v>260</v>
      </c>
      <c r="AM556" s="438">
        <v>7.0999999999999994E-2</v>
      </c>
      <c r="AN556" s="69">
        <v>152.5</v>
      </c>
    </row>
    <row r="557" spans="2:40" s="1" customFormat="1" ht="15.75" customHeight="1" x14ac:dyDescent="0.25">
      <c r="B557" s="34">
        <v>545</v>
      </c>
      <c r="C557" s="667" t="s">
        <v>460</v>
      </c>
      <c r="D557" s="22" t="s">
        <v>124</v>
      </c>
      <c r="E557" s="125">
        <f t="shared" ref="E557:AB557" si="225">SUM(E558:E559)</f>
        <v>23</v>
      </c>
      <c r="F557" s="125">
        <f t="shared" si="225"/>
        <v>85</v>
      </c>
      <c r="G557" s="125">
        <f t="shared" si="225"/>
        <v>83</v>
      </c>
      <c r="H557" s="57">
        <f t="shared" si="225"/>
        <v>7750.5</v>
      </c>
      <c r="I557" s="57">
        <f t="shared" si="225"/>
        <v>201.8</v>
      </c>
      <c r="J557" s="82">
        <f>K557/H557</f>
        <v>0.25723501709567126</v>
      </c>
      <c r="K557" s="57">
        <f t="shared" si="225"/>
        <v>1993.7000000000003</v>
      </c>
      <c r="L557" s="82">
        <f>M557/H557</f>
        <v>0</v>
      </c>
      <c r="M557" s="57">
        <f t="shared" si="225"/>
        <v>0</v>
      </c>
      <c r="N557" s="82">
        <f t="shared" si="225"/>
        <v>0</v>
      </c>
      <c r="O557" s="57">
        <f t="shared" si="225"/>
        <v>0</v>
      </c>
      <c r="P557" s="57">
        <f t="shared" si="225"/>
        <v>0</v>
      </c>
      <c r="Q557" s="57">
        <f t="shared" si="225"/>
        <v>0</v>
      </c>
      <c r="R557" s="57">
        <f t="shared" si="225"/>
        <v>331</v>
      </c>
      <c r="S557" s="57">
        <f t="shared" si="225"/>
        <v>21.2</v>
      </c>
      <c r="T557" s="57">
        <f t="shared" si="225"/>
        <v>987.35833333333312</v>
      </c>
      <c r="U557" s="82">
        <f>V557/H557</f>
        <v>0</v>
      </c>
      <c r="V557" s="57">
        <f t="shared" si="225"/>
        <v>0</v>
      </c>
      <c r="W557" s="82">
        <f t="shared" si="214"/>
        <v>0.19999999999999998</v>
      </c>
      <c r="X557" s="57">
        <f t="shared" ref="X557" si="226">SUM(X558:X559)</f>
        <v>1550.1</v>
      </c>
      <c r="Y557" s="57">
        <f t="shared" si="225"/>
        <v>0</v>
      </c>
      <c r="Z557" s="57">
        <f t="shared" si="225"/>
        <v>0</v>
      </c>
      <c r="AA557" s="57">
        <f t="shared" si="225"/>
        <v>0</v>
      </c>
      <c r="AB557" s="57">
        <f t="shared" si="225"/>
        <v>12835.658333333333</v>
      </c>
      <c r="AC557" s="141">
        <f>SUM(AC558:AC559)</f>
        <v>1000.9000000000001</v>
      </c>
      <c r="AD557" s="141">
        <f>SUM(AD558:AD559)</f>
        <v>2551</v>
      </c>
      <c r="AE557" s="141">
        <f>SUM(AE558:AE559)</f>
        <v>11285.558333333334</v>
      </c>
      <c r="AF557" s="269">
        <f t="shared" si="213"/>
        <v>0.7</v>
      </c>
      <c r="AG557" s="270">
        <f>SUM(AG558:AG559)</f>
        <v>5425.35</v>
      </c>
      <c r="AH557" s="270"/>
      <c r="AI557" s="141">
        <v>2874.4</v>
      </c>
      <c r="AJ557" s="233">
        <v>0.70000645119669691</v>
      </c>
      <c r="AK557" s="57">
        <v>5425.4</v>
      </c>
      <c r="AL557" s="57"/>
      <c r="AM557" s="433">
        <v>0</v>
      </c>
      <c r="AN557" s="57">
        <v>550.29999999999995</v>
      </c>
    </row>
    <row r="558" spans="2:40" s="1" customFormat="1" ht="15.75" x14ac:dyDescent="0.25">
      <c r="B558" s="34">
        <v>546</v>
      </c>
      <c r="C558" s="667"/>
      <c r="D558" s="15" t="s">
        <v>905</v>
      </c>
      <c r="E558" s="116">
        <v>10</v>
      </c>
      <c r="F558" s="116">
        <v>37</v>
      </c>
      <c r="G558" s="116">
        <v>37</v>
      </c>
      <c r="H558" s="69">
        <v>3467.3</v>
      </c>
      <c r="I558" s="69">
        <v>90.2</v>
      </c>
      <c r="J558" s="80">
        <v>0.29002393793441583</v>
      </c>
      <c r="K558" s="69">
        <v>1005.6000000000001</v>
      </c>
      <c r="L558" s="80">
        <v>0</v>
      </c>
      <c r="M558" s="69">
        <v>0</v>
      </c>
      <c r="N558" s="80">
        <v>0</v>
      </c>
      <c r="O558" s="69">
        <v>0</v>
      </c>
      <c r="P558" s="69">
        <v>0</v>
      </c>
      <c r="Q558" s="69">
        <v>0</v>
      </c>
      <c r="R558" s="69">
        <v>136.19999999999999</v>
      </c>
      <c r="S558" s="69">
        <v>8.5</v>
      </c>
      <c r="T558" s="69">
        <v>450.10499999999996</v>
      </c>
      <c r="U558" s="80">
        <v>0.2</v>
      </c>
      <c r="V558" s="69"/>
      <c r="W558" s="80">
        <f t="shared" si="214"/>
        <v>0.2</v>
      </c>
      <c r="X558" s="69">
        <v>693.46</v>
      </c>
      <c r="Y558" s="69">
        <v>0</v>
      </c>
      <c r="Z558" s="69">
        <v>0</v>
      </c>
      <c r="AA558" s="69">
        <v>0</v>
      </c>
      <c r="AB558" s="60">
        <f>H558+I558+K558+M558+O558+P558+Q558+R558+S558+T558+V558+X558+Y558+Z558+AA558</f>
        <v>5851.3649999999998</v>
      </c>
      <c r="AC558" s="143">
        <v>456.3</v>
      </c>
      <c r="AD558" s="69">
        <f>AC558+Y558+X558+V558</f>
        <v>1149.76</v>
      </c>
      <c r="AE558" s="69">
        <f>H558+I558+K558+M558+O558+Q558+R558+S558+T558+Z558+AA558</f>
        <v>5157.9049999999997</v>
      </c>
      <c r="AF558" s="277">
        <f t="shared" si="213"/>
        <v>0.7</v>
      </c>
      <c r="AG558" s="278">
        <f>H558*AF558</f>
        <v>2427.11</v>
      </c>
      <c r="AH558" s="278"/>
      <c r="AI558" s="225">
        <v>1277.4000000000001</v>
      </c>
      <c r="AJ558" s="238">
        <v>0.70001442044241913</v>
      </c>
      <c r="AK558" s="60">
        <v>2427.16</v>
      </c>
      <c r="AL558" s="69">
        <v>323</v>
      </c>
      <c r="AM558" s="438">
        <v>7.0999999999999994E-2</v>
      </c>
      <c r="AN558" s="69">
        <v>246.2</v>
      </c>
    </row>
    <row r="559" spans="2:40" s="1" customFormat="1" ht="15.75" x14ac:dyDescent="0.25">
      <c r="B559" s="34">
        <v>547</v>
      </c>
      <c r="C559" s="667"/>
      <c r="D559" s="15" t="s">
        <v>906</v>
      </c>
      <c r="E559" s="116">
        <v>13</v>
      </c>
      <c r="F559" s="116">
        <v>48</v>
      </c>
      <c r="G559" s="116">
        <v>46</v>
      </c>
      <c r="H559" s="69">
        <v>4283.2</v>
      </c>
      <c r="I559" s="69">
        <v>111.6</v>
      </c>
      <c r="J559" s="80">
        <v>0.23069200597683975</v>
      </c>
      <c r="K559" s="69">
        <v>988.1</v>
      </c>
      <c r="L559" s="80">
        <v>0</v>
      </c>
      <c r="M559" s="69">
        <v>0</v>
      </c>
      <c r="N559" s="80">
        <v>0</v>
      </c>
      <c r="O559" s="69">
        <v>0</v>
      </c>
      <c r="P559" s="69">
        <v>0</v>
      </c>
      <c r="Q559" s="69">
        <v>0</v>
      </c>
      <c r="R559" s="69">
        <v>194.8</v>
      </c>
      <c r="S559" s="69">
        <v>12.7</v>
      </c>
      <c r="T559" s="69">
        <v>537.25333333333322</v>
      </c>
      <c r="U559" s="80">
        <v>0.2</v>
      </c>
      <c r="V559" s="69"/>
      <c r="W559" s="80">
        <f t="shared" si="214"/>
        <v>0.2</v>
      </c>
      <c r="X559" s="69">
        <v>856.64</v>
      </c>
      <c r="Y559" s="69">
        <v>0</v>
      </c>
      <c r="Z559" s="69">
        <v>0</v>
      </c>
      <c r="AA559" s="69">
        <v>0</v>
      </c>
      <c r="AB559" s="60">
        <f>H559+I559+K559+M559+O559+P559+Q559+R559+S559+T559+V559+X559+Y559+Z559+AA559</f>
        <v>6984.293333333334</v>
      </c>
      <c r="AC559" s="143">
        <v>544.6</v>
      </c>
      <c r="AD559" s="69">
        <f>AC559+Y559+X559+V559</f>
        <v>1401.24</v>
      </c>
      <c r="AE559" s="69">
        <f>H559+I559+K559+M559+O559+Q559+R559+S559+T559+Z559+AA559</f>
        <v>6127.6533333333336</v>
      </c>
      <c r="AF559" s="277">
        <f t="shared" si="213"/>
        <v>0.7</v>
      </c>
      <c r="AG559" s="278">
        <f>H559*AF559</f>
        <v>2998.24</v>
      </c>
      <c r="AH559" s="278"/>
      <c r="AI559" s="225">
        <v>1597</v>
      </c>
      <c r="AJ559" s="238">
        <v>0.7</v>
      </c>
      <c r="AK559" s="60">
        <v>2998.24</v>
      </c>
      <c r="AL559" s="69">
        <v>238</v>
      </c>
      <c r="AM559" s="438">
        <v>7.0999999999999994E-2</v>
      </c>
      <c r="AN559" s="69">
        <v>304.10000000000002</v>
      </c>
    </row>
    <row r="560" spans="2:40" s="1" customFormat="1" ht="15.75" customHeight="1" x14ac:dyDescent="0.25">
      <c r="B560" s="34">
        <v>548</v>
      </c>
      <c r="C560" s="683" t="s">
        <v>461</v>
      </c>
      <c r="D560" s="22" t="s">
        <v>124</v>
      </c>
      <c r="E560" s="125">
        <f t="shared" ref="E560:AB560" si="227">SUM(E561:E562)</f>
        <v>21</v>
      </c>
      <c r="F560" s="125">
        <f t="shared" si="227"/>
        <v>84</v>
      </c>
      <c r="G560" s="125">
        <f t="shared" si="227"/>
        <v>66</v>
      </c>
      <c r="H560" s="57">
        <f t="shared" si="227"/>
        <v>6371.9</v>
      </c>
      <c r="I560" s="57">
        <f t="shared" si="227"/>
        <v>126</v>
      </c>
      <c r="J560" s="82">
        <f>K560/H560</f>
        <v>0.19061033600652866</v>
      </c>
      <c r="K560" s="57">
        <f t="shared" si="227"/>
        <v>1214.55</v>
      </c>
      <c r="L560" s="82">
        <f>M560/H560</f>
        <v>0</v>
      </c>
      <c r="M560" s="57">
        <f t="shared" si="227"/>
        <v>0</v>
      </c>
      <c r="N560" s="82">
        <f t="shared" si="227"/>
        <v>0</v>
      </c>
      <c r="O560" s="57">
        <f t="shared" si="227"/>
        <v>0</v>
      </c>
      <c r="P560" s="57">
        <f t="shared" si="227"/>
        <v>0</v>
      </c>
      <c r="Q560" s="57">
        <f t="shared" si="227"/>
        <v>0</v>
      </c>
      <c r="R560" s="57">
        <f t="shared" si="227"/>
        <v>363.29999999999995</v>
      </c>
      <c r="S560" s="57">
        <f t="shared" si="227"/>
        <v>16.899999999999999</v>
      </c>
      <c r="T560" s="57">
        <f t="shared" si="227"/>
        <v>780.58583333333331</v>
      </c>
      <c r="U560" s="82">
        <f>V560/H560</f>
        <v>0</v>
      </c>
      <c r="V560" s="57">
        <f t="shared" si="227"/>
        <v>0</v>
      </c>
      <c r="W560" s="82">
        <f t="shared" si="214"/>
        <v>0.20000000000000004</v>
      </c>
      <c r="X560" s="57">
        <f t="shared" ref="X560" si="228">SUM(X561:X562)</f>
        <v>1274.3800000000001</v>
      </c>
      <c r="Y560" s="57">
        <f t="shared" si="227"/>
        <v>0</v>
      </c>
      <c r="Z560" s="57">
        <f t="shared" si="227"/>
        <v>0</v>
      </c>
      <c r="AA560" s="57">
        <f t="shared" si="227"/>
        <v>0</v>
      </c>
      <c r="AB560" s="57">
        <f t="shared" si="227"/>
        <v>10147.615833333335</v>
      </c>
      <c r="AC560" s="141">
        <f>SUM(AC561:AC562)</f>
        <v>791.3</v>
      </c>
      <c r="AD560" s="141">
        <f>SUM(AD561:AD562)</f>
        <v>2065.6800000000003</v>
      </c>
      <c r="AE560" s="141">
        <f>SUM(AE561:AE562)</f>
        <v>8873.2358333333341</v>
      </c>
      <c r="AF560" s="269">
        <f t="shared" si="213"/>
        <v>0.7</v>
      </c>
      <c r="AG560" s="270">
        <f>SUM(AG561:AG562)</f>
        <v>4460.33</v>
      </c>
      <c r="AH560" s="270"/>
      <c r="AI560" s="141">
        <v>2394.6999999999998</v>
      </c>
      <c r="AJ560" s="233">
        <v>0.7000078469530282</v>
      </c>
      <c r="AK560" s="57">
        <v>4460.38</v>
      </c>
      <c r="AL560" s="57"/>
      <c r="AM560" s="433">
        <v>0</v>
      </c>
      <c r="AN560" s="57">
        <v>551.79999999999995</v>
      </c>
    </row>
    <row r="561" spans="2:40" s="1" customFormat="1" ht="15.75" x14ac:dyDescent="0.25">
      <c r="B561" s="34">
        <v>549</v>
      </c>
      <c r="C561" s="683"/>
      <c r="D561" s="15" t="s">
        <v>907</v>
      </c>
      <c r="E561" s="116">
        <v>10</v>
      </c>
      <c r="F561" s="116">
        <v>42</v>
      </c>
      <c r="G561" s="116">
        <v>35</v>
      </c>
      <c r="H561" s="69">
        <v>3315.1</v>
      </c>
      <c r="I561" s="69">
        <v>68.400000000000006</v>
      </c>
      <c r="J561" s="80">
        <v>0.19623842418026605</v>
      </c>
      <c r="K561" s="69">
        <v>650.54999999999995</v>
      </c>
      <c r="L561" s="80">
        <v>0</v>
      </c>
      <c r="M561" s="69">
        <v>0</v>
      </c>
      <c r="N561" s="80">
        <v>0</v>
      </c>
      <c r="O561" s="69">
        <v>0</v>
      </c>
      <c r="P561" s="69">
        <v>0</v>
      </c>
      <c r="Q561" s="69">
        <v>0</v>
      </c>
      <c r="R561" s="69">
        <v>196.6</v>
      </c>
      <c r="S561" s="69">
        <v>8.4</v>
      </c>
      <c r="T561" s="69">
        <v>408.50583333333333</v>
      </c>
      <c r="U561" s="80">
        <v>0.2</v>
      </c>
      <c r="V561" s="69"/>
      <c r="W561" s="80">
        <f t="shared" si="214"/>
        <v>0.2</v>
      </c>
      <c r="X561" s="69">
        <v>663.02</v>
      </c>
      <c r="Y561" s="69">
        <v>0</v>
      </c>
      <c r="Z561" s="69">
        <v>0</v>
      </c>
      <c r="AA561" s="69">
        <v>0</v>
      </c>
      <c r="AB561" s="60">
        <f>H561+I561+K561+M561+O561+P561+Q561+R561+S561+T561+V561+X561+Y561+Z561+AA561</f>
        <v>5310.5758333333342</v>
      </c>
      <c r="AC561" s="143">
        <v>414.1</v>
      </c>
      <c r="AD561" s="69">
        <f>AC561+Y561+X561+V561</f>
        <v>1077.1199999999999</v>
      </c>
      <c r="AE561" s="69">
        <f>H561+I561+K561+M561+O561+Q561+R561+S561+T561+Z561+AA561</f>
        <v>4647.5558333333338</v>
      </c>
      <c r="AF561" s="277">
        <f t="shared" si="213"/>
        <v>0.7</v>
      </c>
      <c r="AG561" s="278">
        <f>H561*AF561</f>
        <v>2320.5699999999997</v>
      </c>
      <c r="AH561" s="278"/>
      <c r="AI561" s="225">
        <v>1243.5</v>
      </c>
      <c r="AJ561" s="238">
        <v>0.70001508250128197</v>
      </c>
      <c r="AK561" s="60">
        <v>2320.62</v>
      </c>
      <c r="AL561" s="69">
        <v>353</v>
      </c>
      <c r="AM561" s="438">
        <v>0.10100000000000001</v>
      </c>
      <c r="AN561" s="69">
        <v>334.8</v>
      </c>
    </row>
    <row r="562" spans="2:40" s="1" customFormat="1" ht="15.75" x14ac:dyDescent="0.25">
      <c r="B562" s="34">
        <v>550</v>
      </c>
      <c r="C562" s="683"/>
      <c r="D562" s="15" t="s">
        <v>1007</v>
      </c>
      <c r="E562" s="116">
        <v>11</v>
      </c>
      <c r="F562" s="116">
        <v>42</v>
      </c>
      <c r="G562" s="116">
        <v>31</v>
      </c>
      <c r="H562" s="69">
        <v>3056.8</v>
      </c>
      <c r="I562" s="69">
        <v>57.6</v>
      </c>
      <c r="J562" s="80">
        <v>0.18450667364564249</v>
      </c>
      <c r="K562" s="69">
        <v>564</v>
      </c>
      <c r="L562" s="80">
        <v>0</v>
      </c>
      <c r="M562" s="69">
        <v>0</v>
      </c>
      <c r="N562" s="80">
        <v>0</v>
      </c>
      <c r="O562" s="69">
        <v>0</v>
      </c>
      <c r="P562" s="69">
        <v>0</v>
      </c>
      <c r="Q562" s="69">
        <v>0</v>
      </c>
      <c r="R562" s="69">
        <v>166.7</v>
      </c>
      <c r="S562" s="69">
        <v>8.5</v>
      </c>
      <c r="T562" s="69">
        <v>372.08000000000004</v>
      </c>
      <c r="U562" s="80">
        <v>0.20000000000000004</v>
      </c>
      <c r="V562" s="69"/>
      <c r="W562" s="80">
        <f t="shared" si="214"/>
        <v>0.20000000000000004</v>
      </c>
      <c r="X562" s="69">
        <v>611.36000000000013</v>
      </c>
      <c r="Y562" s="69">
        <v>0</v>
      </c>
      <c r="Z562" s="69">
        <v>0</v>
      </c>
      <c r="AA562" s="69">
        <v>0</v>
      </c>
      <c r="AB562" s="60">
        <f>H562+I562+K562+M562+O562+P562+Q562+R562+S562+T562+V562+X562+Y562+Z562+AA562</f>
        <v>4837.0400000000009</v>
      </c>
      <c r="AC562" s="143">
        <v>377.2</v>
      </c>
      <c r="AD562" s="69">
        <f>AC562+Y562+X562+V562</f>
        <v>988.56000000000017</v>
      </c>
      <c r="AE562" s="69">
        <f>H562+I562+K562+M562+O562+Q562+R562+S562+T562+Z562+AA562</f>
        <v>4225.68</v>
      </c>
      <c r="AF562" s="277">
        <f t="shared" si="213"/>
        <v>0.7</v>
      </c>
      <c r="AG562" s="278">
        <f>H562*AF562</f>
        <v>2139.7600000000002</v>
      </c>
      <c r="AH562" s="278"/>
      <c r="AI562" s="225">
        <v>1151.2</v>
      </c>
      <c r="AJ562" s="238">
        <v>0.70000000000000007</v>
      </c>
      <c r="AK562" s="60">
        <v>2139.7600000000002</v>
      </c>
      <c r="AL562" s="69">
        <v>242</v>
      </c>
      <c r="AM562" s="438">
        <v>7.0999999999999994E-2</v>
      </c>
      <c r="AN562" s="69">
        <v>217</v>
      </c>
    </row>
    <row r="563" spans="2:40" ht="15.75" customHeight="1" x14ac:dyDescent="0.25">
      <c r="B563" s="34">
        <v>551</v>
      </c>
      <c r="C563" s="683" t="s">
        <v>462</v>
      </c>
      <c r="D563" s="22" t="s">
        <v>124</v>
      </c>
      <c r="E563" s="125">
        <f t="shared" ref="E563:AB563" si="229">SUM(E564:E565)</f>
        <v>21</v>
      </c>
      <c r="F563" s="125">
        <f t="shared" si="229"/>
        <v>93</v>
      </c>
      <c r="G563" s="125">
        <f t="shared" si="229"/>
        <v>83</v>
      </c>
      <c r="H563" s="57">
        <f t="shared" si="229"/>
        <v>7775.6</v>
      </c>
      <c r="I563" s="57">
        <f t="shared" si="229"/>
        <v>132.4</v>
      </c>
      <c r="J563" s="82">
        <f>K563/H563</f>
        <v>0.18730387365605225</v>
      </c>
      <c r="K563" s="57">
        <f t="shared" si="229"/>
        <v>1456.3999999999999</v>
      </c>
      <c r="L563" s="82">
        <f>M563/H563</f>
        <v>4.1668810123977563E-3</v>
      </c>
      <c r="M563" s="57">
        <f t="shared" si="229"/>
        <v>32.4</v>
      </c>
      <c r="N563" s="82">
        <f t="shared" si="229"/>
        <v>0</v>
      </c>
      <c r="O563" s="57">
        <f t="shared" si="229"/>
        <v>0</v>
      </c>
      <c r="P563" s="57">
        <f t="shared" si="229"/>
        <v>0</v>
      </c>
      <c r="Q563" s="57">
        <f t="shared" si="229"/>
        <v>0</v>
      </c>
      <c r="R563" s="57">
        <f t="shared" si="229"/>
        <v>499.6</v>
      </c>
      <c r="S563" s="57">
        <f t="shared" si="229"/>
        <v>21.2</v>
      </c>
      <c r="T563" s="57">
        <f t="shared" si="229"/>
        <v>956.06000000000006</v>
      </c>
      <c r="U563" s="82">
        <f>V563/H563</f>
        <v>0</v>
      </c>
      <c r="V563" s="57">
        <f t="shared" si="229"/>
        <v>0</v>
      </c>
      <c r="W563" s="82">
        <f t="shared" si="214"/>
        <v>0.2</v>
      </c>
      <c r="X563" s="57">
        <f t="shared" ref="X563" si="230">SUM(X564:X565)</f>
        <v>1555.1200000000001</v>
      </c>
      <c r="Y563" s="57">
        <f t="shared" si="229"/>
        <v>0</v>
      </c>
      <c r="Z563" s="57">
        <f t="shared" si="229"/>
        <v>0</v>
      </c>
      <c r="AA563" s="57">
        <f t="shared" si="229"/>
        <v>0</v>
      </c>
      <c r="AB563" s="57">
        <f t="shared" si="229"/>
        <v>12428.78</v>
      </c>
      <c r="AC563" s="141">
        <f>SUM(AC564:AC565)</f>
        <v>969.2</v>
      </c>
      <c r="AD563" s="141">
        <f>SUM(AD564:AD565)</f>
        <v>2524.3200000000002</v>
      </c>
      <c r="AE563" s="141">
        <f>SUM(AE564:AE565)</f>
        <v>10873.66</v>
      </c>
      <c r="AF563" s="269">
        <f t="shared" si="213"/>
        <v>0.7</v>
      </c>
      <c r="AG563" s="270">
        <f>SUM(AG564:AG565)</f>
        <v>5442.92</v>
      </c>
      <c r="AH563" s="270"/>
      <c r="AI563" s="141">
        <v>2918.7</v>
      </c>
      <c r="AJ563" s="233">
        <v>0.70001286074386548</v>
      </c>
      <c r="AK563" s="57">
        <v>5443.02</v>
      </c>
      <c r="AL563" s="57"/>
      <c r="AM563" s="433">
        <v>0</v>
      </c>
      <c r="AN563" s="57">
        <v>552.1</v>
      </c>
    </row>
    <row r="564" spans="2:40" ht="15.75" x14ac:dyDescent="0.25">
      <c r="B564" s="34">
        <v>552</v>
      </c>
      <c r="C564" s="683"/>
      <c r="D564" s="15" t="s">
        <v>908</v>
      </c>
      <c r="E564" s="116">
        <v>13</v>
      </c>
      <c r="F564" s="116">
        <v>47</v>
      </c>
      <c r="G564" s="116">
        <v>41</v>
      </c>
      <c r="H564" s="69">
        <v>3940.5</v>
      </c>
      <c r="I564" s="69">
        <v>64</v>
      </c>
      <c r="J564" s="80">
        <v>0.21875396523283847</v>
      </c>
      <c r="K564" s="69">
        <v>862</v>
      </c>
      <c r="L564" s="80">
        <v>0</v>
      </c>
      <c r="M564" s="69">
        <v>0</v>
      </c>
      <c r="N564" s="80">
        <v>0</v>
      </c>
      <c r="O564" s="69">
        <v>0</v>
      </c>
      <c r="P564" s="69">
        <v>0</v>
      </c>
      <c r="Q564" s="69">
        <v>0</v>
      </c>
      <c r="R564" s="69">
        <v>215.5</v>
      </c>
      <c r="S564" s="69">
        <v>8.5</v>
      </c>
      <c r="T564" s="69">
        <v>489.88333333333333</v>
      </c>
      <c r="U564" s="80">
        <v>0.20000000000000004</v>
      </c>
      <c r="V564" s="69"/>
      <c r="W564" s="80">
        <f t="shared" si="214"/>
        <v>0.20000000000000004</v>
      </c>
      <c r="X564" s="69">
        <v>788.10000000000014</v>
      </c>
      <c r="Y564" s="69">
        <v>0</v>
      </c>
      <c r="Z564" s="69">
        <v>0</v>
      </c>
      <c r="AA564" s="69">
        <v>0</v>
      </c>
      <c r="AB564" s="60">
        <f>H564+I564+K564+M564+O564+P564+Q564+R564+S564+T564+V564+X564+Y564+Z564+AA564</f>
        <v>6368.4833333333336</v>
      </c>
      <c r="AC564" s="143">
        <v>496.6</v>
      </c>
      <c r="AD564" s="69">
        <f>AC564+Y564+X564+V564</f>
        <v>1284.7000000000003</v>
      </c>
      <c r="AE564" s="69">
        <f>H564+I564+K564+M564+O564+Q564+R564+S564+T564+Z564+AA564</f>
        <v>5580.3833333333332</v>
      </c>
      <c r="AF564" s="277">
        <f t="shared" si="213"/>
        <v>0.7</v>
      </c>
      <c r="AG564" s="278">
        <f>H564*AF564</f>
        <v>2758.35</v>
      </c>
      <c r="AH564" s="278"/>
      <c r="AI564" s="225">
        <v>1473.7</v>
      </c>
      <c r="AJ564" s="238">
        <v>0.70001268874508327</v>
      </c>
      <c r="AK564" s="60">
        <v>2758.4000000000005</v>
      </c>
      <c r="AL564" s="69">
        <v>217</v>
      </c>
      <c r="AM564" s="438">
        <v>7.0999999999999994E-2</v>
      </c>
      <c r="AN564" s="69">
        <v>279.8</v>
      </c>
    </row>
    <row r="565" spans="2:40" s="1" customFormat="1" ht="15.75" x14ac:dyDescent="0.25">
      <c r="B565" s="34">
        <v>553</v>
      </c>
      <c r="C565" s="683"/>
      <c r="D565" s="15" t="s">
        <v>909</v>
      </c>
      <c r="E565" s="116">
        <v>8</v>
      </c>
      <c r="F565" s="116">
        <v>46</v>
      </c>
      <c r="G565" s="116">
        <v>42</v>
      </c>
      <c r="H565" s="69">
        <v>3835.1</v>
      </c>
      <c r="I565" s="69">
        <v>68.400000000000006</v>
      </c>
      <c r="J565" s="80">
        <v>0.15498943964955278</v>
      </c>
      <c r="K565" s="69">
        <v>594.39999999999986</v>
      </c>
      <c r="L565" s="80">
        <v>8.4482803577481686E-3</v>
      </c>
      <c r="M565" s="69">
        <v>32.4</v>
      </c>
      <c r="N565" s="80">
        <v>0</v>
      </c>
      <c r="O565" s="69">
        <v>0</v>
      </c>
      <c r="P565" s="69">
        <v>0</v>
      </c>
      <c r="Q565" s="69">
        <v>0</v>
      </c>
      <c r="R565" s="69">
        <v>284.10000000000002</v>
      </c>
      <c r="S565" s="69">
        <v>12.7</v>
      </c>
      <c r="T565" s="69">
        <v>466.17666666666673</v>
      </c>
      <c r="U565" s="80">
        <v>0.2</v>
      </c>
      <c r="V565" s="69"/>
      <c r="W565" s="80">
        <f t="shared" si="214"/>
        <v>0.2</v>
      </c>
      <c r="X565" s="69">
        <v>767.02</v>
      </c>
      <c r="Y565" s="69">
        <v>0</v>
      </c>
      <c r="Z565" s="69">
        <v>0</v>
      </c>
      <c r="AA565" s="69">
        <v>0</v>
      </c>
      <c r="AB565" s="60">
        <f>H565+I565+K565+M565+O565+P565+Q565+R565+S565+T565+V565+X565+Y565+Z565+AA565</f>
        <v>6060.2966666666671</v>
      </c>
      <c r="AC565" s="143">
        <v>472.6</v>
      </c>
      <c r="AD565" s="69">
        <f>AC565+Y565+X565+V565</f>
        <v>1239.6199999999999</v>
      </c>
      <c r="AE565" s="69">
        <f>H565+I565+K565+M565+O565+Q565+R565+S565+T565+Z565+AA565</f>
        <v>5293.2766666666666</v>
      </c>
      <c r="AF565" s="277">
        <f t="shared" si="213"/>
        <v>0.7</v>
      </c>
      <c r="AG565" s="278">
        <f>H565*AF565</f>
        <v>2684.5699999999997</v>
      </c>
      <c r="AH565" s="278"/>
      <c r="AI565" s="225">
        <v>1445</v>
      </c>
      <c r="AJ565" s="238">
        <v>0.7000130374696879</v>
      </c>
      <c r="AK565" s="60">
        <v>2684.62</v>
      </c>
      <c r="AL565" s="69">
        <v>199</v>
      </c>
      <c r="AM565" s="438">
        <v>7.0999999999999994E-2</v>
      </c>
      <c r="AN565" s="69">
        <v>272.3</v>
      </c>
    </row>
    <row r="566" spans="2:40" ht="37.5" customHeight="1" x14ac:dyDescent="0.25">
      <c r="B566" s="34">
        <v>554</v>
      </c>
      <c r="C566" s="663" t="s">
        <v>463</v>
      </c>
      <c r="D566" s="664"/>
      <c r="E566" s="117">
        <f t="shared" ref="E566:AA566" si="231">E568</f>
        <v>94</v>
      </c>
      <c r="F566" s="117">
        <f t="shared" si="231"/>
        <v>630</v>
      </c>
      <c r="G566" s="117">
        <f t="shared" si="231"/>
        <v>564</v>
      </c>
      <c r="H566" s="132">
        <f t="shared" si="231"/>
        <v>53099.91</v>
      </c>
      <c r="I566" s="132">
        <f t="shared" si="231"/>
        <v>1791.2800000000002</v>
      </c>
      <c r="J566" s="87">
        <f>K566/H566</f>
        <v>0.31288188624048513</v>
      </c>
      <c r="K566" s="132">
        <f t="shared" si="231"/>
        <v>16614</v>
      </c>
      <c r="L566" s="87">
        <f>M566/H566</f>
        <v>4.2937925883490194E-4</v>
      </c>
      <c r="M566" s="132">
        <f t="shared" si="231"/>
        <v>22.8</v>
      </c>
      <c r="N566" s="87">
        <f>O566/H566</f>
        <v>0</v>
      </c>
      <c r="O566" s="132">
        <f t="shared" si="231"/>
        <v>0</v>
      </c>
      <c r="P566" s="132">
        <f t="shared" si="231"/>
        <v>0</v>
      </c>
      <c r="Q566" s="132">
        <f t="shared" si="231"/>
        <v>0</v>
      </c>
      <c r="R566" s="132">
        <f t="shared" si="231"/>
        <v>2105.3200000000002</v>
      </c>
      <c r="S566" s="132">
        <f t="shared" si="231"/>
        <v>74.100000000000009</v>
      </c>
      <c r="T566" s="132">
        <f t="shared" si="231"/>
        <v>6907.3653699166662</v>
      </c>
      <c r="U566" s="87">
        <f>V566/H566</f>
        <v>0</v>
      </c>
      <c r="V566" s="132">
        <f t="shared" si="231"/>
        <v>0</v>
      </c>
      <c r="W566" s="87">
        <f t="shared" si="214"/>
        <v>0.17290000000000003</v>
      </c>
      <c r="X566" s="315">
        <f t="shared" si="231"/>
        <v>9180.9744390000014</v>
      </c>
      <c r="Y566" s="132">
        <f t="shared" si="231"/>
        <v>6907.3653699166662</v>
      </c>
      <c r="Z566" s="132">
        <f t="shared" si="231"/>
        <v>0</v>
      </c>
      <c r="AA566" s="132">
        <f t="shared" si="231"/>
        <v>15.8</v>
      </c>
      <c r="AB566" s="132">
        <f>AB567+AB568</f>
        <v>100097.23411216668</v>
      </c>
      <c r="AC566" s="129">
        <f>AC568+AC567</f>
        <v>3623.5</v>
      </c>
      <c r="AD566" s="129">
        <f>AD568+AD567</f>
        <v>20632.008275583328</v>
      </c>
      <c r="AE566" s="129">
        <f>AE568+AE567</f>
        <v>83088.72583658334</v>
      </c>
      <c r="AF566" s="258">
        <f t="shared" si="213"/>
        <v>0.7</v>
      </c>
      <c r="AG566" s="255">
        <f>AG568+AG567</f>
        <v>38220.525000000001</v>
      </c>
      <c r="AH566" s="255"/>
      <c r="AI566" s="129">
        <v>2505</v>
      </c>
      <c r="AJ566" s="226">
        <v>0.43572594144855098</v>
      </c>
      <c r="AK566" s="132">
        <v>23137.008275583328</v>
      </c>
      <c r="AL566" s="132"/>
      <c r="AM566" s="424"/>
      <c r="AN566" s="129">
        <v>1736.4000000000003</v>
      </c>
    </row>
    <row r="567" spans="2:40" ht="18.75" x14ac:dyDescent="0.25">
      <c r="B567" s="34">
        <v>555</v>
      </c>
      <c r="C567" s="306" t="s">
        <v>829</v>
      </c>
      <c r="D567" s="207"/>
      <c r="E567" s="350"/>
      <c r="F567" s="350">
        <v>17</v>
      </c>
      <c r="G567" s="350">
        <v>15</v>
      </c>
      <c r="H567" s="355">
        <v>1500.8400000000001</v>
      </c>
      <c r="I567" s="355">
        <v>82.38</v>
      </c>
      <c r="J567" s="363">
        <f>K567/H567</f>
        <v>0.44309853148903267</v>
      </c>
      <c r="K567" s="364">
        <v>665.01999999999987</v>
      </c>
      <c r="L567" s="363">
        <v>0</v>
      </c>
      <c r="M567" s="364">
        <v>0</v>
      </c>
      <c r="N567" s="363">
        <v>0</v>
      </c>
      <c r="O567" s="355">
        <v>0</v>
      </c>
      <c r="P567" s="355">
        <v>0</v>
      </c>
      <c r="Q567" s="355">
        <v>0</v>
      </c>
      <c r="R567" s="355">
        <v>0</v>
      </c>
      <c r="S567" s="355">
        <v>0</v>
      </c>
      <c r="T567" s="355">
        <v>209.91046666666668</v>
      </c>
      <c r="U567" s="363">
        <f>V567/H567</f>
        <v>0</v>
      </c>
      <c r="V567" s="355"/>
      <c r="W567" s="363">
        <f t="shared" si="214"/>
        <v>0.47324031875483058</v>
      </c>
      <c r="X567" s="365">
        <f>270.158+440.1</f>
        <v>710.25800000000004</v>
      </c>
      <c r="Y567" s="355">
        <v>209.91046666666668</v>
      </c>
      <c r="Z567" s="355">
        <v>0</v>
      </c>
      <c r="AA567" s="355">
        <v>0</v>
      </c>
      <c r="AB567" s="355">
        <f>H567+I567+K567+M567+O567+P567+Q567+R567+S567+T567+V567+X567+Y567+Z567+AA567</f>
        <v>3378.3189333333335</v>
      </c>
      <c r="AC567" s="356">
        <v>366.8</v>
      </c>
      <c r="AD567" s="309">
        <f>AC567+Y567+X567+V567</f>
        <v>1286.9684666666667</v>
      </c>
      <c r="AE567" s="355">
        <f>H567+I567+K567+M567+O567+Q567+R567+S567+T567+Z567+AA567</f>
        <v>2458.1504666666669</v>
      </c>
      <c r="AF567" s="358">
        <f t="shared" si="213"/>
        <v>0.7</v>
      </c>
      <c r="AG567" s="359">
        <f>H567*AF567</f>
        <v>1050.588</v>
      </c>
      <c r="AH567" s="359"/>
      <c r="AI567" s="356">
        <v>405</v>
      </c>
      <c r="AJ567" s="357">
        <v>1.1273476630864492</v>
      </c>
      <c r="AK567" s="362">
        <v>1691.9684666666667</v>
      </c>
      <c r="AL567" s="355"/>
      <c r="AM567" s="434"/>
      <c r="AN567" s="355">
        <v>0</v>
      </c>
    </row>
    <row r="568" spans="2:40" ht="18.75" x14ac:dyDescent="0.3">
      <c r="B568" s="34">
        <v>556</v>
      </c>
      <c r="C568" s="10" t="s">
        <v>710</v>
      </c>
      <c r="D568" s="23"/>
      <c r="E568" s="154">
        <f t="shared" ref="E568:AB568" si="232">E569+E573+E577+E581+E586+E590+E594+E597</f>
        <v>94</v>
      </c>
      <c r="F568" s="154">
        <f t="shared" si="232"/>
        <v>630</v>
      </c>
      <c r="G568" s="154">
        <f t="shared" si="232"/>
        <v>564</v>
      </c>
      <c r="H568" s="65">
        <f t="shared" si="232"/>
        <v>53099.91</v>
      </c>
      <c r="I568" s="65">
        <f t="shared" si="232"/>
        <v>1791.2800000000002</v>
      </c>
      <c r="J568" s="94">
        <f>K568/H568</f>
        <v>0.31288188624048513</v>
      </c>
      <c r="K568" s="65">
        <f t="shared" si="232"/>
        <v>16614</v>
      </c>
      <c r="L568" s="94">
        <f>M568/H568</f>
        <v>4.2937925883490194E-4</v>
      </c>
      <c r="M568" s="65">
        <f t="shared" si="232"/>
        <v>22.8</v>
      </c>
      <c r="N568" s="94">
        <f>O568/H568</f>
        <v>0</v>
      </c>
      <c r="O568" s="65">
        <f t="shared" si="232"/>
        <v>0</v>
      </c>
      <c r="P568" s="65">
        <f t="shared" si="232"/>
        <v>0</v>
      </c>
      <c r="Q568" s="65">
        <f t="shared" si="232"/>
        <v>0</v>
      </c>
      <c r="R568" s="65">
        <f t="shared" si="232"/>
        <v>2105.3200000000002</v>
      </c>
      <c r="S568" s="65">
        <f t="shared" si="232"/>
        <v>74.100000000000009</v>
      </c>
      <c r="T568" s="65">
        <f t="shared" si="232"/>
        <v>6907.3653699166662</v>
      </c>
      <c r="U568" s="94">
        <f>V568/H568</f>
        <v>0</v>
      </c>
      <c r="V568" s="65">
        <f t="shared" si="232"/>
        <v>0</v>
      </c>
      <c r="W568" s="94">
        <f t="shared" si="214"/>
        <v>0.17290000000000003</v>
      </c>
      <c r="X568" s="65">
        <f t="shared" si="232"/>
        <v>9180.9744390000014</v>
      </c>
      <c r="Y568" s="65">
        <f t="shared" si="232"/>
        <v>6907.3653699166662</v>
      </c>
      <c r="Z568" s="65">
        <f t="shared" si="232"/>
        <v>0</v>
      </c>
      <c r="AA568" s="65">
        <f t="shared" si="232"/>
        <v>15.8</v>
      </c>
      <c r="AB568" s="65">
        <f t="shared" si="232"/>
        <v>96718.915178833355</v>
      </c>
      <c r="AC568" s="62">
        <f>AC569+AC573+AC577+AC581+AC586+AC590+AC594+AC597</f>
        <v>3256.7</v>
      </c>
      <c r="AD568" s="62">
        <f>AD569+AD573+AD577+AD581+AD586+AD590+AD594+AD597</f>
        <v>19345.039808916663</v>
      </c>
      <c r="AE568" s="62">
        <f>AE569+AE573+AE577+AE581+AE586+AE590+AE594+AE597</f>
        <v>80630.575369916667</v>
      </c>
      <c r="AF568" s="267">
        <f t="shared" si="213"/>
        <v>0.7</v>
      </c>
      <c r="AG568" s="268">
        <f>AG569+AG573+AG577+AG581+AG586+AG590+AG594+AG597</f>
        <v>37169.936999999998</v>
      </c>
      <c r="AH568" s="268"/>
      <c r="AI568" s="62">
        <v>2100</v>
      </c>
      <c r="AJ568" s="232">
        <v>0.40386207451042122</v>
      </c>
      <c r="AK568" s="65">
        <v>21445.039808916663</v>
      </c>
      <c r="AL568" s="65"/>
      <c r="AM568" s="429">
        <v>0</v>
      </c>
      <c r="AN568" s="65">
        <v>1736.4000000000003</v>
      </c>
    </row>
    <row r="569" spans="2:40" ht="15.75" x14ac:dyDescent="0.25">
      <c r="B569" s="34">
        <v>557</v>
      </c>
      <c r="C569" s="678" t="s">
        <v>464</v>
      </c>
      <c r="D569" s="21" t="s">
        <v>124</v>
      </c>
      <c r="E569" s="125">
        <f t="shared" ref="E569:AB569" si="233">SUM(E570:E572)</f>
        <v>27</v>
      </c>
      <c r="F569" s="125">
        <f t="shared" si="233"/>
        <v>134</v>
      </c>
      <c r="G569" s="125">
        <f t="shared" si="233"/>
        <v>120</v>
      </c>
      <c r="H569" s="57">
        <f t="shared" ref="H569" si="234">SUM(H570:H572)</f>
        <v>11658.780000000002</v>
      </c>
      <c r="I569" s="57">
        <f t="shared" si="233"/>
        <v>344.40000000000009</v>
      </c>
      <c r="J569" s="82">
        <f>K569/H569</f>
        <v>0.24755591922997086</v>
      </c>
      <c r="K569" s="57">
        <f t="shared" si="233"/>
        <v>2886.2000000000003</v>
      </c>
      <c r="L569" s="82">
        <f>M569/H569</f>
        <v>1.9556077050943577E-3</v>
      </c>
      <c r="M569" s="57">
        <f t="shared" si="233"/>
        <v>22.8</v>
      </c>
      <c r="N569" s="82">
        <f t="shared" si="233"/>
        <v>0</v>
      </c>
      <c r="O569" s="57">
        <f t="shared" si="233"/>
        <v>0</v>
      </c>
      <c r="P569" s="57">
        <f t="shared" si="233"/>
        <v>0</v>
      </c>
      <c r="Q569" s="57">
        <f t="shared" si="233"/>
        <v>0</v>
      </c>
      <c r="R569" s="57">
        <f t="shared" si="233"/>
        <v>313.59999999999997</v>
      </c>
      <c r="S569" s="57">
        <f t="shared" si="233"/>
        <v>4.4000000000000004</v>
      </c>
      <c r="T569" s="57">
        <f t="shared" si="233"/>
        <v>1437.1652551666671</v>
      </c>
      <c r="U569" s="82">
        <f>V569/H569</f>
        <v>0</v>
      </c>
      <c r="V569" s="57">
        <f t="shared" si="233"/>
        <v>0</v>
      </c>
      <c r="W569" s="82">
        <f t="shared" si="214"/>
        <v>0.17289999999999997</v>
      </c>
      <c r="X569" s="57">
        <f t="shared" si="233"/>
        <v>2015.8030620000002</v>
      </c>
      <c r="Y569" s="57">
        <f t="shared" si="233"/>
        <v>1437.1652551666671</v>
      </c>
      <c r="Z569" s="57">
        <f t="shared" si="233"/>
        <v>0</v>
      </c>
      <c r="AA569" s="57">
        <f t="shared" si="233"/>
        <v>0</v>
      </c>
      <c r="AB569" s="57">
        <f t="shared" si="233"/>
        <v>20120.31357233334</v>
      </c>
      <c r="AC569" s="141">
        <f>SUM(AC570:AC572)</f>
        <v>677.4</v>
      </c>
      <c r="AD569" s="141">
        <f>SUM(AD570:AD572)</f>
        <v>4130.3683171666671</v>
      </c>
      <c r="AE569" s="141">
        <f>SUM(AE570:AE572)</f>
        <v>16667.345255166671</v>
      </c>
      <c r="AF569" s="269">
        <f t="shared" si="213"/>
        <v>0.7</v>
      </c>
      <c r="AG569" s="270">
        <f>SUM(AG570:AG572)</f>
        <v>8161.1460000000006</v>
      </c>
      <c r="AH569" s="270"/>
      <c r="AI569" s="141">
        <v>446</v>
      </c>
      <c r="AJ569" s="233">
        <v>0.39252548870179094</v>
      </c>
      <c r="AK569" s="57">
        <v>4576.3683171666671</v>
      </c>
      <c r="AL569" s="57"/>
      <c r="AM569" s="433">
        <v>0</v>
      </c>
      <c r="AN569" s="57">
        <v>697.5</v>
      </c>
    </row>
    <row r="570" spans="2:40" ht="15.75" x14ac:dyDescent="0.25">
      <c r="B570" s="34">
        <v>558</v>
      </c>
      <c r="C570" s="678"/>
      <c r="D570" s="15" t="s">
        <v>910</v>
      </c>
      <c r="E570" s="116">
        <v>12</v>
      </c>
      <c r="F570" s="116">
        <v>61</v>
      </c>
      <c r="G570" s="116">
        <v>54</v>
      </c>
      <c r="H570" s="69">
        <v>5147.0800000000008</v>
      </c>
      <c r="I570" s="69">
        <v>159.60000000000002</v>
      </c>
      <c r="J570" s="80">
        <v>0.2296447694615199</v>
      </c>
      <c r="K570" s="69">
        <v>1182</v>
      </c>
      <c r="L570" s="80">
        <v>4.4296960606790637E-3</v>
      </c>
      <c r="M570" s="69">
        <v>22.8</v>
      </c>
      <c r="N570" s="80">
        <v>0</v>
      </c>
      <c r="O570" s="69">
        <v>0</v>
      </c>
      <c r="P570" s="69">
        <v>0</v>
      </c>
      <c r="Q570" s="69">
        <v>0</v>
      </c>
      <c r="R570" s="69">
        <v>147.19999999999999</v>
      </c>
      <c r="S570" s="69">
        <v>0</v>
      </c>
      <c r="T570" s="69">
        <v>629.05084433333354</v>
      </c>
      <c r="U570" s="80">
        <v>0</v>
      </c>
      <c r="V570" s="69">
        <v>0</v>
      </c>
      <c r="W570" s="80">
        <f t="shared" si="214"/>
        <v>0.1729</v>
      </c>
      <c r="X570" s="69">
        <v>889.93013200000007</v>
      </c>
      <c r="Y570" s="69">
        <v>629.05084433333354</v>
      </c>
      <c r="Z570" s="69">
        <v>0</v>
      </c>
      <c r="AA570" s="69">
        <v>0</v>
      </c>
      <c r="AB570" s="60">
        <f>H570+I570+K570+M570+O570+P570+Q570+R570+S570+T570+V570+X570+Y570+Z570+AA570</f>
        <v>8806.7118206666692</v>
      </c>
      <c r="AC570" s="143">
        <v>296.5</v>
      </c>
      <c r="AD570" s="69">
        <f>AC570+Y570+X570+V570</f>
        <v>1815.4809763333337</v>
      </c>
      <c r="AE570" s="69">
        <f>H570+I570+K570+M570+O570+Q570+R570+S570+T570+Z570+AA570</f>
        <v>7287.730844333335</v>
      </c>
      <c r="AF570" s="277">
        <f t="shared" si="213"/>
        <v>0.7</v>
      </c>
      <c r="AG570" s="278">
        <f>H570*AF570</f>
        <v>3602.9560000000001</v>
      </c>
      <c r="AH570" s="278"/>
      <c r="AI570" s="143">
        <v>241</v>
      </c>
      <c r="AJ570" s="238">
        <v>0.39954323156689492</v>
      </c>
      <c r="AK570" s="60">
        <v>2056.4809763333337</v>
      </c>
      <c r="AL570" s="69">
        <v>236</v>
      </c>
      <c r="AM570" s="438">
        <v>7.0999999999999994E-2</v>
      </c>
      <c r="AN570" s="69">
        <v>365.4</v>
      </c>
    </row>
    <row r="571" spans="2:40" s="1" customFormat="1" ht="15.75" x14ac:dyDescent="0.25">
      <c r="B571" s="34">
        <v>559</v>
      </c>
      <c r="C571" s="678"/>
      <c r="D571" s="15" t="s">
        <v>911</v>
      </c>
      <c r="E571" s="116">
        <v>13</v>
      </c>
      <c r="F571" s="116">
        <v>55</v>
      </c>
      <c r="G571" s="116">
        <v>49</v>
      </c>
      <c r="H571" s="69">
        <v>4845.9000000000005</v>
      </c>
      <c r="I571" s="69">
        <v>115.20000000000002</v>
      </c>
      <c r="J571" s="80">
        <v>0.2136445242369838</v>
      </c>
      <c r="K571" s="69">
        <v>1035.3</v>
      </c>
      <c r="L571" s="80">
        <v>0</v>
      </c>
      <c r="M571" s="69">
        <v>0</v>
      </c>
      <c r="N571" s="80">
        <v>0</v>
      </c>
      <c r="O571" s="69">
        <v>0</v>
      </c>
      <c r="P571" s="69">
        <v>0</v>
      </c>
      <c r="Q571" s="69">
        <v>0</v>
      </c>
      <c r="R571" s="69">
        <v>128.5</v>
      </c>
      <c r="S571" s="69">
        <v>0</v>
      </c>
      <c r="T571" s="69">
        <v>580.22967583333332</v>
      </c>
      <c r="U571" s="80">
        <v>0</v>
      </c>
      <c r="V571" s="69">
        <v>0</v>
      </c>
      <c r="W571" s="80">
        <f t="shared" si="214"/>
        <v>0.17289999999999997</v>
      </c>
      <c r="X571" s="69">
        <v>837.85610999999994</v>
      </c>
      <c r="Y571" s="69">
        <v>580.22967583333332</v>
      </c>
      <c r="Z571" s="69">
        <v>0</v>
      </c>
      <c r="AA571" s="69">
        <v>0</v>
      </c>
      <c r="AB571" s="60">
        <f>H571+I571+K571+M571+O571+P571+Q571+R571+S571+T571+V571+X571+Y571+Z571+AA571</f>
        <v>8123.2154616666667</v>
      </c>
      <c r="AC571" s="143">
        <v>273.5</v>
      </c>
      <c r="AD571" s="69">
        <f>AC571+Y571+X571+V571</f>
        <v>1691.5857858333334</v>
      </c>
      <c r="AE571" s="69">
        <f>H571+I571+K571+M571+O571+Q571+R571+S571+T571+Z571+AA571</f>
        <v>6705.1296758333337</v>
      </c>
      <c r="AF571" s="277">
        <f t="shared" si="213"/>
        <v>0.7</v>
      </c>
      <c r="AG571" s="278">
        <f>H571*AF571</f>
        <v>3392.13</v>
      </c>
      <c r="AH571" s="278"/>
      <c r="AI571" s="143">
        <v>139.4</v>
      </c>
      <c r="AJ571" s="238">
        <v>0.37784225548057809</v>
      </c>
      <c r="AK571" s="60">
        <v>1830.9857858333335</v>
      </c>
      <c r="AL571" s="69">
        <v>142</v>
      </c>
      <c r="AM571" s="438">
        <v>5.0999999999999997E-2</v>
      </c>
      <c r="AN571" s="69">
        <v>247.1</v>
      </c>
    </row>
    <row r="572" spans="2:40" ht="15.75" customHeight="1" x14ac:dyDescent="0.25">
      <c r="B572" s="34">
        <v>560</v>
      </c>
      <c r="C572" s="678"/>
      <c r="D572" s="15" t="s">
        <v>731</v>
      </c>
      <c r="E572" s="116">
        <v>2</v>
      </c>
      <c r="F572" s="116">
        <v>18</v>
      </c>
      <c r="G572" s="116">
        <v>17</v>
      </c>
      <c r="H572" s="69">
        <v>1665.8000000000002</v>
      </c>
      <c r="I572" s="69">
        <v>69.599999999999994</v>
      </c>
      <c r="J572" s="80">
        <v>0.40154880537879689</v>
      </c>
      <c r="K572" s="69">
        <v>668.9</v>
      </c>
      <c r="L572" s="80">
        <v>0</v>
      </c>
      <c r="M572" s="69">
        <v>0</v>
      </c>
      <c r="N572" s="80">
        <v>0</v>
      </c>
      <c r="O572" s="69">
        <v>0</v>
      </c>
      <c r="P572" s="69">
        <v>0</v>
      </c>
      <c r="Q572" s="69">
        <v>0</v>
      </c>
      <c r="R572" s="69">
        <v>37.9</v>
      </c>
      <c r="S572" s="69">
        <v>4.4000000000000004</v>
      </c>
      <c r="T572" s="69">
        <v>227.88473500000001</v>
      </c>
      <c r="U572" s="80">
        <v>0</v>
      </c>
      <c r="V572" s="69">
        <v>0</v>
      </c>
      <c r="W572" s="80">
        <f t="shared" si="214"/>
        <v>0.17289999999999997</v>
      </c>
      <c r="X572" s="69">
        <v>288.01682</v>
      </c>
      <c r="Y572" s="69">
        <v>227.88473500000001</v>
      </c>
      <c r="Z572" s="69">
        <v>0</v>
      </c>
      <c r="AA572" s="69">
        <v>0</v>
      </c>
      <c r="AB572" s="60">
        <f>H572+I572+K572+M572+O572+P572+Q572+R572+S572+T572+V572+X572+Y572+Z572+AA572</f>
        <v>3190.3862900000004</v>
      </c>
      <c r="AC572" s="143">
        <v>107.4</v>
      </c>
      <c r="AD572" s="69">
        <f>AC572+Y572+X572+V572</f>
        <v>623.30155500000001</v>
      </c>
      <c r="AE572" s="69">
        <f>H572+I572+K572+M572+O572+Q572+R572+S572+T572+Z572+AA572</f>
        <v>2674.4847350000005</v>
      </c>
      <c r="AF572" s="277">
        <f t="shared" si="213"/>
        <v>0.7</v>
      </c>
      <c r="AG572" s="278">
        <f>H572*AF572</f>
        <v>1166.06</v>
      </c>
      <c r="AH572" s="278"/>
      <c r="AI572" s="143">
        <v>65.599999999999994</v>
      </c>
      <c r="AJ572" s="238">
        <v>0.41355598211069755</v>
      </c>
      <c r="AK572" s="60">
        <v>688.90155500000003</v>
      </c>
      <c r="AL572" s="69">
        <v>118</v>
      </c>
      <c r="AM572" s="438">
        <v>5.0999999999999997E-2</v>
      </c>
      <c r="AN572" s="69">
        <v>85</v>
      </c>
    </row>
    <row r="573" spans="2:40" ht="15.75" x14ac:dyDescent="0.25">
      <c r="B573" s="34">
        <v>561</v>
      </c>
      <c r="C573" s="678" t="s">
        <v>465</v>
      </c>
      <c r="D573" s="21" t="s">
        <v>124</v>
      </c>
      <c r="E573" s="125">
        <f t="shared" ref="E573:AB573" si="235">SUM(E574:E576)</f>
        <v>18</v>
      </c>
      <c r="F573" s="125">
        <f t="shared" si="235"/>
        <v>117</v>
      </c>
      <c r="G573" s="125">
        <f t="shared" si="235"/>
        <v>104</v>
      </c>
      <c r="H573" s="57">
        <f t="shared" ref="H573" si="236">SUM(H574:H576)</f>
        <v>9598.2400000000016</v>
      </c>
      <c r="I573" s="57">
        <f t="shared" si="235"/>
        <v>277.2</v>
      </c>
      <c r="J573" s="82">
        <f>K573/H573</f>
        <v>0.27129973828535225</v>
      </c>
      <c r="K573" s="57">
        <f t="shared" si="235"/>
        <v>2604</v>
      </c>
      <c r="L573" s="82">
        <f>M573/H573</f>
        <v>0</v>
      </c>
      <c r="M573" s="57">
        <f t="shared" si="235"/>
        <v>0</v>
      </c>
      <c r="N573" s="82">
        <f t="shared" si="235"/>
        <v>0</v>
      </c>
      <c r="O573" s="57">
        <f t="shared" si="235"/>
        <v>0</v>
      </c>
      <c r="P573" s="57">
        <f t="shared" si="235"/>
        <v>0</v>
      </c>
      <c r="Q573" s="57">
        <f t="shared" si="235"/>
        <v>0</v>
      </c>
      <c r="R573" s="57">
        <f t="shared" si="235"/>
        <v>463.29999999999995</v>
      </c>
      <c r="S573" s="57">
        <f t="shared" si="235"/>
        <v>0</v>
      </c>
      <c r="T573" s="57">
        <f t="shared" si="235"/>
        <v>1216.8563079999999</v>
      </c>
      <c r="U573" s="82">
        <f>V573/H573</f>
        <v>0</v>
      </c>
      <c r="V573" s="57">
        <f t="shared" si="235"/>
        <v>0</v>
      </c>
      <c r="W573" s="82">
        <f t="shared" si="214"/>
        <v>0.17289999999999997</v>
      </c>
      <c r="X573" s="57">
        <f t="shared" si="235"/>
        <v>1659.5356959999999</v>
      </c>
      <c r="Y573" s="57">
        <f t="shared" si="235"/>
        <v>1216.8563079999999</v>
      </c>
      <c r="Z573" s="57">
        <f t="shared" si="235"/>
        <v>0</v>
      </c>
      <c r="AA573" s="57">
        <f t="shared" si="235"/>
        <v>0</v>
      </c>
      <c r="AB573" s="57">
        <f t="shared" si="235"/>
        <v>17035.988312000001</v>
      </c>
      <c r="AC573" s="141">
        <f>SUM(AC574:AC576)</f>
        <v>573.6</v>
      </c>
      <c r="AD573" s="141">
        <f>SUM(AD574:AD576)</f>
        <v>3449.9920039999997</v>
      </c>
      <c r="AE573" s="141">
        <f>SUM(AE574:AE576)</f>
        <v>14159.596308</v>
      </c>
      <c r="AF573" s="269">
        <f t="shared" si="213"/>
        <v>0.7</v>
      </c>
      <c r="AG573" s="270">
        <f>SUM(AG574:AG576)</f>
        <v>6718.7680000000009</v>
      </c>
      <c r="AH573" s="270"/>
      <c r="AI573" s="141">
        <v>381.2</v>
      </c>
      <c r="AJ573" s="233">
        <v>0.39915567895780879</v>
      </c>
      <c r="AK573" s="57">
        <v>3831.1920039999995</v>
      </c>
      <c r="AL573" s="57"/>
      <c r="AM573" s="433">
        <v>0</v>
      </c>
      <c r="AN573" s="57">
        <v>355.9</v>
      </c>
    </row>
    <row r="574" spans="2:40" ht="15.75" x14ac:dyDescent="0.25">
      <c r="B574" s="34">
        <v>562</v>
      </c>
      <c r="C574" s="678"/>
      <c r="D574" s="15" t="s">
        <v>912</v>
      </c>
      <c r="E574" s="116">
        <v>8</v>
      </c>
      <c r="F574" s="116">
        <v>54</v>
      </c>
      <c r="G574" s="116">
        <v>52</v>
      </c>
      <c r="H574" s="69">
        <v>4643.4800000000005</v>
      </c>
      <c r="I574" s="69">
        <v>142.79999999999998</v>
      </c>
      <c r="J574" s="80">
        <v>0.26876394428316691</v>
      </c>
      <c r="K574" s="69">
        <v>1248</v>
      </c>
      <c r="L574" s="80">
        <v>0</v>
      </c>
      <c r="M574" s="69">
        <v>0</v>
      </c>
      <c r="N574" s="80">
        <v>0</v>
      </c>
      <c r="O574" s="69">
        <v>0</v>
      </c>
      <c r="P574" s="69">
        <v>0</v>
      </c>
      <c r="Q574" s="69">
        <v>0</v>
      </c>
      <c r="R574" s="69">
        <v>239.5</v>
      </c>
      <c r="S574" s="69">
        <v>0</v>
      </c>
      <c r="T574" s="69">
        <v>589.71980766666661</v>
      </c>
      <c r="U574" s="80">
        <v>0</v>
      </c>
      <c r="V574" s="69">
        <v>0</v>
      </c>
      <c r="W574" s="80">
        <f t="shared" si="214"/>
        <v>0.17289999999999997</v>
      </c>
      <c r="X574" s="69">
        <v>802.85769199999993</v>
      </c>
      <c r="Y574" s="69">
        <v>589.71980766666661</v>
      </c>
      <c r="Z574" s="69">
        <v>0</v>
      </c>
      <c r="AA574" s="69">
        <v>0</v>
      </c>
      <c r="AB574" s="60">
        <f>H574+I574+K574+M574+O574+P574+Q574+R574+S574+T574+V574+X574+Y574+Z574+AA574</f>
        <v>8256.077307333333</v>
      </c>
      <c r="AC574" s="143">
        <v>278</v>
      </c>
      <c r="AD574" s="69">
        <f>AC574+Y574+X574+V574</f>
        <v>1670.5774996666664</v>
      </c>
      <c r="AE574" s="69">
        <f>H574+I574+K574+M574+O574+Q574+R574+S574+T574+Z574+AA574</f>
        <v>6863.499807666667</v>
      </c>
      <c r="AF574" s="277">
        <f t="shared" si="213"/>
        <v>0.7</v>
      </c>
      <c r="AG574" s="278">
        <f>H574*AF574</f>
        <v>3250.4360000000001</v>
      </c>
      <c r="AH574" s="278"/>
      <c r="AI574" s="143">
        <v>176.2</v>
      </c>
      <c r="AJ574" s="238">
        <v>0.39771410658959794</v>
      </c>
      <c r="AK574" s="60">
        <v>1846.7774996666665</v>
      </c>
      <c r="AL574" s="69">
        <v>122</v>
      </c>
      <c r="AM574" s="438">
        <v>5.0999999999999997E-2</v>
      </c>
      <c r="AN574" s="69">
        <v>236.8</v>
      </c>
    </row>
    <row r="575" spans="2:40" ht="15.75" x14ac:dyDescent="0.25">
      <c r="B575" s="34">
        <v>563</v>
      </c>
      <c r="C575" s="678"/>
      <c r="D575" s="15" t="s">
        <v>913</v>
      </c>
      <c r="E575" s="116">
        <v>6</v>
      </c>
      <c r="F575" s="116">
        <v>43</v>
      </c>
      <c r="G575" s="116">
        <v>34</v>
      </c>
      <c r="H575" s="69">
        <v>3276.7800000000007</v>
      </c>
      <c r="I575" s="69">
        <v>85.2</v>
      </c>
      <c r="J575" s="80">
        <v>0.26773234699918819</v>
      </c>
      <c r="K575" s="69">
        <v>877.3</v>
      </c>
      <c r="L575" s="80">
        <v>0</v>
      </c>
      <c r="M575" s="69">
        <v>0</v>
      </c>
      <c r="N575" s="80">
        <v>0</v>
      </c>
      <c r="O575" s="69">
        <v>0</v>
      </c>
      <c r="P575" s="69">
        <v>0</v>
      </c>
      <c r="Q575" s="69">
        <v>0</v>
      </c>
      <c r="R575" s="69">
        <v>111.9</v>
      </c>
      <c r="S575" s="69">
        <v>0</v>
      </c>
      <c r="T575" s="69">
        <v>409.81127183333331</v>
      </c>
      <c r="U575" s="80">
        <v>0</v>
      </c>
      <c r="V575" s="69">
        <v>0</v>
      </c>
      <c r="W575" s="80">
        <f t="shared" si="214"/>
        <v>0.17289999999999994</v>
      </c>
      <c r="X575" s="69">
        <v>566.55526199999997</v>
      </c>
      <c r="Y575" s="69">
        <v>409.81127183333331</v>
      </c>
      <c r="Z575" s="69">
        <v>0</v>
      </c>
      <c r="AA575" s="69">
        <v>0</v>
      </c>
      <c r="AB575" s="60">
        <f>H575+I575+K575+M575+O575+P575+Q575+R575+S575+T575+V575+X575+Y575+Z575+AA575</f>
        <v>5737.3578056666665</v>
      </c>
      <c r="AC575" s="143">
        <v>193.2</v>
      </c>
      <c r="AD575" s="69">
        <f>AC575+Y575+X575+V575</f>
        <v>1169.5665338333333</v>
      </c>
      <c r="AE575" s="69">
        <f>H575+I575+K575+M575+O575+Q575+R575+S575+T575+Z575+AA575</f>
        <v>4760.9912718333335</v>
      </c>
      <c r="AF575" s="277">
        <f t="shared" si="213"/>
        <v>0.7</v>
      </c>
      <c r="AG575" s="278">
        <f>H575*AF575</f>
        <v>2293.7460000000001</v>
      </c>
      <c r="AH575" s="278"/>
      <c r="AI575" s="143">
        <v>131.19999999999999</v>
      </c>
      <c r="AJ575" s="238">
        <v>0.39696486606770459</v>
      </c>
      <c r="AK575" s="60">
        <v>1300.7665338333334</v>
      </c>
      <c r="AL575" s="69"/>
      <c r="AM575" s="438">
        <v>0</v>
      </c>
      <c r="AN575" s="69">
        <v>0</v>
      </c>
    </row>
    <row r="576" spans="2:40" ht="15.75" customHeight="1" x14ac:dyDescent="0.25">
      <c r="B576" s="34">
        <v>564</v>
      </c>
      <c r="C576" s="678"/>
      <c r="D576" s="15" t="s">
        <v>732</v>
      </c>
      <c r="E576" s="116">
        <v>4</v>
      </c>
      <c r="F576" s="116">
        <v>20</v>
      </c>
      <c r="G576" s="116">
        <v>18</v>
      </c>
      <c r="H576" s="69">
        <v>1677.98</v>
      </c>
      <c r="I576" s="69">
        <v>49.2</v>
      </c>
      <c r="J576" s="80">
        <v>0.28528349563165234</v>
      </c>
      <c r="K576" s="69">
        <v>478.7</v>
      </c>
      <c r="L576" s="80">
        <v>0</v>
      </c>
      <c r="M576" s="69">
        <v>0</v>
      </c>
      <c r="N576" s="80">
        <v>0</v>
      </c>
      <c r="O576" s="69">
        <v>0</v>
      </c>
      <c r="P576" s="69">
        <v>0</v>
      </c>
      <c r="Q576" s="69">
        <v>0</v>
      </c>
      <c r="R576" s="69">
        <v>111.9</v>
      </c>
      <c r="S576" s="69">
        <v>0</v>
      </c>
      <c r="T576" s="69">
        <v>217.32522850000001</v>
      </c>
      <c r="U576" s="80">
        <v>0</v>
      </c>
      <c r="V576" s="69">
        <v>0</v>
      </c>
      <c r="W576" s="80">
        <f t="shared" si="214"/>
        <v>0.17290000000000005</v>
      </c>
      <c r="X576" s="69">
        <v>290.12274200000007</v>
      </c>
      <c r="Y576" s="69">
        <v>217.32522850000001</v>
      </c>
      <c r="Z576" s="69">
        <v>0</v>
      </c>
      <c r="AA576" s="69">
        <v>0</v>
      </c>
      <c r="AB576" s="60">
        <f>H576+I576+K576+M576+O576+P576+Q576+R576+S576+T576+V576+X576+Y576+Z576+AA576</f>
        <v>3042.5531989999999</v>
      </c>
      <c r="AC576" s="143">
        <v>102.4</v>
      </c>
      <c r="AD576" s="69">
        <f>AC576+Y576+X576+V576</f>
        <v>609.84797050000009</v>
      </c>
      <c r="AE576" s="69">
        <f>H576+I576+K576+M576+O576+Q576+R576+S576+T576+Z576+AA576</f>
        <v>2535.1052285000001</v>
      </c>
      <c r="AF576" s="277">
        <f t="shared" si="213"/>
        <v>0.7</v>
      </c>
      <c r="AG576" s="278">
        <f>H576*AF576</f>
        <v>1174.586</v>
      </c>
      <c r="AH576" s="278"/>
      <c r="AI576" s="143">
        <v>73.8</v>
      </c>
      <c r="AJ576" s="238">
        <v>0.40742319366142626</v>
      </c>
      <c r="AK576" s="60">
        <v>683.64797050000004</v>
      </c>
      <c r="AL576" s="69">
        <v>165</v>
      </c>
      <c r="AM576" s="438">
        <v>7.0999999999999994E-2</v>
      </c>
      <c r="AN576" s="69">
        <v>119.1</v>
      </c>
    </row>
    <row r="577" spans="2:40" s="1" customFormat="1" ht="15.75" x14ac:dyDescent="0.25">
      <c r="B577" s="34">
        <v>565</v>
      </c>
      <c r="C577" s="678" t="s">
        <v>466</v>
      </c>
      <c r="D577" s="21" t="s">
        <v>124</v>
      </c>
      <c r="E577" s="125">
        <f t="shared" ref="E577:AB577" si="237">SUM(E578:E580)</f>
        <v>9</v>
      </c>
      <c r="F577" s="125">
        <f t="shared" si="237"/>
        <v>52</v>
      </c>
      <c r="G577" s="125">
        <f t="shared" si="237"/>
        <v>52</v>
      </c>
      <c r="H577" s="57">
        <f t="shared" ref="H577" si="238">SUM(H578:H580)</f>
        <v>5015.1000000000004</v>
      </c>
      <c r="I577" s="57">
        <f t="shared" si="237"/>
        <v>172.8</v>
      </c>
      <c r="J577" s="82">
        <f>K577/H577</f>
        <v>0.3549879364319754</v>
      </c>
      <c r="K577" s="57">
        <f t="shared" si="237"/>
        <v>1780.3</v>
      </c>
      <c r="L577" s="82">
        <f>M577/H577</f>
        <v>0</v>
      </c>
      <c r="M577" s="57">
        <f t="shared" si="237"/>
        <v>0</v>
      </c>
      <c r="N577" s="82">
        <f t="shared" si="237"/>
        <v>0</v>
      </c>
      <c r="O577" s="57">
        <f t="shared" si="237"/>
        <v>0</v>
      </c>
      <c r="P577" s="57">
        <f t="shared" si="237"/>
        <v>0</v>
      </c>
      <c r="Q577" s="57">
        <f t="shared" si="237"/>
        <v>0</v>
      </c>
      <c r="R577" s="57">
        <f t="shared" si="237"/>
        <v>203.4</v>
      </c>
      <c r="S577" s="57">
        <f t="shared" si="237"/>
        <v>13.200000000000001</v>
      </c>
      <c r="T577" s="57">
        <f t="shared" si="237"/>
        <v>670.9925658333334</v>
      </c>
      <c r="U577" s="82">
        <f>V577/H577</f>
        <v>0</v>
      </c>
      <c r="V577" s="57">
        <f t="shared" si="237"/>
        <v>0</v>
      </c>
      <c r="W577" s="82">
        <f t="shared" si="214"/>
        <v>0.17290000000000003</v>
      </c>
      <c r="X577" s="57">
        <f t="shared" si="237"/>
        <v>867.11079000000018</v>
      </c>
      <c r="Y577" s="57">
        <f t="shared" si="237"/>
        <v>670.9925658333334</v>
      </c>
      <c r="Z577" s="57">
        <f t="shared" si="237"/>
        <v>0</v>
      </c>
      <c r="AA577" s="57">
        <f t="shared" si="237"/>
        <v>0</v>
      </c>
      <c r="AB577" s="57">
        <f t="shared" si="237"/>
        <v>9393.8959216666681</v>
      </c>
      <c r="AC577" s="141">
        <f>SUM(AC578:AC580)</f>
        <v>316.39999999999998</v>
      </c>
      <c r="AD577" s="141">
        <f>SUM(AD578:AD580)</f>
        <v>1854.5033558333332</v>
      </c>
      <c r="AE577" s="141">
        <f>SUM(AE578:AE580)</f>
        <v>7855.7925658333343</v>
      </c>
      <c r="AF577" s="269">
        <f t="shared" si="213"/>
        <v>0.7</v>
      </c>
      <c r="AG577" s="270">
        <f>SUM(AG578:AG580)</f>
        <v>3510.57</v>
      </c>
      <c r="AH577" s="270"/>
      <c r="AI577" s="141">
        <v>184.5</v>
      </c>
      <c r="AJ577" s="233">
        <v>0.40657282124650218</v>
      </c>
      <c r="AK577" s="57">
        <v>2039.0033558333332</v>
      </c>
      <c r="AL577" s="57"/>
      <c r="AM577" s="433">
        <v>0</v>
      </c>
      <c r="AN577" s="57">
        <v>177.39999999999998</v>
      </c>
    </row>
    <row r="578" spans="2:40" s="1" customFormat="1" ht="15.75" x14ac:dyDescent="0.25">
      <c r="B578" s="34">
        <v>566</v>
      </c>
      <c r="C578" s="678"/>
      <c r="D578" s="15" t="s">
        <v>804</v>
      </c>
      <c r="E578" s="116">
        <v>2</v>
      </c>
      <c r="F578" s="116">
        <v>19</v>
      </c>
      <c r="G578" s="116">
        <v>19</v>
      </c>
      <c r="H578" s="69">
        <v>1771.5</v>
      </c>
      <c r="I578" s="69">
        <v>57.600000000000009</v>
      </c>
      <c r="J578" s="80">
        <v>0.30465707027942424</v>
      </c>
      <c r="K578" s="69">
        <v>539.70000000000005</v>
      </c>
      <c r="L578" s="80">
        <v>0</v>
      </c>
      <c r="M578" s="69">
        <v>0</v>
      </c>
      <c r="N578" s="80">
        <v>0</v>
      </c>
      <c r="O578" s="69">
        <v>0</v>
      </c>
      <c r="P578" s="69">
        <v>0</v>
      </c>
      <c r="Q578" s="69">
        <v>0</v>
      </c>
      <c r="R578" s="69">
        <v>91.600000000000009</v>
      </c>
      <c r="S578" s="69">
        <v>4.4000000000000004</v>
      </c>
      <c r="T578" s="69">
        <v>230.9243625</v>
      </c>
      <c r="U578" s="80">
        <v>0</v>
      </c>
      <c r="V578" s="69">
        <v>0</v>
      </c>
      <c r="W578" s="80">
        <f t="shared" si="214"/>
        <v>0.17290000000000003</v>
      </c>
      <c r="X578" s="69">
        <v>306.29235000000006</v>
      </c>
      <c r="Y578" s="69">
        <v>230.9243625</v>
      </c>
      <c r="Z578" s="69">
        <v>0</v>
      </c>
      <c r="AA578" s="69">
        <v>0</v>
      </c>
      <c r="AB578" s="60">
        <f>H578+I578+K578+M578+O578+P578+Q578+R578+S578+T578+V578+X578+Y578+Z578+AA578</f>
        <v>3232.9410750000002</v>
      </c>
      <c r="AC578" s="143">
        <v>108.9</v>
      </c>
      <c r="AD578" s="69">
        <f>AC578+Y578+X578+V578</f>
        <v>646.11671250000006</v>
      </c>
      <c r="AE578" s="69">
        <f>H578+I578+K578+M578+O578+Q578+R578+S578+T578+Z578+AA578</f>
        <v>2695.7243625000001</v>
      </c>
      <c r="AF578" s="277">
        <f t="shared" si="213"/>
        <v>0.7</v>
      </c>
      <c r="AG578" s="278">
        <f>H578*AF578</f>
        <v>1240.05</v>
      </c>
      <c r="AH578" s="278"/>
      <c r="AI578" s="143">
        <v>73.8</v>
      </c>
      <c r="AJ578" s="238">
        <v>0.40638820914479257</v>
      </c>
      <c r="AK578" s="60">
        <v>719.91671250000002</v>
      </c>
      <c r="AL578" s="69">
        <v>128</v>
      </c>
      <c r="AM578" s="438">
        <v>5.0999999999999997E-2</v>
      </c>
      <c r="AN578" s="69">
        <v>90.3</v>
      </c>
    </row>
    <row r="579" spans="2:40" s="1" customFormat="1" ht="15.75" x14ac:dyDescent="0.25">
      <c r="B579" s="34">
        <v>567</v>
      </c>
      <c r="C579" s="678"/>
      <c r="D579" s="15" t="s">
        <v>733</v>
      </c>
      <c r="E579" s="116">
        <v>3</v>
      </c>
      <c r="F579" s="116">
        <v>15</v>
      </c>
      <c r="G579" s="116">
        <v>15</v>
      </c>
      <c r="H579" s="69">
        <v>1534.9</v>
      </c>
      <c r="I579" s="69">
        <v>51.600000000000009</v>
      </c>
      <c r="J579" s="80">
        <v>0.38100201967554886</v>
      </c>
      <c r="K579" s="69">
        <v>584.79999999999995</v>
      </c>
      <c r="L579" s="80">
        <v>0</v>
      </c>
      <c r="M579" s="69">
        <v>0</v>
      </c>
      <c r="N579" s="80">
        <v>0</v>
      </c>
      <c r="O579" s="69">
        <v>0</v>
      </c>
      <c r="P579" s="69">
        <v>0</v>
      </c>
      <c r="Q579" s="69">
        <v>0</v>
      </c>
      <c r="R579" s="69">
        <v>37.9</v>
      </c>
      <c r="S579" s="69">
        <v>4.4000000000000004</v>
      </c>
      <c r="T579" s="69">
        <v>206.58201750000001</v>
      </c>
      <c r="U579" s="80">
        <v>0</v>
      </c>
      <c r="V579" s="69">
        <v>0</v>
      </c>
      <c r="W579" s="80">
        <f t="shared" si="214"/>
        <v>0.1729</v>
      </c>
      <c r="X579" s="69">
        <v>265.38421</v>
      </c>
      <c r="Y579" s="69">
        <v>206.58201750000001</v>
      </c>
      <c r="Z579" s="69">
        <v>0</v>
      </c>
      <c r="AA579" s="69">
        <v>0</v>
      </c>
      <c r="AB579" s="60">
        <f>H579+I579+K579+M579+O579+P579+Q579+R579+S579+T579+V579+X579+Y579+Z579+AA579</f>
        <v>2892.1482450000003</v>
      </c>
      <c r="AC579" s="143">
        <v>97.4</v>
      </c>
      <c r="AD579" s="69">
        <f>AC579+Y579+X579+V579</f>
        <v>569.36622749999992</v>
      </c>
      <c r="AE579" s="69">
        <f>H579+I579+K579+M579+O579+Q579+R579+S579+T579+Z579+AA579</f>
        <v>2420.1820175000003</v>
      </c>
      <c r="AF579" s="277">
        <f t="shared" si="213"/>
        <v>0.7</v>
      </c>
      <c r="AG579" s="278">
        <f>H579*AF579</f>
        <v>1074.43</v>
      </c>
      <c r="AH579" s="278"/>
      <c r="AI579" s="143">
        <v>41</v>
      </c>
      <c r="AJ579" s="238">
        <v>0.39765862759788906</v>
      </c>
      <c r="AK579" s="60">
        <v>610.36622749999992</v>
      </c>
      <c r="AL579" s="69"/>
      <c r="AM579" s="438">
        <v>0</v>
      </c>
      <c r="AN579" s="69">
        <v>0</v>
      </c>
    </row>
    <row r="580" spans="2:40" s="1" customFormat="1" ht="15.75" customHeight="1" x14ac:dyDescent="0.25">
      <c r="B580" s="34">
        <v>568</v>
      </c>
      <c r="C580" s="678"/>
      <c r="D580" s="15" t="s">
        <v>734</v>
      </c>
      <c r="E580" s="116">
        <v>4</v>
      </c>
      <c r="F580" s="116">
        <v>18</v>
      </c>
      <c r="G580" s="116">
        <v>18</v>
      </c>
      <c r="H580" s="69">
        <v>1708.7000000000003</v>
      </c>
      <c r="I580" s="69">
        <v>63.599999999999994</v>
      </c>
      <c r="J580" s="80">
        <v>0.38380055012582659</v>
      </c>
      <c r="K580" s="69">
        <v>655.8</v>
      </c>
      <c r="L580" s="80">
        <v>0</v>
      </c>
      <c r="M580" s="69">
        <v>0</v>
      </c>
      <c r="N580" s="80">
        <v>0</v>
      </c>
      <c r="O580" s="69">
        <v>0</v>
      </c>
      <c r="P580" s="69">
        <v>0</v>
      </c>
      <c r="Q580" s="69">
        <v>0</v>
      </c>
      <c r="R580" s="69">
        <v>73.900000000000006</v>
      </c>
      <c r="S580" s="69">
        <v>4.4000000000000004</v>
      </c>
      <c r="T580" s="69">
        <v>233.48618583333334</v>
      </c>
      <c r="U580" s="80">
        <v>0</v>
      </c>
      <c r="V580" s="69">
        <v>0</v>
      </c>
      <c r="W580" s="80">
        <f t="shared" si="214"/>
        <v>0.17289999999999997</v>
      </c>
      <c r="X580" s="69">
        <v>295.43423000000001</v>
      </c>
      <c r="Y580" s="69">
        <v>233.48618583333334</v>
      </c>
      <c r="Z580" s="69">
        <v>0</v>
      </c>
      <c r="AA580" s="69">
        <v>0</v>
      </c>
      <c r="AB580" s="60">
        <f>H580+I580+K580+M580+O580+P580+Q580+R580+S580+T580+V580+X580+Y580+Z580+AA580</f>
        <v>3268.8066016666671</v>
      </c>
      <c r="AC580" s="143">
        <v>110.1</v>
      </c>
      <c r="AD580" s="69">
        <f>AC580+Y580+X580+V580</f>
        <v>639.02041583333335</v>
      </c>
      <c r="AE580" s="69">
        <f>H580+I580+K580+M580+O580+Q580+R580+S580+T580+Z580+AA580</f>
        <v>2739.8861858333339</v>
      </c>
      <c r="AF580" s="277">
        <f t="shared" si="213"/>
        <v>0.7</v>
      </c>
      <c r="AG580" s="278">
        <f>H580*AF580</f>
        <v>1196.0900000000001</v>
      </c>
      <c r="AH580" s="278"/>
      <c r="AI580" s="143">
        <v>69.7</v>
      </c>
      <c r="AJ580" s="238">
        <v>0.41477170704824329</v>
      </c>
      <c r="AK580" s="60">
        <v>708.72041583333339</v>
      </c>
      <c r="AL580" s="69">
        <v>112</v>
      </c>
      <c r="AM580" s="438">
        <v>5.0999999999999997E-2</v>
      </c>
      <c r="AN580" s="69">
        <v>87.1</v>
      </c>
    </row>
    <row r="581" spans="2:40" s="1" customFormat="1" ht="15.75" x14ac:dyDescent="0.25">
      <c r="B581" s="34">
        <v>569</v>
      </c>
      <c r="C581" s="678" t="s">
        <v>467</v>
      </c>
      <c r="D581" s="21" t="s">
        <v>124</v>
      </c>
      <c r="E581" s="125">
        <f t="shared" ref="E581:AB581" si="239">SUM(E582:E585)</f>
        <v>14</v>
      </c>
      <c r="F581" s="125">
        <f t="shared" si="239"/>
        <v>93</v>
      </c>
      <c r="G581" s="125">
        <f t="shared" si="239"/>
        <v>78</v>
      </c>
      <c r="H581" s="57">
        <f t="shared" ref="H581" si="240">SUM(H582:H585)</f>
        <v>7454.92</v>
      </c>
      <c r="I581" s="57">
        <f t="shared" si="239"/>
        <v>296.2</v>
      </c>
      <c r="J581" s="82">
        <f>K581/H581</f>
        <v>0.37519114893251698</v>
      </c>
      <c r="K581" s="57">
        <f t="shared" si="239"/>
        <v>2797.0199999999995</v>
      </c>
      <c r="L581" s="82">
        <f>M581/H581</f>
        <v>0</v>
      </c>
      <c r="M581" s="57">
        <f t="shared" si="239"/>
        <v>0</v>
      </c>
      <c r="N581" s="82">
        <f t="shared" si="239"/>
        <v>0</v>
      </c>
      <c r="O581" s="57">
        <f t="shared" si="239"/>
        <v>0</v>
      </c>
      <c r="P581" s="57">
        <f t="shared" si="239"/>
        <v>0</v>
      </c>
      <c r="Q581" s="57">
        <f t="shared" si="239"/>
        <v>0</v>
      </c>
      <c r="R581" s="57">
        <f t="shared" si="239"/>
        <v>292.05999999999995</v>
      </c>
      <c r="S581" s="57">
        <f t="shared" si="239"/>
        <v>17.450000000000003</v>
      </c>
      <c r="T581" s="57">
        <f t="shared" si="239"/>
        <v>1012.2171389999999</v>
      </c>
      <c r="U581" s="82">
        <f>V581/H581</f>
        <v>0</v>
      </c>
      <c r="V581" s="57">
        <f t="shared" si="239"/>
        <v>0</v>
      </c>
      <c r="W581" s="82">
        <f t="shared" si="214"/>
        <v>0.17289999999999997</v>
      </c>
      <c r="X581" s="57">
        <f t="shared" si="239"/>
        <v>1288.9556679999998</v>
      </c>
      <c r="Y581" s="57">
        <f t="shared" si="239"/>
        <v>1012.2171389999999</v>
      </c>
      <c r="Z581" s="57">
        <f t="shared" si="239"/>
        <v>0</v>
      </c>
      <c r="AA581" s="57">
        <f t="shared" si="239"/>
        <v>0</v>
      </c>
      <c r="AB581" s="57">
        <f t="shared" si="239"/>
        <v>14171.039946000001</v>
      </c>
      <c r="AC581" s="141">
        <f>SUM(AC582:AC585)</f>
        <v>477.2</v>
      </c>
      <c r="AD581" s="141">
        <f>SUM(AD582:AD585)</f>
        <v>2778.3728069999997</v>
      </c>
      <c r="AE581" s="141">
        <f>SUM(AE582:AE585)</f>
        <v>11869.867139000002</v>
      </c>
      <c r="AF581" s="269">
        <f t="shared" si="213"/>
        <v>0.7</v>
      </c>
      <c r="AG581" s="270">
        <f>SUM(AG582:AG585)</f>
        <v>5218.4439999999995</v>
      </c>
      <c r="AH581" s="270"/>
      <c r="AI581" s="141">
        <v>295.2</v>
      </c>
      <c r="AJ581" s="233">
        <v>0.4122878323308633</v>
      </c>
      <c r="AK581" s="57">
        <v>3073.5728069999996</v>
      </c>
      <c r="AL581" s="57"/>
      <c r="AM581" s="433">
        <v>0</v>
      </c>
      <c r="AN581" s="57">
        <v>208.9</v>
      </c>
    </row>
    <row r="582" spans="2:40" s="1" customFormat="1" ht="15.75" x14ac:dyDescent="0.25">
      <c r="B582" s="34">
        <v>570</v>
      </c>
      <c r="C582" s="678"/>
      <c r="D582" s="15" t="s">
        <v>735</v>
      </c>
      <c r="E582" s="116">
        <v>7</v>
      </c>
      <c r="F582" s="116">
        <v>44</v>
      </c>
      <c r="G582" s="116">
        <v>32</v>
      </c>
      <c r="H582" s="69">
        <v>2942.3000000000006</v>
      </c>
      <c r="I582" s="69">
        <v>111.6</v>
      </c>
      <c r="J582" s="80">
        <v>0.36739965333242691</v>
      </c>
      <c r="K582" s="69">
        <v>1081</v>
      </c>
      <c r="L582" s="80">
        <v>0</v>
      </c>
      <c r="M582" s="69">
        <v>0</v>
      </c>
      <c r="N582" s="80">
        <v>0</v>
      </c>
      <c r="O582" s="69">
        <v>0</v>
      </c>
      <c r="P582" s="69">
        <v>0</v>
      </c>
      <c r="Q582" s="69">
        <v>0</v>
      </c>
      <c r="R582" s="69">
        <v>129.5</v>
      </c>
      <c r="S582" s="69">
        <v>4.4000000000000004</v>
      </c>
      <c r="T582" s="69">
        <v>398.12697249999997</v>
      </c>
      <c r="U582" s="80">
        <v>0</v>
      </c>
      <c r="V582" s="69">
        <v>0</v>
      </c>
      <c r="W582" s="80">
        <f t="shared" si="214"/>
        <v>0.17289999999999997</v>
      </c>
      <c r="X582" s="69">
        <v>508.72367000000003</v>
      </c>
      <c r="Y582" s="69">
        <v>398.12697249999997</v>
      </c>
      <c r="Z582" s="69">
        <v>0</v>
      </c>
      <c r="AA582" s="69">
        <v>0</v>
      </c>
      <c r="AB582" s="60">
        <f>H582+I582+K582+M582+O582+P582+Q582+R582+S582+T582+V582+X582+Y582+Z582+AA582</f>
        <v>5573.7776150000009</v>
      </c>
      <c r="AC582" s="143">
        <v>187.7</v>
      </c>
      <c r="AD582" s="69">
        <f>AC582+Y582+X582+V582</f>
        <v>1094.5506425000001</v>
      </c>
      <c r="AE582" s="69">
        <f>H582+I582+K582+M582+O582+Q582+R582+S582+T582+Z582+AA582</f>
        <v>4666.9269725000004</v>
      </c>
      <c r="AF582" s="277">
        <f t="shared" si="213"/>
        <v>0.7</v>
      </c>
      <c r="AG582" s="278">
        <f>H582*AF582</f>
        <v>2059.61</v>
      </c>
      <c r="AH582" s="278"/>
      <c r="AI582" s="143">
        <v>127.1</v>
      </c>
      <c r="AJ582" s="238">
        <v>0.41520261105257783</v>
      </c>
      <c r="AK582" s="60">
        <v>1221.6506425</v>
      </c>
      <c r="AL582" s="69">
        <v>161</v>
      </c>
      <c r="AM582" s="438">
        <v>7.0999999999999994E-2</v>
      </c>
      <c r="AN582" s="69">
        <v>208.9</v>
      </c>
    </row>
    <row r="583" spans="2:40" s="1" customFormat="1" ht="15.75" x14ac:dyDescent="0.25">
      <c r="B583" s="34">
        <v>571</v>
      </c>
      <c r="C583" s="678"/>
      <c r="D583" s="15" t="s">
        <v>736</v>
      </c>
      <c r="E583" s="116">
        <v>2</v>
      </c>
      <c r="F583" s="116">
        <v>18</v>
      </c>
      <c r="G583" s="116">
        <v>16</v>
      </c>
      <c r="H583" s="69">
        <v>1511.2</v>
      </c>
      <c r="I583" s="69">
        <v>69.599999999999994</v>
      </c>
      <c r="J583" s="80">
        <v>0.47634330333509783</v>
      </c>
      <c r="K583" s="69">
        <v>719.84999999999991</v>
      </c>
      <c r="L583" s="80">
        <v>0</v>
      </c>
      <c r="M583" s="69">
        <v>0</v>
      </c>
      <c r="N583" s="80">
        <v>0</v>
      </c>
      <c r="O583" s="69">
        <v>0</v>
      </c>
      <c r="P583" s="69">
        <v>0</v>
      </c>
      <c r="Q583" s="69">
        <v>0</v>
      </c>
      <c r="R583" s="69">
        <v>55.599999999999994</v>
      </c>
      <c r="S583" s="69">
        <v>4.4000000000000004</v>
      </c>
      <c r="T583" s="69">
        <v>218.49470666666667</v>
      </c>
      <c r="U583" s="80">
        <v>0</v>
      </c>
      <c r="V583" s="69">
        <v>0</v>
      </c>
      <c r="W583" s="80">
        <f t="shared" si="214"/>
        <v>0.17289999999999997</v>
      </c>
      <c r="X583" s="69">
        <v>261.28647999999998</v>
      </c>
      <c r="Y583" s="69">
        <v>218.49470666666667</v>
      </c>
      <c r="Z583" s="69">
        <v>0</v>
      </c>
      <c r="AA583" s="69">
        <v>0</v>
      </c>
      <c r="AB583" s="60">
        <f>H583+I583+K583+M583+O583+P583+Q583+R583+S583+T583+V583+X583+Y583+Z583+AA583</f>
        <v>3058.9258933333335</v>
      </c>
      <c r="AC583" s="143">
        <v>103</v>
      </c>
      <c r="AD583" s="69">
        <f>AC583+Y583+X583+V583</f>
        <v>582.7811866666666</v>
      </c>
      <c r="AE583" s="69">
        <f>H583+I583+K583+M583+O583+Q583+R583+S583+T583+Z583+AA583</f>
        <v>2579.1447066666665</v>
      </c>
      <c r="AF583" s="277">
        <f t="shared" si="213"/>
        <v>0.7</v>
      </c>
      <c r="AG583" s="278">
        <f>H583*AF583</f>
        <v>1057.8399999999999</v>
      </c>
      <c r="AH583" s="278"/>
      <c r="AI583" s="143">
        <v>57.4</v>
      </c>
      <c r="AJ583" s="238">
        <v>0.42362439562378679</v>
      </c>
      <c r="AK583" s="60">
        <v>640.18118666666658</v>
      </c>
      <c r="AL583" s="69"/>
      <c r="AM583" s="438">
        <v>0</v>
      </c>
      <c r="AN583" s="69">
        <v>0</v>
      </c>
    </row>
    <row r="584" spans="2:40" s="1" customFormat="1" ht="15.75" x14ac:dyDescent="0.25">
      <c r="B584" s="34">
        <v>572</v>
      </c>
      <c r="C584" s="678"/>
      <c r="D584" s="15" t="s">
        <v>737</v>
      </c>
      <c r="E584" s="116">
        <v>4</v>
      </c>
      <c r="F584" s="116">
        <v>17</v>
      </c>
      <c r="G584" s="116">
        <v>17</v>
      </c>
      <c r="H584" s="69">
        <v>1679.02</v>
      </c>
      <c r="I584" s="69">
        <v>71.800000000000011</v>
      </c>
      <c r="J584" s="80">
        <v>0.34780407618729975</v>
      </c>
      <c r="K584" s="69">
        <v>583.97</v>
      </c>
      <c r="L584" s="80">
        <v>0</v>
      </c>
      <c r="M584" s="69">
        <v>0</v>
      </c>
      <c r="N584" s="80">
        <v>0</v>
      </c>
      <c r="O584" s="69">
        <v>0</v>
      </c>
      <c r="P584" s="69">
        <v>0</v>
      </c>
      <c r="Q584" s="69">
        <v>0</v>
      </c>
      <c r="R584" s="69">
        <v>51.36</v>
      </c>
      <c r="S584" s="69">
        <v>4.25</v>
      </c>
      <c r="T584" s="69">
        <v>223.39187983333329</v>
      </c>
      <c r="U584" s="80">
        <v>0</v>
      </c>
      <c r="V584" s="69">
        <v>0</v>
      </c>
      <c r="W584" s="80">
        <f t="shared" si="214"/>
        <v>0.1729</v>
      </c>
      <c r="X584" s="69">
        <v>290.30255799999998</v>
      </c>
      <c r="Y584" s="69">
        <v>223.39187983333329</v>
      </c>
      <c r="Z584" s="69">
        <v>0</v>
      </c>
      <c r="AA584" s="69">
        <v>0</v>
      </c>
      <c r="AB584" s="60">
        <f>H584+I584+K584+M584+O584+P584+Q584+R584+S584+T584+V584+X584+Y584+Z584+AA584</f>
        <v>3127.4863176666668</v>
      </c>
      <c r="AC584" s="143">
        <v>105.3</v>
      </c>
      <c r="AD584" s="69">
        <f>AC584+Y584+X584+V584</f>
        <v>618.99443783333322</v>
      </c>
      <c r="AE584" s="69">
        <f>H584+I584+K584+M584+O584+Q584+R584+S584+T584+Z584+AA584</f>
        <v>2613.7918798333335</v>
      </c>
      <c r="AF584" s="277">
        <f t="shared" si="213"/>
        <v>0.7</v>
      </c>
      <c r="AG584" s="278">
        <f>H584*AF584</f>
        <v>1175.3139999999999</v>
      </c>
      <c r="AH584" s="278"/>
      <c r="AI584" s="143">
        <v>61.5</v>
      </c>
      <c r="AJ584" s="238">
        <v>0.4052926336990228</v>
      </c>
      <c r="AK584" s="60">
        <v>680.49443783333322</v>
      </c>
      <c r="AL584" s="69"/>
      <c r="AM584" s="438">
        <v>0</v>
      </c>
      <c r="AN584" s="69">
        <v>0</v>
      </c>
    </row>
    <row r="585" spans="2:40" s="1" customFormat="1" ht="15.75" customHeight="1" x14ac:dyDescent="0.25">
      <c r="B585" s="34">
        <v>573</v>
      </c>
      <c r="C585" s="678"/>
      <c r="D585" s="15" t="s">
        <v>738</v>
      </c>
      <c r="E585" s="116">
        <v>1</v>
      </c>
      <c r="F585" s="116">
        <v>14</v>
      </c>
      <c r="G585" s="116">
        <v>13</v>
      </c>
      <c r="H585" s="69">
        <v>1322.4</v>
      </c>
      <c r="I585" s="69">
        <v>43.2</v>
      </c>
      <c r="J585" s="80">
        <v>0.31170598911070774</v>
      </c>
      <c r="K585" s="69">
        <v>412.19999999999993</v>
      </c>
      <c r="L585" s="80">
        <v>0</v>
      </c>
      <c r="M585" s="69">
        <v>0</v>
      </c>
      <c r="N585" s="80">
        <v>0</v>
      </c>
      <c r="O585" s="69">
        <v>0</v>
      </c>
      <c r="P585" s="69">
        <v>0</v>
      </c>
      <c r="Q585" s="69">
        <v>0</v>
      </c>
      <c r="R585" s="69">
        <v>55.599999999999994</v>
      </c>
      <c r="S585" s="69">
        <v>4.4000000000000004</v>
      </c>
      <c r="T585" s="69">
        <v>172.20357999999999</v>
      </c>
      <c r="U585" s="80">
        <v>0</v>
      </c>
      <c r="V585" s="69">
        <v>0</v>
      </c>
      <c r="W585" s="80">
        <f t="shared" si="214"/>
        <v>0.17289999999999997</v>
      </c>
      <c r="X585" s="69">
        <v>228.64295999999999</v>
      </c>
      <c r="Y585" s="69">
        <v>172.20357999999999</v>
      </c>
      <c r="Z585" s="69">
        <v>0</v>
      </c>
      <c r="AA585" s="69">
        <v>0</v>
      </c>
      <c r="AB585" s="60">
        <f>H585+I585+K585+M585+O585+P585+Q585+R585+S585+T585+V585+X585+Y585+Z585+AA585</f>
        <v>2410.8501200000001</v>
      </c>
      <c r="AC585" s="143">
        <v>81.2</v>
      </c>
      <c r="AD585" s="69">
        <f>AC585+Y585+X585+V585</f>
        <v>482.04653999999994</v>
      </c>
      <c r="AE585" s="69">
        <f>H585+I585+K585+M585+O585+Q585+R585+S585+T585+Z585+AA585</f>
        <v>2010.0035800000001</v>
      </c>
      <c r="AF585" s="277">
        <f t="shared" si="213"/>
        <v>0.7</v>
      </c>
      <c r="AG585" s="278">
        <f>H585*AF585</f>
        <v>925.68</v>
      </c>
      <c r="AH585" s="278"/>
      <c r="AI585" s="143">
        <v>49.2</v>
      </c>
      <c r="AJ585" s="238">
        <v>0.40172908348457348</v>
      </c>
      <c r="AK585" s="60">
        <v>531.24653999999998</v>
      </c>
      <c r="AL585" s="69"/>
      <c r="AM585" s="438">
        <v>0</v>
      </c>
      <c r="AN585" s="69">
        <v>0</v>
      </c>
    </row>
    <row r="586" spans="2:40" s="1" customFormat="1" ht="15.75" x14ac:dyDescent="0.25">
      <c r="B586" s="34">
        <v>574</v>
      </c>
      <c r="C586" s="678" t="s">
        <v>468</v>
      </c>
      <c r="D586" s="21" t="s">
        <v>124</v>
      </c>
      <c r="E586" s="125">
        <f t="shared" ref="E586:AB586" si="241">SUM(E587:E589)</f>
        <v>5</v>
      </c>
      <c r="F586" s="125">
        <f t="shared" si="241"/>
        <v>65</v>
      </c>
      <c r="G586" s="125">
        <f t="shared" si="241"/>
        <v>56</v>
      </c>
      <c r="H586" s="57">
        <f t="shared" ref="H586" si="242">SUM(H587:H589)</f>
        <v>5201.59</v>
      </c>
      <c r="I586" s="57">
        <f t="shared" si="241"/>
        <v>193.2</v>
      </c>
      <c r="J586" s="82">
        <f>K586/H586</f>
        <v>0.37727887049921272</v>
      </c>
      <c r="K586" s="57">
        <f t="shared" si="241"/>
        <v>1962.4499999999998</v>
      </c>
      <c r="L586" s="82">
        <f>M586/H586</f>
        <v>0</v>
      </c>
      <c r="M586" s="57">
        <f t="shared" si="241"/>
        <v>0</v>
      </c>
      <c r="N586" s="82">
        <f t="shared" si="241"/>
        <v>0</v>
      </c>
      <c r="O586" s="57">
        <f t="shared" si="241"/>
        <v>0</v>
      </c>
      <c r="P586" s="57">
        <f t="shared" si="241"/>
        <v>0</v>
      </c>
      <c r="Q586" s="57">
        <f t="shared" si="241"/>
        <v>0</v>
      </c>
      <c r="R586" s="57">
        <f t="shared" si="241"/>
        <v>241.39999999999998</v>
      </c>
      <c r="S586" s="57">
        <f t="shared" si="241"/>
        <v>8.8000000000000007</v>
      </c>
      <c r="T586" s="57">
        <f t="shared" si="241"/>
        <v>708.89957591666666</v>
      </c>
      <c r="U586" s="82">
        <f>V586/H586</f>
        <v>0</v>
      </c>
      <c r="V586" s="57">
        <f t="shared" si="241"/>
        <v>0</v>
      </c>
      <c r="W586" s="82">
        <f t="shared" si="214"/>
        <v>0.17290000000000003</v>
      </c>
      <c r="X586" s="57">
        <f t="shared" si="241"/>
        <v>899.35491100000013</v>
      </c>
      <c r="Y586" s="57">
        <f t="shared" si="241"/>
        <v>708.89957591666666</v>
      </c>
      <c r="Z586" s="57">
        <f t="shared" si="241"/>
        <v>0</v>
      </c>
      <c r="AA586" s="57">
        <f t="shared" si="241"/>
        <v>15.8</v>
      </c>
      <c r="AB586" s="57">
        <f t="shared" si="241"/>
        <v>9940.394062833333</v>
      </c>
      <c r="AC586" s="141">
        <f>SUM(AC587:AC589)</f>
        <v>334.7</v>
      </c>
      <c r="AD586" s="141">
        <f>SUM(AD587:AD589)</f>
        <v>1942.9544869166666</v>
      </c>
      <c r="AE586" s="141">
        <f>SUM(AE587:AE589)</f>
        <v>8332.1395759166662</v>
      </c>
      <c r="AF586" s="269">
        <f t="shared" si="213"/>
        <v>0.7</v>
      </c>
      <c r="AG586" s="270">
        <f>SUM(AG587:AG589)</f>
        <v>3641.1129999999998</v>
      </c>
      <c r="AH586" s="270"/>
      <c r="AI586" s="141">
        <v>219.10000000000002</v>
      </c>
      <c r="AJ586" s="233">
        <v>0.41565261524200608</v>
      </c>
      <c r="AK586" s="57">
        <v>2162.0544869166665</v>
      </c>
      <c r="AL586" s="57"/>
      <c r="AM586" s="433">
        <v>0</v>
      </c>
      <c r="AN586" s="57">
        <v>106.9</v>
      </c>
    </row>
    <row r="587" spans="2:40" s="1" customFormat="1" ht="15.75" x14ac:dyDescent="0.25">
      <c r="B587" s="34">
        <v>575</v>
      </c>
      <c r="C587" s="678"/>
      <c r="D587" s="15" t="s">
        <v>739</v>
      </c>
      <c r="E587" s="116">
        <v>2</v>
      </c>
      <c r="F587" s="116">
        <v>18</v>
      </c>
      <c r="G587" s="116">
        <v>16</v>
      </c>
      <c r="H587" s="69">
        <v>1506.29</v>
      </c>
      <c r="I587" s="69">
        <v>46.8</v>
      </c>
      <c r="J587" s="80">
        <v>0.26183537034701154</v>
      </c>
      <c r="K587" s="69">
        <v>394.4</v>
      </c>
      <c r="L587" s="80">
        <v>0</v>
      </c>
      <c r="M587" s="69">
        <v>0</v>
      </c>
      <c r="N587" s="80">
        <v>0</v>
      </c>
      <c r="O587" s="69">
        <v>0</v>
      </c>
      <c r="P587" s="69">
        <v>0</v>
      </c>
      <c r="Q587" s="69">
        <v>0</v>
      </c>
      <c r="R587" s="69">
        <v>74.599999999999994</v>
      </c>
      <c r="S587" s="69">
        <v>0</v>
      </c>
      <c r="T587" s="69">
        <v>190.21062841666665</v>
      </c>
      <c r="U587" s="80">
        <v>0</v>
      </c>
      <c r="V587" s="69">
        <v>0</v>
      </c>
      <c r="W587" s="80">
        <f t="shared" si="214"/>
        <v>0.1729</v>
      </c>
      <c r="X587" s="69">
        <v>260.43754100000001</v>
      </c>
      <c r="Y587" s="69">
        <v>190.21062841666665</v>
      </c>
      <c r="Z587" s="69">
        <v>0</v>
      </c>
      <c r="AA587" s="69">
        <v>15.8</v>
      </c>
      <c r="AB587" s="60">
        <f>H587+I587+K587+M587+O587+P587+Q587+R587+S587+T587+V587+X587+Y587+Z587+AA587</f>
        <v>2678.7487978333329</v>
      </c>
      <c r="AC587" s="143">
        <v>90.2</v>
      </c>
      <c r="AD587" s="69">
        <f>AC587+Y587+X587+V587</f>
        <v>540.84816941666668</v>
      </c>
      <c r="AE587" s="69">
        <f>H587+I587+K587+M587+O587+Q587+R587+S587+T587+Z587+AA587</f>
        <v>2228.1006284166665</v>
      </c>
      <c r="AF587" s="277">
        <f t="shared" si="213"/>
        <v>0.7</v>
      </c>
      <c r="AG587" s="278">
        <f>H587*AF587</f>
        <v>1054.403</v>
      </c>
      <c r="AH587" s="278"/>
      <c r="AI587" s="143">
        <v>90.2</v>
      </c>
      <c r="AJ587" s="238">
        <v>0.41894201609030579</v>
      </c>
      <c r="AK587" s="60">
        <v>631.04816941666672</v>
      </c>
      <c r="AL587" s="69">
        <v>156</v>
      </c>
      <c r="AM587" s="438">
        <v>7.0999999999999994E-2</v>
      </c>
      <c r="AN587" s="69">
        <v>106.9</v>
      </c>
    </row>
    <row r="588" spans="2:40" s="1" customFormat="1" ht="15.75" x14ac:dyDescent="0.25">
      <c r="B588" s="34">
        <v>576</v>
      </c>
      <c r="C588" s="678"/>
      <c r="D588" s="15" t="s">
        <v>740</v>
      </c>
      <c r="E588" s="116">
        <v>0</v>
      </c>
      <c r="F588" s="116">
        <v>17</v>
      </c>
      <c r="G588" s="116">
        <v>16</v>
      </c>
      <c r="H588" s="69">
        <v>1599.3</v>
      </c>
      <c r="I588" s="69">
        <v>63.6</v>
      </c>
      <c r="J588" s="80">
        <v>0.44469455386731693</v>
      </c>
      <c r="K588" s="69">
        <v>711.19999999999993</v>
      </c>
      <c r="L588" s="80">
        <v>0</v>
      </c>
      <c r="M588" s="69">
        <v>0</v>
      </c>
      <c r="N588" s="80">
        <v>0</v>
      </c>
      <c r="O588" s="69">
        <v>0</v>
      </c>
      <c r="P588" s="69">
        <v>0</v>
      </c>
      <c r="Q588" s="69">
        <v>0</v>
      </c>
      <c r="R588" s="69">
        <v>55.599999999999994</v>
      </c>
      <c r="S588" s="69">
        <v>4.4000000000000004</v>
      </c>
      <c r="T588" s="69">
        <v>225.88491416666665</v>
      </c>
      <c r="U588" s="80">
        <v>0</v>
      </c>
      <c r="V588" s="69">
        <v>0</v>
      </c>
      <c r="W588" s="80">
        <f t="shared" si="214"/>
        <v>0.17290000000000003</v>
      </c>
      <c r="X588" s="69">
        <v>276.51897000000002</v>
      </c>
      <c r="Y588" s="69">
        <v>225.88491416666665</v>
      </c>
      <c r="Z588" s="69">
        <v>0</v>
      </c>
      <c r="AA588" s="69">
        <v>0</v>
      </c>
      <c r="AB588" s="60">
        <f>H588+I588+K588+M588+O588+P588+Q588+R588+S588+T588+V588+X588+Y588+Z588+AA588</f>
        <v>3162.3887983333329</v>
      </c>
      <c r="AC588" s="143">
        <v>106.5</v>
      </c>
      <c r="AD588" s="69">
        <f>AC588+Y588+X588+V588</f>
        <v>608.90388416666667</v>
      </c>
      <c r="AE588" s="69">
        <f>H588+I588+K588+M588+O588+Q588+R588+S588+T588+Z588+AA588</f>
        <v>2659.9849141666664</v>
      </c>
      <c r="AF588" s="277">
        <f t="shared" si="213"/>
        <v>0.7</v>
      </c>
      <c r="AG588" s="278">
        <f>H588*AF588</f>
        <v>1119.51</v>
      </c>
      <c r="AH588" s="278"/>
      <c r="AI588" s="143">
        <v>65.599999999999994</v>
      </c>
      <c r="AJ588" s="238">
        <v>0.42174944298547284</v>
      </c>
      <c r="AK588" s="60">
        <v>674.50388416666669</v>
      </c>
      <c r="AL588" s="69"/>
      <c r="AM588" s="438">
        <v>0</v>
      </c>
      <c r="AN588" s="69">
        <v>0</v>
      </c>
    </row>
    <row r="589" spans="2:40" s="1" customFormat="1" ht="15.75" customHeight="1" x14ac:dyDescent="0.25">
      <c r="B589" s="34">
        <v>577</v>
      </c>
      <c r="C589" s="678"/>
      <c r="D589" s="15" t="s">
        <v>741</v>
      </c>
      <c r="E589" s="116">
        <v>3</v>
      </c>
      <c r="F589" s="116">
        <v>30</v>
      </c>
      <c r="G589" s="116">
        <v>24</v>
      </c>
      <c r="H589" s="69">
        <v>2096</v>
      </c>
      <c r="I589" s="69">
        <v>82.8</v>
      </c>
      <c r="J589" s="80">
        <v>0.40880248091603055</v>
      </c>
      <c r="K589" s="69">
        <v>856.85</v>
      </c>
      <c r="L589" s="80">
        <v>0</v>
      </c>
      <c r="M589" s="69">
        <v>0</v>
      </c>
      <c r="N589" s="80">
        <v>0</v>
      </c>
      <c r="O589" s="69">
        <v>0</v>
      </c>
      <c r="P589" s="69">
        <v>0</v>
      </c>
      <c r="Q589" s="69">
        <v>0</v>
      </c>
      <c r="R589" s="69">
        <v>111.19999999999999</v>
      </c>
      <c r="S589" s="69">
        <v>4.4000000000000004</v>
      </c>
      <c r="T589" s="69">
        <v>292.80403333333334</v>
      </c>
      <c r="U589" s="80">
        <v>0</v>
      </c>
      <c r="V589" s="69">
        <v>0</v>
      </c>
      <c r="W589" s="80">
        <f t="shared" si="214"/>
        <v>0.17290000000000003</v>
      </c>
      <c r="X589" s="69">
        <v>362.39840000000004</v>
      </c>
      <c r="Y589" s="69">
        <v>292.80403333333334</v>
      </c>
      <c r="Z589" s="69">
        <v>0</v>
      </c>
      <c r="AA589" s="69">
        <v>0</v>
      </c>
      <c r="AB589" s="60">
        <f>H589+I589+K589+M589+O589+P589+Q589+R589+S589+T589+V589+X589+Y589+Z589+AA589</f>
        <v>4099.2564666666667</v>
      </c>
      <c r="AC589" s="143">
        <v>138</v>
      </c>
      <c r="AD589" s="69">
        <f>AC589+Y589+X589+V589</f>
        <v>793.20243333333337</v>
      </c>
      <c r="AE589" s="69">
        <f>H589+I589+K589+M589+O589+Q589+R589+S589+T589+Z589+AA589</f>
        <v>3444.0540333333333</v>
      </c>
      <c r="AF589" s="277">
        <f t="shared" si="213"/>
        <v>0.7</v>
      </c>
      <c r="AG589" s="278">
        <f>H589*AF589</f>
        <v>1467.1999999999998</v>
      </c>
      <c r="AH589" s="278"/>
      <c r="AI589" s="143">
        <v>63.3</v>
      </c>
      <c r="AJ589" s="238">
        <v>0.40863665712468195</v>
      </c>
      <c r="AK589" s="60">
        <v>856.50243333333333</v>
      </c>
      <c r="AL589" s="69"/>
      <c r="AM589" s="438">
        <v>0</v>
      </c>
      <c r="AN589" s="69">
        <v>0</v>
      </c>
    </row>
    <row r="590" spans="2:40" ht="15.75" x14ac:dyDescent="0.25">
      <c r="B590" s="34">
        <v>578</v>
      </c>
      <c r="C590" s="678" t="s">
        <v>469</v>
      </c>
      <c r="D590" s="21" t="s">
        <v>124</v>
      </c>
      <c r="E590" s="125">
        <f t="shared" ref="E590:AB590" si="243">SUM(E591:E593)</f>
        <v>11</v>
      </c>
      <c r="F590" s="125">
        <f t="shared" si="243"/>
        <v>75</v>
      </c>
      <c r="G590" s="125">
        <f t="shared" si="243"/>
        <v>68</v>
      </c>
      <c r="H590" s="57">
        <f t="shared" ref="H590" si="244">SUM(H591:H593)</f>
        <v>6486.81</v>
      </c>
      <c r="I590" s="57">
        <f t="shared" si="243"/>
        <v>215.76</v>
      </c>
      <c r="J590" s="82">
        <f>K590/H590</f>
        <v>0.31344065881380834</v>
      </c>
      <c r="K590" s="57">
        <f t="shared" si="243"/>
        <v>2033.23</v>
      </c>
      <c r="L590" s="82">
        <f>M590/H590</f>
        <v>0</v>
      </c>
      <c r="M590" s="57">
        <f t="shared" si="243"/>
        <v>0</v>
      </c>
      <c r="N590" s="82">
        <f t="shared" si="243"/>
        <v>0</v>
      </c>
      <c r="O590" s="57">
        <f t="shared" si="243"/>
        <v>0</v>
      </c>
      <c r="P590" s="57">
        <f t="shared" si="243"/>
        <v>0</v>
      </c>
      <c r="Q590" s="57">
        <f t="shared" si="243"/>
        <v>0</v>
      </c>
      <c r="R590" s="57">
        <f t="shared" si="243"/>
        <v>218.86</v>
      </c>
      <c r="S590" s="57">
        <f t="shared" si="243"/>
        <v>8.65</v>
      </c>
      <c r="T590" s="57">
        <f t="shared" si="243"/>
        <v>840.40662074999989</v>
      </c>
      <c r="U590" s="82">
        <f>V590/H590</f>
        <v>0</v>
      </c>
      <c r="V590" s="57">
        <f t="shared" si="243"/>
        <v>0</v>
      </c>
      <c r="W590" s="82">
        <f t="shared" si="214"/>
        <v>0.1729</v>
      </c>
      <c r="X590" s="57">
        <f t="shared" si="243"/>
        <v>1121.5694490000001</v>
      </c>
      <c r="Y590" s="57">
        <f t="shared" si="243"/>
        <v>840.40662074999989</v>
      </c>
      <c r="Z590" s="57">
        <f t="shared" si="243"/>
        <v>0</v>
      </c>
      <c r="AA590" s="57">
        <f t="shared" si="243"/>
        <v>0</v>
      </c>
      <c r="AB590" s="57">
        <f t="shared" si="243"/>
        <v>11765.6926905</v>
      </c>
      <c r="AC590" s="141">
        <f>SUM(AC591:AC593)</f>
        <v>396.2</v>
      </c>
      <c r="AD590" s="141">
        <f>SUM(AD591:AD593)</f>
        <v>2358.1760697499999</v>
      </c>
      <c r="AE590" s="141">
        <f>SUM(AE591:AE593)</f>
        <v>9803.7166207500013</v>
      </c>
      <c r="AF590" s="269">
        <f t="shared" si="213"/>
        <v>0.7</v>
      </c>
      <c r="AG590" s="270">
        <f>SUM(AG591:AG593)</f>
        <v>4540.7669999999998</v>
      </c>
      <c r="AH590" s="270"/>
      <c r="AI590" s="141">
        <v>270.59999999999997</v>
      </c>
      <c r="AJ590" s="233">
        <v>0.40524943227102378</v>
      </c>
      <c r="AK590" s="57">
        <v>2628.7760697499998</v>
      </c>
      <c r="AL590" s="57"/>
      <c r="AM590" s="433">
        <v>0</v>
      </c>
      <c r="AN590" s="57">
        <v>189.8</v>
      </c>
    </row>
    <row r="591" spans="2:40" ht="15.75" x14ac:dyDescent="0.25">
      <c r="B591" s="34">
        <v>579</v>
      </c>
      <c r="C591" s="678"/>
      <c r="D591" s="15" t="s">
        <v>594</v>
      </c>
      <c r="E591" s="116">
        <v>8</v>
      </c>
      <c r="F591" s="116">
        <v>43</v>
      </c>
      <c r="G591" s="116">
        <v>40</v>
      </c>
      <c r="H591" s="69">
        <v>3721.0800000000004</v>
      </c>
      <c r="I591" s="69">
        <v>98.4</v>
      </c>
      <c r="J591" s="80">
        <v>0.25832553989701912</v>
      </c>
      <c r="K591" s="69">
        <v>961.25</v>
      </c>
      <c r="L591" s="80">
        <v>0</v>
      </c>
      <c r="M591" s="69">
        <v>0</v>
      </c>
      <c r="N591" s="80">
        <v>0</v>
      </c>
      <c r="O591" s="69">
        <v>0</v>
      </c>
      <c r="P591" s="69">
        <v>0</v>
      </c>
      <c r="Q591" s="69">
        <v>0</v>
      </c>
      <c r="R591" s="69">
        <v>129.6</v>
      </c>
      <c r="S591" s="69">
        <v>0</v>
      </c>
      <c r="T591" s="69">
        <v>462.80872766666664</v>
      </c>
      <c r="U591" s="80">
        <v>0</v>
      </c>
      <c r="V591" s="69">
        <v>0</v>
      </c>
      <c r="W591" s="80">
        <f t="shared" si="214"/>
        <v>0.17289999999999997</v>
      </c>
      <c r="X591" s="69">
        <v>643.37473199999999</v>
      </c>
      <c r="Y591" s="69">
        <v>462.80872766666664</v>
      </c>
      <c r="Z591" s="69">
        <v>0</v>
      </c>
      <c r="AA591" s="69">
        <v>0</v>
      </c>
      <c r="AB591" s="60">
        <f>H591+I591+K591+M591+O591+P591+Q591+R591+S591+T591+V591+X591+Y591+Z591+AA591</f>
        <v>6479.3221873333341</v>
      </c>
      <c r="AC591" s="143">
        <v>218.2</v>
      </c>
      <c r="AD591" s="69">
        <f>AC591+Y591+X591+V591</f>
        <v>1324.3834596666666</v>
      </c>
      <c r="AE591" s="69">
        <f>H591+I591+K591+M591+O591+Q591+R591+S591+T591+Z591+AA591</f>
        <v>5373.1387276666674</v>
      </c>
      <c r="AF591" s="277">
        <f t="shared" si="213"/>
        <v>0.7</v>
      </c>
      <c r="AG591" s="278">
        <f>H591*AF591</f>
        <v>2604.7560000000003</v>
      </c>
      <c r="AH591" s="278"/>
      <c r="AI591" s="143">
        <v>159.9</v>
      </c>
      <c r="AJ591" s="238">
        <v>0.3988851246591491</v>
      </c>
      <c r="AK591" s="60">
        <v>1484.2834596666667</v>
      </c>
      <c r="AL591" s="69">
        <v>140</v>
      </c>
      <c r="AM591" s="438">
        <v>5.0999999999999997E-2</v>
      </c>
      <c r="AN591" s="69">
        <v>189.8</v>
      </c>
    </row>
    <row r="592" spans="2:40" s="1" customFormat="1" ht="15.75" x14ac:dyDescent="0.25">
      <c r="B592" s="34">
        <v>580</v>
      </c>
      <c r="C592" s="678"/>
      <c r="D592" s="15" t="s">
        <v>742</v>
      </c>
      <c r="E592" s="116">
        <v>2</v>
      </c>
      <c r="F592" s="116">
        <v>15</v>
      </c>
      <c r="G592" s="116">
        <v>13</v>
      </c>
      <c r="H592" s="69">
        <v>1406.7000000000003</v>
      </c>
      <c r="I592" s="69">
        <v>45.6</v>
      </c>
      <c r="J592" s="80">
        <v>0.38721831236226628</v>
      </c>
      <c r="K592" s="69">
        <v>544.70000000000005</v>
      </c>
      <c r="L592" s="80">
        <v>0</v>
      </c>
      <c r="M592" s="69">
        <v>0</v>
      </c>
      <c r="N592" s="80">
        <v>0</v>
      </c>
      <c r="O592" s="69">
        <v>0</v>
      </c>
      <c r="P592" s="69">
        <v>0</v>
      </c>
      <c r="Q592" s="69">
        <v>0</v>
      </c>
      <c r="R592" s="69">
        <v>37.9</v>
      </c>
      <c r="S592" s="69">
        <v>4.4000000000000004</v>
      </c>
      <c r="T592" s="69">
        <v>190.20986916666669</v>
      </c>
      <c r="U592" s="80">
        <v>0</v>
      </c>
      <c r="V592" s="69">
        <v>0</v>
      </c>
      <c r="W592" s="80">
        <f t="shared" si="214"/>
        <v>0.17289999999999997</v>
      </c>
      <c r="X592" s="69">
        <v>243.21843000000001</v>
      </c>
      <c r="Y592" s="69">
        <v>190.20986916666669</v>
      </c>
      <c r="Z592" s="69">
        <v>0</v>
      </c>
      <c r="AA592" s="69">
        <v>0</v>
      </c>
      <c r="AB592" s="60">
        <f>H592+I592+K592+M592+O592+P592+Q592+R592+S592+T592+V592+X592+Y592+Z592+AA592</f>
        <v>2662.9381683333336</v>
      </c>
      <c r="AC592" s="143">
        <v>89.7</v>
      </c>
      <c r="AD592" s="69">
        <f>AC592+Y592+X592+V592</f>
        <v>523.12829916666669</v>
      </c>
      <c r="AE592" s="69">
        <f>H592+I592+K592+M592+O592+Q592+R592+S592+T592+Z592+AA592</f>
        <v>2229.5098691666672</v>
      </c>
      <c r="AF592" s="277">
        <f t="shared" si="213"/>
        <v>0.7</v>
      </c>
      <c r="AG592" s="278">
        <f>H592*AF592</f>
        <v>984.69000000000017</v>
      </c>
      <c r="AH592" s="278"/>
      <c r="AI592" s="143">
        <v>53.3</v>
      </c>
      <c r="AJ592" s="238">
        <v>0.40977344079524175</v>
      </c>
      <c r="AK592" s="60">
        <v>576.42829916666665</v>
      </c>
      <c r="AL592" s="69"/>
      <c r="AM592" s="438">
        <v>0</v>
      </c>
      <c r="AN592" s="69">
        <v>0</v>
      </c>
    </row>
    <row r="593" spans="2:40" s="1" customFormat="1" ht="15.75" customHeight="1" x14ac:dyDescent="0.25">
      <c r="B593" s="34">
        <v>581</v>
      </c>
      <c r="C593" s="678"/>
      <c r="D593" s="15" t="s">
        <v>743</v>
      </c>
      <c r="E593" s="116">
        <v>1</v>
      </c>
      <c r="F593" s="116">
        <v>17</v>
      </c>
      <c r="G593" s="116">
        <v>15</v>
      </c>
      <c r="H593" s="69">
        <v>1359.03</v>
      </c>
      <c r="I593" s="69">
        <v>71.760000000000005</v>
      </c>
      <c r="J593" s="80">
        <v>0.38798260524050249</v>
      </c>
      <c r="K593" s="69">
        <v>527.28000000000009</v>
      </c>
      <c r="L593" s="80">
        <v>0</v>
      </c>
      <c r="M593" s="69">
        <v>0</v>
      </c>
      <c r="N593" s="80">
        <v>0</v>
      </c>
      <c r="O593" s="69">
        <v>0</v>
      </c>
      <c r="P593" s="69">
        <v>0</v>
      </c>
      <c r="Q593" s="69">
        <v>0</v>
      </c>
      <c r="R593" s="69">
        <v>51.36</v>
      </c>
      <c r="S593" s="69">
        <v>4.25</v>
      </c>
      <c r="T593" s="69">
        <v>187.38802391666664</v>
      </c>
      <c r="U593" s="80">
        <v>0</v>
      </c>
      <c r="V593" s="69">
        <v>0</v>
      </c>
      <c r="W593" s="80">
        <f t="shared" si="214"/>
        <v>0.17290000000000003</v>
      </c>
      <c r="X593" s="69">
        <v>234.97628700000001</v>
      </c>
      <c r="Y593" s="69">
        <v>187.38802391666664</v>
      </c>
      <c r="Z593" s="69">
        <v>0</v>
      </c>
      <c r="AA593" s="69">
        <v>0</v>
      </c>
      <c r="AB593" s="60">
        <f>H593+I593+K593+M593+O593+P593+Q593+R593+S593+T593+V593+X593+Y593+Z593+AA593</f>
        <v>2623.4323348333332</v>
      </c>
      <c r="AC593" s="143">
        <v>88.3</v>
      </c>
      <c r="AD593" s="69">
        <f>AC593+Y593+X593+V593</f>
        <v>510.66431091666664</v>
      </c>
      <c r="AE593" s="69">
        <f>H593+I593+K593+M593+O593+Q593+R593+S593+T593+Z593+AA593</f>
        <v>2201.0680239166668</v>
      </c>
      <c r="AF593" s="277">
        <f t="shared" si="213"/>
        <v>0.7</v>
      </c>
      <c r="AG593" s="278">
        <f>H593*AF593</f>
        <v>951.32099999999991</v>
      </c>
      <c r="AH593" s="278"/>
      <c r="AI593" s="143">
        <v>57.4</v>
      </c>
      <c r="AJ593" s="238">
        <v>0.41799247324685007</v>
      </c>
      <c r="AK593" s="60">
        <v>568.06431091666661</v>
      </c>
      <c r="AL593" s="69"/>
      <c r="AM593" s="438">
        <v>0</v>
      </c>
      <c r="AN593" s="69">
        <v>0</v>
      </c>
    </row>
    <row r="594" spans="2:40" ht="15.75" x14ac:dyDescent="0.25">
      <c r="B594" s="34">
        <v>582</v>
      </c>
      <c r="C594" s="678" t="s">
        <v>470</v>
      </c>
      <c r="D594" s="21" t="s">
        <v>124</v>
      </c>
      <c r="E594" s="125">
        <f t="shared" ref="E594:AB594" si="245">SUM(E595:E596)</f>
        <v>2</v>
      </c>
      <c r="F594" s="125">
        <f t="shared" si="245"/>
        <v>35</v>
      </c>
      <c r="G594" s="125">
        <f t="shared" si="245"/>
        <v>29</v>
      </c>
      <c r="H594" s="57">
        <f t="shared" ref="H594" si="246">SUM(H595:H596)</f>
        <v>2313.5500000000002</v>
      </c>
      <c r="I594" s="57">
        <f t="shared" si="245"/>
        <v>126.96</v>
      </c>
      <c r="J594" s="82">
        <f>K594/H594</f>
        <v>0.39619199930842203</v>
      </c>
      <c r="K594" s="57">
        <f t="shared" si="245"/>
        <v>916.6099999999999</v>
      </c>
      <c r="L594" s="82">
        <f>M594/H594</f>
        <v>0</v>
      </c>
      <c r="M594" s="57">
        <f t="shared" si="245"/>
        <v>0</v>
      </c>
      <c r="N594" s="82">
        <f t="shared" si="245"/>
        <v>0</v>
      </c>
      <c r="O594" s="57">
        <f t="shared" si="245"/>
        <v>0</v>
      </c>
      <c r="P594" s="57">
        <f t="shared" si="245"/>
        <v>0</v>
      </c>
      <c r="Q594" s="57">
        <f t="shared" si="245"/>
        <v>0</v>
      </c>
      <c r="R594" s="57">
        <f t="shared" si="245"/>
        <v>157.4</v>
      </c>
      <c r="S594" s="57">
        <f t="shared" si="245"/>
        <v>8.6</v>
      </c>
      <c r="T594" s="57">
        <f t="shared" si="245"/>
        <v>326.92773291666663</v>
      </c>
      <c r="U594" s="82">
        <f>V594/H594</f>
        <v>0</v>
      </c>
      <c r="V594" s="57">
        <f t="shared" si="245"/>
        <v>0</v>
      </c>
      <c r="W594" s="82">
        <f t="shared" si="214"/>
        <v>0.17289999999999997</v>
      </c>
      <c r="X594" s="57">
        <f t="shared" si="245"/>
        <v>400.01279499999998</v>
      </c>
      <c r="Y594" s="57">
        <f t="shared" si="245"/>
        <v>326.92773291666663</v>
      </c>
      <c r="Z594" s="57">
        <f t="shared" si="245"/>
        <v>0</v>
      </c>
      <c r="AA594" s="57">
        <f t="shared" si="245"/>
        <v>0</v>
      </c>
      <c r="AB594" s="57">
        <f t="shared" si="245"/>
        <v>4576.9882608333328</v>
      </c>
      <c r="AC594" s="141">
        <f>SUM(AC595:AC596)</f>
        <v>154.1</v>
      </c>
      <c r="AD594" s="141">
        <f>SUM(AD595:AD596)</f>
        <v>881.04052791666663</v>
      </c>
      <c r="AE594" s="141">
        <f>SUM(AE595:AE596)</f>
        <v>3850.0477329166661</v>
      </c>
      <c r="AF594" s="269">
        <f t="shared" si="213"/>
        <v>0.7</v>
      </c>
      <c r="AG594" s="270">
        <f>SUM(AG595:AG596)</f>
        <v>1619.4849999999997</v>
      </c>
      <c r="AH594" s="270"/>
      <c r="AI594" s="141">
        <v>106.6</v>
      </c>
      <c r="AJ594" s="233">
        <v>0.42689396292134019</v>
      </c>
      <c r="AK594" s="57">
        <v>987.64052791666666</v>
      </c>
      <c r="AL594" s="57"/>
      <c r="AM594" s="433">
        <v>0</v>
      </c>
      <c r="AN594" s="57">
        <v>0</v>
      </c>
    </row>
    <row r="595" spans="2:40" ht="15.75" x14ac:dyDescent="0.25">
      <c r="B595" s="34">
        <v>583</v>
      </c>
      <c r="C595" s="678"/>
      <c r="D595" s="15" t="s">
        <v>744</v>
      </c>
      <c r="E595" s="116">
        <v>2</v>
      </c>
      <c r="F595" s="116">
        <v>16</v>
      </c>
      <c r="G595" s="116">
        <v>13</v>
      </c>
      <c r="H595" s="69">
        <v>1085.98</v>
      </c>
      <c r="I595" s="69">
        <v>51.599999999999994</v>
      </c>
      <c r="J595" s="80">
        <v>0.39650822298753197</v>
      </c>
      <c r="K595" s="69">
        <v>430.59999999999997</v>
      </c>
      <c r="L595" s="80">
        <v>0</v>
      </c>
      <c r="M595" s="69">
        <v>0</v>
      </c>
      <c r="N595" s="80">
        <v>0</v>
      </c>
      <c r="O595" s="69">
        <v>0</v>
      </c>
      <c r="P595" s="69">
        <v>0</v>
      </c>
      <c r="Q595" s="69">
        <v>0</v>
      </c>
      <c r="R595" s="69">
        <v>72.3</v>
      </c>
      <c r="S595" s="69">
        <v>0</v>
      </c>
      <c r="T595" s="69">
        <v>152.35382849999999</v>
      </c>
      <c r="U595" s="80">
        <v>0</v>
      </c>
      <c r="V595" s="69">
        <v>0</v>
      </c>
      <c r="W595" s="80">
        <f t="shared" si="214"/>
        <v>0.1729</v>
      </c>
      <c r="X595" s="69">
        <v>187.765942</v>
      </c>
      <c r="Y595" s="69">
        <v>152.35382849999999</v>
      </c>
      <c r="Z595" s="69">
        <v>0</v>
      </c>
      <c r="AA595" s="69">
        <v>0</v>
      </c>
      <c r="AB595" s="60">
        <f>H595+I595+K595+M595+O595+P595+Q595+R595+S595+T595+V595+X595+Y595+Z595+AA595</f>
        <v>2132.9535989999999</v>
      </c>
      <c r="AC595" s="143">
        <v>71.8</v>
      </c>
      <c r="AD595" s="69">
        <f>AC595+Y595+X595+V595</f>
        <v>411.91977049999997</v>
      </c>
      <c r="AE595" s="69">
        <f>H595+I595+K595+M595+O595+Q595+R595+S595+T595+Z595+AA595</f>
        <v>1792.8338284999998</v>
      </c>
      <c r="AF595" s="277">
        <f t="shared" si="213"/>
        <v>0.7</v>
      </c>
      <c r="AG595" s="278">
        <f>H595*AF595</f>
        <v>760.18599999999992</v>
      </c>
      <c r="AH595" s="278"/>
      <c r="AI595" s="143">
        <v>49.2</v>
      </c>
      <c r="AJ595" s="238">
        <v>0.4246116599753218</v>
      </c>
      <c r="AK595" s="60">
        <v>461.11977049999996</v>
      </c>
      <c r="AL595" s="69"/>
      <c r="AM595" s="438">
        <v>0</v>
      </c>
      <c r="AN595" s="69">
        <v>0</v>
      </c>
    </row>
    <row r="596" spans="2:40" ht="15.75" customHeight="1" x14ac:dyDescent="0.25">
      <c r="B596" s="34">
        <v>584</v>
      </c>
      <c r="C596" s="678"/>
      <c r="D596" s="15" t="s">
        <v>745</v>
      </c>
      <c r="E596" s="116">
        <v>0</v>
      </c>
      <c r="F596" s="116">
        <v>19</v>
      </c>
      <c r="G596" s="116">
        <v>16</v>
      </c>
      <c r="H596" s="69">
        <v>1227.57</v>
      </c>
      <c r="I596" s="69">
        <v>75.36</v>
      </c>
      <c r="J596" s="80">
        <v>0.39591224940329267</v>
      </c>
      <c r="K596" s="69">
        <v>486.01</v>
      </c>
      <c r="L596" s="80">
        <v>0</v>
      </c>
      <c r="M596" s="69">
        <v>0</v>
      </c>
      <c r="N596" s="80">
        <v>0</v>
      </c>
      <c r="O596" s="69">
        <v>0</v>
      </c>
      <c r="P596" s="69">
        <v>0</v>
      </c>
      <c r="Q596" s="69">
        <v>0</v>
      </c>
      <c r="R596" s="69">
        <v>85.100000000000009</v>
      </c>
      <c r="S596" s="69">
        <v>8.6</v>
      </c>
      <c r="T596" s="69">
        <v>174.57390441666666</v>
      </c>
      <c r="U596" s="80">
        <v>0</v>
      </c>
      <c r="V596" s="69">
        <v>0</v>
      </c>
      <c r="W596" s="80">
        <f t="shared" si="214"/>
        <v>0.1729</v>
      </c>
      <c r="X596" s="69">
        <v>212.24685299999999</v>
      </c>
      <c r="Y596" s="69">
        <v>174.57390441666666</v>
      </c>
      <c r="Z596" s="69">
        <v>0</v>
      </c>
      <c r="AA596" s="69">
        <v>0</v>
      </c>
      <c r="AB596" s="60">
        <f>H596+I596+K596+M596+O596+P596+Q596+R596+S596+T596+V596+X596+Y596+Z596+AA596</f>
        <v>2444.0346618333328</v>
      </c>
      <c r="AC596" s="143">
        <v>82.3</v>
      </c>
      <c r="AD596" s="69">
        <f>AC596+Y596+X596+V596</f>
        <v>469.12075741666666</v>
      </c>
      <c r="AE596" s="69">
        <f>H596+I596+K596+M596+O596+Q596+R596+S596+T596+Z596+AA596</f>
        <v>2057.2139044166661</v>
      </c>
      <c r="AF596" s="277">
        <f t="shared" si="213"/>
        <v>0.7</v>
      </c>
      <c r="AG596" s="278">
        <f>H596*AF596</f>
        <v>859.29899999999986</v>
      </c>
      <c r="AH596" s="278"/>
      <c r="AI596" s="143">
        <v>57.4</v>
      </c>
      <c r="AJ596" s="238">
        <v>0.42891302118548574</v>
      </c>
      <c r="AK596" s="60">
        <v>526.5207574166667</v>
      </c>
      <c r="AL596" s="69"/>
      <c r="AM596" s="438">
        <v>0</v>
      </c>
      <c r="AN596" s="69">
        <v>0</v>
      </c>
    </row>
    <row r="597" spans="2:40" s="1" customFormat="1" ht="15.75" x14ac:dyDescent="0.25">
      <c r="B597" s="34">
        <v>585</v>
      </c>
      <c r="C597" s="678" t="s">
        <v>471</v>
      </c>
      <c r="D597" s="21" t="s">
        <v>124</v>
      </c>
      <c r="E597" s="125">
        <f t="shared" ref="E597:AB597" si="247">SUM(E598:E600)</f>
        <v>8</v>
      </c>
      <c r="F597" s="125">
        <f t="shared" si="247"/>
        <v>59</v>
      </c>
      <c r="G597" s="125">
        <f t="shared" si="247"/>
        <v>57</v>
      </c>
      <c r="H597" s="57">
        <f t="shared" si="247"/>
        <v>5370.92</v>
      </c>
      <c r="I597" s="57">
        <f t="shared" si="247"/>
        <v>164.76</v>
      </c>
      <c r="J597" s="82">
        <f>K597/H597</f>
        <v>0.30426630819300976</v>
      </c>
      <c r="K597" s="57">
        <f t="shared" si="247"/>
        <v>1634.19</v>
      </c>
      <c r="L597" s="82">
        <f>M597/H597</f>
        <v>0</v>
      </c>
      <c r="M597" s="57">
        <f t="shared" si="247"/>
        <v>0</v>
      </c>
      <c r="N597" s="82">
        <f t="shared" si="247"/>
        <v>0</v>
      </c>
      <c r="O597" s="57">
        <f t="shared" si="247"/>
        <v>0</v>
      </c>
      <c r="P597" s="57">
        <f t="shared" si="247"/>
        <v>0</v>
      </c>
      <c r="Q597" s="57">
        <f t="shared" si="247"/>
        <v>0</v>
      </c>
      <c r="R597" s="57">
        <f t="shared" si="247"/>
        <v>215.29999999999998</v>
      </c>
      <c r="S597" s="57">
        <f t="shared" si="247"/>
        <v>13</v>
      </c>
      <c r="T597" s="57">
        <f t="shared" si="247"/>
        <v>693.90017233333333</v>
      </c>
      <c r="U597" s="82">
        <f>V597/H597</f>
        <v>0</v>
      </c>
      <c r="V597" s="57">
        <f t="shared" si="247"/>
        <v>0</v>
      </c>
      <c r="W597" s="82">
        <f t="shared" si="214"/>
        <v>0.1729</v>
      </c>
      <c r="X597" s="57">
        <f t="shared" si="247"/>
        <v>928.632068</v>
      </c>
      <c r="Y597" s="57">
        <f t="shared" si="247"/>
        <v>693.90017233333333</v>
      </c>
      <c r="Z597" s="57">
        <f t="shared" si="247"/>
        <v>0</v>
      </c>
      <c r="AA597" s="57">
        <f t="shared" si="247"/>
        <v>0</v>
      </c>
      <c r="AB597" s="57">
        <f t="shared" si="247"/>
        <v>9714.6024126666671</v>
      </c>
      <c r="AC597" s="141">
        <f>SUM(AC598:AC600)</f>
        <v>327.10000000000002</v>
      </c>
      <c r="AD597" s="141">
        <f>SUM(AD598:AD600)</f>
        <v>1949.6322403333334</v>
      </c>
      <c r="AE597" s="141">
        <f>SUM(AE598:AE600)</f>
        <v>8092.0701723333332</v>
      </c>
      <c r="AF597" s="269">
        <f t="shared" si="213"/>
        <v>0.7</v>
      </c>
      <c r="AG597" s="270">
        <f>SUM(AG598:AG600)</f>
        <v>3759.6439999999998</v>
      </c>
      <c r="AH597" s="270"/>
      <c r="AI597" s="141">
        <v>196.8</v>
      </c>
      <c r="AJ597" s="233">
        <v>0.39963958508660219</v>
      </c>
      <c r="AK597" s="57">
        <v>2146.4322403333335</v>
      </c>
      <c r="AL597" s="57"/>
      <c r="AM597" s="433">
        <v>0</v>
      </c>
      <c r="AN597" s="57">
        <v>0</v>
      </c>
    </row>
    <row r="598" spans="2:40" s="1" customFormat="1" ht="15.75" x14ac:dyDescent="0.25">
      <c r="B598" s="34">
        <v>586</v>
      </c>
      <c r="C598" s="678"/>
      <c r="D598" s="15" t="s">
        <v>746</v>
      </c>
      <c r="E598" s="116">
        <v>4</v>
      </c>
      <c r="F598" s="116">
        <v>20</v>
      </c>
      <c r="G598" s="116">
        <v>19</v>
      </c>
      <c r="H598" s="69">
        <v>1683.6399999999999</v>
      </c>
      <c r="I598" s="69">
        <v>66.959999999999994</v>
      </c>
      <c r="J598" s="80">
        <v>0.38088308664560122</v>
      </c>
      <c r="K598" s="69">
        <v>641.27</v>
      </c>
      <c r="L598" s="80">
        <v>0</v>
      </c>
      <c r="M598" s="69">
        <v>0</v>
      </c>
      <c r="N598" s="80">
        <v>0</v>
      </c>
      <c r="O598" s="69">
        <v>0</v>
      </c>
      <c r="P598" s="69">
        <v>0</v>
      </c>
      <c r="Q598" s="69">
        <v>0</v>
      </c>
      <c r="R598" s="69">
        <v>85.100000000000009</v>
      </c>
      <c r="S598" s="69">
        <v>8.6</v>
      </c>
      <c r="T598" s="69">
        <v>231.38927966666665</v>
      </c>
      <c r="U598" s="80">
        <v>0</v>
      </c>
      <c r="V598" s="69">
        <v>0</v>
      </c>
      <c r="W598" s="80">
        <f t="shared" si="214"/>
        <v>0.17290000000000003</v>
      </c>
      <c r="X598" s="69">
        <v>291.10135600000001</v>
      </c>
      <c r="Y598" s="69">
        <v>231.38927966666665</v>
      </c>
      <c r="Z598" s="69">
        <v>0</v>
      </c>
      <c r="AA598" s="69">
        <v>0</v>
      </c>
      <c r="AB598" s="60">
        <f>H598+I598+K598+M598+O598+P598+Q598+R598+S598+T598+V598+X598+Y598+Z598+AA598</f>
        <v>3239.4499153333336</v>
      </c>
      <c r="AC598" s="143">
        <v>109.1</v>
      </c>
      <c r="AD598" s="69">
        <f>AC598+Y598+X598+V598</f>
        <v>631.59063566666669</v>
      </c>
      <c r="AE598" s="69">
        <f>H598+I598+K598+M598+O598+Q598+R598+S598+T598+Z598+AA598</f>
        <v>2716.9592796666666</v>
      </c>
      <c r="AF598" s="277">
        <f t="shared" ref="AF598:AF661" si="248">$AF$6</f>
        <v>0.7</v>
      </c>
      <c r="AG598" s="278">
        <f>H598*AF598</f>
        <v>1178.5479999999998</v>
      </c>
      <c r="AH598" s="278"/>
      <c r="AI598" s="143">
        <v>61.5</v>
      </c>
      <c r="AJ598" s="238">
        <v>0.4116620154348119</v>
      </c>
      <c r="AK598" s="60">
        <v>693.09063566666669</v>
      </c>
      <c r="AL598" s="69"/>
      <c r="AM598" s="438">
        <v>0</v>
      </c>
      <c r="AN598" s="69">
        <v>0</v>
      </c>
    </row>
    <row r="599" spans="2:40" s="1" customFormat="1" ht="15.75" x14ac:dyDescent="0.25">
      <c r="B599" s="34">
        <v>587</v>
      </c>
      <c r="C599" s="678"/>
      <c r="D599" s="15" t="s">
        <v>747</v>
      </c>
      <c r="E599" s="116">
        <v>1</v>
      </c>
      <c r="F599" s="116">
        <v>13</v>
      </c>
      <c r="G599" s="116">
        <v>13</v>
      </c>
      <c r="H599" s="69">
        <v>1278.6000000000001</v>
      </c>
      <c r="I599" s="69">
        <v>43.199999999999996</v>
      </c>
      <c r="J599" s="80">
        <v>0.27766306898169874</v>
      </c>
      <c r="K599" s="69">
        <v>355.02000000000004</v>
      </c>
      <c r="L599" s="80">
        <v>0</v>
      </c>
      <c r="M599" s="69">
        <v>0</v>
      </c>
      <c r="N599" s="80">
        <v>0</v>
      </c>
      <c r="O599" s="69">
        <v>0</v>
      </c>
      <c r="P599" s="69">
        <v>0</v>
      </c>
      <c r="Q599" s="69">
        <v>0</v>
      </c>
      <c r="R599" s="69">
        <v>55.599999999999994</v>
      </c>
      <c r="S599" s="69">
        <v>4.4000000000000004</v>
      </c>
      <c r="T599" s="69">
        <v>163.15749500000001</v>
      </c>
      <c r="U599" s="80">
        <v>0</v>
      </c>
      <c r="V599" s="69">
        <v>0</v>
      </c>
      <c r="W599" s="80">
        <f t="shared" si="214"/>
        <v>0.17289999999999997</v>
      </c>
      <c r="X599" s="69">
        <v>221.06994</v>
      </c>
      <c r="Y599" s="69">
        <v>163.15749500000001</v>
      </c>
      <c r="Z599" s="69">
        <v>0</v>
      </c>
      <c r="AA599" s="69">
        <v>0</v>
      </c>
      <c r="AB599" s="60">
        <f>H599+I599+K599+M599+O599+P599+Q599+R599+S599+T599+V599+X599+Y599+Z599+AA599</f>
        <v>2284.2049299999999</v>
      </c>
      <c r="AC599" s="143">
        <v>76.900000000000006</v>
      </c>
      <c r="AD599" s="69">
        <f>AC599+Y599+X599+V599</f>
        <v>461.12743499999999</v>
      </c>
      <c r="AE599" s="69">
        <f>H599+I599+K599+M599+O599+Q599+R599+S599+T599+Z599+AA599</f>
        <v>1899.9774950000001</v>
      </c>
      <c r="AF599" s="277">
        <f t="shared" si="248"/>
        <v>0.7</v>
      </c>
      <c r="AG599" s="278">
        <f>H599*AF599</f>
        <v>895.0200000000001</v>
      </c>
      <c r="AH599" s="278"/>
      <c r="AI599" s="143">
        <v>45.1</v>
      </c>
      <c r="AJ599" s="238">
        <v>0.39592322462067886</v>
      </c>
      <c r="AK599" s="60">
        <v>506.22743500000001</v>
      </c>
      <c r="AL599" s="69"/>
      <c r="AM599" s="438">
        <v>0</v>
      </c>
      <c r="AN599" s="69">
        <v>0</v>
      </c>
    </row>
    <row r="600" spans="2:40" s="1" customFormat="1" ht="15.75" x14ac:dyDescent="0.25">
      <c r="B600" s="34">
        <v>588</v>
      </c>
      <c r="C600" s="678"/>
      <c r="D600" s="15" t="s">
        <v>748</v>
      </c>
      <c r="E600" s="116">
        <v>3</v>
      </c>
      <c r="F600" s="116">
        <v>26</v>
      </c>
      <c r="G600" s="116">
        <v>25</v>
      </c>
      <c r="H600" s="69">
        <v>2408.6800000000003</v>
      </c>
      <c r="I600" s="69">
        <v>54.6</v>
      </c>
      <c r="J600" s="80">
        <v>0.26483385090589034</v>
      </c>
      <c r="K600" s="69">
        <v>637.9</v>
      </c>
      <c r="L600" s="80">
        <v>0</v>
      </c>
      <c r="M600" s="69">
        <v>0</v>
      </c>
      <c r="N600" s="80">
        <v>0</v>
      </c>
      <c r="O600" s="69">
        <v>0</v>
      </c>
      <c r="P600" s="69">
        <v>0</v>
      </c>
      <c r="Q600" s="69">
        <v>0</v>
      </c>
      <c r="R600" s="69">
        <v>74.599999999999994</v>
      </c>
      <c r="S600" s="69">
        <v>0</v>
      </c>
      <c r="T600" s="69">
        <v>299.35339766666669</v>
      </c>
      <c r="U600" s="80">
        <v>0</v>
      </c>
      <c r="V600" s="69">
        <v>0</v>
      </c>
      <c r="W600" s="80">
        <f t="shared" si="214"/>
        <v>0.1729</v>
      </c>
      <c r="X600" s="69">
        <v>416.46077200000002</v>
      </c>
      <c r="Y600" s="69">
        <v>299.35339766666669</v>
      </c>
      <c r="Z600" s="69">
        <v>0</v>
      </c>
      <c r="AA600" s="69">
        <v>0</v>
      </c>
      <c r="AB600" s="60">
        <f>H600+I600+K600+M600+O600+P600+Q600+R600+S600+T600+V600+X600+Y600+Z600+AA600</f>
        <v>4190.9475673333336</v>
      </c>
      <c r="AC600" s="143">
        <v>141.1</v>
      </c>
      <c r="AD600" s="69">
        <f>AC600+Y600+X600+V600</f>
        <v>856.91416966666668</v>
      </c>
      <c r="AE600" s="69">
        <f>H600+I600+K600+M600+O600+Q600+R600+S600+T600+Z600+AA600</f>
        <v>3475.133397666667</v>
      </c>
      <c r="AF600" s="277">
        <f t="shared" si="248"/>
        <v>0.7</v>
      </c>
      <c r="AG600" s="278">
        <f>H600*AF600</f>
        <v>1686.076</v>
      </c>
      <c r="AH600" s="278"/>
      <c r="AI600" s="143">
        <v>90.2</v>
      </c>
      <c r="AJ600" s="238">
        <v>0.39320879887185789</v>
      </c>
      <c r="AK600" s="60">
        <v>947.11416966666673</v>
      </c>
      <c r="AL600" s="69"/>
      <c r="AM600" s="438">
        <v>0</v>
      </c>
      <c r="AN600" s="69">
        <v>0</v>
      </c>
    </row>
    <row r="601" spans="2:40" ht="36.75" customHeight="1" x14ac:dyDescent="0.25">
      <c r="B601" s="34">
        <v>589</v>
      </c>
      <c r="C601" s="663" t="s">
        <v>472</v>
      </c>
      <c r="D601" s="664"/>
      <c r="E601" s="117">
        <f t="shared" ref="E601:AA601" si="249">E603</f>
        <v>223</v>
      </c>
      <c r="F601" s="117">
        <f t="shared" si="249"/>
        <v>1086</v>
      </c>
      <c r="G601" s="117">
        <f t="shared" si="249"/>
        <v>1036</v>
      </c>
      <c r="H601" s="132">
        <f t="shared" si="249"/>
        <v>98799.672999999995</v>
      </c>
      <c r="I601" s="132">
        <f t="shared" si="249"/>
        <v>2523.58</v>
      </c>
      <c r="J601" s="87">
        <f>K601/H601</f>
        <v>0.24498826023442405</v>
      </c>
      <c r="K601" s="132">
        <f t="shared" si="249"/>
        <v>24204.76</v>
      </c>
      <c r="L601" s="87">
        <f>M601/H601</f>
        <v>2.5648870315593052E-3</v>
      </c>
      <c r="M601" s="132">
        <f t="shared" si="249"/>
        <v>253.41</v>
      </c>
      <c r="N601" s="87">
        <f>O601/H601</f>
        <v>0</v>
      </c>
      <c r="O601" s="132">
        <f t="shared" si="249"/>
        <v>0</v>
      </c>
      <c r="P601" s="132">
        <f t="shared" si="249"/>
        <v>0</v>
      </c>
      <c r="Q601" s="132">
        <f t="shared" si="249"/>
        <v>1252.42</v>
      </c>
      <c r="R601" s="132">
        <f t="shared" si="249"/>
        <v>3091.8780000000002</v>
      </c>
      <c r="S601" s="132">
        <f t="shared" si="249"/>
        <v>220.01000000000002</v>
      </c>
      <c r="T601" s="132">
        <f t="shared" si="249"/>
        <v>10824.980059551592</v>
      </c>
      <c r="U601" s="87">
        <f>V601/H601</f>
        <v>0</v>
      </c>
      <c r="V601" s="132">
        <f t="shared" si="249"/>
        <v>0</v>
      </c>
      <c r="W601" s="87">
        <f t="shared" ref="W601:W664" si="250">X601/H601</f>
        <v>5.7287939754811702E-2</v>
      </c>
      <c r="X601" s="315">
        <f t="shared" si="249"/>
        <v>5660.029714619096</v>
      </c>
      <c r="Y601" s="132">
        <f t="shared" si="249"/>
        <v>0</v>
      </c>
      <c r="Z601" s="132">
        <f t="shared" si="249"/>
        <v>0</v>
      </c>
      <c r="AA601" s="132">
        <f t="shared" si="249"/>
        <v>0</v>
      </c>
      <c r="AB601" s="132">
        <f>AB602+AB603</f>
        <v>151754.85397417066</v>
      </c>
      <c r="AC601" s="129">
        <f>AC603+AC602</f>
        <v>22345.000000000007</v>
      </c>
      <c r="AD601" s="129">
        <f>AD603+AD602</f>
        <v>28459.165914619101</v>
      </c>
      <c r="AE601" s="129">
        <f>AE603+AE602</f>
        <v>145640.68805955161</v>
      </c>
      <c r="AF601" s="258">
        <f t="shared" si="248"/>
        <v>0.7</v>
      </c>
      <c r="AG601" s="255">
        <f>AG603+AG602</f>
        <v>71340.579100000003</v>
      </c>
      <c r="AH601" s="255"/>
      <c r="AI601" s="129">
        <v>42881.19999999999</v>
      </c>
      <c r="AJ601" s="226">
        <v>0.72207087076714405</v>
      </c>
      <c r="AK601" s="132">
        <v>71340.365914619091</v>
      </c>
      <c r="AL601" s="132"/>
      <c r="AM601" s="424"/>
      <c r="AN601" s="129">
        <v>4849.0999999999995</v>
      </c>
    </row>
    <row r="602" spans="2:40" ht="18.75" x14ac:dyDescent="0.25">
      <c r="B602" s="34">
        <v>590</v>
      </c>
      <c r="C602" s="306" t="s">
        <v>830</v>
      </c>
      <c r="D602" s="207"/>
      <c r="E602" s="350"/>
      <c r="F602" s="350">
        <v>27</v>
      </c>
      <c r="G602" s="350">
        <v>28</v>
      </c>
      <c r="H602" s="355">
        <v>3115.4399999999996</v>
      </c>
      <c r="I602" s="355">
        <v>140.39999999999998</v>
      </c>
      <c r="J602" s="363">
        <f>K602/H602</f>
        <v>0.29317463985825443</v>
      </c>
      <c r="K602" s="364">
        <v>913.36800000000005</v>
      </c>
      <c r="L602" s="363">
        <v>0</v>
      </c>
      <c r="M602" s="364">
        <v>0</v>
      </c>
      <c r="N602" s="363">
        <v>0</v>
      </c>
      <c r="O602" s="355">
        <v>0</v>
      </c>
      <c r="P602" s="355">
        <v>0</v>
      </c>
      <c r="Q602" s="355">
        <v>0</v>
      </c>
      <c r="R602" s="355">
        <v>0</v>
      </c>
      <c r="S602" s="355">
        <v>0</v>
      </c>
      <c r="T602" s="355">
        <v>300.76900000000001</v>
      </c>
      <c r="U602" s="363">
        <f>V602/H602</f>
        <v>0</v>
      </c>
      <c r="V602" s="355">
        <v>0</v>
      </c>
      <c r="W602" s="363">
        <f t="shared" si="250"/>
        <v>4.9228102611509124E-2</v>
      </c>
      <c r="X602" s="365">
        <v>153.36719999999997</v>
      </c>
      <c r="Y602" s="355">
        <v>300.76900000000001</v>
      </c>
      <c r="Z602" s="355">
        <v>0</v>
      </c>
      <c r="AA602" s="355">
        <v>0</v>
      </c>
      <c r="AB602" s="355">
        <f>H602+I602+K602+M602+O602+P602+Q602+R602+S602+T602+V602+X602+Y602+Z602+AA602</f>
        <v>4924.1131999999998</v>
      </c>
      <c r="AC602" s="356">
        <v>449.5</v>
      </c>
      <c r="AD602" s="309">
        <f>AC602+Y602+X602+V602</f>
        <v>903.63619999999992</v>
      </c>
      <c r="AE602" s="355">
        <f>H602+I602+K602+M602+O602+Q602+R602+S602+T602+Z602+AA602</f>
        <v>4469.9769999999999</v>
      </c>
      <c r="AF602" s="358">
        <f t="shared" si="248"/>
        <v>0.7</v>
      </c>
      <c r="AG602" s="359">
        <f>H602*AF602</f>
        <v>2180.8079999999995</v>
      </c>
      <c r="AH602" s="359"/>
      <c r="AI602" s="360">
        <v>1277.2</v>
      </c>
      <c r="AJ602" s="357">
        <v>0.70000905169093286</v>
      </c>
      <c r="AK602" s="362">
        <v>2180.8361999999997</v>
      </c>
      <c r="AL602" s="355"/>
      <c r="AM602" s="434"/>
      <c r="AN602" s="355">
        <v>0</v>
      </c>
    </row>
    <row r="603" spans="2:40" ht="18.75" customHeight="1" x14ac:dyDescent="0.3">
      <c r="B603" s="34">
        <v>591</v>
      </c>
      <c r="C603" s="10" t="s">
        <v>710</v>
      </c>
      <c r="D603" s="23"/>
      <c r="E603" s="154">
        <f>E604+E609+E614+E617+E618+E621+E625+E628+E633+E637+E640+E643+E644+E645+E646</f>
        <v>223</v>
      </c>
      <c r="F603" s="154">
        <f t="shared" ref="F603:AB603" si="251">F604+F609+F614+F617+F618+F621+F625+F628+F633+F637+F640+F643+F644+F645+F646</f>
        <v>1086</v>
      </c>
      <c r="G603" s="154">
        <f t="shared" si="251"/>
        <v>1036</v>
      </c>
      <c r="H603" s="65">
        <f t="shared" si="251"/>
        <v>98799.672999999995</v>
      </c>
      <c r="I603" s="65">
        <f t="shared" si="251"/>
        <v>2523.58</v>
      </c>
      <c r="J603" s="94">
        <f>K603/H603</f>
        <v>0.24498826023442405</v>
      </c>
      <c r="K603" s="65">
        <f t="shared" si="251"/>
        <v>24204.76</v>
      </c>
      <c r="L603" s="94">
        <f>M603/H603</f>
        <v>2.5648870315593052E-3</v>
      </c>
      <c r="M603" s="65">
        <f t="shared" si="251"/>
        <v>253.41</v>
      </c>
      <c r="N603" s="94">
        <f>O603/H603</f>
        <v>0</v>
      </c>
      <c r="O603" s="65">
        <f t="shared" si="251"/>
        <v>0</v>
      </c>
      <c r="P603" s="65">
        <f t="shared" si="251"/>
        <v>0</v>
      </c>
      <c r="Q603" s="65">
        <f t="shared" si="251"/>
        <v>1252.42</v>
      </c>
      <c r="R603" s="65">
        <f t="shared" si="251"/>
        <v>3091.8780000000002</v>
      </c>
      <c r="S603" s="65">
        <f t="shared" si="251"/>
        <v>220.01000000000002</v>
      </c>
      <c r="T603" s="65">
        <f t="shared" si="251"/>
        <v>10824.980059551592</v>
      </c>
      <c r="U603" s="94">
        <f>V603/H603</f>
        <v>0</v>
      </c>
      <c r="V603" s="65">
        <f t="shared" si="251"/>
        <v>0</v>
      </c>
      <c r="W603" s="94">
        <f t="shared" si="250"/>
        <v>5.7287939754811702E-2</v>
      </c>
      <c r="X603" s="65">
        <f t="shared" si="251"/>
        <v>5660.029714619096</v>
      </c>
      <c r="Y603" s="65">
        <f t="shared" si="251"/>
        <v>0</v>
      </c>
      <c r="Z603" s="65">
        <f t="shared" si="251"/>
        <v>0</v>
      </c>
      <c r="AA603" s="65">
        <f t="shared" si="251"/>
        <v>0</v>
      </c>
      <c r="AB603" s="65">
        <f t="shared" si="251"/>
        <v>146830.74077417067</v>
      </c>
      <c r="AC603" s="62">
        <f>AC604+AC609+AC614+AC617+AC618+AC621+AC625+AC628+AC633+AC637+AC640+AC643+AC644+AC645+AC646</f>
        <v>21895.500000000007</v>
      </c>
      <c r="AD603" s="62">
        <f>AD604+AD609+AD614+AD617+AD618+AD621+AD625+AD628+AD633+AD637+AD640+AD643+AD644+AD645+AD646</f>
        <v>27555.529714619101</v>
      </c>
      <c r="AE603" s="62">
        <f>AE604+AE609+AE614+AE617+AE618+AE621+AE625+AE628+AE633+AE637+AE640+AE643+AE644+AE645+AE646</f>
        <v>141170.7110595516</v>
      </c>
      <c r="AF603" s="267">
        <f t="shared" si="248"/>
        <v>0.7</v>
      </c>
      <c r="AG603" s="268">
        <f>AG604+AG609+AG614+AG617+AG618+AG621+AG625+AG628+AG633+AG637+AG640+AG643+AG644+AG645+AG646</f>
        <v>69159.771099999998</v>
      </c>
      <c r="AH603" s="268"/>
      <c r="AI603" s="62">
        <v>41603.999999999993</v>
      </c>
      <c r="AJ603" s="232">
        <v>0.69999755682004239</v>
      </c>
      <c r="AK603" s="65">
        <v>69159.529714619101</v>
      </c>
      <c r="AL603" s="65"/>
      <c r="AM603" s="429">
        <v>0</v>
      </c>
      <c r="AN603" s="65">
        <v>4849.0999999999995</v>
      </c>
    </row>
    <row r="604" spans="2:40" s="1" customFormat="1" ht="15.75" x14ac:dyDescent="0.25">
      <c r="B604" s="34">
        <v>592</v>
      </c>
      <c r="C604" s="677" t="s">
        <v>473</v>
      </c>
      <c r="D604" s="21" t="s">
        <v>124</v>
      </c>
      <c r="E604" s="125">
        <f t="shared" ref="E604:AB604" si="252">SUM(E605:E608)</f>
        <v>14</v>
      </c>
      <c r="F604" s="125">
        <f t="shared" si="252"/>
        <v>76</v>
      </c>
      <c r="G604" s="125">
        <f t="shared" si="252"/>
        <v>75</v>
      </c>
      <c r="H604" s="57">
        <f t="shared" si="252"/>
        <v>7017.3719999999994</v>
      </c>
      <c r="I604" s="57">
        <f t="shared" si="252"/>
        <v>188.40000000000003</v>
      </c>
      <c r="J604" s="82">
        <f>K604/H604</f>
        <v>0.26229334856410635</v>
      </c>
      <c r="K604" s="57">
        <f t="shared" si="252"/>
        <v>1840.6100000000001</v>
      </c>
      <c r="L604" s="82">
        <f>M604/H604</f>
        <v>0</v>
      </c>
      <c r="M604" s="57">
        <f t="shared" si="252"/>
        <v>0</v>
      </c>
      <c r="N604" s="82">
        <f t="shared" si="252"/>
        <v>0</v>
      </c>
      <c r="O604" s="57">
        <f t="shared" si="252"/>
        <v>0</v>
      </c>
      <c r="P604" s="57">
        <f t="shared" si="252"/>
        <v>0</v>
      </c>
      <c r="Q604" s="57">
        <f t="shared" si="252"/>
        <v>34.520000000000003</v>
      </c>
      <c r="R604" s="57">
        <f t="shared" si="252"/>
        <v>277.84800000000001</v>
      </c>
      <c r="S604" s="57">
        <f t="shared" si="252"/>
        <v>31.88</v>
      </c>
      <c r="T604" s="57">
        <f t="shared" si="252"/>
        <v>739.99323870192211</v>
      </c>
      <c r="U604" s="82">
        <f>V604/H604</f>
        <v>0</v>
      </c>
      <c r="V604" s="57">
        <f t="shared" si="252"/>
        <v>0</v>
      </c>
      <c r="W604" s="82">
        <f t="shared" si="250"/>
        <v>5.3251967320966702E-2</v>
      </c>
      <c r="X604" s="57">
        <f t="shared" si="252"/>
        <v>373.68886442306672</v>
      </c>
      <c r="Y604" s="57">
        <f t="shared" si="252"/>
        <v>0</v>
      </c>
      <c r="Z604" s="57">
        <f t="shared" si="252"/>
        <v>0</v>
      </c>
      <c r="AA604" s="57">
        <f t="shared" si="252"/>
        <v>0</v>
      </c>
      <c r="AB604" s="57">
        <f t="shared" si="252"/>
        <v>10504.312103124988</v>
      </c>
      <c r="AC604" s="141">
        <f>SUM(AC605:AC608)</f>
        <v>1496.7</v>
      </c>
      <c r="AD604" s="141">
        <f>SUM(AD605:AD608)</f>
        <v>1870.3888644230667</v>
      </c>
      <c r="AE604" s="141">
        <f>SUM(AE605:AE608)</f>
        <v>10130.623238701921</v>
      </c>
      <c r="AF604" s="269">
        <f t="shared" si="248"/>
        <v>0.7</v>
      </c>
      <c r="AG604" s="270">
        <f>SUM(AG605:AG608)</f>
        <v>4912.1603999999988</v>
      </c>
      <c r="AH604" s="270"/>
      <c r="AI604" s="141">
        <v>3041.8</v>
      </c>
      <c r="AJ604" s="233">
        <v>0.70000405627962536</v>
      </c>
      <c r="AK604" s="57">
        <v>4912.1888644230667</v>
      </c>
      <c r="AL604" s="57"/>
      <c r="AM604" s="433">
        <v>0</v>
      </c>
      <c r="AN604" s="57">
        <v>0</v>
      </c>
    </row>
    <row r="605" spans="2:40" s="1" customFormat="1" ht="15.75" x14ac:dyDescent="0.25">
      <c r="B605" s="34">
        <v>593</v>
      </c>
      <c r="C605" s="677"/>
      <c r="D605" s="15" t="s">
        <v>914</v>
      </c>
      <c r="E605" s="116">
        <v>5</v>
      </c>
      <c r="F605" s="116">
        <v>19</v>
      </c>
      <c r="G605" s="116">
        <v>21</v>
      </c>
      <c r="H605" s="69">
        <v>2110.91</v>
      </c>
      <c r="I605" s="69">
        <v>51.6</v>
      </c>
      <c r="J605" s="80">
        <v>0.24569972192087774</v>
      </c>
      <c r="K605" s="69">
        <v>518.65</v>
      </c>
      <c r="L605" s="80">
        <v>0</v>
      </c>
      <c r="M605" s="69">
        <v>0</v>
      </c>
      <c r="N605" s="80">
        <v>0</v>
      </c>
      <c r="O605" s="69">
        <v>0</v>
      </c>
      <c r="P605" s="69">
        <v>0</v>
      </c>
      <c r="Q605" s="69">
        <v>0</v>
      </c>
      <c r="R605" s="69">
        <v>10.760000000000002</v>
      </c>
      <c r="S605" s="69">
        <v>0</v>
      </c>
      <c r="T605" s="69">
        <v>206.58195612254934</v>
      </c>
      <c r="U605" s="80">
        <v>0</v>
      </c>
      <c r="V605" s="69">
        <v>0</v>
      </c>
      <c r="W605" s="80">
        <f t="shared" si="250"/>
        <v>5.1477075512737426E-2</v>
      </c>
      <c r="X605" s="69">
        <v>108.66347347059255</v>
      </c>
      <c r="Y605" s="69">
        <v>0</v>
      </c>
      <c r="Z605" s="69">
        <v>0</v>
      </c>
      <c r="AA605" s="69">
        <v>0</v>
      </c>
      <c r="AB605" s="60">
        <f>H605+I605+K605+M605+O605+P605+Q605+R605+S605+T605+V605+X605+Y605+Z605+AA605</f>
        <v>3007.1654295931421</v>
      </c>
      <c r="AC605" s="143">
        <v>417.8</v>
      </c>
      <c r="AD605" s="69">
        <f>AC605+Y605+X605+V605</f>
        <v>526.46347347059259</v>
      </c>
      <c r="AE605" s="69">
        <f>H605+I605+K605+M605+O605+Q605+R605+S605+T605+Z605+AA605</f>
        <v>2898.5019561225495</v>
      </c>
      <c r="AF605" s="277">
        <f t="shared" si="248"/>
        <v>0.7</v>
      </c>
      <c r="AG605" s="278">
        <f>H605*AF605</f>
        <v>1477.6369999999997</v>
      </c>
      <c r="AH605" s="278"/>
      <c r="AI605" s="225">
        <v>951.2</v>
      </c>
      <c r="AJ605" s="238">
        <v>0.70001254125973766</v>
      </c>
      <c r="AK605" s="60">
        <v>1477.6634734705926</v>
      </c>
      <c r="AL605" s="69"/>
      <c r="AM605" s="438">
        <v>0</v>
      </c>
      <c r="AN605" s="69">
        <v>0</v>
      </c>
    </row>
    <row r="606" spans="2:40" s="1" customFormat="1" ht="15.75" x14ac:dyDescent="0.25">
      <c r="B606" s="34">
        <v>594</v>
      </c>
      <c r="C606" s="677"/>
      <c r="D606" s="15" t="s">
        <v>915</v>
      </c>
      <c r="E606" s="116">
        <v>3</v>
      </c>
      <c r="F606" s="116">
        <v>17</v>
      </c>
      <c r="G606" s="116">
        <v>18</v>
      </c>
      <c r="H606" s="69">
        <v>1719.3119999999999</v>
      </c>
      <c r="I606" s="69">
        <v>39.600000000000009</v>
      </c>
      <c r="J606" s="80">
        <v>0.26892152209721099</v>
      </c>
      <c r="K606" s="69">
        <v>462.36</v>
      </c>
      <c r="L606" s="80">
        <v>0</v>
      </c>
      <c r="M606" s="69">
        <v>0</v>
      </c>
      <c r="N606" s="80">
        <v>0</v>
      </c>
      <c r="O606" s="69">
        <v>0</v>
      </c>
      <c r="P606" s="69">
        <v>0</v>
      </c>
      <c r="Q606" s="69">
        <v>0</v>
      </c>
      <c r="R606" s="69">
        <v>37.908000000000001</v>
      </c>
      <c r="S606" s="69">
        <v>4.25</v>
      </c>
      <c r="T606" s="69">
        <v>168.99126133885437</v>
      </c>
      <c r="U606" s="80">
        <v>0</v>
      </c>
      <c r="V606" s="69">
        <v>0</v>
      </c>
      <c r="W606" s="80">
        <f t="shared" si="250"/>
        <v>5.0057892963145993E-2</v>
      </c>
      <c r="X606" s="69">
        <v>86.065136066252464</v>
      </c>
      <c r="Y606" s="69">
        <v>0</v>
      </c>
      <c r="Z606" s="69">
        <v>0</v>
      </c>
      <c r="AA606" s="69">
        <v>0</v>
      </c>
      <c r="AB606" s="60">
        <f>H606+I606+K606+M606+O606+P606+Q606+R606+S606+T606+V606+X606+Y606+Z606+AA606</f>
        <v>2518.4863974051063</v>
      </c>
      <c r="AC606" s="143">
        <v>341.8</v>
      </c>
      <c r="AD606" s="69">
        <f>AC606+Y606+X606+V606</f>
        <v>427.86513606625249</v>
      </c>
      <c r="AE606" s="69">
        <f>H606+I606+K606+M606+O606+Q606+R606+S606+T606+Z606+AA606</f>
        <v>2432.421261338854</v>
      </c>
      <c r="AF606" s="277">
        <f t="shared" si="248"/>
        <v>0.7</v>
      </c>
      <c r="AG606" s="278">
        <f>H606*AF606</f>
        <v>1203.5183999999999</v>
      </c>
      <c r="AH606" s="278"/>
      <c r="AI606" s="225">
        <v>775.7</v>
      </c>
      <c r="AJ606" s="238">
        <v>0.70002718300474409</v>
      </c>
      <c r="AK606" s="60">
        <v>1203.5651360662525</v>
      </c>
      <c r="AL606" s="69"/>
      <c r="AM606" s="438">
        <v>0</v>
      </c>
      <c r="AN606" s="69">
        <v>0</v>
      </c>
    </row>
    <row r="607" spans="2:40" s="1" customFormat="1" ht="15.75" x14ac:dyDescent="0.25">
      <c r="B607" s="34">
        <v>595</v>
      </c>
      <c r="C607" s="677"/>
      <c r="D607" s="15" t="s">
        <v>916</v>
      </c>
      <c r="E607" s="116">
        <v>2</v>
      </c>
      <c r="F607" s="116">
        <v>18</v>
      </c>
      <c r="G607" s="116">
        <v>17</v>
      </c>
      <c r="H607" s="69">
        <v>1595.6599999999999</v>
      </c>
      <c r="I607" s="69">
        <v>36</v>
      </c>
      <c r="J607" s="80">
        <v>0.18373588358422221</v>
      </c>
      <c r="K607" s="69">
        <v>293.18</v>
      </c>
      <c r="L607" s="80">
        <v>0</v>
      </c>
      <c r="M607" s="69">
        <v>0</v>
      </c>
      <c r="N607" s="80">
        <v>0</v>
      </c>
      <c r="O607" s="69">
        <v>0</v>
      </c>
      <c r="P607" s="69">
        <v>0</v>
      </c>
      <c r="Q607" s="69">
        <v>34.520000000000003</v>
      </c>
      <c r="R607" s="69">
        <v>110.25999999999999</v>
      </c>
      <c r="S607" s="69">
        <v>27.63</v>
      </c>
      <c r="T607" s="69">
        <v>161.54788014959504</v>
      </c>
      <c r="U607" s="80">
        <v>0</v>
      </c>
      <c r="V607" s="69">
        <v>0</v>
      </c>
      <c r="W607" s="80">
        <f t="shared" si="250"/>
        <v>5.1718136567401873E-2</v>
      </c>
      <c r="X607" s="69">
        <v>82.524561795140471</v>
      </c>
      <c r="Y607" s="69">
        <v>0</v>
      </c>
      <c r="Z607" s="69">
        <v>0</v>
      </c>
      <c r="AA607" s="69">
        <v>0</v>
      </c>
      <c r="AB607" s="60">
        <f>H607+I607+K607+M607+O607+P607+Q607+R607+S607+T607+V607+X607+Y607+Z607+AA607</f>
        <v>2341.3224419447356</v>
      </c>
      <c r="AC607" s="143">
        <v>326.8</v>
      </c>
      <c r="AD607" s="69">
        <f>AC607+Y607+X607+V607</f>
        <v>409.32456179514048</v>
      </c>
      <c r="AE607" s="69">
        <f>H607+I607+K607+M607+O607+Q607+R607+S607+T607+Z607+AA607</f>
        <v>2258.7978801495951</v>
      </c>
      <c r="AF607" s="277">
        <f t="shared" si="248"/>
        <v>0.7</v>
      </c>
      <c r="AG607" s="278">
        <f>H607*AF607</f>
        <v>1116.9619999999998</v>
      </c>
      <c r="AH607" s="278"/>
      <c r="AI607" s="225">
        <v>707.6</v>
      </c>
      <c r="AJ607" s="238">
        <v>0.69997653747987709</v>
      </c>
      <c r="AK607" s="60">
        <v>1116.9245617951406</v>
      </c>
      <c r="AL607" s="69"/>
      <c r="AM607" s="438">
        <v>0</v>
      </c>
      <c r="AN607" s="69">
        <v>0</v>
      </c>
    </row>
    <row r="608" spans="2:40" s="1" customFormat="1" ht="15.75" customHeight="1" x14ac:dyDescent="0.25">
      <c r="B608" s="34">
        <v>596</v>
      </c>
      <c r="C608" s="677"/>
      <c r="D608" s="15" t="s">
        <v>917</v>
      </c>
      <c r="E608" s="116">
        <v>4</v>
      </c>
      <c r="F608" s="116">
        <v>22</v>
      </c>
      <c r="G608" s="116">
        <v>19</v>
      </c>
      <c r="H608" s="69">
        <v>1591.4899999999998</v>
      </c>
      <c r="I608" s="69">
        <v>61.2</v>
      </c>
      <c r="J608" s="80">
        <v>0.35590547223042568</v>
      </c>
      <c r="K608" s="69">
        <v>566.42000000000007</v>
      </c>
      <c r="L608" s="80">
        <v>0</v>
      </c>
      <c r="M608" s="69">
        <v>0</v>
      </c>
      <c r="N608" s="80">
        <v>0</v>
      </c>
      <c r="O608" s="69">
        <v>0</v>
      </c>
      <c r="P608" s="69">
        <v>0</v>
      </c>
      <c r="Q608" s="69">
        <v>0</v>
      </c>
      <c r="R608" s="69">
        <v>118.92</v>
      </c>
      <c r="S608" s="69">
        <v>0</v>
      </c>
      <c r="T608" s="69">
        <v>202.87214109092344</v>
      </c>
      <c r="U608" s="80">
        <v>0</v>
      </c>
      <c r="V608" s="69">
        <v>0</v>
      </c>
      <c r="W608" s="80">
        <f t="shared" si="250"/>
        <v>6.0594595687739949E-2</v>
      </c>
      <c r="X608" s="69">
        <v>96.435693091081234</v>
      </c>
      <c r="Y608" s="69">
        <v>0</v>
      </c>
      <c r="Z608" s="69">
        <v>0</v>
      </c>
      <c r="AA608" s="69">
        <v>0</v>
      </c>
      <c r="AB608" s="60">
        <f>H608+I608+K608+M608+O608+P608+Q608+R608+S608+T608+V608+X608+Y608+Z608+AA608</f>
        <v>2637.3378341820044</v>
      </c>
      <c r="AC608" s="143">
        <v>410.3</v>
      </c>
      <c r="AD608" s="69">
        <f>AC608+Y608+X608+V608</f>
        <v>506.73569309108126</v>
      </c>
      <c r="AE608" s="69">
        <f>H608+I608+K608+M608+O608+Q608+R608+S608+T608+Z608+AA608</f>
        <v>2540.9021410909231</v>
      </c>
      <c r="AF608" s="277">
        <f t="shared" si="248"/>
        <v>0.7</v>
      </c>
      <c r="AG608" s="278">
        <f>H608*AF608</f>
        <v>1114.0429999999997</v>
      </c>
      <c r="AH608" s="278"/>
      <c r="AI608" s="225">
        <v>607.29999999999995</v>
      </c>
      <c r="AJ608" s="238">
        <v>0.69999540876228017</v>
      </c>
      <c r="AK608" s="60">
        <v>1114.0356930910812</v>
      </c>
      <c r="AL608" s="69"/>
      <c r="AM608" s="438">
        <v>0</v>
      </c>
      <c r="AN608" s="69">
        <v>0</v>
      </c>
    </row>
    <row r="609" spans="2:40" s="1" customFormat="1" ht="15.75" x14ac:dyDescent="0.25">
      <c r="B609" s="34">
        <v>597</v>
      </c>
      <c r="C609" s="677" t="s">
        <v>474</v>
      </c>
      <c r="D609" s="21" t="s">
        <v>124</v>
      </c>
      <c r="E609" s="125">
        <f t="shared" ref="E609:AB609" si="253">SUM(E610:E613)</f>
        <v>12</v>
      </c>
      <c r="F609" s="125">
        <f t="shared" si="253"/>
        <v>67</v>
      </c>
      <c r="G609" s="125">
        <f t="shared" si="253"/>
        <v>64</v>
      </c>
      <c r="H609" s="57">
        <f t="shared" si="253"/>
        <v>6243.4500000000007</v>
      </c>
      <c r="I609" s="57">
        <f t="shared" si="253"/>
        <v>209.04</v>
      </c>
      <c r="J609" s="82">
        <f>K609/H609</f>
        <v>0.32606011099632409</v>
      </c>
      <c r="K609" s="57">
        <f t="shared" si="253"/>
        <v>2035.7399999999998</v>
      </c>
      <c r="L609" s="82">
        <f>M609/H609</f>
        <v>0</v>
      </c>
      <c r="M609" s="57">
        <f t="shared" si="253"/>
        <v>0</v>
      </c>
      <c r="N609" s="82">
        <f t="shared" si="253"/>
        <v>0</v>
      </c>
      <c r="O609" s="57">
        <f t="shared" si="253"/>
        <v>0</v>
      </c>
      <c r="P609" s="57">
        <f t="shared" si="253"/>
        <v>0</v>
      </c>
      <c r="Q609" s="57">
        <f t="shared" si="253"/>
        <v>0</v>
      </c>
      <c r="R609" s="57">
        <f t="shared" si="253"/>
        <v>199.88999999999996</v>
      </c>
      <c r="S609" s="57">
        <f t="shared" si="253"/>
        <v>12.8</v>
      </c>
      <c r="T609" s="57">
        <f t="shared" si="253"/>
        <v>728.50025668647504</v>
      </c>
      <c r="U609" s="82">
        <f>V609/H609</f>
        <v>0</v>
      </c>
      <c r="V609" s="57">
        <f t="shared" si="253"/>
        <v>0</v>
      </c>
      <c r="W609" s="82">
        <f t="shared" si="250"/>
        <v>5.8090171337593831E-2</v>
      </c>
      <c r="X609" s="57">
        <f t="shared" si="253"/>
        <v>362.68308023770027</v>
      </c>
      <c r="Y609" s="57">
        <f t="shared" si="253"/>
        <v>0</v>
      </c>
      <c r="Z609" s="57">
        <f t="shared" si="253"/>
        <v>0</v>
      </c>
      <c r="AA609" s="57">
        <f t="shared" si="253"/>
        <v>0</v>
      </c>
      <c r="AB609" s="57">
        <f t="shared" si="253"/>
        <v>9792.1033369241759</v>
      </c>
      <c r="AC609" s="141">
        <f>SUM(AC610:AC613)</f>
        <v>1473.6</v>
      </c>
      <c r="AD609" s="141">
        <f>SUM(AD610:AD613)</f>
        <v>1836.2830802377002</v>
      </c>
      <c r="AE609" s="141">
        <f>SUM(AE610:AE613)</f>
        <v>9429.4202566864751</v>
      </c>
      <c r="AF609" s="269">
        <f t="shared" si="248"/>
        <v>0.7</v>
      </c>
      <c r="AG609" s="270">
        <f>SUM(AG610:AG613)</f>
        <v>4370.415</v>
      </c>
      <c r="AH609" s="270"/>
      <c r="AI609" s="141">
        <v>2534.1</v>
      </c>
      <c r="AJ609" s="233">
        <v>0.69999488748011107</v>
      </c>
      <c r="AK609" s="57">
        <v>4370.3830802376997</v>
      </c>
      <c r="AL609" s="57"/>
      <c r="AM609" s="433">
        <v>0</v>
      </c>
      <c r="AN609" s="57">
        <v>78.7</v>
      </c>
    </row>
    <row r="610" spans="2:40" s="1" customFormat="1" ht="15.75" x14ac:dyDescent="0.25">
      <c r="B610" s="34">
        <v>598</v>
      </c>
      <c r="C610" s="677"/>
      <c r="D610" s="15" t="s">
        <v>918</v>
      </c>
      <c r="E610" s="116">
        <v>3</v>
      </c>
      <c r="F610" s="116">
        <v>22</v>
      </c>
      <c r="G610" s="116">
        <v>22</v>
      </c>
      <c r="H610" s="69">
        <v>1980.3500000000001</v>
      </c>
      <c r="I610" s="69">
        <v>69.600000000000009</v>
      </c>
      <c r="J610" s="80">
        <v>0.28519201151311635</v>
      </c>
      <c r="K610" s="69">
        <v>564.78</v>
      </c>
      <c r="L610" s="80">
        <v>0</v>
      </c>
      <c r="M610" s="69">
        <v>0</v>
      </c>
      <c r="N610" s="80">
        <v>0</v>
      </c>
      <c r="O610" s="69">
        <v>0</v>
      </c>
      <c r="P610" s="69">
        <v>0</v>
      </c>
      <c r="Q610" s="69">
        <v>0</v>
      </c>
      <c r="R610" s="69">
        <v>79.699999999999989</v>
      </c>
      <c r="S610" s="69">
        <v>8.5</v>
      </c>
      <c r="T610" s="69">
        <v>228.14327799749236</v>
      </c>
      <c r="U610" s="80">
        <v>0</v>
      </c>
      <c r="V610" s="69">
        <v>0</v>
      </c>
      <c r="W610" s="80">
        <f t="shared" si="250"/>
        <v>5.8166150412759549E-2</v>
      </c>
      <c r="X610" s="69">
        <v>115.18933596990838</v>
      </c>
      <c r="Y610" s="69">
        <v>0</v>
      </c>
      <c r="Z610" s="69">
        <v>0</v>
      </c>
      <c r="AA610" s="69">
        <v>0</v>
      </c>
      <c r="AB610" s="60">
        <f>H610+I610+K610+M610+O610+P610+Q610+R610+S610+T610+V610+X610+Y610+Z610+AA610</f>
        <v>3046.2626139674012</v>
      </c>
      <c r="AC610" s="143">
        <v>461.5</v>
      </c>
      <c r="AD610" s="69">
        <f>AC610+Y610+X610+V610</f>
        <v>576.68933596990837</v>
      </c>
      <c r="AE610" s="69">
        <f>H610+I610+K610+M610+O610+Q610+R610+S610+T610+Z610+AA610</f>
        <v>2931.0732779974928</v>
      </c>
      <c r="AF610" s="277">
        <f t="shared" si="248"/>
        <v>0.7</v>
      </c>
      <c r="AG610" s="278">
        <f>H610*AF610</f>
        <v>1386.2450000000001</v>
      </c>
      <c r="AH610" s="278"/>
      <c r="AI610" s="225">
        <v>809.6</v>
      </c>
      <c r="AJ610" s="238">
        <v>0.70002238794652871</v>
      </c>
      <c r="AK610" s="60">
        <v>1386.2893359699083</v>
      </c>
      <c r="AL610" s="69"/>
      <c r="AM610" s="438">
        <v>0</v>
      </c>
      <c r="AN610" s="69">
        <v>0</v>
      </c>
    </row>
    <row r="611" spans="2:40" s="1" customFormat="1" ht="15.75" x14ac:dyDescent="0.25">
      <c r="B611" s="34">
        <v>599</v>
      </c>
      <c r="C611" s="677"/>
      <c r="D611" s="15" t="s">
        <v>919</v>
      </c>
      <c r="E611" s="116">
        <v>3</v>
      </c>
      <c r="F611" s="116">
        <v>16</v>
      </c>
      <c r="G611" s="116">
        <v>14</v>
      </c>
      <c r="H611" s="69">
        <v>1414.3700000000001</v>
      </c>
      <c r="I611" s="69">
        <v>44.4</v>
      </c>
      <c r="J611" s="80">
        <v>0.37402518435769988</v>
      </c>
      <c r="K611" s="69">
        <v>529.01</v>
      </c>
      <c r="L611" s="80">
        <v>0</v>
      </c>
      <c r="M611" s="69">
        <v>0</v>
      </c>
      <c r="N611" s="80">
        <v>0</v>
      </c>
      <c r="O611" s="69">
        <v>0</v>
      </c>
      <c r="P611" s="69">
        <v>0</v>
      </c>
      <c r="Q611" s="69">
        <v>0</v>
      </c>
      <c r="R611" s="69">
        <v>71.33</v>
      </c>
      <c r="S611" s="69">
        <v>4.3</v>
      </c>
      <c r="T611" s="69">
        <v>172.27152236853277</v>
      </c>
      <c r="U611" s="80">
        <v>0</v>
      </c>
      <c r="V611" s="69">
        <v>0</v>
      </c>
      <c r="W611" s="80">
        <f t="shared" si="250"/>
        <v>5.9565932833977923E-2</v>
      </c>
      <c r="X611" s="69">
        <v>84.248268422393366</v>
      </c>
      <c r="Y611" s="69">
        <v>0</v>
      </c>
      <c r="Z611" s="69">
        <v>0</v>
      </c>
      <c r="AA611" s="69">
        <v>0</v>
      </c>
      <c r="AB611" s="60">
        <f>H611+I611+K611+M611+O611+P611+Q611+R611+S611+T611+V611+X611+Y611+Z611+AA611</f>
        <v>2319.9297907909263</v>
      </c>
      <c r="AC611" s="143">
        <v>348.5</v>
      </c>
      <c r="AD611" s="69">
        <f>AC611+Y611+X611+V611</f>
        <v>432.74826842239338</v>
      </c>
      <c r="AE611" s="69">
        <f>H611+I611+K611+M611+O611+Q611+R611+S611+T611+Z611+AA611</f>
        <v>2235.681522368533</v>
      </c>
      <c r="AF611" s="277">
        <f t="shared" si="248"/>
        <v>0.7</v>
      </c>
      <c r="AG611" s="278">
        <f>H611*AF611</f>
        <v>990.05899999999997</v>
      </c>
      <c r="AH611" s="278"/>
      <c r="AI611" s="225">
        <v>557.29999999999995</v>
      </c>
      <c r="AJ611" s="238">
        <v>0.69999241246801991</v>
      </c>
      <c r="AK611" s="60">
        <v>990.04826842239333</v>
      </c>
      <c r="AL611" s="69"/>
      <c r="AM611" s="438">
        <v>0</v>
      </c>
      <c r="AN611" s="69">
        <v>0</v>
      </c>
    </row>
    <row r="612" spans="2:40" s="1" customFormat="1" ht="15.75" x14ac:dyDescent="0.25">
      <c r="B612" s="34">
        <v>600</v>
      </c>
      <c r="C612" s="677"/>
      <c r="D612" s="15" t="s">
        <v>920</v>
      </c>
      <c r="E612" s="116">
        <v>3</v>
      </c>
      <c r="F612" s="116">
        <v>17</v>
      </c>
      <c r="G612" s="116">
        <v>16</v>
      </c>
      <c r="H612" s="69">
        <v>1542.55</v>
      </c>
      <c r="I612" s="69">
        <v>51.84</v>
      </c>
      <c r="J612" s="80">
        <v>0.33276068847038992</v>
      </c>
      <c r="K612" s="69">
        <v>513.29999999999995</v>
      </c>
      <c r="L612" s="80">
        <v>0</v>
      </c>
      <c r="M612" s="69">
        <v>0</v>
      </c>
      <c r="N612" s="80">
        <v>0</v>
      </c>
      <c r="O612" s="69">
        <v>0</v>
      </c>
      <c r="P612" s="69">
        <v>0</v>
      </c>
      <c r="Q612" s="69">
        <v>0</v>
      </c>
      <c r="R612" s="69">
        <v>48.169999999999995</v>
      </c>
      <c r="S612" s="69">
        <v>0</v>
      </c>
      <c r="T612" s="69">
        <v>180.32609104671519</v>
      </c>
      <c r="U612" s="80">
        <v>0</v>
      </c>
      <c r="V612" s="69">
        <v>0</v>
      </c>
      <c r="W612" s="80">
        <f t="shared" si="250"/>
        <v>5.7342123471253489E-2</v>
      </c>
      <c r="X612" s="69">
        <v>88.453092560582064</v>
      </c>
      <c r="Y612" s="69">
        <v>0</v>
      </c>
      <c r="Z612" s="69">
        <v>0</v>
      </c>
      <c r="AA612" s="69">
        <v>0</v>
      </c>
      <c r="AB612" s="60">
        <f>H612+I612+K612+M612+O612+P612+Q612+R612+S612+T612+V612+X612+Y612+Z612+AA612</f>
        <v>2424.6391836072971</v>
      </c>
      <c r="AC612" s="143">
        <v>364.7</v>
      </c>
      <c r="AD612" s="69">
        <f>AC612+Y612+X612+V612</f>
        <v>453.15309256058208</v>
      </c>
      <c r="AE612" s="69">
        <f>H612+I612+K612+M612+O612+Q612+R612+S612+T612+Z612+AA612</f>
        <v>2336.1860910467149</v>
      </c>
      <c r="AF612" s="277">
        <f t="shared" si="248"/>
        <v>0.7</v>
      </c>
      <c r="AG612" s="278">
        <f>H612*AF612</f>
        <v>1079.7849999999999</v>
      </c>
      <c r="AH612" s="278"/>
      <c r="AI612" s="225">
        <v>626.6</v>
      </c>
      <c r="AJ612" s="238">
        <v>0.69997931513440859</v>
      </c>
      <c r="AK612" s="60">
        <v>1079.753092560582</v>
      </c>
      <c r="AL612" s="69">
        <v>144</v>
      </c>
      <c r="AM612" s="438">
        <v>5.0999999999999997E-2</v>
      </c>
      <c r="AN612" s="69">
        <v>78.7</v>
      </c>
    </row>
    <row r="613" spans="2:40" s="1" customFormat="1" ht="15.75" customHeight="1" x14ac:dyDescent="0.25">
      <c r="B613" s="34">
        <v>601</v>
      </c>
      <c r="C613" s="677"/>
      <c r="D613" s="15" t="s">
        <v>921</v>
      </c>
      <c r="E613" s="116">
        <v>3</v>
      </c>
      <c r="F613" s="116">
        <v>12</v>
      </c>
      <c r="G613" s="116">
        <v>12</v>
      </c>
      <c r="H613" s="69">
        <v>1306.18</v>
      </c>
      <c r="I613" s="69">
        <v>43.199999999999996</v>
      </c>
      <c r="J613" s="80">
        <v>0.32817069622869738</v>
      </c>
      <c r="K613" s="69">
        <v>428.65</v>
      </c>
      <c r="L613" s="80">
        <v>0</v>
      </c>
      <c r="M613" s="69">
        <v>0</v>
      </c>
      <c r="N613" s="80">
        <v>0</v>
      </c>
      <c r="O613" s="69">
        <v>0</v>
      </c>
      <c r="P613" s="69">
        <v>0</v>
      </c>
      <c r="Q613" s="69">
        <v>0</v>
      </c>
      <c r="R613" s="69">
        <v>0.69</v>
      </c>
      <c r="S613" s="69">
        <v>0</v>
      </c>
      <c r="T613" s="69">
        <v>147.75936527373472</v>
      </c>
      <c r="U613" s="80">
        <v>0</v>
      </c>
      <c r="V613" s="69">
        <v>0</v>
      </c>
      <c r="W613" s="80">
        <f t="shared" si="250"/>
        <v>5.7260395416264584E-2</v>
      </c>
      <c r="X613" s="69">
        <v>74.792383284816481</v>
      </c>
      <c r="Y613" s="69">
        <v>0</v>
      </c>
      <c r="Z613" s="69">
        <v>0</v>
      </c>
      <c r="AA613" s="69">
        <v>0</v>
      </c>
      <c r="AB613" s="60">
        <f>H613+I613+K613+M613+O613+P613+Q613+R613+S613+T613+V613+X613+Y613+Z613+AA613</f>
        <v>2001.2717485585513</v>
      </c>
      <c r="AC613" s="143">
        <v>298.89999999999998</v>
      </c>
      <c r="AD613" s="69">
        <f>AC613+Y613+X613+V613</f>
        <v>373.69238328481646</v>
      </c>
      <c r="AE613" s="69">
        <f>H613+I613+K613+M613+O613+Q613+R613+S613+T613+Z613+AA613</f>
        <v>1926.4793652737349</v>
      </c>
      <c r="AF613" s="277">
        <f t="shared" si="248"/>
        <v>0.7</v>
      </c>
      <c r="AG613" s="278">
        <f>H613*AF613</f>
        <v>914.32600000000002</v>
      </c>
      <c r="AH613" s="278"/>
      <c r="AI613" s="225">
        <v>540.6</v>
      </c>
      <c r="AJ613" s="238">
        <v>0.69997426333645929</v>
      </c>
      <c r="AK613" s="60">
        <v>914.29238328481642</v>
      </c>
      <c r="AL613" s="69"/>
      <c r="AM613" s="438">
        <v>0</v>
      </c>
      <c r="AN613" s="69">
        <v>0</v>
      </c>
    </row>
    <row r="614" spans="2:40" ht="15.75" x14ac:dyDescent="0.25">
      <c r="B614" s="34">
        <v>602</v>
      </c>
      <c r="C614" s="677" t="s">
        <v>475</v>
      </c>
      <c r="D614" s="21" t="s">
        <v>124</v>
      </c>
      <c r="E614" s="125">
        <f t="shared" ref="E614:AB614" si="254">SUM(E615:E616)</f>
        <v>6</v>
      </c>
      <c r="F614" s="125">
        <f t="shared" si="254"/>
        <v>28</v>
      </c>
      <c r="G614" s="125">
        <f t="shared" si="254"/>
        <v>32</v>
      </c>
      <c r="H614" s="57">
        <f t="shared" si="254"/>
        <v>3393.85</v>
      </c>
      <c r="I614" s="57">
        <f t="shared" si="254"/>
        <v>96</v>
      </c>
      <c r="J614" s="82">
        <f>K614/H614</f>
        <v>0.26509126802893473</v>
      </c>
      <c r="K614" s="57">
        <f t="shared" si="254"/>
        <v>899.68000000000006</v>
      </c>
      <c r="L614" s="82">
        <f>M614/H614</f>
        <v>0</v>
      </c>
      <c r="M614" s="57">
        <f t="shared" si="254"/>
        <v>0</v>
      </c>
      <c r="N614" s="82">
        <f t="shared" si="254"/>
        <v>0</v>
      </c>
      <c r="O614" s="57">
        <f t="shared" si="254"/>
        <v>0</v>
      </c>
      <c r="P614" s="57">
        <f t="shared" si="254"/>
        <v>0</v>
      </c>
      <c r="Q614" s="57">
        <f t="shared" si="254"/>
        <v>0</v>
      </c>
      <c r="R614" s="57">
        <f t="shared" si="254"/>
        <v>0</v>
      </c>
      <c r="S614" s="57">
        <f t="shared" si="254"/>
        <v>0</v>
      </c>
      <c r="T614" s="57">
        <f t="shared" si="254"/>
        <v>347.56581909057218</v>
      </c>
      <c r="U614" s="82">
        <f>V614/H614</f>
        <v>0</v>
      </c>
      <c r="V614" s="57">
        <f t="shared" si="254"/>
        <v>0</v>
      </c>
      <c r="W614" s="82">
        <f t="shared" si="250"/>
        <v>5.3997621900456962E-2</v>
      </c>
      <c r="X614" s="57">
        <f t="shared" si="254"/>
        <v>183.25982908686586</v>
      </c>
      <c r="Y614" s="57">
        <f t="shared" si="254"/>
        <v>0</v>
      </c>
      <c r="Z614" s="57">
        <f t="shared" si="254"/>
        <v>0</v>
      </c>
      <c r="AA614" s="57">
        <f t="shared" si="254"/>
        <v>0</v>
      </c>
      <c r="AB614" s="57">
        <f t="shared" si="254"/>
        <v>4920.3556481774376</v>
      </c>
      <c r="AC614" s="141">
        <f>SUM(AC615:AC616)</f>
        <v>703.1</v>
      </c>
      <c r="AD614" s="141">
        <f>SUM(AD615:AD616)</f>
        <v>886.35982908686583</v>
      </c>
      <c r="AE614" s="141">
        <f>SUM(AE615:AE616)</f>
        <v>4737.0958190905721</v>
      </c>
      <c r="AF614" s="269">
        <f t="shared" si="248"/>
        <v>0.7</v>
      </c>
      <c r="AG614" s="270">
        <f>SUM(AG615:AG616)</f>
        <v>2375.6949999999997</v>
      </c>
      <c r="AH614" s="270"/>
      <c r="AI614" s="141">
        <v>1489.3</v>
      </c>
      <c r="AJ614" s="233">
        <v>0.69998963686870841</v>
      </c>
      <c r="AK614" s="57">
        <v>2375.659829086866</v>
      </c>
      <c r="AL614" s="57"/>
      <c r="AM614" s="433">
        <v>0</v>
      </c>
      <c r="AN614" s="57">
        <v>88.4</v>
      </c>
    </row>
    <row r="615" spans="2:40" ht="15.75" x14ac:dyDescent="0.25">
      <c r="B615" s="34">
        <v>603</v>
      </c>
      <c r="C615" s="677"/>
      <c r="D615" s="15" t="s">
        <v>922</v>
      </c>
      <c r="E615" s="116">
        <v>3</v>
      </c>
      <c r="F615" s="116">
        <v>16</v>
      </c>
      <c r="G615" s="116">
        <v>17</v>
      </c>
      <c r="H615" s="69">
        <v>1733.1</v>
      </c>
      <c r="I615" s="69">
        <v>54</v>
      </c>
      <c r="J615" s="80">
        <v>0.25918873694535804</v>
      </c>
      <c r="K615" s="69">
        <v>449.2</v>
      </c>
      <c r="L615" s="80">
        <v>0</v>
      </c>
      <c r="M615" s="69">
        <v>0</v>
      </c>
      <c r="N615" s="80">
        <v>0</v>
      </c>
      <c r="O615" s="69">
        <v>0</v>
      </c>
      <c r="P615" s="69">
        <v>0</v>
      </c>
      <c r="Q615" s="69">
        <v>0</v>
      </c>
      <c r="R615" s="69">
        <v>0</v>
      </c>
      <c r="S615" s="69">
        <v>0</v>
      </c>
      <c r="T615" s="69">
        <v>180.9783783417856</v>
      </c>
      <c r="U615" s="80">
        <v>0</v>
      </c>
      <c r="V615" s="69">
        <v>0</v>
      </c>
      <c r="W615" s="80">
        <f t="shared" si="250"/>
        <v>5.5530863828646602E-2</v>
      </c>
      <c r="X615" s="69">
        <v>96.240540101427428</v>
      </c>
      <c r="Y615" s="69">
        <v>0</v>
      </c>
      <c r="Z615" s="69">
        <v>0</v>
      </c>
      <c r="AA615" s="69">
        <v>0</v>
      </c>
      <c r="AB615" s="60">
        <f>H615+I615+K615+M615+O615+P615+Q615+R615+S615+T615+V615+X615+Y615+Z615+AA615</f>
        <v>2513.5189184432129</v>
      </c>
      <c r="AC615" s="143">
        <v>366.1</v>
      </c>
      <c r="AD615" s="69">
        <f>AC615+Y615+X615+V615</f>
        <v>462.34054010142745</v>
      </c>
      <c r="AE615" s="69">
        <f>H615+I615+K615+M615+O615+Q615+R615+S615+T615+Z615+AA615</f>
        <v>2417.2783783417854</v>
      </c>
      <c r="AF615" s="277">
        <f t="shared" si="248"/>
        <v>0.7</v>
      </c>
      <c r="AG615" s="278">
        <f>H615*AF615</f>
        <v>1213.1699999999998</v>
      </c>
      <c r="AH615" s="278"/>
      <c r="AI615" s="225">
        <v>750.8</v>
      </c>
      <c r="AJ615" s="238">
        <v>0.69998300161642579</v>
      </c>
      <c r="AK615" s="60">
        <v>1213.1405401014274</v>
      </c>
      <c r="AL615" s="69">
        <v>120</v>
      </c>
      <c r="AM615" s="438">
        <v>5.0999999999999997E-2</v>
      </c>
      <c r="AN615" s="69">
        <v>88.4</v>
      </c>
    </row>
    <row r="616" spans="2:40" s="1" customFormat="1" ht="15.75" x14ac:dyDescent="0.25">
      <c r="B616" s="34">
        <v>604</v>
      </c>
      <c r="C616" s="677"/>
      <c r="D616" s="15" t="s">
        <v>923</v>
      </c>
      <c r="E616" s="116">
        <v>3</v>
      </c>
      <c r="F616" s="116">
        <v>12</v>
      </c>
      <c r="G616" s="116">
        <v>15</v>
      </c>
      <c r="H616" s="69">
        <v>1660.75</v>
      </c>
      <c r="I616" s="69">
        <v>42</v>
      </c>
      <c r="J616" s="80">
        <v>0.27125094083998197</v>
      </c>
      <c r="K616" s="69">
        <v>450.48</v>
      </c>
      <c r="L616" s="80">
        <v>0</v>
      </c>
      <c r="M616" s="69">
        <v>0</v>
      </c>
      <c r="N616" s="80">
        <v>0</v>
      </c>
      <c r="O616" s="69">
        <v>0</v>
      </c>
      <c r="P616" s="69">
        <v>0</v>
      </c>
      <c r="Q616" s="69">
        <v>0</v>
      </c>
      <c r="R616" s="69">
        <v>0</v>
      </c>
      <c r="S616" s="69">
        <v>0</v>
      </c>
      <c r="T616" s="69">
        <v>166.58744074878655</v>
      </c>
      <c r="U616" s="80">
        <v>0</v>
      </c>
      <c r="V616" s="69">
        <v>0</v>
      </c>
      <c r="W616" s="80">
        <f t="shared" si="250"/>
        <v>5.2397584817364715E-2</v>
      </c>
      <c r="X616" s="69">
        <v>87.01928898543845</v>
      </c>
      <c r="Y616" s="69">
        <v>0</v>
      </c>
      <c r="Z616" s="69">
        <v>0</v>
      </c>
      <c r="AA616" s="69">
        <v>0</v>
      </c>
      <c r="AB616" s="60">
        <f>H616+I616+K616+M616+O616+P616+Q616+R616+S616+T616+V616+X616+Y616+Z616+AA616</f>
        <v>2406.8367297342252</v>
      </c>
      <c r="AC616" s="143">
        <v>337</v>
      </c>
      <c r="AD616" s="69">
        <f>AC616+Y616+X616+V616</f>
        <v>424.01928898543844</v>
      </c>
      <c r="AE616" s="69">
        <f>H616+I616+K616+M616+O616+Q616+R616+S616+T616+Z616+AA616</f>
        <v>2319.8174407487868</v>
      </c>
      <c r="AF616" s="277">
        <f t="shared" si="248"/>
        <v>0.7</v>
      </c>
      <c r="AG616" s="278">
        <f>H616*AF616</f>
        <v>1162.5249999999999</v>
      </c>
      <c r="AH616" s="278"/>
      <c r="AI616" s="225">
        <v>738.5</v>
      </c>
      <c r="AJ616" s="238">
        <v>0.69999656118346432</v>
      </c>
      <c r="AK616" s="60">
        <v>1162.5192889854384</v>
      </c>
      <c r="AL616" s="69"/>
      <c r="AM616" s="438">
        <v>0</v>
      </c>
      <c r="AN616" s="69">
        <v>0</v>
      </c>
    </row>
    <row r="617" spans="2:40" s="1" customFormat="1" ht="47.25" x14ac:dyDescent="0.25">
      <c r="B617" s="34">
        <v>605</v>
      </c>
      <c r="C617" s="478" t="s">
        <v>476</v>
      </c>
      <c r="D617" s="21" t="s">
        <v>924</v>
      </c>
      <c r="E617" s="107">
        <v>9</v>
      </c>
      <c r="F617" s="107">
        <v>50</v>
      </c>
      <c r="G617" s="107">
        <v>44</v>
      </c>
      <c r="H617" s="138">
        <v>4036.7200000000003</v>
      </c>
      <c r="I617" s="138">
        <v>104.49000000000001</v>
      </c>
      <c r="J617" s="99">
        <v>0.25866545115836614</v>
      </c>
      <c r="K617" s="138">
        <v>1044.1599999999999</v>
      </c>
      <c r="L617" s="99">
        <v>0</v>
      </c>
      <c r="M617" s="138">
        <v>0</v>
      </c>
      <c r="N617" s="99">
        <v>0</v>
      </c>
      <c r="O617" s="138">
        <v>0</v>
      </c>
      <c r="P617" s="138">
        <v>0</v>
      </c>
      <c r="Q617" s="138">
        <v>75.040000000000006</v>
      </c>
      <c r="R617" s="138">
        <v>78.19</v>
      </c>
      <c r="S617" s="166">
        <v>8.5</v>
      </c>
      <c r="T617" s="166">
        <v>466.04859127737825</v>
      </c>
      <c r="U617" s="167">
        <v>0</v>
      </c>
      <c r="V617" s="166">
        <v>0</v>
      </c>
      <c r="W617" s="167">
        <f t="shared" si="250"/>
        <v>6.0812514944940325E-2</v>
      </c>
      <c r="X617" s="320">
        <v>245.48309532853952</v>
      </c>
      <c r="Y617" s="166">
        <v>0</v>
      </c>
      <c r="Z617" s="166">
        <v>0</v>
      </c>
      <c r="AA617" s="166">
        <v>0</v>
      </c>
      <c r="AB617" s="166">
        <f>H617+I617+K617+M617+O617+P617+Q617+R617+S617+T617+V617+X617+Y617+Z617+AA617</f>
        <v>6058.6316866059169</v>
      </c>
      <c r="AC617" s="152">
        <v>942.7</v>
      </c>
      <c r="AD617" s="166">
        <f>AC617+Y617+X617+V617</f>
        <v>1188.1830953285396</v>
      </c>
      <c r="AE617" s="166">
        <f>H617+I617+K617+M617+O617+Q617+R617+S617+T617+Z617+AA617</f>
        <v>5813.1485912773778</v>
      </c>
      <c r="AF617" s="288">
        <f t="shared" si="248"/>
        <v>0.7</v>
      </c>
      <c r="AG617" s="289">
        <f>H617*AF617</f>
        <v>2825.7040000000002</v>
      </c>
      <c r="AH617" s="289"/>
      <c r="AI617" s="229">
        <v>1637.5</v>
      </c>
      <c r="AJ617" s="243">
        <v>0.69999482137194047</v>
      </c>
      <c r="AK617" s="166">
        <v>2825.6830953285398</v>
      </c>
      <c r="AL617" s="166">
        <v>224</v>
      </c>
      <c r="AM617" s="440">
        <v>7.0999999999999994E-2</v>
      </c>
      <c r="AN617" s="166">
        <v>286.60000000000002</v>
      </c>
    </row>
    <row r="618" spans="2:40" s="1" customFormat="1" ht="15.75" x14ac:dyDescent="0.25">
      <c r="B618" s="34">
        <v>606</v>
      </c>
      <c r="C618" s="677" t="s">
        <v>477</v>
      </c>
      <c r="D618" s="21" t="s">
        <v>124</v>
      </c>
      <c r="E618" s="125">
        <f t="shared" ref="E618:AB618" si="255">SUM(E619:E620)</f>
        <v>11</v>
      </c>
      <c r="F618" s="125">
        <f t="shared" si="255"/>
        <v>53</v>
      </c>
      <c r="G618" s="125">
        <f t="shared" si="255"/>
        <v>48</v>
      </c>
      <c r="H618" s="57">
        <f t="shared" si="255"/>
        <v>4849.9500000000007</v>
      </c>
      <c r="I618" s="57">
        <f t="shared" si="255"/>
        <v>104.4</v>
      </c>
      <c r="J618" s="82">
        <f>K618/H618</f>
        <v>0.27599872163630546</v>
      </c>
      <c r="K618" s="57">
        <f t="shared" si="255"/>
        <v>1338.58</v>
      </c>
      <c r="L618" s="82">
        <f>M618/H618</f>
        <v>0</v>
      </c>
      <c r="M618" s="57">
        <f t="shared" si="255"/>
        <v>0</v>
      </c>
      <c r="N618" s="82">
        <f t="shared" si="255"/>
        <v>0</v>
      </c>
      <c r="O618" s="57">
        <f t="shared" si="255"/>
        <v>0</v>
      </c>
      <c r="P618" s="57">
        <f t="shared" si="255"/>
        <v>0</v>
      </c>
      <c r="Q618" s="57">
        <f t="shared" si="255"/>
        <v>0</v>
      </c>
      <c r="R618" s="57">
        <f t="shared" si="255"/>
        <v>193.62999999999997</v>
      </c>
      <c r="S618" s="57">
        <f t="shared" si="255"/>
        <v>8.5</v>
      </c>
      <c r="T618" s="57">
        <f t="shared" si="255"/>
        <v>558.67315890808311</v>
      </c>
      <c r="U618" s="82">
        <f>V618/H618</f>
        <v>0</v>
      </c>
      <c r="V618" s="57">
        <f t="shared" si="255"/>
        <v>0</v>
      </c>
      <c r="W618" s="82">
        <f t="shared" si="250"/>
        <v>5.9674410436601953E-2</v>
      </c>
      <c r="X618" s="57">
        <f t="shared" si="255"/>
        <v>289.41790689699769</v>
      </c>
      <c r="Y618" s="57">
        <f t="shared" si="255"/>
        <v>0</v>
      </c>
      <c r="Z618" s="57">
        <f t="shared" si="255"/>
        <v>0</v>
      </c>
      <c r="AA618" s="57">
        <f t="shared" si="255"/>
        <v>0</v>
      </c>
      <c r="AB618" s="57">
        <f t="shared" si="255"/>
        <v>7343.1510658050811</v>
      </c>
      <c r="AC618" s="141">
        <f>SUM(AC619:AC620)</f>
        <v>1130</v>
      </c>
      <c r="AD618" s="141">
        <f>SUM(AD619:AD620)</f>
        <v>1419.4179068969977</v>
      </c>
      <c r="AE618" s="141">
        <f>SUM(AE619:AE620)</f>
        <v>7053.7331589080832</v>
      </c>
      <c r="AF618" s="269">
        <f t="shared" si="248"/>
        <v>0.7</v>
      </c>
      <c r="AG618" s="270">
        <f>SUM(AG619:AG620)</f>
        <v>3394.9650000000001</v>
      </c>
      <c r="AH618" s="270"/>
      <c r="AI618" s="141">
        <v>1975.5</v>
      </c>
      <c r="AJ618" s="233">
        <v>0.69999028998175183</v>
      </c>
      <c r="AK618" s="57">
        <v>3394.9179068969979</v>
      </c>
      <c r="AL618" s="57"/>
      <c r="AM618" s="433">
        <v>0</v>
      </c>
      <c r="AN618" s="57">
        <v>259</v>
      </c>
    </row>
    <row r="619" spans="2:40" s="1" customFormat="1" ht="15.75" x14ac:dyDescent="0.25">
      <c r="B619" s="34">
        <v>607</v>
      </c>
      <c r="C619" s="677"/>
      <c r="D619" s="15" t="s">
        <v>925</v>
      </c>
      <c r="E619" s="116">
        <v>8</v>
      </c>
      <c r="F619" s="116">
        <v>41</v>
      </c>
      <c r="G619" s="116">
        <v>37</v>
      </c>
      <c r="H619" s="69">
        <v>3647.3300000000004</v>
      </c>
      <c r="I619" s="69">
        <v>70.8</v>
      </c>
      <c r="J619" s="80">
        <v>0.21693677292704525</v>
      </c>
      <c r="K619" s="69">
        <v>791.24</v>
      </c>
      <c r="L619" s="80">
        <v>0</v>
      </c>
      <c r="M619" s="69">
        <v>0</v>
      </c>
      <c r="N619" s="80">
        <v>0</v>
      </c>
      <c r="O619" s="69">
        <v>0</v>
      </c>
      <c r="P619" s="69">
        <v>0</v>
      </c>
      <c r="Q619" s="69">
        <v>0</v>
      </c>
      <c r="R619" s="69">
        <v>148.64999999999998</v>
      </c>
      <c r="S619" s="69">
        <v>8.5</v>
      </c>
      <c r="T619" s="69">
        <v>400.21039906938881</v>
      </c>
      <c r="U619" s="80">
        <v>0</v>
      </c>
      <c r="V619" s="69">
        <v>0</v>
      </c>
      <c r="W619" s="80">
        <f t="shared" si="250"/>
        <v>5.9332385288050904E-2</v>
      </c>
      <c r="X619" s="69">
        <v>216.40478883266672</v>
      </c>
      <c r="Y619" s="69">
        <v>0</v>
      </c>
      <c r="Z619" s="69">
        <v>0</v>
      </c>
      <c r="AA619" s="69">
        <v>0</v>
      </c>
      <c r="AB619" s="60">
        <f>H619+I619+K619+M619+O619+P619+Q619+R619+S619+T619+V619+X619+Y619+Z619+AA619</f>
        <v>5283.1351879020558</v>
      </c>
      <c r="AC619" s="143">
        <v>809.5</v>
      </c>
      <c r="AD619" s="69">
        <f>AC619+Y619+X619+V619</f>
        <v>1025.9047888326668</v>
      </c>
      <c r="AE619" s="69">
        <f>H619+I619+K619+M619+O619+Q619+R619+S619+T619+Z619+AA619</f>
        <v>5066.730399069389</v>
      </c>
      <c r="AF619" s="277">
        <f t="shared" si="248"/>
        <v>0.7</v>
      </c>
      <c r="AG619" s="278">
        <f>H619*AF619</f>
        <v>2553.1310000000003</v>
      </c>
      <c r="AH619" s="278"/>
      <c r="AI619" s="225">
        <v>1527.2</v>
      </c>
      <c r="AJ619" s="238">
        <v>0.69999281360136489</v>
      </c>
      <c r="AK619" s="60">
        <v>2553.1047888326666</v>
      </c>
      <c r="AL619" s="69">
        <v>209</v>
      </c>
      <c r="AM619" s="438">
        <v>7.0999999999999994E-2</v>
      </c>
      <c r="AN619" s="69">
        <v>259</v>
      </c>
    </row>
    <row r="620" spans="2:40" s="1" customFormat="1" ht="15.75" customHeight="1" x14ac:dyDescent="0.25">
      <c r="B620" s="34">
        <v>608</v>
      </c>
      <c r="C620" s="677"/>
      <c r="D620" s="15" t="s">
        <v>926</v>
      </c>
      <c r="E620" s="116">
        <v>3</v>
      </c>
      <c r="F620" s="116">
        <v>12</v>
      </c>
      <c r="G620" s="116">
        <v>11</v>
      </c>
      <c r="H620" s="69">
        <v>1202.6199999999999</v>
      </c>
      <c r="I620" s="69">
        <v>33.6</v>
      </c>
      <c r="J620" s="80">
        <v>0.45512298149041269</v>
      </c>
      <c r="K620" s="69">
        <v>547.34</v>
      </c>
      <c r="L620" s="80">
        <v>0</v>
      </c>
      <c r="M620" s="69">
        <v>0</v>
      </c>
      <c r="N620" s="80">
        <v>0</v>
      </c>
      <c r="O620" s="69">
        <v>0</v>
      </c>
      <c r="P620" s="69">
        <v>0</v>
      </c>
      <c r="Q620" s="69">
        <v>0</v>
      </c>
      <c r="R620" s="69">
        <v>44.98</v>
      </c>
      <c r="S620" s="69">
        <v>0</v>
      </c>
      <c r="T620" s="69">
        <v>158.46275983869427</v>
      </c>
      <c r="U620" s="80">
        <v>0</v>
      </c>
      <c r="V620" s="69">
        <v>0</v>
      </c>
      <c r="W620" s="80">
        <f t="shared" si="250"/>
        <v>6.0711711150929625E-2</v>
      </c>
      <c r="X620" s="69">
        <v>73.013118064330982</v>
      </c>
      <c r="Y620" s="69">
        <v>0</v>
      </c>
      <c r="Z620" s="69">
        <v>0</v>
      </c>
      <c r="AA620" s="69">
        <v>0</v>
      </c>
      <c r="AB620" s="60">
        <f>H620+I620+K620+M620+O620+P620+Q620+R620+S620+T620+V620+X620+Y620+Z620+AA620</f>
        <v>2060.0158779030253</v>
      </c>
      <c r="AC620" s="143">
        <v>320.5</v>
      </c>
      <c r="AD620" s="69">
        <f>AC620+Y620+X620+V620</f>
        <v>393.51311806433097</v>
      </c>
      <c r="AE620" s="69">
        <f>H620+I620+K620+M620+O620+Q620+R620+S620+T620+Z620+AA620</f>
        <v>1987.0027598386941</v>
      </c>
      <c r="AF620" s="277">
        <f t="shared" si="248"/>
        <v>0.7</v>
      </c>
      <c r="AG620" s="278">
        <f>H620*AF620</f>
        <v>841.83399999999983</v>
      </c>
      <c r="AH620" s="278"/>
      <c r="AI620" s="225">
        <v>448.3</v>
      </c>
      <c r="AJ620" s="238">
        <v>0.69998263629769253</v>
      </c>
      <c r="AK620" s="60">
        <v>841.81311806433098</v>
      </c>
      <c r="AL620" s="69"/>
      <c r="AM620" s="438">
        <v>0</v>
      </c>
      <c r="AN620" s="69">
        <v>0</v>
      </c>
    </row>
    <row r="621" spans="2:40" s="1" customFormat="1" ht="15.75" x14ac:dyDescent="0.25">
      <c r="B621" s="34">
        <v>609</v>
      </c>
      <c r="C621" s="677" t="s">
        <v>478</v>
      </c>
      <c r="D621" s="21" t="s">
        <v>124</v>
      </c>
      <c r="E621" s="125">
        <f t="shared" ref="E621:AB621" si="256">SUM(E622:E624)</f>
        <v>7</v>
      </c>
      <c r="F621" s="125">
        <f t="shared" si="256"/>
        <v>41</v>
      </c>
      <c r="G621" s="125">
        <f t="shared" si="256"/>
        <v>40</v>
      </c>
      <c r="H621" s="57">
        <f t="shared" si="256"/>
        <v>4064.3759999999993</v>
      </c>
      <c r="I621" s="57">
        <f t="shared" si="256"/>
        <v>121.19999999999999</v>
      </c>
      <c r="J621" s="82">
        <f>K621/H621</f>
        <v>0.28733808092558366</v>
      </c>
      <c r="K621" s="57">
        <f t="shared" si="256"/>
        <v>1167.8499999999999</v>
      </c>
      <c r="L621" s="82">
        <f>M621/H621</f>
        <v>0</v>
      </c>
      <c r="M621" s="57">
        <f t="shared" si="256"/>
        <v>0</v>
      </c>
      <c r="N621" s="82">
        <f t="shared" si="256"/>
        <v>0</v>
      </c>
      <c r="O621" s="57">
        <f t="shared" si="256"/>
        <v>0</v>
      </c>
      <c r="P621" s="57">
        <f t="shared" si="256"/>
        <v>0</v>
      </c>
      <c r="Q621" s="57">
        <f t="shared" si="256"/>
        <v>36.21</v>
      </c>
      <c r="R621" s="57">
        <f t="shared" si="256"/>
        <v>44.72</v>
      </c>
      <c r="S621" s="57">
        <f t="shared" si="256"/>
        <v>0</v>
      </c>
      <c r="T621" s="57">
        <f t="shared" si="256"/>
        <v>430.73111499002312</v>
      </c>
      <c r="U621" s="82">
        <f>V621/H621</f>
        <v>0</v>
      </c>
      <c r="V621" s="57">
        <f t="shared" si="256"/>
        <v>0</v>
      </c>
      <c r="W621" s="82">
        <f t="shared" si="250"/>
        <v>5.3345797701855602E-2</v>
      </c>
      <c r="X621" s="57">
        <f t="shared" si="256"/>
        <v>216.81737988027703</v>
      </c>
      <c r="Y621" s="57">
        <f t="shared" si="256"/>
        <v>0</v>
      </c>
      <c r="Z621" s="57">
        <f t="shared" si="256"/>
        <v>0</v>
      </c>
      <c r="AA621" s="57">
        <f t="shared" si="256"/>
        <v>0</v>
      </c>
      <c r="AB621" s="57">
        <f t="shared" si="256"/>
        <v>6081.9044948702995</v>
      </c>
      <c r="AC621" s="141">
        <f>SUM(AC622:AC624)</f>
        <v>871.2</v>
      </c>
      <c r="AD621" s="141">
        <f>SUM(AD622:AD624)</f>
        <v>1088.0173798802771</v>
      </c>
      <c r="AE621" s="141">
        <f>SUM(AE622:AE624)</f>
        <v>5865.0871149900231</v>
      </c>
      <c r="AF621" s="269">
        <f t="shared" si="248"/>
        <v>0.7</v>
      </c>
      <c r="AG621" s="270">
        <f>SUM(AG622:AG624)</f>
        <v>2845.0631999999996</v>
      </c>
      <c r="AH621" s="270"/>
      <c r="AI621" s="141">
        <v>1757</v>
      </c>
      <c r="AJ621" s="233">
        <v>0.69998872640727072</v>
      </c>
      <c r="AK621" s="57">
        <v>2845.0173798802771</v>
      </c>
      <c r="AL621" s="57"/>
      <c r="AM621" s="433">
        <v>0</v>
      </c>
      <c r="AN621" s="57">
        <v>0</v>
      </c>
    </row>
    <row r="622" spans="2:40" s="1" customFormat="1" ht="15.75" x14ac:dyDescent="0.25">
      <c r="B622" s="34">
        <v>610</v>
      </c>
      <c r="C622" s="677"/>
      <c r="D622" s="15" t="s">
        <v>927</v>
      </c>
      <c r="E622" s="116">
        <v>2</v>
      </c>
      <c r="F622" s="116">
        <v>15</v>
      </c>
      <c r="G622" s="116">
        <v>15</v>
      </c>
      <c r="H622" s="69">
        <v>1515.4099999999999</v>
      </c>
      <c r="I622" s="69">
        <v>49.199999999999996</v>
      </c>
      <c r="J622" s="80">
        <v>0.29306260351983954</v>
      </c>
      <c r="K622" s="69">
        <v>444.11</v>
      </c>
      <c r="L622" s="80">
        <v>0</v>
      </c>
      <c r="M622" s="69">
        <v>0</v>
      </c>
      <c r="N622" s="80">
        <v>0</v>
      </c>
      <c r="O622" s="69">
        <v>0</v>
      </c>
      <c r="P622" s="69">
        <v>0</v>
      </c>
      <c r="Q622" s="69">
        <v>0</v>
      </c>
      <c r="R622" s="69">
        <v>16.63</v>
      </c>
      <c r="S622" s="69">
        <v>0</v>
      </c>
      <c r="T622" s="69">
        <v>162.17845142270897</v>
      </c>
      <c r="U622" s="80">
        <v>0</v>
      </c>
      <c r="V622" s="69">
        <v>0</v>
      </c>
      <c r="W622" s="80">
        <f t="shared" si="250"/>
        <v>5.384114996767074E-2</v>
      </c>
      <c r="X622" s="69">
        <v>81.591417072507909</v>
      </c>
      <c r="Y622" s="69">
        <v>0</v>
      </c>
      <c r="Z622" s="69">
        <v>0</v>
      </c>
      <c r="AA622" s="69">
        <v>0</v>
      </c>
      <c r="AB622" s="60">
        <f>H622+I622+K622+M622+O622+P622+Q622+R622+S622+T622+V622+X622+Y622+Z622+AA622</f>
        <v>2269.1198684952165</v>
      </c>
      <c r="AC622" s="143">
        <v>328</v>
      </c>
      <c r="AD622" s="69">
        <f>AC622+Y622+X622+V622</f>
        <v>409.59141707250791</v>
      </c>
      <c r="AE622" s="69">
        <f>H622+I622+K622+M622+O622+Q622+R622+S622+T622+Z622+AA622</f>
        <v>2187.5284514227087</v>
      </c>
      <c r="AF622" s="277">
        <f t="shared" si="248"/>
        <v>0.7</v>
      </c>
      <c r="AG622" s="278">
        <f>H622*AF622</f>
        <v>1060.7869999999998</v>
      </c>
      <c r="AH622" s="278"/>
      <c r="AI622" s="225">
        <v>651.20000000000005</v>
      </c>
      <c r="AJ622" s="238">
        <v>0.70000291477059551</v>
      </c>
      <c r="AK622" s="60">
        <v>1060.791417072508</v>
      </c>
      <c r="AL622" s="69"/>
      <c r="AM622" s="438">
        <v>0</v>
      </c>
      <c r="AN622" s="69">
        <v>0</v>
      </c>
    </row>
    <row r="623" spans="2:40" s="1" customFormat="1" ht="15.75" x14ac:dyDescent="0.25">
      <c r="B623" s="34">
        <v>611</v>
      </c>
      <c r="C623" s="677"/>
      <c r="D623" s="15" t="s">
        <v>928</v>
      </c>
      <c r="E623" s="116">
        <v>3</v>
      </c>
      <c r="F623" s="116">
        <v>12</v>
      </c>
      <c r="G623" s="116">
        <v>12</v>
      </c>
      <c r="H623" s="69">
        <v>1207.4759999999999</v>
      </c>
      <c r="I623" s="69">
        <v>25.199999999999996</v>
      </c>
      <c r="J623" s="80">
        <v>0.23747884015914189</v>
      </c>
      <c r="K623" s="69">
        <v>286.75</v>
      </c>
      <c r="L623" s="80">
        <v>0</v>
      </c>
      <c r="M623" s="69">
        <v>0</v>
      </c>
      <c r="N623" s="80">
        <v>0</v>
      </c>
      <c r="O623" s="69">
        <v>0</v>
      </c>
      <c r="P623" s="69">
        <v>0</v>
      </c>
      <c r="Q623" s="69">
        <v>36.21</v>
      </c>
      <c r="R623" s="69">
        <v>28.090000000000003</v>
      </c>
      <c r="S623" s="69">
        <v>0</v>
      </c>
      <c r="T623" s="69">
        <v>123.82958281837831</v>
      </c>
      <c r="U623" s="80">
        <v>0</v>
      </c>
      <c r="V623" s="69">
        <v>0</v>
      </c>
      <c r="W623" s="80">
        <f t="shared" si="250"/>
        <v>5.2198961983956321E-2</v>
      </c>
      <c r="X623" s="69">
        <v>63.02899382053964</v>
      </c>
      <c r="Y623" s="69">
        <v>0</v>
      </c>
      <c r="Z623" s="69">
        <v>0</v>
      </c>
      <c r="AA623" s="69">
        <v>0</v>
      </c>
      <c r="AB623" s="60">
        <f>H623+I623+K623+M623+O623+P623+Q623+R623+S623+T623+V623+X623+Y623+Z623+AA623</f>
        <v>1770.584576638918</v>
      </c>
      <c r="AC623" s="143">
        <v>250.5</v>
      </c>
      <c r="AD623" s="69">
        <f>AC623+Y623+X623+V623</f>
        <v>313.52899382053965</v>
      </c>
      <c r="AE623" s="69">
        <f>H623+I623+K623+M623+O623+Q623+R623+S623+T623+Z623+AA623</f>
        <v>1707.5555828183783</v>
      </c>
      <c r="AF623" s="277">
        <f t="shared" si="248"/>
        <v>0.7</v>
      </c>
      <c r="AG623" s="278">
        <f>H623*AF623</f>
        <v>845.2331999999999</v>
      </c>
      <c r="AH623" s="278"/>
      <c r="AI623" s="225">
        <v>531.70000000000005</v>
      </c>
      <c r="AJ623" s="238">
        <v>0.69999651655232886</v>
      </c>
      <c r="AK623" s="60">
        <v>845.2289938205397</v>
      </c>
      <c r="AL623" s="69"/>
      <c r="AM623" s="438">
        <v>0</v>
      </c>
      <c r="AN623" s="69">
        <v>0</v>
      </c>
    </row>
    <row r="624" spans="2:40" s="1" customFormat="1" ht="15.75" customHeight="1" x14ac:dyDescent="0.25">
      <c r="B624" s="34">
        <v>612</v>
      </c>
      <c r="C624" s="677"/>
      <c r="D624" s="15" t="s">
        <v>929</v>
      </c>
      <c r="E624" s="116">
        <v>2</v>
      </c>
      <c r="F624" s="116">
        <v>14</v>
      </c>
      <c r="G624" s="116">
        <v>13</v>
      </c>
      <c r="H624" s="69">
        <v>1341.49</v>
      </c>
      <c r="I624" s="69">
        <v>46.800000000000004</v>
      </c>
      <c r="J624" s="80">
        <v>0.3257497260508837</v>
      </c>
      <c r="K624" s="69">
        <v>436.98999999999995</v>
      </c>
      <c r="L624" s="80">
        <v>0</v>
      </c>
      <c r="M624" s="69">
        <v>0</v>
      </c>
      <c r="N624" s="80">
        <v>0</v>
      </c>
      <c r="O624" s="69">
        <v>0</v>
      </c>
      <c r="P624" s="69">
        <v>0</v>
      </c>
      <c r="Q624" s="69">
        <v>0</v>
      </c>
      <c r="R624" s="69">
        <v>0</v>
      </c>
      <c r="S624" s="69">
        <v>0</v>
      </c>
      <c r="T624" s="69">
        <v>144.72308074893581</v>
      </c>
      <c r="U624" s="80">
        <v>0</v>
      </c>
      <c r="V624" s="69">
        <v>0</v>
      </c>
      <c r="W624" s="80">
        <f t="shared" si="250"/>
        <v>5.3818492114909133E-2</v>
      </c>
      <c r="X624" s="69">
        <v>72.196968987229454</v>
      </c>
      <c r="Y624" s="69">
        <v>0</v>
      </c>
      <c r="Z624" s="69">
        <v>0</v>
      </c>
      <c r="AA624" s="69">
        <v>0</v>
      </c>
      <c r="AB624" s="60">
        <f>H624+I624+K624+M624+O624+P624+Q624+R624+S624+T624+V624+X624+Y624+Z624+AA624</f>
        <v>2042.2000497361653</v>
      </c>
      <c r="AC624" s="143">
        <v>292.7</v>
      </c>
      <c r="AD624" s="69">
        <f>AC624+Y624+X624+V624</f>
        <v>364.89696898722946</v>
      </c>
      <c r="AE624" s="69">
        <f>H624+I624+K624+M624+O624+Q624+R624+S624+T624+Z624+AA624</f>
        <v>1970.0030807489359</v>
      </c>
      <c r="AF624" s="277">
        <f t="shared" si="248"/>
        <v>0.7</v>
      </c>
      <c r="AG624" s="278">
        <f>H624*AF624</f>
        <v>939.04299999999989</v>
      </c>
      <c r="AH624" s="278"/>
      <c r="AI624" s="225">
        <v>574.1</v>
      </c>
      <c r="AJ624" s="238">
        <v>0.6999656866523265</v>
      </c>
      <c r="AK624" s="60">
        <v>938.99696898722948</v>
      </c>
      <c r="AL624" s="69"/>
      <c r="AM624" s="438">
        <v>0</v>
      </c>
      <c r="AN624" s="69">
        <v>0</v>
      </c>
    </row>
    <row r="625" spans="2:40" s="1" customFormat="1" ht="15.75" x14ac:dyDescent="0.25">
      <c r="B625" s="34">
        <v>613</v>
      </c>
      <c r="C625" s="677" t="s">
        <v>479</v>
      </c>
      <c r="D625" s="21" t="s">
        <v>124</v>
      </c>
      <c r="E625" s="125">
        <f t="shared" ref="E625:AB625" si="257">SUM(E626:E627)</f>
        <v>11</v>
      </c>
      <c r="F625" s="125">
        <f t="shared" si="257"/>
        <v>44</v>
      </c>
      <c r="G625" s="125">
        <f t="shared" si="257"/>
        <v>44</v>
      </c>
      <c r="H625" s="57">
        <f t="shared" si="257"/>
        <v>4934.66</v>
      </c>
      <c r="I625" s="57">
        <f t="shared" si="257"/>
        <v>78.680000000000007</v>
      </c>
      <c r="J625" s="82">
        <f>K625/H625</f>
        <v>0.22492532413580671</v>
      </c>
      <c r="K625" s="57">
        <f t="shared" si="257"/>
        <v>1109.9299999999998</v>
      </c>
      <c r="L625" s="82">
        <f>M625/H625</f>
        <v>0</v>
      </c>
      <c r="M625" s="57">
        <f t="shared" si="257"/>
        <v>0</v>
      </c>
      <c r="N625" s="82">
        <f t="shared" si="257"/>
        <v>0</v>
      </c>
      <c r="O625" s="57">
        <f t="shared" si="257"/>
        <v>0</v>
      </c>
      <c r="P625" s="57">
        <f t="shared" si="257"/>
        <v>0</v>
      </c>
      <c r="Q625" s="57">
        <f t="shared" si="257"/>
        <v>119.23000000000002</v>
      </c>
      <c r="R625" s="57">
        <f t="shared" si="257"/>
        <v>121.75</v>
      </c>
      <c r="S625" s="57">
        <f t="shared" si="257"/>
        <v>8.5</v>
      </c>
      <c r="T625" s="57">
        <f t="shared" si="257"/>
        <v>510.12051860345264</v>
      </c>
      <c r="U625" s="82">
        <f>V625/H625</f>
        <v>0</v>
      </c>
      <c r="V625" s="57">
        <f t="shared" si="257"/>
        <v>0</v>
      </c>
      <c r="W625" s="82">
        <f t="shared" si="250"/>
        <v>5.4612926370090624E-2</v>
      </c>
      <c r="X625" s="57">
        <f t="shared" si="257"/>
        <v>269.49622324143138</v>
      </c>
      <c r="Y625" s="57">
        <f t="shared" si="257"/>
        <v>0</v>
      </c>
      <c r="Z625" s="57">
        <f t="shared" si="257"/>
        <v>0</v>
      </c>
      <c r="AA625" s="57">
        <f t="shared" si="257"/>
        <v>0</v>
      </c>
      <c r="AB625" s="57">
        <f t="shared" si="257"/>
        <v>7152.366741844884</v>
      </c>
      <c r="AC625" s="141">
        <f>SUM(AC626:AC627)</f>
        <v>1031.8</v>
      </c>
      <c r="AD625" s="141">
        <f>SUM(AD626:AD627)</f>
        <v>1301.2962232414313</v>
      </c>
      <c r="AE625" s="141">
        <f>SUM(AE626:AE627)</f>
        <v>6882.8705186034531</v>
      </c>
      <c r="AF625" s="269">
        <f t="shared" si="248"/>
        <v>0.7</v>
      </c>
      <c r="AG625" s="270">
        <f>SUM(AG626:AG627)</f>
        <v>3454.2619999999997</v>
      </c>
      <c r="AH625" s="270"/>
      <c r="AI625" s="141">
        <v>2153</v>
      </c>
      <c r="AJ625" s="233">
        <v>0.70000693527850577</v>
      </c>
      <c r="AK625" s="57">
        <v>3454.2962232414311</v>
      </c>
      <c r="AL625" s="57"/>
      <c r="AM625" s="433">
        <v>0</v>
      </c>
      <c r="AN625" s="57">
        <v>315.5</v>
      </c>
    </row>
    <row r="626" spans="2:40" s="1" customFormat="1" ht="15.75" x14ac:dyDescent="0.25">
      <c r="B626" s="34">
        <v>614</v>
      </c>
      <c r="C626" s="677"/>
      <c r="D626" s="15" t="s">
        <v>930</v>
      </c>
      <c r="E626" s="116">
        <v>8</v>
      </c>
      <c r="F626" s="116">
        <v>31</v>
      </c>
      <c r="G626" s="116">
        <v>28</v>
      </c>
      <c r="H626" s="69">
        <v>3188.09</v>
      </c>
      <c r="I626" s="69">
        <v>41.480000000000004</v>
      </c>
      <c r="J626" s="80">
        <v>0.23829628398194527</v>
      </c>
      <c r="K626" s="69">
        <v>759.70999999999992</v>
      </c>
      <c r="L626" s="80">
        <v>0</v>
      </c>
      <c r="M626" s="69">
        <v>0</v>
      </c>
      <c r="N626" s="80">
        <v>0</v>
      </c>
      <c r="O626" s="69">
        <v>0</v>
      </c>
      <c r="P626" s="69">
        <v>0</v>
      </c>
      <c r="Q626" s="69">
        <v>46.21</v>
      </c>
      <c r="R626" s="69">
        <v>121.75</v>
      </c>
      <c r="S626" s="69">
        <v>8.5</v>
      </c>
      <c r="T626" s="69">
        <v>363.32411393504714</v>
      </c>
      <c r="U626" s="80">
        <v>0</v>
      </c>
      <c r="V626" s="69">
        <v>0</v>
      </c>
      <c r="W626" s="80">
        <f t="shared" si="250"/>
        <v>6.0898333240456085E-2</v>
      </c>
      <c r="X626" s="69">
        <v>194.14936722056564</v>
      </c>
      <c r="Y626" s="69">
        <v>0</v>
      </c>
      <c r="Z626" s="69">
        <v>0</v>
      </c>
      <c r="AA626" s="69">
        <v>0</v>
      </c>
      <c r="AB626" s="60">
        <f>H626+I626+K626+M626+O626+P626+Q626+R626+S626+T626+V626+X626+Y626+Z626+AA626</f>
        <v>4723.2134811556134</v>
      </c>
      <c r="AC626" s="143">
        <v>734.9</v>
      </c>
      <c r="AD626" s="69">
        <f>AC626+Y626+X626+V626</f>
        <v>929.04936722056561</v>
      </c>
      <c r="AE626" s="69">
        <f>H626+I626+K626+M626+O626+Q626+R626+S626+T626+Z626+AA626</f>
        <v>4529.0641139350473</v>
      </c>
      <c r="AF626" s="277">
        <f t="shared" si="248"/>
        <v>0.7</v>
      </c>
      <c r="AG626" s="278">
        <f>H626*AF626</f>
        <v>2231.663</v>
      </c>
      <c r="AH626" s="278"/>
      <c r="AI626" s="225">
        <v>1302.5999999999999</v>
      </c>
      <c r="AJ626" s="238">
        <v>0.69999572384109776</v>
      </c>
      <c r="AK626" s="60">
        <v>2231.6493672205656</v>
      </c>
      <c r="AL626" s="69">
        <v>153</v>
      </c>
      <c r="AM626" s="438">
        <v>7.0999999999999994E-2</v>
      </c>
      <c r="AN626" s="69">
        <v>226.4</v>
      </c>
    </row>
    <row r="627" spans="2:40" s="1" customFormat="1" ht="15.75" customHeight="1" x14ac:dyDescent="0.25">
      <c r="B627" s="34">
        <v>615</v>
      </c>
      <c r="C627" s="677"/>
      <c r="D627" s="15" t="s">
        <v>931</v>
      </c>
      <c r="E627" s="116">
        <v>3</v>
      </c>
      <c r="F627" s="116">
        <v>13</v>
      </c>
      <c r="G627" s="116">
        <v>16</v>
      </c>
      <c r="H627" s="69">
        <v>1746.57</v>
      </c>
      <c r="I627" s="69">
        <v>37.199999999999996</v>
      </c>
      <c r="J627" s="80">
        <v>0.20051873099847131</v>
      </c>
      <c r="K627" s="69">
        <v>350.22</v>
      </c>
      <c r="L627" s="80">
        <v>0</v>
      </c>
      <c r="M627" s="69">
        <v>0</v>
      </c>
      <c r="N627" s="80">
        <v>0</v>
      </c>
      <c r="O627" s="69">
        <v>0</v>
      </c>
      <c r="P627" s="69">
        <v>0</v>
      </c>
      <c r="Q627" s="69">
        <v>73.02000000000001</v>
      </c>
      <c r="R627" s="69">
        <v>0</v>
      </c>
      <c r="S627" s="69">
        <v>0</v>
      </c>
      <c r="T627" s="69">
        <v>146.79640466840547</v>
      </c>
      <c r="U627" s="80">
        <v>0</v>
      </c>
      <c r="V627" s="69">
        <v>0</v>
      </c>
      <c r="W627" s="80">
        <f t="shared" si="250"/>
        <v>4.3139900502622702E-2</v>
      </c>
      <c r="X627" s="69">
        <v>75.346856020865729</v>
      </c>
      <c r="Y627" s="69">
        <v>0</v>
      </c>
      <c r="Z627" s="69">
        <v>0</v>
      </c>
      <c r="AA627" s="69">
        <v>0</v>
      </c>
      <c r="AB627" s="60">
        <f>H627+I627+K627+M627+O627+P627+Q627+R627+S627+T627+V627+X627+Y627+Z627+AA627</f>
        <v>2429.1532606892711</v>
      </c>
      <c r="AC627" s="143">
        <v>296.89999999999998</v>
      </c>
      <c r="AD627" s="69">
        <f>AC627+Y627+X627+V627</f>
        <v>372.24685602086572</v>
      </c>
      <c r="AE627" s="69">
        <f>H627+I627+K627+M627+O627+Q627+R627+S627+T627+Z627+AA627</f>
        <v>2353.8064046684053</v>
      </c>
      <c r="AF627" s="277">
        <f t="shared" si="248"/>
        <v>0.7</v>
      </c>
      <c r="AG627" s="278">
        <f>H627*AF627</f>
        <v>1222.5989999999999</v>
      </c>
      <c r="AH627" s="278"/>
      <c r="AI627" s="225">
        <v>850.4</v>
      </c>
      <c r="AJ627" s="238">
        <v>0.70002740000164076</v>
      </c>
      <c r="AK627" s="60">
        <v>1222.6468560208657</v>
      </c>
      <c r="AL627" s="69">
        <v>100</v>
      </c>
      <c r="AM627" s="438">
        <v>5.0999999999999997E-2</v>
      </c>
      <c r="AN627" s="69">
        <v>89.1</v>
      </c>
    </row>
    <row r="628" spans="2:40" s="1" customFormat="1" ht="15.75" x14ac:dyDescent="0.25">
      <c r="B628" s="34">
        <v>616</v>
      </c>
      <c r="C628" s="677" t="s">
        <v>480</v>
      </c>
      <c r="D628" s="21" t="s">
        <v>124</v>
      </c>
      <c r="E628" s="125">
        <f t="shared" ref="E628:AB628" si="258">SUM(E629:E632)</f>
        <v>21</v>
      </c>
      <c r="F628" s="125">
        <f t="shared" si="258"/>
        <v>113</v>
      </c>
      <c r="G628" s="125">
        <f t="shared" si="258"/>
        <v>106</v>
      </c>
      <c r="H628" s="57">
        <f t="shared" si="258"/>
        <v>10013.794999999998</v>
      </c>
      <c r="I628" s="57">
        <f t="shared" si="258"/>
        <v>234.73</v>
      </c>
      <c r="J628" s="82">
        <f>K628/H628</f>
        <v>0.26244695442636889</v>
      </c>
      <c r="K628" s="57">
        <f t="shared" si="258"/>
        <v>2628.09</v>
      </c>
      <c r="L628" s="82">
        <f>M628/H628</f>
        <v>0</v>
      </c>
      <c r="M628" s="57">
        <f t="shared" si="258"/>
        <v>0</v>
      </c>
      <c r="N628" s="82">
        <f t="shared" si="258"/>
        <v>0</v>
      </c>
      <c r="O628" s="57">
        <f t="shared" si="258"/>
        <v>0</v>
      </c>
      <c r="P628" s="57">
        <f t="shared" si="258"/>
        <v>0</v>
      </c>
      <c r="Q628" s="57">
        <f t="shared" si="258"/>
        <v>69.040000000000006</v>
      </c>
      <c r="R628" s="57">
        <f t="shared" si="258"/>
        <v>342.31</v>
      </c>
      <c r="S628" s="57">
        <f t="shared" si="258"/>
        <v>21.3</v>
      </c>
      <c r="T628" s="57">
        <f t="shared" si="258"/>
        <v>1096.1774845749817</v>
      </c>
      <c r="U628" s="82">
        <f>V628/H628</f>
        <v>0</v>
      </c>
      <c r="V628" s="57">
        <f t="shared" si="258"/>
        <v>0</v>
      </c>
      <c r="W628" s="82">
        <f t="shared" si="250"/>
        <v>5.6768169799739199E-2</v>
      </c>
      <c r="X628" s="57">
        <f t="shared" si="258"/>
        <v>568.4648148997793</v>
      </c>
      <c r="Y628" s="57">
        <f t="shared" si="258"/>
        <v>0</v>
      </c>
      <c r="Z628" s="57">
        <f t="shared" si="258"/>
        <v>0</v>
      </c>
      <c r="AA628" s="57">
        <f t="shared" si="258"/>
        <v>0</v>
      </c>
      <c r="AB628" s="57">
        <f t="shared" si="258"/>
        <v>14973.90729947476</v>
      </c>
      <c r="AC628" s="141">
        <f>SUM(AC629:AC632)</f>
        <v>2217.2000000000003</v>
      </c>
      <c r="AD628" s="141">
        <f>SUM(AD629:AD632)</f>
        <v>2785.6648148997792</v>
      </c>
      <c r="AE628" s="141">
        <f>SUM(AE629:AE632)</f>
        <v>14405.442484574982</v>
      </c>
      <c r="AF628" s="269">
        <f t="shared" si="248"/>
        <v>0.7</v>
      </c>
      <c r="AG628" s="270">
        <f>SUM(AG629:AG632)</f>
        <v>7009.6565000000001</v>
      </c>
      <c r="AH628" s="270"/>
      <c r="AI628" s="141">
        <v>4224</v>
      </c>
      <c r="AJ628" s="233">
        <v>0.70000083034451777</v>
      </c>
      <c r="AK628" s="57">
        <v>7009.6648148997792</v>
      </c>
      <c r="AL628" s="57"/>
      <c r="AM628" s="433">
        <v>0</v>
      </c>
      <c r="AN628" s="57">
        <v>311.2</v>
      </c>
    </row>
    <row r="629" spans="2:40" s="1" customFormat="1" ht="15.75" x14ac:dyDescent="0.25">
      <c r="B629" s="34">
        <v>617</v>
      </c>
      <c r="C629" s="677"/>
      <c r="D629" s="15" t="s">
        <v>932</v>
      </c>
      <c r="E629" s="116">
        <v>10</v>
      </c>
      <c r="F629" s="116">
        <v>53</v>
      </c>
      <c r="G629" s="116">
        <v>47</v>
      </c>
      <c r="H629" s="69">
        <v>4334.6400000000003</v>
      </c>
      <c r="I629" s="69">
        <v>103.93</v>
      </c>
      <c r="J629" s="80">
        <v>0.25335437314286768</v>
      </c>
      <c r="K629" s="69">
        <v>1098.2</v>
      </c>
      <c r="L629" s="80">
        <v>0</v>
      </c>
      <c r="M629" s="69">
        <v>0</v>
      </c>
      <c r="N629" s="80">
        <v>0</v>
      </c>
      <c r="O629" s="69">
        <v>0</v>
      </c>
      <c r="P629" s="69">
        <v>0</v>
      </c>
      <c r="Q629" s="69">
        <v>69.040000000000006</v>
      </c>
      <c r="R629" s="69">
        <v>153.19999999999999</v>
      </c>
      <c r="S629" s="69">
        <v>12.75</v>
      </c>
      <c r="T629" s="69">
        <v>503.15331457179514</v>
      </c>
      <c r="U629" s="80">
        <v>0</v>
      </c>
      <c r="V629" s="69">
        <v>0</v>
      </c>
      <c r="W629" s="80">
        <f t="shared" si="250"/>
        <v>6.1384515175779718E-2</v>
      </c>
      <c r="X629" s="69">
        <v>266.07977486154181</v>
      </c>
      <c r="Y629" s="69">
        <v>0</v>
      </c>
      <c r="Z629" s="69">
        <v>0</v>
      </c>
      <c r="AA629" s="69">
        <v>0</v>
      </c>
      <c r="AB629" s="60">
        <f>H629+I629+K629+M629+O629+P629+Q629+R629+S629+T629+V629+X629+Y629+Z629+AA629</f>
        <v>6540.9930894333365</v>
      </c>
      <c r="AC629" s="143">
        <v>1017.7</v>
      </c>
      <c r="AD629" s="69">
        <f>AC629+Y629+X629+V629</f>
        <v>1283.7797748615419</v>
      </c>
      <c r="AE629" s="69">
        <f>H629+I629+K629+M629+O629+Q629+R629+S629+T629+Z629+AA629</f>
        <v>6274.9133145717951</v>
      </c>
      <c r="AF629" s="277">
        <f t="shared" si="248"/>
        <v>0.7</v>
      </c>
      <c r="AG629" s="278">
        <f>H629*AF629</f>
        <v>3034.248</v>
      </c>
      <c r="AH629" s="278"/>
      <c r="AI629" s="225">
        <v>1750.5</v>
      </c>
      <c r="AJ629" s="238">
        <v>0.70000733044994323</v>
      </c>
      <c r="AK629" s="60">
        <v>3034.2797748615421</v>
      </c>
      <c r="AL629" s="69">
        <v>141</v>
      </c>
      <c r="AM629" s="438">
        <v>5.0999999999999997E-2</v>
      </c>
      <c r="AN629" s="69">
        <v>221.1</v>
      </c>
    </row>
    <row r="630" spans="2:40" s="1" customFormat="1" ht="15.75" x14ac:dyDescent="0.25">
      <c r="B630" s="34">
        <v>618</v>
      </c>
      <c r="C630" s="677"/>
      <c r="D630" s="15" t="s">
        <v>933</v>
      </c>
      <c r="E630" s="116">
        <v>4</v>
      </c>
      <c r="F630" s="116">
        <v>24</v>
      </c>
      <c r="G630" s="116">
        <v>19</v>
      </c>
      <c r="H630" s="69">
        <v>1766.02</v>
      </c>
      <c r="I630" s="69">
        <v>55.2</v>
      </c>
      <c r="J630" s="80">
        <v>0.29380754464841846</v>
      </c>
      <c r="K630" s="69">
        <v>518.87</v>
      </c>
      <c r="L630" s="80">
        <v>0</v>
      </c>
      <c r="M630" s="69">
        <v>0</v>
      </c>
      <c r="N630" s="80">
        <v>0</v>
      </c>
      <c r="O630" s="69">
        <v>0</v>
      </c>
      <c r="P630" s="69">
        <v>0</v>
      </c>
      <c r="Q630" s="69">
        <v>0</v>
      </c>
      <c r="R630" s="69">
        <v>115.21</v>
      </c>
      <c r="S630" s="69">
        <v>4.25</v>
      </c>
      <c r="T630" s="69">
        <v>213.89084966400139</v>
      </c>
      <c r="U630" s="80">
        <v>0</v>
      </c>
      <c r="V630" s="69">
        <v>0</v>
      </c>
      <c r="W630" s="80">
        <f t="shared" si="250"/>
        <v>6.0667600575314611E-2</v>
      </c>
      <c r="X630" s="69">
        <v>107.14019596801711</v>
      </c>
      <c r="Y630" s="69">
        <v>0</v>
      </c>
      <c r="Z630" s="69">
        <v>0</v>
      </c>
      <c r="AA630" s="69">
        <v>0</v>
      </c>
      <c r="AB630" s="60">
        <f>H630+I630+K630+M630+O630+P630+Q630+R630+S630+T630+V630+X630+Y630+Z630+AA630</f>
        <v>2780.5810456320187</v>
      </c>
      <c r="AC630" s="143">
        <v>432.6</v>
      </c>
      <c r="AD630" s="69">
        <f>AC630+Y630+X630+V630</f>
        <v>539.74019596801713</v>
      </c>
      <c r="AE630" s="69">
        <f>H630+I630+K630+M630+O630+Q630+R630+S630+T630+Z630+AA630</f>
        <v>2673.4408496640017</v>
      </c>
      <c r="AF630" s="277">
        <f t="shared" si="248"/>
        <v>0.7</v>
      </c>
      <c r="AG630" s="278">
        <f>H630*AF630</f>
        <v>1236.2139999999999</v>
      </c>
      <c r="AH630" s="278"/>
      <c r="AI630" s="225">
        <v>696.5</v>
      </c>
      <c r="AJ630" s="238">
        <v>0.70001483333598546</v>
      </c>
      <c r="AK630" s="60">
        <v>1236.2401959680171</v>
      </c>
      <c r="AL630" s="69">
        <v>133</v>
      </c>
      <c r="AM630" s="438">
        <v>5.0999999999999997E-2</v>
      </c>
      <c r="AN630" s="69">
        <v>90.1</v>
      </c>
    </row>
    <row r="631" spans="2:40" s="1" customFormat="1" ht="15.75" x14ac:dyDescent="0.25">
      <c r="B631" s="34">
        <v>619</v>
      </c>
      <c r="C631" s="677"/>
      <c r="D631" s="15" t="s">
        <v>934</v>
      </c>
      <c r="E631" s="116">
        <v>3</v>
      </c>
      <c r="F631" s="116">
        <v>20</v>
      </c>
      <c r="G631" s="116">
        <v>22</v>
      </c>
      <c r="H631" s="69">
        <v>2098.37</v>
      </c>
      <c r="I631" s="69">
        <v>49.199999999999996</v>
      </c>
      <c r="J631" s="80">
        <v>0.2360022303025682</v>
      </c>
      <c r="K631" s="69">
        <v>495.22</v>
      </c>
      <c r="L631" s="80">
        <v>0</v>
      </c>
      <c r="M631" s="69">
        <v>0</v>
      </c>
      <c r="N631" s="80">
        <v>0</v>
      </c>
      <c r="O631" s="69">
        <v>0</v>
      </c>
      <c r="P631" s="69">
        <v>0</v>
      </c>
      <c r="Q631" s="69">
        <v>0</v>
      </c>
      <c r="R631" s="69">
        <v>56.099999999999994</v>
      </c>
      <c r="S631" s="69">
        <v>4.3</v>
      </c>
      <c r="T631" s="69">
        <v>193.24293433577401</v>
      </c>
      <c r="U631" s="80">
        <v>0</v>
      </c>
      <c r="V631" s="69">
        <v>0</v>
      </c>
      <c r="W631" s="80">
        <f t="shared" si="250"/>
        <v>4.676258811805719E-2</v>
      </c>
      <c r="X631" s="69">
        <v>98.125212029287667</v>
      </c>
      <c r="Y631" s="69">
        <v>0</v>
      </c>
      <c r="Z631" s="69">
        <v>0</v>
      </c>
      <c r="AA631" s="69">
        <v>0</v>
      </c>
      <c r="AB631" s="60">
        <f>H631+I631+K631+M631+O631+P631+Q631+R631+S631+T631+V631+X631+Y631+Z631+AA631</f>
        <v>2994.5581463650615</v>
      </c>
      <c r="AC631" s="143">
        <v>390.9</v>
      </c>
      <c r="AD631" s="69">
        <f>AC631+Y631+X631+V631</f>
        <v>489.02521202928767</v>
      </c>
      <c r="AE631" s="69">
        <f>H631+I631+K631+M631+O631+Q631+R631+S631+T631+Z631+AA631</f>
        <v>2896.432934335774</v>
      </c>
      <c r="AF631" s="277">
        <f t="shared" si="248"/>
        <v>0.7</v>
      </c>
      <c r="AG631" s="278">
        <f>H631*AF631</f>
        <v>1468.8589999999999</v>
      </c>
      <c r="AH631" s="278"/>
      <c r="AI631" s="225">
        <v>979.8</v>
      </c>
      <c r="AJ631" s="238">
        <v>0.69998389799191174</v>
      </c>
      <c r="AK631" s="60">
        <v>1468.8252120292877</v>
      </c>
      <c r="AL631" s="69"/>
      <c r="AM631" s="438">
        <v>0</v>
      </c>
      <c r="AN631" s="69">
        <v>0</v>
      </c>
    </row>
    <row r="632" spans="2:40" s="1" customFormat="1" ht="15.75" customHeight="1" x14ac:dyDescent="0.25">
      <c r="B632" s="34">
        <v>620</v>
      </c>
      <c r="C632" s="677"/>
      <c r="D632" s="15" t="s">
        <v>935</v>
      </c>
      <c r="E632" s="116">
        <v>4</v>
      </c>
      <c r="F632" s="116">
        <v>16</v>
      </c>
      <c r="G632" s="116">
        <v>18</v>
      </c>
      <c r="H632" s="69">
        <v>1814.7649999999999</v>
      </c>
      <c r="I632" s="69">
        <v>26.400000000000002</v>
      </c>
      <c r="J632" s="80">
        <v>0.2842241281929066</v>
      </c>
      <c r="K632" s="69">
        <v>515.80000000000007</v>
      </c>
      <c r="L632" s="80">
        <v>0</v>
      </c>
      <c r="M632" s="69">
        <v>0</v>
      </c>
      <c r="N632" s="80">
        <v>0</v>
      </c>
      <c r="O632" s="69">
        <v>0</v>
      </c>
      <c r="P632" s="69">
        <v>0</v>
      </c>
      <c r="Q632" s="69">
        <v>0</v>
      </c>
      <c r="R632" s="69">
        <v>17.8</v>
      </c>
      <c r="S632" s="69">
        <v>0</v>
      </c>
      <c r="T632" s="69">
        <v>185.89038600341107</v>
      </c>
      <c r="U632" s="80">
        <v>0</v>
      </c>
      <c r="V632" s="69">
        <v>0</v>
      </c>
      <c r="W632" s="80">
        <f t="shared" si="250"/>
        <v>5.3516368257561016E-2</v>
      </c>
      <c r="X632" s="69">
        <v>97.119632040932714</v>
      </c>
      <c r="Y632" s="69">
        <v>0</v>
      </c>
      <c r="Z632" s="69">
        <v>0</v>
      </c>
      <c r="AA632" s="69">
        <v>0</v>
      </c>
      <c r="AB632" s="60">
        <f>H632+I632+K632+M632+O632+P632+Q632+R632+S632+T632+V632+X632+Y632+Z632+AA632</f>
        <v>2657.7750180443441</v>
      </c>
      <c r="AC632" s="143">
        <v>376</v>
      </c>
      <c r="AD632" s="69">
        <f>AC632+Y632+X632+V632</f>
        <v>473.11963204093274</v>
      </c>
      <c r="AE632" s="69">
        <f>H632+I632+K632+M632+O632+Q632+R632+S632+T632+Z632+AA632</f>
        <v>2560.6553860034114</v>
      </c>
      <c r="AF632" s="277">
        <f t="shared" si="248"/>
        <v>0.7</v>
      </c>
      <c r="AG632" s="278">
        <f>H632*AF632</f>
        <v>1270.3354999999999</v>
      </c>
      <c r="AH632" s="278"/>
      <c r="AI632" s="225">
        <v>797.2</v>
      </c>
      <c r="AJ632" s="238">
        <v>0.69999125619070957</v>
      </c>
      <c r="AK632" s="60">
        <v>1270.3196320409329</v>
      </c>
      <c r="AL632" s="69"/>
      <c r="AM632" s="438">
        <v>0</v>
      </c>
      <c r="AN632" s="69">
        <v>0</v>
      </c>
    </row>
    <row r="633" spans="2:40" s="1" customFormat="1" ht="15.75" x14ac:dyDescent="0.25">
      <c r="B633" s="34">
        <v>621</v>
      </c>
      <c r="C633" s="677" t="s">
        <v>481</v>
      </c>
      <c r="D633" s="21" t="s">
        <v>124</v>
      </c>
      <c r="E633" s="125">
        <f t="shared" ref="E633:AB633" si="259">SUM(E634:E636)</f>
        <v>8</v>
      </c>
      <c r="F633" s="125">
        <f t="shared" si="259"/>
        <v>66</v>
      </c>
      <c r="G633" s="125">
        <f t="shared" si="259"/>
        <v>59</v>
      </c>
      <c r="H633" s="57">
        <f t="shared" si="259"/>
        <v>5566.6100000000006</v>
      </c>
      <c r="I633" s="57">
        <f t="shared" si="259"/>
        <v>149.1</v>
      </c>
      <c r="J633" s="82">
        <f>K633/H633</f>
        <v>0.2850549975658434</v>
      </c>
      <c r="K633" s="57">
        <f t="shared" si="259"/>
        <v>1586.7899999999997</v>
      </c>
      <c r="L633" s="82">
        <f>M633/H633</f>
        <v>0</v>
      </c>
      <c r="M633" s="57">
        <f t="shared" si="259"/>
        <v>0</v>
      </c>
      <c r="N633" s="82">
        <f t="shared" si="259"/>
        <v>0</v>
      </c>
      <c r="O633" s="57">
        <f t="shared" si="259"/>
        <v>0</v>
      </c>
      <c r="P633" s="57">
        <f t="shared" si="259"/>
        <v>0</v>
      </c>
      <c r="Q633" s="57">
        <f t="shared" si="259"/>
        <v>0</v>
      </c>
      <c r="R633" s="57">
        <f t="shared" si="259"/>
        <v>196.87999999999997</v>
      </c>
      <c r="S633" s="57">
        <f t="shared" si="259"/>
        <v>8.5500000000000007</v>
      </c>
      <c r="T633" s="57">
        <f t="shared" si="259"/>
        <v>632.83925869616576</v>
      </c>
      <c r="U633" s="82">
        <f>V633/H633</f>
        <v>0</v>
      </c>
      <c r="V633" s="57">
        <f t="shared" si="259"/>
        <v>0</v>
      </c>
      <c r="W633" s="82">
        <f t="shared" si="250"/>
        <v>5.8804389808876284E-2</v>
      </c>
      <c r="X633" s="57">
        <f t="shared" si="259"/>
        <v>327.34110435398884</v>
      </c>
      <c r="Y633" s="57">
        <f t="shared" si="259"/>
        <v>0</v>
      </c>
      <c r="Z633" s="57">
        <f t="shared" si="259"/>
        <v>0</v>
      </c>
      <c r="AA633" s="57">
        <f t="shared" si="259"/>
        <v>0</v>
      </c>
      <c r="AB633" s="57">
        <f t="shared" si="259"/>
        <v>8468.1103630501548</v>
      </c>
      <c r="AC633" s="141">
        <f>SUM(AC634:AC636)</f>
        <v>1280</v>
      </c>
      <c r="AD633" s="141">
        <f>SUM(AD634:AD636)</f>
        <v>1607.3411043539888</v>
      </c>
      <c r="AE633" s="141">
        <f>SUM(AE634:AE636)</f>
        <v>8140.7692586961666</v>
      </c>
      <c r="AF633" s="269">
        <f t="shared" si="248"/>
        <v>0.7</v>
      </c>
      <c r="AG633" s="270">
        <f>SUM(AG634:AG636)</f>
        <v>3896.6269999999995</v>
      </c>
      <c r="AH633" s="270"/>
      <c r="AI633" s="141">
        <v>2289.1999999999998</v>
      </c>
      <c r="AJ633" s="233">
        <v>0.69998456948735199</v>
      </c>
      <c r="AK633" s="57">
        <v>3896.5411043539889</v>
      </c>
      <c r="AL633" s="57"/>
      <c r="AM633" s="433">
        <v>0</v>
      </c>
      <c r="AN633" s="57">
        <v>230.60000000000002</v>
      </c>
    </row>
    <row r="634" spans="2:40" s="1" customFormat="1" ht="15.75" x14ac:dyDescent="0.25">
      <c r="B634" s="34">
        <v>622</v>
      </c>
      <c r="C634" s="677"/>
      <c r="D634" s="15" t="s">
        <v>936</v>
      </c>
      <c r="E634" s="116">
        <v>3</v>
      </c>
      <c r="F634" s="116">
        <v>39</v>
      </c>
      <c r="G634" s="116">
        <v>37</v>
      </c>
      <c r="H634" s="69">
        <v>3407.75</v>
      </c>
      <c r="I634" s="69">
        <v>90</v>
      </c>
      <c r="J634" s="80">
        <v>0.30484924070134251</v>
      </c>
      <c r="K634" s="69">
        <v>1038.8499999999999</v>
      </c>
      <c r="L634" s="80">
        <v>0</v>
      </c>
      <c r="M634" s="69">
        <v>0</v>
      </c>
      <c r="N634" s="80">
        <v>0</v>
      </c>
      <c r="O634" s="69">
        <v>0</v>
      </c>
      <c r="P634" s="69">
        <v>0</v>
      </c>
      <c r="Q634" s="69">
        <v>0</v>
      </c>
      <c r="R634" s="69">
        <v>111.85</v>
      </c>
      <c r="S634" s="69">
        <v>4.25</v>
      </c>
      <c r="T634" s="69">
        <v>398.08324120944837</v>
      </c>
      <c r="U634" s="80">
        <v>0</v>
      </c>
      <c r="V634" s="69">
        <v>0</v>
      </c>
      <c r="W634" s="80">
        <f t="shared" si="250"/>
        <v>6.0068636054106096E-2</v>
      </c>
      <c r="X634" s="69">
        <v>204.69889451338005</v>
      </c>
      <c r="Y634" s="69">
        <v>0</v>
      </c>
      <c r="Z634" s="69">
        <v>0</v>
      </c>
      <c r="AA634" s="69">
        <v>0</v>
      </c>
      <c r="AB634" s="60">
        <f>H634+I634+K634+M634+O634+P634+Q634+R634+S634+T634+V634+X634+Y634+Z634+AA634</f>
        <v>5255.4821357228293</v>
      </c>
      <c r="AC634" s="143">
        <v>805.2</v>
      </c>
      <c r="AD634" s="69">
        <f>AC634+Y634+X634+V634</f>
        <v>1009.8988945133801</v>
      </c>
      <c r="AE634" s="69">
        <f>H634+I634+K634+M634+O634+Q634+R634+S634+T634+Z634+AA634</f>
        <v>5050.7832412094494</v>
      </c>
      <c r="AF634" s="277">
        <f t="shared" si="248"/>
        <v>0.7</v>
      </c>
      <c r="AG634" s="278">
        <f>H634*AF634</f>
        <v>2385.4249999999997</v>
      </c>
      <c r="AH634" s="278"/>
      <c r="AI634" s="225">
        <v>1375.5</v>
      </c>
      <c r="AJ634" s="238">
        <v>0.69999233937741334</v>
      </c>
      <c r="AK634" s="60">
        <v>2385.3988945133801</v>
      </c>
      <c r="AL634" s="69">
        <v>108</v>
      </c>
      <c r="AM634" s="438">
        <v>5.0999999999999997E-2</v>
      </c>
      <c r="AN634" s="69">
        <v>173.8</v>
      </c>
    </row>
    <row r="635" spans="2:40" s="1" customFormat="1" ht="15.75" x14ac:dyDescent="0.25">
      <c r="B635" s="34">
        <v>623</v>
      </c>
      <c r="C635" s="677"/>
      <c r="D635" s="15" t="s">
        <v>937</v>
      </c>
      <c r="E635" s="116">
        <v>3</v>
      </c>
      <c r="F635" s="116">
        <v>14</v>
      </c>
      <c r="G635" s="116">
        <v>11</v>
      </c>
      <c r="H635" s="69">
        <v>1045.27</v>
      </c>
      <c r="I635" s="69">
        <v>36.299999999999997</v>
      </c>
      <c r="J635" s="80">
        <v>0.25766548355927182</v>
      </c>
      <c r="K635" s="69">
        <v>269.33000000000004</v>
      </c>
      <c r="L635" s="80">
        <v>0</v>
      </c>
      <c r="M635" s="69">
        <v>0</v>
      </c>
      <c r="N635" s="80">
        <v>0</v>
      </c>
      <c r="O635" s="69">
        <v>0</v>
      </c>
      <c r="P635" s="69">
        <v>0</v>
      </c>
      <c r="Q635" s="69">
        <v>0</v>
      </c>
      <c r="R635" s="69">
        <v>44.8</v>
      </c>
      <c r="S635" s="69">
        <v>0</v>
      </c>
      <c r="T635" s="69">
        <v>114.5474406725625</v>
      </c>
      <c r="U635" s="80">
        <v>0</v>
      </c>
      <c r="V635" s="69">
        <v>0</v>
      </c>
      <c r="W635" s="80">
        <f t="shared" si="250"/>
        <v>5.670237170372238E-2</v>
      </c>
      <c r="X635" s="69">
        <v>59.269288070749894</v>
      </c>
      <c r="Y635" s="69">
        <v>0</v>
      </c>
      <c r="Z635" s="69">
        <v>0</v>
      </c>
      <c r="AA635" s="69">
        <v>0</v>
      </c>
      <c r="AB635" s="60">
        <f>H635+I635+K635+M635+O635+P635+Q635+R635+S635+T635+V635+X635+Y635+Z635+AA635</f>
        <v>1569.5167287433123</v>
      </c>
      <c r="AC635" s="143">
        <v>231.7</v>
      </c>
      <c r="AD635" s="69">
        <f>AC635+Y635+X635+V635</f>
        <v>290.96928807074988</v>
      </c>
      <c r="AE635" s="69">
        <f>H635+I635+K635+M635+O635+Q635+R635+S635+T635+Z635+AA635</f>
        <v>1510.2474406725626</v>
      </c>
      <c r="AF635" s="277">
        <f t="shared" si="248"/>
        <v>0.7</v>
      </c>
      <c r="AG635" s="278">
        <f>H635*AF635</f>
        <v>731.68899999999996</v>
      </c>
      <c r="AH635" s="278"/>
      <c r="AI635" s="225">
        <v>440.7</v>
      </c>
      <c r="AJ635" s="238">
        <v>0.69998114178226667</v>
      </c>
      <c r="AK635" s="60">
        <v>731.66928807074987</v>
      </c>
      <c r="AL635" s="69"/>
      <c r="AM635" s="438">
        <v>0</v>
      </c>
      <c r="AN635" s="69">
        <v>0</v>
      </c>
    </row>
    <row r="636" spans="2:40" s="1" customFormat="1" ht="15.75" customHeight="1" x14ac:dyDescent="0.25">
      <c r="B636" s="34">
        <v>624</v>
      </c>
      <c r="C636" s="677"/>
      <c r="D636" s="15" t="s">
        <v>938</v>
      </c>
      <c r="E636" s="116">
        <v>2</v>
      </c>
      <c r="F636" s="116">
        <v>13</v>
      </c>
      <c r="G636" s="116">
        <v>11</v>
      </c>
      <c r="H636" s="69">
        <v>1113.5900000000001</v>
      </c>
      <c r="I636" s="69">
        <v>22.8</v>
      </c>
      <c r="J636" s="80">
        <v>0.25019082427105122</v>
      </c>
      <c r="K636" s="69">
        <v>278.60999999999996</v>
      </c>
      <c r="L636" s="80">
        <v>0</v>
      </c>
      <c r="M636" s="69">
        <v>0</v>
      </c>
      <c r="N636" s="80">
        <v>0</v>
      </c>
      <c r="O636" s="69">
        <v>0</v>
      </c>
      <c r="P636" s="69">
        <v>0</v>
      </c>
      <c r="Q636" s="69">
        <v>0</v>
      </c>
      <c r="R636" s="69">
        <v>40.229999999999997</v>
      </c>
      <c r="S636" s="69">
        <v>4.3</v>
      </c>
      <c r="T636" s="69">
        <v>120.20857681415491</v>
      </c>
      <c r="U636" s="80">
        <v>0</v>
      </c>
      <c r="V636" s="69">
        <v>0</v>
      </c>
      <c r="W636" s="80">
        <f t="shared" si="250"/>
        <v>5.6908666358227736E-2</v>
      </c>
      <c r="X636" s="69">
        <v>63.372921769858834</v>
      </c>
      <c r="Y636" s="69">
        <v>0</v>
      </c>
      <c r="Z636" s="69">
        <v>0</v>
      </c>
      <c r="AA636" s="69">
        <v>0</v>
      </c>
      <c r="AB636" s="60">
        <f>H636+I636+K636+M636+O636+P636+Q636+R636+S636+T636+V636+X636+Y636+Z636+AA636</f>
        <v>1643.1114985840136</v>
      </c>
      <c r="AC636" s="143">
        <v>243.1</v>
      </c>
      <c r="AD636" s="69">
        <f>AC636+Y636+X636+V636</f>
        <v>306.47292176985883</v>
      </c>
      <c r="AE636" s="69">
        <f>H636+I636+K636+M636+O636+Q636+R636+S636+T636+Z636+AA636</f>
        <v>1579.7385768141548</v>
      </c>
      <c r="AF636" s="277">
        <f t="shared" si="248"/>
        <v>0.7</v>
      </c>
      <c r="AG636" s="278">
        <f>H636*AF636</f>
        <v>779.51300000000003</v>
      </c>
      <c r="AH636" s="278"/>
      <c r="AI636" s="225">
        <v>473</v>
      </c>
      <c r="AJ636" s="238">
        <v>0.6999640098868154</v>
      </c>
      <c r="AK636" s="60">
        <v>779.47292176985889</v>
      </c>
      <c r="AL636" s="69">
        <v>108</v>
      </c>
      <c r="AM636" s="438">
        <v>5.0999999999999997E-2</v>
      </c>
      <c r="AN636" s="69">
        <v>56.8</v>
      </c>
    </row>
    <row r="637" spans="2:40" s="1" customFormat="1" ht="15.75" x14ac:dyDescent="0.25">
      <c r="B637" s="34">
        <v>625</v>
      </c>
      <c r="C637" s="677" t="s">
        <v>482</v>
      </c>
      <c r="D637" s="21" t="s">
        <v>124</v>
      </c>
      <c r="E637" s="125">
        <f t="shared" ref="E637:AB637" si="260">SUM(E638:E639)</f>
        <v>9</v>
      </c>
      <c r="F637" s="125">
        <f t="shared" si="260"/>
        <v>41</v>
      </c>
      <c r="G637" s="125">
        <f t="shared" si="260"/>
        <v>38</v>
      </c>
      <c r="H637" s="57">
        <f t="shared" si="260"/>
        <v>3741.98</v>
      </c>
      <c r="I637" s="57">
        <f t="shared" si="260"/>
        <v>86.6</v>
      </c>
      <c r="J637" s="82">
        <f>K637/H637</f>
        <v>0.25118787379943242</v>
      </c>
      <c r="K637" s="57">
        <f t="shared" si="260"/>
        <v>939.94</v>
      </c>
      <c r="L637" s="82">
        <f>M637/H637</f>
        <v>0</v>
      </c>
      <c r="M637" s="57">
        <f t="shared" si="260"/>
        <v>0</v>
      </c>
      <c r="N637" s="82">
        <f t="shared" si="260"/>
        <v>0</v>
      </c>
      <c r="O637" s="57">
        <f t="shared" si="260"/>
        <v>0</v>
      </c>
      <c r="P637" s="57">
        <f t="shared" si="260"/>
        <v>0</v>
      </c>
      <c r="Q637" s="57">
        <f t="shared" si="260"/>
        <v>0</v>
      </c>
      <c r="R637" s="57">
        <f t="shared" si="260"/>
        <v>115.08</v>
      </c>
      <c r="S637" s="57">
        <f t="shared" si="260"/>
        <v>0</v>
      </c>
      <c r="T637" s="57">
        <f t="shared" si="260"/>
        <v>411.94959643282039</v>
      </c>
      <c r="U637" s="82">
        <f>V637/H637</f>
        <v>0</v>
      </c>
      <c r="V637" s="57">
        <f t="shared" si="260"/>
        <v>0</v>
      </c>
      <c r="W637" s="82">
        <f t="shared" si="250"/>
        <v>5.8951452758658249E-2</v>
      </c>
      <c r="X637" s="57">
        <f t="shared" si="260"/>
        <v>220.59515719384399</v>
      </c>
      <c r="Y637" s="57">
        <f t="shared" si="260"/>
        <v>0</v>
      </c>
      <c r="Z637" s="57">
        <f t="shared" si="260"/>
        <v>0</v>
      </c>
      <c r="AA637" s="57">
        <f t="shared" si="260"/>
        <v>0</v>
      </c>
      <c r="AB637" s="57">
        <f t="shared" si="260"/>
        <v>5516.1447536266642</v>
      </c>
      <c r="AC637" s="141">
        <f>SUM(AC638:AC639)</f>
        <v>833.2</v>
      </c>
      <c r="AD637" s="141">
        <f>SUM(AD638:AD639)</f>
        <v>1053.7951571938438</v>
      </c>
      <c r="AE637" s="141">
        <f>SUM(AE638:AE639)</f>
        <v>5295.5495964328202</v>
      </c>
      <c r="AF637" s="269">
        <f t="shared" si="248"/>
        <v>0.7</v>
      </c>
      <c r="AG637" s="270">
        <f>SUM(AG638:AG639)</f>
        <v>2619.386</v>
      </c>
      <c r="AH637" s="270"/>
      <c r="AI637" s="141">
        <v>1565.6</v>
      </c>
      <c r="AJ637" s="233">
        <v>0.70000244715200077</v>
      </c>
      <c r="AK637" s="57">
        <v>2619.3951571938437</v>
      </c>
      <c r="AL637" s="57"/>
      <c r="AM637" s="433">
        <v>0</v>
      </c>
      <c r="AN637" s="57">
        <v>147.19999999999999</v>
      </c>
    </row>
    <row r="638" spans="2:40" s="1" customFormat="1" ht="15.75" x14ac:dyDescent="0.25">
      <c r="B638" s="34">
        <v>626</v>
      </c>
      <c r="C638" s="677"/>
      <c r="D638" s="15" t="s">
        <v>939</v>
      </c>
      <c r="E638" s="116">
        <v>6</v>
      </c>
      <c r="F638" s="116">
        <v>26</v>
      </c>
      <c r="G638" s="116">
        <v>22</v>
      </c>
      <c r="H638" s="69">
        <v>2072.65</v>
      </c>
      <c r="I638" s="69">
        <v>46.8</v>
      </c>
      <c r="J638" s="80">
        <v>0.22576894314042409</v>
      </c>
      <c r="K638" s="69">
        <v>467.94</v>
      </c>
      <c r="L638" s="80">
        <v>0</v>
      </c>
      <c r="M638" s="69">
        <v>0</v>
      </c>
      <c r="N638" s="80">
        <v>0</v>
      </c>
      <c r="O638" s="69">
        <v>0</v>
      </c>
      <c r="P638" s="69">
        <v>0</v>
      </c>
      <c r="Q638" s="69">
        <v>0</v>
      </c>
      <c r="R638" s="69">
        <v>115.08</v>
      </c>
      <c r="S638" s="69">
        <v>0</v>
      </c>
      <c r="T638" s="69">
        <v>235.83670209611745</v>
      </c>
      <c r="U638" s="80">
        <v>0</v>
      </c>
      <c r="V638" s="69">
        <v>0</v>
      </c>
      <c r="W638" s="80">
        <f t="shared" si="250"/>
        <v>6.1549429548360395E-2</v>
      </c>
      <c r="X638" s="69">
        <v>127.57042515340918</v>
      </c>
      <c r="Y638" s="69">
        <v>0</v>
      </c>
      <c r="Z638" s="69">
        <v>0</v>
      </c>
      <c r="AA638" s="69">
        <v>0</v>
      </c>
      <c r="AB638" s="60">
        <f>H638+I638+K638+M638+O638+P638+Q638+R638+S638+T638+V638+X638+Y638+Z638+AA638</f>
        <v>3065.8771272495269</v>
      </c>
      <c r="AC638" s="143">
        <v>477</v>
      </c>
      <c r="AD638" s="69">
        <f>AC638+Y638+X638+V638</f>
        <v>604.57042515340913</v>
      </c>
      <c r="AE638" s="69">
        <f>H638+I638+K638+M638+O638+Q638+R638+S638+T638+Z638+AA638</f>
        <v>2938.3067020961175</v>
      </c>
      <c r="AF638" s="277">
        <f t="shared" si="248"/>
        <v>0.7</v>
      </c>
      <c r="AG638" s="278">
        <f>H638*AF638</f>
        <v>1450.855</v>
      </c>
      <c r="AH638" s="278"/>
      <c r="AI638" s="225">
        <v>846.3</v>
      </c>
      <c r="AJ638" s="238">
        <v>0.70000744223742983</v>
      </c>
      <c r="AK638" s="60">
        <v>1450.8704251534091</v>
      </c>
      <c r="AL638" s="69">
        <v>179</v>
      </c>
      <c r="AM638" s="438">
        <v>7.0999999999999994E-2</v>
      </c>
      <c r="AN638" s="69">
        <v>147.19999999999999</v>
      </c>
    </row>
    <row r="639" spans="2:40" s="1" customFormat="1" ht="15.75" customHeight="1" x14ac:dyDescent="0.25">
      <c r="B639" s="34">
        <v>627</v>
      </c>
      <c r="C639" s="677"/>
      <c r="D639" s="15" t="s">
        <v>772</v>
      </c>
      <c r="E639" s="116">
        <v>3</v>
      </c>
      <c r="F639" s="116">
        <v>15</v>
      </c>
      <c r="G639" s="116">
        <v>16</v>
      </c>
      <c r="H639" s="69">
        <v>1669.33</v>
      </c>
      <c r="I639" s="69">
        <v>39.799999999999997</v>
      </c>
      <c r="J639" s="80">
        <v>0.28274816842685391</v>
      </c>
      <c r="K639" s="69">
        <v>472</v>
      </c>
      <c r="L639" s="80">
        <v>0</v>
      </c>
      <c r="M639" s="69">
        <v>0</v>
      </c>
      <c r="N639" s="80">
        <v>0</v>
      </c>
      <c r="O639" s="69">
        <v>0</v>
      </c>
      <c r="P639" s="69">
        <v>0</v>
      </c>
      <c r="Q639" s="69">
        <v>0</v>
      </c>
      <c r="R639" s="69">
        <v>0</v>
      </c>
      <c r="S639" s="69">
        <v>0</v>
      </c>
      <c r="T639" s="69">
        <v>176.11289433670291</v>
      </c>
      <c r="U639" s="80">
        <v>0</v>
      </c>
      <c r="V639" s="69">
        <v>0</v>
      </c>
      <c r="W639" s="80">
        <f t="shared" si="250"/>
        <v>5.5725789412779281E-2</v>
      </c>
      <c r="X639" s="69">
        <v>93.024732040434827</v>
      </c>
      <c r="Y639" s="69">
        <v>0</v>
      </c>
      <c r="Z639" s="69">
        <v>0</v>
      </c>
      <c r="AA639" s="69">
        <v>0</v>
      </c>
      <c r="AB639" s="60">
        <f>H639+I639+K639+M639+O639+P639+Q639+R639+S639+T639+V639+X639+Y639+Z639+AA639</f>
        <v>2450.2676263771377</v>
      </c>
      <c r="AC639" s="143">
        <v>356.2</v>
      </c>
      <c r="AD639" s="69">
        <f>AC639+Y639+X639+V639</f>
        <v>449.22473204043479</v>
      </c>
      <c r="AE639" s="69">
        <f>H639+I639+K639+M639+O639+Q639+R639+S639+T639+Z639+AA639</f>
        <v>2357.2428943367031</v>
      </c>
      <c r="AF639" s="277">
        <f t="shared" si="248"/>
        <v>0.7</v>
      </c>
      <c r="AG639" s="278">
        <f>H639*AF639</f>
        <v>1168.5309999999999</v>
      </c>
      <c r="AH639" s="278"/>
      <c r="AI639" s="225">
        <v>719.3</v>
      </c>
      <c r="AJ639" s="238">
        <v>0.69999624522439219</v>
      </c>
      <c r="AK639" s="60">
        <v>1168.5247320404346</v>
      </c>
      <c r="AL639" s="69"/>
      <c r="AM639" s="438">
        <v>0</v>
      </c>
      <c r="AN639" s="69">
        <v>0</v>
      </c>
    </row>
    <row r="640" spans="2:40" ht="15.75" x14ac:dyDescent="0.25">
      <c r="B640" s="34">
        <v>628</v>
      </c>
      <c r="C640" s="677" t="s">
        <v>483</v>
      </c>
      <c r="D640" s="21" t="s">
        <v>124</v>
      </c>
      <c r="E640" s="125">
        <f t="shared" ref="E640:AB640" si="261">SUM(E641:E642)</f>
        <v>14</v>
      </c>
      <c r="F640" s="125">
        <f t="shared" si="261"/>
        <v>58</v>
      </c>
      <c r="G640" s="125">
        <f t="shared" si="261"/>
        <v>60</v>
      </c>
      <c r="H640" s="57">
        <f t="shared" si="261"/>
        <v>5801.9900000000007</v>
      </c>
      <c r="I640" s="57">
        <f t="shared" si="261"/>
        <v>134.39999999999998</v>
      </c>
      <c r="J640" s="82">
        <f>K640/H640</f>
        <v>0.24374050972166442</v>
      </c>
      <c r="K640" s="57">
        <f t="shared" si="261"/>
        <v>1414.1799999999998</v>
      </c>
      <c r="L640" s="82">
        <f>M640/H640</f>
        <v>0</v>
      </c>
      <c r="M640" s="57">
        <f t="shared" si="261"/>
        <v>0</v>
      </c>
      <c r="N640" s="82">
        <f t="shared" si="261"/>
        <v>0</v>
      </c>
      <c r="O640" s="57">
        <f t="shared" si="261"/>
        <v>0</v>
      </c>
      <c r="P640" s="57">
        <f t="shared" si="261"/>
        <v>0</v>
      </c>
      <c r="Q640" s="57">
        <f t="shared" si="261"/>
        <v>65.040000000000006</v>
      </c>
      <c r="R640" s="57">
        <f t="shared" si="261"/>
        <v>14.68</v>
      </c>
      <c r="S640" s="57">
        <f t="shared" si="261"/>
        <v>0</v>
      </c>
      <c r="T640" s="57">
        <f t="shared" si="261"/>
        <v>606.2250932969398</v>
      </c>
      <c r="U640" s="82">
        <f>V640/H640</f>
        <v>0</v>
      </c>
      <c r="V640" s="57">
        <f t="shared" si="261"/>
        <v>0</v>
      </c>
      <c r="W640" s="82">
        <f t="shared" si="250"/>
        <v>5.6327418620727876E-2</v>
      </c>
      <c r="X640" s="57">
        <f t="shared" si="261"/>
        <v>326.81111956327697</v>
      </c>
      <c r="Y640" s="57">
        <f t="shared" si="261"/>
        <v>0</v>
      </c>
      <c r="Z640" s="57">
        <f t="shared" si="261"/>
        <v>0</v>
      </c>
      <c r="AA640" s="57">
        <f t="shared" si="261"/>
        <v>0</v>
      </c>
      <c r="AB640" s="57">
        <f t="shared" si="261"/>
        <v>8363.3262128602182</v>
      </c>
      <c r="AC640" s="141">
        <f>SUM(AC641:AC642)</f>
        <v>1226.2</v>
      </c>
      <c r="AD640" s="141">
        <f>SUM(AD641:AD642)</f>
        <v>1553.0111195632771</v>
      </c>
      <c r="AE640" s="141">
        <f>SUM(AE641:AE642)</f>
        <v>8036.5150932969409</v>
      </c>
      <c r="AF640" s="269">
        <f t="shared" si="248"/>
        <v>0.7</v>
      </c>
      <c r="AG640" s="270">
        <f>SUM(AG641:AG642)</f>
        <v>4061.393</v>
      </c>
      <c r="AH640" s="270"/>
      <c r="AI640" s="141">
        <v>2508.3000000000002</v>
      </c>
      <c r="AJ640" s="233">
        <v>0.69998588752536228</v>
      </c>
      <c r="AK640" s="57">
        <v>4061.3111195632773</v>
      </c>
      <c r="AL640" s="57"/>
      <c r="AM640" s="433">
        <v>0</v>
      </c>
      <c r="AN640" s="57">
        <v>353.3</v>
      </c>
    </row>
    <row r="641" spans="2:40" s="1" customFormat="1" ht="15.75" x14ac:dyDescent="0.25">
      <c r="B641" s="34">
        <v>629</v>
      </c>
      <c r="C641" s="677"/>
      <c r="D641" s="15" t="s">
        <v>940</v>
      </c>
      <c r="E641" s="116">
        <v>6</v>
      </c>
      <c r="F641" s="116">
        <v>30</v>
      </c>
      <c r="G641" s="116">
        <v>30</v>
      </c>
      <c r="H641" s="69">
        <v>2929.8000000000006</v>
      </c>
      <c r="I641" s="69">
        <v>74.399999999999991</v>
      </c>
      <c r="J641" s="80">
        <v>0.27667076250938621</v>
      </c>
      <c r="K641" s="69">
        <v>810.58999999999992</v>
      </c>
      <c r="L641" s="80">
        <v>0</v>
      </c>
      <c r="M641" s="69">
        <v>0</v>
      </c>
      <c r="N641" s="80">
        <v>0</v>
      </c>
      <c r="O641" s="69">
        <v>0</v>
      </c>
      <c r="P641" s="69">
        <v>0</v>
      </c>
      <c r="Q641" s="69">
        <v>0</v>
      </c>
      <c r="R641" s="69">
        <v>0</v>
      </c>
      <c r="S641" s="69">
        <v>0</v>
      </c>
      <c r="T641" s="69">
        <v>318.63365399524656</v>
      </c>
      <c r="U641" s="80">
        <v>0</v>
      </c>
      <c r="V641" s="69">
        <v>0</v>
      </c>
      <c r="W641" s="80">
        <f t="shared" si="250"/>
        <v>5.7892637020601712E-2</v>
      </c>
      <c r="X641" s="69">
        <v>169.61384794295893</v>
      </c>
      <c r="Y641" s="69">
        <v>0</v>
      </c>
      <c r="Z641" s="69">
        <v>0</v>
      </c>
      <c r="AA641" s="69">
        <v>0</v>
      </c>
      <c r="AB641" s="60">
        <f t="shared" ref="AB641:AB646" si="262">H641+I641+K641+M641+O641+P641+Q641+R641+S641+T641+V641+X641+Y641+Z641+AA641</f>
        <v>4303.0375019382063</v>
      </c>
      <c r="AC641" s="143">
        <v>644.5</v>
      </c>
      <c r="AD641" s="69">
        <f t="shared" ref="AD641:AD646" si="263">AC641+Y641+X641+V641</f>
        <v>814.11384794295896</v>
      </c>
      <c r="AE641" s="69">
        <f t="shared" ref="AE641:AE646" si="264">H641+I641+K641+M641+O641+Q641+R641+S641+T641+Z641+AA641</f>
        <v>4133.4236539952472</v>
      </c>
      <c r="AF641" s="277">
        <f t="shared" si="248"/>
        <v>0.7</v>
      </c>
      <c r="AG641" s="278">
        <f t="shared" ref="AG641:AG646" si="265">H641*AF641</f>
        <v>2050.86</v>
      </c>
      <c r="AH641" s="278"/>
      <c r="AI641" s="225">
        <v>1236.7</v>
      </c>
      <c r="AJ641" s="238">
        <v>0.69998424736943088</v>
      </c>
      <c r="AK641" s="60">
        <v>2050.813847942959</v>
      </c>
      <c r="AL641" s="69">
        <v>147</v>
      </c>
      <c r="AM641" s="438">
        <v>5.0999999999999997E-2</v>
      </c>
      <c r="AN641" s="69">
        <v>149.4</v>
      </c>
    </row>
    <row r="642" spans="2:40" ht="15.75" x14ac:dyDescent="0.25">
      <c r="B642" s="34">
        <v>630</v>
      </c>
      <c r="C642" s="677"/>
      <c r="D642" s="15" t="s">
        <v>941</v>
      </c>
      <c r="E642" s="116">
        <v>8</v>
      </c>
      <c r="F642" s="116">
        <v>28</v>
      </c>
      <c r="G642" s="116">
        <v>30</v>
      </c>
      <c r="H642" s="69">
        <v>2872.19</v>
      </c>
      <c r="I642" s="69">
        <v>60</v>
      </c>
      <c r="J642" s="80">
        <v>0.2101497463607909</v>
      </c>
      <c r="K642" s="69">
        <v>603.59</v>
      </c>
      <c r="L642" s="80">
        <v>0</v>
      </c>
      <c r="M642" s="69">
        <v>0</v>
      </c>
      <c r="N642" s="80">
        <v>0</v>
      </c>
      <c r="O642" s="69">
        <v>0</v>
      </c>
      <c r="P642" s="69">
        <v>0</v>
      </c>
      <c r="Q642" s="69">
        <v>65.040000000000006</v>
      </c>
      <c r="R642" s="69">
        <v>14.68</v>
      </c>
      <c r="S642" s="69">
        <v>0</v>
      </c>
      <c r="T642" s="69">
        <v>287.59143930169319</v>
      </c>
      <c r="U642" s="80">
        <v>0</v>
      </c>
      <c r="V642" s="69">
        <v>0</v>
      </c>
      <c r="W642" s="80">
        <f t="shared" si="250"/>
        <v>5.4730805281098423E-2</v>
      </c>
      <c r="X642" s="69">
        <v>157.19727162031808</v>
      </c>
      <c r="Y642" s="69">
        <v>0</v>
      </c>
      <c r="Z642" s="69">
        <v>0</v>
      </c>
      <c r="AA642" s="69">
        <v>0</v>
      </c>
      <c r="AB642" s="60">
        <f t="shared" si="262"/>
        <v>4060.2887109220114</v>
      </c>
      <c r="AC642" s="143">
        <v>581.70000000000005</v>
      </c>
      <c r="AD642" s="69">
        <f t="shared" si="263"/>
        <v>738.89727162031818</v>
      </c>
      <c r="AE642" s="69">
        <f t="shared" si="264"/>
        <v>3903.0914393016933</v>
      </c>
      <c r="AF642" s="277">
        <f t="shared" si="248"/>
        <v>0.7</v>
      </c>
      <c r="AG642" s="278">
        <f t="shared" si="265"/>
        <v>2010.5329999999999</v>
      </c>
      <c r="AH642" s="278"/>
      <c r="AI642" s="225">
        <v>1271.5999999999999</v>
      </c>
      <c r="AJ642" s="238">
        <v>0.69998756057932032</v>
      </c>
      <c r="AK642" s="60">
        <v>2010.4972716203181</v>
      </c>
      <c r="AL642" s="69">
        <v>187</v>
      </c>
      <c r="AM642" s="438">
        <v>7.0999999999999994E-2</v>
      </c>
      <c r="AN642" s="69">
        <v>203.9</v>
      </c>
    </row>
    <row r="643" spans="2:40" ht="47.25" x14ac:dyDescent="0.25">
      <c r="B643" s="34">
        <v>631</v>
      </c>
      <c r="C643" s="24" t="s">
        <v>484</v>
      </c>
      <c r="D643" s="25" t="s">
        <v>942</v>
      </c>
      <c r="E643" s="108">
        <v>19</v>
      </c>
      <c r="F643" s="108">
        <v>95</v>
      </c>
      <c r="G643" s="108">
        <v>93</v>
      </c>
      <c r="H643" s="68">
        <v>8515.92</v>
      </c>
      <c r="I643" s="68">
        <v>175.20000000000002</v>
      </c>
      <c r="J643" s="96">
        <v>0.25584317372638538</v>
      </c>
      <c r="K643" s="68">
        <v>2178.7399999999998</v>
      </c>
      <c r="L643" s="96">
        <v>1.2660992587999886E-2</v>
      </c>
      <c r="M643" s="68">
        <v>107.82</v>
      </c>
      <c r="N643" s="96">
        <v>0</v>
      </c>
      <c r="O643" s="68">
        <v>0</v>
      </c>
      <c r="P643" s="68">
        <v>0</v>
      </c>
      <c r="Q643" s="68">
        <v>227.64</v>
      </c>
      <c r="R643" s="68">
        <v>328.96</v>
      </c>
      <c r="S643" s="160">
        <v>33.99</v>
      </c>
      <c r="T643" s="160">
        <v>947.33528293247582</v>
      </c>
      <c r="U643" s="161">
        <v>0</v>
      </c>
      <c r="V643" s="160">
        <v>0</v>
      </c>
      <c r="W643" s="161">
        <f t="shared" si="250"/>
        <v>5.6430003474634421E-2</v>
      </c>
      <c r="X643" s="68">
        <v>480.55339518970879</v>
      </c>
      <c r="Y643" s="160">
        <v>0</v>
      </c>
      <c r="Z643" s="160">
        <v>0</v>
      </c>
      <c r="AA643" s="160">
        <v>0</v>
      </c>
      <c r="AB643" s="160">
        <f t="shared" si="262"/>
        <v>12996.158678122183</v>
      </c>
      <c r="AC643" s="149">
        <v>1916.2</v>
      </c>
      <c r="AD643" s="160">
        <f t="shared" si="263"/>
        <v>2396.753395189709</v>
      </c>
      <c r="AE643" s="160">
        <f t="shared" si="264"/>
        <v>12515.605282932474</v>
      </c>
      <c r="AF643" s="279">
        <f t="shared" si="248"/>
        <v>0.7</v>
      </c>
      <c r="AG643" s="280">
        <f t="shared" si="265"/>
        <v>5961.1439999999993</v>
      </c>
      <c r="AH643" s="280"/>
      <c r="AI643" s="229">
        <v>3564.4</v>
      </c>
      <c r="AJ643" s="239">
        <v>0.70000110325011378</v>
      </c>
      <c r="AK643" s="160">
        <v>5961.153395189709</v>
      </c>
      <c r="AL643" s="160">
        <v>176</v>
      </c>
      <c r="AM643" s="442">
        <v>7.0999999999999994E-2</v>
      </c>
      <c r="AN643" s="160">
        <v>604.6</v>
      </c>
    </row>
    <row r="644" spans="2:40" s="1" customFormat="1" ht="47.25" x14ac:dyDescent="0.25">
      <c r="B644" s="34">
        <v>632</v>
      </c>
      <c r="C644" s="24" t="s">
        <v>485</v>
      </c>
      <c r="D644" s="25" t="s">
        <v>943</v>
      </c>
      <c r="E644" s="108">
        <v>32</v>
      </c>
      <c r="F644" s="108">
        <v>134</v>
      </c>
      <c r="G644" s="108">
        <v>127</v>
      </c>
      <c r="H644" s="68">
        <v>11841.699999999999</v>
      </c>
      <c r="I644" s="68">
        <v>223.8</v>
      </c>
      <c r="J644" s="96">
        <v>0.1953190842531056</v>
      </c>
      <c r="K644" s="68">
        <v>2312.9100000000003</v>
      </c>
      <c r="L644" s="96">
        <v>1.2294687418191647E-2</v>
      </c>
      <c r="M644" s="68">
        <v>145.59</v>
      </c>
      <c r="N644" s="96">
        <v>0</v>
      </c>
      <c r="O644" s="68">
        <v>0</v>
      </c>
      <c r="P644" s="68">
        <v>0</v>
      </c>
      <c r="Q644" s="68">
        <v>269.54000000000002</v>
      </c>
      <c r="R644" s="68">
        <v>524.89</v>
      </c>
      <c r="S644" s="160">
        <v>29.74</v>
      </c>
      <c r="T644" s="160">
        <v>1296.6836536634801</v>
      </c>
      <c r="U644" s="161">
        <v>0</v>
      </c>
      <c r="V644" s="160">
        <v>0</v>
      </c>
      <c r="W644" s="161">
        <f t="shared" si="250"/>
        <v>5.8643087053527894E-2</v>
      </c>
      <c r="X644" s="68">
        <v>694.43384396176123</v>
      </c>
      <c r="Y644" s="160">
        <v>0</v>
      </c>
      <c r="Z644" s="160">
        <v>0</v>
      </c>
      <c r="AA644" s="160">
        <v>0</v>
      </c>
      <c r="AB644" s="160">
        <f t="shared" si="262"/>
        <v>17339.287497625239</v>
      </c>
      <c r="AC644" s="149">
        <v>2622.8</v>
      </c>
      <c r="AD644" s="160">
        <f t="shared" si="263"/>
        <v>3317.2338439617615</v>
      </c>
      <c r="AE644" s="160">
        <f t="shared" si="264"/>
        <v>16644.853653663478</v>
      </c>
      <c r="AF644" s="279">
        <f t="shared" si="248"/>
        <v>0.7</v>
      </c>
      <c r="AG644" s="280">
        <f t="shared" si="265"/>
        <v>8289.1899999999987</v>
      </c>
      <c r="AH644" s="280"/>
      <c r="AI644" s="229">
        <v>4972</v>
      </c>
      <c r="AJ644" s="239">
        <v>0.70000370250570121</v>
      </c>
      <c r="AK644" s="160">
        <v>8289.2338439617615</v>
      </c>
      <c r="AL644" s="160">
        <v>189</v>
      </c>
      <c r="AM644" s="442">
        <v>7.0999999999999994E-2</v>
      </c>
      <c r="AN644" s="160">
        <v>840.8</v>
      </c>
    </row>
    <row r="645" spans="2:40" ht="47.25" x14ac:dyDescent="0.25">
      <c r="B645" s="34">
        <v>633</v>
      </c>
      <c r="C645" s="24" t="s">
        <v>486</v>
      </c>
      <c r="D645" s="25" t="s">
        <v>944</v>
      </c>
      <c r="E645" s="108">
        <v>22</v>
      </c>
      <c r="F645" s="108">
        <v>106</v>
      </c>
      <c r="G645" s="108">
        <v>102</v>
      </c>
      <c r="H645" s="68">
        <v>9328.25</v>
      </c>
      <c r="I645" s="68">
        <v>451.94</v>
      </c>
      <c r="J645" s="96">
        <v>0.11752793932409615</v>
      </c>
      <c r="K645" s="68">
        <v>1096.33</v>
      </c>
      <c r="L645" s="96">
        <v>0</v>
      </c>
      <c r="M645" s="68">
        <v>0</v>
      </c>
      <c r="N645" s="96">
        <v>0</v>
      </c>
      <c r="O645" s="68">
        <v>0</v>
      </c>
      <c r="P645" s="68">
        <v>0</v>
      </c>
      <c r="Q645" s="68">
        <v>161.04</v>
      </c>
      <c r="R645" s="68">
        <v>318.52</v>
      </c>
      <c r="S645" s="160">
        <v>21.25</v>
      </c>
      <c r="T645" s="160">
        <v>966.74935597375304</v>
      </c>
      <c r="U645" s="161">
        <v>0</v>
      </c>
      <c r="V645" s="160">
        <v>0</v>
      </c>
      <c r="W645" s="161">
        <f t="shared" si="250"/>
        <v>5.8452793577041473E-2</v>
      </c>
      <c r="X645" s="68">
        <v>545.26227168503715</v>
      </c>
      <c r="Y645" s="160">
        <v>0</v>
      </c>
      <c r="Z645" s="160">
        <v>0</v>
      </c>
      <c r="AA645" s="160">
        <v>0</v>
      </c>
      <c r="AB645" s="160">
        <f t="shared" si="262"/>
        <v>12889.34162765879</v>
      </c>
      <c r="AC645" s="149">
        <v>1955.4</v>
      </c>
      <c r="AD645" s="160">
        <f t="shared" si="263"/>
        <v>2500.662271685037</v>
      </c>
      <c r="AE645" s="160">
        <f t="shared" si="264"/>
        <v>12344.079355973754</v>
      </c>
      <c r="AF645" s="279">
        <f t="shared" si="248"/>
        <v>0.7</v>
      </c>
      <c r="AG645" s="280">
        <f t="shared" si="265"/>
        <v>6529.7749999999996</v>
      </c>
      <c r="AH645" s="280"/>
      <c r="AI645" s="229">
        <v>4029.1</v>
      </c>
      <c r="AJ645" s="239">
        <v>0.69999863550880781</v>
      </c>
      <c r="AK645" s="160">
        <v>6529.7622716850365</v>
      </c>
      <c r="AL645" s="160">
        <v>292</v>
      </c>
      <c r="AM645" s="442">
        <v>7.0999999999999994E-2</v>
      </c>
      <c r="AN645" s="160">
        <v>662.3</v>
      </c>
    </row>
    <row r="646" spans="2:40" s="1" customFormat="1" ht="47.25" x14ac:dyDescent="0.25">
      <c r="B646" s="34">
        <v>634</v>
      </c>
      <c r="C646" s="24" t="s">
        <v>487</v>
      </c>
      <c r="D646" s="25" t="s">
        <v>945</v>
      </c>
      <c r="E646" s="108">
        <v>28</v>
      </c>
      <c r="F646" s="108">
        <v>114</v>
      </c>
      <c r="G646" s="108">
        <v>104</v>
      </c>
      <c r="H646" s="68">
        <v>9449.0499999999993</v>
      </c>
      <c r="I646" s="68">
        <v>165.6</v>
      </c>
      <c r="J646" s="96">
        <v>0.27634841597832593</v>
      </c>
      <c r="K646" s="68">
        <v>2611.2300000000005</v>
      </c>
      <c r="L646" s="96">
        <v>0</v>
      </c>
      <c r="M646" s="68">
        <v>0</v>
      </c>
      <c r="N646" s="96">
        <v>0</v>
      </c>
      <c r="O646" s="68">
        <v>0</v>
      </c>
      <c r="P646" s="68">
        <v>0</v>
      </c>
      <c r="Q646" s="68">
        <v>195.12</v>
      </c>
      <c r="R646" s="68">
        <v>334.53000000000003</v>
      </c>
      <c r="S646" s="160">
        <v>35</v>
      </c>
      <c r="T646" s="160">
        <v>1085.3876357230683</v>
      </c>
      <c r="U646" s="161">
        <v>0</v>
      </c>
      <c r="V646" s="160">
        <v>0</v>
      </c>
      <c r="W646" s="161">
        <f t="shared" si="250"/>
        <v>5.8812433914184128E-2</v>
      </c>
      <c r="X646" s="68">
        <v>555.72162867682152</v>
      </c>
      <c r="Y646" s="160">
        <v>0</v>
      </c>
      <c r="Z646" s="160">
        <v>0</v>
      </c>
      <c r="AA646" s="160">
        <v>0</v>
      </c>
      <c r="AB646" s="160">
        <f t="shared" si="262"/>
        <v>14431.639264399893</v>
      </c>
      <c r="AC646" s="149">
        <v>2195.4</v>
      </c>
      <c r="AD646" s="160">
        <f t="shared" si="263"/>
        <v>2751.1216286768217</v>
      </c>
      <c r="AE646" s="160">
        <f t="shared" si="264"/>
        <v>13875.917635723072</v>
      </c>
      <c r="AF646" s="279">
        <f t="shared" si="248"/>
        <v>0.7</v>
      </c>
      <c r="AG646" s="280">
        <f t="shared" si="265"/>
        <v>6614.3349999999991</v>
      </c>
      <c r="AH646" s="280"/>
      <c r="AI646" s="229">
        <v>3863.2</v>
      </c>
      <c r="AJ646" s="239">
        <v>0.69999858490290801</v>
      </c>
      <c r="AK646" s="160">
        <v>6614.321628676822</v>
      </c>
      <c r="AL646" s="160">
        <v>207</v>
      </c>
      <c r="AM646" s="442">
        <v>7.0999999999999994E-2</v>
      </c>
      <c r="AN646" s="160">
        <v>670.9</v>
      </c>
    </row>
    <row r="647" spans="2:40" ht="34.5" customHeight="1" x14ac:dyDescent="0.25">
      <c r="B647" s="34">
        <v>635</v>
      </c>
      <c r="C647" s="663" t="s">
        <v>488</v>
      </c>
      <c r="D647" s="664"/>
      <c r="E647" s="123">
        <f t="shared" ref="E647:AA647" si="266">E649</f>
        <v>154</v>
      </c>
      <c r="F647" s="123">
        <f t="shared" si="266"/>
        <v>774</v>
      </c>
      <c r="G647" s="123">
        <f t="shared" si="266"/>
        <v>717</v>
      </c>
      <c r="H647" s="130">
        <f t="shared" si="266"/>
        <v>68635.64</v>
      </c>
      <c r="I647" s="130">
        <f t="shared" si="266"/>
        <v>2181.6000000000004</v>
      </c>
      <c r="J647" s="87">
        <f>K647/H647</f>
        <v>0.26564770139828225</v>
      </c>
      <c r="K647" s="130">
        <f t="shared" si="266"/>
        <v>18232.899999999998</v>
      </c>
      <c r="L647" s="87">
        <f>M647/H647</f>
        <v>1.4817374763315386E-3</v>
      </c>
      <c r="M647" s="130">
        <f t="shared" si="266"/>
        <v>101.7</v>
      </c>
      <c r="N647" s="87">
        <f>O647/H647</f>
        <v>0</v>
      </c>
      <c r="O647" s="130">
        <f t="shared" si="266"/>
        <v>0</v>
      </c>
      <c r="P647" s="130">
        <f t="shared" si="266"/>
        <v>0</v>
      </c>
      <c r="Q647" s="130">
        <f t="shared" si="266"/>
        <v>0</v>
      </c>
      <c r="R647" s="130">
        <f t="shared" si="266"/>
        <v>1516</v>
      </c>
      <c r="S647" s="130">
        <f t="shared" si="266"/>
        <v>143.6</v>
      </c>
      <c r="T647" s="130">
        <f t="shared" si="266"/>
        <v>8833.5522106666649</v>
      </c>
      <c r="U647" s="87">
        <f>V647/H647</f>
        <v>0</v>
      </c>
      <c r="V647" s="130">
        <f t="shared" si="266"/>
        <v>0</v>
      </c>
      <c r="W647" s="87">
        <f t="shared" si="250"/>
        <v>0.22848751068686762</v>
      </c>
      <c r="X647" s="316">
        <f t="shared" si="266"/>
        <v>15682.386527999999</v>
      </c>
      <c r="Y647" s="130">
        <f t="shared" si="266"/>
        <v>0</v>
      </c>
      <c r="Z647" s="130">
        <f t="shared" si="266"/>
        <v>0</v>
      </c>
      <c r="AA647" s="130">
        <f t="shared" si="266"/>
        <v>0</v>
      </c>
      <c r="AB647" s="130">
        <f>AB648+AB649</f>
        <v>119248.97873866667</v>
      </c>
      <c r="AC647" s="133">
        <f>AC649+AC648</f>
        <v>8336.1999999999989</v>
      </c>
      <c r="AD647" s="133">
        <f>AD649+AD648</f>
        <v>24714.686528000002</v>
      </c>
      <c r="AE647" s="133">
        <f>AE649+AE648</f>
        <v>102870.49221066669</v>
      </c>
      <c r="AF647" s="265">
        <f t="shared" si="248"/>
        <v>0.7</v>
      </c>
      <c r="AG647" s="266">
        <f>AG649+AG648</f>
        <v>49607.348000000005</v>
      </c>
      <c r="AH647" s="266"/>
      <c r="AI647" s="133">
        <v>24892.499999999996</v>
      </c>
      <c r="AJ647" s="231">
        <v>0.72276133111019292</v>
      </c>
      <c r="AK647" s="130">
        <v>49607.186527999998</v>
      </c>
      <c r="AL647" s="130"/>
      <c r="AM647" s="431"/>
      <c r="AN647" s="133">
        <v>2619.7000000000003</v>
      </c>
    </row>
    <row r="648" spans="2:40" ht="18.75" x14ac:dyDescent="0.25">
      <c r="B648" s="34">
        <v>636</v>
      </c>
      <c r="C648" s="306" t="s">
        <v>831</v>
      </c>
      <c r="D648" s="207"/>
      <c r="E648" s="350"/>
      <c r="F648" s="350">
        <v>21</v>
      </c>
      <c r="G648" s="350">
        <v>21</v>
      </c>
      <c r="H648" s="355">
        <v>2232</v>
      </c>
      <c r="I648" s="355">
        <v>111.6</v>
      </c>
      <c r="J648" s="363">
        <f>K648/H648</f>
        <v>0.2839605734767025</v>
      </c>
      <c r="K648" s="364">
        <v>633.79999999999995</v>
      </c>
      <c r="L648" s="363">
        <v>0</v>
      </c>
      <c r="M648" s="364">
        <v>0</v>
      </c>
      <c r="N648" s="363">
        <v>0</v>
      </c>
      <c r="O648" s="355">
        <v>0</v>
      </c>
      <c r="P648" s="355">
        <v>0</v>
      </c>
      <c r="Q648" s="355">
        <v>0</v>
      </c>
      <c r="R648" s="355">
        <v>0</v>
      </c>
      <c r="S648" s="355">
        <v>0</v>
      </c>
      <c r="T648" s="355">
        <v>248.1</v>
      </c>
      <c r="U648" s="363">
        <f>V648/H648</f>
        <v>0</v>
      </c>
      <c r="V648" s="355"/>
      <c r="W648" s="363">
        <f t="shared" si="250"/>
        <v>0.31187275985663077</v>
      </c>
      <c r="X648" s="355">
        <f>257.7+438.4</f>
        <v>696.09999999999991</v>
      </c>
      <c r="Y648" s="355">
        <v>0</v>
      </c>
      <c r="Z648" s="355">
        <v>0</v>
      </c>
      <c r="AA648" s="355">
        <v>0</v>
      </c>
      <c r="AB648" s="355">
        <f>H648+I648+K648+M648+O648+P648+Q648+R648+S648+T648+V648+X648+Y648+Z648+AA648</f>
        <v>3921.5999999999995</v>
      </c>
      <c r="AC648" s="356">
        <v>186.5</v>
      </c>
      <c r="AD648" s="309">
        <f>AC648+Y648+X648+V648</f>
        <v>882.59999999999991</v>
      </c>
      <c r="AE648" s="355">
        <f>H648+I648+K648+M648+O648+Q648+R648+S648+T648+Z648+AA648</f>
        <v>3225.4999999999995</v>
      </c>
      <c r="AF648" s="358">
        <f t="shared" si="248"/>
        <v>0.7</v>
      </c>
      <c r="AG648" s="359">
        <f>H648*AF648</f>
        <v>1562.3999999999999</v>
      </c>
      <c r="AH648" s="359"/>
      <c r="AI648" s="360">
        <v>679.8</v>
      </c>
      <c r="AJ648" s="357">
        <v>0.7</v>
      </c>
      <c r="AK648" s="362">
        <v>1562.3999999999999</v>
      </c>
      <c r="AL648" s="355"/>
      <c r="AM648" s="434"/>
      <c r="AN648" s="355">
        <v>0</v>
      </c>
    </row>
    <row r="649" spans="2:40" ht="18.75" x14ac:dyDescent="0.3">
      <c r="B649" s="34">
        <v>637</v>
      </c>
      <c r="C649" s="10" t="s">
        <v>710</v>
      </c>
      <c r="D649" s="23"/>
      <c r="E649" s="154">
        <f>E650+E653+E657+E660+E663+E667+E670+E674+E678+E682+E686+E690</f>
        <v>154</v>
      </c>
      <c r="F649" s="154">
        <f t="shared" ref="F649:AB649" si="267">F650+F653+F657+F660+F663+F667+F670+F674+F678+F682+F686+F690</f>
        <v>774</v>
      </c>
      <c r="G649" s="154">
        <f t="shared" si="267"/>
        <v>717</v>
      </c>
      <c r="H649" s="65">
        <f t="shared" si="267"/>
        <v>68635.64</v>
      </c>
      <c r="I649" s="65">
        <f t="shared" si="267"/>
        <v>2181.6000000000004</v>
      </c>
      <c r="J649" s="94">
        <f>K649/H649</f>
        <v>0.26564770139828225</v>
      </c>
      <c r="K649" s="65">
        <f t="shared" si="267"/>
        <v>18232.899999999998</v>
      </c>
      <c r="L649" s="94">
        <f>M649/H649</f>
        <v>1.4817374763315386E-3</v>
      </c>
      <c r="M649" s="65">
        <f t="shared" si="267"/>
        <v>101.7</v>
      </c>
      <c r="N649" s="94">
        <f>O649/H649</f>
        <v>0</v>
      </c>
      <c r="O649" s="65">
        <f t="shared" si="267"/>
        <v>0</v>
      </c>
      <c r="P649" s="65">
        <f t="shared" si="267"/>
        <v>0</v>
      </c>
      <c r="Q649" s="65">
        <f t="shared" si="267"/>
        <v>0</v>
      </c>
      <c r="R649" s="65">
        <f t="shared" si="267"/>
        <v>1516</v>
      </c>
      <c r="S649" s="65">
        <f t="shared" si="267"/>
        <v>143.6</v>
      </c>
      <c r="T649" s="65">
        <f t="shared" si="267"/>
        <v>8833.5522106666649</v>
      </c>
      <c r="U649" s="94">
        <f>V649/H649</f>
        <v>0</v>
      </c>
      <c r="V649" s="65">
        <f t="shared" si="267"/>
        <v>0</v>
      </c>
      <c r="W649" s="94">
        <f t="shared" si="250"/>
        <v>0.22848751068686762</v>
      </c>
      <c r="X649" s="65">
        <f t="shared" ref="X649" si="268">X650+X653+X657+X660+X663+X667+X670+X674+X678+X682+X686+X690</f>
        <v>15682.386527999999</v>
      </c>
      <c r="Y649" s="65">
        <f t="shared" si="267"/>
        <v>0</v>
      </c>
      <c r="Z649" s="65">
        <f t="shared" si="267"/>
        <v>0</v>
      </c>
      <c r="AA649" s="65">
        <f t="shared" si="267"/>
        <v>0</v>
      </c>
      <c r="AB649" s="65">
        <f t="shared" si="267"/>
        <v>115327.37873866667</v>
      </c>
      <c r="AC649" s="62">
        <f>AC650+AC653+AC657+AC660+AC663+AC667+AC670+AC674+AC678+AC682+AC686+AC690</f>
        <v>8149.6999999999989</v>
      </c>
      <c r="AD649" s="62">
        <f>AD650+AD653+AD657+AD660+AD663+AD667+AD670+AD674+AD678+AD682+AD686+AD690</f>
        <v>23832.086528000003</v>
      </c>
      <c r="AE649" s="62">
        <f>AE650+AE653+AE657+AE660+AE663+AE667+AE670+AE674+AE678+AE682+AE686+AE690</f>
        <v>99644.992210666693</v>
      </c>
      <c r="AF649" s="267">
        <f t="shared" si="248"/>
        <v>0.7</v>
      </c>
      <c r="AG649" s="268">
        <f>AG650+AG653+AG657+AG660+AG663+AG667+AG670+AG674+AG678+AG682+AG686+AG690</f>
        <v>48044.948000000004</v>
      </c>
      <c r="AH649" s="268"/>
      <c r="AI649" s="62">
        <v>24212.699999999997</v>
      </c>
      <c r="AJ649" s="232">
        <v>0.69999764740301096</v>
      </c>
      <c r="AK649" s="65">
        <v>48044.786527999997</v>
      </c>
      <c r="AL649" s="65"/>
      <c r="AM649" s="429">
        <v>0</v>
      </c>
      <c r="AN649" s="65">
        <v>2619.7000000000003</v>
      </c>
    </row>
    <row r="650" spans="2:40" s="1" customFormat="1" ht="15.75" x14ac:dyDescent="0.25">
      <c r="B650" s="34">
        <v>638</v>
      </c>
      <c r="C650" s="682" t="s">
        <v>489</v>
      </c>
      <c r="D650" s="21" t="s">
        <v>124</v>
      </c>
      <c r="E650" s="125">
        <f t="shared" ref="E650:AB650" si="269">SUM(E651:E652)</f>
        <v>4</v>
      </c>
      <c r="F650" s="125">
        <f t="shared" si="269"/>
        <v>41</v>
      </c>
      <c r="G650" s="125">
        <f t="shared" si="269"/>
        <v>34</v>
      </c>
      <c r="H650" s="57">
        <f t="shared" si="269"/>
        <v>3179.5</v>
      </c>
      <c r="I650" s="57">
        <f t="shared" si="269"/>
        <v>153.60000000000002</v>
      </c>
      <c r="J650" s="82">
        <f>K650/H650</f>
        <v>0.37449284478691619</v>
      </c>
      <c r="K650" s="57">
        <f t="shared" si="269"/>
        <v>1190.7</v>
      </c>
      <c r="L650" s="82">
        <f>M650/H650</f>
        <v>0</v>
      </c>
      <c r="M650" s="57">
        <f t="shared" si="269"/>
        <v>0</v>
      </c>
      <c r="N650" s="82">
        <f t="shared" si="269"/>
        <v>0</v>
      </c>
      <c r="O650" s="57">
        <f t="shared" si="269"/>
        <v>0</v>
      </c>
      <c r="P650" s="57">
        <f t="shared" si="269"/>
        <v>0</v>
      </c>
      <c r="Q650" s="57">
        <f t="shared" si="269"/>
        <v>0</v>
      </c>
      <c r="R650" s="57">
        <f t="shared" si="269"/>
        <v>75.8</v>
      </c>
      <c r="S650" s="57">
        <f t="shared" si="269"/>
        <v>8.4</v>
      </c>
      <c r="T650" s="57">
        <f t="shared" si="269"/>
        <v>436.60194749999994</v>
      </c>
      <c r="U650" s="82">
        <f>V650/H650</f>
        <v>0</v>
      </c>
      <c r="V650" s="57">
        <f t="shared" si="269"/>
        <v>0</v>
      </c>
      <c r="W650" s="82">
        <f t="shared" si="250"/>
        <v>0.22343870734392199</v>
      </c>
      <c r="X650" s="57">
        <f t="shared" ref="X650" si="270">SUM(X651:X652)</f>
        <v>710.42336999999998</v>
      </c>
      <c r="Y650" s="57">
        <f t="shared" si="269"/>
        <v>0</v>
      </c>
      <c r="Z650" s="57">
        <f t="shared" si="269"/>
        <v>0</v>
      </c>
      <c r="AA650" s="57">
        <f t="shared" si="269"/>
        <v>0</v>
      </c>
      <c r="AB650" s="57">
        <f t="shared" si="269"/>
        <v>5755.0253174999998</v>
      </c>
      <c r="AC650" s="141">
        <f>SUM(AC651:AC652)</f>
        <v>402.4</v>
      </c>
      <c r="AD650" s="141">
        <f>SUM(AD651:AD652)</f>
        <v>1112.8233700000001</v>
      </c>
      <c r="AE650" s="141">
        <f>SUM(AE651:AE652)</f>
        <v>5044.6019475000003</v>
      </c>
      <c r="AF650" s="269">
        <f t="shared" si="248"/>
        <v>0.7</v>
      </c>
      <c r="AG650" s="270">
        <f>SUM(AG651:AG652)</f>
        <v>2225.65</v>
      </c>
      <c r="AH650" s="270"/>
      <c r="AI650" s="141">
        <v>1112.8</v>
      </c>
      <c r="AJ650" s="233">
        <v>0.69999162446925622</v>
      </c>
      <c r="AK650" s="57">
        <v>2225.6233700000003</v>
      </c>
      <c r="AL650" s="57"/>
      <c r="AM650" s="433">
        <v>0</v>
      </c>
      <c r="AN650" s="57">
        <v>126.9</v>
      </c>
    </row>
    <row r="651" spans="2:40" s="1" customFormat="1" ht="15.75" x14ac:dyDescent="0.25">
      <c r="B651" s="34">
        <v>639</v>
      </c>
      <c r="C651" s="682"/>
      <c r="D651" s="15" t="s">
        <v>946</v>
      </c>
      <c r="E651" s="116">
        <v>3</v>
      </c>
      <c r="F651" s="116">
        <v>23</v>
      </c>
      <c r="G651" s="116">
        <v>19</v>
      </c>
      <c r="H651" s="69">
        <v>1787.1000000000001</v>
      </c>
      <c r="I651" s="69">
        <v>94.800000000000011</v>
      </c>
      <c r="J651" s="80">
        <v>0.38330255721560069</v>
      </c>
      <c r="K651" s="69">
        <v>685</v>
      </c>
      <c r="L651" s="80">
        <v>0</v>
      </c>
      <c r="M651" s="69">
        <v>0</v>
      </c>
      <c r="N651" s="80">
        <v>0</v>
      </c>
      <c r="O651" s="69">
        <v>0</v>
      </c>
      <c r="P651" s="69">
        <v>0</v>
      </c>
      <c r="Q651" s="69">
        <v>0</v>
      </c>
      <c r="R651" s="69">
        <v>37.9</v>
      </c>
      <c r="S651" s="69">
        <v>4.2</v>
      </c>
      <c r="T651" s="69">
        <v>243.45432833333331</v>
      </c>
      <c r="U651" s="80">
        <v>0.21949076156902242</v>
      </c>
      <c r="V651" s="69"/>
      <c r="W651" s="80">
        <f t="shared" si="250"/>
        <v>0.21949076156902242</v>
      </c>
      <c r="X651" s="69">
        <v>392.25193999999999</v>
      </c>
      <c r="Y651" s="69">
        <v>0</v>
      </c>
      <c r="Z651" s="69">
        <v>0</v>
      </c>
      <c r="AA651" s="69">
        <v>0</v>
      </c>
      <c r="AB651" s="60">
        <f>H651+I651+K651+M651+O651+P651+Q651+R651+S651+T651+V651+X651+Y651+Z651+AA651</f>
        <v>3244.7062683333334</v>
      </c>
      <c r="AC651" s="143">
        <v>224.4</v>
      </c>
      <c r="AD651" s="69">
        <f>AC651+Y651+X651+V651</f>
        <v>616.65193999999997</v>
      </c>
      <c r="AE651" s="69">
        <f>H651+I651+K651+M651+O651+Q651+R651+S651+T651+Z651+AA651</f>
        <v>2852.4543283333333</v>
      </c>
      <c r="AF651" s="277">
        <f t="shared" si="248"/>
        <v>0.7</v>
      </c>
      <c r="AG651" s="278">
        <f>H651*AF651</f>
        <v>1250.97</v>
      </c>
      <c r="AH651" s="278"/>
      <c r="AI651" s="225">
        <v>634.29999999999995</v>
      </c>
      <c r="AJ651" s="238">
        <v>0.69998989424206803</v>
      </c>
      <c r="AK651" s="60">
        <v>1250.9519399999999</v>
      </c>
      <c r="AL651" s="69">
        <v>157</v>
      </c>
      <c r="AM651" s="438">
        <v>7.0999999999999994E-2</v>
      </c>
      <c r="AN651" s="69">
        <v>126.9</v>
      </c>
    </row>
    <row r="652" spans="2:40" s="1" customFormat="1" ht="15.75" x14ac:dyDescent="0.25">
      <c r="B652" s="34">
        <v>640</v>
      </c>
      <c r="C652" s="682"/>
      <c r="D652" s="15" t="s">
        <v>947</v>
      </c>
      <c r="E652" s="116">
        <v>1</v>
      </c>
      <c r="F652" s="116">
        <v>18</v>
      </c>
      <c r="G652" s="116">
        <v>15</v>
      </c>
      <c r="H652" s="69">
        <v>1392.4</v>
      </c>
      <c r="I652" s="69">
        <v>58.800000000000004</v>
      </c>
      <c r="J652" s="80">
        <v>0.36318586613042225</v>
      </c>
      <c r="K652" s="69">
        <v>505.7</v>
      </c>
      <c r="L652" s="80">
        <v>0</v>
      </c>
      <c r="M652" s="69">
        <v>0</v>
      </c>
      <c r="N652" s="80">
        <v>0</v>
      </c>
      <c r="O652" s="69">
        <v>0</v>
      </c>
      <c r="P652" s="69">
        <v>0</v>
      </c>
      <c r="Q652" s="69">
        <v>0</v>
      </c>
      <c r="R652" s="69">
        <v>37.9</v>
      </c>
      <c r="S652" s="69">
        <v>4.2</v>
      </c>
      <c r="T652" s="69">
        <v>193.14761916666666</v>
      </c>
      <c r="U652" s="80">
        <v>0.22850576702097097</v>
      </c>
      <c r="V652" s="69"/>
      <c r="W652" s="80">
        <f t="shared" si="250"/>
        <v>0.22850576702097097</v>
      </c>
      <c r="X652" s="69">
        <v>318.17142999999999</v>
      </c>
      <c r="Y652" s="69">
        <v>0</v>
      </c>
      <c r="Z652" s="69">
        <v>0</v>
      </c>
      <c r="AA652" s="69">
        <v>0</v>
      </c>
      <c r="AB652" s="60">
        <f>H652+I652+K652+M652+O652+P652+Q652+R652+S652+T652+V652+X652+Y652+Z652+AA652</f>
        <v>2510.3190491666669</v>
      </c>
      <c r="AC652" s="143">
        <v>178</v>
      </c>
      <c r="AD652" s="69">
        <f>AC652+Y652+X652+V652</f>
        <v>496.17142999999999</v>
      </c>
      <c r="AE652" s="69">
        <f>H652+I652+K652+M652+O652+Q652+R652+S652+T652+Z652+AA652</f>
        <v>2192.147619166667</v>
      </c>
      <c r="AF652" s="277">
        <f t="shared" si="248"/>
        <v>0.7</v>
      </c>
      <c r="AG652" s="278">
        <f>H652*AF652</f>
        <v>974.68</v>
      </c>
      <c r="AH652" s="278"/>
      <c r="AI652" s="225">
        <v>478.5</v>
      </c>
      <c r="AJ652" s="238">
        <v>0.69999384515943686</v>
      </c>
      <c r="AK652" s="60">
        <v>974.67142999999999</v>
      </c>
      <c r="AL652" s="69"/>
      <c r="AM652" s="438">
        <v>0</v>
      </c>
      <c r="AN652" s="69">
        <v>0</v>
      </c>
    </row>
    <row r="653" spans="2:40" s="1" customFormat="1" ht="15.75" x14ac:dyDescent="0.25">
      <c r="B653" s="34">
        <v>641</v>
      </c>
      <c r="C653" s="682" t="s">
        <v>490</v>
      </c>
      <c r="D653" s="21" t="s">
        <v>124</v>
      </c>
      <c r="E653" s="125">
        <f t="shared" ref="E653:AB653" si="271">SUM(E654:E656)</f>
        <v>10</v>
      </c>
      <c r="F653" s="125">
        <f t="shared" si="271"/>
        <v>56</v>
      </c>
      <c r="G653" s="125">
        <f t="shared" si="271"/>
        <v>51</v>
      </c>
      <c r="H653" s="57">
        <f t="shared" si="271"/>
        <v>4812.8</v>
      </c>
      <c r="I653" s="57">
        <f t="shared" si="271"/>
        <v>172.8</v>
      </c>
      <c r="J653" s="82">
        <f>K653/H653</f>
        <v>0.29047539893617019</v>
      </c>
      <c r="K653" s="57">
        <f t="shared" si="271"/>
        <v>1398</v>
      </c>
      <c r="L653" s="82">
        <f>M653/H653</f>
        <v>0</v>
      </c>
      <c r="M653" s="57">
        <f t="shared" si="271"/>
        <v>0</v>
      </c>
      <c r="N653" s="82">
        <f t="shared" si="271"/>
        <v>0</v>
      </c>
      <c r="O653" s="57">
        <f t="shared" si="271"/>
        <v>0</v>
      </c>
      <c r="P653" s="57">
        <f t="shared" si="271"/>
        <v>0</v>
      </c>
      <c r="Q653" s="57">
        <f t="shared" si="271"/>
        <v>0</v>
      </c>
      <c r="R653" s="57">
        <f t="shared" si="271"/>
        <v>75.8</v>
      </c>
      <c r="S653" s="57">
        <f t="shared" si="271"/>
        <v>8.5</v>
      </c>
      <c r="T653" s="57">
        <f t="shared" si="271"/>
        <v>631.94520499999999</v>
      </c>
      <c r="U653" s="82">
        <f>V653/H653</f>
        <v>0</v>
      </c>
      <c r="V653" s="57">
        <f t="shared" si="271"/>
        <v>0</v>
      </c>
      <c r="W653" s="82">
        <f t="shared" si="250"/>
        <v>0.23153724650930846</v>
      </c>
      <c r="X653" s="57">
        <f t="shared" ref="X653" si="272">SUM(X654:X656)</f>
        <v>1114.3424599999998</v>
      </c>
      <c r="Y653" s="57">
        <f t="shared" si="271"/>
        <v>0</v>
      </c>
      <c r="Z653" s="57">
        <f t="shared" si="271"/>
        <v>0</v>
      </c>
      <c r="AA653" s="57">
        <f t="shared" si="271"/>
        <v>0</v>
      </c>
      <c r="AB653" s="57">
        <f t="shared" si="271"/>
        <v>8214.1876649999995</v>
      </c>
      <c r="AC653" s="141">
        <f>SUM(AC654:AC656)</f>
        <v>582.4</v>
      </c>
      <c r="AD653" s="141">
        <f>SUM(AD654:AD656)</f>
        <v>1696.7424599999999</v>
      </c>
      <c r="AE653" s="141">
        <f>SUM(AE654:AE656)</f>
        <v>7099.8452050000014</v>
      </c>
      <c r="AF653" s="269">
        <f t="shared" si="248"/>
        <v>0.7</v>
      </c>
      <c r="AG653" s="270">
        <f>SUM(AG654:AG656)</f>
        <v>3368.96</v>
      </c>
      <c r="AH653" s="270"/>
      <c r="AI653" s="141">
        <v>1672.1999999999998</v>
      </c>
      <c r="AJ653" s="233">
        <v>0.69999635555186157</v>
      </c>
      <c r="AK653" s="57">
        <v>3368.9424599999998</v>
      </c>
      <c r="AL653" s="57"/>
      <c r="AM653" s="433">
        <v>0</v>
      </c>
      <c r="AN653" s="57">
        <v>171.7</v>
      </c>
    </row>
    <row r="654" spans="2:40" s="1" customFormat="1" ht="15.75" x14ac:dyDescent="0.25">
      <c r="B654" s="34">
        <v>642</v>
      </c>
      <c r="C654" s="682"/>
      <c r="D654" s="15" t="s">
        <v>948</v>
      </c>
      <c r="E654" s="116">
        <v>5</v>
      </c>
      <c r="F654" s="116">
        <v>21</v>
      </c>
      <c r="G654" s="116">
        <v>19</v>
      </c>
      <c r="H654" s="69">
        <v>1789.1</v>
      </c>
      <c r="I654" s="69">
        <v>48</v>
      </c>
      <c r="J654" s="80">
        <v>0.21474484377620037</v>
      </c>
      <c r="K654" s="69">
        <v>384.20000000000005</v>
      </c>
      <c r="L654" s="80">
        <v>0</v>
      </c>
      <c r="M654" s="69">
        <v>0</v>
      </c>
      <c r="N654" s="80">
        <v>0</v>
      </c>
      <c r="O654" s="69">
        <v>0</v>
      </c>
      <c r="P654" s="69">
        <v>0</v>
      </c>
      <c r="Q654" s="69">
        <v>0</v>
      </c>
      <c r="R654" s="69">
        <v>0</v>
      </c>
      <c r="S654" s="69">
        <v>0</v>
      </c>
      <c r="T654" s="69">
        <v>220.24923916666665</v>
      </c>
      <c r="U654" s="80">
        <v>0.23570000000000002</v>
      </c>
      <c r="V654" s="69"/>
      <c r="W654" s="80">
        <f t="shared" si="250"/>
        <v>0.23570000000000002</v>
      </c>
      <c r="X654" s="69">
        <v>421.69087000000002</v>
      </c>
      <c r="Y654" s="69">
        <v>0</v>
      </c>
      <c r="Z654" s="69">
        <v>0</v>
      </c>
      <c r="AA654" s="69">
        <v>0</v>
      </c>
      <c r="AB654" s="60">
        <f>H654+I654+K654+M654+O654+P654+Q654+R654+S654+T654+V654+X654+Y654+Z654+AA654</f>
        <v>2863.2401091666666</v>
      </c>
      <c r="AC654" s="143">
        <v>203</v>
      </c>
      <c r="AD654" s="69">
        <f>AC654+Y654+X654+V654</f>
        <v>624.69087000000002</v>
      </c>
      <c r="AE654" s="69">
        <f>H654+I654+K654+M654+O654+Q654+R654+S654+T654+Z654+AA654</f>
        <v>2441.5492391666667</v>
      </c>
      <c r="AF654" s="277">
        <f t="shared" si="248"/>
        <v>0.7</v>
      </c>
      <c r="AG654" s="278">
        <f>H654*AF654</f>
        <v>1252.3699999999999</v>
      </c>
      <c r="AH654" s="278"/>
      <c r="AI654" s="225">
        <v>627.70000000000005</v>
      </c>
      <c r="AJ654" s="238">
        <v>0.70001166508300272</v>
      </c>
      <c r="AK654" s="60">
        <v>1252.3908700000002</v>
      </c>
      <c r="AL654" s="69">
        <v>143</v>
      </c>
      <c r="AM654" s="438">
        <v>5.0999999999999997E-2</v>
      </c>
      <c r="AN654" s="69">
        <v>91.2</v>
      </c>
    </row>
    <row r="655" spans="2:40" s="1" customFormat="1" ht="15.75" x14ac:dyDescent="0.25">
      <c r="B655" s="34">
        <v>643</v>
      </c>
      <c r="C655" s="682"/>
      <c r="D655" s="15" t="s">
        <v>949</v>
      </c>
      <c r="E655" s="116">
        <v>3</v>
      </c>
      <c r="F655" s="116">
        <v>17</v>
      </c>
      <c r="G655" s="116">
        <v>17</v>
      </c>
      <c r="H655" s="69">
        <v>1577.9000000000003</v>
      </c>
      <c r="I655" s="69">
        <v>70.800000000000011</v>
      </c>
      <c r="J655" s="80">
        <v>0.35090943659293994</v>
      </c>
      <c r="K655" s="69">
        <v>553.70000000000005</v>
      </c>
      <c r="L655" s="80">
        <v>0</v>
      </c>
      <c r="M655" s="69">
        <v>0</v>
      </c>
      <c r="N655" s="80">
        <v>0</v>
      </c>
      <c r="O655" s="69">
        <v>0</v>
      </c>
      <c r="P655" s="69">
        <v>0</v>
      </c>
      <c r="Q655" s="69">
        <v>0</v>
      </c>
      <c r="R655" s="69">
        <v>37.9</v>
      </c>
      <c r="S655" s="69">
        <v>4.2</v>
      </c>
      <c r="T655" s="69">
        <v>217.2494816666667</v>
      </c>
      <c r="U655" s="80">
        <v>0.22935153051524174</v>
      </c>
      <c r="V655" s="69"/>
      <c r="W655" s="80">
        <f t="shared" si="250"/>
        <v>0.22935153051524174</v>
      </c>
      <c r="X655" s="69">
        <v>361.89377999999999</v>
      </c>
      <c r="Y655" s="69">
        <v>0</v>
      </c>
      <c r="Z655" s="69">
        <v>0</v>
      </c>
      <c r="AA655" s="69">
        <v>0</v>
      </c>
      <c r="AB655" s="60">
        <f>H655+I655+K655+M655+O655+P655+Q655+R655+S655+T655+V655+X655+Y655+Z655+AA655</f>
        <v>2823.6432616666671</v>
      </c>
      <c r="AC655" s="143">
        <v>200.2</v>
      </c>
      <c r="AD655" s="69">
        <f>AC655+Y655+X655+V655</f>
        <v>562.09377999999992</v>
      </c>
      <c r="AE655" s="69">
        <f>H655+I655+K655+M655+O655+Q655+R655+S655+T655+Z655+AA655</f>
        <v>2461.7494816666672</v>
      </c>
      <c r="AF655" s="277">
        <f t="shared" si="248"/>
        <v>0.7</v>
      </c>
      <c r="AG655" s="278">
        <f>H655*AF655</f>
        <v>1104.5300000000002</v>
      </c>
      <c r="AH655" s="278"/>
      <c r="AI655" s="225">
        <v>542.4</v>
      </c>
      <c r="AJ655" s="238">
        <v>0.69997704544014172</v>
      </c>
      <c r="AK655" s="60">
        <v>1104.4937799999998</v>
      </c>
      <c r="AL655" s="69">
        <v>132</v>
      </c>
      <c r="AM655" s="438">
        <v>5.0999999999999997E-2</v>
      </c>
      <c r="AN655" s="69">
        <v>80.5</v>
      </c>
    </row>
    <row r="656" spans="2:40" s="1" customFormat="1" ht="15.75" x14ac:dyDescent="0.25">
      <c r="B656" s="34">
        <v>644</v>
      </c>
      <c r="C656" s="682"/>
      <c r="D656" s="15" t="s">
        <v>950</v>
      </c>
      <c r="E656" s="116">
        <v>2</v>
      </c>
      <c r="F656" s="116">
        <v>18</v>
      </c>
      <c r="G656" s="116">
        <v>15</v>
      </c>
      <c r="H656" s="69">
        <v>1445.8000000000002</v>
      </c>
      <c r="I656" s="69">
        <v>54</v>
      </c>
      <c r="J656" s="80">
        <v>0.3182321206252593</v>
      </c>
      <c r="K656" s="69">
        <v>460.09999999999997</v>
      </c>
      <c r="L656" s="80">
        <v>0</v>
      </c>
      <c r="M656" s="69">
        <v>0</v>
      </c>
      <c r="N656" s="80">
        <v>0</v>
      </c>
      <c r="O656" s="69">
        <v>0</v>
      </c>
      <c r="P656" s="69">
        <v>0</v>
      </c>
      <c r="Q656" s="69">
        <v>0</v>
      </c>
      <c r="R656" s="69">
        <v>37.9</v>
      </c>
      <c r="S656" s="69">
        <v>4.3</v>
      </c>
      <c r="T656" s="69">
        <v>194.44648416666664</v>
      </c>
      <c r="U656" s="80">
        <v>0.22877148291603258</v>
      </c>
      <c r="V656" s="69"/>
      <c r="W656" s="80">
        <f t="shared" si="250"/>
        <v>0.22877148291603258</v>
      </c>
      <c r="X656" s="69">
        <v>330.75780999999995</v>
      </c>
      <c r="Y656" s="69">
        <v>0</v>
      </c>
      <c r="Z656" s="69">
        <v>0</v>
      </c>
      <c r="AA656" s="69">
        <v>0</v>
      </c>
      <c r="AB656" s="60">
        <f>H656+I656+K656+M656+O656+P656+Q656+R656+S656+T656+V656+X656+Y656+Z656+AA656</f>
        <v>2527.3042941666668</v>
      </c>
      <c r="AC656" s="143">
        <v>179.2</v>
      </c>
      <c r="AD656" s="69">
        <f>AC656+Y656+X656+V656</f>
        <v>509.95780999999994</v>
      </c>
      <c r="AE656" s="69">
        <f>H656+I656+K656+M656+O656+Q656+R656+S656+T656+Z656+AA656</f>
        <v>2196.5464841666667</v>
      </c>
      <c r="AF656" s="277">
        <f t="shared" si="248"/>
        <v>0.7</v>
      </c>
      <c r="AG656" s="278">
        <f>H656*AF656</f>
        <v>1012.0600000000001</v>
      </c>
      <c r="AH656" s="278"/>
      <c r="AI656" s="225">
        <v>502.1</v>
      </c>
      <c r="AJ656" s="238">
        <v>0.69999848526767183</v>
      </c>
      <c r="AK656" s="60">
        <v>1012.05781</v>
      </c>
      <c r="AL656" s="69"/>
      <c r="AM656" s="438">
        <v>0</v>
      </c>
      <c r="AN656" s="69">
        <v>0</v>
      </c>
    </row>
    <row r="657" spans="2:40" s="1" customFormat="1" ht="15.75" x14ac:dyDescent="0.25">
      <c r="B657" s="34">
        <v>645</v>
      </c>
      <c r="C657" s="682" t="s">
        <v>491</v>
      </c>
      <c r="D657" s="21" t="s">
        <v>124</v>
      </c>
      <c r="E657" s="125">
        <f t="shared" ref="E657:AB657" si="273">SUM(E658:E659)</f>
        <v>6</v>
      </c>
      <c r="F657" s="125">
        <f t="shared" si="273"/>
        <v>42</v>
      </c>
      <c r="G657" s="125">
        <f t="shared" si="273"/>
        <v>40</v>
      </c>
      <c r="H657" s="57">
        <f t="shared" si="273"/>
        <v>3758.6000000000004</v>
      </c>
      <c r="I657" s="57">
        <f t="shared" si="273"/>
        <v>118.80000000000001</v>
      </c>
      <c r="J657" s="82">
        <f>K657/H657</f>
        <v>0.25879316766881283</v>
      </c>
      <c r="K657" s="57">
        <f t="shared" si="273"/>
        <v>972.7</v>
      </c>
      <c r="L657" s="82">
        <f>M657/H657</f>
        <v>0</v>
      </c>
      <c r="M657" s="57">
        <f t="shared" si="273"/>
        <v>0</v>
      </c>
      <c r="N657" s="82">
        <f t="shared" si="273"/>
        <v>0</v>
      </c>
      <c r="O657" s="57">
        <f t="shared" si="273"/>
        <v>0</v>
      </c>
      <c r="P657" s="57">
        <f t="shared" si="273"/>
        <v>0</v>
      </c>
      <c r="Q657" s="57">
        <f t="shared" si="273"/>
        <v>0</v>
      </c>
      <c r="R657" s="57">
        <f t="shared" si="273"/>
        <v>113.69999999999999</v>
      </c>
      <c r="S657" s="57">
        <f t="shared" si="273"/>
        <v>12.7</v>
      </c>
      <c r="T657" s="57">
        <f t="shared" si="273"/>
        <v>486.07085583333333</v>
      </c>
      <c r="U657" s="82">
        <f>V657/H657</f>
        <v>0</v>
      </c>
      <c r="V657" s="57">
        <f t="shared" si="273"/>
        <v>0</v>
      </c>
      <c r="W657" s="82">
        <f t="shared" si="250"/>
        <v>0.22770453626350234</v>
      </c>
      <c r="X657" s="57">
        <f t="shared" ref="X657" si="274">SUM(X658:X659)</f>
        <v>855.85027000000002</v>
      </c>
      <c r="Y657" s="57">
        <f t="shared" si="273"/>
        <v>0</v>
      </c>
      <c r="Z657" s="57">
        <f t="shared" si="273"/>
        <v>0</v>
      </c>
      <c r="AA657" s="57">
        <f t="shared" si="273"/>
        <v>0</v>
      </c>
      <c r="AB657" s="57">
        <f t="shared" si="273"/>
        <v>6318.4211258333326</v>
      </c>
      <c r="AC657" s="141">
        <f>SUM(AC658:AC659)</f>
        <v>448</v>
      </c>
      <c r="AD657" s="141">
        <f>SUM(AD658:AD659)</f>
        <v>1303.8502699999999</v>
      </c>
      <c r="AE657" s="141">
        <f>SUM(AE658:AE659)</f>
        <v>5462.5708558333336</v>
      </c>
      <c r="AF657" s="269">
        <f t="shared" si="248"/>
        <v>0.7</v>
      </c>
      <c r="AG657" s="270">
        <f>SUM(AG658:AG659)</f>
        <v>2631.02</v>
      </c>
      <c r="AH657" s="270"/>
      <c r="AI657" s="141">
        <v>1327.1999999999998</v>
      </c>
      <c r="AJ657" s="233">
        <v>0.70000805353056972</v>
      </c>
      <c r="AK657" s="57">
        <v>2631.0502699999997</v>
      </c>
      <c r="AL657" s="57"/>
      <c r="AM657" s="433">
        <v>0</v>
      </c>
      <c r="AN657" s="57">
        <v>0</v>
      </c>
    </row>
    <row r="658" spans="2:40" s="1" customFormat="1" ht="15.75" x14ac:dyDescent="0.25">
      <c r="B658" s="34">
        <v>646</v>
      </c>
      <c r="C658" s="682"/>
      <c r="D658" s="15" t="s">
        <v>951</v>
      </c>
      <c r="E658" s="116">
        <v>3</v>
      </c>
      <c r="F658" s="116">
        <v>24</v>
      </c>
      <c r="G658" s="116">
        <v>24</v>
      </c>
      <c r="H658" s="69">
        <v>2181.4</v>
      </c>
      <c r="I658" s="69">
        <v>60</v>
      </c>
      <c r="J658" s="80">
        <v>0.21706243696708535</v>
      </c>
      <c r="K658" s="69">
        <v>473.5</v>
      </c>
      <c r="L658" s="80">
        <v>0</v>
      </c>
      <c r="M658" s="69">
        <v>0</v>
      </c>
      <c r="N658" s="80">
        <v>0</v>
      </c>
      <c r="O658" s="69">
        <v>0</v>
      </c>
      <c r="P658" s="69">
        <v>0</v>
      </c>
      <c r="Q658" s="69">
        <v>0</v>
      </c>
      <c r="R658" s="69">
        <v>75.8</v>
      </c>
      <c r="S658" s="69">
        <v>8.5</v>
      </c>
      <c r="T658" s="69">
        <v>274.43512333333337</v>
      </c>
      <c r="U658" s="80">
        <v>0.22651576052076647</v>
      </c>
      <c r="V658" s="69"/>
      <c r="W658" s="80">
        <f t="shared" si="250"/>
        <v>0.22651576052076647</v>
      </c>
      <c r="X658" s="69">
        <v>494.12148000000002</v>
      </c>
      <c r="Y658" s="69">
        <v>0</v>
      </c>
      <c r="Z658" s="69">
        <v>0</v>
      </c>
      <c r="AA658" s="69">
        <v>0</v>
      </c>
      <c r="AB658" s="60">
        <f>H658+I658+K658+M658+O658+P658+Q658+R658+S658+T658+V658+X658+Y658+Z658+AA658</f>
        <v>3567.7566033333333</v>
      </c>
      <c r="AC658" s="143">
        <v>253</v>
      </c>
      <c r="AD658" s="69">
        <f>AC658+Y658+X658+V658</f>
        <v>747.12148000000002</v>
      </c>
      <c r="AE658" s="69">
        <f>H658+I658+K658+M658+O658+Q658+R658+S658+T658+Z658+AA658</f>
        <v>3073.6351233333335</v>
      </c>
      <c r="AF658" s="277">
        <f t="shared" si="248"/>
        <v>0.7</v>
      </c>
      <c r="AG658" s="278">
        <f>H658*AF658</f>
        <v>1526.98</v>
      </c>
      <c r="AH658" s="278"/>
      <c r="AI658" s="225">
        <v>779.9</v>
      </c>
      <c r="AJ658" s="238">
        <v>0.70001901531126787</v>
      </c>
      <c r="AK658" s="60">
        <v>1527.0214799999999</v>
      </c>
      <c r="AL658" s="69"/>
      <c r="AM658" s="438">
        <v>0</v>
      </c>
      <c r="AN658" s="69">
        <v>0</v>
      </c>
    </row>
    <row r="659" spans="2:40" s="1" customFormat="1" ht="15.75" x14ac:dyDescent="0.25">
      <c r="B659" s="34">
        <v>647</v>
      </c>
      <c r="C659" s="682"/>
      <c r="D659" s="15" t="s">
        <v>952</v>
      </c>
      <c r="E659" s="116">
        <v>3</v>
      </c>
      <c r="F659" s="116">
        <v>18</v>
      </c>
      <c r="G659" s="116">
        <v>16</v>
      </c>
      <c r="H659" s="69">
        <v>1577.2</v>
      </c>
      <c r="I659" s="69">
        <v>58.800000000000004</v>
      </c>
      <c r="J659" s="80">
        <v>0.31651027136697946</v>
      </c>
      <c r="K659" s="69">
        <v>499.20000000000005</v>
      </c>
      <c r="L659" s="80">
        <v>0</v>
      </c>
      <c r="M659" s="69">
        <v>0</v>
      </c>
      <c r="N659" s="80">
        <v>0</v>
      </c>
      <c r="O659" s="69">
        <v>0</v>
      </c>
      <c r="P659" s="69">
        <v>0</v>
      </c>
      <c r="Q659" s="69">
        <v>0</v>
      </c>
      <c r="R659" s="69">
        <v>37.9</v>
      </c>
      <c r="S659" s="69">
        <v>4.2</v>
      </c>
      <c r="T659" s="69">
        <v>211.63573249999999</v>
      </c>
      <c r="U659" s="80">
        <v>0.22934871290895256</v>
      </c>
      <c r="V659" s="69"/>
      <c r="W659" s="80">
        <f t="shared" si="250"/>
        <v>0.22934871290895256</v>
      </c>
      <c r="X659" s="69">
        <v>361.72879</v>
      </c>
      <c r="Y659" s="69">
        <v>0</v>
      </c>
      <c r="Z659" s="69">
        <v>0</v>
      </c>
      <c r="AA659" s="69">
        <v>0</v>
      </c>
      <c r="AB659" s="60">
        <f>H659+I659+K659+M659+O659+P659+Q659+R659+S659+T659+V659+X659+Y659+Z659+AA659</f>
        <v>2750.6645224999997</v>
      </c>
      <c r="AC659" s="143">
        <v>195</v>
      </c>
      <c r="AD659" s="69">
        <f>AC659+Y659+X659+V659</f>
        <v>556.72879</v>
      </c>
      <c r="AE659" s="69">
        <f>H659+I659+K659+M659+O659+Q659+R659+S659+T659+Z659+AA659</f>
        <v>2388.9357324999996</v>
      </c>
      <c r="AF659" s="277">
        <f t="shared" si="248"/>
        <v>0.7</v>
      </c>
      <c r="AG659" s="278">
        <f>H659*AF659</f>
        <v>1104.04</v>
      </c>
      <c r="AH659" s="278"/>
      <c r="AI659" s="225">
        <v>547.29999999999995</v>
      </c>
      <c r="AJ659" s="238">
        <v>0.69999289246766405</v>
      </c>
      <c r="AK659" s="60">
        <v>1104.0287899999998</v>
      </c>
      <c r="AL659" s="69"/>
      <c r="AM659" s="438">
        <v>0</v>
      </c>
      <c r="AN659" s="69">
        <v>0</v>
      </c>
    </row>
    <row r="660" spans="2:40" s="1" customFormat="1" ht="15.75" x14ac:dyDescent="0.25">
      <c r="B660" s="34">
        <v>648</v>
      </c>
      <c r="C660" s="682" t="s">
        <v>492</v>
      </c>
      <c r="D660" s="21" t="s">
        <v>124</v>
      </c>
      <c r="E660" s="125">
        <f t="shared" ref="E660:AB660" si="275">SUM(E661:E662)</f>
        <v>6</v>
      </c>
      <c r="F660" s="125">
        <f t="shared" si="275"/>
        <v>37</v>
      </c>
      <c r="G660" s="125">
        <f t="shared" si="275"/>
        <v>37</v>
      </c>
      <c r="H660" s="57">
        <f t="shared" si="275"/>
        <v>3462.9</v>
      </c>
      <c r="I660" s="57">
        <f t="shared" si="275"/>
        <v>128.4</v>
      </c>
      <c r="J660" s="82">
        <f>K660/H660</f>
        <v>0.29524387074417396</v>
      </c>
      <c r="K660" s="57">
        <f t="shared" si="275"/>
        <v>1022.4</v>
      </c>
      <c r="L660" s="82">
        <f>M660/H660</f>
        <v>0</v>
      </c>
      <c r="M660" s="57">
        <f t="shared" si="275"/>
        <v>0</v>
      </c>
      <c r="N660" s="82">
        <f t="shared" si="275"/>
        <v>0</v>
      </c>
      <c r="O660" s="57">
        <f t="shared" si="275"/>
        <v>0</v>
      </c>
      <c r="P660" s="57">
        <f t="shared" si="275"/>
        <v>0</v>
      </c>
      <c r="Q660" s="57">
        <f t="shared" si="275"/>
        <v>0</v>
      </c>
      <c r="R660" s="57">
        <f t="shared" si="275"/>
        <v>113.69999999999999</v>
      </c>
      <c r="S660" s="57">
        <f t="shared" si="275"/>
        <v>8.4</v>
      </c>
      <c r="T660" s="57">
        <f t="shared" si="275"/>
        <v>460.26281500000005</v>
      </c>
      <c r="U660" s="82">
        <f>V660/H660</f>
        <v>0</v>
      </c>
      <c r="V660" s="57">
        <f t="shared" si="275"/>
        <v>0</v>
      </c>
      <c r="W660" s="82">
        <f t="shared" si="250"/>
        <v>0.22702179675994108</v>
      </c>
      <c r="X660" s="57">
        <f t="shared" ref="X660" si="276">SUM(X661:X662)</f>
        <v>786.15377999999998</v>
      </c>
      <c r="Y660" s="57">
        <f t="shared" si="275"/>
        <v>0</v>
      </c>
      <c r="Z660" s="57">
        <f t="shared" si="275"/>
        <v>0</v>
      </c>
      <c r="AA660" s="57">
        <f t="shared" si="275"/>
        <v>0</v>
      </c>
      <c r="AB660" s="57">
        <f t="shared" si="275"/>
        <v>5982.2165949999999</v>
      </c>
      <c r="AC660" s="141">
        <f>SUM(AC661:AC662)</f>
        <v>424.20000000000005</v>
      </c>
      <c r="AD660" s="141">
        <f>SUM(AD661:AD662)</f>
        <v>1210.3537799999999</v>
      </c>
      <c r="AE660" s="141">
        <f>SUM(AE661:AE662)</f>
        <v>5196.0628150000002</v>
      </c>
      <c r="AF660" s="269">
        <f t="shared" si="248"/>
        <v>0.7</v>
      </c>
      <c r="AG660" s="270">
        <f>SUM(AG661:AG662)</f>
        <v>2424.0299999999997</v>
      </c>
      <c r="AH660" s="270"/>
      <c r="AI660" s="141">
        <v>1213.5999999999999</v>
      </c>
      <c r="AJ660" s="233">
        <v>0.69997798954633395</v>
      </c>
      <c r="AK660" s="57">
        <v>2423.9537799999998</v>
      </c>
      <c r="AL660" s="57"/>
      <c r="AM660" s="433">
        <v>0</v>
      </c>
      <c r="AN660" s="57">
        <v>68.5</v>
      </c>
    </row>
    <row r="661" spans="2:40" s="1" customFormat="1" ht="15.75" x14ac:dyDescent="0.25">
      <c r="B661" s="34">
        <v>649</v>
      </c>
      <c r="C661" s="682"/>
      <c r="D661" s="15" t="s">
        <v>953</v>
      </c>
      <c r="E661" s="116">
        <v>3</v>
      </c>
      <c r="F661" s="116">
        <v>15</v>
      </c>
      <c r="G661" s="116">
        <v>15</v>
      </c>
      <c r="H661" s="69">
        <v>1342.6999999999998</v>
      </c>
      <c r="I661" s="69">
        <v>55.2</v>
      </c>
      <c r="J661" s="80">
        <v>0.30312057793997171</v>
      </c>
      <c r="K661" s="69">
        <v>407</v>
      </c>
      <c r="L661" s="80">
        <v>0</v>
      </c>
      <c r="M661" s="69">
        <v>0</v>
      </c>
      <c r="N661" s="80">
        <v>0</v>
      </c>
      <c r="O661" s="69">
        <v>0</v>
      </c>
      <c r="P661" s="69">
        <v>0</v>
      </c>
      <c r="Q661" s="69">
        <v>0</v>
      </c>
      <c r="R661" s="69">
        <v>37.9</v>
      </c>
      <c r="S661" s="69">
        <v>4.2</v>
      </c>
      <c r="T661" s="69">
        <v>179.50476166666667</v>
      </c>
      <c r="U661" s="80">
        <v>0.22823947270425265</v>
      </c>
      <c r="V661" s="69"/>
      <c r="W661" s="80">
        <f t="shared" si="250"/>
        <v>0.22823947270425265</v>
      </c>
      <c r="X661" s="69">
        <v>306.45713999999998</v>
      </c>
      <c r="Y661" s="69">
        <v>0</v>
      </c>
      <c r="Z661" s="69">
        <v>0</v>
      </c>
      <c r="AA661" s="69">
        <v>0</v>
      </c>
      <c r="AB661" s="60">
        <f>H661+I661+K661+M661+O661+P661+Q661+R661+S661+T661+V661+X661+Y661+Z661+AA661</f>
        <v>2332.9619016666666</v>
      </c>
      <c r="AC661" s="143">
        <v>165.4</v>
      </c>
      <c r="AD661" s="69">
        <f>AC661+Y661+X661+V661</f>
        <v>471.85713999999996</v>
      </c>
      <c r="AE661" s="69">
        <f>H661+I661+K661+M661+O661+Q661+R661+S661+T661+Z661+AA661</f>
        <v>2026.5047616666666</v>
      </c>
      <c r="AF661" s="277">
        <f t="shared" si="248"/>
        <v>0.7</v>
      </c>
      <c r="AG661" s="278">
        <f>H661*AF661</f>
        <v>939.88999999999976</v>
      </c>
      <c r="AH661" s="278"/>
      <c r="AI661" s="225">
        <v>468</v>
      </c>
      <c r="AJ661" s="238">
        <v>0.6999755269233634</v>
      </c>
      <c r="AK661" s="60">
        <v>939.85713999999996</v>
      </c>
      <c r="AL661" s="69">
        <v>109</v>
      </c>
      <c r="AM661" s="438">
        <v>5.0999999999999997E-2</v>
      </c>
      <c r="AN661" s="69">
        <v>68.5</v>
      </c>
    </row>
    <row r="662" spans="2:40" s="1" customFormat="1" ht="15.75" x14ac:dyDescent="0.25">
      <c r="B662" s="34">
        <v>650</v>
      </c>
      <c r="C662" s="682"/>
      <c r="D662" s="15" t="s">
        <v>954</v>
      </c>
      <c r="E662" s="116">
        <v>3</v>
      </c>
      <c r="F662" s="116">
        <v>22</v>
      </c>
      <c r="G662" s="116">
        <v>22</v>
      </c>
      <c r="H662" s="69">
        <v>2120.2000000000003</v>
      </c>
      <c r="I662" s="69">
        <v>73.2</v>
      </c>
      <c r="J662" s="80">
        <v>0.29025563626073009</v>
      </c>
      <c r="K662" s="69">
        <v>615.4</v>
      </c>
      <c r="L662" s="80">
        <v>0</v>
      </c>
      <c r="M662" s="69">
        <v>0</v>
      </c>
      <c r="N662" s="80">
        <v>0</v>
      </c>
      <c r="O662" s="69">
        <v>0</v>
      </c>
      <c r="P662" s="69">
        <v>0</v>
      </c>
      <c r="Q662" s="69">
        <v>0</v>
      </c>
      <c r="R662" s="69">
        <v>75.8</v>
      </c>
      <c r="S662" s="69">
        <v>4.2</v>
      </c>
      <c r="T662" s="69">
        <v>280.75805333333335</v>
      </c>
      <c r="U662" s="80">
        <v>0.22625065559852842</v>
      </c>
      <c r="V662" s="69"/>
      <c r="W662" s="80">
        <f t="shared" si="250"/>
        <v>0.22625065559852842</v>
      </c>
      <c r="X662" s="69">
        <v>479.69664</v>
      </c>
      <c r="Y662" s="69">
        <v>0</v>
      </c>
      <c r="Z662" s="69">
        <v>0</v>
      </c>
      <c r="AA662" s="69">
        <v>0</v>
      </c>
      <c r="AB662" s="60">
        <f>H662+I662+K662+M662+O662+P662+Q662+R662+S662+T662+V662+X662+Y662+Z662+AA662</f>
        <v>3649.2546933333338</v>
      </c>
      <c r="AC662" s="143">
        <v>258.8</v>
      </c>
      <c r="AD662" s="69">
        <f>AC662+Y662+X662+V662</f>
        <v>738.49664000000007</v>
      </c>
      <c r="AE662" s="69">
        <f>H662+I662+K662+M662+O662+Q662+R662+S662+T662+Z662+AA662</f>
        <v>3169.5580533333336</v>
      </c>
      <c r="AF662" s="277">
        <f t="shared" ref="AF662:AF725" si="277">$AF$6</f>
        <v>0.7</v>
      </c>
      <c r="AG662" s="278">
        <f>H662*AF662</f>
        <v>1484.14</v>
      </c>
      <c r="AH662" s="278"/>
      <c r="AI662" s="225">
        <v>745.6</v>
      </c>
      <c r="AJ662" s="238">
        <v>0.69997954909914162</v>
      </c>
      <c r="AK662" s="60">
        <v>1484.0966400000002</v>
      </c>
      <c r="AL662" s="69"/>
      <c r="AM662" s="438">
        <v>0</v>
      </c>
      <c r="AN662" s="69">
        <v>0</v>
      </c>
    </row>
    <row r="663" spans="2:40" s="1" customFormat="1" ht="15.75" x14ac:dyDescent="0.25">
      <c r="B663" s="34">
        <v>651</v>
      </c>
      <c r="C663" s="682" t="s">
        <v>493</v>
      </c>
      <c r="D663" s="21" t="s">
        <v>124</v>
      </c>
      <c r="E663" s="125">
        <f t="shared" ref="E663:AB663" si="278">SUM(E664:E666)</f>
        <v>8</v>
      </c>
      <c r="F663" s="125">
        <f t="shared" si="278"/>
        <v>50</v>
      </c>
      <c r="G663" s="125">
        <f t="shared" si="278"/>
        <v>48</v>
      </c>
      <c r="H663" s="57">
        <f t="shared" si="278"/>
        <v>4357.1000000000004</v>
      </c>
      <c r="I663" s="57">
        <f t="shared" si="278"/>
        <v>170.4</v>
      </c>
      <c r="J663" s="82">
        <f>K663/H663</f>
        <v>0.28096669803309537</v>
      </c>
      <c r="K663" s="57">
        <f t="shared" si="278"/>
        <v>1224.2</v>
      </c>
      <c r="L663" s="82">
        <f>M663/H663</f>
        <v>0</v>
      </c>
      <c r="M663" s="57">
        <f t="shared" si="278"/>
        <v>0</v>
      </c>
      <c r="N663" s="82">
        <f t="shared" si="278"/>
        <v>0</v>
      </c>
      <c r="O663" s="57">
        <f t="shared" si="278"/>
        <v>0</v>
      </c>
      <c r="P663" s="57">
        <f t="shared" si="278"/>
        <v>0</v>
      </c>
      <c r="Q663" s="57">
        <f t="shared" si="278"/>
        <v>0</v>
      </c>
      <c r="R663" s="57">
        <f t="shared" si="278"/>
        <v>75.8</v>
      </c>
      <c r="S663" s="57">
        <f t="shared" si="278"/>
        <v>8.5</v>
      </c>
      <c r="T663" s="57">
        <f t="shared" si="278"/>
        <v>570.33616416666666</v>
      </c>
      <c r="U663" s="82">
        <f>V663/H663</f>
        <v>0</v>
      </c>
      <c r="V663" s="57">
        <f t="shared" si="278"/>
        <v>0</v>
      </c>
      <c r="W663" s="82">
        <f t="shared" si="250"/>
        <v>0.23110187280530628</v>
      </c>
      <c r="X663" s="57">
        <f t="shared" ref="X663" si="279">SUM(X664:X666)</f>
        <v>1006.93397</v>
      </c>
      <c r="Y663" s="57">
        <f t="shared" si="278"/>
        <v>0</v>
      </c>
      <c r="Z663" s="57">
        <f t="shared" si="278"/>
        <v>0</v>
      </c>
      <c r="AA663" s="57">
        <f t="shared" si="278"/>
        <v>0</v>
      </c>
      <c r="AB663" s="57">
        <f t="shared" si="278"/>
        <v>7413.2701341666661</v>
      </c>
      <c r="AC663" s="141">
        <f>SUM(AC664:AC666)</f>
        <v>525.70000000000005</v>
      </c>
      <c r="AD663" s="141">
        <f>SUM(AD664:AD666)</f>
        <v>1532.6339699999999</v>
      </c>
      <c r="AE663" s="141">
        <f>SUM(AE664:AE666)</f>
        <v>6406.336164166667</v>
      </c>
      <c r="AF663" s="269">
        <f t="shared" si="277"/>
        <v>0.7</v>
      </c>
      <c r="AG663" s="270">
        <f>SUM(AG664:AG666)</f>
        <v>3049.9700000000003</v>
      </c>
      <c r="AH663" s="270"/>
      <c r="AI663" s="141">
        <v>1517.4</v>
      </c>
      <c r="AJ663" s="233">
        <v>0.70001468178375514</v>
      </c>
      <c r="AK663" s="57">
        <v>3050.03397</v>
      </c>
      <c r="AL663" s="57"/>
      <c r="AM663" s="433">
        <v>0</v>
      </c>
      <c r="AN663" s="57">
        <v>187.39999999999998</v>
      </c>
    </row>
    <row r="664" spans="2:40" s="1" customFormat="1" ht="15.75" x14ac:dyDescent="0.25">
      <c r="B664" s="34">
        <v>652</v>
      </c>
      <c r="C664" s="682"/>
      <c r="D664" s="15" t="s">
        <v>955</v>
      </c>
      <c r="E664" s="116">
        <v>3</v>
      </c>
      <c r="F664" s="116">
        <v>15</v>
      </c>
      <c r="G664" s="116">
        <v>15</v>
      </c>
      <c r="H664" s="69">
        <v>1459.8000000000002</v>
      </c>
      <c r="I664" s="69">
        <v>51.6</v>
      </c>
      <c r="J664" s="80">
        <v>0.25695300726126863</v>
      </c>
      <c r="K664" s="69">
        <v>375.1</v>
      </c>
      <c r="L664" s="80">
        <v>0</v>
      </c>
      <c r="M664" s="69">
        <v>0</v>
      </c>
      <c r="N664" s="80">
        <v>0</v>
      </c>
      <c r="O664" s="69">
        <v>0</v>
      </c>
      <c r="P664" s="69">
        <v>0</v>
      </c>
      <c r="Q664" s="69">
        <v>0</v>
      </c>
      <c r="R664" s="69">
        <v>0</v>
      </c>
      <c r="S664" s="69">
        <v>0</v>
      </c>
      <c r="T664" s="69">
        <v>185.88123833333333</v>
      </c>
      <c r="U664" s="80">
        <v>0.23569999999999994</v>
      </c>
      <c r="V664" s="69"/>
      <c r="W664" s="80">
        <f t="shared" si="250"/>
        <v>0.23569999999999994</v>
      </c>
      <c r="X664" s="69">
        <v>344.07485999999994</v>
      </c>
      <c r="Y664" s="69">
        <v>0</v>
      </c>
      <c r="Z664" s="69">
        <v>0</v>
      </c>
      <c r="AA664" s="69">
        <v>0</v>
      </c>
      <c r="AB664" s="60">
        <f>H664+I664+K664+M664+O664+P664+Q664+R664+S664+T664+V664+X664+Y664+Z664+AA664</f>
        <v>2416.4560983333331</v>
      </c>
      <c r="AC664" s="143">
        <v>171.4</v>
      </c>
      <c r="AD664" s="69">
        <f>AC664+Y664+X664+V664</f>
        <v>515.47485999999992</v>
      </c>
      <c r="AE664" s="69">
        <f>H664+I664+K664+M664+O664+Q664+R664+S664+T664+Z664+AA664</f>
        <v>2072.3812383333334</v>
      </c>
      <c r="AF664" s="277">
        <f t="shared" si="277"/>
        <v>0.7</v>
      </c>
      <c r="AG664" s="278">
        <f>H664*AF664</f>
        <v>1021.86</v>
      </c>
      <c r="AH664" s="278"/>
      <c r="AI664" s="225">
        <v>506.4</v>
      </c>
      <c r="AJ664" s="238">
        <v>0.70001017947664046</v>
      </c>
      <c r="AK664" s="60">
        <v>1021.8748599999999</v>
      </c>
      <c r="AL664" s="69">
        <v>154</v>
      </c>
      <c r="AM664" s="438">
        <v>7.0999999999999994E-2</v>
      </c>
      <c r="AN664" s="69">
        <v>103.6</v>
      </c>
    </row>
    <row r="665" spans="2:40" s="1" customFormat="1" ht="15.75" x14ac:dyDescent="0.25">
      <c r="B665" s="34">
        <v>653</v>
      </c>
      <c r="C665" s="682"/>
      <c r="D665" s="15" t="s">
        <v>956</v>
      </c>
      <c r="E665" s="116">
        <v>3</v>
      </c>
      <c r="F665" s="116">
        <v>18</v>
      </c>
      <c r="G665" s="116">
        <v>18</v>
      </c>
      <c r="H665" s="69">
        <v>1642.8000000000002</v>
      </c>
      <c r="I665" s="69">
        <v>67.2</v>
      </c>
      <c r="J665" s="80">
        <v>0.31172388604821033</v>
      </c>
      <c r="K665" s="69">
        <v>512.1</v>
      </c>
      <c r="L665" s="80">
        <v>0</v>
      </c>
      <c r="M665" s="69">
        <v>0</v>
      </c>
      <c r="N665" s="80">
        <v>0</v>
      </c>
      <c r="O665" s="69">
        <v>0</v>
      </c>
      <c r="P665" s="69">
        <v>0</v>
      </c>
      <c r="Q665" s="69">
        <v>0</v>
      </c>
      <c r="R665" s="69">
        <v>37.9</v>
      </c>
      <c r="S665" s="69">
        <v>4.2</v>
      </c>
      <c r="T665" s="69">
        <v>220.16589249999998</v>
      </c>
      <c r="U665" s="80">
        <v>0.22960233138543948</v>
      </c>
      <c r="V665" s="69"/>
      <c r="W665" s="80">
        <f t="shared" ref="W665:W728" si="280">X665/H665</f>
        <v>0.22960233138543948</v>
      </c>
      <c r="X665" s="69">
        <v>377.19071000000002</v>
      </c>
      <c r="Y665" s="69">
        <v>0</v>
      </c>
      <c r="Z665" s="69">
        <v>0</v>
      </c>
      <c r="AA665" s="69">
        <v>0</v>
      </c>
      <c r="AB665" s="60">
        <f>H665+I665+K665+M665+O665+P665+Q665+R665+S665+T665+V665+X665+Y665+Z665+AA665</f>
        <v>2861.5566025000003</v>
      </c>
      <c r="AC665" s="143">
        <v>202.9</v>
      </c>
      <c r="AD665" s="69">
        <f>AC665+Y665+X665+V665</f>
        <v>580.09071000000006</v>
      </c>
      <c r="AE665" s="69">
        <f>H665+I665+K665+M665+O665+Q665+R665+S665+T665+Z665+AA665</f>
        <v>2484.3658925000004</v>
      </c>
      <c r="AF665" s="277">
        <f t="shared" si="277"/>
        <v>0.7</v>
      </c>
      <c r="AG665" s="278">
        <f>H665*AF665</f>
        <v>1149.96</v>
      </c>
      <c r="AH665" s="278"/>
      <c r="AI665" s="225">
        <v>569.9</v>
      </c>
      <c r="AJ665" s="238">
        <v>0.70001869369369363</v>
      </c>
      <c r="AK665" s="60">
        <v>1149.99071</v>
      </c>
      <c r="AL665" s="69">
        <v>122</v>
      </c>
      <c r="AM665" s="438">
        <v>5.0999999999999997E-2</v>
      </c>
      <c r="AN665" s="69">
        <v>83.8</v>
      </c>
    </row>
    <row r="666" spans="2:40" s="1" customFormat="1" ht="15.75" x14ac:dyDescent="0.25">
      <c r="B666" s="34">
        <v>654</v>
      </c>
      <c r="C666" s="682"/>
      <c r="D666" s="15" t="s">
        <v>957</v>
      </c>
      <c r="E666" s="116">
        <v>2</v>
      </c>
      <c r="F666" s="116">
        <v>17</v>
      </c>
      <c r="G666" s="116">
        <v>15</v>
      </c>
      <c r="H666" s="69">
        <v>1254.5</v>
      </c>
      <c r="I666" s="69">
        <v>51.599999999999994</v>
      </c>
      <c r="J666" s="80">
        <v>0.26863292148266243</v>
      </c>
      <c r="K666" s="69">
        <v>337</v>
      </c>
      <c r="L666" s="80">
        <v>0</v>
      </c>
      <c r="M666" s="69">
        <v>0</v>
      </c>
      <c r="N666" s="80">
        <v>0</v>
      </c>
      <c r="O666" s="69">
        <v>0</v>
      </c>
      <c r="P666" s="69">
        <v>0</v>
      </c>
      <c r="Q666" s="69">
        <v>0</v>
      </c>
      <c r="R666" s="69">
        <v>37.9</v>
      </c>
      <c r="S666" s="69">
        <v>4.3</v>
      </c>
      <c r="T666" s="69">
        <v>164.28903333333335</v>
      </c>
      <c r="U666" s="80">
        <v>0.22771494619370269</v>
      </c>
      <c r="V666" s="69"/>
      <c r="W666" s="80">
        <f t="shared" si="280"/>
        <v>0.22771494619370269</v>
      </c>
      <c r="X666" s="69">
        <v>285.66840000000002</v>
      </c>
      <c r="Y666" s="69">
        <v>0</v>
      </c>
      <c r="Z666" s="69">
        <v>0</v>
      </c>
      <c r="AA666" s="69">
        <v>0</v>
      </c>
      <c r="AB666" s="60">
        <f>H666+I666+K666+M666+O666+P666+Q666+R666+S666+T666+V666+X666+Y666+Z666+AA666</f>
        <v>2135.2574333333332</v>
      </c>
      <c r="AC666" s="143">
        <v>151.4</v>
      </c>
      <c r="AD666" s="69">
        <f>AC666+Y666+X666+V666</f>
        <v>437.0684</v>
      </c>
      <c r="AE666" s="69">
        <f>H666+I666+K666+M666+O666+Q666+R666+S666+T666+Z666+AA666</f>
        <v>1849.5890333333332</v>
      </c>
      <c r="AF666" s="277">
        <f t="shared" si="277"/>
        <v>0.7</v>
      </c>
      <c r="AG666" s="278">
        <f>H666*AF666</f>
        <v>878.15</v>
      </c>
      <c r="AH666" s="278"/>
      <c r="AI666" s="225">
        <v>441.1</v>
      </c>
      <c r="AJ666" s="238">
        <v>0.70001466719808692</v>
      </c>
      <c r="AK666" s="60">
        <v>878.16840000000002</v>
      </c>
      <c r="AL666" s="69"/>
      <c r="AM666" s="438">
        <v>0</v>
      </c>
      <c r="AN666" s="69">
        <v>0</v>
      </c>
    </row>
    <row r="667" spans="2:40" s="1" customFormat="1" ht="15.75" x14ac:dyDescent="0.25">
      <c r="B667" s="34">
        <v>655</v>
      </c>
      <c r="C667" s="682" t="s">
        <v>494</v>
      </c>
      <c r="D667" s="21" t="s">
        <v>124</v>
      </c>
      <c r="E667" s="125">
        <f>E668+E669</f>
        <v>8</v>
      </c>
      <c r="F667" s="125">
        <f>F668+F669</f>
        <v>40</v>
      </c>
      <c r="G667" s="125">
        <f t="shared" ref="G667:AB667" si="281">G668+G669</f>
        <v>38</v>
      </c>
      <c r="H667" s="57">
        <f t="shared" si="281"/>
        <v>3747.1000000000004</v>
      </c>
      <c r="I667" s="57">
        <f t="shared" si="281"/>
        <v>136.80000000000001</v>
      </c>
      <c r="J667" s="82">
        <f>K667/H667</f>
        <v>0.2918523658295748</v>
      </c>
      <c r="K667" s="57">
        <f t="shared" si="281"/>
        <v>1093.5999999999999</v>
      </c>
      <c r="L667" s="82">
        <f>M667/H667</f>
        <v>0</v>
      </c>
      <c r="M667" s="57">
        <f t="shared" si="281"/>
        <v>0</v>
      </c>
      <c r="N667" s="82">
        <f t="shared" si="281"/>
        <v>0</v>
      </c>
      <c r="O667" s="57">
        <f t="shared" si="281"/>
        <v>0</v>
      </c>
      <c r="P667" s="57">
        <f t="shared" si="281"/>
        <v>0</v>
      </c>
      <c r="Q667" s="57">
        <f t="shared" si="281"/>
        <v>0</v>
      </c>
      <c r="R667" s="57">
        <f t="shared" si="281"/>
        <v>75.8</v>
      </c>
      <c r="S667" s="57">
        <f t="shared" si="281"/>
        <v>8.4</v>
      </c>
      <c r="T667" s="57">
        <f t="shared" si="281"/>
        <v>485.55889083333341</v>
      </c>
      <c r="U667" s="82">
        <f>V667/H667</f>
        <v>0</v>
      </c>
      <c r="V667" s="57">
        <f t="shared" si="281"/>
        <v>0</v>
      </c>
      <c r="W667" s="82">
        <f t="shared" si="280"/>
        <v>0.22529601291665552</v>
      </c>
      <c r="X667" s="57">
        <f t="shared" ref="X667" si="282">X668+X669</f>
        <v>844.20668999999998</v>
      </c>
      <c r="Y667" s="57">
        <f t="shared" si="281"/>
        <v>0</v>
      </c>
      <c r="Z667" s="57">
        <f t="shared" si="281"/>
        <v>0</v>
      </c>
      <c r="AA667" s="57">
        <f t="shared" si="281"/>
        <v>0</v>
      </c>
      <c r="AB667" s="57">
        <f t="shared" si="281"/>
        <v>6391.4655808333337</v>
      </c>
      <c r="AC667" s="141">
        <f>SUM(AC668:AC669)</f>
        <v>447.5</v>
      </c>
      <c r="AD667" s="141">
        <f>SUM(AD668:AD669)</f>
        <v>1291.70669</v>
      </c>
      <c r="AE667" s="141">
        <f>SUM(AE668:AE669)</f>
        <v>5547.2588908333337</v>
      </c>
      <c r="AF667" s="269">
        <f t="shared" si="277"/>
        <v>0.7</v>
      </c>
      <c r="AG667" s="270">
        <f>SUM(AG668:AG669)</f>
        <v>2622.9700000000003</v>
      </c>
      <c r="AH667" s="270"/>
      <c r="AI667" s="141">
        <v>1331.3</v>
      </c>
      <c r="AJ667" s="233">
        <v>0.70000979157214915</v>
      </c>
      <c r="AK667" s="57">
        <v>2623.0066900000002</v>
      </c>
      <c r="AL667" s="57"/>
      <c r="AM667" s="433">
        <v>0</v>
      </c>
      <c r="AN667" s="57">
        <v>85.3</v>
      </c>
    </row>
    <row r="668" spans="2:40" s="1" customFormat="1" ht="15.75" x14ac:dyDescent="0.25">
      <c r="B668" s="34">
        <v>656</v>
      </c>
      <c r="C668" s="682"/>
      <c r="D668" s="15" t="s">
        <v>958</v>
      </c>
      <c r="E668" s="116">
        <v>5</v>
      </c>
      <c r="F668" s="116">
        <v>22</v>
      </c>
      <c r="G668" s="116">
        <v>22</v>
      </c>
      <c r="H668" s="69">
        <v>2074.6000000000004</v>
      </c>
      <c r="I668" s="69">
        <v>84</v>
      </c>
      <c r="J668" s="80">
        <v>0.2889713679745492</v>
      </c>
      <c r="K668" s="69">
        <v>599.49999999999989</v>
      </c>
      <c r="L668" s="80">
        <v>0</v>
      </c>
      <c r="M668" s="69">
        <v>0</v>
      </c>
      <c r="N668" s="80">
        <v>0</v>
      </c>
      <c r="O668" s="69">
        <v>0</v>
      </c>
      <c r="P668" s="69">
        <v>0</v>
      </c>
      <c r="Q668" s="69">
        <v>0</v>
      </c>
      <c r="R668" s="69">
        <v>37.9</v>
      </c>
      <c r="S668" s="69">
        <v>4.2</v>
      </c>
      <c r="T668" s="69">
        <v>273.31383083333338</v>
      </c>
      <c r="U668" s="80">
        <v>0.23087147883929429</v>
      </c>
      <c r="V668" s="69"/>
      <c r="W668" s="80">
        <f t="shared" si="280"/>
        <v>0.23087147883929429</v>
      </c>
      <c r="X668" s="69">
        <v>478.96597000000003</v>
      </c>
      <c r="Y668" s="69">
        <v>0</v>
      </c>
      <c r="Z668" s="69">
        <v>0</v>
      </c>
      <c r="AA668" s="69">
        <v>0</v>
      </c>
      <c r="AB668" s="60">
        <f>H668+I668+K668+M668+O668+P668+Q668+R668+S668+T668+V668+X668+Y668+Z668+AA668</f>
        <v>3552.4798008333337</v>
      </c>
      <c r="AC668" s="143">
        <v>251.9</v>
      </c>
      <c r="AD668" s="69">
        <f>AC668+Y668+X668+V668</f>
        <v>730.86597000000006</v>
      </c>
      <c r="AE668" s="69">
        <f>H668+I668+K668+M668+O668+Q668+R668+S668+T668+Z668+AA668</f>
        <v>3073.5138308333335</v>
      </c>
      <c r="AF668" s="277">
        <f t="shared" si="277"/>
        <v>0.7</v>
      </c>
      <c r="AG668" s="278">
        <f>H668*AF668</f>
        <v>1452.2200000000003</v>
      </c>
      <c r="AH668" s="278"/>
      <c r="AI668" s="225">
        <v>721.4</v>
      </c>
      <c r="AJ668" s="238">
        <v>0.70002215848838312</v>
      </c>
      <c r="AK668" s="60">
        <v>1452.2659699999999</v>
      </c>
      <c r="AL668" s="69"/>
      <c r="AM668" s="438">
        <v>0</v>
      </c>
      <c r="AN668" s="69">
        <v>0</v>
      </c>
    </row>
    <row r="669" spans="2:40" s="1" customFormat="1" ht="15.75" x14ac:dyDescent="0.25">
      <c r="B669" s="34">
        <v>657</v>
      </c>
      <c r="C669" s="682"/>
      <c r="D669" s="15" t="s">
        <v>959</v>
      </c>
      <c r="E669" s="116">
        <v>3</v>
      </c>
      <c r="F669" s="116">
        <v>18</v>
      </c>
      <c r="G669" s="116">
        <v>16</v>
      </c>
      <c r="H669" s="69">
        <v>1672.5000000000002</v>
      </c>
      <c r="I669" s="69">
        <v>52.800000000000004</v>
      </c>
      <c r="J669" s="80">
        <v>0.29542600896860982</v>
      </c>
      <c r="K669" s="69">
        <v>494.1</v>
      </c>
      <c r="L669" s="80">
        <v>0</v>
      </c>
      <c r="M669" s="69">
        <v>0</v>
      </c>
      <c r="N669" s="80">
        <v>0</v>
      </c>
      <c r="O669" s="69">
        <v>0</v>
      </c>
      <c r="P669" s="69">
        <v>0</v>
      </c>
      <c r="Q669" s="69">
        <v>0</v>
      </c>
      <c r="R669" s="69">
        <v>37.9</v>
      </c>
      <c r="S669" s="69">
        <v>4.2</v>
      </c>
      <c r="T669" s="69">
        <v>212.24506</v>
      </c>
      <c r="U669" s="80">
        <v>0.21838010164424512</v>
      </c>
      <c r="V669" s="69"/>
      <c r="W669" s="80">
        <f t="shared" si="280"/>
        <v>0.21838010164424512</v>
      </c>
      <c r="X669" s="69">
        <v>365.24072000000001</v>
      </c>
      <c r="Y669" s="69">
        <v>0</v>
      </c>
      <c r="Z669" s="69">
        <v>0</v>
      </c>
      <c r="AA669" s="69">
        <v>0</v>
      </c>
      <c r="AB669" s="60">
        <f>H669+I669+K669+M669+O669+P669+Q669+R669+S669+T669+V669+X669+Y669+Z669+AA669</f>
        <v>2838.98578</v>
      </c>
      <c r="AC669" s="143">
        <v>195.6</v>
      </c>
      <c r="AD669" s="69">
        <f>AC669+Y669+X669+V669</f>
        <v>560.84072000000003</v>
      </c>
      <c r="AE669" s="69">
        <f>H669+I669+K669+M669+O669+Q669+R669+S669+T669+Z669+AA669</f>
        <v>2473.7450600000002</v>
      </c>
      <c r="AF669" s="277">
        <f t="shared" si="277"/>
        <v>0.7</v>
      </c>
      <c r="AG669" s="278">
        <f>H669*AF669</f>
        <v>1170.75</v>
      </c>
      <c r="AH669" s="278"/>
      <c r="AI669" s="225">
        <v>609.9</v>
      </c>
      <c r="AJ669" s="238">
        <v>0.69999445142002981</v>
      </c>
      <c r="AK669" s="60">
        <v>1170.74072</v>
      </c>
      <c r="AL669" s="69">
        <v>101</v>
      </c>
      <c r="AM669" s="438">
        <v>5.0999999999999997E-2</v>
      </c>
      <c r="AN669" s="69">
        <v>85.3</v>
      </c>
    </row>
    <row r="670" spans="2:40" s="1" customFormat="1" ht="15.75" x14ac:dyDescent="0.25">
      <c r="B670" s="34">
        <v>658</v>
      </c>
      <c r="C670" s="682" t="s">
        <v>495</v>
      </c>
      <c r="D670" s="26" t="s">
        <v>124</v>
      </c>
      <c r="E670" s="125">
        <f t="shared" ref="E670:AB670" si="283">SUM(E671:E673)</f>
        <v>22</v>
      </c>
      <c r="F670" s="125">
        <f t="shared" si="283"/>
        <v>121</v>
      </c>
      <c r="G670" s="125">
        <f t="shared" si="283"/>
        <v>103</v>
      </c>
      <c r="H670" s="57">
        <f t="shared" si="283"/>
        <v>9603.1999999999989</v>
      </c>
      <c r="I670" s="57">
        <f t="shared" si="283"/>
        <v>244.8</v>
      </c>
      <c r="J670" s="82">
        <f>K670/H670</f>
        <v>0.22771576141286243</v>
      </c>
      <c r="K670" s="57">
        <f t="shared" si="283"/>
        <v>2186.8000000000002</v>
      </c>
      <c r="L670" s="82">
        <f>M670/H670</f>
        <v>0</v>
      </c>
      <c r="M670" s="57">
        <f t="shared" si="283"/>
        <v>0</v>
      </c>
      <c r="N670" s="82">
        <f t="shared" si="283"/>
        <v>0</v>
      </c>
      <c r="O670" s="57">
        <f t="shared" si="283"/>
        <v>0</v>
      </c>
      <c r="P670" s="57">
        <f t="shared" si="283"/>
        <v>0</v>
      </c>
      <c r="Q670" s="57">
        <f t="shared" si="283"/>
        <v>0</v>
      </c>
      <c r="R670" s="57">
        <f t="shared" si="283"/>
        <v>189.5</v>
      </c>
      <c r="S670" s="57">
        <f t="shared" si="283"/>
        <v>21.099999999999998</v>
      </c>
      <c r="T670" s="57">
        <f t="shared" si="283"/>
        <v>1205.0726666666667</v>
      </c>
      <c r="U670" s="82">
        <f>V670/H670</f>
        <v>0</v>
      </c>
      <c r="V670" s="57">
        <f t="shared" si="283"/>
        <v>0</v>
      </c>
      <c r="W670" s="82">
        <f t="shared" si="280"/>
        <v>0.23052440853048986</v>
      </c>
      <c r="X670" s="57">
        <f t="shared" ref="X670" si="284">SUM(X671:X673)</f>
        <v>2213.7719999999999</v>
      </c>
      <c r="Y670" s="57">
        <f t="shared" si="283"/>
        <v>0</v>
      </c>
      <c r="Z670" s="57">
        <f t="shared" si="283"/>
        <v>0</v>
      </c>
      <c r="AA670" s="57">
        <f t="shared" si="283"/>
        <v>0</v>
      </c>
      <c r="AB670" s="57">
        <f t="shared" si="283"/>
        <v>15664.244666666667</v>
      </c>
      <c r="AC670" s="141">
        <f>SUM(AC671:AC673)</f>
        <v>1110.7</v>
      </c>
      <c r="AD670" s="141">
        <f>SUM(AD671:AD673)</f>
        <v>3324.4720000000002</v>
      </c>
      <c r="AE670" s="141">
        <f>SUM(AE671:AE673)</f>
        <v>13450.472666666667</v>
      </c>
      <c r="AF670" s="269">
        <f t="shared" si="277"/>
        <v>0.7</v>
      </c>
      <c r="AG670" s="270">
        <f>SUM(AG671:AG673)</f>
        <v>6722.24</v>
      </c>
      <c r="AH670" s="270"/>
      <c r="AI670" s="141">
        <v>3397.8</v>
      </c>
      <c r="AJ670" s="233">
        <v>0.70000333222259259</v>
      </c>
      <c r="AK670" s="57">
        <v>6722.2720000000008</v>
      </c>
      <c r="AL670" s="57"/>
      <c r="AM670" s="433">
        <v>0</v>
      </c>
      <c r="AN670" s="57">
        <v>457.9</v>
      </c>
    </row>
    <row r="671" spans="2:40" s="1" customFormat="1" ht="15.75" x14ac:dyDescent="0.25">
      <c r="B671" s="34">
        <v>659</v>
      </c>
      <c r="C671" s="682"/>
      <c r="D671" s="15" t="s">
        <v>960</v>
      </c>
      <c r="E671" s="116">
        <v>12</v>
      </c>
      <c r="F671" s="116">
        <v>57</v>
      </c>
      <c r="G671" s="116">
        <v>46</v>
      </c>
      <c r="H671" s="69">
        <v>4199.3999999999996</v>
      </c>
      <c r="I671" s="69">
        <v>99.6</v>
      </c>
      <c r="J671" s="80">
        <v>0.21169690908224986</v>
      </c>
      <c r="K671" s="69">
        <v>889</v>
      </c>
      <c r="L671" s="80">
        <v>0</v>
      </c>
      <c r="M671" s="69">
        <v>0</v>
      </c>
      <c r="N671" s="80">
        <v>0</v>
      </c>
      <c r="O671" s="69">
        <v>0</v>
      </c>
      <c r="P671" s="69">
        <v>0</v>
      </c>
      <c r="Q671" s="69">
        <v>0</v>
      </c>
      <c r="R671" s="69">
        <v>113.7</v>
      </c>
      <c r="S671" s="69">
        <v>12.7</v>
      </c>
      <c r="T671" s="69">
        <v>522.91923666666662</v>
      </c>
      <c r="U671" s="80">
        <v>0.22863524312997097</v>
      </c>
      <c r="V671" s="69"/>
      <c r="W671" s="80">
        <f t="shared" si="280"/>
        <v>0.22863524312997097</v>
      </c>
      <c r="X671" s="69">
        <v>960.13084000000003</v>
      </c>
      <c r="Y671" s="69">
        <v>0</v>
      </c>
      <c r="Z671" s="69">
        <v>0</v>
      </c>
      <c r="AA671" s="69">
        <v>0</v>
      </c>
      <c r="AB671" s="60">
        <f>H671+I671+K671+M671+O671+P671+Q671+R671+S671+T671+V671+X671+Y671+Z671+AA671</f>
        <v>6797.4500766666661</v>
      </c>
      <c r="AC671" s="143">
        <v>482</v>
      </c>
      <c r="AD671" s="69">
        <f>AC671+Y671+X671+V671</f>
        <v>1442.13084</v>
      </c>
      <c r="AE671" s="69">
        <f>H671+I671+K671+M671+O671+Q671+R671+S671+T671+Z671+AA671</f>
        <v>5837.3192366666663</v>
      </c>
      <c r="AF671" s="277">
        <f t="shared" si="277"/>
        <v>0.7</v>
      </c>
      <c r="AG671" s="278">
        <f>H671*AF671</f>
        <v>2939.5799999999995</v>
      </c>
      <c r="AH671" s="278"/>
      <c r="AI671" s="225">
        <v>1497.4</v>
      </c>
      <c r="AJ671" s="238">
        <v>0.69998829356574765</v>
      </c>
      <c r="AK671" s="60">
        <v>2939.5308400000004</v>
      </c>
      <c r="AL671" s="69">
        <v>200</v>
      </c>
      <c r="AM671" s="438">
        <v>7.0999999999999994E-2</v>
      </c>
      <c r="AN671" s="69">
        <v>298.2</v>
      </c>
    </row>
    <row r="672" spans="2:40" s="1" customFormat="1" ht="15.75" x14ac:dyDescent="0.25">
      <c r="B672" s="34">
        <v>660</v>
      </c>
      <c r="C672" s="682"/>
      <c r="D672" s="15" t="s">
        <v>496</v>
      </c>
      <c r="E672" s="116">
        <v>6</v>
      </c>
      <c r="F672" s="116">
        <v>39</v>
      </c>
      <c r="G672" s="116">
        <v>33</v>
      </c>
      <c r="H672" s="69">
        <v>3132.0999999999995</v>
      </c>
      <c r="I672" s="69">
        <v>86.399999999999991</v>
      </c>
      <c r="J672" s="80">
        <v>0.2564094377574152</v>
      </c>
      <c r="K672" s="69">
        <v>803.1</v>
      </c>
      <c r="L672" s="80">
        <v>0</v>
      </c>
      <c r="M672" s="69">
        <v>0</v>
      </c>
      <c r="N672" s="80">
        <v>0</v>
      </c>
      <c r="O672" s="69">
        <v>0</v>
      </c>
      <c r="P672" s="69">
        <v>0</v>
      </c>
      <c r="Q672" s="69">
        <v>0</v>
      </c>
      <c r="R672" s="69">
        <v>37.9</v>
      </c>
      <c r="S672" s="69">
        <v>4.2</v>
      </c>
      <c r="T672" s="69">
        <v>399.37656000000004</v>
      </c>
      <c r="U672" s="80">
        <v>0.23250174643210628</v>
      </c>
      <c r="V672" s="69"/>
      <c r="W672" s="80">
        <f t="shared" si="280"/>
        <v>0.23250174643210628</v>
      </c>
      <c r="X672" s="69">
        <v>728.21871999999996</v>
      </c>
      <c r="Y672" s="69">
        <v>0</v>
      </c>
      <c r="Z672" s="69">
        <v>0</v>
      </c>
      <c r="AA672" s="69">
        <v>0</v>
      </c>
      <c r="AB672" s="60">
        <f>H672+I672+K672+M672+O672+P672+Q672+R672+S672+T672+V672+X672+Y672+Z672+AA672</f>
        <v>5191.2952799999994</v>
      </c>
      <c r="AC672" s="143">
        <v>368.1</v>
      </c>
      <c r="AD672" s="69">
        <f>AC672+Y672+X672+V672</f>
        <v>1096.31872</v>
      </c>
      <c r="AE672" s="69">
        <f>H672+I672+K672+M672+O672+Q672+R672+S672+T672+Z672+AA672</f>
        <v>4463.0765599999995</v>
      </c>
      <c r="AF672" s="277">
        <f t="shared" si="277"/>
        <v>0.7</v>
      </c>
      <c r="AG672" s="278">
        <f>H672*AF672</f>
        <v>2192.4699999999993</v>
      </c>
      <c r="AH672" s="278"/>
      <c r="AI672" s="225">
        <v>1096.2</v>
      </c>
      <c r="AJ672" s="238">
        <v>0.70001555505890634</v>
      </c>
      <c r="AK672" s="60">
        <v>2192.51872</v>
      </c>
      <c r="AL672" s="69">
        <v>144</v>
      </c>
      <c r="AM672" s="438">
        <v>5.0999999999999997E-2</v>
      </c>
      <c r="AN672" s="69">
        <v>159.69999999999999</v>
      </c>
    </row>
    <row r="673" spans="2:40" s="1" customFormat="1" ht="15.75" x14ac:dyDescent="0.25">
      <c r="B673" s="34">
        <v>661</v>
      </c>
      <c r="C673" s="682"/>
      <c r="D673" s="15" t="s">
        <v>961</v>
      </c>
      <c r="E673" s="116">
        <v>4</v>
      </c>
      <c r="F673" s="116">
        <v>25</v>
      </c>
      <c r="G673" s="116">
        <v>24</v>
      </c>
      <c r="H673" s="69">
        <v>2271.7000000000003</v>
      </c>
      <c r="I673" s="69">
        <v>58.8</v>
      </c>
      <c r="J673" s="80">
        <v>0.2177664304265528</v>
      </c>
      <c r="K673" s="69">
        <v>494.70000000000005</v>
      </c>
      <c r="L673" s="80">
        <v>0</v>
      </c>
      <c r="M673" s="69">
        <v>0</v>
      </c>
      <c r="N673" s="80">
        <v>0</v>
      </c>
      <c r="O673" s="69">
        <v>0</v>
      </c>
      <c r="P673" s="69">
        <v>0</v>
      </c>
      <c r="Q673" s="69">
        <v>0</v>
      </c>
      <c r="R673" s="69">
        <v>37.9</v>
      </c>
      <c r="S673" s="69">
        <v>4.2</v>
      </c>
      <c r="T673" s="69">
        <v>282.77687000000003</v>
      </c>
      <c r="U673" s="80">
        <v>0.23129041686842453</v>
      </c>
      <c r="V673" s="69"/>
      <c r="W673" s="80">
        <f t="shared" si="280"/>
        <v>0.23129041686842453</v>
      </c>
      <c r="X673" s="69">
        <v>525.42244000000005</v>
      </c>
      <c r="Y673" s="69">
        <v>0</v>
      </c>
      <c r="Z673" s="69">
        <v>0</v>
      </c>
      <c r="AA673" s="69">
        <v>0</v>
      </c>
      <c r="AB673" s="60">
        <f>H673+I673+K673+M673+O673+P673+Q673+R673+S673+T673+V673+X673+Y673+Z673+AA673</f>
        <v>3675.4993100000011</v>
      </c>
      <c r="AC673" s="143">
        <v>260.60000000000002</v>
      </c>
      <c r="AD673" s="69">
        <f>AC673+Y673+X673+V673</f>
        <v>786.02244000000007</v>
      </c>
      <c r="AE673" s="69">
        <f>H673+I673+K673+M673+O673+Q673+R673+S673+T673+Z673+AA673</f>
        <v>3150.0768700000008</v>
      </c>
      <c r="AF673" s="277">
        <f t="shared" si="277"/>
        <v>0.7</v>
      </c>
      <c r="AG673" s="278">
        <f>H673*AF673</f>
        <v>1590.19</v>
      </c>
      <c r="AH673" s="278"/>
      <c r="AI673" s="225">
        <v>804.2</v>
      </c>
      <c r="AJ673" s="238">
        <v>0.70001428005458455</v>
      </c>
      <c r="AK673" s="60">
        <v>1590.22244</v>
      </c>
      <c r="AL673" s="69"/>
      <c r="AM673" s="438">
        <v>0</v>
      </c>
      <c r="AN673" s="69">
        <v>0</v>
      </c>
    </row>
    <row r="674" spans="2:40" s="1" customFormat="1" ht="15.75" x14ac:dyDescent="0.25">
      <c r="B674" s="34">
        <v>662</v>
      </c>
      <c r="C674" s="682" t="s">
        <v>497</v>
      </c>
      <c r="D674" s="26" t="s">
        <v>124</v>
      </c>
      <c r="E674" s="125">
        <f t="shared" ref="E674:AB674" si="285">SUM(E675:E677)</f>
        <v>13</v>
      </c>
      <c r="F674" s="125">
        <f t="shared" si="285"/>
        <v>72</v>
      </c>
      <c r="G674" s="125">
        <f t="shared" si="285"/>
        <v>69</v>
      </c>
      <c r="H674" s="57">
        <f t="shared" si="285"/>
        <v>6613.2</v>
      </c>
      <c r="I674" s="57">
        <f t="shared" si="285"/>
        <v>247.20000000000005</v>
      </c>
      <c r="J674" s="82">
        <f>K674/H674</f>
        <v>0.32401862940785098</v>
      </c>
      <c r="K674" s="57">
        <f t="shared" si="285"/>
        <v>2142.8000000000002</v>
      </c>
      <c r="L674" s="82">
        <f>M674/H674</f>
        <v>0</v>
      </c>
      <c r="M674" s="57">
        <f t="shared" si="285"/>
        <v>0</v>
      </c>
      <c r="N674" s="82">
        <f t="shared" si="285"/>
        <v>0</v>
      </c>
      <c r="O674" s="57">
        <f t="shared" si="285"/>
        <v>0</v>
      </c>
      <c r="P674" s="57">
        <f t="shared" si="285"/>
        <v>0</v>
      </c>
      <c r="Q674" s="57">
        <f t="shared" si="285"/>
        <v>0</v>
      </c>
      <c r="R674" s="57">
        <f t="shared" si="285"/>
        <v>113.69999999999999</v>
      </c>
      <c r="S674" s="57">
        <f t="shared" si="285"/>
        <v>12.600000000000001</v>
      </c>
      <c r="T674" s="57">
        <f t="shared" si="285"/>
        <v>888.23162416666662</v>
      </c>
      <c r="U674" s="82">
        <f>V674/H674</f>
        <v>0</v>
      </c>
      <c r="V674" s="57">
        <f t="shared" si="285"/>
        <v>0</v>
      </c>
      <c r="W674" s="82">
        <f t="shared" si="280"/>
        <v>0.23115579295953548</v>
      </c>
      <c r="X674" s="57">
        <f t="shared" ref="X674" si="286">SUM(X675:X677)</f>
        <v>1528.67949</v>
      </c>
      <c r="Y674" s="57">
        <f t="shared" si="285"/>
        <v>0</v>
      </c>
      <c r="Z674" s="57">
        <f t="shared" si="285"/>
        <v>0</v>
      </c>
      <c r="AA674" s="57">
        <f t="shared" si="285"/>
        <v>0</v>
      </c>
      <c r="AB674" s="57">
        <f t="shared" si="285"/>
        <v>11546.411114166665</v>
      </c>
      <c r="AC674" s="141">
        <f>SUM(AC675:AC677)</f>
        <v>818.9</v>
      </c>
      <c r="AD674" s="141">
        <f>SUM(AD675:AD677)</f>
        <v>2347.5794900000001</v>
      </c>
      <c r="AE674" s="141">
        <f>SUM(AE675:AE677)</f>
        <v>10017.731624166667</v>
      </c>
      <c r="AF674" s="269">
        <f t="shared" si="277"/>
        <v>0.7</v>
      </c>
      <c r="AG674" s="270">
        <f>SUM(AG675:AG677)</f>
        <v>4629.24</v>
      </c>
      <c r="AH674" s="270"/>
      <c r="AI674" s="141">
        <v>2281.6</v>
      </c>
      <c r="AJ674" s="233">
        <v>0.69999085011794604</v>
      </c>
      <c r="AK674" s="57">
        <v>4629.1794900000004</v>
      </c>
      <c r="AL674" s="57"/>
      <c r="AM674" s="433">
        <v>0</v>
      </c>
      <c r="AN674" s="57">
        <v>176.4</v>
      </c>
    </row>
    <row r="675" spans="2:40" s="1" customFormat="1" ht="15.75" x14ac:dyDescent="0.25">
      <c r="B675" s="34">
        <v>663</v>
      </c>
      <c r="C675" s="682"/>
      <c r="D675" s="15" t="s">
        <v>962</v>
      </c>
      <c r="E675" s="116">
        <v>7</v>
      </c>
      <c r="F675" s="116">
        <v>36</v>
      </c>
      <c r="G675" s="116">
        <v>35</v>
      </c>
      <c r="H675" s="69">
        <v>3458.7</v>
      </c>
      <c r="I675" s="69">
        <v>129.60000000000002</v>
      </c>
      <c r="J675" s="80">
        <v>0.31766270564084775</v>
      </c>
      <c r="K675" s="69">
        <v>1098.7</v>
      </c>
      <c r="L675" s="80">
        <v>0</v>
      </c>
      <c r="M675" s="69">
        <v>0</v>
      </c>
      <c r="N675" s="80">
        <v>0</v>
      </c>
      <c r="O675" s="69">
        <v>0</v>
      </c>
      <c r="P675" s="69">
        <v>0</v>
      </c>
      <c r="Q675" s="69">
        <v>0</v>
      </c>
      <c r="R675" s="69">
        <v>37.9</v>
      </c>
      <c r="S675" s="69">
        <v>4.2</v>
      </c>
      <c r="T675" s="69">
        <v>461.14152833333327</v>
      </c>
      <c r="U675" s="80">
        <v>0.23280375285511901</v>
      </c>
      <c r="V675" s="69"/>
      <c r="W675" s="80">
        <f t="shared" si="280"/>
        <v>0.23280375285511901</v>
      </c>
      <c r="X675" s="69">
        <v>805.19834000000003</v>
      </c>
      <c r="Y675" s="69">
        <v>0</v>
      </c>
      <c r="Z675" s="69">
        <v>0</v>
      </c>
      <c r="AA675" s="69">
        <v>0</v>
      </c>
      <c r="AB675" s="60">
        <f>H675+I675+K675+M675+O675+P675+Q675+R675+S675+T675+V675+X675+Y675+Z675+AA675</f>
        <v>5995.4398683333329</v>
      </c>
      <c r="AC675" s="143">
        <v>425.2</v>
      </c>
      <c r="AD675" s="69">
        <f>AC675+Y675+X675+V675</f>
        <v>1230.39834</v>
      </c>
      <c r="AE675" s="69">
        <f>H675+I675+K675+M675+O675+Q675+R675+S675+T675+Z675+AA675</f>
        <v>5190.241528333333</v>
      </c>
      <c r="AF675" s="277">
        <f t="shared" si="277"/>
        <v>0.7</v>
      </c>
      <c r="AG675" s="278">
        <f>H675*AF675</f>
        <v>2421.0899999999997</v>
      </c>
      <c r="AH675" s="278"/>
      <c r="AI675" s="225">
        <v>1190.7</v>
      </c>
      <c r="AJ675" s="238">
        <v>0.70000241131060803</v>
      </c>
      <c r="AK675" s="60">
        <v>2421.09834</v>
      </c>
      <c r="AL675" s="69">
        <v>148</v>
      </c>
      <c r="AM675" s="438">
        <v>5.0999999999999997E-2</v>
      </c>
      <c r="AN675" s="69">
        <v>176.4</v>
      </c>
    </row>
    <row r="676" spans="2:40" s="1" customFormat="1" ht="15.75" x14ac:dyDescent="0.25">
      <c r="B676" s="34">
        <v>664</v>
      </c>
      <c r="C676" s="682"/>
      <c r="D676" s="15" t="s">
        <v>963</v>
      </c>
      <c r="E676" s="116">
        <v>3</v>
      </c>
      <c r="F676" s="116">
        <v>20</v>
      </c>
      <c r="G676" s="116">
        <v>19</v>
      </c>
      <c r="H676" s="69">
        <v>1795.0000000000002</v>
      </c>
      <c r="I676" s="69">
        <v>56.4</v>
      </c>
      <c r="J676" s="80">
        <v>0.30735376044568241</v>
      </c>
      <c r="K676" s="69">
        <v>551.70000000000005</v>
      </c>
      <c r="L676" s="80">
        <v>0</v>
      </c>
      <c r="M676" s="69">
        <v>0</v>
      </c>
      <c r="N676" s="80">
        <v>0</v>
      </c>
      <c r="O676" s="69">
        <v>0</v>
      </c>
      <c r="P676" s="69">
        <v>0</v>
      </c>
      <c r="Q676" s="69">
        <v>0</v>
      </c>
      <c r="R676" s="69">
        <v>37.9</v>
      </c>
      <c r="S676" s="69">
        <v>4.2</v>
      </c>
      <c r="T676" s="69">
        <v>238.23868749999997</v>
      </c>
      <c r="U676" s="80">
        <v>0.23011935933147631</v>
      </c>
      <c r="V676" s="69"/>
      <c r="W676" s="80">
        <f t="shared" si="280"/>
        <v>0.23011935933147631</v>
      </c>
      <c r="X676" s="69">
        <v>413.06425000000002</v>
      </c>
      <c r="Y676" s="69">
        <v>0</v>
      </c>
      <c r="Z676" s="69">
        <v>0</v>
      </c>
      <c r="AA676" s="69">
        <v>0</v>
      </c>
      <c r="AB676" s="60">
        <f>H676+I676+K676+M676+O676+P676+Q676+R676+S676+T676+V676+X676+Y676+Z676+AA676</f>
        <v>3096.5029374999999</v>
      </c>
      <c r="AC676" s="143">
        <v>219.6</v>
      </c>
      <c r="AD676" s="69">
        <f>AC676+Y676+X676+V676</f>
        <v>632.66425000000004</v>
      </c>
      <c r="AE676" s="69">
        <f>H676+I676+K676+M676+O676+Q676+R676+S676+T676+Z676+AA676</f>
        <v>2683.4386875</v>
      </c>
      <c r="AF676" s="277">
        <f t="shared" si="277"/>
        <v>0.7</v>
      </c>
      <c r="AG676" s="278">
        <f>H676*AF676</f>
        <v>1256.5</v>
      </c>
      <c r="AH676" s="278"/>
      <c r="AI676" s="225">
        <v>623.79999999999995</v>
      </c>
      <c r="AJ676" s="238">
        <v>0.69998008356545949</v>
      </c>
      <c r="AK676" s="60">
        <v>1256.46425</v>
      </c>
      <c r="AL676" s="69"/>
      <c r="AM676" s="438">
        <v>0</v>
      </c>
      <c r="AN676" s="69">
        <v>0</v>
      </c>
    </row>
    <row r="677" spans="2:40" s="1" customFormat="1" ht="15.75" x14ac:dyDescent="0.25">
      <c r="B677" s="34">
        <v>665</v>
      </c>
      <c r="C677" s="682"/>
      <c r="D677" s="15" t="s">
        <v>964</v>
      </c>
      <c r="E677" s="116">
        <v>3</v>
      </c>
      <c r="F677" s="116">
        <v>16</v>
      </c>
      <c r="G677" s="116">
        <v>15</v>
      </c>
      <c r="H677" s="69">
        <v>1359.5</v>
      </c>
      <c r="I677" s="69">
        <v>61.2</v>
      </c>
      <c r="J677" s="80">
        <v>0.36219198234645084</v>
      </c>
      <c r="K677" s="69">
        <v>492.39999999999992</v>
      </c>
      <c r="L677" s="80">
        <v>0</v>
      </c>
      <c r="M677" s="69">
        <v>0</v>
      </c>
      <c r="N677" s="80">
        <v>0</v>
      </c>
      <c r="O677" s="69">
        <v>0</v>
      </c>
      <c r="P677" s="69">
        <v>0</v>
      </c>
      <c r="Q677" s="69">
        <v>0</v>
      </c>
      <c r="R677" s="69">
        <v>37.9</v>
      </c>
      <c r="S677" s="69">
        <v>4.2</v>
      </c>
      <c r="T677" s="69">
        <v>188.85140833333335</v>
      </c>
      <c r="U677" s="80">
        <v>0.2283316660536962</v>
      </c>
      <c r="V677" s="69"/>
      <c r="W677" s="80">
        <f t="shared" si="280"/>
        <v>0.2283316660536962</v>
      </c>
      <c r="X677" s="69">
        <v>310.4169</v>
      </c>
      <c r="Y677" s="69">
        <v>0</v>
      </c>
      <c r="Z677" s="69">
        <v>0</v>
      </c>
      <c r="AA677" s="69">
        <v>0</v>
      </c>
      <c r="AB677" s="60">
        <f>H677+I677+K677+M677+O677+P677+Q677+R677+S677+T677+V677+X677+Y677+Z677+AA677</f>
        <v>2454.4683083333334</v>
      </c>
      <c r="AC677" s="143">
        <v>174.1</v>
      </c>
      <c r="AD677" s="69">
        <f>AC677+Y677+X677+V677</f>
        <v>484.51689999999996</v>
      </c>
      <c r="AE677" s="69">
        <f>H677+I677+K677+M677+O677+Q677+R677+S677+T677+Z677+AA677</f>
        <v>2144.0514083333333</v>
      </c>
      <c r="AF677" s="277">
        <f t="shared" si="277"/>
        <v>0.7</v>
      </c>
      <c r="AG677" s="278">
        <f>H677*AF677</f>
        <v>951.65</v>
      </c>
      <c r="AH677" s="278"/>
      <c r="AI677" s="225">
        <v>467.1</v>
      </c>
      <c r="AJ677" s="238">
        <v>0.69997565281353435</v>
      </c>
      <c r="AK677" s="60">
        <v>951.61689999999999</v>
      </c>
      <c r="AL677" s="69"/>
      <c r="AM677" s="438">
        <v>0</v>
      </c>
      <c r="AN677" s="69">
        <v>0</v>
      </c>
    </row>
    <row r="678" spans="2:40" s="1" customFormat="1" ht="15.75" x14ac:dyDescent="0.25">
      <c r="B678" s="34">
        <v>666</v>
      </c>
      <c r="C678" s="682" t="s">
        <v>498</v>
      </c>
      <c r="D678" s="26" t="s">
        <v>124</v>
      </c>
      <c r="E678" s="125">
        <f t="shared" ref="E678:AB678" si="287">SUM(E679:E681)</f>
        <v>12</v>
      </c>
      <c r="F678" s="125">
        <f t="shared" si="287"/>
        <v>65</v>
      </c>
      <c r="G678" s="125">
        <f t="shared" si="287"/>
        <v>60</v>
      </c>
      <c r="H678" s="57">
        <f t="shared" si="287"/>
        <v>5681.5</v>
      </c>
      <c r="I678" s="57">
        <f t="shared" si="287"/>
        <v>211.2</v>
      </c>
      <c r="J678" s="82">
        <f>K678/H678</f>
        <v>0.31308633283463871</v>
      </c>
      <c r="K678" s="57">
        <f t="shared" si="287"/>
        <v>1778.8</v>
      </c>
      <c r="L678" s="82">
        <f>M678/H678</f>
        <v>0</v>
      </c>
      <c r="M678" s="57">
        <f t="shared" si="287"/>
        <v>0</v>
      </c>
      <c r="N678" s="82">
        <f t="shared" si="287"/>
        <v>0</v>
      </c>
      <c r="O678" s="57">
        <f t="shared" si="287"/>
        <v>0</v>
      </c>
      <c r="P678" s="57">
        <f t="shared" si="287"/>
        <v>0</v>
      </c>
      <c r="Q678" s="57">
        <f t="shared" si="287"/>
        <v>0</v>
      </c>
      <c r="R678" s="57">
        <f t="shared" si="287"/>
        <v>189.5</v>
      </c>
      <c r="S678" s="57">
        <f t="shared" si="287"/>
        <v>16.899999999999999</v>
      </c>
      <c r="T678" s="57">
        <f t="shared" si="287"/>
        <v>764.00360833333332</v>
      </c>
      <c r="U678" s="82">
        <f>V678/H678</f>
        <v>0</v>
      </c>
      <c r="V678" s="57">
        <f t="shared" si="287"/>
        <v>0</v>
      </c>
      <c r="W678" s="82">
        <f t="shared" si="280"/>
        <v>0.22688432632227401</v>
      </c>
      <c r="X678" s="57">
        <f t="shared" ref="X678" si="288">SUM(X679:X681)</f>
        <v>1289.0432999999998</v>
      </c>
      <c r="Y678" s="57">
        <f t="shared" si="287"/>
        <v>0</v>
      </c>
      <c r="Z678" s="57">
        <f t="shared" si="287"/>
        <v>0</v>
      </c>
      <c r="AA678" s="57">
        <f t="shared" si="287"/>
        <v>0</v>
      </c>
      <c r="AB678" s="57">
        <f t="shared" si="287"/>
        <v>9930.9469083333315</v>
      </c>
      <c r="AC678" s="141">
        <f>SUM(AC679:AC681)</f>
        <v>704.30000000000007</v>
      </c>
      <c r="AD678" s="141">
        <f>SUM(AD679:AD681)</f>
        <v>1993.3433</v>
      </c>
      <c r="AE678" s="141">
        <f>SUM(AE679:AE681)</f>
        <v>8641.903608333334</v>
      </c>
      <c r="AF678" s="269">
        <f t="shared" si="277"/>
        <v>0.7</v>
      </c>
      <c r="AG678" s="270">
        <f>SUM(AG679:AG681)</f>
        <v>3977.0499999999997</v>
      </c>
      <c r="AH678" s="270"/>
      <c r="AI678" s="141">
        <v>1983.6999999999998</v>
      </c>
      <c r="AJ678" s="233">
        <v>0.69999882073396102</v>
      </c>
      <c r="AK678" s="57">
        <v>3977.0432999999998</v>
      </c>
      <c r="AL678" s="57"/>
      <c r="AM678" s="433">
        <v>0</v>
      </c>
      <c r="AN678" s="57">
        <v>139.69999999999999</v>
      </c>
    </row>
    <row r="679" spans="2:40" s="1" customFormat="1" ht="15.75" x14ac:dyDescent="0.25">
      <c r="B679" s="34">
        <v>667</v>
      </c>
      <c r="C679" s="682"/>
      <c r="D679" s="15" t="s">
        <v>965</v>
      </c>
      <c r="E679" s="116">
        <v>7</v>
      </c>
      <c r="F679" s="116">
        <v>32</v>
      </c>
      <c r="G679" s="116">
        <v>30</v>
      </c>
      <c r="H679" s="69">
        <v>2738.7</v>
      </c>
      <c r="I679" s="69">
        <v>97.2</v>
      </c>
      <c r="J679" s="80">
        <v>0.29488443422061567</v>
      </c>
      <c r="K679" s="69">
        <v>807.6</v>
      </c>
      <c r="L679" s="80">
        <v>0</v>
      </c>
      <c r="M679" s="69">
        <v>0</v>
      </c>
      <c r="N679" s="80">
        <v>0</v>
      </c>
      <c r="O679" s="69">
        <v>0</v>
      </c>
      <c r="P679" s="69">
        <v>0</v>
      </c>
      <c r="Q679" s="69">
        <v>0</v>
      </c>
      <c r="R679" s="69">
        <v>113.7</v>
      </c>
      <c r="S679" s="69">
        <v>8.5</v>
      </c>
      <c r="T679" s="69">
        <v>365.08832000000001</v>
      </c>
      <c r="U679" s="80">
        <v>0.22472700186219741</v>
      </c>
      <c r="V679" s="69"/>
      <c r="W679" s="80">
        <f t="shared" si="280"/>
        <v>0.22472700186219741</v>
      </c>
      <c r="X679" s="69">
        <v>615.45983999999999</v>
      </c>
      <c r="Y679" s="69">
        <v>0</v>
      </c>
      <c r="Z679" s="69">
        <v>0</v>
      </c>
      <c r="AA679" s="69">
        <v>0</v>
      </c>
      <c r="AB679" s="60">
        <f>H679+I679+K679+M679+O679+P679+Q679+R679+S679+T679+V679+X679+Y679+Z679+AA679</f>
        <v>4746.2481599999992</v>
      </c>
      <c r="AC679" s="143">
        <v>336.6</v>
      </c>
      <c r="AD679" s="69">
        <f>AC679+Y679+X679+V679</f>
        <v>952.05984000000001</v>
      </c>
      <c r="AE679" s="69">
        <f>H679+I679+K679+M679+O679+Q679+R679+S679+T679+Z679+AA679</f>
        <v>4130.7883199999997</v>
      </c>
      <c r="AF679" s="277">
        <f t="shared" si="277"/>
        <v>0.7</v>
      </c>
      <c r="AG679" s="278">
        <f>H679*AF679</f>
        <v>1917.0899999999997</v>
      </c>
      <c r="AH679" s="278"/>
      <c r="AI679" s="225">
        <v>965</v>
      </c>
      <c r="AJ679" s="238">
        <v>0.69998898747580973</v>
      </c>
      <c r="AK679" s="60">
        <v>1917.0598399999999</v>
      </c>
      <c r="AL679" s="69">
        <v>129</v>
      </c>
      <c r="AM679" s="438">
        <v>5.0999999999999997E-2</v>
      </c>
      <c r="AN679" s="69">
        <v>139.69999999999999</v>
      </c>
    </row>
    <row r="680" spans="2:40" s="1" customFormat="1" ht="15.75" x14ac:dyDescent="0.25">
      <c r="B680" s="34">
        <v>668</v>
      </c>
      <c r="C680" s="682"/>
      <c r="D680" s="15" t="s">
        <v>966</v>
      </c>
      <c r="E680" s="116">
        <v>2</v>
      </c>
      <c r="F680" s="116">
        <v>17</v>
      </c>
      <c r="G680" s="116">
        <v>15</v>
      </c>
      <c r="H680" s="69">
        <v>1495.5</v>
      </c>
      <c r="I680" s="69">
        <v>54</v>
      </c>
      <c r="J680" s="80">
        <v>0.30217318622534267</v>
      </c>
      <c r="K680" s="69">
        <v>451.9</v>
      </c>
      <c r="L680" s="80">
        <v>0</v>
      </c>
      <c r="M680" s="69">
        <v>0</v>
      </c>
      <c r="N680" s="80">
        <v>0</v>
      </c>
      <c r="O680" s="69">
        <v>0</v>
      </c>
      <c r="P680" s="69">
        <v>0</v>
      </c>
      <c r="Q680" s="69">
        <v>0</v>
      </c>
      <c r="R680" s="69">
        <v>37.9</v>
      </c>
      <c r="S680" s="69">
        <v>4.2</v>
      </c>
      <c r="T680" s="69">
        <v>198.88100833333334</v>
      </c>
      <c r="U680" s="80">
        <v>0.22900173854898023</v>
      </c>
      <c r="V680" s="69"/>
      <c r="W680" s="80">
        <f t="shared" si="280"/>
        <v>0.22900173854898023</v>
      </c>
      <c r="X680" s="69">
        <v>342.47209999999995</v>
      </c>
      <c r="Y680" s="69">
        <v>0</v>
      </c>
      <c r="Z680" s="69">
        <v>0</v>
      </c>
      <c r="AA680" s="69">
        <v>0</v>
      </c>
      <c r="AB680" s="60">
        <f>H680+I680+K680+M680+O680+P680+Q680+R680+S680+T680+V680+X680+Y680+Z680+AA680</f>
        <v>2584.8531083333337</v>
      </c>
      <c r="AC680" s="143">
        <v>183.3</v>
      </c>
      <c r="AD680" s="69">
        <f>AC680+Y680+X680+V680</f>
        <v>525.77209999999991</v>
      </c>
      <c r="AE680" s="69">
        <f>H680+I680+K680+M680+O680+Q680+R680+S680+T680+Z680+AA680</f>
        <v>2242.3810083333337</v>
      </c>
      <c r="AF680" s="277">
        <f t="shared" si="277"/>
        <v>0.7</v>
      </c>
      <c r="AG680" s="278">
        <f>H680*AF680</f>
        <v>1046.8499999999999</v>
      </c>
      <c r="AH680" s="278"/>
      <c r="AI680" s="225">
        <v>521.1</v>
      </c>
      <c r="AJ680" s="238">
        <v>0.70001477766633236</v>
      </c>
      <c r="AK680" s="60">
        <v>1046.8721</v>
      </c>
      <c r="AL680" s="69"/>
      <c r="AM680" s="438">
        <v>0</v>
      </c>
      <c r="AN680" s="69">
        <v>0</v>
      </c>
    </row>
    <row r="681" spans="2:40" s="1" customFormat="1" ht="15.75" x14ac:dyDescent="0.25">
      <c r="B681" s="34">
        <v>669</v>
      </c>
      <c r="C681" s="682"/>
      <c r="D681" s="15" t="s">
        <v>967</v>
      </c>
      <c r="E681" s="116">
        <v>3</v>
      </c>
      <c r="F681" s="116">
        <v>16</v>
      </c>
      <c r="G681" s="116">
        <v>15</v>
      </c>
      <c r="H681" s="69">
        <v>1447.3000000000002</v>
      </c>
      <c r="I681" s="69">
        <v>60</v>
      </c>
      <c r="J681" s="80">
        <v>0.35880605264976156</v>
      </c>
      <c r="K681" s="69">
        <v>519.29999999999995</v>
      </c>
      <c r="L681" s="80">
        <v>0</v>
      </c>
      <c r="M681" s="69">
        <v>0</v>
      </c>
      <c r="N681" s="80">
        <v>0</v>
      </c>
      <c r="O681" s="69">
        <v>0</v>
      </c>
      <c r="P681" s="69">
        <v>0</v>
      </c>
      <c r="Q681" s="69">
        <v>0</v>
      </c>
      <c r="R681" s="69">
        <v>37.9</v>
      </c>
      <c r="S681" s="69">
        <v>4.2</v>
      </c>
      <c r="T681" s="69">
        <v>200.03428</v>
      </c>
      <c r="U681" s="80">
        <v>0.2287786637186485</v>
      </c>
      <c r="V681" s="69"/>
      <c r="W681" s="80">
        <f t="shared" si="280"/>
        <v>0.2287786637186485</v>
      </c>
      <c r="X681" s="69">
        <v>331.11135999999999</v>
      </c>
      <c r="Y681" s="69">
        <v>0</v>
      </c>
      <c r="Z681" s="69">
        <v>0</v>
      </c>
      <c r="AA681" s="69">
        <v>0</v>
      </c>
      <c r="AB681" s="60">
        <f>H681+I681+K681+M681+O681+P681+Q681+R681+S681+T681+V681+X681+Y681+Z681+AA681</f>
        <v>2599.8456399999995</v>
      </c>
      <c r="AC681" s="143">
        <v>184.4</v>
      </c>
      <c r="AD681" s="69">
        <f>AC681+Y681+X681+V681</f>
        <v>515.51135999999997</v>
      </c>
      <c r="AE681" s="69">
        <f>H681+I681+K681+M681+O681+Q681+R681+S681+T681+Z681+AA681</f>
        <v>2268.7342799999997</v>
      </c>
      <c r="AF681" s="277">
        <f t="shared" si="277"/>
        <v>0.7</v>
      </c>
      <c r="AG681" s="278">
        <f>H681*AF681</f>
        <v>1013.11</v>
      </c>
      <c r="AH681" s="278"/>
      <c r="AI681" s="225">
        <v>497.6</v>
      </c>
      <c r="AJ681" s="238">
        <v>0.70000093968078481</v>
      </c>
      <c r="AK681" s="60">
        <v>1013.11136</v>
      </c>
      <c r="AL681" s="69"/>
      <c r="AM681" s="438">
        <v>0</v>
      </c>
      <c r="AN681" s="69">
        <v>0</v>
      </c>
    </row>
    <row r="682" spans="2:40" ht="15.75" x14ac:dyDescent="0.25">
      <c r="B682" s="34">
        <v>670</v>
      </c>
      <c r="C682" s="682" t="s">
        <v>499</v>
      </c>
      <c r="D682" s="26" t="s">
        <v>124</v>
      </c>
      <c r="E682" s="126">
        <f t="shared" ref="E682:AB682" si="289">SUM(E683:E685)</f>
        <v>45</v>
      </c>
      <c r="F682" s="126">
        <f t="shared" si="289"/>
        <v>148</v>
      </c>
      <c r="G682" s="126">
        <f t="shared" si="289"/>
        <v>142</v>
      </c>
      <c r="H682" s="128">
        <f t="shared" si="289"/>
        <v>14068.54</v>
      </c>
      <c r="I682" s="128">
        <f t="shared" si="289"/>
        <v>308.39999999999998</v>
      </c>
      <c r="J682" s="82">
        <f>K682/H682</f>
        <v>0.18883978010511396</v>
      </c>
      <c r="K682" s="128">
        <f t="shared" si="289"/>
        <v>2656.7000000000003</v>
      </c>
      <c r="L682" s="82">
        <f>M682/H682</f>
        <v>7.228895109229529E-3</v>
      </c>
      <c r="M682" s="128">
        <f t="shared" si="289"/>
        <v>101.7</v>
      </c>
      <c r="N682" s="83">
        <f t="shared" si="289"/>
        <v>0</v>
      </c>
      <c r="O682" s="128">
        <f t="shared" si="289"/>
        <v>0</v>
      </c>
      <c r="P682" s="128">
        <f t="shared" si="289"/>
        <v>0</v>
      </c>
      <c r="Q682" s="128">
        <f t="shared" si="289"/>
        <v>0</v>
      </c>
      <c r="R682" s="128">
        <f t="shared" si="289"/>
        <v>189.5</v>
      </c>
      <c r="S682" s="128">
        <f t="shared" si="289"/>
        <v>12.7</v>
      </c>
      <c r="T682" s="128">
        <f t="shared" si="289"/>
        <v>1708.5173856666665</v>
      </c>
      <c r="U682" s="82">
        <f>V682/H682</f>
        <v>0</v>
      </c>
      <c r="V682" s="128">
        <f t="shared" si="289"/>
        <v>0</v>
      </c>
      <c r="W682" s="82">
        <f t="shared" si="280"/>
        <v>0.23213984023928563</v>
      </c>
      <c r="X682" s="128">
        <f t="shared" ref="X682" si="290">SUM(X683:X685)</f>
        <v>3265.8686279999997</v>
      </c>
      <c r="Y682" s="128">
        <f t="shared" si="289"/>
        <v>0</v>
      </c>
      <c r="Z682" s="128">
        <f t="shared" si="289"/>
        <v>0</v>
      </c>
      <c r="AA682" s="128">
        <f t="shared" si="289"/>
        <v>0</v>
      </c>
      <c r="AB682" s="128">
        <f t="shared" si="289"/>
        <v>22311.926013666663</v>
      </c>
      <c r="AC682" s="148">
        <f>SUM(AC683:AC685)</f>
        <v>1582.2</v>
      </c>
      <c r="AD682" s="148">
        <f>SUM(AD683:AD685)</f>
        <v>4848.068628</v>
      </c>
      <c r="AE682" s="148">
        <f>SUM(AE683:AE685)</f>
        <v>19046.057385666667</v>
      </c>
      <c r="AF682" s="273">
        <f t="shared" si="277"/>
        <v>0.7</v>
      </c>
      <c r="AG682" s="274">
        <f>SUM(AG683:AG685)</f>
        <v>9847.978000000001</v>
      </c>
      <c r="AH682" s="274"/>
      <c r="AI682" s="148">
        <v>4999.8999999999996</v>
      </c>
      <c r="AJ682" s="235">
        <v>0.69999933383279278</v>
      </c>
      <c r="AK682" s="128">
        <v>9847.9686279999987</v>
      </c>
      <c r="AL682" s="128"/>
      <c r="AM682" s="443">
        <v>0</v>
      </c>
      <c r="AN682" s="128">
        <v>923.19999999999993</v>
      </c>
    </row>
    <row r="683" spans="2:40" ht="19.5" customHeight="1" x14ac:dyDescent="0.25">
      <c r="B683" s="34">
        <v>671</v>
      </c>
      <c r="C683" s="682"/>
      <c r="D683" s="15" t="s">
        <v>968</v>
      </c>
      <c r="E683" s="116">
        <v>21</v>
      </c>
      <c r="F683" s="116">
        <v>58</v>
      </c>
      <c r="G683" s="116">
        <v>58</v>
      </c>
      <c r="H683" s="69">
        <v>5878.6399999999994</v>
      </c>
      <c r="I683" s="69">
        <v>103.19999999999999</v>
      </c>
      <c r="J683" s="80">
        <v>0.17185947770232574</v>
      </c>
      <c r="K683" s="69">
        <v>1010.3000000000001</v>
      </c>
      <c r="L683" s="80">
        <v>0</v>
      </c>
      <c r="M683" s="69">
        <v>0</v>
      </c>
      <c r="N683" s="80">
        <v>0</v>
      </c>
      <c r="O683" s="69">
        <v>0</v>
      </c>
      <c r="P683" s="69">
        <v>0</v>
      </c>
      <c r="Q683" s="69">
        <v>0</v>
      </c>
      <c r="R683" s="69">
        <v>113.7</v>
      </c>
      <c r="S683" s="69">
        <v>8.5</v>
      </c>
      <c r="T683" s="69">
        <v>705.81530816666668</v>
      </c>
      <c r="U683" s="80">
        <v>0.23058797579031887</v>
      </c>
      <c r="V683" s="69"/>
      <c r="W683" s="80">
        <f t="shared" si="280"/>
        <v>0.23058797579031887</v>
      </c>
      <c r="X683" s="69">
        <v>1355.5436979999999</v>
      </c>
      <c r="Y683" s="69">
        <v>0</v>
      </c>
      <c r="Z683" s="69">
        <v>0</v>
      </c>
      <c r="AA683" s="69">
        <v>0</v>
      </c>
      <c r="AB683" s="60">
        <f>H683+I683+K683+M683+O683+P683+Q683+R683+S683+T683+V683+X683+Y683+Z683+AA683</f>
        <v>9175.6990061666656</v>
      </c>
      <c r="AC683" s="143">
        <v>650.70000000000005</v>
      </c>
      <c r="AD683" s="69">
        <f>AC683+Y683+X683+V683</f>
        <v>2006.243698</v>
      </c>
      <c r="AE683" s="69">
        <f>H683+I683+K683+M683+O683+Q683+R683+S683+T683+Z683+AA683</f>
        <v>7820.1553081666661</v>
      </c>
      <c r="AF683" s="277">
        <f t="shared" si="277"/>
        <v>0.7</v>
      </c>
      <c r="AG683" s="278">
        <f>H683*AF683</f>
        <v>4115.0479999999998</v>
      </c>
      <c r="AH683" s="278"/>
      <c r="AI683" s="225">
        <v>2108.8000000000002</v>
      </c>
      <c r="AJ683" s="238">
        <v>0.69999926819808678</v>
      </c>
      <c r="AK683" s="60">
        <v>4115.0436980000004</v>
      </c>
      <c r="AL683" s="69">
        <v>349</v>
      </c>
      <c r="AM683" s="438">
        <v>7.0999999999999994E-2</v>
      </c>
      <c r="AN683" s="69">
        <v>417.4</v>
      </c>
    </row>
    <row r="684" spans="2:40" s="1" customFormat="1" ht="15.75" x14ac:dyDescent="0.25">
      <c r="B684" s="34">
        <v>672</v>
      </c>
      <c r="C684" s="682"/>
      <c r="D684" s="15" t="s">
        <v>969</v>
      </c>
      <c r="E684" s="116">
        <v>11</v>
      </c>
      <c r="F684" s="116">
        <v>41</v>
      </c>
      <c r="G684" s="116">
        <v>38</v>
      </c>
      <c r="H684" s="69">
        <v>3782.6000000000004</v>
      </c>
      <c r="I684" s="69">
        <v>106.8</v>
      </c>
      <c r="J684" s="80">
        <v>0.18386823877756039</v>
      </c>
      <c r="K684" s="69">
        <v>695.5</v>
      </c>
      <c r="L684" s="80">
        <v>0</v>
      </c>
      <c r="M684" s="69">
        <v>0</v>
      </c>
      <c r="N684" s="80">
        <v>0</v>
      </c>
      <c r="O684" s="69">
        <v>0</v>
      </c>
      <c r="P684" s="69">
        <v>0</v>
      </c>
      <c r="Q684" s="69">
        <v>0</v>
      </c>
      <c r="R684" s="69">
        <v>37.9</v>
      </c>
      <c r="S684" s="69">
        <v>4.2</v>
      </c>
      <c r="T684" s="69">
        <v>459.09513083333337</v>
      </c>
      <c r="U684" s="80">
        <v>0.23305175540633424</v>
      </c>
      <c r="V684" s="69"/>
      <c r="W684" s="80">
        <f t="shared" si="280"/>
        <v>0.23305175540633424</v>
      </c>
      <c r="X684" s="69">
        <v>881.54156999999998</v>
      </c>
      <c r="Y684" s="69">
        <v>0</v>
      </c>
      <c r="Z684" s="69">
        <v>0</v>
      </c>
      <c r="AA684" s="69">
        <v>0</v>
      </c>
      <c r="AB684" s="60">
        <f>H684+I684+K684+M684+O684+P684+Q684+R684+S684+T684+V684+X684+Y684+Z684+AA684</f>
        <v>5967.6367008333336</v>
      </c>
      <c r="AC684" s="143">
        <v>423.2</v>
      </c>
      <c r="AD684" s="69">
        <f>AC684+Y684+X684+V684</f>
        <v>1304.7415699999999</v>
      </c>
      <c r="AE684" s="69">
        <f>H684+I684+K684+M684+O684+Q684+R684+S684+T684+Z684+AA684</f>
        <v>5086.0951308333333</v>
      </c>
      <c r="AF684" s="277">
        <f t="shared" si="277"/>
        <v>0.7</v>
      </c>
      <c r="AG684" s="278">
        <f>H684*AF684</f>
        <v>2647.82</v>
      </c>
      <c r="AH684" s="278"/>
      <c r="AI684" s="225">
        <v>1343.1</v>
      </c>
      <c r="AJ684" s="238">
        <v>0.70000570242690197</v>
      </c>
      <c r="AK684" s="60">
        <v>2647.8415699999996</v>
      </c>
      <c r="AL684" s="69">
        <v>144</v>
      </c>
      <c r="AM684" s="438">
        <v>5.0999999999999997E-2</v>
      </c>
      <c r="AN684" s="69">
        <v>192.9</v>
      </c>
    </row>
    <row r="685" spans="2:40" s="1" customFormat="1" ht="15.75" x14ac:dyDescent="0.25">
      <c r="B685" s="34">
        <v>673</v>
      </c>
      <c r="C685" s="682"/>
      <c r="D685" s="15" t="s">
        <v>970</v>
      </c>
      <c r="E685" s="116">
        <v>13</v>
      </c>
      <c r="F685" s="116">
        <v>49</v>
      </c>
      <c r="G685" s="116">
        <v>46</v>
      </c>
      <c r="H685" s="69">
        <v>4407.3</v>
      </c>
      <c r="I685" s="69">
        <v>98.4</v>
      </c>
      <c r="J685" s="80">
        <v>0.21575567807954982</v>
      </c>
      <c r="K685" s="69">
        <v>950.9</v>
      </c>
      <c r="L685" s="80">
        <v>2.307535225648356E-2</v>
      </c>
      <c r="M685" s="69">
        <v>101.7</v>
      </c>
      <c r="N685" s="80">
        <v>0</v>
      </c>
      <c r="O685" s="69">
        <v>0</v>
      </c>
      <c r="P685" s="69">
        <v>0</v>
      </c>
      <c r="Q685" s="69">
        <v>0</v>
      </c>
      <c r="R685" s="69">
        <v>37.9</v>
      </c>
      <c r="S685" s="69">
        <v>0</v>
      </c>
      <c r="T685" s="69">
        <v>543.60694666666666</v>
      </c>
      <c r="U685" s="80">
        <v>0.23342712318199349</v>
      </c>
      <c r="V685" s="69"/>
      <c r="W685" s="80">
        <f t="shared" si="280"/>
        <v>0.23342712318199349</v>
      </c>
      <c r="X685" s="69">
        <v>1028.7833599999999</v>
      </c>
      <c r="Y685" s="69">
        <v>0</v>
      </c>
      <c r="Z685" s="69">
        <v>0</v>
      </c>
      <c r="AA685" s="69">
        <v>0</v>
      </c>
      <c r="AB685" s="60">
        <f>H685+I685+K685+M685+O685+P685+Q685+R685+S685+T685+V685+X685+Y685+Z685+AA685</f>
        <v>7168.5903066666651</v>
      </c>
      <c r="AC685" s="143">
        <v>508.3</v>
      </c>
      <c r="AD685" s="69">
        <f>AC685+Y685+X685+V685</f>
        <v>1537.0833599999999</v>
      </c>
      <c r="AE685" s="69">
        <f>H685+I685+K685+M685+O685+Q685+R685+S685+T685+Z685+AA685</f>
        <v>6139.8069466666657</v>
      </c>
      <c r="AF685" s="277">
        <f t="shared" si="277"/>
        <v>0.7</v>
      </c>
      <c r="AG685" s="278">
        <f>H685*AF685</f>
        <v>3085.11</v>
      </c>
      <c r="AH685" s="278"/>
      <c r="AI685" s="225">
        <v>1548</v>
      </c>
      <c r="AJ685" s="238">
        <v>0.69999395548294863</v>
      </c>
      <c r="AK685" s="60">
        <v>3085.0833599999996</v>
      </c>
      <c r="AL685" s="69">
        <v>189</v>
      </c>
      <c r="AM685" s="438">
        <v>7.0999999999999994E-2</v>
      </c>
      <c r="AN685" s="69">
        <v>312.89999999999998</v>
      </c>
    </row>
    <row r="686" spans="2:40" s="1" customFormat="1" ht="15.75" x14ac:dyDescent="0.25">
      <c r="B686" s="34">
        <v>674</v>
      </c>
      <c r="C686" s="682" t="s">
        <v>500</v>
      </c>
      <c r="D686" s="26" t="s">
        <v>124</v>
      </c>
      <c r="E686" s="125">
        <f t="shared" ref="E686:AB686" si="291">SUM(E687:E689)</f>
        <v>8</v>
      </c>
      <c r="F686" s="125">
        <f t="shared" si="291"/>
        <v>50</v>
      </c>
      <c r="G686" s="125">
        <f t="shared" si="291"/>
        <v>47</v>
      </c>
      <c r="H686" s="57">
        <f t="shared" si="291"/>
        <v>4637.3000000000011</v>
      </c>
      <c r="I686" s="57">
        <f t="shared" si="291"/>
        <v>166.8</v>
      </c>
      <c r="J686" s="82">
        <f>K686/H686</f>
        <v>0.29346818191620117</v>
      </c>
      <c r="K686" s="57">
        <f t="shared" si="291"/>
        <v>1360.8999999999999</v>
      </c>
      <c r="L686" s="82">
        <f>M686/H686</f>
        <v>0</v>
      </c>
      <c r="M686" s="57">
        <f t="shared" si="291"/>
        <v>0</v>
      </c>
      <c r="N686" s="82">
        <f t="shared" si="291"/>
        <v>0</v>
      </c>
      <c r="O686" s="57">
        <f t="shared" si="291"/>
        <v>0</v>
      </c>
      <c r="P686" s="57">
        <f t="shared" si="291"/>
        <v>0</v>
      </c>
      <c r="Q686" s="57">
        <f t="shared" si="291"/>
        <v>0</v>
      </c>
      <c r="R686" s="57">
        <f t="shared" si="291"/>
        <v>113.69999999999999</v>
      </c>
      <c r="S686" s="57">
        <f t="shared" si="291"/>
        <v>12.7</v>
      </c>
      <c r="T686" s="57">
        <f t="shared" si="291"/>
        <v>596.45690583333339</v>
      </c>
      <c r="U686" s="82">
        <f>V686/H686</f>
        <v>0</v>
      </c>
      <c r="V686" s="57">
        <f t="shared" si="291"/>
        <v>0</v>
      </c>
      <c r="W686" s="82">
        <f t="shared" si="280"/>
        <v>0.22105166152718175</v>
      </c>
      <c r="X686" s="57">
        <f t="shared" ref="X686" si="292">SUM(X687:X689)</f>
        <v>1025.0828700000002</v>
      </c>
      <c r="Y686" s="57">
        <f t="shared" si="291"/>
        <v>0</v>
      </c>
      <c r="Z686" s="57">
        <f t="shared" si="291"/>
        <v>0</v>
      </c>
      <c r="AA686" s="57">
        <f t="shared" si="291"/>
        <v>0</v>
      </c>
      <c r="AB686" s="57">
        <f t="shared" si="291"/>
        <v>7912.9397758333344</v>
      </c>
      <c r="AC686" s="141">
        <f>SUM(AC687:AC689)</f>
        <v>549.79999999999995</v>
      </c>
      <c r="AD686" s="141">
        <f>SUM(AD687:AD689)</f>
        <v>1574.8828700000001</v>
      </c>
      <c r="AE686" s="141">
        <f>SUM(AE687:AE689)</f>
        <v>6887.8569058333342</v>
      </c>
      <c r="AF686" s="269">
        <f t="shared" si="277"/>
        <v>0.7</v>
      </c>
      <c r="AG686" s="270">
        <f>SUM(AG687:AG689)</f>
        <v>3246.11</v>
      </c>
      <c r="AH686" s="270"/>
      <c r="AI686" s="141">
        <v>1671.1</v>
      </c>
      <c r="AJ686" s="233">
        <v>0.69997258534060747</v>
      </c>
      <c r="AK686" s="57">
        <v>3245.9828699999998</v>
      </c>
      <c r="AL686" s="57"/>
      <c r="AM686" s="433">
        <v>0</v>
      </c>
      <c r="AN686" s="57">
        <v>123.8</v>
      </c>
    </row>
    <row r="687" spans="2:40" s="1" customFormat="1" ht="15.75" x14ac:dyDescent="0.25">
      <c r="B687" s="34">
        <v>675</v>
      </c>
      <c r="C687" s="682"/>
      <c r="D687" s="15" t="s">
        <v>971</v>
      </c>
      <c r="E687" s="116">
        <v>3</v>
      </c>
      <c r="F687" s="116">
        <v>18</v>
      </c>
      <c r="G687" s="116">
        <v>17</v>
      </c>
      <c r="H687" s="69">
        <v>1743.9000000000003</v>
      </c>
      <c r="I687" s="69">
        <v>61.199999999999996</v>
      </c>
      <c r="J687" s="80">
        <v>0.29049830838924245</v>
      </c>
      <c r="K687" s="69">
        <v>506.59999999999997</v>
      </c>
      <c r="L687" s="80">
        <v>0</v>
      </c>
      <c r="M687" s="69">
        <v>0</v>
      </c>
      <c r="N687" s="80">
        <v>0</v>
      </c>
      <c r="O687" s="69">
        <v>0</v>
      </c>
      <c r="P687" s="69">
        <v>0</v>
      </c>
      <c r="Q687" s="69">
        <v>0</v>
      </c>
      <c r="R687" s="69">
        <v>37.9</v>
      </c>
      <c r="S687" s="69">
        <v>4.2</v>
      </c>
      <c r="T687" s="69">
        <v>221.34943916666666</v>
      </c>
      <c r="U687" s="80">
        <v>0.21910274098285448</v>
      </c>
      <c r="V687" s="69"/>
      <c r="W687" s="80">
        <f t="shared" si="280"/>
        <v>0.21910274098285448</v>
      </c>
      <c r="X687" s="69">
        <v>382.09327000000002</v>
      </c>
      <c r="Y687" s="69">
        <v>0</v>
      </c>
      <c r="Z687" s="69">
        <v>0</v>
      </c>
      <c r="AA687" s="69">
        <v>0</v>
      </c>
      <c r="AB687" s="60">
        <f>H687+I687+K687+M687+O687+P687+Q687+R687+S687+T687+V687+X687+Y687+Z687+AA687</f>
        <v>2957.2427091666668</v>
      </c>
      <c r="AC687" s="143">
        <v>204</v>
      </c>
      <c r="AD687" s="69">
        <f>AC687+Y687+X687+V687</f>
        <v>586.09327000000008</v>
      </c>
      <c r="AE687" s="69">
        <f>H687+I687+K687+M687+O687+Q687+R687+S687+T687+Z687+AA687</f>
        <v>2575.149439166667</v>
      </c>
      <c r="AF687" s="277">
        <f t="shared" si="277"/>
        <v>0.7</v>
      </c>
      <c r="AG687" s="278">
        <f>H687*AF687</f>
        <v>1220.7300000000002</v>
      </c>
      <c r="AH687" s="278"/>
      <c r="AI687" s="225">
        <v>634.6</v>
      </c>
      <c r="AJ687" s="238">
        <v>0.69997893801250066</v>
      </c>
      <c r="AK687" s="60">
        <v>1220.6932700000002</v>
      </c>
      <c r="AL687" s="69">
        <v>151</v>
      </c>
      <c r="AM687" s="438">
        <v>7.0999999999999994E-2</v>
      </c>
      <c r="AN687" s="69">
        <v>123.8</v>
      </c>
    </row>
    <row r="688" spans="2:40" s="1" customFormat="1" ht="15.75" x14ac:dyDescent="0.25">
      <c r="B688" s="34">
        <v>676</v>
      </c>
      <c r="C688" s="682"/>
      <c r="D688" s="15" t="s">
        <v>972</v>
      </c>
      <c r="E688" s="116">
        <v>2</v>
      </c>
      <c r="F688" s="116">
        <v>15</v>
      </c>
      <c r="G688" s="116">
        <v>13</v>
      </c>
      <c r="H688" s="69">
        <v>1307.3000000000002</v>
      </c>
      <c r="I688" s="69">
        <v>46.800000000000004</v>
      </c>
      <c r="J688" s="80">
        <v>0.32777480302914397</v>
      </c>
      <c r="K688" s="69">
        <v>428.5</v>
      </c>
      <c r="L688" s="80">
        <v>0</v>
      </c>
      <c r="M688" s="69">
        <v>0</v>
      </c>
      <c r="N688" s="80">
        <v>0</v>
      </c>
      <c r="O688" s="69">
        <v>0</v>
      </c>
      <c r="P688" s="69">
        <v>0</v>
      </c>
      <c r="Q688" s="69">
        <v>0</v>
      </c>
      <c r="R688" s="69">
        <v>37.9</v>
      </c>
      <c r="S688" s="69">
        <v>4.3</v>
      </c>
      <c r="T688" s="69">
        <v>168.67192333333332</v>
      </c>
      <c r="U688" s="80">
        <v>0.2135417119253423</v>
      </c>
      <c r="V688" s="69"/>
      <c r="W688" s="80">
        <f t="shared" si="280"/>
        <v>0.2135417119253423</v>
      </c>
      <c r="X688" s="69">
        <v>279.16308000000004</v>
      </c>
      <c r="Y688" s="69">
        <v>0</v>
      </c>
      <c r="Z688" s="69">
        <v>0</v>
      </c>
      <c r="AA688" s="69">
        <v>0</v>
      </c>
      <c r="AB688" s="60">
        <f>H688+I688+K688+M688+O688+P688+Q688+R688+S688+T688+V688+X688+Y688+Z688+AA688</f>
        <v>2272.6350033333338</v>
      </c>
      <c r="AC688" s="143">
        <v>155.5</v>
      </c>
      <c r="AD688" s="69">
        <f>AC688+Y688+X688+V688</f>
        <v>434.66308000000004</v>
      </c>
      <c r="AE688" s="69">
        <f>H688+I688+K688+M688+O688+Q688+R688+S688+T688+Z688+AA688</f>
        <v>1993.4719233333335</v>
      </c>
      <c r="AF688" s="277">
        <f t="shared" si="277"/>
        <v>0.7</v>
      </c>
      <c r="AG688" s="278">
        <f>H688*AF688</f>
        <v>915.11</v>
      </c>
      <c r="AH688" s="278"/>
      <c r="AI688" s="225">
        <v>480.4</v>
      </c>
      <c r="AJ688" s="238">
        <v>0.69996410923276975</v>
      </c>
      <c r="AK688" s="60">
        <v>915.06308000000001</v>
      </c>
      <c r="AL688" s="69"/>
      <c r="AM688" s="438">
        <v>0</v>
      </c>
      <c r="AN688" s="69">
        <v>0</v>
      </c>
    </row>
    <row r="689" spans="2:40" s="1" customFormat="1" ht="15.75" x14ac:dyDescent="0.25">
      <c r="B689" s="34">
        <v>677</v>
      </c>
      <c r="C689" s="682"/>
      <c r="D689" s="15" t="s">
        <v>973</v>
      </c>
      <c r="E689" s="116">
        <v>3</v>
      </c>
      <c r="F689" s="116">
        <v>17</v>
      </c>
      <c r="G689" s="116">
        <v>17</v>
      </c>
      <c r="H689" s="69">
        <v>1586.1000000000001</v>
      </c>
      <c r="I689" s="69">
        <v>58.8</v>
      </c>
      <c r="J689" s="80">
        <v>0.26845722211714268</v>
      </c>
      <c r="K689" s="69">
        <v>425.8</v>
      </c>
      <c r="L689" s="80">
        <v>0</v>
      </c>
      <c r="M689" s="69">
        <v>0</v>
      </c>
      <c r="N689" s="80">
        <v>0</v>
      </c>
      <c r="O689" s="69">
        <v>0</v>
      </c>
      <c r="P689" s="69">
        <v>0</v>
      </c>
      <c r="Q689" s="69">
        <v>0</v>
      </c>
      <c r="R689" s="69">
        <v>37.9</v>
      </c>
      <c r="S689" s="69">
        <v>4.2</v>
      </c>
      <c r="T689" s="69">
        <v>206.43554333333333</v>
      </c>
      <c r="U689" s="80">
        <v>0.22938435155412645</v>
      </c>
      <c r="V689" s="69"/>
      <c r="W689" s="80">
        <f t="shared" si="280"/>
        <v>0.22938435155412645</v>
      </c>
      <c r="X689" s="69">
        <v>363.82652000000002</v>
      </c>
      <c r="Y689" s="69">
        <v>0</v>
      </c>
      <c r="Z689" s="69">
        <v>0</v>
      </c>
      <c r="AA689" s="69">
        <v>0</v>
      </c>
      <c r="AB689" s="60">
        <f>H689+I689+K689+M689+O689+P689+Q689+R689+S689+T689+V689+X689+Y689+Z689+AA689</f>
        <v>2683.0620633333338</v>
      </c>
      <c r="AC689" s="143">
        <v>190.3</v>
      </c>
      <c r="AD689" s="69">
        <f>AC689+Y689+X689+V689</f>
        <v>554.12652000000003</v>
      </c>
      <c r="AE689" s="69">
        <f>H689+I689+K689+M689+O689+Q689+R689+S689+T689+Z689+AA689</f>
        <v>2319.2355433333337</v>
      </c>
      <c r="AF689" s="277">
        <f t="shared" si="277"/>
        <v>0.7</v>
      </c>
      <c r="AG689" s="278">
        <f>H689*AF689</f>
        <v>1110.27</v>
      </c>
      <c r="AH689" s="278"/>
      <c r="AI689" s="225">
        <v>556.1</v>
      </c>
      <c r="AJ689" s="238">
        <v>0.69997258684824415</v>
      </c>
      <c r="AK689" s="60">
        <v>1110.2265200000002</v>
      </c>
      <c r="AL689" s="69"/>
      <c r="AM689" s="438">
        <v>0</v>
      </c>
      <c r="AN689" s="69">
        <v>0</v>
      </c>
    </row>
    <row r="690" spans="2:40" s="1" customFormat="1" ht="15.75" x14ac:dyDescent="0.25">
      <c r="B690" s="34">
        <v>678</v>
      </c>
      <c r="C690" s="682" t="s">
        <v>501</v>
      </c>
      <c r="D690" s="26" t="s">
        <v>124</v>
      </c>
      <c r="E690" s="125">
        <f t="shared" ref="E690:AB690" si="293">SUM(E691:E692)</f>
        <v>12</v>
      </c>
      <c r="F690" s="125">
        <f t="shared" si="293"/>
        <v>52</v>
      </c>
      <c r="G690" s="125">
        <f t="shared" si="293"/>
        <v>48</v>
      </c>
      <c r="H690" s="57">
        <f t="shared" si="293"/>
        <v>4713.9000000000005</v>
      </c>
      <c r="I690" s="57">
        <f t="shared" si="293"/>
        <v>122.4</v>
      </c>
      <c r="J690" s="82">
        <f>K690/H690</f>
        <v>0.25569061711109697</v>
      </c>
      <c r="K690" s="57">
        <f t="shared" si="293"/>
        <v>1205.3000000000002</v>
      </c>
      <c r="L690" s="82">
        <f>M690/H690</f>
        <v>0</v>
      </c>
      <c r="M690" s="57">
        <f t="shared" si="293"/>
        <v>0</v>
      </c>
      <c r="N690" s="82">
        <f t="shared" si="293"/>
        <v>0</v>
      </c>
      <c r="O690" s="57">
        <f t="shared" si="293"/>
        <v>0</v>
      </c>
      <c r="P690" s="57">
        <f t="shared" si="293"/>
        <v>0</v>
      </c>
      <c r="Q690" s="57">
        <f t="shared" si="293"/>
        <v>0</v>
      </c>
      <c r="R690" s="57">
        <f t="shared" si="293"/>
        <v>189.5</v>
      </c>
      <c r="S690" s="57">
        <f t="shared" si="293"/>
        <v>12.7</v>
      </c>
      <c r="T690" s="57">
        <f t="shared" si="293"/>
        <v>600.49414166666668</v>
      </c>
      <c r="U690" s="82">
        <f>V690/H690</f>
        <v>0</v>
      </c>
      <c r="V690" s="57">
        <f t="shared" si="293"/>
        <v>0</v>
      </c>
      <c r="W690" s="82">
        <f t="shared" si="280"/>
        <v>0.22105468932306582</v>
      </c>
      <c r="X690" s="57">
        <f t="shared" ref="X690" si="294">SUM(X691:X692)</f>
        <v>1042.0297</v>
      </c>
      <c r="Y690" s="57">
        <f t="shared" si="293"/>
        <v>0</v>
      </c>
      <c r="Z690" s="57">
        <f t="shared" si="293"/>
        <v>0</v>
      </c>
      <c r="AA690" s="57">
        <f t="shared" si="293"/>
        <v>0</v>
      </c>
      <c r="AB690" s="57">
        <f t="shared" si="293"/>
        <v>7886.3238416666682</v>
      </c>
      <c r="AC690" s="141">
        <f>SUM(AC691:AC692)</f>
        <v>553.59999999999991</v>
      </c>
      <c r="AD690" s="141">
        <f>SUM(AD691:AD692)</f>
        <v>1595.6297</v>
      </c>
      <c r="AE690" s="141">
        <f>SUM(AE691:AE692)</f>
        <v>6844.2941416666681</v>
      </c>
      <c r="AF690" s="269">
        <f t="shared" si="277"/>
        <v>0.7</v>
      </c>
      <c r="AG690" s="270">
        <f>SUM(AG691:AG692)</f>
        <v>3299.73</v>
      </c>
      <c r="AH690" s="270"/>
      <c r="AI690" s="141">
        <v>1704.1</v>
      </c>
      <c r="AJ690" s="233">
        <v>0.69999993635842916</v>
      </c>
      <c r="AK690" s="57">
        <v>3299.7296999999999</v>
      </c>
      <c r="AL690" s="57"/>
      <c r="AM690" s="433">
        <v>0</v>
      </c>
      <c r="AN690" s="57">
        <v>158.9</v>
      </c>
    </row>
    <row r="691" spans="2:40" s="1" customFormat="1" ht="15.75" x14ac:dyDescent="0.25">
      <c r="B691" s="34">
        <v>679</v>
      </c>
      <c r="C691" s="682"/>
      <c r="D691" s="15" t="s">
        <v>974</v>
      </c>
      <c r="E691" s="116">
        <v>9</v>
      </c>
      <c r="F691" s="116">
        <v>36</v>
      </c>
      <c r="G691" s="116">
        <v>32</v>
      </c>
      <c r="H691" s="69">
        <v>3115.3</v>
      </c>
      <c r="I691" s="69">
        <v>76.800000000000011</v>
      </c>
      <c r="J691" s="80">
        <v>0.2638911180303663</v>
      </c>
      <c r="K691" s="69">
        <v>822.10000000000014</v>
      </c>
      <c r="L691" s="80">
        <v>0</v>
      </c>
      <c r="M691" s="69">
        <v>0</v>
      </c>
      <c r="N691" s="80">
        <v>0</v>
      </c>
      <c r="O691" s="69">
        <v>0</v>
      </c>
      <c r="P691" s="69">
        <v>0</v>
      </c>
      <c r="Q691" s="69">
        <v>0</v>
      </c>
      <c r="R691" s="69">
        <v>151.6</v>
      </c>
      <c r="S691" s="69">
        <v>8.5</v>
      </c>
      <c r="T691" s="69">
        <v>397.42141083333337</v>
      </c>
      <c r="U691" s="80">
        <v>0.21675502519821524</v>
      </c>
      <c r="V691" s="69"/>
      <c r="W691" s="80">
        <f t="shared" si="280"/>
        <v>0.21675502519821524</v>
      </c>
      <c r="X691" s="69">
        <v>675.25693000000001</v>
      </c>
      <c r="Y691" s="69">
        <v>0</v>
      </c>
      <c r="Z691" s="69">
        <v>0</v>
      </c>
      <c r="AA691" s="69">
        <v>0</v>
      </c>
      <c r="AB691" s="60">
        <f>H691+I691+K691+M691+O691+P691+Q691+R691+S691+T691+V691+X691+Y691+Z691+AA691</f>
        <v>5246.9783408333351</v>
      </c>
      <c r="AC691" s="143">
        <v>366.4</v>
      </c>
      <c r="AD691" s="69">
        <f>AC691+Y691+X691+V691</f>
        <v>1041.6569300000001</v>
      </c>
      <c r="AE691" s="69">
        <f>H691+I691+K691+M691+O691+Q691+R691+S691+T691+Z691+AA691</f>
        <v>4571.7214108333346</v>
      </c>
      <c r="AF691" s="277">
        <f t="shared" si="277"/>
        <v>0.7</v>
      </c>
      <c r="AG691" s="278">
        <f>H691*AF691</f>
        <v>2180.71</v>
      </c>
      <c r="AH691" s="278"/>
      <c r="AI691" s="225">
        <v>1139.0999999999999</v>
      </c>
      <c r="AJ691" s="238">
        <v>0.70001506435977268</v>
      </c>
      <c r="AK691" s="60">
        <v>2180.75693</v>
      </c>
      <c r="AL691" s="69">
        <v>148</v>
      </c>
      <c r="AM691" s="438">
        <v>5.0999999999999997E-2</v>
      </c>
      <c r="AN691" s="69">
        <v>158.9</v>
      </c>
    </row>
    <row r="692" spans="2:40" s="1" customFormat="1" ht="15.75" x14ac:dyDescent="0.25">
      <c r="B692" s="34">
        <v>680</v>
      </c>
      <c r="C692" s="682"/>
      <c r="D692" s="15" t="s">
        <v>975</v>
      </c>
      <c r="E692" s="116">
        <v>3</v>
      </c>
      <c r="F692" s="116">
        <v>16</v>
      </c>
      <c r="G692" s="116">
        <v>16</v>
      </c>
      <c r="H692" s="69">
        <v>1598.6000000000001</v>
      </c>
      <c r="I692" s="69">
        <v>45.599999999999994</v>
      </c>
      <c r="J692" s="80">
        <v>0.23970974602777428</v>
      </c>
      <c r="K692" s="69">
        <v>383.2</v>
      </c>
      <c r="L692" s="80">
        <v>0</v>
      </c>
      <c r="M692" s="69">
        <v>0</v>
      </c>
      <c r="N692" s="80">
        <v>0</v>
      </c>
      <c r="O692" s="69">
        <v>0</v>
      </c>
      <c r="P692" s="69">
        <v>0</v>
      </c>
      <c r="Q692" s="69">
        <v>0</v>
      </c>
      <c r="R692" s="69">
        <v>37.9</v>
      </c>
      <c r="S692" s="69">
        <v>4.2</v>
      </c>
      <c r="T692" s="69">
        <v>203.07273083333331</v>
      </c>
      <c r="U692" s="80">
        <v>0.22943373576879766</v>
      </c>
      <c r="V692" s="69"/>
      <c r="W692" s="80">
        <f t="shared" si="280"/>
        <v>0.22943373576879766</v>
      </c>
      <c r="X692" s="69">
        <v>366.77276999999998</v>
      </c>
      <c r="Y692" s="69">
        <v>0</v>
      </c>
      <c r="Z692" s="69">
        <v>0</v>
      </c>
      <c r="AA692" s="69">
        <v>0</v>
      </c>
      <c r="AB692" s="60">
        <f>H692+I692+K692+M692+O692+P692+Q692+R692+S692+T692+V692+X692+Y692+Z692+AA692</f>
        <v>2639.3455008333335</v>
      </c>
      <c r="AC692" s="143">
        <v>187.2</v>
      </c>
      <c r="AD692" s="69">
        <f>AC692+Y692+X692+V692</f>
        <v>553.97276999999997</v>
      </c>
      <c r="AE692" s="69">
        <f>H692+I692+K692+M692+O692+Q692+R692+S692+T692+Z692+AA692</f>
        <v>2272.5727308333335</v>
      </c>
      <c r="AF692" s="277">
        <f t="shared" si="277"/>
        <v>0.7</v>
      </c>
      <c r="AG692" s="278">
        <f>H692*AF692</f>
        <v>1119.02</v>
      </c>
      <c r="AH692" s="278"/>
      <c r="AI692" s="225">
        <v>565</v>
      </c>
      <c r="AJ692" s="238">
        <v>0.69997045539847347</v>
      </c>
      <c r="AK692" s="60">
        <v>1118.9727699999999</v>
      </c>
      <c r="AL692" s="69"/>
      <c r="AM692" s="438">
        <v>0</v>
      </c>
      <c r="AN692" s="69">
        <v>0</v>
      </c>
    </row>
    <row r="693" spans="2:40" ht="38.25" customHeight="1" x14ac:dyDescent="0.25">
      <c r="B693" s="34">
        <v>681</v>
      </c>
      <c r="C693" s="663" t="s">
        <v>502</v>
      </c>
      <c r="D693" s="664"/>
      <c r="E693" s="123">
        <f t="shared" ref="E693:AA693" si="295">E695</f>
        <v>88</v>
      </c>
      <c r="F693" s="123">
        <f t="shared" si="295"/>
        <v>430</v>
      </c>
      <c r="G693" s="123">
        <f t="shared" si="295"/>
        <v>403</v>
      </c>
      <c r="H693" s="130">
        <f t="shared" si="295"/>
        <v>37842.700000000004</v>
      </c>
      <c r="I693" s="130">
        <f t="shared" si="295"/>
        <v>1340.4</v>
      </c>
      <c r="J693" s="87">
        <f>K693/H693</f>
        <v>0.30021377967216928</v>
      </c>
      <c r="K693" s="130">
        <f t="shared" si="295"/>
        <v>11360.900000000001</v>
      </c>
      <c r="L693" s="87">
        <f>M693/H693</f>
        <v>4.3601540059245238E-4</v>
      </c>
      <c r="M693" s="130">
        <f t="shared" si="295"/>
        <v>16.5</v>
      </c>
      <c r="N693" s="87">
        <f>O693/H693</f>
        <v>0</v>
      </c>
      <c r="O693" s="130">
        <f t="shared" si="295"/>
        <v>0</v>
      </c>
      <c r="P693" s="130">
        <f t="shared" si="295"/>
        <v>0</v>
      </c>
      <c r="Q693" s="130">
        <f t="shared" si="295"/>
        <v>35.9</v>
      </c>
      <c r="R693" s="130">
        <f t="shared" si="295"/>
        <v>1592</v>
      </c>
      <c r="S693" s="130">
        <f t="shared" si="295"/>
        <v>122.19999999999999</v>
      </c>
      <c r="T693" s="130">
        <f t="shared" si="295"/>
        <v>4895.2</v>
      </c>
      <c r="U693" s="87">
        <f>V693/H693</f>
        <v>0</v>
      </c>
      <c r="V693" s="130">
        <f t="shared" si="295"/>
        <v>0</v>
      </c>
      <c r="W693" s="87">
        <f t="shared" si="280"/>
        <v>0.169974658256414</v>
      </c>
      <c r="X693" s="316">
        <f t="shared" si="295"/>
        <v>6432.2999999999993</v>
      </c>
      <c r="Y693" s="130">
        <f t="shared" si="295"/>
        <v>0</v>
      </c>
      <c r="Z693" s="130">
        <f t="shared" si="295"/>
        <v>49.6</v>
      </c>
      <c r="AA693" s="130">
        <f t="shared" si="295"/>
        <v>95.800000000000011</v>
      </c>
      <c r="AB693" s="130">
        <f>AB694+AB695</f>
        <v>66229.100000000006</v>
      </c>
      <c r="AC693" s="133">
        <f>AC695+AC694</f>
        <v>6148.5</v>
      </c>
      <c r="AD693" s="133">
        <f>AD695+AD694</f>
        <v>12736.6</v>
      </c>
      <c r="AE693" s="133">
        <f>AE695+AE694</f>
        <v>59641.000000000007</v>
      </c>
      <c r="AF693" s="265">
        <f t="shared" si="277"/>
        <v>0.7</v>
      </c>
      <c r="AG693" s="266">
        <f>AG695+AG694</f>
        <v>27626.549999999996</v>
      </c>
      <c r="AH693" s="266"/>
      <c r="AI693" s="133">
        <v>14889.900000000001</v>
      </c>
      <c r="AJ693" s="231">
        <v>0.7300351190586295</v>
      </c>
      <c r="AK693" s="130">
        <v>27626.5</v>
      </c>
      <c r="AL693" s="130"/>
      <c r="AM693" s="431"/>
      <c r="AN693" s="133">
        <v>1679</v>
      </c>
    </row>
    <row r="694" spans="2:40" ht="18.75" x14ac:dyDescent="0.25">
      <c r="B694" s="34">
        <v>682</v>
      </c>
      <c r="C694" s="306" t="s">
        <v>832</v>
      </c>
      <c r="D694" s="207"/>
      <c r="E694" s="350"/>
      <c r="F694" s="350">
        <v>15</v>
      </c>
      <c r="G694" s="350">
        <v>12</v>
      </c>
      <c r="H694" s="355">
        <v>1623.8</v>
      </c>
      <c r="I694" s="355">
        <v>58.8</v>
      </c>
      <c r="J694" s="363">
        <f>K694/H694</f>
        <v>0.26949131666461384</v>
      </c>
      <c r="K694" s="364">
        <v>437.59999999999997</v>
      </c>
      <c r="L694" s="363">
        <v>0</v>
      </c>
      <c r="M694" s="364">
        <v>0</v>
      </c>
      <c r="N694" s="363">
        <v>0</v>
      </c>
      <c r="O694" s="355">
        <v>0</v>
      </c>
      <c r="P694" s="355">
        <v>0</v>
      </c>
      <c r="Q694" s="355">
        <v>0</v>
      </c>
      <c r="R694" s="355">
        <v>0</v>
      </c>
      <c r="S694" s="355">
        <v>0</v>
      </c>
      <c r="T694" s="355">
        <v>169.6</v>
      </c>
      <c r="U694" s="363">
        <f>V694/H694</f>
        <v>0</v>
      </c>
      <c r="V694" s="355"/>
      <c r="W694" s="363">
        <f t="shared" si="280"/>
        <v>9.5947776819805403E-2</v>
      </c>
      <c r="X694" s="355">
        <v>155.80000000000001</v>
      </c>
      <c r="Y694" s="355">
        <v>0</v>
      </c>
      <c r="Z694" s="355">
        <v>0</v>
      </c>
      <c r="AA694" s="355">
        <v>0</v>
      </c>
      <c r="AB694" s="355">
        <f>H694+I694+K694+M694+O694+P694+Q694+R694+S694+T694+V694+X694+Y694+Z694+AA694</f>
        <v>2445.6</v>
      </c>
      <c r="AC694" s="356">
        <v>381.7</v>
      </c>
      <c r="AD694" s="309">
        <f>AC694+Y694+X694+V694</f>
        <v>537.5</v>
      </c>
      <c r="AE694" s="355">
        <f>H694+I694+K694+M694+O694+Q694+R694+S694+T694+Z694+AA694</f>
        <v>2289.7999999999997</v>
      </c>
      <c r="AF694" s="358">
        <f t="shared" si="277"/>
        <v>0.7</v>
      </c>
      <c r="AG694" s="359">
        <f>H694*AF694</f>
        <v>1136.6599999999999</v>
      </c>
      <c r="AH694" s="359"/>
      <c r="AI694" s="360">
        <v>599.20000000000005</v>
      </c>
      <c r="AJ694" s="357">
        <v>0.70002463357556355</v>
      </c>
      <c r="AK694" s="362">
        <v>1136.7</v>
      </c>
      <c r="AL694" s="355"/>
      <c r="AM694" s="434"/>
      <c r="AN694" s="355">
        <v>0</v>
      </c>
    </row>
    <row r="695" spans="2:40" ht="18.75" customHeight="1" x14ac:dyDescent="0.3">
      <c r="B695" s="34">
        <v>683</v>
      </c>
      <c r="C695" s="10" t="s">
        <v>710</v>
      </c>
      <c r="D695" s="18"/>
      <c r="E695" s="154">
        <f>E696+E699+E702+E707+E710+E713+E716+E719</f>
        <v>88</v>
      </c>
      <c r="F695" s="154">
        <f>F696+F699+F702+F707+F710+F713+F716+F719</f>
        <v>430</v>
      </c>
      <c r="G695" s="154">
        <f>G696+G699+G702+G707+G710+G713+G716+G719</f>
        <v>403</v>
      </c>
      <c r="H695" s="65">
        <f>H696+H699+H702+H707+H710+H713+H716+H719</f>
        <v>37842.700000000004</v>
      </c>
      <c r="I695" s="65">
        <f>I696+I699+I702+I707+I710+I713+I716+I719</f>
        <v>1340.4</v>
      </c>
      <c r="J695" s="94">
        <f>K695/H695</f>
        <v>0.30021377967216928</v>
      </c>
      <c r="K695" s="65">
        <f>K696+K699+K702+K707+K710+K713+K716+K719</f>
        <v>11360.900000000001</v>
      </c>
      <c r="L695" s="94">
        <f>M695/H695</f>
        <v>4.3601540059245238E-4</v>
      </c>
      <c r="M695" s="65">
        <f>M696+M699+M702+M707+M710+M713+M716+M719</f>
        <v>16.5</v>
      </c>
      <c r="N695" s="94">
        <f>O695/H695</f>
        <v>0</v>
      </c>
      <c r="O695" s="65">
        <f t="shared" ref="O695:T695" si="296">O696+O699+O702+O707+O710+O713+O716+O719</f>
        <v>0</v>
      </c>
      <c r="P695" s="65">
        <f t="shared" si="296"/>
        <v>0</v>
      </c>
      <c r="Q695" s="65">
        <f t="shared" si="296"/>
        <v>35.9</v>
      </c>
      <c r="R695" s="65">
        <f t="shared" si="296"/>
        <v>1592</v>
      </c>
      <c r="S695" s="65">
        <f t="shared" si="296"/>
        <v>122.19999999999999</v>
      </c>
      <c r="T695" s="65">
        <f t="shared" si="296"/>
        <v>4895.2</v>
      </c>
      <c r="U695" s="94">
        <f>V695/H695</f>
        <v>0</v>
      </c>
      <c r="V695" s="65">
        <f>V696+V699+V702+V707+V710+V713+V716+V719</f>
        <v>0</v>
      </c>
      <c r="W695" s="94">
        <f t="shared" si="280"/>
        <v>0.169974658256414</v>
      </c>
      <c r="X695" s="65">
        <f t="shared" ref="X695:AD695" si="297">X696+X699+X702+X707+X710+X713+X716+X719</f>
        <v>6432.2999999999993</v>
      </c>
      <c r="Y695" s="65">
        <f t="shared" si="297"/>
        <v>0</v>
      </c>
      <c r="Z695" s="65">
        <f t="shared" si="297"/>
        <v>49.6</v>
      </c>
      <c r="AA695" s="65">
        <f t="shared" si="297"/>
        <v>95.800000000000011</v>
      </c>
      <c r="AB695" s="65">
        <f t="shared" si="297"/>
        <v>63783.5</v>
      </c>
      <c r="AC695" s="62">
        <f t="shared" si="297"/>
        <v>5766.8</v>
      </c>
      <c r="AD695" s="62">
        <f t="shared" si="297"/>
        <v>12199.1</v>
      </c>
      <c r="AE695" s="62">
        <f>AE696+AE699+AE702+AE707+AE710+AE713+AE716+AE719</f>
        <v>57351.200000000004</v>
      </c>
      <c r="AF695" s="267">
        <f t="shared" si="277"/>
        <v>0.7</v>
      </c>
      <c r="AG695" s="268">
        <f>AG696+AG699+AG702+AG707+AG710+AG713+AG716+AG719</f>
        <v>26489.889999999996</v>
      </c>
      <c r="AH695" s="268"/>
      <c r="AI695" s="62">
        <v>14290.7</v>
      </c>
      <c r="AJ695" s="232">
        <v>0.69999762173417857</v>
      </c>
      <c r="AK695" s="65">
        <v>26489.800000000003</v>
      </c>
      <c r="AL695" s="65"/>
      <c r="AM695" s="429">
        <v>0</v>
      </c>
      <c r="AN695" s="65">
        <v>1679</v>
      </c>
    </row>
    <row r="696" spans="2:40" s="1" customFormat="1" ht="15.75" x14ac:dyDescent="0.25">
      <c r="B696" s="34">
        <v>684</v>
      </c>
      <c r="C696" s="667" t="s">
        <v>503</v>
      </c>
      <c r="D696" s="26" t="s">
        <v>124</v>
      </c>
      <c r="E696" s="125">
        <f t="shared" ref="E696:AB696" si="298">E697+E698</f>
        <v>9</v>
      </c>
      <c r="F696" s="125">
        <f t="shared" si="298"/>
        <v>42</v>
      </c>
      <c r="G696" s="125">
        <f t="shared" si="298"/>
        <v>38</v>
      </c>
      <c r="H696" s="57">
        <f t="shared" si="298"/>
        <v>3567.4</v>
      </c>
      <c r="I696" s="57">
        <f t="shared" si="298"/>
        <v>138</v>
      </c>
      <c r="J696" s="82">
        <f>K696/H696</f>
        <v>0.30831978471716098</v>
      </c>
      <c r="K696" s="57">
        <f t="shared" si="298"/>
        <v>1099.9000000000001</v>
      </c>
      <c r="L696" s="82">
        <f>M696/H696</f>
        <v>0</v>
      </c>
      <c r="M696" s="57">
        <f t="shared" si="298"/>
        <v>0</v>
      </c>
      <c r="N696" s="82">
        <f t="shared" si="298"/>
        <v>0</v>
      </c>
      <c r="O696" s="57">
        <f t="shared" si="298"/>
        <v>0</v>
      </c>
      <c r="P696" s="57">
        <f t="shared" si="298"/>
        <v>0</v>
      </c>
      <c r="Q696" s="57">
        <f t="shared" si="298"/>
        <v>0</v>
      </c>
      <c r="R696" s="57">
        <f t="shared" si="298"/>
        <v>116</v>
      </c>
      <c r="S696" s="57">
        <f t="shared" si="298"/>
        <v>12.7</v>
      </c>
      <c r="T696" s="57">
        <f t="shared" si="298"/>
        <v>461.79999999999995</v>
      </c>
      <c r="U696" s="82">
        <f>V696/H696</f>
        <v>0</v>
      </c>
      <c r="V696" s="57">
        <f t="shared" si="298"/>
        <v>0</v>
      </c>
      <c r="W696" s="82">
        <f t="shared" si="280"/>
        <v>0.17001177328026013</v>
      </c>
      <c r="X696" s="57">
        <f t="shared" si="298"/>
        <v>606.5</v>
      </c>
      <c r="Y696" s="57">
        <f t="shared" si="298"/>
        <v>0</v>
      </c>
      <c r="Z696" s="57">
        <f t="shared" si="298"/>
        <v>0</v>
      </c>
      <c r="AA696" s="57">
        <f t="shared" si="298"/>
        <v>0</v>
      </c>
      <c r="AB696" s="57">
        <f t="shared" si="298"/>
        <v>6002.2999999999993</v>
      </c>
      <c r="AC696" s="141">
        <f>AC697+AC698</f>
        <v>542.70000000000005</v>
      </c>
      <c r="AD696" s="141">
        <f>AD697+AD698</f>
        <v>1149.2</v>
      </c>
      <c r="AE696" s="141">
        <f>AE697+AE698</f>
        <v>5395.7999999999993</v>
      </c>
      <c r="AF696" s="269">
        <f t="shared" si="277"/>
        <v>0.7</v>
      </c>
      <c r="AG696" s="270">
        <f>AG697+AG698</f>
        <v>2497.1800000000003</v>
      </c>
      <c r="AH696" s="270"/>
      <c r="AI696" s="141">
        <v>1348</v>
      </c>
      <c r="AJ696" s="233">
        <v>0.70000560632393338</v>
      </c>
      <c r="AK696" s="57">
        <v>2497.1999999999998</v>
      </c>
      <c r="AL696" s="57"/>
      <c r="AM696" s="433">
        <v>0</v>
      </c>
      <c r="AN696" s="57">
        <v>87.1</v>
      </c>
    </row>
    <row r="697" spans="2:40" s="1" customFormat="1" ht="15.75" x14ac:dyDescent="0.25">
      <c r="B697" s="34">
        <v>685</v>
      </c>
      <c r="C697" s="667"/>
      <c r="D697" s="15" t="s">
        <v>504</v>
      </c>
      <c r="E697" s="116">
        <v>3</v>
      </c>
      <c r="F697" s="116">
        <v>19</v>
      </c>
      <c r="G697" s="116">
        <v>18</v>
      </c>
      <c r="H697" s="69">
        <v>1707.4</v>
      </c>
      <c r="I697" s="69">
        <v>67.2</v>
      </c>
      <c r="J697" s="80">
        <v>0.3189059388543985</v>
      </c>
      <c r="K697" s="69">
        <v>544.5</v>
      </c>
      <c r="L697" s="80">
        <v>0</v>
      </c>
      <c r="M697" s="69">
        <v>0</v>
      </c>
      <c r="N697" s="80">
        <v>0</v>
      </c>
      <c r="O697" s="69">
        <v>0</v>
      </c>
      <c r="P697" s="69">
        <v>0</v>
      </c>
      <c r="Q697" s="69">
        <v>0</v>
      </c>
      <c r="R697" s="69">
        <v>78.099999999999994</v>
      </c>
      <c r="S697" s="69">
        <v>8.5</v>
      </c>
      <c r="T697" s="69">
        <v>224.70000000000002</v>
      </c>
      <c r="U697" s="80">
        <v>0</v>
      </c>
      <c r="V697" s="69">
        <v>0</v>
      </c>
      <c r="W697" s="80">
        <f t="shared" si="280"/>
        <v>0.17002459880520088</v>
      </c>
      <c r="X697" s="69">
        <v>290.3</v>
      </c>
      <c r="Y697" s="69">
        <v>0</v>
      </c>
      <c r="Z697" s="69">
        <v>0</v>
      </c>
      <c r="AA697" s="69">
        <v>0</v>
      </c>
      <c r="AB697" s="60">
        <f>H697+I697+K697+M697+O697+P697+Q697+R697+S697+T697+V697+X697+Y697+Z697+AA697</f>
        <v>2920.7000000000003</v>
      </c>
      <c r="AC697" s="143">
        <v>264.10000000000002</v>
      </c>
      <c r="AD697" s="69">
        <f>AC697+Y697+X697+V697</f>
        <v>554.40000000000009</v>
      </c>
      <c r="AE697" s="69">
        <f>H697+I697+K697+M697+O697+Q697+R697+S697+T697+Z697+AA697</f>
        <v>2630.4</v>
      </c>
      <c r="AF697" s="277">
        <f t="shared" si="277"/>
        <v>0.7</v>
      </c>
      <c r="AG697" s="278">
        <f>H697*AF697</f>
        <v>1195.18</v>
      </c>
      <c r="AH697" s="278"/>
      <c r="AI697" s="225">
        <v>640.79999999999995</v>
      </c>
      <c r="AJ697" s="238">
        <v>0.7000117137167623</v>
      </c>
      <c r="AK697" s="60">
        <v>1195.2</v>
      </c>
      <c r="AL697" s="69">
        <v>128</v>
      </c>
      <c r="AM697" s="438">
        <v>5.0999999999999997E-2</v>
      </c>
      <c r="AN697" s="69">
        <v>87.1</v>
      </c>
    </row>
    <row r="698" spans="2:40" s="1" customFormat="1" ht="15.75" customHeight="1" x14ac:dyDescent="0.25">
      <c r="B698" s="34">
        <v>686</v>
      </c>
      <c r="C698" s="667"/>
      <c r="D698" s="15" t="s">
        <v>505</v>
      </c>
      <c r="E698" s="116">
        <v>6</v>
      </c>
      <c r="F698" s="116">
        <v>23</v>
      </c>
      <c r="G698" s="116">
        <v>20</v>
      </c>
      <c r="H698" s="69">
        <v>1860</v>
      </c>
      <c r="I698" s="69">
        <v>70.8</v>
      </c>
      <c r="J698" s="80">
        <v>0.29860215053763439</v>
      </c>
      <c r="K698" s="69">
        <v>555.4</v>
      </c>
      <c r="L698" s="80">
        <v>0</v>
      </c>
      <c r="M698" s="69">
        <v>0</v>
      </c>
      <c r="N698" s="80">
        <v>0</v>
      </c>
      <c r="O698" s="69">
        <v>0</v>
      </c>
      <c r="P698" s="69">
        <v>0</v>
      </c>
      <c r="Q698" s="69">
        <v>0</v>
      </c>
      <c r="R698" s="69">
        <v>37.9</v>
      </c>
      <c r="S698" s="69">
        <v>4.2</v>
      </c>
      <c r="T698" s="69">
        <v>237.09999999999997</v>
      </c>
      <c r="U698" s="80">
        <v>0</v>
      </c>
      <c r="V698" s="69">
        <v>0</v>
      </c>
      <c r="W698" s="80">
        <f t="shared" si="280"/>
        <v>0.16999999999999998</v>
      </c>
      <c r="X698" s="69">
        <v>316.2</v>
      </c>
      <c r="Y698" s="69">
        <v>0</v>
      </c>
      <c r="Z698" s="69">
        <v>0</v>
      </c>
      <c r="AA698" s="69">
        <v>0</v>
      </c>
      <c r="AB698" s="60">
        <f>H698+I698+K698+M698+O698+P698+Q698+R698+S698+T698+V698+X698+Y698+Z698+AA698</f>
        <v>3081.5999999999995</v>
      </c>
      <c r="AC698" s="143">
        <v>278.60000000000002</v>
      </c>
      <c r="AD698" s="69">
        <f>AC698+Y698+X698+V698</f>
        <v>594.79999999999995</v>
      </c>
      <c r="AE698" s="69">
        <f>H698+I698+K698+M698+O698+Q698+R698+S698+T698+Z698+AA698</f>
        <v>2765.3999999999996</v>
      </c>
      <c r="AF698" s="277">
        <f t="shared" si="277"/>
        <v>0.7</v>
      </c>
      <c r="AG698" s="278">
        <f>H698*AF698</f>
        <v>1302</v>
      </c>
      <c r="AH698" s="278"/>
      <c r="AI698" s="225">
        <v>707.2</v>
      </c>
      <c r="AJ698" s="238">
        <v>0.7</v>
      </c>
      <c r="AK698" s="60">
        <v>1302</v>
      </c>
      <c r="AL698" s="69"/>
      <c r="AM698" s="438">
        <v>0</v>
      </c>
      <c r="AN698" s="69">
        <v>0</v>
      </c>
    </row>
    <row r="699" spans="2:40" s="1" customFormat="1" ht="22.5" customHeight="1" x14ac:dyDescent="0.25">
      <c r="B699" s="34">
        <v>687</v>
      </c>
      <c r="C699" s="667" t="s">
        <v>506</v>
      </c>
      <c r="D699" s="26" t="s">
        <v>124</v>
      </c>
      <c r="E699" s="125">
        <f t="shared" ref="E699:AB699" si="299">E700+E701</f>
        <v>7</v>
      </c>
      <c r="F699" s="125">
        <f t="shared" si="299"/>
        <v>30</v>
      </c>
      <c r="G699" s="125">
        <f t="shared" si="299"/>
        <v>27</v>
      </c>
      <c r="H699" s="57">
        <f t="shared" si="299"/>
        <v>2651.6000000000004</v>
      </c>
      <c r="I699" s="57">
        <f t="shared" si="299"/>
        <v>93.6</v>
      </c>
      <c r="J699" s="82">
        <f>K699/H699</f>
        <v>0.30958666465530243</v>
      </c>
      <c r="K699" s="57">
        <f t="shared" si="299"/>
        <v>820.90000000000009</v>
      </c>
      <c r="L699" s="82">
        <f>M699/H699</f>
        <v>0</v>
      </c>
      <c r="M699" s="57">
        <f t="shared" si="299"/>
        <v>0</v>
      </c>
      <c r="N699" s="82">
        <f t="shared" si="299"/>
        <v>0</v>
      </c>
      <c r="O699" s="57">
        <f t="shared" si="299"/>
        <v>0</v>
      </c>
      <c r="P699" s="57">
        <f t="shared" si="299"/>
        <v>0</v>
      </c>
      <c r="Q699" s="57">
        <f t="shared" si="299"/>
        <v>11.7</v>
      </c>
      <c r="R699" s="57">
        <f t="shared" si="299"/>
        <v>145.5</v>
      </c>
      <c r="S699" s="57">
        <f t="shared" si="299"/>
        <v>12.600000000000001</v>
      </c>
      <c r="T699" s="57">
        <f t="shared" si="299"/>
        <v>348.9</v>
      </c>
      <c r="U699" s="82">
        <f>V699/H699</f>
        <v>0</v>
      </c>
      <c r="V699" s="57">
        <f t="shared" si="299"/>
        <v>0</v>
      </c>
      <c r="W699" s="82">
        <f t="shared" si="280"/>
        <v>0.16997284658319506</v>
      </c>
      <c r="X699" s="57">
        <f t="shared" si="299"/>
        <v>450.70000000000005</v>
      </c>
      <c r="Y699" s="57">
        <f t="shared" si="299"/>
        <v>0</v>
      </c>
      <c r="Z699" s="57">
        <f t="shared" si="299"/>
        <v>0</v>
      </c>
      <c r="AA699" s="57">
        <f t="shared" si="299"/>
        <v>0</v>
      </c>
      <c r="AB699" s="57">
        <f t="shared" si="299"/>
        <v>4535.5</v>
      </c>
      <c r="AC699" s="141">
        <f>AC700+AC701</f>
        <v>410</v>
      </c>
      <c r="AD699" s="141">
        <f>AD700+AD701</f>
        <v>860.7</v>
      </c>
      <c r="AE699" s="141">
        <f>AE700+AE701</f>
        <v>4084.8</v>
      </c>
      <c r="AF699" s="269">
        <f t="shared" si="277"/>
        <v>0.7</v>
      </c>
      <c r="AG699" s="270">
        <f>AG700+AG701</f>
        <v>1856.12</v>
      </c>
      <c r="AH699" s="270"/>
      <c r="AI699" s="141">
        <v>995.40000000000009</v>
      </c>
      <c r="AJ699" s="233">
        <v>0.69999245738422078</v>
      </c>
      <c r="AK699" s="57">
        <v>1856.1000000000001</v>
      </c>
      <c r="AL699" s="57"/>
      <c r="AM699" s="433">
        <v>0</v>
      </c>
      <c r="AN699" s="57">
        <v>58.1</v>
      </c>
    </row>
    <row r="700" spans="2:40" s="1" customFormat="1" ht="12.75" customHeight="1" x14ac:dyDescent="0.25">
      <c r="B700" s="34">
        <v>688</v>
      </c>
      <c r="C700" s="667"/>
      <c r="D700" s="15" t="s">
        <v>507</v>
      </c>
      <c r="E700" s="116">
        <v>3</v>
      </c>
      <c r="F700" s="116">
        <v>13</v>
      </c>
      <c r="G700" s="116">
        <v>12</v>
      </c>
      <c r="H700" s="69">
        <v>1139.3</v>
      </c>
      <c r="I700" s="69">
        <v>40.799999999999997</v>
      </c>
      <c r="J700" s="80">
        <v>0.29737558149741072</v>
      </c>
      <c r="K700" s="69">
        <v>338.8</v>
      </c>
      <c r="L700" s="80">
        <v>0</v>
      </c>
      <c r="M700" s="69">
        <v>0</v>
      </c>
      <c r="N700" s="80">
        <v>0</v>
      </c>
      <c r="O700" s="69">
        <v>0</v>
      </c>
      <c r="P700" s="69">
        <v>0</v>
      </c>
      <c r="Q700" s="69">
        <v>11.7</v>
      </c>
      <c r="R700" s="69">
        <v>60.599999999999994</v>
      </c>
      <c r="S700" s="69">
        <v>4.2</v>
      </c>
      <c r="T700" s="69">
        <v>149.09999999999997</v>
      </c>
      <c r="U700" s="80">
        <v>0</v>
      </c>
      <c r="V700" s="69">
        <v>0</v>
      </c>
      <c r="W700" s="80">
        <f t="shared" si="280"/>
        <v>0.16992890371280611</v>
      </c>
      <c r="X700" s="69">
        <v>193.6</v>
      </c>
      <c r="Y700" s="69">
        <v>0</v>
      </c>
      <c r="Z700" s="69">
        <v>0</v>
      </c>
      <c r="AA700" s="69">
        <v>0</v>
      </c>
      <c r="AB700" s="60">
        <f>H700+I700+K700+M700+O700+P700+Q700+R700+S700+T700+V700+X700+Y700+Z700+AA700</f>
        <v>1938.0999999999997</v>
      </c>
      <c r="AC700" s="143">
        <v>175.2</v>
      </c>
      <c r="AD700" s="69">
        <f>AC700+Y700+X700+V700</f>
        <v>368.79999999999995</v>
      </c>
      <c r="AE700" s="69">
        <f>H700+I700+K700+M700+O700+Q700+R700+S700+T700+Z700+AA700</f>
        <v>1744.4999999999998</v>
      </c>
      <c r="AF700" s="277">
        <f t="shared" si="277"/>
        <v>0.7</v>
      </c>
      <c r="AG700" s="278">
        <f>H700*AF700</f>
        <v>797.50999999999988</v>
      </c>
      <c r="AH700" s="278"/>
      <c r="AI700" s="225">
        <v>428.7</v>
      </c>
      <c r="AJ700" s="238">
        <v>0.69999122268059333</v>
      </c>
      <c r="AK700" s="60">
        <v>797.5</v>
      </c>
      <c r="AL700" s="69">
        <v>127</v>
      </c>
      <c r="AM700" s="438">
        <v>5.0999999999999997E-2</v>
      </c>
      <c r="AN700" s="69">
        <v>58.1</v>
      </c>
    </row>
    <row r="701" spans="2:40" s="1" customFormat="1" ht="15" customHeight="1" x14ac:dyDescent="0.25">
      <c r="B701" s="34">
        <v>689</v>
      </c>
      <c r="C701" s="667"/>
      <c r="D701" s="15" t="s">
        <v>508</v>
      </c>
      <c r="E701" s="116">
        <v>4</v>
      </c>
      <c r="F701" s="116">
        <v>17</v>
      </c>
      <c r="G701" s="116">
        <v>15</v>
      </c>
      <c r="H701" s="69">
        <v>1512.3000000000002</v>
      </c>
      <c r="I701" s="69">
        <v>52.8</v>
      </c>
      <c r="J701" s="80">
        <v>0.31878595516762542</v>
      </c>
      <c r="K701" s="69">
        <v>482.1</v>
      </c>
      <c r="L701" s="80">
        <v>0</v>
      </c>
      <c r="M701" s="69">
        <v>0</v>
      </c>
      <c r="N701" s="80">
        <v>0</v>
      </c>
      <c r="O701" s="69">
        <v>0</v>
      </c>
      <c r="P701" s="69">
        <v>0</v>
      </c>
      <c r="Q701" s="69">
        <v>0</v>
      </c>
      <c r="R701" s="69">
        <v>84.899999999999991</v>
      </c>
      <c r="S701" s="69">
        <v>8.4</v>
      </c>
      <c r="T701" s="69">
        <v>199.8</v>
      </c>
      <c r="U701" s="80">
        <v>0</v>
      </c>
      <c r="V701" s="69">
        <v>0</v>
      </c>
      <c r="W701" s="80">
        <f t="shared" si="280"/>
        <v>0.17000595120015868</v>
      </c>
      <c r="X701" s="69">
        <v>257.10000000000002</v>
      </c>
      <c r="Y701" s="69">
        <v>0</v>
      </c>
      <c r="Z701" s="69">
        <v>0</v>
      </c>
      <c r="AA701" s="69">
        <v>0</v>
      </c>
      <c r="AB701" s="60">
        <f>H701+I701+K701+M701+O701+P701+Q701+R701+S701+T701+V701+X701+Y701+Z701+AA701</f>
        <v>2597.4000000000005</v>
      </c>
      <c r="AC701" s="143">
        <v>234.8</v>
      </c>
      <c r="AD701" s="69">
        <f>AC701+Y701+X701+V701</f>
        <v>491.90000000000003</v>
      </c>
      <c r="AE701" s="69">
        <f>H701+I701+K701+M701+O701+Q701+R701+S701+T701+Z701+AA701</f>
        <v>2340.3000000000006</v>
      </c>
      <c r="AF701" s="277">
        <f t="shared" si="277"/>
        <v>0.7</v>
      </c>
      <c r="AG701" s="278">
        <f>H701*AF701</f>
        <v>1058.6100000000001</v>
      </c>
      <c r="AH701" s="278"/>
      <c r="AI701" s="225">
        <v>566.70000000000005</v>
      </c>
      <c r="AJ701" s="238">
        <v>0.69999338755537921</v>
      </c>
      <c r="AK701" s="60">
        <v>1058.6000000000001</v>
      </c>
      <c r="AL701" s="69"/>
      <c r="AM701" s="438">
        <v>0</v>
      </c>
      <c r="AN701" s="69">
        <v>0</v>
      </c>
    </row>
    <row r="702" spans="2:40" ht="15.75" x14ac:dyDescent="0.25">
      <c r="B702" s="34">
        <v>690</v>
      </c>
      <c r="C702" s="667" t="s">
        <v>509</v>
      </c>
      <c r="D702" s="26" t="s">
        <v>124</v>
      </c>
      <c r="E702" s="126">
        <f t="shared" ref="E702:AB702" si="300">E703+E704+E705+E706</f>
        <v>13</v>
      </c>
      <c r="F702" s="126">
        <f>F703+F704+F705+F706</f>
        <v>80</v>
      </c>
      <c r="G702" s="126">
        <f t="shared" si="300"/>
        <v>77</v>
      </c>
      <c r="H702" s="128">
        <f t="shared" si="300"/>
        <v>7259.8</v>
      </c>
      <c r="I702" s="128">
        <f t="shared" si="300"/>
        <v>288</v>
      </c>
      <c r="J702" s="82">
        <f>K702/H702</f>
        <v>0.3094300118460564</v>
      </c>
      <c r="K702" s="128">
        <f t="shared" si="300"/>
        <v>2246.4</v>
      </c>
      <c r="L702" s="82">
        <f>M702/H702</f>
        <v>0</v>
      </c>
      <c r="M702" s="128">
        <f t="shared" si="300"/>
        <v>0</v>
      </c>
      <c r="N702" s="83">
        <f t="shared" si="300"/>
        <v>0</v>
      </c>
      <c r="O702" s="128">
        <f t="shared" si="300"/>
        <v>0</v>
      </c>
      <c r="P702" s="128">
        <f t="shared" si="300"/>
        <v>0</v>
      </c>
      <c r="Q702" s="128">
        <f t="shared" si="300"/>
        <v>0</v>
      </c>
      <c r="R702" s="128">
        <f t="shared" si="300"/>
        <v>326</v>
      </c>
      <c r="S702" s="128">
        <f t="shared" si="300"/>
        <v>25.299999999999997</v>
      </c>
      <c r="T702" s="128">
        <f t="shared" si="300"/>
        <v>948.7</v>
      </c>
      <c r="U702" s="82">
        <f>V702/H702</f>
        <v>0</v>
      </c>
      <c r="V702" s="128">
        <f t="shared" si="300"/>
        <v>0</v>
      </c>
      <c r="W702" s="82">
        <f t="shared" si="280"/>
        <v>0.16994958538802721</v>
      </c>
      <c r="X702" s="128">
        <f t="shared" si="300"/>
        <v>1233.8</v>
      </c>
      <c r="Y702" s="128">
        <f t="shared" si="300"/>
        <v>0</v>
      </c>
      <c r="Z702" s="128">
        <f t="shared" si="300"/>
        <v>0</v>
      </c>
      <c r="AA702" s="128">
        <f t="shared" si="300"/>
        <v>25.700000000000003</v>
      </c>
      <c r="AB702" s="128">
        <f t="shared" si="300"/>
        <v>12353.7</v>
      </c>
      <c r="AC702" s="148">
        <f>AC703+AC704+AC705+AC706</f>
        <v>1116.9000000000001</v>
      </c>
      <c r="AD702" s="148">
        <f>AD703+AD704+AD705+AD706</f>
        <v>2350.6999999999998</v>
      </c>
      <c r="AE702" s="148">
        <f>AE703+AE704+AE705+AE706</f>
        <v>11119.900000000001</v>
      </c>
      <c r="AF702" s="273">
        <f t="shared" si="277"/>
        <v>0.7</v>
      </c>
      <c r="AG702" s="274">
        <f>AG703+AG704+AG705+AG706</f>
        <v>5081.8599999999997</v>
      </c>
      <c r="AH702" s="274"/>
      <c r="AI702" s="148">
        <v>2731.2</v>
      </c>
      <c r="AJ702" s="235">
        <v>0.70000550979365816</v>
      </c>
      <c r="AK702" s="128">
        <v>5081.8999999999996</v>
      </c>
      <c r="AL702" s="128"/>
      <c r="AM702" s="443">
        <v>0</v>
      </c>
      <c r="AN702" s="128">
        <v>151</v>
      </c>
    </row>
    <row r="703" spans="2:40" s="1" customFormat="1" ht="15.75" x14ac:dyDescent="0.25">
      <c r="B703" s="34">
        <v>691</v>
      </c>
      <c r="C703" s="667"/>
      <c r="D703" s="15" t="s">
        <v>510</v>
      </c>
      <c r="E703" s="116">
        <v>3</v>
      </c>
      <c r="F703" s="116">
        <v>13</v>
      </c>
      <c r="G703" s="116">
        <v>13</v>
      </c>
      <c r="H703" s="69">
        <v>1317.7</v>
      </c>
      <c r="I703" s="69">
        <v>42</v>
      </c>
      <c r="J703" s="80">
        <v>0.30105486833118306</v>
      </c>
      <c r="K703" s="69">
        <v>396.69999999999993</v>
      </c>
      <c r="L703" s="80">
        <v>0</v>
      </c>
      <c r="M703" s="69">
        <v>0</v>
      </c>
      <c r="N703" s="80">
        <v>0</v>
      </c>
      <c r="O703" s="69">
        <v>0</v>
      </c>
      <c r="P703" s="69">
        <v>0</v>
      </c>
      <c r="Q703" s="69">
        <v>0</v>
      </c>
      <c r="R703" s="69">
        <v>49.599999999999994</v>
      </c>
      <c r="S703" s="69">
        <v>4.2</v>
      </c>
      <c r="T703" s="69">
        <v>169.6</v>
      </c>
      <c r="U703" s="80">
        <v>0</v>
      </c>
      <c r="V703" s="69">
        <v>0</v>
      </c>
      <c r="W703" s="80">
        <f t="shared" si="280"/>
        <v>0.16991728010928131</v>
      </c>
      <c r="X703" s="69">
        <v>223.89999999999998</v>
      </c>
      <c r="Y703" s="69">
        <v>0</v>
      </c>
      <c r="Z703" s="69">
        <v>0</v>
      </c>
      <c r="AA703" s="69">
        <v>0</v>
      </c>
      <c r="AB703" s="60">
        <f>H703+I703+K703+M703+O703+P703+Q703+R703+S703+T703+V703+X703+Y703+Z703+AA703</f>
        <v>2203.6999999999998</v>
      </c>
      <c r="AC703" s="143">
        <v>199.2</v>
      </c>
      <c r="AD703" s="69">
        <f>AC703+Y703+X703+V703</f>
        <v>423.09999999999997</v>
      </c>
      <c r="AE703" s="69">
        <f>H703+I703+K703+M703+O703+Q703+R703+S703+T703+Z703+AA703</f>
        <v>1979.8</v>
      </c>
      <c r="AF703" s="277">
        <f t="shared" si="277"/>
        <v>0.7</v>
      </c>
      <c r="AG703" s="278">
        <f>H703*AF703</f>
        <v>922.39</v>
      </c>
      <c r="AH703" s="278"/>
      <c r="AI703" s="225">
        <v>499.3</v>
      </c>
      <c r="AJ703" s="238">
        <v>0.70000758898079984</v>
      </c>
      <c r="AK703" s="60">
        <v>922.4</v>
      </c>
      <c r="AL703" s="69"/>
      <c r="AM703" s="438">
        <v>0</v>
      </c>
      <c r="AN703" s="69">
        <v>0</v>
      </c>
    </row>
    <row r="704" spans="2:40" ht="15.75" customHeight="1" x14ac:dyDescent="0.25">
      <c r="B704" s="34">
        <v>692</v>
      </c>
      <c r="C704" s="667"/>
      <c r="D704" s="15" t="s">
        <v>511</v>
      </c>
      <c r="E704" s="116">
        <v>3</v>
      </c>
      <c r="F704" s="116">
        <v>35</v>
      </c>
      <c r="G704" s="116">
        <v>34</v>
      </c>
      <c r="H704" s="69">
        <v>2960.1</v>
      </c>
      <c r="I704" s="69">
        <v>120</v>
      </c>
      <c r="J704" s="80">
        <v>0.313570487483531</v>
      </c>
      <c r="K704" s="69">
        <v>928.2</v>
      </c>
      <c r="L704" s="80">
        <v>0</v>
      </c>
      <c r="M704" s="69">
        <v>0</v>
      </c>
      <c r="N704" s="80">
        <v>0</v>
      </c>
      <c r="O704" s="69">
        <v>0</v>
      </c>
      <c r="P704" s="69">
        <v>0</v>
      </c>
      <c r="Q704" s="69">
        <v>0</v>
      </c>
      <c r="R704" s="69">
        <v>174.29999999999998</v>
      </c>
      <c r="S704" s="69">
        <v>12.7</v>
      </c>
      <c r="T704" s="69">
        <v>391.6</v>
      </c>
      <c r="U704" s="80">
        <v>0</v>
      </c>
      <c r="V704" s="69">
        <v>0</v>
      </c>
      <c r="W704" s="80">
        <f t="shared" si="280"/>
        <v>0.16999425695077866</v>
      </c>
      <c r="X704" s="69">
        <v>503.19999999999993</v>
      </c>
      <c r="Y704" s="69">
        <v>0</v>
      </c>
      <c r="Z704" s="69">
        <v>0</v>
      </c>
      <c r="AA704" s="69">
        <v>25.700000000000003</v>
      </c>
      <c r="AB704" s="60">
        <f>H704+I704+K704+M704+O704+P704+Q704+R704+S704+T704+V704+X704+Y704+Z704+AA704</f>
        <v>5115.8</v>
      </c>
      <c r="AC704" s="143">
        <v>462.5</v>
      </c>
      <c r="AD704" s="69">
        <f>AC704+Y704+X704+V704</f>
        <v>965.69999999999993</v>
      </c>
      <c r="AE704" s="69">
        <f>H704+I704+K704+M704+O704+Q704+R704+S704+T704+Z704+AA704</f>
        <v>4612.6000000000004</v>
      </c>
      <c r="AF704" s="277">
        <f t="shared" si="277"/>
        <v>0.7</v>
      </c>
      <c r="AG704" s="278">
        <f>H704*AF704</f>
        <v>2072.0699999999997</v>
      </c>
      <c r="AH704" s="278"/>
      <c r="AI704" s="225">
        <v>1106.4000000000001</v>
      </c>
      <c r="AJ704" s="238">
        <v>0.70001013479274343</v>
      </c>
      <c r="AK704" s="60">
        <v>2072.1</v>
      </c>
      <c r="AL704" s="69">
        <v>106</v>
      </c>
      <c r="AM704" s="438">
        <v>5.0999999999999997E-2</v>
      </c>
      <c r="AN704" s="69">
        <v>151</v>
      </c>
    </row>
    <row r="705" spans="2:40" s="1" customFormat="1" ht="15.75" x14ac:dyDescent="0.25">
      <c r="B705" s="34">
        <v>693</v>
      </c>
      <c r="C705" s="667"/>
      <c r="D705" s="15" t="s">
        <v>512</v>
      </c>
      <c r="E705" s="116">
        <v>4</v>
      </c>
      <c r="F705" s="116">
        <v>16</v>
      </c>
      <c r="G705" s="116">
        <v>15</v>
      </c>
      <c r="H705" s="69">
        <v>1534.3000000000002</v>
      </c>
      <c r="I705" s="69">
        <v>55.2</v>
      </c>
      <c r="J705" s="80">
        <v>0.30085380955484586</v>
      </c>
      <c r="K705" s="69">
        <v>461.6</v>
      </c>
      <c r="L705" s="80">
        <v>0</v>
      </c>
      <c r="M705" s="69">
        <v>0</v>
      </c>
      <c r="N705" s="80">
        <v>0</v>
      </c>
      <c r="O705" s="69">
        <v>0</v>
      </c>
      <c r="P705" s="69">
        <v>0</v>
      </c>
      <c r="Q705" s="69">
        <v>0</v>
      </c>
      <c r="R705" s="69">
        <v>53.099999999999994</v>
      </c>
      <c r="S705" s="69">
        <v>4.2</v>
      </c>
      <c r="T705" s="69">
        <v>197.5</v>
      </c>
      <c r="U705" s="80">
        <v>0</v>
      </c>
      <c r="V705" s="69">
        <v>0</v>
      </c>
      <c r="W705" s="80">
        <f t="shared" si="280"/>
        <v>0.16991461904451538</v>
      </c>
      <c r="X705" s="69">
        <v>260.7</v>
      </c>
      <c r="Y705" s="69">
        <v>0</v>
      </c>
      <c r="Z705" s="69">
        <v>0</v>
      </c>
      <c r="AA705" s="69">
        <v>0</v>
      </c>
      <c r="AB705" s="60">
        <f>H705+I705+K705+M705+O705+P705+Q705+R705+S705+T705+V705+X705+Y705+Z705+AA705</f>
        <v>2566.6</v>
      </c>
      <c r="AC705" s="143">
        <v>232.1</v>
      </c>
      <c r="AD705" s="69">
        <f>AC705+Y705+X705+V705</f>
        <v>492.79999999999995</v>
      </c>
      <c r="AE705" s="69">
        <f>H705+I705+K705+M705+O705+Q705+R705+S705+T705+Z705+AA705</f>
        <v>2305.9</v>
      </c>
      <c r="AF705" s="277">
        <f t="shared" si="277"/>
        <v>0.7</v>
      </c>
      <c r="AG705" s="278">
        <f>H705*AF705</f>
        <v>1074.01</v>
      </c>
      <c r="AH705" s="278"/>
      <c r="AI705" s="225">
        <v>581.20000000000005</v>
      </c>
      <c r="AJ705" s="238">
        <v>0.69999348236981029</v>
      </c>
      <c r="AK705" s="60">
        <v>1074</v>
      </c>
      <c r="AL705" s="69"/>
      <c r="AM705" s="438">
        <v>0</v>
      </c>
      <c r="AN705" s="69">
        <v>0</v>
      </c>
    </row>
    <row r="706" spans="2:40" ht="13.5" customHeight="1" x14ac:dyDescent="0.25">
      <c r="B706" s="34">
        <v>694</v>
      </c>
      <c r="C706" s="667"/>
      <c r="D706" s="15" t="s">
        <v>513</v>
      </c>
      <c r="E706" s="116">
        <v>3</v>
      </c>
      <c r="F706" s="116">
        <v>16</v>
      </c>
      <c r="G706" s="116">
        <v>15</v>
      </c>
      <c r="H706" s="69">
        <v>1447.7</v>
      </c>
      <c r="I706" s="69">
        <v>70.8</v>
      </c>
      <c r="J706" s="80">
        <v>0.3176763141534848</v>
      </c>
      <c r="K706" s="69">
        <v>459.9</v>
      </c>
      <c r="L706" s="80">
        <v>0</v>
      </c>
      <c r="M706" s="69">
        <v>0</v>
      </c>
      <c r="N706" s="80">
        <v>0</v>
      </c>
      <c r="O706" s="69">
        <v>0</v>
      </c>
      <c r="P706" s="69">
        <v>0</v>
      </c>
      <c r="Q706" s="69">
        <v>0</v>
      </c>
      <c r="R706" s="69">
        <v>49</v>
      </c>
      <c r="S706" s="69">
        <v>4.2</v>
      </c>
      <c r="T706" s="69">
        <v>190</v>
      </c>
      <c r="U706" s="80">
        <v>0</v>
      </c>
      <c r="V706" s="69">
        <v>0</v>
      </c>
      <c r="W706" s="80">
        <f t="shared" si="280"/>
        <v>0.16992470815776747</v>
      </c>
      <c r="X706" s="69">
        <v>245.99999999999997</v>
      </c>
      <c r="Y706" s="69">
        <v>0</v>
      </c>
      <c r="Z706" s="69">
        <v>0</v>
      </c>
      <c r="AA706" s="69">
        <v>0</v>
      </c>
      <c r="AB706" s="60">
        <f>H706+I706+K706+M706+O706+P706+Q706+R706+S706+T706+V706+X706+Y706+Z706+AA706</f>
        <v>2467.6000000000004</v>
      </c>
      <c r="AC706" s="143">
        <v>223.1</v>
      </c>
      <c r="AD706" s="69">
        <f>AC706+Y706+X706+V706</f>
        <v>469.09999999999997</v>
      </c>
      <c r="AE706" s="69">
        <f>H706+I706+K706+M706+O706+Q706+R706+S706+T706+Z706+AA706</f>
        <v>2221.6000000000004</v>
      </c>
      <c r="AF706" s="277">
        <f t="shared" si="277"/>
        <v>0.7</v>
      </c>
      <c r="AG706" s="278">
        <f>H706*AF706</f>
        <v>1013.39</v>
      </c>
      <c r="AH706" s="278"/>
      <c r="AI706" s="225">
        <v>544.29999999999995</v>
      </c>
      <c r="AJ706" s="238">
        <v>0.70000690750846162</v>
      </c>
      <c r="AK706" s="60">
        <v>1013.3999999999999</v>
      </c>
      <c r="AL706" s="69"/>
      <c r="AM706" s="438">
        <v>0</v>
      </c>
      <c r="AN706" s="69">
        <v>0</v>
      </c>
    </row>
    <row r="707" spans="2:40" s="1" customFormat="1" ht="15.75" x14ac:dyDescent="0.25">
      <c r="B707" s="34">
        <v>695</v>
      </c>
      <c r="C707" s="667" t="s">
        <v>514</v>
      </c>
      <c r="D707" s="26" t="s">
        <v>124</v>
      </c>
      <c r="E707" s="125">
        <f t="shared" ref="E707:AB707" si="301">E708+E709</f>
        <v>6</v>
      </c>
      <c r="F707" s="125">
        <f t="shared" si="301"/>
        <v>29</v>
      </c>
      <c r="G707" s="125">
        <f t="shared" si="301"/>
        <v>28</v>
      </c>
      <c r="H707" s="57">
        <f t="shared" si="301"/>
        <v>2748.1000000000004</v>
      </c>
      <c r="I707" s="57">
        <f t="shared" si="301"/>
        <v>108</v>
      </c>
      <c r="J707" s="82">
        <f>K707/H707</f>
        <v>0.31934791310359883</v>
      </c>
      <c r="K707" s="57">
        <f t="shared" si="301"/>
        <v>877.6</v>
      </c>
      <c r="L707" s="82">
        <f>M707/H707</f>
        <v>0</v>
      </c>
      <c r="M707" s="57">
        <f t="shared" si="301"/>
        <v>0</v>
      </c>
      <c r="N707" s="82">
        <f t="shared" si="301"/>
        <v>0</v>
      </c>
      <c r="O707" s="57">
        <f t="shared" si="301"/>
        <v>0</v>
      </c>
      <c r="P707" s="57">
        <f t="shared" si="301"/>
        <v>0</v>
      </c>
      <c r="Q707" s="57">
        <f t="shared" si="301"/>
        <v>0</v>
      </c>
      <c r="R707" s="57">
        <f t="shared" si="301"/>
        <v>86</v>
      </c>
      <c r="S707" s="57">
        <f t="shared" si="301"/>
        <v>8.4</v>
      </c>
      <c r="T707" s="57">
        <f t="shared" si="301"/>
        <v>358.19999999999993</v>
      </c>
      <c r="U707" s="82">
        <f>V707/H707</f>
        <v>0</v>
      </c>
      <c r="V707" s="57">
        <f t="shared" si="301"/>
        <v>0</v>
      </c>
      <c r="W707" s="82">
        <f t="shared" si="280"/>
        <v>0.16993559186346929</v>
      </c>
      <c r="X707" s="57">
        <f t="shared" si="301"/>
        <v>467</v>
      </c>
      <c r="Y707" s="57">
        <f t="shared" si="301"/>
        <v>0</v>
      </c>
      <c r="Z707" s="57">
        <f t="shared" si="301"/>
        <v>0</v>
      </c>
      <c r="AA707" s="57">
        <f t="shared" si="301"/>
        <v>0</v>
      </c>
      <c r="AB707" s="57">
        <f t="shared" si="301"/>
        <v>4653.3</v>
      </c>
      <c r="AC707" s="141">
        <f>AC708+AC709</f>
        <v>420.70000000000005</v>
      </c>
      <c r="AD707" s="141">
        <f>AD708+AD709</f>
        <v>887.7</v>
      </c>
      <c r="AE707" s="141">
        <f>AE708+AE709</f>
        <v>4186.3</v>
      </c>
      <c r="AF707" s="269">
        <f t="shared" si="277"/>
        <v>0.7</v>
      </c>
      <c r="AG707" s="270">
        <f>AG708+AG709</f>
        <v>1923.67</v>
      </c>
      <c r="AH707" s="270"/>
      <c r="AI707" s="141">
        <v>1036</v>
      </c>
      <c r="AJ707" s="233">
        <v>0.70001091663331017</v>
      </c>
      <c r="AK707" s="57">
        <v>1923.7</v>
      </c>
      <c r="AL707" s="57"/>
      <c r="AM707" s="433">
        <v>0</v>
      </c>
      <c r="AN707" s="57">
        <v>61.8</v>
      </c>
    </row>
    <row r="708" spans="2:40" s="1" customFormat="1" ht="15.75" x14ac:dyDescent="0.25">
      <c r="B708" s="34">
        <v>696</v>
      </c>
      <c r="C708" s="667"/>
      <c r="D708" s="15" t="s">
        <v>515</v>
      </c>
      <c r="E708" s="116">
        <v>2</v>
      </c>
      <c r="F708" s="116">
        <v>14</v>
      </c>
      <c r="G708" s="116">
        <v>13</v>
      </c>
      <c r="H708" s="69">
        <v>1212.7</v>
      </c>
      <c r="I708" s="69">
        <v>51.6</v>
      </c>
      <c r="J708" s="80">
        <v>0.32695637832934771</v>
      </c>
      <c r="K708" s="69">
        <v>396.5</v>
      </c>
      <c r="L708" s="80">
        <v>0</v>
      </c>
      <c r="M708" s="69">
        <v>0</v>
      </c>
      <c r="N708" s="80">
        <v>0</v>
      </c>
      <c r="O708" s="69">
        <v>0</v>
      </c>
      <c r="P708" s="69">
        <v>0</v>
      </c>
      <c r="Q708" s="69">
        <v>0</v>
      </c>
      <c r="R708" s="69">
        <v>42.199999999999996</v>
      </c>
      <c r="S708" s="69">
        <v>4.2</v>
      </c>
      <c r="T708" s="69">
        <v>159.59999999999997</v>
      </c>
      <c r="U708" s="80">
        <v>0</v>
      </c>
      <c r="V708" s="69">
        <v>0</v>
      </c>
      <c r="W708" s="80">
        <f t="shared" si="280"/>
        <v>0.16995134823121957</v>
      </c>
      <c r="X708" s="69">
        <v>206.1</v>
      </c>
      <c r="Y708" s="69">
        <v>0</v>
      </c>
      <c r="Z708" s="69">
        <v>0</v>
      </c>
      <c r="AA708" s="69">
        <v>0</v>
      </c>
      <c r="AB708" s="60">
        <f>H708+I708+K708+M708+O708+P708+Q708+R708+S708+T708+V708+X708+Y708+Z708+AA708</f>
        <v>2072.9</v>
      </c>
      <c r="AC708" s="143">
        <v>187.4</v>
      </c>
      <c r="AD708" s="69">
        <f>AC708+Y708+X708+V708</f>
        <v>393.5</v>
      </c>
      <c r="AE708" s="69">
        <f>H708+I708+K708+M708+O708+Q708+R708+S708+T708+Z708+AA708</f>
        <v>1866.8</v>
      </c>
      <c r="AF708" s="277">
        <f t="shared" si="277"/>
        <v>0.7</v>
      </c>
      <c r="AG708" s="278">
        <f>H708*AF708</f>
        <v>848.89</v>
      </c>
      <c r="AH708" s="278"/>
      <c r="AI708" s="225">
        <v>455.4</v>
      </c>
      <c r="AJ708" s="238">
        <v>0.70000824606250511</v>
      </c>
      <c r="AK708" s="60">
        <v>848.9</v>
      </c>
      <c r="AL708" s="69">
        <v>126</v>
      </c>
      <c r="AM708" s="438">
        <v>5.0999999999999997E-2</v>
      </c>
      <c r="AN708" s="69">
        <v>61.8</v>
      </c>
    </row>
    <row r="709" spans="2:40" s="1" customFormat="1" ht="15.75" customHeight="1" x14ac:dyDescent="0.25">
      <c r="B709" s="34">
        <v>697</v>
      </c>
      <c r="C709" s="667"/>
      <c r="D709" s="15" t="s">
        <v>516</v>
      </c>
      <c r="E709" s="116">
        <v>4</v>
      </c>
      <c r="F709" s="116">
        <v>15</v>
      </c>
      <c r="G709" s="116">
        <v>15</v>
      </c>
      <c r="H709" s="69">
        <v>1535.4</v>
      </c>
      <c r="I709" s="69">
        <v>56.4</v>
      </c>
      <c r="J709" s="80">
        <v>0.3133385437019669</v>
      </c>
      <c r="K709" s="69">
        <v>481.1</v>
      </c>
      <c r="L709" s="80">
        <v>0</v>
      </c>
      <c r="M709" s="69">
        <v>0</v>
      </c>
      <c r="N709" s="80">
        <v>0</v>
      </c>
      <c r="O709" s="69">
        <v>0</v>
      </c>
      <c r="P709" s="69">
        <v>0</v>
      </c>
      <c r="Q709" s="69">
        <v>0</v>
      </c>
      <c r="R709" s="69">
        <v>43.8</v>
      </c>
      <c r="S709" s="69">
        <v>4.2</v>
      </c>
      <c r="T709" s="69">
        <v>198.59999999999997</v>
      </c>
      <c r="U709" s="80">
        <v>0</v>
      </c>
      <c r="V709" s="69">
        <v>0</v>
      </c>
      <c r="W709" s="80">
        <f t="shared" si="280"/>
        <v>0.16992314706265466</v>
      </c>
      <c r="X709" s="69">
        <v>260.89999999999998</v>
      </c>
      <c r="Y709" s="69">
        <v>0</v>
      </c>
      <c r="Z709" s="69">
        <v>0</v>
      </c>
      <c r="AA709" s="69">
        <v>0</v>
      </c>
      <c r="AB709" s="60">
        <f>H709+I709+K709+M709+O709+P709+Q709+R709+S709+T709+V709+X709+Y709+Z709+AA709</f>
        <v>2580.4</v>
      </c>
      <c r="AC709" s="143">
        <v>233.3</v>
      </c>
      <c r="AD709" s="69">
        <f>AC709+Y709+X709+V709</f>
        <v>494.2</v>
      </c>
      <c r="AE709" s="69">
        <f>H709+I709+K709+M709+O709+Q709+R709+S709+T709+Z709+AA709</f>
        <v>2319.5</v>
      </c>
      <c r="AF709" s="277">
        <f t="shared" si="277"/>
        <v>0.7</v>
      </c>
      <c r="AG709" s="278">
        <f>H709*AF709</f>
        <v>1074.78</v>
      </c>
      <c r="AH709" s="278"/>
      <c r="AI709" s="225">
        <v>580.6</v>
      </c>
      <c r="AJ709" s="238">
        <v>0.70001302592158388</v>
      </c>
      <c r="AK709" s="60">
        <v>1074.8</v>
      </c>
      <c r="AL709" s="69"/>
      <c r="AM709" s="438">
        <v>0</v>
      </c>
      <c r="AN709" s="69">
        <v>0</v>
      </c>
    </row>
    <row r="710" spans="2:40" ht="15.75" x14ac:dyDescent="0.25">
      <c r="B710" s="34">
        <v>698</v>
      </c>
      <c r="C710" s="667" t="s">
        <v>517</v>
      </c>
      <c r="D710" s="26" t="s">
        <v>124</v>
      </c>
      <c r="E710" s="126">
        <f>E711+E712</f>
        <v>9</v>
      </c>
      <c r="F710" s="126">
        <f t="shared" ref="F710:AA710" si="302">F711+F712</f>
        <v>47</v>
      </c>
      <c r="G710" s="126">
        <f t="shared" si="302"/>
        <v>41</v>
      </c>
      <c r="H710" s="128">
        <f t="shared" si="302"/>
        <v>3733.1000000000004</v>
      </c>
      <c r="I710" s="128">
        <f t="shared" si="302"/>
        <v>104.39999999999999</v>
      </c>
      <c r="J710" s="82">
        <f>K710/H710</f>
        <v>0.30773351905922691</v>
      </c>
      <c r="K710" s="128">
        <f t="shared" si="302"/>
        <v>1148.8000000000002</v>
      </c>
      <c r="L710" s="82">
        <f>M710/H710</f>
        <v>0</v>
      </c>
      <c r="M710" s="128">
        <f t="shared" si="302"/>
        <v>0</v>
      </c>
      <c r="N710" s="83">
        <f t="shared" si="302"/>
        <v>0</v>
      </c>
      <c r="O710" s="128">
        <f t="shared" si="302"/>
        <v>0</v>
      </c>
      <c r="P710" s="128">
        <f t="shared" si="302"/>
        <v>0</v>
      </c>
      <c r="Q710" s="128">
        <f t="shared" si="302"/>
        <v>11.2</v>
      </c>
      <c r="R710" s="128">
        <f t="shared" si="302"/>
        <v>130.19999999999999</v>
      </c>
      <c r="S710" s="128">
        <f t="shared" si="302"/>
        <v>12.600000000000001</v>
      </c>
      <c r="T710" s="128">
        <f t="shared" si="302"/>
        <v>481.4</v>
      </c>
      <c r="U710" s="82">
        <f>V710/H710</f>
        <v>0</v>
      </c>
      <c r="V710" s="128">
        <f t="shared" si="302"/>
        <v>0</v>
      </c>
      <c r="W710" s="82">
        <f t="shared" si="280"/>
        <v>0.16999276740510566</v>
      </c>
      <c r="X710" s="128">
        <f t="shared" si="302"/>
        <v>634.6</v>
      </c>
      <c r="Y710" s="128">
        <f t="shared" si="302"/>
        <v>0</v>
      </c>
      <c r="Z710" s="128">
        <f t="shared" si="302"/>
        <v>49.6</v>
      </c>
      <c r="AA710" s="128">
        <f t="shared" si="302"/>
        <v>25.9</v>
      </c>
      <c r="AB710" s="128">
        <f>AB711+AB712</f>
        <v>6331.7999999999993</v>
      </c>
      <c r="AC710" s="148">
        <f>AC711+AC712</f>
        <v>572.6</v>
      </c>
      <c r="AD710" s="148">
        <f>AD711+AD712</f>
        <v>1207.1999999999998</v>
      </c>
      <c r="AE710" s="148">
        <f>AE711+AE712</f>
        <v>5697.2</v>
      </c>
      <c r="AF710" s="273">
        <f t="shared" si="277"/>
        <v>0.7</v>
      </c>
      <c r="AG710" s="274">
        <f>AG711+AG712</f>
        <v>2613.17</v>
      </c>
      <c r="AH710" s="274"/>
      <c r="AI710" s="148">
        <v>1405.9</v>
      </c>
      <c r="AJ710" s="235">
        <v>0.69998124882805168</v>
      </c>
      <c r="AK710" s="128">
        <v>2613.1</v>
      </c>
      <c r="AL710" s="128"/>
      <c r="AM710" s="443">
        <v>0</v>
      </c>
      <c r="AN710" s="128">
        <v>113.6</v>
      </c>
    </row>
    <row r="711" spans="2:40" ht="15.75" x14ac:dyDescent="0.25">
      <c r="B711" s="34">
        <v>699</v>
      </c>
      <c r="C711" s="667"/>
      <c r="D711" s="15" t="s">
        <v>518</v>
      </c>
      <c r="E711" s="116">
        <v>6</v>
      </c>
      <c r="F711" s="116">
        <v>27</v>
      </c>
      <c r="G711" s="116">
        <v>23</v>
      </c>
      <c r="H711" s="69">
        <v>2227.9</v>
      </c>
      <c r="I711" s="69">
        <v>45.599999999999994</v>
      </c>
      <c r="J711" s="80">
        <v>0.2919341083531577</v>
      </c>
      <c r="K711" s="69">
        <v>650.40000000000009</v>
      </c>
      <c r="L711" s="80">
        <v>0</v>
      </c>
      <c r="M711" s="69">
        <v>0</v>
      </c>
      <c r="N711" s="80">
        <v>0</v>
      </c>
      <c r="O711" s="69">
        <v>0</v>
      </c>
      <c r="P711" s="69">
        <v>0</v>
      </c>
      <c r="Q711" s="69">
        <v>0</v>
      </c>
      <c r="R711" s="69">
        <v>54.4</v>
      </c>
      <c r="S711" s="69">
        <v>4.2</v>
      </c>
      <c r="T711" s="69">
        <v>280.2</v>
      </c>
      <c r="U711" s="80">
        <v>0</v>
      </c>
      <c r="V711" s="69">
        <v>0</v>
      </c>
      <c r="W711" s="80">
        <f t="shared" si="280"/>
        <v>0.16998069931325463</v>
      </c>
      <c r="X711" s="69">
        <v>378.7</v>
      </c>
      <c r="Y711" s="69">
        <v>0</v>
      </c>
      <c r="Z711" s="69">
        <v>0</v>
      </c>
      <c r="AA711" s="69">
        <v>8.6</v>
      </c>
      <c r="AB711" s="60">
        <f>H711+I711+K711+M711+O711+P711+Q711+R711+S711+T711+V711+X711+Y711+Z711+AA711</f>
        <v>3649.9999999999995</v>
      </c>
      <c r="AC711" s="143">
        <v>330.1</v>
      </c>
      <c r="AD711" s="69">
        <f>AC711+Y711+X711+V711</f>
        <v>708.8</v>
      </c>
      <c r="AE711" s="69">
        <f>H711+I711+K711+M711+O711+Q711+R711+S711+T711+Z711+AA711</f>
        <v>3271.2999999999997</v>
      </c>
      <c r="AF711" s="277">
        <f t="shared" si="277"/>
        <v>0.7</v>
      </c>
      <c r="AG711" s="278">
        <f>H711*AF711</f>
        <v>1559.53</v>
      </c>
      <c r="AH711" s="278"/>
      <c r="AI711" s="225">
        <v>850.7</v>
      </c>
      <c r="AJ711" s="238">
        <v>0.69998653440459624</v>
      </c>
      <c r="AK711" s="60">
        <v>1559.5</v>
      </c>
      <c r="AL711" s="69">
        <v>145</v>
      </c>
      <c r="AM711" s="438">
        <v>5.0999999999999997E-2</v>
      </c>
      <c r="AN711" s="69">
        <v>113.6</v>
      </c>
    </row>
    <row r="712" spans="2:40" s="1" customFormat="1" ht="15.75" customHeight="1" x14ac:dyDescent="0.25">
      <c r="B712" s="34">
        <v>700</v>
      </c>
      <c r="C712" s="667"/>
      <c r="D712" s="15" t="s">
        <v>519</v>
      </c>
      <c r="E712" s="116">
        <v>3</v>
      </c>
      <c r="F712" s="116">
        <v>20</v>
      </c>
      <c r="G712" s="116">
        <v>18</v>
      </c>
      <c r="H712" s="69">
        <v>1505.2</v>
      </c>
      <c r="I712" s="69">
        <v>58.8</v>
      </c>
      <c r="J712" s="80">
        <v>0.33111878820090351</v>
      </c>
      <c r="K712" s="69">
        <v>498.4</v>
      </c>
      <c r="L712" s="80">
        <v>0</v>
      </c>
      <c r="M712" s="69">
        <v>0</v>
      </c>
      <c r="N712" s="80">
        <v>0</v>
      </c>
      <c r="O712" s="69">
        <v>0</v>
      </c>
      <c r="P712" s="69">
        <v>0</v>
      </c>
      <c r="Q712" s="69">
        <v>11.2</v>
      </c>
      <c r="R712" s="69">
        <v>75.8</v>
      </c>
      <c r="S712" s="69">
        <v>8.4</v>
      </c>
      <c r="T712" s="69">
        <v>201.20000000000002</v>
      </c>
      <c r="U712" s="80">
        <v>0</v>
      </c>
      <c r="V712" s="69">
        <v>0</v>
      </c>
      <c r="W712" s="80">
        <f t="shared" si="280"/>
        <v>0.17001062981663567</v>
      </c>
      <c r="X712" s="69">
        <v>255.9</v>
      </c>
      <c r="Y712" s="69">
        <v>0</v>
      </c>
      <c r="Z712" s="69">
        <v>49.6</v>
      </c>
      <c r="AA712" s="69">
        <v>17.3</v>
      </c>
      <c r="AB712" s="60">
        <f>H712+I712+K712+M712+O712+P712+Q712+R712+S712+T712+V712+X712+Y712+Z712+AA712</f>
        <v>2681.8</v>
      </c>
      <c r="AC712" s="143">
        <v>242.5</v>
      </c>
      <c r="AD712" s="69">
        <f>AC712+Y712+X712+V712</f>
        <v>498.4</v>
      </c>
      <c r="AE712" s="69">
        <f>H712+I712+K712+M712+O712+Q712+R712+S712+T712+Z712+AA712</f>
        <v>2425.9</v>
      </c>
      <c r="AF712" s="277">
        <f t="shared" si="277"/>
        <v>0.7</v>
      </c>
      <c r="AG712" s="278">
        <f>H712*AF712</f>
        <v>1053.6399999999999</v>
      </c>
      <c r="AH712" s="278"/>
      <c r="AI712" s="225">
        <v>555.20000000000005</v>
      </c>
      <c r="AJ712" s="238">
        <v>0.69997342545841079</v>
      </c>
      <c r="AK712" s="60">
        <v>1053.5999999999999</v>
      </c>
      <c r="AL712" s="69"/>
      <c r="AM712" s="438">
        <v>0</v>
      </c>
      <c r="AN712" s="69">
        <v>0</v>
      </c>
    </row>
    <row r="713" spans="2:40" s="1" customFormat="1" ht="15.75" x14ac:dyDescent="0.25">
      <c r="B713" s="34">
        <v>701</v>
      </c>
      <c r="C713" s="667" t="s">
        <v>520</v>
      </c>
      <c r="D713" s="26" t="s">
        <v>124</v>
      </c>
      <c r="E713" s="125">
        <f t="shared" ref="E713:AB713" si="303">E714+E715</f>
        <v>7</v>
      </c>
      <c r="F713" s="125">
        <f t="shared" si="303"/>
        <v>38</v>
      </c>
      <c r="G713" s="125">
        <f t="shared" si="303"/>
        <v>36</v>
      </c>
      <c r="H713" s="57">
        <f t="shared" si="303"/>
        <v>3545.0000000000005</v>
      </c>
      <c r="I713" s="57">
        <f t="shared" si="303"/>
        <v>151.19999999999999</v>
      </c>
      <c r="J713" s="82">
        <f>K713/H713</f>
        <v>0.3311988716502115</v>
      </c>
      <c r="K713" s="57">
        <f t="shared" si="303"/>
        <v>1174.0999999999999</v>
      </c>
      <c r="L713" s="82">
        <f>M713/H713</f>
        <v>0</v>
      </c>
      <c r="M713" s="57">
        <f t="shared" si="303"/>
        <v>0</v>
      </c>
      <c r="N713" s="82">
        <f t="shared" si="303"/>
        <v>0</v>
      </c>
      <c r="O713" s="57">
        <f t="shared" si="303"/>
        <v>0</v>
      </c>
      <c r="P713" s="57">
        <f t="shared" si="303"/>
        <v>0</v>
      </c>
      <c r="Q713" s="57">
        <f t="shared" si="303"/>
        <v>0</v>
      </c>
      <c r="R713" s="57">
        <f t="shared" si="303"/>
        <v>90.8</v>
      </c>
      <c r="S713" s="57">
        <f t="shared" si="303"/>
        <v>8.4</v>
      </c>
      <c r="T713" s="57">
        <f t="shared" si="303"/>
        <v>464.5</v>
      </c>
      <c r="U713" s="82">
        <f>V713/H713</f>
        <v>0</v>
      </c>
      <c r="V713" s="57">
        <f t="shared" si="303"/>
        <v>0</v>
      </c>
      <c r="W713" s="82">
        <f t="shared" si="280"/>
        <v>0.1699576868829337</v>
      </c>
      <c r="X713" s="57">
        <f t="shared" si="303"/>
        <v>602.5</v>
      </c>
      <c r="Y713" s="57">
        <f t="shared" si="303"/>
        <v>0</v>
      </c>
      <c r="Z713" s="57">
        <f t="shared" si="303"/>
        <v>0</v>
      </c>
      <c r="AA713" s="57">
        <f t="shared" si="303"/>
        <v>0</v>
      </c>
      <c r="AB713" s="57">
        <f t="shared" si="303"/>
        <v>6036.5</v>
      </c>
      <c r="AC713" s="141">
        <f>AC714+AC715</f>
        <v>545.79999999999995</v>
      </c>
      <c r="AD713" s="141">
        <f>AD714+AD715</f>
        <v>1148.3</v>
      </c>
      <c r="AE713" s="141">
        <f>AE714+AE715</f>
        <v>5434</v>
      </c>
      <c r="AF713" s="269">
        <f t="shared" si="277"/>
        <v>0.7</v>
      </c>
      <c r="AG713" s="270">
        <f>AG714+AG715</f>
        <v>2481.5</v>
      </c>
      <c r="AH713" s="270"/>
      <c r="AI713" s="141">
        <v>1333.1999999999998</v>
      </c>
      <c r="AJ713" s="233">
        <v>0.7</v>
      </c>
      <c r="AK713" s="57">
        <v>2481.5</v>
      </c>
      <c r="AL713" s="57"/>
      <c r="AM713" s="433">
        <v>0</v>
      </c>
      <c r="AN713" s="57">
        <v>218.39999999999998</v>
      </c>
    </row>
    <row r="714" spans="2:40" s="1" customFormat="1" ht="15.75" x14ac:dyDescent="0.25">
      <c r="B714" s="34">
        <v>702</v>
      </c>
      <c r="C714" s="667"/>
      <c r="D714" s="15" t="s">
        <v>521</v>
      </c>
      <c r="E714" s="116">
        <v>3</v>
      </c>
      <c r="F714" s="116">
        <v>19</v>
      </c>
      <c r="G714" s="116">
        <v>17</v>
      </c>
      <c r="H714" s="69">
        <v>1663.7000000000003</v>
      </c>
      <c r="I714" s="69">
        <v>74.399999999999991</v>
      </c>
      <c r="J714" s="80">
        <v>0.35619402536514988</v>
      </c>
      <c r="K714" s="69">
        <v>592.59999999999991</v>
      </c>
      <c r="L714" s="80">
        <v>0</v>
      </c>
      <c r="M714" s="69">
        <v>0</v>
      </c>
      <c r="N714" s="80">
        <v>0</v>
      </c>
      <c r="O714" s="69">
        <v>0</v>
      </c>
      <c r="P714" s="69">
        <v>0</v>
      </c>
      <c r="Q714" s="69">
        <v>0</v>
      </c>
      <c r="R714" s="69">
        <v>41.9</v>
      </c>
      <c r="S714" s="69">
        <v>4.2</v>
      </c>
      <c r="T714" s="69">
        <v>221.7</v>
      </c>
      <c r="U714" s="80">
        <v>0</v>
      </c>
      <c r="V714" s="69">
        <v>0</v>
      </c>
      <c r="W714" s="80">
        <f t="shared" si="280"/>
        <v>0.1699825689727715</v>
      </c>
      <c r="X714" s="69">
        <v>282.8</v>
      </c>
      <c r="Y714" s="69">
        <v>0</v>
      </c>
      <c r="Z714" s="69">
        <v>0</v>
      </c>
      <c r="AA714" s="69">
        <v>0</v>
      </c>
      <c r="AB714" s="60">
        <f>H714+I714+K714+M714+O714+P714+Q714+R714+S714+T714+V714+X714+Y714+Z714+AA714</f>
        <v>2881.3</v>
      </c>
      <c r="AC714" s="143">
        <v>260.5</v>
      </c>
      <c r="AD714" s="69">
        <f>AC714+Y714+X714+V714</f>
        <v>543.29999999999995</v>
      </c>
      <c r="AE714" s="69">
        <f>H714+I714+K714+M714+O714+Q714+R714+S714+T714+Z714+AA714</f>
        <v>2598.5</v>
      </c>
      <c r="AF714" s="277">
        <f t="shared" si="277"/>
        <v>0.7</v>
      </c>
      <c r="AG714" s="278">
        <f>H714*AF714</f>
        <v>1164.5900000000001</v>
      </c>
      <c r="AH714" s="278"/>
      <c r="AI714" s="225">
        <v>621.29999999999995</v>
      </c>
      <c r="AJ714" s="238">
        <v>0.70000601069904411</v>
      </c>
      <c r="AK714" s="60">
        <v>1164.5999999999999</v>
      </c>
      <c r="AL714" s="69">
        <v>121</v>
      </c>
      <c r="AM714" s="438">
        <v>5.0999999999999997E-2</v>
      </c>
      <c r="AN714" s="69">
        <v>84.8</v>
      </c>
    </row>
    <row r="715" spans="2:40" s="1" customFormat="1" ht="15.75" customHeight="1" x14ac:dyDescent="0.25">
      <c r="B715" s="34">
        <v>703</v>
      </c>
      <c r="C715" s="667"/>
      <c r="D715" s="15" t="s">
        <v>522</v>
      </c>
      <c r="E715" s="116">
        <v>4</v>
      </c>
      <c r="F715" s="116">
        <v>19</v>
      </c>
      <c r="G715" s="116">
        <v>19</v>
      </c>
      <c r="H715" s="69">
        <v>1881.3000000000002</v>
      </c>
      <c r="I715" s="69">
        <v>76.800000000000011</v>
      </c>
      <c r="J715" s="80">
        <v>0.30909477488970388</v>
      </c>
      <c r="K715" s="69">
        <v>581.5</v>
      </c>
      <c r="L715" s="80">
        <v>0</v>
      </c>
      <c r="M715" s="69">
        <v>0</v>
      </c>
      <c r="N715" s="80">
        <v>0</v>
      </c>
      <c r="O715" s="69">
        <v>0</v>
      </c>
      <c r="P715" s="69">
        <v>0</v>
      </c>
      <c r="Q715" s="69">
        <v>0</v>
      </c>
      <c r="R715" s="69">
        <v>48.9</v>
      </c>
      <c r="S715" s="69">
        <v>4.2</v>
      </c>
      <c r="T715" s="69">
        <v>242.79999999999998</v>
      </c>
      <c r="U715" s="80">
        <v>0</v>
      </c>
      <c r="V715" s="69">
        <v>0</v>
      </c>
      <c r="W715" s="80">
        <f t="shared" si="280"/>
        <v>0.16993568277255086</v>
      </c>
      <c r="X715" s="69">
        <v>319.7</v>
      </c>
      <c r="Y715" s="69">
        <v>0</v>
      </c>
      <c r="Z715" s="69">
        <v>0</v>
      </c>
      <c r="AA715" s="69">
        <v>0</v>
      </c>
      <c r="AB715" s="60">
        <f>H715+I715+K715+M715+O715+P715+Q715+R715+S715+T715+V715+X715+Y715+Z715+AA715</f>
        <v>3155.2000000000003</v>
      </c>
      <c r="AC715" s="143">
        <v>285.3</v>
      </c>
      <c r="AD715" s="69">
        <f>AC715+Y715+X715+V715</f>
        <v>605</v>
      </c>
      <c r="AE715" s="69">
        <f>H715+I715+K715+M715+O715+Q715+R715+S715+T715+Z715+AA715</f>
        <v>2835.5000000000005</v>
      </c>
      <c r="AF715" s="277">
        <f t="shared" si="277"/>
        <v>0.7</v>
      </c>
      <c r="AG715" s="278">
        <f>H715*AF715</f>
        <v>1316.91</v>
      </c>
      <c r="AH715" s="278"/>
      <c r="AI715" s="225">
        <v>711.9</v>
      </c>
      <c r="AJ715" s="238">
        <v>0.69999468452665703</v>
      </c>
      <c r="AK715" s="60">
        <v>1316.9</v>
      </c>
      <c r="AL715" s="69">
        <v>158</v>
      </c>
      <c r="AM715" s="438">
        <v>7.0999999999999994E-2</v>
      </c>
      <c r="AN715" s="69">
        <v>133.6</v>
      </c>
    </row>
    <row r="716" spans="2:40" s="1" customFormat="1" ht="15.75" x14ac:dyDescent="0.25">
      <c r="B716" s="34">
        <v>704</v>
      </c>
      <c r="C716" s="667" t="s">
        <v>523</v>
      </c>
      <c r="D716" s="26" t="s">
        <v>124</v>
      </c>
      <c r="E716" s="125">
        <f>E717+E718</f>
        <v>29</v>
      </c>
      <c r="F716" s="125">
        <f t="shared" ref="F716:AA716" si="304">F717+F718</f>
        <v>119</v>
      </c>
      <c r="G716" s="125">
        <f t="shared" si="304"/>
        <v>116</v>
      </c>
      <c r="H716" s="57">
        <f t="shared" si="304"/>
        <v>10645.9</v>
      </c>
      <c r="I716" s="57">
        <f t="shared" si="304"/>
        <v>291.60000000000002</v>
      </c>
      <c r="J716" s="82">
        <f>K716/H716</f>
        <v>0.25831540780957929</v>
      </c>
      <c r="K716" s="57">
        <f t="shared" si="304"/>
        <v>2750</v>
      </c>
      <c r="L716" s="82">
        <f>M716/H716</f>
        <v>1.5498924468574757E-3</v>
      </c>
      <c r="M716" s="57">
        <f t="shared" si="304"/>
        <v>16.5</v>
      </c>
      <c r="N716" s="82">
        <f t="shared" si="304"/>
        <v>0</v>
      </c>
      <c r="O716" s="57">
        <f t="shared" si="304"/>
        <v>0</v>
      </c>
      <c r="P716" s="57">
        <f t="shared" si="304"/>
        <v>0</v>
      </c>
      <c r="Q716" s="57">
        <f t="shared" si="304"/>
        <v>13</v>
      </c>
      <c r="R716" s="57">
        <f t="shared" si="304"/>
        <v>530.5</v>
      </c>
      <c r="S716" s="57">
        <f t="shared" si="304"/>
        <v>29.6</v>
      </c>
      <c r="T716" s="57">
        <f t="shared" si="304"/>
        <v>1339.1999999999998</v>
      </c>
      <c r="U716" s="82">
        <f>V716/H716</f>
        <v>0</v>
      </c>
      <c r="V716" s="57">
        <f t="shared" si="304"/>
        <v>0</v>
      </c>
      <c r="W716" s="82">
        <f t="shared" si="280"/>
        <v>0.1699997182013733</v>
      </c>
      <c r="X716" s="57">
        <f t="shared" si="304"/>
        <v>1809.8</v>
      </c>
      <c r="Y716" s="57">
        <f t="shared" si="304"/>
        <v>0</v>
      </c>
      <c r="Z716" s="57">
        <f t="shared" si="304"/>
        <v>0</v>
      </c>
      <c r="AA716" s="57">
        <f t="shared" si="304"/>
        <v>0</v>
      </c>
      <c r="AB716" s="57">
        <f>AB717+AB718</f>
        <v>17426.100000000002</v>
      </c>
      <c r="AC716" s="141">
        <f>AC717+AC718</f>
        <v>1575.5</v>
      </c>
      <c r="AD716" s="141">
        <f>AD717+AD718</f>
        <v>3385.3</v>
      </c>
      <c r="AE716" s="141">
        <f>AE717+AE718</f>
        <v>15616.300000000003</v>
      </c>
      <c r="AF716" s="269">
        <f t="shared" si="277"/>
        <v>0.7</v>
      </c>
      <c r="AG716" s="270">
        <f>AG717+AG718</f>
        <v>7452.1299999999992</v>
      </c>
      <c r="AH716" s="270"/>
      <c r="AI716" s="141">
        <v>4066.8</v>
      </c>
      <c r="AJ716" s="233">
        <v>0.69999718201373307</v>
      </c>
      <c r="AK716" s="57">
        <v>7452.1</v>
      </c>
      <c r="AL716" s="57"/>
      <c r="AM716" s="433">
        <v>0</v>
      </c>
      <c r="AN716" s="57">
        <v>755.8</v>
      </c>
    </row>
    <row r="717" spans="2:40" s="1" customFormat="1" ht="15.75" x14ac:dyDescent="0.25">
      <c r="B717" s="34">
        <v>705</v>
      </c>
      <c r="C717" s="667"/>
      <c r="D717" s="15" t="s">
        <v>524</v>
      </c>
      <c r="E717" s="116">
        <v>20</v>
      </c>
      <c r="F717" s="116">
        <v>83</v>
      </c>
      <c r="G717" s="116">
        <v>81</v>
      </c>
      <c r="H717" s="69">
        <v>7501.6</v>
      </c>
      <c r="I717" s="69">
        <v>184.8</v>
      </c>
      <c r="J717" s="80">
        <v>0.2495201023781593</v>
      </c>
      <c r="K717" s="69">
        <v>1871.8</v>
      </c>
      <c r="L717" s="80">
        <v>2.1995307667697556E-3</v>
      </c>
      <c r="M717" s="69">
        <v>16.5</v>
      </c>
      <c r="N717" s="80">
        <v>0</v>
      </c>
      <c r="O717" s="69">
        <v>0</v>
      </c>
      <c r="P717" s="69">
        <v>0</v>
      </c>
      <c r="Q717" s="69">
        <v>0</v>
      </c>
      <c r="R717" s="69">
        <v>404.1</v>
      </c>
      <c r="S717" s="69">
        <v>21.2</v>
      </c>
      <c r="T717" s="69">
        <v>938.19999999999993</v>
      </c>
      <c r="U717" s="80">
        <v>0</v>
      </c>
      <c r="V717" s="69">
        <v>0</v>
      </c>
      <c r="W717" s="80">
        <f t="shared" si="280"/>
        <v>0.1699770715580676</v>
      </c>
      <c r="X717" s="69">
        <v>1275.0999999999999</v>
      </c>
      <c r="Y717" s="69">
        <v>0</v>
      </c>
      <c r="Z717" s="69">
        <v>0</v>
      </c>
      <c r="AA717" s="69">
        <v>0</v>
      </c>
      <c r="AB717" s="60">
        <f>H717+I717+K717+M717+O717+P717+Q717+R717+S717+T717+V717+X717+Y717+Z717+AA717</f>
        <v>12213.300000000003</v>
      </c>
      <c r="AC717" s="143">
        <v>1104.2</v>
      </c>
      <c r="AD717" s="69">
        <f>AC717+Y717+X717+V717</f>
        <v>2379.3000000000002</v>
      </c>
      <c r="AE717" s="69">
        <f>H717+I717+K717+M717+O717+Q717+R717+S717+T717+Z717+AA717</f>
        <v>10938.200000000003</v>
      </c>
      <c r="AF717" s="277">
        <f t="shared" si="277"/>
        <v>0.7</v>
      </c>
      <c r="AG717" s="278">
        <f>H717*AF717</f>
        <v>5251.12</v>
      </c>
      <c r="AH717" s="278"/>
      <c r="AI717" s="225">
        <v>2871.8</v>
      </c>
      <c r="AJ717" s="238">
        <v>0.69999733390210095</v>
      </c>
      <c r="AK717" s="60">
        <v>5251.1</v>
      </c>
      <c r="AL717" s="69">
        <v>209</v>
      </c>
      <c r="AM717" s="438">
        <v>7.0999999999999994E-2</v>
      </c>
      <c r="AN717" s="69">
        <v>532.6</v>
      </c>
    </row>
    <row r="718" spans="2:40" s="1" customFormat="1" ht="15.75" customHeight="1" x14ac:dyDescent="0.25">
      <c r="B718" s="34">
        <v>706</v>
      </c>
      <c r="C718" s="667"/>
      <c r="D718" s="15" t="s">
        <v>525</v>
      </c>
      <c r="E718" s="116">
        <v>9</v>
      </c>
      <c r="F718" s="116">
        <v>36</v>
      </c>
      <c r="G718" s="116">
        <v>35</v>
      </c>
      <c r="H718" s="69">
        <v>3144.2999999999997</v>
      </c>
      <c r="I718" s="69">
        <v>106.80000000000001</v>
      </c>
      <c r="J718" s="80">
        <v>0.27929904907292563</v>
      </c>
      <c r="K718" s="69">
        <v>878.19999999999993</v>
      </c>
      <c r="L718" s="80">
        <v>0</v>
      </c>
      <c r="M718" s="69">
        <v>0</v>
      </c>
      <c r="N718" s="80">
        <v>0</v>
      </c>
      <c r="O718" s="69">
        <v>0</v>
      </c>
      <c r="P718" s="69">
        <v>0</v>
      </c>
      <c r="Q718" s="69">
        <v>13</v>
      </c>
      <c r="R718" s="69">
        <v>126.39999999999999</v>
      </c>
      <c r="S718" s="69">
        <v>8.4</v>
      </c>
      <c r="T718" s="69">
        <v>401</v>
      </c>
      <c r="U718" s="80">
        <v>0</v>
      </c>
      <c r="V718" s="69">
        <v>0</v>
      </c>
      <c r="W718" s="80">
        <f t="shared" si="280"/>
        <v>0.17005374805203069</v>
      </c>
      <c r="X718" s="69">
        <v>534.70000000000005</v>
      </c>
      <c r="Y718" s="69">
        <v>0</v>
      </c>
      <c r="Z718" s="69">
        <v>0</v>
      </c>
      <c r="AA718" s="69">
        <v>0</v>
      </c>
      <c r="AB718" s="60">
        <f>H718+I718+K718+M718+O718+P718+Q718+R718+S718+T718+V718+X718+Y718+Z718+AA718</f>
        <v>5212.7999999999993</v>
      </c>
      <c r="AC718" s="143">
        <v>471.3</v>
      </c>
      <c r="AD718" s="69">
        <f>AC718+Y718+X718+V718</f>
        <v>1006</v>
      </c>
      <c r="AE718" s="69">
        <f>H718+I718+K718+M718+O718+Q718+R718+S718+T718+Z718+AA718</f>
        <v>4678.0999999999995</v>
      </c>
      <c r="AF718" s="277">
        <f t="shared" si="277"/>
        <v>0.7</v>
      </c>
      <c r="AG718" s="278">
        <f>H718*AF718</f>
        <v>2201.0099999999998</v>
      </c>
      <c r="AH718" s="278"/>
      <c r="AI718" s="225">
        <v>1195</v>
      </c>
      <c r="AJ718" s="238">
        <v>0.69999681964189175</v>
      </c>
      <c r="AK718" s="60">
        <v>2201</v>
      </c>
      <c r="AL718" s="69">
        <v>161</v>
      </c>
      <c r="AM718" s="438">
        <v>7.0999999999999994E-2</v>
      </c>
      <c r="AN718" s="69">
        <v>223.2</v>
      </c>
    </row>
    <row r="719" spans="2:40" s="1" customFormat="1" ht="15.75" x14ac:dyDescent="0.25">
      <c r="B719" s="34">
        <v>707</v>
      </c>
      <c r="C719" s="667" t="s">
        <v>526</v>
      </c>
      <c r="D719" s="26" t="s">
        <v>124</v>
      </c>
      <c r="E719" s="125">
        <f t="shared" ref="E719:AB719" si="305">E720+E721</f>
        <v>8</v>
      </c>
      <c r="F719" s="125">
        <f t="shared" si="305"/>
        <v>45</v>
      </c>
      <c r="G719" s="125">
        <f t="shared" si="305"/>
        <v>40</v>
      </c>
      <c r="H719" s="57">
        <f t="shared" si="305"/>
        <v>3691.8</v>
      </c>
      <c r="I719" s="57">
        <f t="shared" si="305"/>
        <v>165.6</v>
      </c>
      <c r="J719" s="82">
        <f>K719/H719</f>
        <v>0.33674630261660976</v>
      </c>
      <c r="K719" s="57">
        <f t="shared" si="305"/>
        <v>1243.2</v>
      </c>
      <c r="L719" s="82">
        <f>M719/H719</f>
        <v>0</v>
      </c>
      <c r="M719" s="57">
        <f t="shared" si="305"/>
        <v>0</v>
      </c>
      <c r="N719" s="82">
        <f t="shared" si="305"/>
        <v>0</v>
      </c>
      <c r="O719" s="57">
        <f t="shared" si="305"/>
        <v>0</v>
      </c>
      <c r="P719" s="57">
        <f t="shared" si="305"/>
        <v>0</v>
      </c>
      <c r="Q719" s="57">
        <f t="shared" si="305"/>
        <v>0</v>
      </c>
      <c r="R719" s="57">
        <f t="shared" si="305"/>
        <v>167</v>
      </c>
      <c r="S719" s="57">
        <f t="shared" si="305"/>
        <v>12.600000000000001</v>
      </c>
      <c r="T719" s="57">
        <f t="shared" si="305"/>
        <v>492.50000000000006</v>
      </c>
      <c r="U719" s="82">
        <f>V719/H719</f>
        <v>0</v>
      </c>
      <c r="V719" s="57">
        <f t="shared" si="305"/>
        <v>0</v>
      </c>
      <c r="W719" s="82">
        <f t="shared" si="280"/>
        <v>0.16994420066092419</v>
      </c>
      <c r="X719" s="57">
        <f t="shared" si="305"/>
        <v>627.4</v>
      </c>
      <c r="Y719" s="57">
        <f t="shared" si="305"/>
        <v>0</v>
      </c>
      <c r="Z719" s="57">
        <f t="shared" si="305"/>
        <v>0</v>
      </c>
      <c r="AA719" s="57">
        <f t="shared" si="305"/>
        <v>44.2</v>
      </c>
      <c r="AB719" s="57">
        <f t="shared" si="305"/>
        <v>6444.3</v>
      </c>
      <c r="AC719" s="141">
        <f>AC720+AC721</f>
        <v>582.6</v>
      </c>
      <c r="AD719" s="141">
        <f>AD720+AD721</f>
        <v>1210</v>
      </c>
      <c r="AE719" s="141">
        <f>AE720+AE721</f>
        <v>5816.9</v>
      </c>
      <c r="AF719" s="269">
        <f t="shared" si="277"/>
        <v>0.7</v>
      </c>
      <c r="AG719" s="270">
        <f>AG720+AG721</f>
        <v>2584.2599999999998</v>
      </c>
      <c r="AH719" s="270"/>
      <c r="AI719" s="141">
        <v>1374.2</v>
      </c>
      <c r="AJ719" s="233">
        <v>0.69998374776531769</v>
      </c>
      <c r="AK719" s="57">
        <v>2584.1999999999998</v>
      </c>
      <c r="AL719" s="57"/>
      <c r="AM719" s="433">
        <v>0</v>
      </c>
      <c r="AN719" s="57">
        <v>233.2</v>
      </c>
    </row>
    <row r="720" spans="2:40" s="1" customFormat="1" ht="15.75" x14ac:dyDescent="0.25">
      <c r="B720" s="34">
        <v>708</v>
      </c>
      <c r="C720" s="667"/>
      <c r="D720" s="15" t="s">
        <v>527</v>
      </c>
      <c r="E720" s="116">
        <v>3</v>
      </c>
      <c r="F720" s="116">
        <v>16</v>
      </c>
      <c r="G720" s="116">
        <v>15</v>
      </c>
      <c r="H720" s="69">
        <v>1445.9</v>
      </c>
      <c r="I720" s="69">
        <v>68.400000000000006</v>
      </c>
      <c r="J720" s="80">
        <v>0.38550383843972608</v>
      </c>
      <c r="K720" s="69">
        <v>557.4</v>
      </c>
      <c r="L720" s="80">
        <v>0</v>
      </c>
      <c r="M720" s="69">
        <v>0</v>
      </c>
      <c r="N720" s="80">
        <v>0</v>
      </c>
      <c r="O720" s="69">
        <v>0</v>
      </c>
      <c r="P720" s="69">
        <v>0</v>
      </c>
      <c r="Q720" s="69">
        <v>0</v>
      </c>
      <c r="R720" s="69">
        <v>45</v>
      </c>
      <c r="S720" s="69">
        <v>4.2</v>
      </c>
      <c r="T720" s="69">
        <v>197.39999999999998</v>
      </c>
      <c r="U720" s="80">
        <v>0</v>
      </c>
      <c r="V720" s="69">
        <v>0</v>
      </c>
      <c r="W720" s="80">
        <f t="shared" si="280"/>
        <v>0.16985960301542291</v>
      </c>
      <c r="X720" s="69">
        <v>245.6</v>
      </c>
      <c r="Y720" s="69">
        <v>0</v>
      </c>
      <c r="Z720" s="69">
        <v>0</v>
      </c>
      <c r="AA720" s="69">
        <v>22.1</v>
      </c>
      <c r="AB720" s="60">
        <f>H720+I720+K720+M720+O720+P720+Q720+R720+S720+T720+V720+X720+Y720+Z720+AA720</f>
        <v>2586</v>
      </c>
      <c r="AC720" s="143">
        <v>233.8</v>
      </c>
      <c r="AD720" s="69">
        <f>AC720+Y720+X720+V720</f>
        <v>479.4</v>
      </c>
      <c r="AE720" s="69">
        <f>H720+I720+K720+M720+O720+Q720+R720+S720+T720+Z720+AA720</f>
        <v>2340.4</v>
      </c>
      <c r="AF720" s="277">
        <f t="shared" si="277"/>
        <v>0.7</v>
      </c>
      <c r="AG720" s="278">
        <f>H720*AF720</f>
        <v>1012.13</v>
      </c>
      <c r="AH720" s="278"/>
      <c r="AI720" s="225">
        <v>532.70000000000005</v>
      </c>
      <c r="AJ720" s="238">
        <v>0.69997925167715602</v>
      </c>
      <c r="AK720" s="60">
        <v>1012.1</v>
      </c>
      <c r="AL720" s="69">
        <v>109</v>
      </c>
      <c r="AM720" s="438">
        <v>5.0999999999999997E-2</v>
      </c>
      <c r="AN720" s="69">
        <v>73.7</v>
      </c>
    </row>
    <row r="721" spans="2:40" s="1" customFormat="1" ht="15.75" x14ac:dyDescent="0.25">
      <c r="B721" s="34">
        <v>709</v>
      </c>
      <c r="C721" s="667"/>
      <c r="D721" s="15" t="s">
        <v>528</v>
      </c>
      <c r="E721" s="116">
        <v>5</v>
      </c>
      <c r="F721" s="116">
        <v>29</v>
      </c>
      <c r="G721" s="116">
        <v>25</v>
      </c>
      <c r="H721" s="69">
        <v>2245.9</v>
      </c>
      <c r="I721" s="69">
        <v>97.199999999999989</v>
      </c>
      <c r="J721" s="80">
        <v>0.3053564272674652</v>
      </c>
      <c r="K721" s="69">
        <v>685.80000000000007</v>
      </c>
      <c r="L721" s="80">
        <v>0</v>
      </c>
      <c r="M721" s="69">
        <v>0</v>
      </c>
      <c r="N721" s="80">
        <v>0</v>
      </c>
      <c r="O721" s="69">
        <v>0</v>
      </c>
      <c r="P721" s="69">
        <v>0</v>
      </c>
      <c r="Q721" s="69">
        <v>0</v>
      </c>
      <c r="R721" s="69">
        <v>122</v>
      </c>
      <c r="S721" s="69">
        <v>8.4</v>
      </c>
      <c r="T721" s="69">
        <v>295.10000000000008</v>
      </c>
      <c r="U721" s="80">
        <v>0</v>
      </c>
      <c r="V721" s="69">
        <v>0</v>
      </c>
      <c r="W721" s="80">
        <f t="shared" si="280"/>
        <v>0.16999866423260163</v>
      </c>
      <c r="X721" s="69">
        <v>381.8</v>
      </c>
      <c r="Y721" s="69">
        <v>0</v>
      </c>
      <c r="Z721" s="69">
        <v>0</v>
      </c>
      <c r="AA721" s="69">
        <v>22.1</v>
      </c>
      <c r="AB721" s="60">
        <f>H721+I721+K721+M721+O721+P721+Q721+R721+S721+T721+V721+X721+Y721+Z721+AA721</f>
        <v>3858.3</v>
      </c>
      <c r="AC721" s="143">
        <v>348.8</v>
      </c>
      <c r="AD721" s="69">
        <f>AC721+Y721+X721+V721</f>
        <v>730.6</v>
      </c>
      <c r="AE721" s="69">
        <f>H721+I721+K721+M721+O721+Q721+R721+S721+T721+Z721+AA721</f>
        <v>3476.5</v>
      </c>
      <c r="AF721" s="277">
        <f t="shared" si="277"/>
        <v>0.7</v>
      </c>
      <c r="AG721" s="278">
        <f>H721*AF721</f>
        <v>1572.1299999999999</v>
      </c>
      <c r="AH721" s="278"/>
      <c r="AI721" s="225">
        <v>841.5</v>
      </c>
      <c r="AJ721" s="238">
        <v>0.69998664232601626</v>
      </c>
      <c r="AK721" s="60">
        <v>1572.1</v>
      </c>
      <c r="AL721" s="69">
        <v>153</v>
      </c>
      <c r="AM721" s="438">
        <v>7.0999999999999994E-2</v>
      </c>
      <c r="AN721" s="69">
        <v>159.5</v>
      </c>
    </row>
    <row r="722" spans="2:40" ht="32.25" customHeight="1" x14ac:dyDescent="0.25">
      <c r="B722" s="34">
        <v>710</v>
      </c>
      <c r="C722" s="663" t="s">
        <v>529</v>
      </c>
      <c r="D722" s="664"/>
      <c r="E722" s="117">
        <f t="shared" ref="E722:AA722" si="306">E724</f>
        <v>90</v>
      </c>
      <c r="F722" s="117">
        <f t="shared" si="306"/>
        <v>572</v>
      </c>
      <c r="G722" s="117">
        <f t="shared" si="306"/>
        <v>525</v>
      </c>
      <c r="H722" s="132">
        <f t="shared" si="306"/>
        <v>53527.579999999994</v>
      </c>
      <c r="I722" s="132">
        <f t="shared" si="306"/>
        <v>1757.3220000000001</v>
      </c>
      <c r="J722" s="87">
        <f>K722/H722</f>
        <v>0.27334925285245476</v>
      </c>
      <c r="K722" s="132">
        <f t="shared" si="306"/>
        <v>14631.724</v>
      </c>
      <c r="L722" s="87">
        <f>M722/H722</f>
        <v>1.5300523580554176E-3</v>
      </c>
      <c r="M722" s="132">
        <f t="shared" si="306"/>
        <v>81.900000000000006</v>
      </c>
      <c r="N722" s="87">
        <f>O722/H722</f>
        <v>0</v>
      </c>
      <c r="O722" s="132">
        <f t="shared" si="306"/>
        <v>0</v>
      </c>
      <c r="P722" s="132">
        <f t="shared" si="306"/>
        <v>0</v>
      </c>
      <c r="Q722" s="132">
        <f t="shared" si="306"/>
        <v>0</v>
      </c>
      <c r="R722" s="132">
        <f t="shared" si="306"/>
        <v>1517.5197599999999</v>
      </c>
      <c r="S722" s="132">
        <f t="shared" si="306"/>
        <v>80.400000000000006</v>
      </c>
      <c r="T722" s="132">
        <f t="shared" si="306"/>
        <v>6523.4955128000001</v>
      </c>
      <c r="U722" s="87">
        <f>V722/H722</f>
        <v>0</v>
      </c>
      <c r="V722" s="132">
        <f t="shared" si="306"/>
        <v>0</v>
      </c>
      <c r="W722" s="87">
        <f t="shared" si="280"/>
        <v>0.18202917198199509</v>
      </c>
      <c r="X722" s="315">
        <f t="shared" si="306"/>
        <v>9743.5810655999994</v>
      </c>
      <c r="Y722" s="132">
        <f t="shared" si="306"/>
        <v>0</v>
      </c>
      <c r="Z722" s="132">
        <f t="shared" si="306"/>
        <v>8.8000000000000007</v>
      </c>
      <c r="AA722" s="132">
        <f t="shared" si="306"/>
        <v>13.6</v>
      </c>
      <c r="AB722" s="132">
        <f>AB723+AB724</f>
        <v>91127.322338399987</v>
      </c>
      <c r="AC722" s="129">
        <f>AC724+AC723</f>
        <v>10011.300000000001</v>
      </c>
      <c r="AD722" s="129">
        <f>AD724+AD723</f>
        <v>20127.681065600005</v>
      </c>
      <c r="AE722" s="129">
        <f>AE724+AE723</f>
        <v>81010.941272800002</v>
      </c>
      <c r="AF722" s="258">
        <f t="shared" si="277"/>
        <v>0.7</v>
      </c>
      <c r="AG722" s="255">
        <f>AG724+AG723</f>
        <v>38674.216</v>
      </c>
      <c r="AH722" s="255"/>
      <c r="AI722" s="129">
        <v>18546.399999999998</v>
      </c>
      <c r="AJ722" s="226">
        <v>0.72250755714343906</v>
      </c>
      <c r="AK722" s="132">
        <v>38674.081065600003</v>
      </c>
      <c r="AL722" s="132"/>
      <c r="AM722" s="424"/>
      <c r="AN722" s="129">
        <v>2140.3000000000002</v>
      </c>
    </row>
    <row r="723" spans="2:40" ht="32.25" customHeight="1" x14ac:dyDescent="0.25">
      <c r="B723" s="34">
        <v>711</v>
      </c>
      <c r="C723" s="306" t="s">
        <v>833</v>
      </c>
      <c r="D723" s="207"/>
      <c r="E723" s="350"/>
      <c r="F723" s="350">
        <v>16</v>
      </c>
      <c r="G723" s="350">
        <v>16</v>
      </c>
      <c r="H723" s="355">
        <v>1721.3</v>
      </c>
      <c r="I723" s="355">
        <v>111.6</v>
      </c>
      <c r="J723" s="363">
        <f>K723/H723</f>
        <v>0.47347934700517053</v>
      </c>
      <c r="K723" s="364">
        <v>815</v>
      </c>
      <c r="L723" s="363">
        <v>0</v>
      </c>
      <c r="M723" s="364">
        <v>0</v>
      </c>
      <c r="N723" s="363">
        <v>0</v>
      </c>
      <c r="O723" s="355">
        <v>0</v>
      </c>
      <c r="P723" s="355">
        <v>0</v>
      </c>
      <c r="Q723" s="355">
        <v>0</v>
      </c>
      <c r="R723" s="355">
        <v>0</v>
      </c>
      <c r="S723" s="355">
        <v>0</v>
      </c>
      <c r="T723" s="355">
        <v>220.7</v>
      </c>
      <c r="U723" s="363">
        <f>V723/H723</f>
        <v>0</v>
      </c>
      <c r="V723" s="355"/>
      <c r="W723" s="363">
        <f t="shared" si="280"/>
        <v>0.21658049148899089</v>
      </c>
      <c r="X723" s="365">
        <v>372.8</v>
      </c>
      <c r="Y723" s="355">
        <v>0</v>
      </c>
      <c r="Z723" s="355">
        <v>0</v>
      </c>
      <c r="AA723" s="355">
        <v>0</v>
      </c>
      <c r="AB723" s="355">
        <f>H723+I723+K723+M723+O723+P723+Q723+R723+S723+T723+V723+X723+Y723+Z723+AA723</f>
        <v>3241.3999999999996</v>
      </c>
      <c r="AC723" s="356">
        <v>256.60000000000002</v>
      </c>
      <c r="AD723" s="309">
        <f>AC723+Y723+X723+V723</f>
        <v>629.40000000000009</v>
      </c>
      <c r="AE723" s="355">
        <f>H723+I723+K723+M723+O723+Q723+R723+S723+T723+Z723+AA723</f>
        <v>2868.5999999999995</v>
      </c>
      <c r="AF723" s="358">
        <f t="shared" si="277"/>
        <v>0.7</v>
      </c>
      <c r="AG723" s="359">
        <f>H723*AF723</f>
        <v>1204.9099999999999</v>
      </c>
      <c r="AH723" s="359"/>
      <c r="AI723" s="360">
        <v>575.5</v>
      </c>
      <c r="AJ723" s="357">
        <v>0.69999419043746014</v>
      </c>
      <c r="AK723" s="362">
        <v>1204.9000000000001</v>
      </c>
      <c r="AL723" s="355"/>
      <c r="AM723" s="434"/>
      <c r="AN723" s="355">
        <v>0</v>
      </c>
    </row>
    <row r="724" spans="2:40" ht="18" customHeight="1" x14ac:dyDescent="0.3">
      <c r="B724" s="34">
        <v>712</v>
      </c>
      <c r="C724" s="10" t="s">
        <v>710</v>
      </c>
      <c r="D724" s="23"/>
      <c r="E724" s="155">
        <f>E725+E729+E732+E736+E740+E745+E749</f>
        <v>90</v>
      </c>
      <c r="F724" s="155">
        <f>F725+F729+F732+F736+F740+F745+F749</f>
        <v>572</v>
      </c>
      <c r="G724" s="155">
        <f>G725+G729+G732+G736+G740+G745+G749</f>
        <v>525</v>
      </c>
      <c r="H724" s="66">
        <f>H725+H729+H732+H736+H740+H745+H749</f>
        <v>53527.579999999994</v>
      </c>
      <c r="I724" s="66">
        <f>I725+I729+I732+I736+I740+I745+I749</f>
        <v>1757.3220000000001</v>
      </c>
      <c r="J724" s="94">
        <f>K724/H724</f>
        <v>0.27334925285245476</v>
      </c>
      <c r="K724" s="66">
        <f>K725+K729+K732+K736+K740+K745+K749</f>
        <v>14631.724</v>
      </c>
      <c r="L724" s="94">
        <f>M724/H724</f>
        <v>1.5300523580554176E-3</v>
      </c>
      <c r="M724" s="66">
        <f>M725+M729+M732+M736+M740+M745+M749</f>
        <v>81.900000000000006</v>
      </c>
      <c r="N724" s="94">
        <f>O724/H724</f>
        <v>0</v>
      </c>
      <c r="O724" s="66">
        <f t="shared" ref="O724:T724" si="307">O725+O729+O732+O736+O740+O745+O749</f>
        <v>0</v>
      </c>
      <c r="P724" s="66">
        <f t="shared" si="307"/>
        <v>0</v>
      </c>
      <c r="Q724" s="66">
        <f t="shared" si="307"/>
        <v>0</v>
      </c>
      <c r="R724" s="66">
        <f t="shared" si="307"/>
        <v>1517.5197599999999</v>
      </c>
      <c r="S724" s="66">
        <f t="shared" si="307"/>
        <v>80.400000000000006</v>
      </c>
      <c r="T724" s="66">
        <f t="shared" si="307"/>
        <v>6523.4955128000001</v>
      </c>
      <c r="U724" s="94">
        <f>V724/H724</f>
        <v>0</v>
      </c>
      <c r="V724" s="66">
        <f>V725+V729+V732+V736+V740+V745+V749</f>
        <v>0</v>
      </c>
      <c r="W724" s="94">
        <f t="shared" si="280"/>
        <v>0.18202917198199509</v>
      </c>
      <c r="X724" s="66">
        <f t="shared" ref="X724:AD724" si="308">X725+X729+X732+X736+X740+X745+X749</f>
        <v>9743.5810655999994</v>
      </c>
      <c r="Y724" s="66">
        <f t="shared" si="308"/>
        <v>0</v>
      </c>
      <c r="Z724" s="66">
        <f t="shared" si="308"/>
        <v>8.8000000000000007</v>
      </c>
      <c r="AA724" s="66">
        <f t="shared" si="308"/>
        <v>13.6</v>
      </c>
      <c r="AB724" s="66">
        <f t="shared" si="308"/>
        <v>87885.922338399992</v>
      </c>
      <c r="AC724" s="63">
        <f t="shared" si="308"/>
        <v>9754.7000000000007</v>
      </c>
      <c r="AD724" s="63">
        <f t="shared" si="308"/>
        <v>19498.281065600004</v>
      </c>
      <c r="AE724" s="63">
        <f>AE725+AE729+AE732+AE736+AE740+AE745+AE749</f>
        <v>78142.341272799997</v>
      </c>
      <c r="AF724" s="292">
        <f t="shared" si="277"/>
        <v>0.7</v>
      </c>
      <c r="AG724" s="293">
        <f>AG725+AG729+AG732+AG736+AG740+AG745+AG749</f>
        <v>37469.305999999997</v>
      </c>
      <c r="AH724" s="293"/>
      <c r="AI724" s="63">
        <v>17970.899999999998</v>
      </c>
      <c r="AJ724" s="245">
        <v>0.69999766598078983</v>
      </c>
      <c r="AK724" s="66">
        <v>37469.181065600002</v>
      </c>
      <c r="AL724" s="66"/>
      <c r="AM724" s="444">
        <v>0</v>
      </c>
      <c r="AN724" s="66">
        <v>2140.3000000000002</v>
      </c>
    </row>
    <row r="725" spans="2:40" s="1" customFormat="1" ht="19.5" customHeight="1" x14ac:dyDescent="0.25">
      <c r="B725" s="34">
        <v>713</v>
      </c>
      <c r="C725" s="675" t="s">
        <v>530</v>
      </c>
      <c r="D725" s="26" t="s">
        <v>124</v>
      </c>
      <c r="E725" s="125">
        <f t="shared" ref="E725:AB725" si="309">SUM(E726:E728)</f>
        <v>9</v>
      </c>
      <c r="F725" s="125">
        <f t="shared" si="309"/>
        <v>68</v>
      </c>
      <c r="G725" s="125">
        <f t="shared" si="309"/>
        <v>58</v>
      </c>
      <c r="H725" s="57">
        <f t="shared" si="309"/>
        <v>5891.28</v>
      </c>
      <c r="I725" s="57">
        <f t="shared" si="309"/>
        <v>183.29500000000002</v>
      </c>
      <c r="J725" s="82">
        <f>K725/H725</f>
        <v>0.25561507855678223</v>
      </c>
      <c r="K725" s="57">
        <f t="shared" si="309"/>
        <v>1505.8999999999999</v>
      </c>
      <c r="L725" s="82">
        <f>M725/H725</f>
        <v>0</v>
      </c>
      <c r="M725" s="57">
        <f t="shared" si="309"/>
        <v>0</v>
      </c>
      <c r="N725" s="82">
        <f t="shared" si="309"/>
        <v>0</v>
      </c>
      <c r="O725" s="57">
        <f t="shared" si="309"/>
        <v>0</v>
      </c>
      <c r="P725" s="57">
        <f t="shared" si="309"/>
        <v>0</v>
      </c>
      <c r="Q725" s="57">
        <f t="shared" si="309"/>
        <v>0</v>
      </c>
      <c r="R725" s="57">
        <f t="shared" si="309"/>
        <v>203.29999999999998</v>
      </c>
      <c r="S725" s="57">
        <f t="shared" si="309"/>
        <v>12.7</v>
      </c>
      <c r="T725" s="57">
        <f t="shared" si="309"/>
        <v>610.6473933333333</v>
      </c>
      <c r="U725" s="82">
        <f>V725/H725</f>
        <v>0</v>
      </c>
      <c r="V725" s="57">
        <f t="shared" si="309"/>
        <v>0</v>
      </c>
      <c r="W725" s="82">
        <f t="shared" si="280"/>
        <v>0.17572792194565529</v>
      </c>
      <c r="X725" s="57">
        <f t="shared" si="309"/>
        <v>1035.2623920000001</v>
      </c>
      <c r="Y725" s="57">
        <f t="shared" si="309"/>
        <v>0</v>
      </c>
      <c r="Z725" s="57">
        <f t="shared" si="309"/>
        <v>0</v>
      </c>
      <c r="AA725" s="57">
        <f t="shared" si="309"/>
        <v>0</v>
      </c>
      <c r="AB725" s="57">
        <f t="shared" si="309"/>
        <v>9442.3847853333336</v>
      </c>
      <c r="AC725" s="141">
        <f>SUM(AC726:AC728)</f>
        <v>1171.5</v>
      </c>
      <c r="AD725" s="141">
        <f>SUM(AD726:AD728)</f>
        <v>2206.7623919999996</v>
      </c>
      <c r="AE725" s="141">
        <f>SUM(AE726:AE728)</f>
        <v>8407.1223933333331</v>
      </c>
      <c r="AF725" s="269">
        <f t="shared" si="277"/>
        <v>0.7</v>
      </c>
      <c r="AG725" s="270">
        <f>SUM(AG726:AG728)</f>
        <v>4123.8959999999997</v>
      </c>
      <c r="AH725" s="270"/>
      <c r="AI725" s="141">
        <v>1917.1</v>
      </c>
      <c r="AJ725" s="233">
        <v>0.69999429529745649</v>
      </c>
      <c r="AK725" s="57">
        <v>4123.8623919999991</v>
      </c>
      <c r="AL725" s="57"/>
      <c r="AM725" s="433">
        <v>0</v>
      </c>
      <c r="AN725" s="57">
        <v>216.3</v>
      </c>
    </row>
    <row r="726" spans="2:40" s="1" customFormat="1" ht="20.25" customHeight="1" x14ac:dyDescent="0.25">
      <c r="B726" s="34">
        <v>714</v>
      </c>
      <c r="C726" s="675"/>
      <c r="D726" s="15" t="s">
        <v>749</v>
      </c>
      <c r="E726" s="116">
        <v>4</v>
      </c>
      <c r="F726" s="116">
        <v>31</v>
      </c>
      <c r="G726" s="116">
        <v>24</v>
      </c>
      <c r="H726" s="460">
        <v>2901.1</v>
      </c>
      <c r="I726" s="69">
        <v>64.400000000000006</v>
      </c>
      <c r="J726" s="80">
        <v>0.28725066642154606</v>
      </c>
      <c r="K726" s="69">
        <v>625</v>
      </c>
      <c r="L726" s="80">
        <v>0</v>
      </c>
      <c r="M726" s="69">
        <v>0</v>
      </c>
      <c r="N726" s="80">
        <v>0</v>
      </c>
      <c r="O726" s="69">
        <v>0</v>
      </c>
      <c r="P726" s="69">
        <v>0</v>
      </c>
      <c r="Q726" s="69">
        <v>0</v>
      </c>
      <c r="R726" s="69">
        <v>101.6</v>
      </c>
      <c r="S726" s="69">
        <v>8.5</v>
      </c>
      <c r="T726" s="69">
        <v>197.87361000000001</v>
      </c>
      <c r="U726" s="80">
        <v>0</v>
      </c>
      <c r="V726" s="69">
        <v>0</v>
      </c>
      <c r="W726" s="80">
        <f t="shared" si="280"/>
        <v>0.15029827306883595</v>
      </c>
      <c r="X726" s="69">
        <v>436.03031999999996</v>
      </c>
      <c r="Y726" s="69">
        <v>0</v>
      </c>
      <c r="Z726" s="69">
        <v>0</v>
      </c>
      <c r="AA726" s="69">
        <v>0</v>
      </c>
      <c r="AB726" s="60">
        <f>H726+I726+K726+M726+O726+P726+Q726+R726+S726+T726+V726+X726+Y726+Z726+AA726</f>
        <v>4334.5039299999999</v>
      </c>
      <c r="AC726" s="143">
        <v>754.5</v>
      </c>
      <c r="AD726" s="69">
        <f>AC726+Y726+X726+V726</f>
        <v>1190.5303199999998</v>
      </c>
      <c r="AE726" s="69">
        <f>H726+I726+K726+M726+O726+Q726+R726+S726+T726+Z726+AA726</f>
        <v>3898.47361</v>
      </c>
      <c r="AF726" s="277">
        <f t="shared" ref="AF726:AF789" si="310">$AF$6</f>
        <v>0.7</v>
      </c>
      <c r="AG726" s="278">
        <f>H726*AF726</f>
        <v>2030.7699999999998</v>
      </c>
      <c r="AH726" s="278"/>
      <c r="AI726" s="225">
        <v>840.2</v>
      </c>
      <c r="AJ726" s="238">
        <v>0.69998632242942327</v>
      </c>
      <c r="AK726" s="60">
        <v>2030.7303199999999</v>
      </c>
      <c r="AL726" s="69">
        <v>116</v>
      </c>
      <c r="AM726" s="438">
        <v>5.0999999999999997E-2</v>
      </c>
      <c r="AN726" s="69">
        <v>148</v>
      </c>
    </row>
    <row r="727" spans="2:40" s="1" customFormat="1" ht="15" customHeight="1" x14ac:dyDescent="0.25">
      <c r="B727" s="34">
        <v>715</v>
      </c>
      <c r="C727" s="675"/>
      <c r="D727" s="15" t="s">
        <v>750</v>
      </c>
      <c r="E727" s="116">
        <v>3</v>
      </c>
      <c r="F727" s="116">
        <v>19</v>
      </c>
      <c r="G727" s="116">
        <v>19</v>
      </c>
      <c r="H727" s="69">
        <v>1651.9</v>
      </c>
      <c r="I727" s="69">
        <v>62.495000000000005</v>
      </c>
      <c r="J727" s="80">
        <v>0.30371087838246863</v>
      </c>
      <c r="K727" s="69">
        <v>501.69999999999993</v>
      </c>
      <c r="L727" s="80">
        <v>0</v>
      </c>
      <c r="M727" s="69">
        <v>0</v>
      </c>
      <c r="N727" s="80">
        <v>0</v>
      </c>
      <c r="O727" s="69">
        <v>0</v>
      </c>
      <c r="P727" s="69">
        <v>0</v>
      </c>
      <c r="Q727" s="69">
        <v>0</v>
      </c>
      <c r="R727" s="69">
        <v>58.8</v>
      </c>
      <c r="S727" s="69">
        <v>4.2</v>
      </c>
      <c r="T727" s="69">
        <v>230.72662666666668</v>
      </c>
      <c r="U727" s="80">
        <v>0</v>
      </c>
      <c r="V727" s="69">
        <v>0</v>
      </c>
      <c r="W727" s="80">
        <f t="shared" si="280"/>
        <v>0.20039999999999997</v>
      </c>
      <c r="X727" s="69">
        <v>331.04075999999998</v>
      </c>
      <c r="Y727" s="69">
        <v>0</v>
      </c>
      <c r="Z727" s="69">
        <v>0</v>
      </c>
      <c r="AA727" s="69">
        <v>0</v>
      </c>
      <c r="AB727" s="60">
        <f>H727+I727+K727+M727+O727+P727+Q727+R727+S727+T727+V727+X727+Y727+Z727+AA727</f>
        <v>2840.8623866666662</v>
      </c>
      <c r="AC727" s="143">
        <v>231.9</v>
      </c>
      <c r="AD727" s="69">
        <f>AC727+Y727+X727+V727</f>
        <v>562.94075999999995</v>
      </c>
      <c r="AE727" s="69">
        <f>H727+I727+K727+M727+O727+Q727+R727+S727+T727+Z727+AA727</f>
        <v>2509.8216266666664</v>
      </c>
      <c r="AF727" s="277">
        <f t="shared" si="310"/>
        <v>0.7</v>
      </c>
      <c r="AG727" s="278">
        <f>H727*AF727</f>
        <v>1156.33</v>
      </c>
      <c r="AH727" s="278"/>
      <c r="AI727" s="225">
        <v>593.4</v>
      </c>
      <c r="AJ727" s="238">
        <v>0.7000065137114837</v>
      </c>
      <c r="AK727" s="60">
        <v>1156.34076</v>
      </c>
      <c r="AL727" s="69"/>
      <c r="AM727" s="438">
        <v>0</v>
      </c>
      <c r="AN727" s="69">
        <v>0</v>
      </c>
    </row>
    <row r="728" spans="2:40" s="1" customFormat="1" ht="17.25" customHeight="1" x14ac:dyDescent="0.25">
      <c r="B728" s="34">
        <v>716</v>
      </c>
      <c r="C728" s="675"/>
      <c r="D728" s="15" t="s">
        <v>751</v>
      </c>
      <c r="E728" s="116">
        <v>2</v>
      </c>
      <c r="F728" s="116">
        <v>18</v>
      </c>
      <c r="G728" s="116">
        <v>15</v>
      </c>
      <c r="H728" s="69">
        <v>1338.28</v>
      </c>
      <c r="I728" s="69">
        <v>56.4</v>
      </c>
      <c r="J728" s="80">
        <v>0.28334877604088832</v>
      </c>
      <c r="K728" s="69">
        <v>379.20000000000005</v>
      </c>
      <c r="L728" s="80">
        <v>0</v>
      </c>
      <c r="M728" s="69">
        <v>0</v>
      </c>
      <c r="N728" s="80">
        <v>0</v>
      </c>
      <c r="O728" s="69">
        <v>0</v>
      </c>
      <c r="P728" s="69">
        <v>0</v>
      </c>
      <c r="Q728" s="69">
        <v>0</v>
      </c>
      <c r="R728" s="69">
        <v>42.9</v>
      </c>
      <c r="S728" s="69">
        <v>0</v>
      </c>
      <c r="T728" s="69">
        <v>182.04715666666667</v>
      </c>
      <c r="U728" s="80">
        <v>0</v>
      </c>
      <c r="V728" s="69">
        <v>0</v>
      </c>
      <c r="W728" s="80">
        <f t="shared" si="280"/>
        <v>0.20040000000000002</v>
      </c>
      <c r="X728" s="69">
        <v>268.19131200000004</v>
      </c>
      <c r="Y728" s="69">
        <v>0</v>
      </c>
      <c r="Z728" s="69">
        <v>0</v>
      </c>
      <c r="AA728" s="69">
        <v>0</v>
      </c>
      <c r="AB728" s="60">
        <f>H728+I728+K728+M728+O728+P728+Q728+R728+S728+T728+V728+X728+Y728+Z728+AA728</f>
        <v>2267.0184686666671</v>
      </c>
      <c r="AC728" s="143">
        <v>185.1</v>
      </c>
      <c r="AD728" s="69">
        <f>AC728+Y728+X728+V728</f>
        <v>453.29131200000006</v>
      </c>
      <c r="AE728" s="69">
        <f>H728+I728+K728+M728+O728+Q728+R728+S728+T728+Z728+AA728</f>
        <v>1998.827156666667</v>
      </c>
      <c r="AF728" s="277">
        <f t="shared" si="310"/>
        <v>0.7</v>
      </c>
      <c r="AG728" s="278">
        <f>H728*AF728</f>
        <v>936.79599999999994</v>
      </c>
      <c r="AH728" s="278"/>
      <c r="AI728" s="225">
        <v>483.5</v>
      </c>
      <c r="AJ728" s="238">
        <v>0.69999649699614441</v>
      </c>
      <c r="AK728" s="60">
        <v>936.79131200000006</v>
      </c>
      <c r="AL728" s="69">
        <v>101</v>
      </c>
      <c r="AM728" s="438">
        <v>5.0999999999999997E-2</v>
      </c>
      <c r="AN728" s="69">
        <v>68.3</v>
      </c>
    </row>
    <row r="729" spans="2:40" s="1" customFormat="1" ht="11.25" customHeight="1" x14ac:dyDescent="0.25">
      <c r="B729" s="34">
        <v>717</v>
      </c>
      <c r="C729" s="675" t="s">
        <v>531</v>
      </c>
      <c r="D729" s="26" t="s">
        <v>124</v>
      </c>
      <c r="E729" s="125">
        <f t="shared" ref="E729:AB729" si="311">SUM(E730:E731)</f>
        <v>9</v>
      </c>
      <c r="F729" s="125">
        <f t="shared" si="311"/>
        <v>68</v>
      </c>
      <c r="G729" s="125">
        <f t="shared" si="311"/>
        <v>60</v>
      </c>
      <c r="H729" s="57">
        <f t="shared" si="311"/>
        <v>5590.2000000000007</v>
      </c>
      <c r="I729" s="57">
        <f t="shared" si="311"/>
        <v>219.60000000000002</v>
      </c>
      <c r="J729" s="82">
        <f>K729/H729</f>
        <v>0.34798397195091407</v>
      </c>
      <c r="K729" s="57">
        <f t="shared" si="311"/>
        <v>1945.3000000000002</v>
      </c>
      <c r="L729" s="82">
        <f>M729/H729</f>
        <v>0</v>
      </c>
      <c r="M729" s="57">
        <f t="shared" si="311"/>
        <v>0</v>
      </c>
      <c r="N729" s="82">
        <f t="shared" si="311"/>
        <v>0</v>
      </c>
      <c r="O729" s="57">
        <f t="shared" si="311"/>
        <v>0</v>
      </c>
      <c r="P729" s="57">
        <f t="shared" si="311"/>
        <v>0</v>
      </c>
      <c r="Q729" s="57">
        <f t="shared" si="311"/>
        <v>0</v>
      </c>
      <c r="R729" s="57">
        <f t="shared" si="311"/>
        <v>142.5</v>
      </c>
      <c r="S729" s="57">
        <f t="shared" si="311"/>
        <v>12.7</v>
      </c>
      <c r="T729" s="57">
        <f t="shared" si="311"/>
        <v>775.0607266666666</v>
      </c>
      <c r="U729" s="82">
        <f>V729/H729</f>
        <v>0</v>
      </c>
      <c r="V729" s="57">
        <f t="shared" si="311"/>
        <v>0</v>
      </c>
      <c r="W729" s="82">
        <f t="shared" ref="W729:W792" si="312">X729/H729</f>
        <v>0.20039999999999999</v>
      </c>
      <c r="X729" s="57">
        <f t="shared" si="311"/>
        <v>1120.2760800000001</v>
      </c>
      <c r="Y729" s="57">
        <f t="shared" si="311"/>
        <v>0</v>
      </c>
      <c r="Z729" s="57">
        <f t="shared" si="311"/>
        <v>0</v>
      </c>
      <c r="AA729" s="57">
        <f t="shared" si="311"/>
        <v>0</v>
      </c>
      <c r="AB729" s="57">
        <f t="shared" si="311"/>
        <v>9805.6368066666655</v>
      </c>
      <c r="AC729" s="141">
        <f>SUM(AC730:AC731)</f>
        <v>800.5</v>
      </c>
      <c r="AD729" s="141">
        <f>SUM(AD730:AD731)</f>
        <v>1920.7760800000001</v>
      </c>
      <c r="AE729" s="141">
        <f>SUM(AE730:AE731)</f>
        <v>8685.3607266666659</v>
      </c>
      <c r="AF729" s="269">
        <f t="shared" si="310"/>
        <v>0.7</v>
      </c>
      <c r="AG729" s="270">
        <f>SUM(AG730:AG731)</f>
        <v>3913.1400000000003</v>
      </c>
      <c r="AH729" s="270"/>
      <c r="AI729" s="141">
        <v>1992.3000000000002</v>
      </c>
      <c r="AJ729" s="233">
        <v>0.69998856570426815</v>
      </c>
      <c r="AK729" s="57">
        <v>3913.0760800000003</v>
      </c>
      <c r="AL729" s="57"/>
      <c r="AM729" s="433">
        <v>0</v>
      </c>
      <c r="AN729" s="57">
        <v>207.1</v>
      </c>
    </row>
    <row r="730" spans="2:40" s="1" customFormat="1" ht="17.25" customHeight="1" x14ac:dyDescent="0.25">
      <c r="B730" s="34">
        <v>718</v>
      </c>
      <c r="C730" s="675"/>
      <c r="D730" s="15" t="s">
        <v>752</v>
      </c>
      <c r="E730" s="116">
        <v>1</v>
      </c>
      <c r="F730" s="116">
        <v>18</v>
      </c>
      <c r="G730" s="116">
        <v>16</v>
      </c>
      <c r="H730" s="69">
        <v>1529.1000000000001</v>
      </c>
      <c r="I730" s="69">
        <v>70.8</v>
      </c>
      <c r="J730" s="80">
        <v>0.39147210777581581</v>
      </c>
      <c r="K730" s="69">
        <v>598.6</v>
      </c>
      <c r="L730" s="80">
        <v>0</v>
      </c>
      <c r="M730" s="69">
        <v>0</v>
      </c>
      <c r="N730" s="80">
        <v>0</v>
      </c>
      <c r="O730" s="69">
        <v>0</v>
      </c>
      <c r="P730" s="69">
        <v>0</v>
      </c>
      <c r="Q730" s="69">
        <v>0</v>
      </c>
      <c r="R730" s="69">
        <v>27.1</v>
      </c>
      <c r="S730" s="69">
        <v>0</v>
      </c>
      <c r="T730" s="69">
        <v>222.2</v>
      </c>
      <c r="U730" s="80">
        <v>0</v>
      </c>
      <c r="V730" s="69">
        <v>0</v>
      </c>
      <c r="W730" s="80">
        <f t="shared" si="312"/>
        <v>0.20039999999999999</v>
      </c>
      <c r="X730" s="69">
        <v>306.43164000000002</v>
      </c>
      <c r="Y730" s="69">
        <v>0</v>
      </c>
      <c r="Z730" s="69">
        <v>0</v>
      </c>
      <c r="AA730" s="69">
        <v>0</v>
      </c>
      <c r="AB730" s="60">
        <f>H730+I730+K730+M730+O730+P730+Q730+R730+S730+T730+V730+X730+Y730+Z730+AA730</f>
        <v>2754.23164</v>
      </c>
      <c r="AC730" s="143">
        <v>224.8</v>
      </c>
      <c r="AD730" s="69">
        <f>AC730+Y730+X730+V730</f>
        <v>531.23163999999997</v>
      </c>
      <c r="AE730" s="69">
        <f>H730+I730+K730+M730+O730+Q730+R730+S730+T730+Z730+AA730</f>
        <v>2447.7999999999997</v>
      </c>
      <c r="AF730" s="277">
        <f t="shared" si="310"/>
        <v>0.7</v>
      </c>
      <c r="AG730" s="278">
        <f>H730*AF730</f>
        <v>1070.3700000000001</v>
      </c>
      <c r="AH730" s="278"/>
      <c r="AI730" s="225">
        <v>539.1</v>
      </c>
      <c r="AJ730" s="238">
        <v>0.69997491334772077</v>
      </c>
      <c r="AK730" s="60">
        <v>1070.3316399999999</v>
      </c>
      <c r="AL730" s="69"/>
      <c r="AM730" s="438">
        <v>0</v>
      </c>
      <c r="AN730" s="69">
        <v>0</v>
      </c>
    </row>
    <row r="731" spans="2:40" s="1" customFormat="1" ht="15" customHeight="1" x14ac:dyDescent="0.25">
      <c r="B731" s="34">
        <v>719</v>
      </c>
      <c r="C731" s="675"/>
      <c r="D731" s="15" t="s">
        <v>753</v>
      </c>
      <c r="E731" s="116">
        <v>8</v>
      </c>
      <c r="F731" s="116">
        <v>50</v>
      </c>
      <c r="G731" s="116">
        <v>44</v>
      </c>
      <c r="H731" s="69">
        <v>4061.1000000000004</v>
      </c>
      <c r="I731" s="69">
        <v>148.80000000000001</v>
      </c>
      <c r="J731" s="80">
        <v>0.33160966240673712</v>
      </c>
      <c r="K731" s="69">
        <v>1346.7000000000003</v>
      </c>
      <c r="L731" s="80">
        <v>0</v>
      </c>
      <c r="M731" s="69">
        <v>0</v>
      </c>
      <c r="N731" s="80">
        <v>0</v>
      </c>
      <c r="O731" s="69">
        <v>0</v>
      </c>
      <c r="P731" s="69">
        <v>0</v>
      </c>
      <c r="Q731" s="69">
        <v>0</v>
      </c>
      <c r="R731" s="69">
        <v>115.4</v>
      </c>
      <c r="S731" s="69">
        <v>12.7</v>
      </c>
      <c r="T731" s="69">
        <v>552.86072666666666</v>
      </c>
      <c r="U731" s="80">
        <v>0</v>
      </c>
      <c r="V731" s="69">
        <v>0</v>
      </c>
      <c r="W731" s="80">
        <f t="shared" si="312"/>
        <v>0.20039999999999997</v>
      </c>
      <c r="X731" s="69">
        <v>813.84443999999996</v>
      </c>
      <c r="Y731" s="69">
        <v>0</v>
      </c>
      <c r="Z731" s="69">
        <v>0</v>
      </c>
      <c r="AA731" s="69">
        <v>0</v>
      </c>
      <c r="AB731" s="60">
        <f>H731+I731+K731+M731+O731+P731+Q731+R731+S731+T731+V731+X731+Y731+Z731+AA731</f>
        <v>7051.4051666666664</v>
      </c>
      <c r="AC731" s="143">
        <v>575.70000000000005</v>
      </c>
      <c r="AD731" s="69">
        <f>AC731+Y731+X731+V731</f>
        <v>1389.5444400000001</v>
      </c>
      <c r="AE731" s="69">
        <f>H731+I731+K731+M731+O731+Q731+R731+S731+T731+Z731+AA731</f>
        <v>6237.5607266666666</v>
      </c>
      <c r="AF731" s="277">
        <f t="shared" si="310"/>
        <v>0.7</v>
      </c>
      <c r="AG731" s="278">
        <f>H731*AF731</f>
        <v>2842.77</v>
      </c>
      <c r="AH731" s="278"/>
      <c r="AI731" s="225">
        <v>1453.2</v>
      </c>
      <c r="AJ731" s="238">
        <v>0.69999370613873091</v>
      </c>
      <c r="AK731" s="60">
        <v>2842.7444400000004</v>
      </c>
      <c r="AL731" s="69">
        <v>139</v>
      </c>
      <c r="AM731" s="438">
        <v>5.0999999999999997E-2</v>
      </c>
      <c r="AN731" s="69">
        <v>207.1</v>
      </c>
    </row>
    <row r="732" spans="2:40" ht="16.5" customHeight="1" x14ac:dyDescent="0.25">
      <c r="B732" s="34">
        <v>720</v>
      </c>
      <c r="C732" s="675" t="s">
        <v>532</v>
      </c>
      <c r="D732" s="26" t="s">
        <v>124</v>
      </c>
      <c r="E732" s="125">
        <f t="shared" ref="E732:AB732" si="313">SUM(E733:E735)</f>
        <v>11</v>
      </c>
      <c r="F732" s="125">
        <f t="shared" si="313"/>
        <v>80</v>
      </c>
      <c r="G732" s="125">
        <f t="shared" si="313"/>
        <v>70</v>
      </c>
      <c r="H732" s="57">
        <f t="shared" si="313"/>
        <v>7852.1</v>
      </c>
      <c r="I732" s="57">
        <f t="shared" si="313"/>
        <v>278</v>
      </c>
      <c r="J732" s="82">
        <f>K732/H732</f>
        <v>0.28400351498325288</v>
      </c>
      <c r="K732" s="57">
        <f t="shared" si="313"/>
        <v>2230.0239999999999</v>
      </c>
      <c r="L732" s="82">
        <f>M732/H732</f>
        <v>0</v>
      </c>
      <c r="M732" s="57">
        <f t="shared" si="313"/>
        <v>0</v>
      </c>
      <c r="N732" s="82">
        <f t="shared" si="313"/>
        <v>0</v>
      </c>
      <c r="O732" s="57">
        <f t="shared" si="313"/>
        <v>0</v>
      </c>
      <c r="P732" s="57">
        <f t="shared" si="313"/>
        <v>0</v>
      </c>
      <c r="Q732" s="57">
        <f t="shared" si="313"/>
        <v>0</v>
      </c>
      <c r="R732" s="57">
        <f t="shared" si="313"/>
        <v>168.20000000000002</v>
      </c>
      <c r="S732" s="57">
        <f t="shared" si="313"/>
        <v>12.7</v>
      </c>
      <c r="T732" s="57">
        <f t="shared" si="313"/>
        <v>899.04337280000004</v>
      </c>
      <c r="U732" s="82">
        <f>V732/H732</f>
        <v>0</v>
      </c>
      <c r="V732" s="57">
        <f t="shared" si="313"/>
        <v>0</v>
      </c>
      <c r="W732" s="82">
        <f t="shared" si="312"/>
        <v>0.16307135589205435</v>
      </c>
      <c r="X732" s="57">
        <f t="shared" si="313"/>
        <v>1280.4525936</v>
      </c>
      <c r="Y732" s="57">
        <f t="shared" si="313"/>
        <v>0</v>
      </c>
      <c r="Z732" s="57">
        <f t="shared" si="313"/>
        <v>0</v>
      </c>
      <c r="AA732" s="57">
        <f t="shared" si="313"/>
        <v>0</v>
      </c>
      <c r="AB732" s="57">
        <f t="shared" si="313"/>
        <v>12720.519966399999</v>
      </c>
      <c r="AC732" s="141">
        <f>SUM(AC733:AC735)</f>
        <v>1838.8999999999999</v>
      </c>
      <c r="AD732" s="141">
        <f>SUM(AD733:AD735)</f>
        <v>3119.3525936000001</v>
      </c>
      <c r="AE732" s="141">
        <f>SUM(AE733:AE735)</f>
        <v>11440.0673728</v>
      </c>
      <c r="AF732" s="269">
        <f t="shared" si="310"/>
        <v>0.7</v>
      </c>
      <c r="AG732" s="270">
        <f>SUM(AG733:AG735)</f>
        <v>5496.4699999999993</v>
      </c>
      <c r="AH732" s="270"/>
      <c r="AI732" s="141">
        <v>2377.1</v>
      </c>
      <c r="AJ732" s="233">
        <v>0.6999977832172285</v>
      </c>
      <c r="AK732" s="57">
        <v>5496.4525936</v>
      </c>
      <c r="AL732" s="57"/>
      <c r="AM732" s="433">
        <v>0</v>
      </c>
      <c r="AN732" s="57">
        <v>284.3</v>
      </c>
    </row>
    <row r="733" spans="2:40" s="1" customFormat="1" ht="16.5" customHeight="1" x14ac:dyDescent="0.25">
      <c r="B733" s="34">
        <v>721</v>
      </c>
      <c r="C733" s="675"/>
      <c r="D733" s="15" t="s">
        <v>754</v>
      </c>
      <c r="E733" s="116">
        <v>3</v>
      </c>
      <c r="F733" s="116">
        <v>16</v>
      </c>
      <c r="G733" s="116">
        <v>16</v>
      </c>
      <c r="H733" s="460">
        <v>1997.7</v>
      </c>
      <c r="I733" s="69">
        <v>55.2</v>
      </c>
      <c r="J733" s="80">
        <v>0.32130175935072214</v>
      </c>
      <c r="K733" s="69">
        <v>481.4</v>
      </c>
      <c r="L733" s="80">
        <v>0</v>
      </c>
      <c r="M733" s="69">
        <v>0</v>
      </c>
      <c r="N733" s="80">
        <v>0</v>
      </c>
      <c r="O733" s="69">
        <v>0</v>
      </c>
      <c r="P733" s="69">
        <v>0</v>
      </c>
      <c r="Q733" s="69">
        <v>0</v>
      </c>
      <c r="R733" s="69">
        <v>43</v>
      </c>
      <c r="S733" s="69">
        <v>0</v>
      </c>
      <c r="T733" s="69">
        <v>210.18257666666665</v>
      </c>
      <c r="U733" s="80">
        <v>0</v>
      </c>
      <c r="V733" s="69">
        <v>0</v>
      </c>
      <c r="W733" s="80">
        <f t="shared" si="312"/>
        <v>0.15030050157681335</v>
      </c>
      <c r="X733" s="69">
        <v>300.25531200000006</v>
      </c>
      <c r="Y733" s="69">
        <v>0</v>
      </c>
      <c r="Z733" s="69">
        <v>0</v>
      </c>
      <c r="AA733" s="69">
        <v>0</v>
      </c>
      <c r="AB733" s="60">
        <f>H733+I733+K733+M733+O733+P733+Q733+R733+S733+T733+V733+X733+Y733+Z733+AA733</f>
        <v>3087.737888666667</v>
      </c>
      <c r="AC733" s="143">
        <v>516.9</v>
      </c>
      <c r="AD733" s="69">
        <f>AC733+Y733+X733+V733</f>
        <v>817.15531200000009</v>
      </c>
      <c r="AE733" s="69">
        <f>H733+I733+K733+M733+O733+Q733+R733+S733+T733+Z733+AA733</f>
        <v>2787.4825766666668</v>
      </c>
      <c r="AF733" s="277">
        <f t="shared" si="310"/>
        <v>0.7</v>
      </c>
      <c r="AG733" s="278">
        <f>H733*AF733</f>
        <v>1398.3899999999999</v>
      </c>
      <c r="AH733" s="278"/>
      <c r="AI733" s="225">
        <v>581.20000000000005</v>
      </c>
      <c r="AJ733" s="238">
        <v>0.69998263603143618</v>
      </c>
      <c r="AK733" s="60">
        <v>1398.3553120000001</v>
      </c>
      <c r="AL733" s="69"/>
      <c r="AM733" s="438">
        <v>0</v>
      </c>
      <c r="AN733" s="69">
        <v>0</v>
      </c>
    </row>
    <row r="734" spans="2:40" ht="18" customHeight="1" x14ac:dyDescent="0.25">
      <c r="B734" s="34">
        <v>722</v>
      </c>
      <c r="C734" s="675"/>
      <c r="D734" s="15" t="s">
        <v>755</v>
      </c>
      <c r="E734" s="116">
        <v>6</v>
      </c>
      <c r="F734" s="116">
        <v>41</v>
      </c>
      <c r="G734" s="116">
        <v>33</v>
      </c>
      <c r="H734" s="460">
        <v>4004.7</v>
      </c>
      <c r="I734" s="69">
        <v>139.19999999999999</v>
      </c>
      <c r="J734" s="80">
        <v>0.35827143413258705</v>
      </c>
      <c r="K734" s="69">
        <v>1089.684</v>
      </c>
      <c r="L734" s="80">
        <v>0</v>
      </c>
      <c r="M734" s="69">
        <v>0</v>
      </c>
      <c r="N734" s="80">
        <v>0</v>
      </c>
      <c r="O734" s="69">
        <v>0</v>
      </c>
      <c r="P734" s="69">
        <v>0</v>
      </c>
      <c r="Q734" s="69">
        <v>0</v>
      </c>
      <c r="R734" s="69">
        <v>64.7</v>
      </c>
      <c r="S734" s="69">
        <v>8.5</v>
      </c>
      <c r="T734" s="69">
        <v>425.10956613333332</v>
      </c>
      <c r="U734" s="80">
        <v>0</v>
      </c>
      <c r="V734" s="69">
        <v>0</v>
      </c>
      <c r="W734" s="80">
        <f t="shared" si="312"/>
        <v>0.15220051479511573</v>
      </c>
      <c r="X734" s="69">
        <v>609.51740159999997</v>
      </c>
      <c r="Y734" s="69">
        <v>0</v>
      </c>
      <c r="Z734" s="69">
        <v>0</v>
      </c>
      <c r="AA734" s="69">
        <v>0</v>
      </c>
      <c r="AB734" s="60">
        <f>H734+I734+K734+M734+O734+P734+Q734+R734+S734+T734+V734+X734+Y734+Z734+AA734</f>
        <v>6341.4109677333327</v>
      </c>
      <c r="AC734" s="143">
        <v>1053.3</v>
      </c>
      <c r="AD734" s="69">
        <f>AC734+Y734+X734+V734</f>
        <v>1662.8174015999998</v>
      </c>
      <c r="AE734" s="69">
        <f>H734+I734+K734+M734+O734+Q734+R734+S734+T734+Z734+AA734</f>
        <v>5731.8935661333326</v>
      </c>
      <c r="AF734" s="277">
        <f t="shared" si="310"/>
        <v>0.7</v>
      </c>
      <c r="AG734" s="278">
        <f>H734*AF734</f>
        <v>2803.2899999999995</v>
      </c>
      <c r="AH734" s="278"/>
      <c r="AI734" s="225">
        <v>1140.5</v>
      </c>
      <c r="AJ734" s="238">
        <v>0.7000068423602267</v>
      </c>
      <c r="AK734" s="60">
        <v>2803.3174015999998</v>
      </c>
      <c r="AL734" s="69">
        <v>161</v>
      </c>
      <c r="AM734" s="438">
        <v>7.0999999999999994E-2</v>
      </c>
      <c r="AN734" s="69">
        <v>284.3</v>
      </c>
    </row>
    <row r="735" spans="2:40" s="1" customFormat="1" ht="15.75" customHeight="1" x14ac:dyDescent="0.25">
      <c r="B735" s="34">
        <v>723</v>
      </c>
      <c r="C735" s="675"/>
      <c r="D735" s="15" t="s">
        <v>805</v>
      </c>
      <c r="E735" s="116">
        <v>2</v>
      </c>
      <c r="F735" s="116">
        <v>23</v>
      </c>
      <c r="G735" s="116">
        <v>21</v>
      </c>
      <c r="H735" s="69">
        <v>1849.7000000000003</v>
      </c>
      <c r="I735" s="69">
        <v>83.6</v>
      </c>
      <c r="J735" s="80">
        <v>0.35624155268421903</v>
      </c>
      <c r="K735" s="69">
        <v>658.94</v>
      </c>
      <c r="L735" s="80">
        <v>0</v>
      </c>
      <c r="M735" s="69">
        <v>0</v>
      </c>
      <c r="N735" s="80">
        <v>0</v>
      </c>
      <c r="O735" s="69">
        <v>0</v>
      </c>
      <c r="P735" s="69">
        <v>0</v>
      </c>
      <c r="Q735" s="69">
        <v>0</v>
      </c>
      <c r="R735" s="69">
        <v>60.500000000000007</v>
      </c>
      <c r="S735" s="69">
        <v>4.2</v>
      </c>
      <c r="T735" s="69">
        <v>263.75123000000002</v>
      </c>
      <c r="U735" s="80">
        <v>0</v>
      </c>
      <c r="V735" s="69">
        <v>0</v>
      </c>
      <c r="W735" s="80">
        <f t="shared" si="312"/>
        <v>0.20039999999999999</v>
      </c>
      <c r="X735" s="69">
        <v>370.67988000000003</v>
      </c>
      <c r="Y735" s="69">
        <v>0</v>
      </c>
      <c r="Z735" s="69">
        <v>0</v>
      </c>
      <c r="AA735" s="69">
        <v>0</v>
      </c>
      <c r="AB735" s="60">
        <f>H735+I735+K735+M735+O735+P735+Q735+R735+S735+T735+V735+X735+Y735+Z735+AA735</f>
        <v>3291.37111</v>
      </c>
      <c r="AC735" s="143">
        <v>268.7</v>
      </c>
      <c r="AD735" s="69">
        <f>AC735+Y735+X735+V735</f>
        <v>639.37987999999996</v>
      </c>
      <c r="AE735" s="69">
        <f>H735+I735+K735+M735+O735+Q735+R735+S735+T735+Z735+AA735</f>
        <v>2920.6912299999999</v>
      </c>
      <c r="AF735" s="277">
        <f t="shared" si="310"/>
        <v>0.7</v>
      </c>
      <c r="AG735" s="278">
        <f>H735*AF735</f>
        <v>1294.7900000000002</v>
      </c>
      <c r="AH735" s="278"/>
      <c r="AI735" s="225">
        <v>655.4</v>
      </c>
      <c r="AJ735" s="238">
        <v>0.6999945288425149</v>
      </c>
      <c r="AK735" s="60">
        <v>1294.77988</v>
      </c>
      <c r="AL735" s="69"/>
      <c r="AM735" s="438">
        <v>0</v>
      </c>
      <c r="AN735" s="69">
        <v>0</v>
      </c>
    </row>
    <row r="736" spans="2:40" s="1" customFormat="1" ht="9.75" customHeight="1" x14ac:dyDescent="0.25">
      <c r="B736" s="34">
        <v>724</v>
      </c>
      <c r="C736" s="675" t="s">
        <v>533</v>
      </c>
      <c r="D736" s="26" t="s">
        <v>124</v>
      </c>
      <c r="E736" s="125">
        <f t="shared" ref="E736:AB736" si="314">SUM(E737:E739)</f>
        <v>11</v>
      </c>
      <c r="F736" s="125">
        <f t="shared" si="314"/>
        <v>72</v>
      </c>
      <c r="G736" s="125">
        <f t="shared" si="314"/>
        <v>70</v>
      </c>
      <c r="H736" s="57">
        <f t="shared" si="314"/>
        <v>6293.6</v>
      </c>
      <c r="I736" s="57">
        <f t="shared" si="314"/>
        <v>250.79999999999995</v>
      </c>
      <c r="J736" s="82">
        <f>K736/H736</f>
        <v>0.31900660988941143</v>
      </c>
      <c r="K736" s="57">
        <f t="shared" si="314"/>
        <v>2007.6999999999998</v>
      </c>
      <c r="L736" s="82">
        <f>M736/H736</f>
        <v>0</v>
      </c>
      <c r="M736" s="57">
        <f t="shared" si="314"/>
        <v>0</v>
      </c>
      <c r="N736" s="82">
        <f t="shared" si="314"/>
        <v>0</v>
      </c>
      <c r="O736" s="57">
        <f t="shared" si="314"/>
        <v>0</v>
      </c>
      <c r="P736" s="57">
        <f t="shared" si="314"/>
        <v>0</v>
      </c>
      <c r="Q736" s="57">
        <f t="shared" si="314"/>
        <v>0</v>
      </c>
      <c r="R736" s="57">
        <f t="shared" si="314"/>
        <v>171.083</v>
      </c>
      <c r="S736" s="57">
        <f t="shared" si="314"/>
        <v>2.1</v>
      </c>
      <c r="T736" s="57">
        <f t="shared" si="314"/>
        <v>853.97757999999999</v>
      </c>
      <c r="U736" s="82">
        <f>V736/H736</f>
        <v>0</v>
      </c>
      <c r="V736" s="57">
        <f t="shared" si="314"/>
        <v>0</v>
      </c>
      <c r="W736" s="82">
        <f t="shared" si="312"/>
        <v>0.19783991356298461</v>
      </c>
      <c r="X736" s="57">
        <f t="shared" si="314"/>
        <v>1245.12528</v>
      </c>
      <c r="Y736" s="57">
        <f t="shared" si="314"/>
        <v>0</v>
      </c>
      <c r="Z736" s="57">
        <f t="shared" si="314"/>
        <v>0</v>
      </c>
      <c r="AA736" s="57">
        <f t="shared" si="314"/>
        <v>0</v>
      </c>
      <c r="AB736" s="57">
        <f t="shared" si="314"/>
        <v>10824.385859999999</v>
      </c>
      <c r="AC736" s="141">
        <f>SUM(AC737:AC739)</f>
        <v>883.69999999999993</v>
      </c>
      <c r="AD736" s="141">
        <f>SUM(AD737:AD739)</f>
        <v>2128.82528</v>
      </c>
      <c r="AE736" s="141">
        <f>SUM(AE737:AE739)</f>
        <v>9579.2605799999983</v>
      </c>
      <c r="AF736" s="269">
        <f t="shared" si="310"/>
        <v>0.7</v>
      </c>
      <c r="AG736" s="270">
        <f>SUM(AG737:AG739)</f>
        <v>4405.5199999999995</v>
      </c>
      <c r="AH736" s="270"/>
      <c r="AI736" s="141">
        <v>2276.7000000000003</v>
      </c>
      <c r="AJ736" s="233">
        <v>0.7000008389475022</v>
      </c>
      <c r="AK736" s="57">
        <v>4405.5252799999998</v>
      </c>
      <c r="AL736" s="57"/>
      <c r="AM736" s="433">
        <v>0</v>
      </c>
      <c r="AN736" s="57">
        <v>181.9</v>
      </c>
    </row>
    <row r="737" spans="2:40" s="1" customFormat="1" ht="15" customHeight="1" x14ac:dyDescent="0.25">
      <c r="B737" s="34">
        <v>725</v>
      </c>
      <c r="C737" s="675"/>
      <c r="D737" s="15" t="s">
        <v>756</v>
      </c>
      <c r="E737" s="116">
        <v>5</v>
      </c>
      <c r="F737" s="116">
        <v>42</v>
      </c>
      <c r="G737" s="116">
        <v>40</v>
      </c>
      <c r="H737" s="69">
        <v>3566.3999999999996</v>
      </c>
      <c r="I737" s="69">
        <v>134.39999999999998</v>
      </c>
      <c r="J737" s="80">
        <v>0.31967810677433828</v>
      </c>
      <c r="K737" s="69">
        <v>1140.0999999999999</v>
      </c>
      <c r="L737" s="80">
        <v>0</v>
      </c>
      <c r="M737" s="69">
        <v>0</v>
      </c>
      <c r="N737" s="80">
        <v>0</v>
      </c>
      <c r="O737" s="69">
        <v>0</v>
      </c>
      <c r="P737" s="69">
        <v>0</v>
      </c>
      <c r="Q737" s="69">
        <v>0</v>
      </c>
      <c r="R737" s="69">
        <v>93.8</v>
      </c>
      <c r="S737" s="69">
        <v>0</v>
      </c>
      <c r="T737" s="69">
        <v>486.74853999999999</v>
      </c>
      <c r="U737" s="80">
        <v>0</v>
      </c>
      <c r="V737" s="69">
        <v>0</v>
      </c>
      <c r="W737" s="80">
        <f t="shared" si="312"/>
        <v>0.20040000000000002</v>
      </c>
      <c r="X737" s="69">
        <v>714.70655999999997</v>
      </c>
      <c r="Y737" s="69">
        <v>0</v>
      </c>
      <c r="Z737" s="69">
        <v>0</v>
      </c>
      <c r="AA737" s="69">
        <v>0</v>
      </c>
      <c r="AB737" s="60">
        <f>H737+I737+K737+M737+O737+P737+Q737+R737+S737+T737+V737+X737+Y737+Z737+AA737</f>
        <v>6136.155099999999</v>
      </c>
      <c r="AC737" s="143">
        <v>500.9</v>
      </c>
      <c r="AD737" s="69">
        <f>AC737+Y737+X737+V737</f>
        <v>1215.6065599999999</v>
      </c>
      <c r="AE737" s="69">
        <f>H737+I737+K737+M737+O737+Q737+R737+S737+T737+Z737+AA737</f>
        <v>5421.4485399999994</v>
      </c>
      <c r="AF737" s="277">
        <f t="shared" si="310"/>
        <v>0.7</v>
      </c>
      <c r="AG737" s="278">
        <f>H737*AF737</f>
        <v>2496.4799999999996</v>
      </c>
      <c r="AH737" s="278"/>
      <c r="AI737" s="225">
        <v>1280.9000000000001</v>
      </c>
      <c r="AJ737" s="238">
        <v>0.70000744728577835</v>
      </c>
      <c r="AK737" s="60">
        <v>2496.5065599999998</v>
      </c>
      <c r="AL737" s="69">
        <v>110</v>
      </c>
      <c r="AM737" s="438">
        <v>5.0999999999999997E-2</v>
      </c>
      <c r="AN737" s="69">
        <v>181.9</v>
      </c>
    </row>
    <row r="738" spans="2:40" s="1" customFormat="1" ht="15.75" customHeight="1" x14ac:dyDescent="0.25">
      <c r="B738" s="34">
        <v>726</v>
      </c>
      <c r="C738" s="675"/>
      <c r="D738" s="15" t="s">
        <v>757</v>
      </c>
      <c r="E738" s="116">
        <v>3</v>
      </c>
      <c r="F738" s="116">
        <v>15</v>
      </c>
      <c r="G738" s="116">
        <v>15</v>
      </c>
      <c r="H738" s="69">
        <v>1353.3</v>
      </c>
      <c r="I738" s="69">
        <v>61.2</v>
      </c>
      <c r="J738" s="80">
        <v>0.32335771817039832</v>
      </c>
      <c r="K738" s="69">
        <v>437.6</v>
      </c>
      <c r="L738" s="80">
        <v>0</v>
      </c>
      <c r="M738" s="69">
        <v>0</v>
      </c>
      <c r="N738" s="80">
        <v>0</v>
      </c>
      <c r="O738" s="69">
        <v>0</v>
      </c>
      <c r="P738" s="69">
        <v>0</v>
      </c>
      <c r="Q738" s="69">
        <v>0</v>
      </c>
      <c r="R738" s="69">
        <v>29.8</v>
      </c>
      <c r="S738" s="69">
        <v>2.1</v>
      </c>
      <c r="T738" s="69">
        <v>186.52904000000001</v>
      </c>
      <c r="U738" s="80">
        <v>0</v>
      </c>
      <c r="V738" s="69">
        <v>0</v>
      </c>
      <c r="W738" s="80">
        <f t="shared" si="312"/>
        <v>0.20040000000000002</v>
      </c>
      <c r="X738" s="69">
        <v>271.20132000000001</v>
      </c>
      <c r="Y738" s="69">
        <v>0</v>
      </c>
      <c r="Z738" s="69">
        <v>0</v>
      </c>
      <c r="AA738" s="69">
        <v>0</v>
      </c>
      <c r="AB738" s="60">
        <f>H738+I738+K738+M738+O738+P738+Q738+R738+S738+T738+V738+X738+Y738+Z738+AA738</f>
        <v>2341.73036</v>
      </c>
      <c r="AC738" s="143">
        <v>191.2</v>
      </c>
      <c r="AD738" s="69">
        <f>AC738+Y738+X738+V738</f>
        <v>462.40132</v>
      </c>
      <c r="AE738" s="69">
        <f>H738+I738+K738+M738+O738+Q738+R738+S738+T738+Z738+AA738</f>
        <v>2070.5290399999999</v>
      </c>
      <c r="AF738" s="277">
        <f t="shared" si="310"/>
        <v>0.7</v>
      </c>
      <c r="AG738" s="278">
        <f>H738*AF738</f>
        <v>947.31</v>
      </c>
      <c r="AH738" s="278"/>
      <c r="AI738" s="225">
        <v>484.9</v>
      </c>
      <c r="AJ738" s="238">
        <v>0.69999358604891748</v>
      </c>
      <c r="AK738" s="60">
        <v>947.30132000000003</v>
      </c>
      <c r="AL738" s="69"/>
      <c r="AM738" s="438">
        <v>0</v>
      </c>
      <c r="AN738" s="69">
        <v>0</v>
      </c>
    </row>
    <row r="739" spans="2:40" s="1" customFormat="1" ht="15.75" customHeight="1" x14ac:dyDescent="0.25">
      <c r="B739" s="34">
        <v>727</v>
      </c>
      <c r="C739" s="675"/>
      <c r="D739" s="15" t="s">
        <v>758</v>
      </c>
      <c r="E739" s="116">
        <v>3</v>
      </c>
      <c r="F739" s="116">
        <v>15</v>
      </c>
      <c r="G739" s="116">
        <v>15</v>
      </c>
      <c r="H739" s="69">
        <v>1373.9</v>
      </c>
      <c r="I739" s="69">
        <v>55.2</v>
      </c>
      <c r="J739" s="80">
        <v>0.31297765485115364</v>
      </c>
      <c r="K739" s="69">
        <v>430</v>
      </c>
      <c r="L739" s="80">
        <v>0</v>
      </c>
      <c r="M739" s="69">
        <v>0</v>
      </c>
      <c r="N739" s="80">
        <v>0</v>
      </c>
      <c r="O739" s="69">
        <v>0</v>
      </c>
      <c r="P739" s="69">
        <v>0</v>
      </c>
      <c r="Q739" s="69">
        <v>0</v>
      </c>
      <c r="R739" s="69">
        <v>47.483000000000004</v>
      </c>
      <c r="S739" s="69">
        <v>0</v>
      </c>
      <c r="T739" s="69">
        <v>180.7</v>
      </c>
      <c r="U739" s="80">
        <v>0</v>
      </c>
      <c r="V739" s="69">
        <v>0</v>
      </c>
      <c r="W739" s="80">
        <f t="shared" si="312"/>
        <v>0.18867268360142658</v>
      </c>
      <c r="X739" s="69">
        <v>259.2174</v>
      </c>
      <c r="Y739" s="69">
        <v>0</v>
      </c>
      <c r="Z739" s="69">
        <v>0</v>
      </c>
      <c r="AA739" s="69">
        <v>0</v>
      </c>
      <c r="AB739" s="60">
        <f>H739+I739+K739+M739+O739+P739+Q739+R739+S739+T739+V739+X739+Y739+Z739+AA739</f>
        <v>2346.5003999999999</v>
      </c>
      <c r="AC739" s="143">
        <v>191.6</v>
      </c>
      <c r="AD739" s="69">
        <f>AC739+Y739+X739+V739</f>
        <v>450.81740000000002</v>
      </c>
      <c r="AE739" s="69">
        <f>H739+I739+K739+M739+O739+Q739+R739+S739+T739+Z739+AA739</f>
        <v>2087.2829999999999</v>
      </c>
      <c r="AF739" s="277">
        <f t="shared" si="310"/>
        <v>0.7</v>
      </c>
      <c r="AG739" s="278">
        <f>H739*AF739</f>
        <v>961.73</v>
      </c>
      <c r="AH739" s="278"/>
      <c r="AI739" s="225">
        <v>510.9</v>
      </c>
      <c r="AJ739" s="238">
        <v>0.69999082902685783</v>
      </c>
      <c r="AK739" s="60">
        <v>961.7174</v>
      </c>
      <c r="AL739" s="69"/>
      <c r="AM739" s="438">
        <v>0</v>
      </c>
      <c r="AN739" s="69">
        <v>0</v>
      </c>
    </row>
    <row r="740" spans="2:40" s="1" customFormat="1" ht="10.5" customHeight="1" x14ac:dyDescent="0.25">
      <c r="B740" s="34">
        <v>728</v>
      </c>
      <c r="C740" s="675" t="s">
        <v>534</v>
      </c>
      <c r="D740" s="26" t="s">
        <v>124</v>
      </c>
      <c r="E740" s="125">
        <f t="shared" ref="E740:AB740" si="315">SUM(E741:E744)</f>
        <v>14</v>
      </c>
      <c r="F740" s="125">
        <f t="shared" si="315"/>
        <v>88</v>
      </c>
      <c r="G740" s="125">
        <f t="shared" si="315"/>
        <v>82</v>
      </c>
      <c r="H740" s="57">
        <f t="shared" si="315"/>
        <v>8786.1</v>
      </c>
      <c r="I740" s="57">
        <f t="shared" si="315"/>
        <v>274.827</v>
      </c>
      <c r="J740" s="82">
        <f>K740/H740</f>
        <v>0.27682361912566439</v>
      </c>
      <c r="K740" s="57">
        <f t="shared" si="315"/>
        <v>2432.1999999999998</v>
      </c>
      <c r="L740" s="82">
        <f>M740/H740</f>
        <v>0</v>
      </c>
      <c r="M740" s="57">
        <f t="shared" si="315"/>
        <v>0</v>
      </c>
      <c r="N740" s="82">
        <f t="shared" si="315"/>
        <v>0</v>
      </c>
      <c r="O740" s="57">
        <f t="shared" si="315"/>
        <v>0</v>
      </c>
      <c r="P740" s="57">
        <f t="shared" si="315"/>
        <v>0</v>
      </c>
      <c r="Q740" s="57">
        <f t="shared" si="315"/>
        <v>0</v>
      </c>
      <c r="R740" s="57">
        <f t="shared" si="315"/>
        <v>305.63675999999998</v>
      </c>
      <c r="S740" s="57">
        <f t="shared" si="315"/>
        <v>19.100000000000001</v>
      </c>
      <c r="T740" s="57">
        <f t="shared" si="315"/>
        <v>1064.2085666666667</v>
      </c>
      <c r="U740" s="82">
        <f>V740/H740</f>
        <v>0</v>
      </c>
      <c r="V740" s="57">
        <f t="shared" si="315"/>
        <v>0</v>
      </c>
      <c r="W740" s="82">
        <f t="shared" si="312"/>
        <v>0.17423151568955511</v>
      </c>
      <c r="X740" s="57">
        <f t="shared" si="315"/>
        <v>1530.8155200000001</v>
      </c>
      <c r="Y740" s="57">
        <f t="shared" si="315"/>
        <v>0</v>
      </c>
      <c r="Z740" s="57">
        <f t="shared" si="315"/>
        <v>8.8000000000000007</v>
      </c>
      <c r="AA740" s="57">
        <f t="shared" si="315"/>
        <v>13.6</v>
      </c>
      <c r="AB740" s="57">
        <f t="shared" si="315"/>
        <v>14435.287846666668</v>
      </c>
      <c r="AC740" s="141">
        <f>SUM(AC741:AC744)</f>
        <v>1758.1</v>
      </c>
      <c r="AD740" s="141">
        <f>SUM(AD741:AD744)</f>
        <v>3288.9155200000005</v>
      </c>
      <c r="AE740" s="141">
        <f>SUM(AE741:AE744)</f>
        <v>12904.472326666666</v>
      </c>
      <c r="AF740" s="269">
        <f t="shared" si="310"/>
        <v>0.7</v>
      </c>
      <c r="AG740" s="270">
        <f>SUM(AG741:AG744)</f>
        <v>6150.2699999999986</v>
      </c>
      <c r="AH740" s="270"/>
      <c r="AI740" s="141">
        <v>2861.2999999999997</v>
      </c>
      <c r="AJ740" s="233">
        <v>0.6999937992966162</v>
      </c>
      <c r="AK740" s="57">
        <v>6150.2155199999997</v>
      </c>
      <c r="AL740" s="57"/>
      <c r="AM740" s="433">
        <v>0</v>
      </c>
      <c r="AN740" s="57">
        <v>206.3</v>
      </c>
    </row>
    <row r="741" spans="2:40" s="1" customFormat="1" ht="15.75" customHeight="1" x14ac:dyDescent="0.25">
      <c r="B741" s="34">
        <v>729</v>
      </c>
      <c r="C741" s="675"/>
      <c r="D741" s="15" t="s">
        <v>759</v>
      </c>
      <c r="E741" s="116">
        <v>4</v>
      </c>
      <c r="F741" s="116">
        <v>23</v>
      </c>
      <c r="G741" s="116">
        <v>21</v>
      </c>
      <c r="H741" s="460">
        <v>2638</v>
      </c>
      <c r="I741" s="69">
        <v>66</v>
      </c>
      <c r="J741" s="80">
        <v>0.28233510235026532</v>
      </c>
      <c r="K741" s="69">
        <v>558.6</v>
      </c>
      <c r="L741" s="80">
        <v>0</v>
      </c>
      <c r="M741" s="69">
        <v>0</v>
      </c>
      <c r="N741" s="80">
        <v>0</v>
      </c>
      <c r="O741" s="69">
        <v>0</v>
      </c>
      <c r="P741" s="69">
        <v>0</v>
      </c>
      <c r="Q741" s="69">
        <v>0</v>
      </c>
      <c r="R741" s="69">
        <v>68.400000000000006</v>
      </c>
      <c r="S741" s="69">
        <v>4.3</v>
      </c>
      <c r="T741" s="69">
        <v>271.60000000000002</v>
      </c>
      <c r="U741" s="80">
        <v>0</v>
      </c>
      <c r="V741" s="69">
        <v>0</v>
      </c>
      <c r="W741" s="80">
        <f t="shared" si="312"/>
        <v>0.15029999999999999</v>
      </c>
      <c r="X741" s="69">
        <v>396.4914</v>
      </c>
      <c r="Y741" s="69">
        <v>0</v>
      </c>
      <c r="Z741" s="69">
        <v>0</v>
      </c>
      <c r="AA741" s="69">
        <v>0</v>
      </c>
      <c r="AB741" s="60">
        <f>H741+I741+K741+M741+O741+P741+Q741+R741+S741+T741+V741+X741+Y741+Z741+AA741</f>
        <v>4003.3914</v>
      </c>
      <c r="AC741" s="143">
        <v>665.8</v>
      </c>
      <c r="AD741" s="69">
        <f>AC741+Y741+X741+V741</f>
        <v>1062.2914000000001</v>
      </c>
      <c r="AE741" s="69">
        <f>H741+I741+K741+M741+O741+Q741+R741+S741+T741+Z741+AA741</f>
        <v>3606.9</v>
      </c>
      <c r="AF741" s="277">
        <f t="shared" si="310"/>
        <v>0.7</v>
      </c>
      <c r="AG741" s="278">
        <f>H741*AF741</f>
        <v>1846.6</v>
      </c>
      <c r="AH741" s="278"/>
      <c r="AI741" s="225">
        <v>784.3</v>
      </c>
      <c r="AJ741" s="238">
        <v>0.69999673995451095</v>
      </c>
      <c r="AK741" s="60">
        <v>1846.5914</v>
      </c>
      <c r="AL741" s="69"/>
      <c r="AM741" s="438">
        <v>0</v>
      </c>
      <c r="AN741" s="69">
        <v>0</v>
      </c>
    </row>
    <row r="742" spans="2:40" s="1" customFormat="1" ht="18" customHeight="1" x14ac:dyDescent="0.25">
      <c r="B742" s="34">
        <v>730</v>
      </c>
      <c r="C742" s="675"/>
      <c r="D742" s="15" t="s">
        <v>760</v>
      </c>
      <c r="E742" s="116">
        <v>3</v>
      </c>
      <c r="F742" s="116">
        <v>18</v>
      </c>
      <c r="G742" s="116">
        <v>18</v>
      </c>
      <c r="H742" s="460">
        <v>2103.1</v>
      </c>
      <c r="I742" s="69">
        <v>58.8</v>
      </c>
      <c r="J742" s="80">
        <v>0.31282114777440723</v>
      </c>
      <c r="K742" s="69">
        <v>505.29999999999995</v>
      </c>
      <c r="L742" s="80">
        <v>0</v>
      </c>
      <c r="M742" s="69">
        <v>0</v>
      </c>
      <c r="N742" s="80">
        <v>0</v>
      </c>
      <c r="O742" s="69">
        <v>0</v>
      </c>
      <c r="P742" s="69">
        <v>0</v>
      </c>
      <c r="Q742" s="69">
        <v>0</v>
      </c>
      <c r="R742" s="69">
        <v>110.6</v>
      </c>
      <c r="S742" s="69">
        <v>4.2</v>
      </c>
      <c r="T742" s="69">
        <v>226.44762</v>
      </c>
      <c r="U742" s="80">
        <v>0</v>
      </c>
      <c r="V742" s="69">
        <v>0</v>
      </c>
      <c r="W742" s="80">
        <f t="shared" si="312"/>
        <v>0.15391855831867246</v>
      </c>
      <c r="X742" s="69">
        <v>323.70612000000006</v>
      </c>
      <c r="Y742" s="69">
        <v>0</v>
      </c>
      <c r="Z742" s="69">
        <v>0</v>
      </c>
      <c r="AA742" s="69">
        <v>0</v>
      </c>
      <c r="AB742" s="60">
        <f>H742+I742+K742+M742+O742+P742+Q742+R742+S742+T742+V742+X742+Y742+Z742+AA742</f>
        <v>3332.1537399999997</v>
      </c>
      <c r="AC742" s="143">
        <v>512.70000000000005</v>
      </c>
      <c r="AD742" s="69">
        <f>AC742+Y742+X742+V742</f>
        <v>836.4061200000001</v>
      </c>
      <c r="AE742" s="69">
        <f>H742+I742+K742+M742+O742+Q742+R742+S742+T742+Z742+AA742</f>
        <v>3008.4476199999995</v>
      </c>
      <c r="AF742" s="277">
        <f t="shared" si="310"/>
        <v>0.7</v>
      </c>
      <c r="AG742" s="278">
        <f>H742*AF742</f>
        <v>1472.1699999999998</v>
      </c>
      <c r="AH742" s="278"/>
      <c r="AI742" s="225">
        <v>635.79999999999995</v>
      </c>
      <c r="AJ742" s="238">
        <v>0.70001717464694979</v>
      </c>
      <c r="AK742" s="60">
        <v>1472.2061200000001</v>
      </c>
      <c r="AL742" s="69"/>
      <c r="AM742" s="438">
        <v>0</v>
      </c>
      <c r="AN742" s="69">
        <v>0</v>
      </c>
    </row>
    <row r="743" spans="2:40" s="1" customFormat="1" ht="17.25" customHeight="1" x14ac:dyDescent="0.25">
      <c r="B743" s="34">
        <v>731</v>
      </c>
      <c r="C743" s="675"/>
      <c r="D743" s="15" t="s">
        <v>761</v>
      </c>
      <c r="E743" s="116">
        <v>4</v>
      </c>
      <c r="F743" s="116">
        <v>22</v>
      </c>
      <c r="G743" s="116">
        <v>20</v>
      </c>
      <c r="H743" s="69">
        <v>1919.2</v>
      </c>
      <c r="I743" s="69">
        <v>73.2</v>
      </c>
      <c r="J743" s="80">
        <v>0.35129220508545222</v>
      </c>
      <c r="K743" s="69">
        <v>674.19999999999993</v>
      </c>
      <c r="L743" s="80">
        <v>0</v>
      </c>
      <c r="M743" s="69">
        <v>0</v>
      </c>
      <c r="N743" s="80">
        <v>0</v>
      </c>
      <c r="O743" s="69">
        <v>0</v>
      </c>
      <c r="P743" s="69">
        <v>0</v>
      </c>
      <c r="Q743" s="69">
        <v>0</v>
      </c>
      <c r="R743" s="69">
        <v>43.1</v>
      </c>
      <c r="S743" s="69">
        <v>4.2</v>
      </c>
      <c r="T743" s="69">
        <v>269.90382</v>
      </c>
      <c r="U743" s="80">
        <v>0</v>
      </c>
      <c r="V743" s="69">
        <v>0</v>
      </c>
      <c r="W743" s="80">
        <f t="shared" si="312"/>
        <v>0.20039999999999999</v>
      </c>
      <c r="X743" s="69">
        <v>384.60768000000002</v>
      </c>
      <c r="Y743" s="69">
        <v>0</v>
      </c>
      <c r="Z743" s="69">
        <v>0</v>
      </c>
      <c r="AA743" s="69">
        <v>0</v>
      </c>
      <c r="AB743" s="60">
        <f>H743+I743+K743+M743+O743+P743+Q743+R743+S743+T743+V743+X743+Y743+Z743+AA743</f>
        <v>3368.4114999999997</v>
      </c>
      <c r="AC743" s="143">
        <v>275</v>
      </c>
      <c r="AD743" s="69">
        <f>AC743+Y743+X743+V743</f>
        <v>659.60768000000007</v>
      </c>
      <c r="AE743" s="69">
        <f>H743+I743+K743+M743+O743+Q743+R743+S743+T743+Z743+AA743</f>
        <v>2983.8038199999996</v>
      </c>
      <c r="AF743" s="277">
        <f t="shared" si="310"/>
        <v>0.7</v>
      </c>
      <c r="AG743" s="278">
        <f>H743*AF743</f>
        <v>1343.44</v>
      </c>
      <c r="AH743" s="278"/>
      <c r="AI743" s="225">
        <v>683.8</v>
      </c>
      <c r="AJ743" s="238">
        <v>0.69998315964985414</v>
      </c>
      <c r="AK743" s="60">
        <v>1343.40768</v>
      </c>
      <c r="AL743" s="69">
        <v>129</v>
      </c>
      <c r="AM743" s="438">
        <v>5.0999999999999997E-2</v>
      </c>
      <c r="AN743" s="69">
        <v>97.9</v>
      </c>
    </row>
    <row r="744" spans="2:40" s="1" customFormat="1" ht="14.25" customHeight="1" x14ac:dyDescent="0.25">
      <c r="B744" s="34">
        <v>732</v>
      </c>
      <c r="C744" s="675"/>
      <c r="D744" s="15" t="s">
        <v>762</v>
      </c>
      <c r="E744" s="116">
        <v>3</v>
      </c>
      <c r="F744" s="116">
        <v>25</v>
      </c>
      <c r="G744" s="116">
        <v>23</v>
      </c>
      <c r="H744" s="69">
        <v>2125.8000000000002</v>
      </c>
      <c r="I744" s="69">
        <v>76.826999999999998</v>
      </c>
      <c r="J744" s="80">
        <v>0.3265123718129645</v>
      </c>
      <c r="K744" s="69">
        <v>694.1</v>
      </c>
      <c r="L744" s="80">
        <v>0</v>
      </c>
      <c r="M744" s="69">
        <v>0</v>
      </c>
      <c r="N744" s="80">
        <v>0</v>
      </c>
      <c r="O744" s="69">
        <v>0</v>
      </c>
      <c r="P744" s="69">
        <v>0</v>
      </c>
      <c r="Q744" s="69">
        <v>0</v>
      </c>
      <c r="R744" s="69">
        <v>83.536760000000001</v>
      </c>
      <c r="S744" s="69">
        <v>6.4</v>
      </c>
      <c r="T744" s="69">
        <v>296.25712666666669</v>
      </c>
      <c r="U744" s="80">
        <v>0</v>
      </c>
      <c r="V744" s="69">
        <v>0</v>
      </c>
      <c r="W744" s="80">
        <f t="shared" si="312"/>
        <v>0.20039999999999997</v>
      </c>
      <c r="X744" s="69">
        <v>426.01031999999998</v>
      </c>
      <c r="Y744" s="69">
        <v>0</v>
      </c>
      <c r="Z744" s="69">
        <v>8.8000000000000007</v>
      </c>
      <c r="AA744" s="69">
        <v>13.6</v>
      </c>
      <c r="AB744" s="60">
        <f>H744+I744+K744+M744+O744+P744+Q744+R744+S744+T744+V744+X744+Y744+Z744+AA744</f>
        <v>3731.3312066666672</v>
      </c>
      <c r="AC744" s="143">
        <v>304.60000000000002</v>
      </c>
      <c r="AD744" s="69">
        <f>AC744+Y744+X744+V744</f>
        <v>730.61032</v>
      </c>
      <c r="AE744" s="69">
        <f>H744+I744+K744+M744+O744+Q744+R744+S744+T744+Z744+AA744</f>
        <v>3305.3208866666673</v>
      </c>
      <c r="AF744" s="277">
        <f t="shared" si="310"/>
        <v>0.7</v>
      </c>
      <c r="AG744" s="278">
        <f>H744*AF744</f>
        <v>1488.06</v>
      </c>
      <c r="AH744" s="278"/>
      <c r="AI744" s="225">
        <v>757.4</v>
      </c>
      <c r="AJ744" s="238">
        <v>0.69997662997459764</v>
      </c>
      <c r="AK744" s="60">
        <v>1488.0103199999999</v>
      </c>
      <c r="AL744" s="69">
        <v>122</v>
      </c>
      <c r="AM744" s="438">
        <v>5.0999999999999997E-2</v>
      </c>
      <c r="AN744" s="69">
        <v>108.4</v>
      </c>
    </row>
    <row r="745" spans="2:40" s="1" customFormat="1" ht="18" customHeight="1" x14ac:dyDescent="0.25">
      <c r="B745" s="34">
        <v>733</v>
      </c>
      <c r="C745" s="675" t="s">
        <v>535</v>
      </c>
      <c r="D745" s="26" t="s">
        <v>124</v>
      </c>
      <c r="E745" s="125">
        <f t="shared" ref="E745:AB745" si="316">SUM(E746:E748)</f>
        <v>11</v>
      </c>
      <c r="F745" s="125">
        <f t="shared" si="316"/>
        <v>73</v>
      </c>
      <c r="G745" s="125">
        <f t="shared" si="316"/>
        <v>70</v>
      </c>
      <c r="H745" s="57">
        <f t="shared" si="316"/>
        <v>7961.6</v>
      </c>
      <c r="I745" s="57">
        <f t="shared" si="316"/>
        <v>230.40000000000003</v>
      </c>
      <c r="J745" s="82">
        <f>K745/H745</f>
        <v>0.22960209003215434</v>
      </c>
      <c r="K745" s="57">
        <f t="shared" si="316"/>
        <v>1828</v>
      </c>
      <c r="L745" s="82">
        <f>M745/H745</f>
        <v>0</v>
      </c>
      <c r="M745" s="57">
        <f t="shared" si="316"/>
        <v>0</v>
      </c>
      <c r="N745" s="82">
        <f t="shared" si="316"/>
        <v>0</v>
      </c>
      <c r="O745" s="57">
        <f t="shared" si="316"/>
        <v>0</v>
      </c>
      <c r="P745" s="57">
        <f t="shared" si="316"/>
        <v>0</v>
      </c>
      <c r="Q745" s="57">
        <f t="shared" si="316"/>
        <v>0</v>
      </c>
      <c r="R745" s="57">
        <f t="shared" si="316"/>
        <v>143.1</v>
      </c>
      <c r="S745" s="57">
        <f t="shared" si="316"/>
        <v>8.4</v>
      </c>
      <c r="T745" s="57">
        <f t="shared" si="316"/>
        <v>867.60283333333336</v>
      </c>
      <c r="U745" s="82">
        <f>V745/H745</f>
        <v>0</v>
      </c>
      <c r="V745" s="57">
        <f t="shared" si="316"/>
        <v>0</v>
      </c>
      <c r="W745" s="82">
        <f t="shared" si="312"/>
        <v>0.16286275622990351</v>
      </c>
      <c r="X745" s="57">
        <f t="shared" si="316"/>
        <v>1296.6481199999998</v>
      </c>
      <c r="Y745" s="57">
        <f t="shared" si="316"/>
        <v>0</v>
      </c>
      <c r="Z745" s="57">
        <f t="shared" si="316"/>
        <v>0</v>
      </c>
      <c r="AA745" s="57">
        <f t="shared" si="316"/>
        <v>0</v>
      </c>
      <c r="AB745" s="57">
        <f t="shared" si="316"/>
        <v>12335.750953333332</v>
      </c>
      <c r="AC745" s="141">
        <f>SUM(AC746:AC748)</f>
        <v>1806.2</v>
      </c>
      <c r="AD745" s="141">
        <f>SUM(AD746:AD748)</f>
        <v>3102.8481200000001</v>
      </c>
      <c r="AE745" s="141">
        <f>SUM(AE746:AE748)</f>
        <v>11039.102833333334</v>
      </c>
      <c r="AF745" s="269">
        <f t="shared" si="310"/>
        <v>0.7</v>
      </c>
      <c r="AG745" s="270">
        <f>SUM(AG746:AG748)</f>
        <v>5573.12</v>
      </c>
      <c r="AH745" s="270"/>
      <c r="AI745" s="141">
        <v>2470.3000000000002</v>
      </c>
      <c r="AJ745" s="233">
        <v>0.70000353195337617</v>
      </c>
      <c r="AK745" s="57">
        <v>5573.1481199999998</v>
      </c>
      <c r="AL745" s="57"/>
      <c r="AM745" s="433">
        <v>0</v>
      </c>
      <c r="AN745" s="57">
        <v>252.6</v>
      </c>
    </row>
    <row r="746" spans="2:40" s="1" customFormat="1" ht="21.75" customHeight="1" x14ac:dyDescent="0.25">
      <c r="B746" s="34">
        <v>734</v>
      </c>
      <c r="C746" s="675"/>
      <c r="D746" s="15" t="s">
        <v>763</v>
      </c>
      <c r="E746" s="116">
        <v>2</v>
      </c>
      <c r="F746" s="116">
        <v>14</v>
      </c>
      <c r="G746" s="116">
        <v>12</v>
      </c>
      <c r="H746" s="460">
        <v>1346.4</v>
      </c>
      <c r="I746" s="69">
        <v>40.799999999999997</v>
      </c>
      <c r="J746" s="80">
        <v>0.29884504331087591</v>
      </c>
      <c r="K746" s="69">
        <v>310.5</v>
      </c>
      <c r="L746" s="80">
        <v>0</v>
      </c>
      <c r="M746" s="69">
        <v>0</v>
      </c>
      <c r="N746" s="80">
        <v>0</v>
      </c>
      <c r="O746" s="69">
        <v>0</v>
      </c>
      <c r="P746" s="69">
        <v>0</v>
      </c>
      <c r="Q746" s="69">
        <v>0</v>
      </c>
      <c r="R746" s="69">
        <v>2.8</v>
      </c>
      <c r="S746" s="69">
        <v>0</v>
      </c>
      <c r="T746" s="69">
        <v>147</v>
      </c>
      <c r="U746" s="80">
        <v>0</v>
      </c>
      <c r="V746" s="69">
        <v>0</v>
      </c>
      <c r="W746" s="80">
        <f t="shared" si="312"/>
        <v>0.15464616755793226</v>
      </c>
      <c r="X746" s="69">
        <v>208.21559999999999</v>
      </c>
      <c r="Y746" s="69">
        <v>0</v>
      </c>
      <c r="Z746" s="69">
        <v>0</v>
      </c>
      <c r="AA746" s="69">
        <v>0</v>
      </c>
      <c r="AB746" s="60">
        <f>H746+I746+K746+M746+O746+P746+Q746+R746+S746+T746+V746+X746+Y746+Z746+AA746</f>
        <v>2055.7156</v>
      </c>
      <c r="AC746" s="143">
        <v>344.7</v>
      </c>
      <c r="AD746" s="69">
        <f>AC746+Y746+X746+V746</f>
        <v>552.91560000000004</v>
      </c>
      <c r="AE746" s="69">
        <f>H746+I746+K746+M746+O746+Q746+R746+S746+T746+Z746+AA746</f>
        <v>1847.5</v>
      </c>
      <c r="AF746" s="277">
        <f t="shared" si="310"/>
        <v>0.7</v>
      </c>
      <c r="AG746" s="278">
        <f>H746*AF746</f>
        <v>942.48</v>
      </c>
      <c r="AH746" s="278"/>
      <c r="AI746" s="225">
        <v>389.6</v>
      </c>
      <c r="AJ746" s="238">
        <v>0.70002644087938204</v>
      </c>
      <c r="AK746" s="60">
        <v>942.51560000000006</v>
      </c>
      <c r="AL746" s="69"/>
      <c r="AM746" s="438">
        <v>0</v>
      </c>
      <c r="AN746" s="69">
        <v>0</v>
      </c>
    </row>
    <row r="747" spans="2:40" s="1" customFormat="1" ht="16.5" customHeight="1" x14ac:dyDescent="0.25">
      <c r="B747" s="34">
        <v>735</v>
      </c>
      <c r="C747" s="675"/>
      <c r="D747" s="15" t="s">
        <v>806</v>
      </c>
      <c r="E747" s="116">
        <v>6</v>
      </c>
      <c r="F747" s="116">
        <v>41</v>
      </c>
      <c r="G747" s="116">
        <v>40</v>
      </c>
      <c r="H747" s="460">
        <v>4952.6000000000004</v>
      </c>
      <c r="I747" s="69">
        <v>124.80000000000001</v>
      </c>
      <c r="J747" s="80">
        <v>0.28325417252633533</v>
      </c>
      <c r="K747" s="69">
        <v>1067.5</v>
      </c>
      <c r="L747" s="80">
        <v>0</v>
      </c>
      <c r="M747" s="69">
        <v>0</v>
      </c>
      <c r="N747" s="80">
        <v>0</v>
      </c>
      <c r="O747" s="69">
        <v>0</v>
      </c>
      <c r="P747" s="69">
        <v>0</v>
      </c>
      <c r="Q747" s="69">
        <v>0</v>
      </c>
      <c r="R747" s="69">
        <v>83.1</v>
      </c>
      <c r="S747" s="69">
        <v>4.2</v>
      </c>
      <c r="T747" s="69">
        <v>496.05141666666668</v>
      </c>
      <c r="U747" s="80">
        <v>0</v>
      </c>
      <c r="V747" s="69">
        <v>0</v>
      </c>
      <c r="W747" s="80">
        <f t="shared" si="312"/>
        <v>0.15249515002221053</v>
      </c>
      <c r="X747" s="69">
        <v>755.24748</v>
      </c>
      <c r="Y747" s="69">
        <v>0</v>
      </c>
      <c r="Z747" s="69">
        <v>0</v>
      </c>
      <c r="AA747" s="69">
        <v>0</v>
      </c>
      <c r="AB747" s="60">
        <f>H747+I747+K747+M747+O747+P747+Q747+R747+S747+T747+V747+X747+Y747+Z747+AA747</f>
        <v>7483.4988966666679</v>
      </c>
      <c r="AC747" s="143">
        <v>1233.2</v>
      </c>
      <c r="AD747" s="69">
        <f>AC747+Y747+X747+V747</f>
        <v>1988.44748</v>
      </c>
      <c r="AE747" s="69">
        <f>H747+I747+K747+M747+O747+Q747+R747+S747+T747+Z747+AA747</f>
        <v>6728.2514166666679</v>
      </c>
      <c r="AF747" s="277">
        <f t="shared" si="310"/>
        <v>0.7</v>
      </c>
      <c r="AG747" s="278">
        <f>H747*AF747</f>
        <v>3466.82</v>
      </c>
      <c r="AH747" s="278"/>
      <c r="AI747" s="225">
        <v>1478.4</v>
      </c>
      <c r="AJ747" s="238">
        <v>0.70000554860073494</v>
      </c>
      <c r="AK747" s="60">
        <v>3466.8474800000004</v>
      </c>
      <c r="AL747" s="69">
        <v>118</v>
      </c>
      <c r="AM747" s="438">
        <v>5.0999999999999997E-2</v>
      </c>
      <c r="AN747" s="69">
        <v>252.6</v>
      </c>
    </row>
    <row r="748" spans="2:40" s="1" customFormat="1" ht="18" customHeight="1" x14ac:dyDescent="0.25">
      <c r="B748" s="34">
        <v>736</v>
      </c>
      <c r="C748" s="675"/>
      <c r="D748" s="15" t="s">
        <v>727</v>
      </c>
      <c r="E748" s="116">
        <v>3</v>
      </c>
      <c r="F748" s="116">
        <v>18</v>
      </c>
      <c r="G748" s="116">
        <v>18</v>
      </c>
      <c r="H748" s="69">
        <v>1662.6</v>
      </c>
      <c r="I748" s="69">
        <v>64.800000000000011</v>
      </c>
      <c r="J748" s="80">
        <v>0.27066041140382535</v>
      </c>
      <c r="K748" s="69">
        <v>450</v>
      </c>
      <c r="L748" s="80">
        <v>0</v>
      </c>
      <c r="M748" s="69">
        <v>0</v>
      </c>
      <c r="N748" s="80">
        <v>0</v>
      </c>
      <c r="O748" s="69">
        <v>0</v>
      </c>
      <c r="P748" s="69">
        <v>0</v>
      </c>
      <c r="Q748" s="69">
        <v>0</v>
      </c>
      <c r="R748" s="69">
        <v>57.2</v>
      </c>
      <c r="S748" s="69">
        <v>4.2</v>
      </c>
      <c r="T748" s="69">
        <v>224.55141666666665</v>
      </c>
      <c r="U748" s="80">
        <v>0</v>
      </c>
      <c r="V748" s="69">
        <v>0</v>
      </c>
      <c r="W748" s="80">
        <f t="shared" si="312"/>
        <v>0.20039999999999999</v>
      </c>
      <c r="X748" s="69">
        <v>333.18503999999996</v>
      </c>
      <c r="Y748" s="69">
        <v>0</v>
      </c>
      <c r="Z748" s="69">
        <v>0</v>
      </c>
      <c r="AA748" s="69">
        <v>0</v>
      </c>
      <c r="AB748" s="60">
        <f>H748+I748+K748+M748+O748+P748+Q748+R748+S748+T748+V748+X748+Y748+Z748+AA748</f>
        <v>2796.5364566666658</v>
      </c>
      <c r="AC748" s="143">
        <v>228.3</v>
      </c>
      <c r="AD748" s="69">
        <f>AC748+Y748+X748+V748</f>
        <v>561.48504000000003</v>
      </c>
      <c r="AE748" s="69">
        <f>H748+I748+K748+M748+O748+Q748+R748+S748+T748+Z748+AA748</f>
        <v>2463.351416666666</v>
      </c>
      <c r="AF748" s="277">
        <f t="shared" si="310"/>
        <v>0.7</v>
      </c>
      <c r="AG748" s="278">
        <f>H748*AF748</f>
        <v>1163.82</v>
      </c>
      <c r="AH748" s="278"/>
      <c r="AI748" s="225">
        <v>602.29999999999995</v>
      </c>
      <c r="AJ748" s="238">
        <v>0.69997897269337184</v>
      </c>
      <c r="AK748" s="60">
        <v>1163.78504</v>
      </c>
      <c r="AL748" s="69"/>
      <c r="AM748" s="438">
        <v>0</v>
      </c>
      <c r="AN748" s="69">
        <v>0</v>
      </c>
    </row>
    <row r="749" spans="2:40" s="1" customFormat="1" ht="15" customHeight="1" x14ac:dyDescent="0.25">
      <c r="B749" s="34">
        <v>737</v>
      </c>
      <c r="C749" s="675" t="s">
        <v>536</v>
      </c>
      <c r="D749" s="26" t="s">
        <v>124</v>
      </c>
      <c r="E749" s="125">
        <f t="shared" ref="E749:AB749" si="317">SUM(E750:E751)</f>
        <v>25</v>
      </c>
      <c r="F749" s="125">
        <f t="shared" si="317"/>
        <v>123</v>
      </c>
      <c r="G749" s="125">
        <f t="shared" si="317"/>
        <v>115</v>
      </c>
      <c r="H749" s="57">
        <f t="shared" si="317"/>
        <v>11152.699999999999</v>
      </c>
      <c r="I749" s="57">
        <f t="shared" si="317"/>
        <v>320.39999999999998</v>
      </c>
      <c r="J749" s="82">
        <f>K749/H749</f>
        <v>0.240533682426677</v>
      </c>
      <c r="K749" s="57">
        <f t="shared" si="317"/>
        <v>2682.6000000000004</v>
      </c>
      <c r="L749" s="82">
        <f>M749/H749</f>
        <v>7.3435132299801854E-3</v>
      </c>
      <c r="M749" s="57">
        <f t="shared" si="317"/>
        <v>81.900000000000006</v>
      </c>
      <c r="N749" s="82">
        <f t="shared" si="317"/>
        <v>0</v>
      </c>
      <c r="O749" s="57">
        <f t="shared" si="317"/>
        <v>0</v>
      </c>
      <c r="P749" s="57">
        <f t="shared" si="317"/>
        <v>0</v>
      </c>
      <c r="Q749" s="57">
        <f t="shared" si="317"/>
        <v>0</v>
      </c>
      <c r="R749" s="57">
        <f t="shared" si="317"/>
        <v>383.70000000000005</v>
      </c>
      <c r="S749" s="57">
        <f t="shared" si="317"/>
        <v>12.7</v>
      </c>
      <c r="T749" s="57">
        <f t="shared" si="317"/>
        <v>1452.9550400000001</v>
      </c>
      <c r="U749" s="82">
        <f>V749/H749</f>
        <v>0</v>
      </c>
      <c r="V749" s="57">
        <f t="shared" si="317"/>
        <v>0</v>
      </c>
      <c r="W749" s="82">
        <f t="shared" si="312"/>
        <v>0.20040000000000002</v>
      </c>
      <c r="X749" s="57">
        <f t="shared" si="317"/>
        <v>2235.00108</v>
      </c>
      <c r="Y749" s="57">
        <f t="shared" si="317"/>
        <v>0</v>
      </c>
      <c r="Z749" s="57">
        <f t="shared" si="317"/>
        <v>0</v>
      </c>
      <c r="AA749" s="57">
        <f t="shared" si="317"/>
        <v>0</v>
      </c>
      <c r="AB749" s="57">
        <f t="shared" si="317"/>
        <v>18321.956119999999</v>
      </c>
      <c r="AC749" s="141">
        <f>SUM(AC750:AC751)</f>
        <v>1495.8000000000002</v>
      </c>
      <c r="AD749" s="141">
        <f>SUM(AD750:AD751)</f>
        <v>3730.8010799999997</v>
      </c>
      <c r="AE749" s="141">
        <f>SUM(AE750:AE751)</f>
        <v>16086.955040000001</v>
      </c>
      <c r="AF749" s="269">
        <f t="shared" si="310"/>
        <v>0.7</v>
      </c>
      <c r="AG749" s="270">
        <f>SUM(AG750:AG751)</f>
        <v>7806.8899999999994</v>
      </c>
      <c r="AH749" s="270"/>
      <c r="AI749" s="141">
        <v>4076.1</v>
      </c>
      <c r="AJ749" s="233">
        <v>0.70000099348139921</v>
      </c>
      <c r="AK749" s="57">
        <v>7806.9010799999996</v>
      </c>
      <c r="AL749" s="57"/>
      <c r="AM749" s="433">
        <v>0</v>
      </c>
      <c r="AN749" s="57">
        <v>791.8</v>
      </c>
    </row>
    <row r="750" spans="2:40" s="1" customFormat="1" ht="23.25" customHeight="1" x14ac:dyDescent="0.25">
      <c r="B750" s="34">
        <v>738</v>
      </c>
      <c r="C750" s="675"/>
      <c r="D750" s="15" t="s">
        <v>1766</v>
      </c>
      <c r="E750" s="116">
        <v>12</v>
      </c>
      <c r="F750" s="116">
        <v>59</v>
      </c>
      <c r="G750" s="116">
        <v>55</v>
      </c>
      <c r="H750" s="69">
        <v>5346.4</v>
      </c>
      <c r="I750" s="69">
        <v>147.6</v>
      </c>
      <c r="J750" s="80">
        <v>0.23367125542421069</v>
      </c>
      <c r="K750" s="69">
        <v>1249.3</v>
      </c>
      <c r="L750" s="80">
        <v>0</v>
      </c>
      <c r="M750" s="69">
        <v>0</v>
      </c>
      <c r="N750" s="80">
        <v>0</v>
      </c>
      <c r="O750" s="69">
        <v>0</v>
      </c>
      <c r="P750" s="69">
        <v>0</v>
      </c>
      <c r="Q750" s="69">
        <v>0</v>
      </c>
      <c r="R750" s="69">
        <v>226.5</v>
      </c>
      <c r="S750" s="69">
        <v>4.2</v>
      </c>
      <c r="T750" s="69">
        <v>696.44591666666668</v>
      </c>
      <c r="U750" s="80">
        <v>0</v>
      </c>
      <c r="V750" s="69">
        <v>0</v>
      </c>
      <c r="W750" s="80">
        <f t="shared" si="312"/>
        <v>0.20039999999999999</v>
      </c>
      <c r="X750" s="69">
        <v>1071.4185599999998</v>
      </c>
      <c r="Y750" s="69">
        <v>0</v>
      </c>
      <c r="Z750" s="69">
        <v>0</v>
      </c>
      <c r="AA750" s="69">
        <v>0</v>
      </c>
      <c r="AB750" s="60">
        <f>H750+I750+K750+M750+O750+P750+Q750+R750+S750+T750+V750+X750+Y750+Z750+AA750</f>
        <v>8741.8644766666657</v>
      </c>
      <c r="AC750" s="143">
        <v>713.7</v>
      </c>
      <c r="AD750" s="69">
        <f>AC750+Y750+X750+V750</f>
        <v>1785.1185599999999</v>
      </c>
      <c r="AE750" s="69">
        <f>H750+I750+K750+M750+O750+Q750+R750+S750+T750+Z750+AA750</f>
        <v>7670.4459166666666</v>
      </c>
      <c r="AF750" s="277">
        <f t="shared" si="310"/>
        <v>0.7</v>
      </c>
      <c r="AG750" s="278">
        <f>H750*AF750</f>
        <v>3742.4799999999996</v>
      </c>
      <c r="AH750" s="278"/>
      <c r="AI750" s="225">
        <v>1957.4</v>
      </c>
      <c r="AJ750" s="238">
        <v>0.70000721232979202</v>
      </c>
      <c r="AK750" s="60">
        <v>3742.51856</v>
      </c>
      <c r="AL750" s="69">
        <v>213</v>
      </c>
      <c r="AM750" s="438">
        <v>7.0999999999999994E-2</v>
      </c>
      <c r="AN750" s="69">
        <v>379.6</v>
      </c>
    </row>
    <row r="751" spans="2:40" s="1" customFormat="1" ht="13.5" customHeight="1" x14ac:dyDescent="0.25">
      <c r="B751" s="34">
        <v>739</v>
      </c>
      <c r="C751" s="675"/>
      <c r="D751" s="15" t="s">
        <v>1767</v>
      </c>
      <c r="E751" s="116">
        <v>13</v>
      </c>
      <c r="F751" s="116">
        <v>64</v>
      </c>
      <c r="G751" s="116">
        <v>60</v>
      </c>
      <c r="H751" s="69">
        <v>5806.2999999999993</v>
      </c>
      <c r="I751" s="69">
        <v>172.8</v>
      </c>
      <c r="J751" s="80">
        <v>0.24685255670564737</v>
      </c>
      <c r="K751" s="69">
        <v>1433.3000000000002</v>
      </c>
      <c r="L751" s="80">
        <v>1.4105368306839125E-2</v>
      </c>
      <c r="M751" s="69">
        <v>81.900000000000006</v>
      </c>
      <c r="N751" s="80">
        <v>0</v>
      </c>
      <c r="O751" s="69">
        <v>0</v>
      </c>
      <c r="P751" s="69">
        <v>0</v>
      </c>
      <c r="Q751" s="69">
        <v>0</v>
      </c>
      <c r="R751" s="69">
        <v>157.20000000000002</v>
      </c>
      <c r="S751" s="69">
        <v>8.5</v>
      </c>
      <c r="T751" s="69">
        <v>756.50912333333338</v>
      </c>
      <c r="U751" s="80">
        <v>0</v>
      </c>
      <c r="V751" s="69">
        <v>0</v>
      </c>
      <c r="W751" s="80">
        <f t="shared" si="312"/>
        <v>0.20040000000000002</v>
      </c>
      <c r="X751" s="69">
        <v>1163.5825199999999</v>
      </c>
      <c r="Y751" s="69">
        <v>0</v>
      </c>
      <c r="Z751" s="69">
        <v>0</v>
      </c>
      <c r="AA751" s="69">
        <v>0</v>
      </c>
      <c r="AB751" s="60">
        <f>H751+I751+K751+M751+O751+P751+Q751+R751+S751+T751+V751+X751+Y751+Z751+AA751</f>
        <v>9580.0916433333332</v>
      </c>
      <c r="AC751" s="143">
        <v>782.1</v>
      </c>
      <c r="AD751" s="69">
        <f>AC751+Y751+X751+V751</f>
        <v>1945.6825199999998</v>
      </c>
      <c r="AE751" s="69">
        <f>H751+I751+K751+M751+O751+Q751+R751+S751+T751+Z751+AA751</f>
        <v>8416.5091233333333</v>
      </c>
      <c r="AF751" s="277">
        <f t="shared" si="310"/>
        <v>0.7</v>
      </c>
      <c r="AG751" s="278">
        <f>H751*AF751</f>
        <v>4064.4099999999994</v>
      </c>
      <c r="AH751" s="278"/>
      <c r="AI751" s="225">
        <v>2118.6999999999998</v>
      </c>
      <c r="AJ751" s="238">
        <v>0.69999526720975491</v>
      </c>
      <c r="AK751" s="60">
        <v>4064.3825199999997</v>
      </c>
      <c r="AL751" s="69">
        <v>243</v>
      </c>
      <c r="AM751" s="438">
        <v>7.0999999999999994E-2</v>
      </c>
      <c r="AN751" s="69">
        <v>412.2</v>
      </c>
    </row>
    <row r="752" spans="2:40" ht="41.25" customHeight="1" x14ac:dyDescent="0.25">
      <c r="B752" s="34">
        <v>740</v>
      </c>
      <c r="C752" s="663" t="s">
        <v>537</v>
      </c>
      <c r="D752" s="664"/>
      <c r="E752" s="117">
        <f t="shared" ref="E752:AA752" si="318">E754</f>
        <v>77</v>
      </c>
      <c r="F752" s="117">
        <f t="shared" si="318"/>
        <v>425</v>
      </c>
      <c r="G752" s="117">
        <f t="shared" si="318"/>
        <v>399</v>
      </c>
      <c r="H752" s="132">
        <f t="shared" si="318"/>
        <v>36296.226000000002</v>
      </c>
      <c r="I752" s="132">
        <f t="shared" si="318"/>
        <v>1376.8</v>
      </c>
      <c r="J752" s="87">
        <f>K752/H752</f>
        <v>0.31577387687634523</v>
      </c>
      <c r="K752" s="132">
        <f t="shared" si="318"/>
        <v>11461.400000000001</v>
      </c>
      <c r="L752" s="87">
        <f>M752/H752</f>
        <v>2.3749025587398533E-3</v>
      </c>
      <c r="M752" s="132">
        <f t="shared" si="318"/>
        <v>86.2</v>
      </c>
      <c r="N752" s="87">
        <f>O752/H752</f>
        <v>0</v>
      </c>
      <c r="O752" s="132">
        <f t="shared" si="318"/>
        <v>0</v>
      </c>
      <c r="P752" s="132">
        <f t="shared" si="318"/>
        <v>0</v>
      </c>
      <c r="Q752" s="132">
        <f t="shared" si="318"/>
        <v>64.7</v>
      </c>
      <c r="R752" s="132">
        <f t="shared" si="318"/>
        <v>1771.23</v>
      </c>
      <c r="S752" s="132">
        <f t="shared" si="318"/>
        <v>94.800000000000011</v>
      </c>
      <c r="T752" s="132">
        <f t="shared" si="318"/>
        <v>4789.6880000000001</v>
      </c>
      <c r="U752" s="87">
        <f>V752/H752</f>
        <v>0</v>
      </c>
      <c r="V752" s="132">
        <f t="shared" si="318"/>
        <v>0</v>
      </c>
      <c r="W752" s="87">
        <f t="shared" si="312"/>
        <v>0.17911779588324142</v>
      </c>
      <c r="X752" s="315">
        <f t="shared" si="318"/>
        <v>6501.3</v>
      </c>
      <c r="Y752" s="132">
        <f t="shared" si="318"/>
        <v>0</v>
      </c>
      <c r="Z752" s="132">
        <f t="shared" si="318"/>
        <v>134.47999999999999</v>
      </c>
      <c r="AA752" s="132">
        <f t="shared" si="318"/>
        <v>0</v>
      </c>
      <c r="AB752" s="132">
        <f>AB753+AB754</f>
        <v>65424.180666666667</v>
      </c>
      <c r="AC752" s="129">
        <f>AC754+AC753</f>
        <v>5562.1</v>
      </c>
      <c r="AD752" s="129">
        <f>AD754+AD753</f>
        <v>12063.4</v>
      </c>
      <c r="AE752" s="129">
        <f>AE754+AE753</f>
        <v>58922.880666666671</v>
      </c>
      <c r="AF752" s="258">
        <f t="shared" si="310"/>
        <v>0.7</v>
      </c>
      <c r="AG752" s="255">
        <f>AG754+AG753</f>
        <v>26566.572200000002</v>
      </c>
      <c r="AH752" s="255"/>
      <c r="AI752" s="129">
        <v>14503.3</v>
      </c>
      <c r="AJ752" s="226">
        <v>0.73194111145329532</v>
      </c>
      <c r="AK752" s="132">
        <v>26566.699999999997</v>
      </c>
      <c r="AL752" s="132"/>
      <c r="AM752" s="424"/>
      <c r="AN752" s="129">
        <v>1016.4</v>
      </c>
    </row>
    <row r="753" spans="2:40" ht="18.75" x14ac:dyDescent="0.25">
      <c r="B753" s="34">
        <v>741</v>
      </c>
      <c r="C753" s="306" t="s">
        <v>834</v>
      </c>
      <c r="D753" s="207"/>
      <c r="E753" s="350"/>
      <c r="F753" s="350">
        <v>15</v>
      </c>
      <c r="G753" s="350">
        <v>15</v>
      </c>
      <c r="H753" s="355">
        <v>1656.02</v>
      </c>
      <c r="I753" s="355">
        <v>94.8</v>
      </c>
      <c r="J753" s="363">
        <f>K753/H753</f>
        <v>0.47966811995024217</v>
      </c>
      <c r="K753" s="364">
        <v>794.34</v>
      </c>
      <c r="L753" s="363">
        <v>0</v>
      </c>
      <c r="M753" s="364">
        <v>0</v>
      </c>
      <c r="N753" s="363">
        <v>0</v>
      </c>
      <c r="O753" s="355">
        <v>0</v>
      </c>
      <c r="P753" s="355">
        <v>0</v>
      </c>
      <c r="Q753" s="355">
        <v>0</v>
      </c>
      <c r="R753" s="355">
        <v>0</v>
      </c>
      <c r="S753" s="355">
        <v>0</v>
      </c>
      <c r="T753" s="355">
        <v>212.09666666666664</v>
      </c>
      <c r="U753" s="363">
        <f>V753/H753</f>
        <v>0</v>
      </c>
      <c r="V753" s="355">
        <v>0</v>
      </c>
      <c r="W753" s="363">
        <f t="shared" si="312"/>
        <v>0</v>
      </c>
      <c r="X753" s="365">
        <v>0</v>
      </c>
      <c r="Y753" s="355">
        <v>0</v>
      </c>
      <c r="Z753" s="355">
        <v>79</v>
      </c>
      <c r="AA753" s="355">
        <v>11.1</v>
      </c>
      <c r="AB753" s="355">
        <f>H753+I753+K753+M753+O753+P753+Q753+R753+S753+T753+V753+X753+Y753+Z753+AA753</f>
        <v>2847.3566666666666</v>
      </c>
      <c r="AC753" s="356">
        <v>493.5</v>
      </c>
      <c r="AD753" s="309">
        <f>AC753+Y753+X753+V753</f>
        <v>493.5</v>
      </c>
      <c r="AE753" s="355">
        <f>H753+I753+K753+M753+O753+Q753+R753+S753+T753+Z753+AA753</f>
        <v>2847.3566666666666</v>
      </c>
      <c r="AF753" s="358">
        <f t="shared" si="310"/>
        <v>0.7</v>
      </c>
      <c r="AG753" s="359">
        <f>H753*AF753</f>
        <v>1159.2139999999999</v>
      </c>
      <c r="AH753" s="359"/>
      <c r="AI753" s="360">
        <v>665.7</v>
      </c>
      <c r="AJ753" s="357">
        <v>0.69999154599582136</v>
      </c>
      <c r="AK753" s="362">
        <v>1159.2</v>
      </c>
      <c r="AL753" s="355"/>
      <c r="AM753" s="434"/>
      <c r="AN753" s="355">
        <v>0</v>
      </c>
    </row>
    <row r="754" spans="2:40" ht="18.75" customHeight="1" x14ac:dyDescent="0.3">
      <c r="B754" s="34">
        <v>742</v>
      </c>
      <c r="C754" s="10" t="s">
        <v>710</v>
      </c>
      <c r="D754" s="23"/>
      <c r="E754" s="155">
        <f>E755+E760+E763+E767+E770+E773+E774</f>
        <v>77</v>
      </c>
      <c r="F754" s="155">
        <f t="shared" ref="F754:AB754" si="319">F755+F760+F763+F767+F770+F773+F774</f>
        <v>425</v>
      </c>
      <c r="G754" s="155">
        <f t="shared" si="319"/>
        <v>399</v>
      </c>
      <c r="H754" s="66">
        <f t="shared" si="319"/>
        <v>36296.226000000002</v>
      </c>
      <c r="I754" s="66">
        <f t="shared" si="319"/>
        <v>1376.8</v>
      </c>
      <c r="J754" s="94">
        <f>K754/H754</f>
        <v>0.31577387687634523</v>
      </c>
      <c r="K754" s="66">
        <f t="shared" si="319"/>
        <v>11461.400000000001</v>
      </c>
      <c r="L754" s="94">
        <f>M754/H754</f>
        <v>2.3749025587398533E-3</v>
      </c>
      <c r="M754" s="66">
        <f t="shared" si="319"/>
        <v>86.2</v>
      </c>
      <c r="N754" s="94">
        <f>O754/H754</f>
        <v>0</v>
      </c>
      <c r="O754" s="66">
        <f t="shared" si="319"/>
        <v>0</v>
      </c>
      <c r="P754" s="66">
        <f t="shared" si="319"/>
        <v>0</v>
      </c>
      <c r="Q754" s="66">
        <f t="shared" si="319"/>
        <v>64.7</v>
      </c>
      <c r="R754" s="66">
        <f t="shared" si="319"/>
        <v>1771.23</v>
      </c>
      <c r="S754" s="66">
        <f t="shared" si="319"/>
        <v>94.800000000000011</v>
      </c>
      <c r="T754" s="66">
        <f t="shared" si="319"/>
        <v>4789.6880000000001</v>
      </c>
      <c r="U754" s="94">
        <f>V754/H754</f>
        <v>0</v>
      </c>
      <c r="V754" s="66">
        <f t="shared" si="319"/>
        <v>0</v>
      </c>
      <c r="W754" s="94">
        <f t="shared" si="312"/>
        <v>0.17911779588324142</v>
      </c>
      <c r="X754" s="66">
        <f t="shared" si="319"/>
        <v>6501.3</v>
      </c>
      <c r="Y754" s="66">
        <f t="shared" si="319"/>
        <v>0</v>
      </c>
      <c r="Z754" s="66">
        <f t="shared" si="319"/>
        <v>134.47999999999999</v>
      </c>
      <c r="AA754" s="66">
        <f t="shared" si="319"/>
        <v>0</v>
      </c>
      <c r="AB754" s="66">
        <f t="shared" si="319"/>
        <v>62576.824000000001</v>
      </c>
      <c r="AC754" s="63">
        <f>AC755+AC760+AC763+AC767+AC770+AC773+AC774</f>
        <v>5068.6000000000004</v>
      </c>
      <c r="AD754" s="63">
        <f>AD755+AD760+AD763+AD767+AD770+AD773+AD774</f>
        <v>11569.9</v>
      </c>
      <c r="AE754" s="63">
        <f>AE755+AE760+AE763+AE767+AE770+AE773+AE774</f>
        <v>56075.524000000005</v>
      </c>
      <c r="AF754" s="292">
        <f t="shared" si="310"/>
        <v>0.7</v>
      </c>
      <c r="AG754" s="293">
        <f>AG755+AG760+AG763+AG767+AG770+AG773+AG774</f>
        <v>25407.358200000002</v>
      </c>
      <c r="AH754" s="293"/>
      <c r="AI754" s="63">
        <v>13837.599999999999</v>
      </c>
      <c r="AJ754" s="245">
        <v>0.70000390674226021</v>
      </c>
      <c r="AK754" s="66">
        <v>25407.5</v>
      </c>
      <c r="AL754" s="66"/>
      <c r="AM754" s="444">
        <v>0</v>
      </c>
      <c r="AN754" s="66">
        <v>1016.4</v>
      </c>
    </row>
    <row r="755" spans="2:40" s="1" customFormat="1" ht="15.75" x14ac:dyDescent="0.25">
      <c r="B755" s="34">
        <v>743</v>
      </c>
      <c r="C755" s="667" t="s">
        <v>538</v>
      </c>
      <c r="D755" s="26" t="s">
        <v>124</v>
      </c>
      <c r="E755" s="125">
        <f t="shared" ref="E755:AB755" si="320">SUM(E756:E759)</f>
        <v>12</v>
      </c>
      <c r="F755" s="125">
        <f t="shared" si="320"/>
        <v>75</v>
      </c>
      <c r="G755" s="125">
        <f t="shared" si="320"/>
        <v>67</v>
      </c>
      <c r="H755" s="57">
        <f t="shared" si="320"/>
        <v>6259.6280000000006</v>
      </c>
      <c r="I755" s="57">
        <f t="shared" si="320"/>
        <v>232.79999999999998</v>
      </c>
      <c r="J755" s="82">
        <f>K755/H755</f>
        <v>0.34780820841110682</v>
      </c>
      <c r="K755" s="57">
        <f t="shared" si="320"/>
        <v>2177.15</v>
      </c>
      <c r="L755" s="82">
        <f>M755/H755</f>
        <v>0</v>
      </c>
      <c r="M755" s="57">
        <f t="shared" si="320"/>
        <v>0</v>
      </c>
      <c r="N755" s="82">
        <f t="shared" si="320"/>
        <v>0</v>
      </c>
      <c r="O755" s="57">
        <f t="shared" si="320"/>
        <v>0</v>
      </c>
      <c r="P755" s="57">
        <f t="shared" si="320"/>
        <v>0</v>
      </c>
      <c r="Q755" s="57">
        <f t="shared" si="320"/>
        <v>0</v>
      </c>
      <c r="R755" s="57">
        <f t="shared" si="320"/>
        <v>280.90000000000003</v>
      </c>
      <c r="S755" s="57">
        <f t="shared" si="320"/>
        <v>21.099999999999998</v>
      </c>
      <c r="T755" s="57">
        <f t="shared" si="320"/>
        <v>841.5148333333334</v>
      </c>
      <c r="U755" s="82">
        <f>V755/H755</f>
        <v>0</v>
      </c>
      <c r="V755" s="57">
        <f t="shared" si="320"/>
        <v>0</v>
      </c>
      <c r="W755" s="82">
        <f t="shared" si="312"/>
        <v>0.17997874634083683</v>
      </c>
      <c r="X755" s="57">
        <f t="shared" si="320"/>
        <v>1126.5999999999999</v>
      </c>
      <c r="Y755" s="57">
        <f t="shared" si="320"/>
        <v>0</v>
      </c>
      <c r="Z755" s="57">
        <f t="shared" si="320"/>
        <v>0</v>
      </c>
      <c r="AA755" s="57">
        <f t="shared" si="320"/>
        <v>0</v>
      </c>
      <c r="AB755" s="57">
        <f t="shared" si="320"/>
        <v>10939.692833333334</v>
      </c>
      <c r="AC755" s="141">
        <f>SUM(AC756:AC759)</f>
        <v>888.80000000000007</v>
      </c>
      <c r="AD755" s="141">
        <f>SUM(AD756:AD759)</f>
        <v>2015.4</v>
      </c>
      <c r="AE755" s="141">
        <f>SUM(AE756:AE759)</f>
        <v>9813.0928333333341</v>
      </c>
      <c r="AF755" s="269">
        <f t="shared" si="310"/>
        <v>0.7</v>
      </c>
      <c r="AG755" s="270">
        <f>SUM(AG756:AG759)</f>
        <v>4381.7395999999999</v>
      </c>
      <c r="AH755" s="270"/>
      <c r="AI755" s="141">
        <v>2366.2999999999997</v>
      </c>
      <c r="AJ755" s="233">
        <v>0.6999936737454685</v>
      </c>
      <c r="AK755" s="57">
        <v>4381.7</v>
      </c>
      <c r="AL755" s="57"/>
      <c r="AM755" s="433">
        <v>0</v>
      </c>
      <c r="AN755" s="57">
        <v>90.3</v>
      </c>
    </row>
    <row r="756" spans="2:40" s="1" customFormat="1" ht="15.75" x14ac:dyDescent="0.25">
      <c r="B756" s="34">
        <v>744</v>
      </c>
      <c r="C756" s="667"/>
      <c r="D756" s="15" t="s">
        <v>539</v>
      </c>
      <c r="E756" s="116">
        <v>5</v>
      </c>
      <c r="F756" s="116">
        <v>22</v>
      </c>
      <c r="G756" s="116">
        <v>21</v>
      </c>
      <c r="H756" s="69">
        <v>1965.0320000000002</v>
      </c>
      <c r="I756" s="69">
        <v>57.599999999999994</v>
      </c>
      <c r="J756" s="80">
        <v>0.34907828473022318</v>
      </c>
      <c r="K756" s="69">
        <v>685.94999999999993</v>
      </c>
      <c r="L756" s="80">
        <v>0</v>
      </c>
      <c r="M756" s="69">
        <v>0</v>
      </c>
      <c r="N756" s="80">
        <v>0</v>
      </c>
      <c r="O756" s="69">
        <v>0</v>
      </c>
      <c r="P756" s="69">
        <v>0</v>
      </c>
      <c r="Q756" s="69">
        <v>0</v>
      </c>
      <c r="R756" s="69">
        <v>129.30000000000001</v>
      </c>
      <c r="S756" s="69">
        <v>8.5</v>
      </c>
      <c r="T756" s="69">
        <v>266.66516666666666</v>
      </c>
      <c r="U756" s="80">
        <v>0</v>
      </c>
      <c r="V756" s="69">
        <v>0</v>
      </c>
      <c r="W756" s="80">
        <f t="shared" si="312"/>
        <v>0.17994617899352272</v>
      </c>
      <c r="X756" s="69">
        <v>353.59999999999997</v>
      </c>
      <c r="Y756" s="69">
        <v>0</v>
      </c>
      <c r="Z756" s="69">
        <v>0</v>
      </c>
      <c r="AA756" s="69">
        <v>0</v>
      </c>
      <c r="AB756" s="60">
        <f>H756+I756+K756+M756+O756+P756+Q756+R756+S756+T756+V756+X756+Y756+Z756+AA756</f>
        <v>3466.6471666666666</v>
      </c>
      <c r="AC756" s="143">
        <v>281.7</v>
      </c>
      <c r="AD756" s="69">
        <f>AC756+Y756+X756+V756</f>
        <v>635.29999999999995</v>
      </c>
      <c r="AE756" s="69">
        <f>H756+I756+K756+M756+O756+Q756+R756+S756+T756+Z756+AA756</f>
        <v>3113.0471666666667</v>
      </c>
      <c r="AF756" s="277">
        <f t="shared" si="310"/>
        <v>0.7</v>
      </c>
      <c r="AG756" s="278">
        <f>H756*AF756</f>
        <v>1375.5224000000001</v>
      </c>
      <c r="AH756" s="278"/>
      <c r="AI756" s="225">
        <v>740.2</v>
      </c>
      <c r="AJ756" s="238">
        <v>0.69998860069454338</v>
      </c>
      <c r="AK756" s="60">
        <v>1375.5</v>
      </c>
      <c r="AL756" s="69"/>
      <c r="AM756" s="438">
        <v>0</v>
      </c>
      <c r="AN756" s="69">
        <v>0</v>
      </c>
    </row>
    <row r="757" spans="2:40" s="1" customFormat="1" ht="15.75" x14ac:dyDescent="0.25">
      <c r="B757" s="34">
        <v>745</v>
      </c>
      <c r="C757" s="667"/>
      <c r="D757" s="15" t="s">
        <v>540</v>
      </c>
      <c r="E757" s="116">
        <v>3</v>
      </c>
      <c r="F757" s="116">
        <v>21</v>
      </c>
      <c r="G757" s="116">
        <v>19</v>
      </c>
      <c r="H757" s="69">
        <v>1771.172</v>
      </c>
      <c r="I757" s="69">
        <v>70.8</v>
      </c>
      <c r="J757" s="80">
        <v>0.36554891337487272</v>
      </c>
      <c r="K757" s="69">
        <v>647.45000000000005</v>
      </c>
      <c r="L757" s="80">
        <v>0</v>
      </c>
      <c r="M757" s="69">
        <v>0</v>
      </c>
      <c r="N757" s="80">
        <v>0</v>
      </c>
      <c r="O757" s="69">
        <v>0</v>
      </c>
      <c r="P757" s="69">
        <v>0</v>
      </c>
      <c r="Q757" s="69">
        <v>0</v>
      </c>
      <c r="R757" s="69">
        <v>75.8</v>
      </c>
      <c r="S757" s="69">
        <v>4.2</v>
      </c>
      <c r="T757" s="69">
        <v>240.68516666666665</v>
      </c>
      <c r="U757" s="80">
        <v>0</v>
      </c>
      <c r="V757" s="69">
        <v>0</v>
      </c>
      <c r="W757" s="80">
        <f t="shared" si="312"/>
        <v>0.17999381200696488</v>
      </c>
      <c r="X757" s="69">
        <v>318.8</v>
      </c>
      <c r="Y757" s="69">
        <v>0</v>
      </c>
      <c r="Z757" s="69">
        <v>0</v>
      </c>
      <c r="AA757" s="69">
        <v>0</v>
      </c>
      <c r="AB757" s="60">
        <f>H757+I757+K757+M757+O757+P757+Q757+R757+S757+T757+V757+X757+Y757+Z757+AA757</f>
        <v>3128.9071666666669</v>
      </c>
      <c r="AC757" s="143">
        <v>254.2</v>
      </c>
      <c r="AD757" s="69">
        <f>AC757+Y757+X757+V757</f>
        <v>573</v>
      </c>
      <c r="AE757" s="69">
        <f>H757+I757+K757+M757+O757+Q757+R757+S757+T757+Z757+AA757</f>
        <v>2810.1071666666667</v>
      </c>
      <c r="AF757" s="277">
        <f t="shared" si="310"/>
        <v>0.7</v>
      </c>
      <c r="AG757" s="278">
        <f>H757*AF757</f>
        <v>1239.8203999999998</v>
      </c>
      <c r="AH757" s="278"/>
      <c r="AI757" s="225">
        <v>666.8</v>
      </c>
      <c r="AJ757" s="238">
        <v>0.69998848220274479</v>
      </c>
      <c r="AK757" s="60">
        <v>1239.8</v>
      </c>
      <c r="AL757" s="69">
        <v>119</v>
      </c>
      <c r="AM757" s="438">
        <v>5.0999999999999997E-2</v>
      </c>
      <c r="AN757" s="69">
        <v>90.3</v>
      </c>
    </row>
    <row r="758" spans="2:40" s="1" customFormat="1" ht="15.75" x14ac:dyDescent="0.25">
      <c r="B758" s="34">
        <v>746</v>
      </c>
      <c r="C758" s="667"/>
      <c r="D758" s="15" t="s">
        <v>541</v>
      </c>
      <c r="E758" s="116">
        <v>3</v>
      </c>
      <c r="F758" s="116">
        <v>16</v>
      </c>
      <c r="G758" s="116">
        <v>14</v>
      </c>
      <c r="H758" s="69">
        <v>1381.5200000000002</v>
      </c>
      <c r="I758" s="69">
        <v>48</v>
      </c>
      <c r="J758" s="80">
        <v>0.32019080433146097</v>
      </c>
      <c r="K758" s="69">
        <v>442.35</v>
      </c>
      <c r="L758" s="80">
        <v>0</v>
      </c>
      <c r="M758" s="69">
        <v>0</v>
      </c>
      <c r="N758" s="80">
        <v>0</v>
      </c>
      <c r="O758" s="69">
        <v>0</v>
      </c>
      <c r="P758" s="69">
        <v>0</v>
      </c>
      <c r="Q758" s="69">
        <v>0</v>
      </c>
      <c r="R758" s="69">
        <v>37.9</v>
      </c>
      <c r="S758" s="69">
        <v>4.2</v>
      </c>
      <c r="T758" s="69">
        <v>180.21833333333336</v>
      </c>
      <c r="U758" s="80">
        <v>0</v>
      </c>
      <c r="V758" s="69">
        <v>0</v>
      </c>
      <c r="W758" s="80">
        <f t="shared" si="312"/>
        <v>0.17998291736637903</v>
      </c>
      <c r="X758" s="69">
        <v>248.64999999999998</v>
      </c>
      <c r="Y758" s="69">
        <v>0</v>
      </c>
      <c r="Z758" s="69">
        <v>0</v>
      </c>
      <c r="AA758" s="69">
        <v>0</v>
      </c>
      <c r="AB758" s="60">
        <f>H758+I758+K758+M758+O758+P758+Q758+R758+S758+T758+V758+X758+Y758+Z758+AA758</f>
        <v>2342.838333333334</v>
      </c>
      <c r="AC758" s="143">
        <v>190.3</v>
      </c>
      <c r="AD758" s="69">
        <f>AC758+Y758+X758+V758</f>
        <v>438.95</v>
      </c>
      <c r="AE758" s="69">
        <f>H758+I758+K758+M758+O758+Q758+R758+S758+T758+Z758+AA758</f>
        <v>2094.188333333334</v>
      </c>
      <c r="AF758" s="277">
        <f t="shared" si="310"/>
        <v>0.7</v>
      </c>
      <c r="AG758" s="278">
        <f>H758*AF758</f>
        <v>967.06400000000008</v>
      </c>
      <c r="AH758" s="278"/>
      <c r="AI758" s="225">
        <v>528.1</v>
      </c>
      <c r="AJ758" s="238">
        <v>0.69998986623429249</v>
      </c>
      <c r="AK758" s="60">
        <v>967.05</v>
      </c>
      <c r="AL758" s="69"/>
      <c r="AM758" s="438">
        <v>0</v>
      </c>
      <c r="AN758" s="69">
        <v>0</v>
      </c>
    </row>
    <row r="759" spans="2:40" s="1" customFormat="1" ht="15.75" customHeight="1" x14ac:dyDescent="0.25">
      <c r="B759" s="34">
        <v>747</v>
      </c>
      <c r="C759" s="667"/>
      <c r="D759" s="15" t="s">
        <v>542</v>
      </c>
      <c r="E759" s="116">
        <v>1</v>
      </c>
      <c r="F759" s="116">
        <v>16</v>
      </c>
      <c r="G759" s="116">
        <v>13</v>
      </c>
      <c r="H759" s="69">
        <v>1141.9040000000002</v>
      </c>
      <c r="I759" s="69">
        <v>56.4</v>
      </c>
      <c r="J759" s="80">
        <v>0.35151816615056947</v>
      </c>
      <c r="K759" s="69">
        <v>401.4</v>
      </c>
      <c r="L759" s="80">
        <v>0</v>
      </c>
      <c r="M759" s="69">
        <v>0</v>
      </c>
      <c r="N759" s="80">
        <v>0</v>
      </c>
      <c r="O759" s="69">
        <v>0</v>
      </c>
      <c r="P759" s="69">
        <v>0</v>
      </c>
      <c r="Q759" s="69">
        <v>0</v>
      </c>
      <c r="R759" s="69">
        <v>37.9</v>
      </c>
      <c r="S759" s="69">
        <v>4.2</v>
      </c>
      <c r="T759" s="69">
        <v>153.94616666666667</v>
      </c>
      <c r="U759" s="80">
        <v>0</v>
      </c>
      <c r="V759" s="69">
        <v>0</v>
      </c>
      <c r="W759" s="80">
        <f t="shared" si="312"/>
        <v>0.18000637531701436</v>
      </c>
      <c r="X759" s="69">
        <v>205.55</v>
      </c>
      <c r="Y759" s="69">
        <v>0</v>
      </c>
      <c r="Z759" s="69">
        <v>0</v>
      </c>
      <c r="AA759" s="69">
        <v>0</v>
      </c>
      <c r="AB759" s="60">
        <f>H759+I759+K759+M759+O759+P759+Q759+R759+S759+T759+V759+X759+Y759+Z759+AA759</f>
        <v>2001.3001666666669</v>
      </c>
      <c r="AC759" s="143">
        <v>162.6</v>
      </c>
      <c r="AD759" s="69">
        <f>AC759+Y759+X759+V759</f>
        <v>368.15</v>
      </c>
      <c r="AE759" s="69">
        <f>H759+I759+K759+M759+O759+Q759+R759+S759+T759+Z759+AA759</f>
        <v>1795.7501666666669</v>
      </c>
      <c r="AF759" s="277">
        <f t="shared" si="310"/>
        <v>0.7</v>
      </c>
      <c r="AG759" s="278">
        <f>H759*AF759</f>
        <v>799.33280000000013</v>
      </c>
      <c r="AH759" s="278"/>
      <c r="AI759" s="225">
        <v>431.2</v>
      </c>
      <c r="AJ759" s="238">
        <v>0.7000150625621766</v>
      </c>
      <c r="AK759" s="60">
        <v>799.34999999999991</v>
      </c>
      <c r="AL759" s="69"/>
      <c r="AM759" s="438">
        <v>0</v>
      </c>
      <c r="AN759" s="69">
        <v>0</v>
      </c>
    </row>
    <row r="760" spans="2:40" s="1" customFormat="1" ht="15.75" x14ac:dyDescent="0.25">
      <c r="B760" s="34">
        <v>748</v>
      </c>
      <c r="C760" s="667" t="s">
        <v>543</v>
      </c>
      <c r="D760" s="26" t="s">
        <v>124</v>
      </c>
      <c r="E760" s="125">
        <f t="shared" ref="E760:AB760" si="321">SUM(E761:E762)</f>
        <v>6</v>
      </c>
      <c r="F760" s="125">
        <f t="shared" si="321"/>
        <v>37</v>
      </c>
      <c r="G760" s="125">
        <f>SUM(G761:G762)</f>
        <v>35</v>
      </c>
      <c r="H760" s="57">
        <f t="shared" si="321"/>
        <v>3172.0299999999997</v>
      </c>
      <c r="I760" s="57">
        <f t="shared" si="321"/>
        <v>126.00000000000001</v>
      </c>
      <c r="J760" s="82">
        <f>K760/H760</f>
        <v>0.31846798422461331</v>
      </c>
      <c r="K760" s="57">
        <f t="shared" si="321"/>
        <v>1010.19</v>
      </c>
      <c r="L760" s="82">
        <f>M760/H760</f>
        <v>0</v>
      </c>
      <c r="M760" s="57">
        <f t="shared" si="321"/>
        <v>0</v>
      </c>
      <c r="N760" s="82">
        <f t="shared" si="321"/>
        <v>0</v>
      </c>
      <c r="O760" s="57">
        <f t="shared" si="321"/>
        <v>0</v>
      </c>
      <c r="P760" s="57">
        <f t="shared" si="321"/>
        <v>0</v>
      </c>
      <c r="Q760" s="57">
        <f t="shared" si="321"/>
        <v>0</v>
      </c>
      <c r="R760" s="57">
        <f t="shared" si="321"/>
        <v>157.19999999999999</v>
      </c>
      <c r="S760" s="57">
        <f t="shared" si="321"/>
        <v>8.4</v>
      </c>
      <c r="T760" s="57">
        <f t="shared" si="321"/>
        <v>420.39749999999998</v>
      </c>
      <c r="U760" s="82">
        <f>V760/H760</f>
        <v>0</v>
      </c>
      <c r="V760" s="57">
        <f t="shared" si="321"/>
        <v>0</v>
      </c>
      <c r="W760" s="82">
        <f t="shared" si="312"/>
        <v>0.17999514506483233</v>
      </c>
      <c r="X760" s="57">
        <f t="shared" si="321"/>
        <v>570.95000000000005</v>
      </c>
      <c r="Y760" s="57">
        <f t="shared" si="321"/>
        <v>0</v>
      </c>
      <c r="Z760" s="57">
        <f t="shared" si="321"/>
        <v>0</v>
      </c>
      <c r="AA760" s="57">
        <f t="shared" si="321"/>
        <v>0</v>
      </c>
      <c r="AB760" s="57">
        <f t="shared" si="321"/>
        <v>5465.1674999999996</v>
      </c>
      <c r="AC760" s="141">
        <f>SUM(AC761:AC762)</f>
        <v>443.9</v>
      </c>
      <c r="AD760" s="141">
        <f>SUM(AD761:AD762)</f>
        <v>1014.85</v>
      </c>
      <c r="AE760" s="141">
        <f>SUM(AE761:AE762)</f>
        <v>4894.2174999999997</v>
      </c>
      <c r="AF760" s="269">
        <f t="shared" si="310"/>
        <v>0.7</v>
      </c>
      <c r="AG760" s="270">
        <f>SUM(AG761:AG762)</f>
        <v>2220.4209999999998</v>
      </c>
      <c r="AH760" s="270"/>
      <c r="AI760" s="141">
        <v>1205.5999999999999</v>
      </c>
      <c r="AJ760" s="233">
        <v>0.7000091424103807</v>
      </c>
      <c r="AK760" s="57">
        <v>2220.4499999999998</v>
      </c>
      <c r="AL760" s="57"/>
      <c r="AM760" s="433">
        <v>0</v>
      </c>
      <c r="AN760" s="57">
        <v>0</v>
      </c>
    </row>
    <row r="761" spans="2:40" s="1" customFormat="1" ht="15.75" x14ac:dyDescent="0.25">
      <c r="B761" s="34">
        <v>749</v>
      </c>
      <c r="C761" s="667"/>
      <c r="D761" s="15" t="s">
        <v>544</v>
      </c>
      <c r="E761" s="116">
        <v>4</v>
      </c>
      <c r="F761" s="116">
        <v>21</v>
      </c>
      <c r="G761" s="116">
        <v>21</v>
      </c>
      <c r="H761" s="69">
        <v>1878.11</v>
      </c>
      <c r="I761" s="69">
        <v>74.400000000000006</v>
      </c>
      <c r="J761" s="80">
        <v>0.31622215951142374</v>
      </c>
      <c r="K761" s="69">
        <v>593.9</v>
      </c>
      <c r="L761" s="80">
        <v>0</v>
      </c>
      <c r="M761" s="69">
        <v>0</v>
      </c>
      <c r="N761" s="80">
        <v>0</v>
      </c>
      <c r="O761" s="69">
        <v>0</v>
      </c>
      <c r="P761" s="69">
        <v>0</v>
      </c>
      <c r="Q761" s="69">
        <v>0</v>
      </c>
      <c r="R761" s="69">
        <v>105</v>
      </c>
      <c r="S761" s="69">
        <v>4.2</v>
      </c>
      <c r="T761" s="69">
        <v>249.47583333333333</v>
      </c>
      <c r="U761" s="80">
        <v>0</v>
      </c>
      <c r="V761" s="69">
        <v>0</v>
      </c>
      <c r="W761" s="80">
        <f t="shared" si="312"/>
        <v>0.18002140449707421</v>
      </c>
      <c r="X761" s="69">
        <v>338.1</v>
      </c>
      <c r="Y761" s="69">
        <v>0</v>
      </c>
      <c r="Z761" s="69">
        <v>0</v>
      </c>
      <c r="AA761" s="69">
        <v>0</v>
      </c>
      <c r="AB761" s="60">
        <f>H761+I761+K761+M761+O761+P761+Q761+R761+S761+T761+V761+X761+Y761+Z761+AA761</f>
        <v>3243.185833333333</v>
      </c>
      <c r="AC761" s="143">
        <v>263.39999999999998</v>
      </c>
      <c r="AD761" s="69">
        <f>AC761+Y761+X761+V761</f>
        <v>601.5</v>
      </c>
      <c r="AE761" s="69">
        <f>H761+I761+K761+M761+O761+Q761+R761+S761+T761+Z761+AA761</f>
        <v>2905.0858333333331</v>
      </c>
      <c r="AF761" s="277">
        <f t="shared" si="310"/>
        <v>0.7</v>
      </c>
      <c r="AG761" s="278">
        <f>H761*AF761</f>
        <v>1314.6769999999999</v>
      </c>
      <c r="AH761" s="278"/>
      <c r="AI761" s="225">
        <v>713.2</v>
      </c>
      <c r="AJ761" s="238">
        <v>0.70001224635404746</v>
      </c>
      <c r="AK761" s="60">
        <v>1314.7</v>
      </c>
      <c r="AL761" s="69"/>
      <c r="AM761" s="438">
        <v>0</v>
      </c>
      <c r="AN761" s="69">
        <v>0</v>
      </c>
    </row>
    <row r="762" spans="2:40" s="1" customFormat="1" ht="15.75" customHeight="1" x14ac:dyDescent="0.25">
      <c r="B762" s="34">
        <v>750</v>
      </c>
      <c r="C762" s="667"/>
      <c r="D762" s="15" t="s">
        <v>545</v>
      </c>
      <c r="E762" s="116">
        <v>2</v>
      </c>
      <c r="F762" s="116">
        <v>16</v>
      </c>
      <c r="G762" s="116">
        <v>14</v>
      </c>
      <c r="H762" s="69">
        <v>1293.92</v>
      </c>
      <c r="I762" s="69">
        <v>51.600000000000009</v>
      </c>
      <c r="J762" s="80">
        <v>0.32172777296896254</v>
      </c>
      <c r="K762" s="69">
        <v>416.29</v>
      </c>
      <c r="L762" s="80">
        <v>0</v>
      </c>
      <c r="M762" s="69">
        <v>0</v>
      </c>
      <c r="N762" s="80">
        <v>0</v>
      </c>
      <c r="O762" s="69">
        <v>0</v>
      </c>
      <c r="P762" s="69">
        <v>0</v>
      </c>
      <c r="Q762" s="69">
        <v>0</v>
      </c>
      <c r="R762" s="69">
        <v>52.199999999999996</v>
      </c>
      <c r="S762" s="69">
        <v>4.2</v>
      </c>
      <c r="T762" s="69">
        <v>170.92166666666665</v>
      </c>
      <c r="U762" s="80">
        <v>0</v>
      </c>
      <c r="V762" s="69">
        <v>0</v>
      </c>
      <c r="W762" s="80">
        <f t="shared" si="312"/>
        <v>0.17995702980091505</v>
      </c>
      <c r="X762" s="69">
        <v>232.85</v>
      </c>
      <c r="Y762" s="69">
        <v>0</v>
      </c>
      <c r="Z762" s="69">
        <v>0</v>
      </c>
      <c r="AA762" s="69">
        <v>0</v>
      </c>
      <c r="AB762" s="60">
        <f>H762+I762+K762+M762+O762+P762+Q762+R762+S762+T762+V762+X762+Y762+Z762+AA762</f>
        <v>2221.9816666666666</v>
      </c>
      <c r="AC762" s="143">
        <v>180.5</v>
      </c>
      <c r="AD762" s="69">
        <f>AC762+Y762+X762+V762</f>
        <v>413.35</v>
      </c>
      <c r="AE762" s="69">
        <f>H762+I762+K762+M762+O762+Q762+R762+S762+T762+Z762+AA762</f>
        <v>1989.1316666666667</v>
      </c>
      <c r="AF762" s="277">
        <f t="shared" si="310"/>
        <v>0.7</v>
      </c>
      <c r="AG762" s="278">
        <f>H762*AF762</f>
        <v>905.74400000000003</v>
      </c>
      <c r="AH762" s="278"/>
      <c r="AI762" s="225">
        <v>492.4</v>
      </c>
      <c r="AJ762" s="238">
        <v>0.70000463707184368</v>
      </c>
      <c r="AK762" s="60">
        <v>905.75</v>
      </c>
      <c r="AL762" s="69"/>
      <c r="AM762" s="438">
        <v>0</v>
      </c>
      <c r="AN762" s="69">
        <v>0</v>
      </c>
    </row>
    <row r="763" spans="2:40" s="1" customFormat="1" ht="15.75" x14ac:dyDescent="0.25">
      <c r="B763" s="34">
        <v>751</v>
      </c>
      <c r="C763" s="667" t="s">
        <v>546</v>
      </c>
      <c r="D763" s="26" t="s">
        <v>124</v>
      </c>
      <c r="E763" s="125">
        <f t="shared" ref="E763:AB763" si="322">SUM(E764:E766)</f>
        <v>9</v>
      </c>
      <c r="F763" s="125">
        <f t="shared" si="322"/>
        <v>58</v>
      </c>
      <c r="G763" s="125">
        <f t="shared" si="322"/>
        <v>56</v>
      </c>
      <c r="H763" s="57">
        <f t="shared" si="322"/>
        <v>5054.0319999999992</v>
      </c>
      <c r="I763" s="57">
        <f t="shared" si="322"/>
        <v>236.4</v>
      </c>
      <c r="J763" s="82">
        <f>K763/H763</f>
        <v>0.37266681334823376</v>
      </c>
      <c r="K763" s="57">
        <f t="shared" si="322"/>
        <v>1883.4700000000003</v>
      </c>
      <c r="L763" s="82">
        <f>M763/H763</f>
        <v>0</v>
      </c>
      <c r="M763" s="57">
        <f t="shared" si="322"/>
        <v>0</v>
      </c>
      <c r="N763" s="82">
        <f t="shared" si="322"/>
        <v>0</v>
      </c>
      <c r="O763" s="57">
        <f t="shared" si="322"/>
        <v>0</v>
      </c>
      <c r="P763" s="57">
        <f t="shared" si="322"/>
        <v>0</v>
      </c>
      <c r="Q763" s="57">
        <f t="shared" si="322"/>
        <v>0</v>
      </c>
      <c r="R763" s="57">
        <f t="shared" si="322"/>
        <v>168.2</v>
      </c>
      <c r="S763" s="57">
        <f t="shared" si="322"/>
        <v>12.600000000000001</v>
      </c>
      <c r="T763" s="57">
        <f t="shared" si="322"/>
        <v>688.69600000000003</v>
      </c>
      <c r="U763" s="82">
        <f>V763/H763</f>
        <v>0</v>
      </c>
      <c r="V763" s="57">
        <f t="shared" si="322"/>
        <v>0</v>
      </c>
      <c r="W763" s="82">
        <f t="shared" si="312"/>
        <v>0.17998500998806496</v>
      </c>
      <c r="X763" s="57">
        <f t="shared" si="322"/>
        <v>909.64999999999986</v>
      </c>
      <c r="Y763" s="57">
        <f t="shared" si="322"/>
        <v>0</v>
      </c>
      <c r="Z763" s="57">
        <f t="shared" si="322"/>
        <v>0</v>
      </c>
      <c r="AA763" s="57">
        <f t="shared" si="322"/>
        <v>0</v>
      </c>
      <c r="AB763" s="57">
        <f t="shared" si="322"/>
        <v>8953.0479999999989</v>
      </c>
      <c r="AC763" s="141">
        <f>SUM(AC764:AC766)</f>
        <v>727.2</v>
      </c>
      <c r="AD763" s="141">
        <f>SUM(AD764:AD766)</f>
        <v>1636.85</v>
      </c>
      <c r="AE763" s="141">
        <f>SUM(AE764:AE766)</f>
        <v>8043.3979999999992</v>
      </c>
      <c r="AF763" s="269">
        <f t="shared" si="310"/>
        <v>0.7</v>
      </c>
      <c r="AG763" s="270">
        <f>SUM(AG764:AG766)</f>
        <v>3537.8224</v>
      </c>
      <c r="AH763" s="270"/>
      <c r="AI763" s="141">
        <v>1900.9999999999998</v>
      </c>
      <c r="AJ763" s="233">
        <v>0.7000054609863966</v>
      </c>
      <c r="AK763" s="57">
        <v>3537.8499999999995</v>
      </c>
      <c r="AL763" s="57"/>
      <c r="AM763" s="433">
        <v>0</v>
      </c>
      <c r="AN763" s="57">
        <v>0</v>
      </c>
    </row>
    <row r="764" spans="2:40" s="1" customFormat="1" ht="15.75" x14ac:dyDescent="0.25">
      <c r="B764" s="34">
        <v>752</v>
      </c>
      <c r="C764" s="667"/>
      <c r="D764" s="15" t="s">
        <v>547</v>
      </c>
      <c r="E764" s="116">
        <v>4</v>
      </c>
      <c r="F764" s="116">
        <v>22</v>
      </c>
      <c r="G764" s="116">
        <v>21</v>
      </c>
      <c r="H764" s="69">
        <v>1923.8359999999998</v>
      </c>
      <c r="I764" s="69">
        <v>81.599999999999994</v>
      </c>
      <c r="J764" s="80">
        <v>0.34401581007944543</v>
      </c>
      <c r="K764" s="69">
        <v>661.82999999999993</v>
      </c>
      <c r="L764" s="80">
        <v>0</v>
      </c>
      <c r="M764" s="69">
        <v>0</v>
      </c>
      <c r="N764" s="80">
        <v>0</v>
      </c>
      <c r="O764" s="69">
        <v>0</v>
      </c>
      <c r="P764" s="69">
        <v>0</v>
      </c>
      <c r="Q764" s="69">
        <v>0</v>
      </c>
      <c r="R764" s="69">
        <v>50.9</v>
      </c>
      <c r="S764" s="69">
        <v>4.2</v>
      </c>
      <c r="T764" s="69">
        <v>255.72633333333334</v>
      </c>
      <c r="U764" s="80">
        <v>0</v>
      </c>
      <c r="V764" s="69">
        <v>0</v>
      </c>
      <c r="W764" s="80">
        <f t="shared" si="312"/>
        <v>0.18003093818807842</v>
      </c>
      <c r="X764" s="69">
        <v>346.34999999999997</v>
      </c>
      <c r="Y764" s="69">
        <v>0</v>
      </c>
      <c r="Z764" s="69">
        <v>0</v>
      </c>
      <c r="AA764" s="69">
        <v>0</v>
      </c>
      <c r="AB764" s="60">
        <f>H764+I764+K764+M764+O764+P764+Q764+R764+S764+T764+V764+X764+Y764+Z764+AA764</f>
        <v>3324.442333333333</v>
      </c>
      <c r="AC764" s="143">
        <v>270</v>
      </c>
      <c r="AD764" s="69">
        <f>AC764+Y764+X764+V764</f>
        <v>616.34999999999991</v>
      </c>
      <c r="AE764" s="69">
        <f>H764+I764+K764+M764+O764+Q764+R764+S764+T764+Z764+AA764</f>
        <v>2978.092333333333</v>
      </c>
      <c r="AF764" s="277">
        <f t="shared" si="310"/>
        <v>0.7</v>
      </c>
      <c r="AG764" s="278">
        <f>H764*AF764</f>
        <v>1346.6851999999997</v>
      </c>
      <c r="AH764" s="278"/>
      <c r="AI764" s="225">
        <v>730.3</v>
      </c>
      <c r="AJ764" s="238">
        <v>0.69998170322210418</v>
      </c>
      <c r="AK764" s="60">
        <v>1346.6499999999999</v>
      </c>
      <c r="AL764" s="69"/>
      <c r="AM764" s="438">
        <v>0</v>
      </c>
      <c r="AN764" s="69">
        <v>0</v>
      </c>
    </row>
    <row r="765" spans="2:40" s="1" customFormat="1" ht="15.75" x14ac:dyDescent="0.25">
      <c r="B765" s="34">
        <v>753</v>
      </c>
      <c r="C765" s="667"/>
      <c r="D765" s="15" t="s">
        <v>548</v>
      </c>
      <c r="E765" s="116">
        <v>2</v>
      </c>
      <c r="F765" s="116">
        <v>18</v>
      </c>
      <c r="G765" s="116">
        <v>17</v>
      </c>
      <c r="H765" s="69">
        <v>1488.4479999999999</v>
      </c>
      <c r="I765" s="69">
        <v>79.2</v>
      </c>
      <c r="J765" s="80">
        <v>0.42980339252698124</v>
      </c>
      <c r="K765" s="69">
        <v>639.74000000000012</v>
      </c>
      <c r="L765" s="80">
        <v>0</v>
      </c>
      <c r="M765" s="69">
        <v>0</v>
      </c>
      <c r="N765" s="80">
        <v>0</v>
      </c>
      <c r="O765" s="69">
        <v>0</v>
      </c>
      <c r="P765" s="69">
        <v>0</v>
      </c>
      <c r="Q765" s="69">
        <v>0</v>
      </c>
      <c r="R765" s="69">
        <v>51.599999999999994</v>
      </c>
      <c r="S765" s="69">
        <v>4.2</v>
      </c>
      <c r="T765" s="69">
        <v>210.91983333333332</v>
      </c>
      <c r="U765" s="80">
        <v>0</v>
      </c>
      <c r="V765" s="69">
        <v>0</v>
      </c>
      <c r="W765" s="80">
        <f t="shared" si="312"/>
        <v>0.1799525411704003</v>
      </c>
      <c r="X765" s="69">
        <v>267.84999999999997</v>
      </c>
      <c r="Y765" s="69">
        <v>0</v>
      </c>
      <c r="Z765" s="69">
        <v>0</v>
      </c>
      <c r="AA765" s="69">
        <v>0</v>
      </c>
      <c r="AB765" s="60">
        <f>H765+I765+K765+M765+O765+P765+Q765+R765+S765+T765+V765+X765+Y765+Z765+AA765</f>
        <v>2741.9578333333329</v>
      </c>
      <c r="AC765" s="143">
        <v>222.7</v>
      </c>
      <c r="AD765" s="69">
        <f>AC765+Y765+X765+V765</f>
        <v>490.54999999999995</v>
      </c>
      <c r="AE765" s="69">
        <f>H765+I765+K765+M765+O765+Q765+R765+S765+T765+Z765+AA765</f>
        <v>2474.107833333333</v>
      </c>
      <c r="AF765" s="277">
        <f t="shared" si="310"/>
        <v>0.7</v>
      </c>
      <c r="AG765" s="278">
        <f>H765*AF765</f>
        <v>1041.9135999999999</v>
      </c>
      <c r="AH765" s="278"/>
      <c r="AI765" s="225">
        <v>551.4</v>
      </c>
      <c r="AJ765" s="238">
        <v>0.70002445500279475</v>
      </c>
      <c r="AK765" s="60">
        <v>1041.9499999999998</v>
      </c>
      <c r="AL765" s="69"/>
      <c r="AM765" s="438">
        <v>0</v>
      </c>
      <c r="AN765" s="69">
        <v>0</v>
      </c>
    </row>
    <row r="766" spans="2:40" s="1" customFormat="1" ht="15.75" customHeight="1" x14ac:dyDescent="0.25">
      <c r="B766" s="34">
        <v>754</v>
      </c>
      <c r="C766" s="667"/>
      <c r="D766" s="15" t="s">
        <v>549</v>
      </c>
      <c r="E766" s="116">
        <v>3</v>
      </c>
      <c r="F766" s="116">
        <v>18</v>
      </c>
      <c r="G766" s="116">
        <v>18</v>
      </c>
      <c r="H766" s="69">
        <v>1641.748</v>
      </c>
      <c r="I766" s="69">
        <v>75.599999999999994</v>
      </c>
      <c r="J766" s="80">
        <v>0.35443929275382091</v>
      </c>
      <c r="K766" s="69">
        <v>581.9</v>
      </c>
      <c r="L766" s="80">
        <v>0</v>
      </c>
      <c r="M766" s="69">
        <v>0</v>
      </c>
      <c r="N766" s="80">
        <v>0</v>
      </c>
      <c r="O766" s="69">
        <v>0</v>
      </c>
      <c r="P766" s="69">
        <v>0</v>
      </c>
      <c r="Q766" s="69">
        <v>0</v>
      </c>
      <c r="R766" s="69">
        <v>65.7</v>
      </c>
      <c r="S766" s="69">
        <v>4.2</v>
      </c>
      <c r="T766" s="69">
        <v>222.04983333333337</v>
      </c>
      <c r="U766" s="80">
        <v>0</v>
      </c>
      <c r="V766" s="69">
        <v>0</v>
      </c>
      <c r="W766" s="80">
        <f t="shared" si="312"/>
        <v>0.17996062733135657</v>
      </c>
      <c r="X766" s="69">
        <v>295.45</v>
      </c>
      <c r="Y766" s="69">
        <v>0</v>
      </c>
      <c r="Z766" s="69">
        <v>0</v>
      </c>
      <c r="AA766" s="69">
        <v>0</v>
      </c>
      <c r="AB766" s="60">
        <f>H766+I766+K766+M766+O766+P766+Q766+R766+S766+T766+V766+X766+Y766+Z766+AA766</f>
        <v>2886.647833333333</v>
      </c>
      <c r="AC766" s="143">
        <v>234.5</v>
      </c>
      <c r="AD766" s="69">
        <f>AC766+Y766+X766+V766</f>
        <v>529.95000000000005</v>
      </c>
      <c r="AE766" s="69">
        <f>H766+I766+K766+M766+O766+Q766+R766+S766+T766+Z766+AA766</f>
        <v>2591.1978333333332</v>
      </c>
      <c r="AF766" s="277">
        <f t="shared" si="310"/>
        <v>0.7</v>
      </c>
      <c r="AG766" s="278">
        <f>H766*AF766</f>
        <v>1149.2236</v>
      </c>
      <c r="AH766" s="278"/>
      <c r="AI766" s="225">
        <v>619.29999999999995</v>
      </c>
      <c r="AJ766" s="238">
        <v>0.70001608042159935</v>
      </c>
      <c r="AK766" s="60">
        <v>1149.25</v>
      </c>
      <c r="AL766" s="69"/>
      <c r="AM766" s="438">
        <v>0</v>
      </c>
      <c r="AN766" s="69">
        <v>0</v>
      </c>
    </row>
    <row r="767" spans="2:40" s="1" customFormat="1" ht="15.75" x14ac:dyDescent="0.25">
      <c r="B767" s="34">
        <v>755</v>
      </c>
      <c r="C767" s="667" t="s">
        <v>550</v>
      </c>
      <c r="D767" s="26" t="s">
        <v>124</v>
      </c>
      <c r="E767" s="125">
        <f t="shared" ref="E767:AB767" si="323">SUM(E768:E769)</f>
        <v>9</v>
      </c>
      <c r="F767" s="125">
        <f t="shared" si="323"/>
        <v>40</v>
      </c>
      <c r="G767" s="125">
        <f t="shared" si="323"/>
        <v>40</v>
      </c>
      <c r="H767" s="57">
        <f t="shared" si="323"/>
        <v>3777.42</v>
      </c>
      <c r="I767" s="57">
        <f t="shared" si="323"/>
        <v>136.80000000000001</v>
      </c>
      <c r="J767" s="82">
        <f>K767/H767</f>
        <v>0.31481805041536293</v>
      </c>
      <c r="K767" s="57">
        <f t="shared" si="323"/>
        <v>1189.2000000000003</v>
      </c>
      <c r="L767" s="82">
        <f>M767/H767</f>
        <v>0</v>
      </c>
      <c r="M767" s="57">
        <f t="shared" si="323"/>
        <v>0</v>
      </c>
      <c r="N767" s="82">
        <f t="shared" si="323"/>
        <v>0</v>
      </c>
      <c r="O767" s="57">
        <f t="shared" si="323"/>
        <v>0</v>
      </c>
      <c r="P767" s="57">
        <f t="shared" si="323"/>
        <v>0</v>
      </c>
      <c r="Q767" s="57">
        <f t="shared" si="323"/>
        <v>0</v>
      </c>
      <c r="R767" s="57">
        <f t="shared" si="323"/>
        <v>228.10000000000002</v>
      </c>
      <c r="S767" s="57">
        <f t="shared" si="323"/>
        <v>10.5</v>
      </c>
      <c r="T767" s="57">
        <f t="shared" si="323"/>
        <v>501.82666666666671</v>
      </c>
      <c r="U767" s="82">
        <f>V767/H767</f>
        <v>0</v>
      </c>
      <c r="V767" s="57">
        <f t="shared" si="323"/>
        <v>0</v>
      </c>
      <c r="W767" s="82">
        <f t="shared" si="312"/>
        <v>0.17999057557804005</v>
      </c>
      <c r="X767" s="57">
        <f t="shared" si="323"/>
        <v>679.90000000000009</v>
      </c>
      <c r="Y767" s="57">
        <f t="shared" si="323"/>
        <v>0</v>
      </c>
      <c r="Z767" s="57">
        <f t="shared" si="323"/>
        <v>0</v>
      </c>
      <c r="AA767" s="57">
        <f t="shared" si="323"/>
        <v>0</v>
      </c>
      <c r="AB767" s="57">
        <f t="shared" si="323"/>
        <v>6523.7466666666678</v>
      </c>
      <c r="AC767" s="141">
        <f>SUM(AC768:AC769)</f>
        <v>529.9</v>
      </c>
      <c r="AD767" s="141">
        <f>SUM(AD768:AD769)</f>
        <v>1209.8000000000002</v>
      </c>
      <c r="AE767" s="141">
        <f>SUM(AE768:AE769)</f>
        <v>5843.8466666666673</v>
      </c>
      <c r="AF767" s="269">
        <f t="shared" si="310"/>
        <v>0.7</v>
      </c>
      <c r="AG767" s="270">
        <f>SUM(AG768:AG769)</f>
        <v>2644.194</v>
      </c>
      <c r="AH767" s="270"/>
      <c r="AI767" s="141">
        <v>1434.4</v>
      </c>
      <c r="AJ767" s="233">
        <v>0.70000158838572368</v>
      </c>
      <c r="AK767" s="57">
        <v>2644.2000000000003</v>
      </c>
      <c r="AL767" s="57"/>
      <c r="AM767" s="433">
        <v>0</v>
      </c>
      <c r="AN767" s="57">
        <v>110.2</v>
      </c>
    </row>
    <row r="768" spans="2:40" s="1" customFormat="1" ht="15.75" x14ac:dyDescent="0.25">
      <c r="B768" s="34">
        <v>756</v>
      </c>
      <c r="C768" s="667"/>
      <c r="D768" s="15" t="s">
        <v>551</v>
      </c>
      <c r="E768" s="116">
        <v>6</v>
      </c>
      <c r="F768" s="116">
        <v>23</v>
      </c>
      <c r="G768" s="116">
        <v>23</v>
      </c>
      <c r="H768" s="69">
        <v>2161.5219999999999</v>
      </c>
      <c r="I768" s="69">
        <v>73.2</v>
      </c>
      <c r="J768" s="80">
        <v>0.28905558213147964</v>
      </c>
      <c r="K768" s="69">
        <v>624.80000000000007</v>
      </c>
      <c r="L768" s="80">
        <v>0</v>
      </c>
      <c r="M768" s="69">
        <v>0</v>
      </c>
      <c r="N768" s="80">
        <v>0</v>
      </c>
      <c r="O768" s="69">
        <v>0</v>
      </c>
      <c r="P768" s="69">
        <v>0</v>
      </c>
      <c r="Q768" s="69">
        <v>0</v>
      </c>
      <c r="R768" s="69">
        <v>120.8</v>
      </c>
      <c r="S768" s="69">
        <v>6.3</v>
      </c>
      <c r="T768" s="69">
        <v>281.3101666666667</v>
      </c>
      <c r="U768" s="80">
        <v>0</v>
      </c>
      <c r="V768" s="69">
        <v>0</v>
      </c>
      <c r="W768" s="80">
        <f t="shared" si="312"/>
        <v>0.18001204706683532</v>
      </c>
      <c r="X768" s="69">
        <v>389.1</v>
      </c>
      <c r="Y768" s="69">
        <v>0</v>
      </c>
      <c r="Z768" s="69">
        <v>0</v>
      </c>
      <c r="AA768" s="69">
        <v>0</v>
      </c>
      <c r="AB768" s="60">
        <f>H768+I768+K768+M768+O768+P768+Q768+R768+S768+T768+V768+X768+Y768+Z768+AA768</f>
        <v>3657.0321666666669</v>
      </c>
      <c r="AC768" s="143">
        <v>297</v>
      </c>
      <c r="AD768" s="69">
        <f>AC768+Y768+X768+V768</f>
        <v>686.1</v>
      </c>
      <c r="AE768" s="69">
        <f>H768+I768+K768+M768+O768+Q768+R768+S768+T768+Z768+AA768</f>
        <v>3267.9321666666669</v>
      </c>
      <c r="AF768" s="277">
        <f t="shared" si="310"/>
        <v>0.7</v>
      </c>
      <c r="AG768" s="278">
        <f>H768*AF768</f>
        <v>1513.0654</v>
      </c>
      <c r="AH768" s="278"/>
      <c r="AI768" s="225">
        <v>827</v>
      </c>
      <c r="AJ768" s="238">
        <v>0.70001600723934332</v>
      </c>
      <c r="AK768" s="60">
        <v>1513.1</v>
      </c>
      <c r="AL768" s="69">
        <v>142</v>
      </c>
      <c r="AM768" s="438">
        <v>5.0999999999999997E-2</v>
      </c>
      <c r="AN768" s="69">
        <v>110.2</v>
      </c>
    </row>
    <row r="769" spans="2:40" s="1" customFormat="1" ht="15.75" customHeight="1" x14ac:dyDescent="0.25">
      <c r="B769" s="34">
        <v>757</v>
      </c>
      <c r="C769" s="667"/>
      <c r="D769" s="15" t="s">
        <v>552</v>
      </c>
      <c r="E769" s="116">
        <v>3</v>
      </c>
      <c r="F769" s="116">
        <v>17</v>
      </c>
      <c r="G769" s="116">
        <v>17</v>
      </c>
      <c r="H769" s="69">
        <v>1615.8980000000001</v>
      </c>
      <c r="I769" s="69">
        <v>63.6</v>
      </c>
      <c r="J769" s="80">
        <v>0.3492794718478518</v>
      </c>
      <c r="K769" s="69">
        <v>564.40000000000009</v>
      </c>
      <c r="L769" s="80">
        <v>0</v>
      </c>
      <c r="M769" s="69">
        <v>0</v>
      </c>
      <c r="N769" s="80">
        <v>0</v>
      </c>
      <c r="O769" s="69">
        <v>0</v>
      </c>
      <c r="P769" s="69">
        <v>0</v>
      </c>
      <c r="Q769" s="69">
        <v>0</v>
      </c>
      <c r="R769" s="69">
        <v>107.30000000000001</v>
      </c>
      <c r="S769" s="69">
        <v>4.2</v>
      </c>
      <c r="T769" s="69">
        <v>220.51650000000001</v>
      </c>
      <c r="U769" s="80">
        <v>0</v>
      </c>
      <c r="V769" s="69">
        <v>0</v>
      </c>
      <c r="W769" s="80">
        <f t="shared" si="312"/>
        <v>0.17996185402791512</v>
      </c>
      <c r="X769" s="69">
        <v>290.8</v>
      </c>
      <c r="Y769" s="69">
        <v>0</v>
      </c>
      <c r="Z769" s="69">
        <v>0</v>
      </c>
      <c r="AA769" s="69">
        <v>0</v>
      </c>
      <c r="AB769" s="60">
        <f>H769+I769+K769+M769+O769+P769+Q769+R769+S769+T769+V769+X769+Y769+Z769+AA769</f>
        <v>2866.7145000000005</v>
      </c>
      <c r="AC769" s="143">
        <v>232.9</v>
      </c>
      <c r="AD769" s="69">
        <f>AC769+Y769+X769+V769</f>
        <v>523.70000000000005</v>
      </c>
      <c r="AE769" s="69">
        <f>H769+I769+K769+M769+O769+Q769+R769+S769+T769+Z769+AA769</f>
        <v>2575.9145000000003</v>
      </c>
      <c r="AF769" s="277">
        <f t="shared" si="310"/>
        <v>0.7</v>
      </c>
      <c r="AG769" s="278">
        <f>H769*AF769</f>
        <v>1131.1286</v>
      </c>
      <c r="AH769" s="278"/>
      <c r="AI769" s="225">
        <v>607.4</v>
      </c>
      <c r="AJ769" s="238">
        <v>0.69998230086304936</v>
      </c>
      <c r="AK769" s="60">
        <v>1131.0999999999999</v>
      </c>
      <c r="AL769" s="69"/>
      <c r="AM769" s="438">
        <v>0</v>
      </c>
      <c r="AN769" s="69">
        <v>0</v>
      </c>
    </row>
    <row r="770" spans="2:40" s="1" customFormat="1" ht="15.75" x14ac:dyDescent="0.25">
      <c r="B770" s="34">
        <v>758</v>
      </c>
      <c r="C770" s="667" t="s">
        <v>553</v>
      </c>
      <c r="D770" s="26" t="s">
        <v>124</v>
      </c>
      <c r="E770" s="125">
        <f t="shared" ref="E770:AB770" si="324">SUM(E771:E772)</f>
        <v>8</v>
      </c>
      <c r="F770" s="125">
        <f t="shared" si="324"/>
        <v>47</v>
      </c>
      <c r="G770" s="125">
        <f t="shared" si="324"/>
        <v>42</v>
      </c>
      <c r="H770" s="57">
        <f t="shared" si="324"/>
        <v>3802.6099999999997</v>
      </c>
      <c r="I770" s="57">
        <f t="shared" si="324"/>
        <v>154.80000000000001</v>
      </c>
      <c r="J770" s="82">
        <f>K770/H770</f>
        <v>0.31212772280091838</v>
      </c>
      <c r="K770" s="57">
        <f t="shared" si="324"/>
        <v>1186.9000000000001</v>
      </c>
      <c r="L770" s="82">
        <f>M770/H770</f>
        <v>0</v>
      </c>
      <c r="M770" s="57">
        <f t="shared" si="324"/>
        <v>0</v>
      </c>
      <c r="N770" s="82">
        <f t="shared" si="324"/>
        <v>0</v>
      </c>
      <c r="O770" s="57">
        <f t="shared" si="324"/>
        <v>0</v>
      </c>
      <c r="P770" s="57">
        <f t="shared" si="324"/>
        <v>0</v>
      </c>
      <c r="Q770" s="57">
        <f t="shared" si="324"/>
        <v>0</v>
      </c>
      <c r="R770" s="57">
        <f t="shared" si="324"/>
        <v>184.83</v>
      </c>
      <c r="S770" s="57">
        <f t="shared" si="324"/>
        <v>8.4</v>
      </c>
      <c r="T770" s="57">
        <f t="shared" si="324"/>
        <v>501.84083333333331</v>
      </c>
      <c r="U770" s="82">
        <f>V770/H770</f>
        <v>0</v>
      </c>
      <c r="V770" s="57">
        <f t="shared" si="324"/>
        <v>0</v>
      </c>
      <c r="W770" s="82">
        <f t="shared" si="312"/>
        <v>0.18002109077712414</v>
      </c>
      <c r="X770" s="57">
        <f t="shared" si="324"/>
        <v>684.55</v>
      </c>
      <c r="Y770" s="57">
        <f t="shared" si="324"/>
        <v>0</v>
      </c>
      <c r="Z770" s="57">
        <f t="shared" si="324"/>
        <v>0</v>
      </c>
      <c r="AA770" s="57">
        <f t="shared" si="324"/>
        <v>0</v>
      </c>
      <c r="AB770" s="57">
        <f t="shared" si="324"/>
        <v>6523.9308333333329</v>
      </c>
      <c r="AC770" s="141">
        <f>SUM(AC771:AC772)</f>
        <v>529.9</v>
      </c>
      <c r="AD770" s="141">
        <f>SUM(AD771:AD772)</f>
        <v>1214.4499999999998</v>
      </c>
      <c r="AE770" s="141">
        <f>SUM(AE771:AE772)</f>
        <v>5839.3808333333327</v>
      </c>
      <c r="AF770" s="269">
        <f t="shared" si="310"/>
        <v>0.7</v>
      </c>
      <c r="AG770" s="270">
        <f>SUM(AG771:AG772)</f>
        <v>2661.8269999999998</v>
      </c>
      <c r="AH770" s="270"/>
      <c r="AI770" s="141">
        <v>1447.4</v>
      </c>
      <c r="AJ770" s="233">
        <v>0.70000604847723014</v>
      </c>
      <c r="AK770" s="57">
        <v>2661.85</v>
      </c>
      <c r="AL770" s="57"/>
      <c r="AM770" s="433">
        <v>0</v>
      </c>
      <c r="AN770" s="57">
        <v>0</v>
      </c>
    </row>
    <row r="771" spans="2:40" s="1" customFormat="1" ht="15.75" x14ac:dyDescent="0.25">
      <c r="B771" s="34">
        <v>759</v>
      </c>
      <c r="C771" s="667"/>
      <c r="D771" s="15" t="s">
        <v>554</v>
      </c>
      <c r="E771" s="116">
        <v>3</v>
      </c>
      <c r="F771" s="116">
        <v>22</v>
      </c>
      <c r="G771" s="116">
        <v>18</v>
      </c>
      <c r="H771" s="69">
        <v>1641.088</v>
      </c>
      <c r="I771" s="69">
        <v>72</v>
      </c>
      <c r="J771" s="80">
        <v>0.31265843147960382</v>
      </c>
      <c r="K771" s="69">
        <v>513.1</v>
      </c>
      <c r="L771" s="80">
        <v>0</v>
      </c>
      <c r="M771" s="69">
        <v>0</v>
      </c>
      <c r="N771" s="80">
        <v>0</v>
      </c>
      <c r="O771" s="69">
        <v>0</v>
      </c>
      <c r="P771" s="69">
        <v>0</v>
      </c>
      <c r="Q771" s="69">
        <v>0</v>
      </c>
      <c r="R771" s="69">
        <v>69.930000000000007</v>
      </c>
      <c r="S771" s="69">
        <v>4.2</v>
      </c>
      <c r="T771" s="69">
        <v>216.31399999999996</v>
      </c>
      <c r="U771" s="80">
        <v>0</v>
      </c>
      <c r="V771" s="69">
        <v>0</v>
      </c>
      <c r="W771" s="80">
        <f t="shared" si="312"/>
        <v>0.18003300249590512</v>
      </c>
      <c r="X771" s="69">
        <v>295.44999999999993</v>
      </c>
      <c r="Y771" s="69">
        <v>0</v>
      </c>
      <c r="Z771" s="69">
        <v>0</v>
      </c>
      <c r="AA771" s="69">
        <v>0</v>
      </c>
      <c r="AB771" s="60">
        <f>H771+I771+K771+M771+O771+P771+Q771+R771+S771+T771+V771+X771+Y771+Z771+AA771</f>
        <v>2812.0819999999994</v>
      </c>
      <c r="AC771" s="143">
        <v>228.4</v>
      </c>
      <c r="AD771" s="69">
        <f>AC771+Y771+X771+V771</f>
        <v>523.84999999999991</v>
      </c>
      <c r="AE771" s="69">
        <f>H771+I771+K771+M771+O771+Q771+R771+S771+T771+Z771+AA771</f>
        <v>2516.6319999999996</v>
      </c>
      <c r="AF771" s="277">
        <f t="shared" si="310"/>
        <v>0.7</v>
      </c>
      <c r="AG771" s="278">
        <f>H771*AF771</f>
        <v>1148.7615999999998</v>
      </c>
      <c r="AH771" s="278"/>
      <c r="AI771" s="225">
        <v>624.9</v>
      </c>
      <c r="AJ771" s="238">
        <v>0.69999293151860231</v>
      </c>
      <c r="AK771" s="60">
        <v>1148.75</v>
      </c>
      <c r="AL771" s="69"/>
      <c r="AM771" s="438">
        <v>0</v>
      </c>
      <c r="AN771" s="69">
        <v>0</v>
      </c>
    </row>
    <row r="772" spans="2:40" s="1" customFormat="1" ht="15.75" x14ac:dyDescent="0.25">
      <c r="B772" s="34">
        <v>760</v>
      </c>
      <c r="C772" s="667"/>
      <c r="D772" s="15" t="s">
        <v>555</v>
      </c>
      <c r="E772" s="116">
        <v>5</v>
      </c>
      <c r="F772" s="116">
        <v>25</v>
      </c>
      <c r="G772" s="116">
        <v>24</v>
      </c>
      <c r="H772" s="69">
        <v>2161.5219999999999</v>
      </c>
      <c r="I772" s="69">
        <v>82.800000000000011</v>
      </c>
      <c r="J772" s="80">
        <v>0.31172479391835944</v>
      </c>
      <c r="K772" s="69">
        <v>673.80000000000007</v>
      </c>
      <c r="L772" s="80">
        <v>0</v>
      </c>
      <c r="M772" s="69">
        <v>0</v>
      </c>
      <c r="N772" s="80">
        <v>0</v>
      </c>
      <c r="O772" s="69">
        <v>0</v>
      </c>
      <c r="P772" s="69">
        <v>0</v>
      </c>
      <c r="Q772" s="69">
        <v>0</v>
      </c>
      <c r="R772" s="69">
        <v>114.9</v>
      </c>
      <c r="S772" s="69">
        <v>4.2</v>
      </c>
      <c r="T772" s="69">
        <v>285.52683333333334</v>
      </c>
      <c r="U772" s="80">
        <v>0</v>
      </c>
      <c r="V772" s="69">
        <v>0</v>
      </c>
      <c r="W772" s="80">
        <f t="shared" si="312"/>
        <v>0.18001204706683532</v>
      </c>
      <c r="X772" s="69">
        <v>389.1</v>
      </c>
      <c r="Y772" s="69">
        <v>0</v>
      </c>
      <c r="Z772" s="69">
        <v>0</v>
      </c>
      <c r="AA772" s="69">
        <v>0</v>
      </c>
      <c r="AB772" s="60">
        <f>H772+I772+K772+M772+O772+P772+Q772+R772+S772+T772+V772+X772+Y772+Z772+AA772</f>
        <v>3711.8488333333335</v>
      </c>
      <c r="AC772" s="143">
        <v>301.5</v>
      </c>
      <c r="AD772" s="69">
        <f>AC772+Y772+X772+V772</f>
        <v>690.6</v>
      </c>
      <c r="AE772" s="69">
        <f>H772+I772+K772+M772+O772+Q772+R772+S772+T772+Z772+AA772</f>
        <v>3322.7488333333336</v>
      </c>
      <c r="AF772" s="277">
        <f t="shared" si="310"/>
        <v>0.7</v>
      </c>
      <c r="AG772" s="278">
        <f>H772*AF772</f>
        <v>1513.0654</v>
      </c>
      <c r="AH772" s="278"/>
      <c r="AI772" s="225">
        <v>822.5</v>
      </c>
      <c r="AJ772" s="238">
        <v>0.70001600723934332</v>
      </c>
      <c r="AK772" s="60">
        <v>1513.1</v>
      </c>
      <c r="AL772" s="69"/>
      <c r="AM772" s="438">
        <v>0</v>
      </c>
      <c r="AN772" s="69">
        <v>0</v>
      </c>
    </row>
    <row r="773" spans="2:40" ht="15.75" customHeight="1" x14ac:dyDescent="0.25">
      <c r="B773" s="34">
        <v>761</v>
      </c>
      <c r="C773" s="474" t="s">
        <v>556</v>
      </c>
      <c r="D773" s="26" t="s">
        <v>764</v>
      </c>
      <c r="E773" s="109">
        <v>23</v>
      </c>
      <c r="F773" s="110">
        <v>104</v>
      </c>
      <c r="G773" s="110">
        <v>99</v>
      </c>
      <c r="H773" s="72">
        <v>8859.11</v>
      </c>
      <c r="I773" s="72">
        <v>260.79999999999995</v>
      </c>
      <c r="J773" s="101">
        <v>0.24308762392610542</v>
      </c>
      <c r="K773" s="72">
        <v>2153.54</v>
      </c>
      <c r="L773" s="101">
        <v>9.7300970413506539E-3</v>
      </c>
      <c r="M773" s="72">
        <v>86.2</v>
      </c>
      <c r="N773" s="101">
        <v>0</v>
      </c>
      <c r="O773" s="72">
        <v>0</v>
      </c>
      <c r="P773" s="72">
        <v>0</v>
      </c>
      <c r="Q773" s="72">
        <v>0</v>
      </c>
      <c r="R773" s="72">
        <v>539.5</v>
      </c>
      <c r="S773" s="168">
        <v>21.2</v>
      </c>
      <c r="T773" s="168">
        <v>1116.8041666666668</v>
      </c>
      <c r="U773" s="169">
        <v>0</v>
      </c>
      <c r="V773" s="168">
        <v>0</v>
      </c>
      <c r="W773" s="169">
        <f t="shared" si="312"/>
        <v>0.17804271535176783</v>
      </c>
      <c r="X773" s="321">
        <v>1577.3</v>
      </c>
      <c r="Y773" s="168">
        <v>0</v>
      </c>
      <c r="Z773" s="168">
        <v>125</v>
      </c>
      <c r="AA773" s="168">
        <v>0</v>
      </c>
      <c r="AB773" s="168">
        <f>H773+I773+K773+M773+O773+P773+Q773+R773+S773+T773+V773+X773+Y773+Z773+AA773</f>
        <v>14739.454166666668</v>
      </c>
      <c r="AC773" s="153">
        <v>1189.4000000000001</v>
      </c>
      <c r="AD773" s="168">
        <f>AC773+Y773+X773+V773</f>
        <v>2766.7</v>
      </c>
      <c r="AE773" s="168">
        <f>H773+I773+K773+M773+O773+Q773+R773+S773+T773+Z773+AA773</f>
        <v>13162.154166666669</v>
      </c>
      <c r="AF773" s="294">
        <f t="shared" si="310"/>
        <v>0.7</v>
      </c>
      <c r="AG773" s="295">
        <f>H773*AF773</f>
        <v>6201.3770000000004</v>
      </c>
      <c r="AH773" s="295"/>
      <c r="AI773" s="229">
        <v>3434.7</v>
      </c>
      <c r="AJ773" s="246">
        <v>0.70000259619758631</v>
      </c>
      <c r="AK773" s="168">
        <v>6201.4</v>
      </c>
      <c r="AL773" s="168">
        <v>175</v>
      </c>
      <c r="AM773" s="445">
        <v>7.0999999999999994E-2</v>
      </c>
      <c r="AN773" s="168">
        <v>629</v>
      </c>
    </row>
    <row r="774" spans="2:40" s="1" customFormat="1" ht="15.75" x14ac:dyDescent="0.25">
      <c r="B774" s="34">
        <v>762</v>
      </c>
      <c r="C774" s="667" t="s">
        <v>557</v>
      </c>
      <c r="D774" s="26" t="s">
        <v>124</v>
      </c>
      <c r="E774" s="125">
        <f t="shared" ref="E774:AB774" si="325">SUM(E775:E777)</f>
        <v>10</v>
      </c>
      <c r="F774" s="125">
        <f t="shared" si="325"/>
        <v>64</v>
      </c>
      <c r="G774" s="125">
        <f t="shared" si="325"/>
        <v>60</v>
      </c>
      <c r="H774" s="57">
        <f t="shared" si="325"/>
        <v>5371.3959999999997</v>
      </c>
      <c r="I774" s="57">
        <f t="shared" si="325"/>
        <v>229.2</v>
      </c>
      <c r="J774" s="82">
        <f>K774/H774</f>
        <v>0.34645555829434282</v>
      </c>
      <c r="K774" s="57">
        <f t="shared" si="325"/>
        <v>1860.9499999999998</v>
      </c>
      <c r="L774" s="82">
        <f>M774/H774</f>
        <v>0</v>
      </c>
      <c r="M774" s="57">
        <f t="shared" si="325"/>
        <v>0</v>
      </c>
      <c r="N774" s="82">
        <f t="shared" si="325"/>
        <v>0</v>
      </c>
      <c r="O774" s="57">
        <f t="shared" si="325"/>
        <v>0</v>
      </c>
      <c r="P774" s="57">
        <f t="shared" si="325"/>
        <v>0</v>
      </c>
      <c r="Q774" s="57">
        <f t="shared" si="325"/>
        <v>64.7</v>
      </c>
      <c r="R774" s="57">
        <f t="shared" si="325"/>
        <v>212.5</v>
      </c>
      <c r="S774" s="57">
        <f t="shared" si="325"/>
        <v>12.600000000000001</v>
      </c>
      <c r="T774" s="57">
        <f t="shared" si="325"/>
        <v>718.60799999999995</v>
      </c>
      <c r="U774" s="82">
        <f>V774/H774</f>
        <v>0</v>
      </c>
      <c r="V774" s="57">
        <f t="shared" si="325"/>
        <v>0</v>
      </c>
      <c r="W774" s="82">
        <f t="shared" si="312"/>
        <v>0.17730027724636205</v>
      </c>
      <c r="X774" s="57">
        <f t="shared" si="325"/>
        <v>952.35</v>
      </c>
      <c r="Y774" s="57">
        <f t="shared" si="325"/>
        <v>0</v>
      </c>
      <c r="Z774" s="57">
        <f t="shared" si="325"/>
        <v>9.48</v>
      </c>
      <c r="AA774" s="57">
        <f t="shared" si="325"/>
        <v>0</v>
      </c>
      <c r="AB774" s="57">
        <f t="shared" si="325"/>
        <v>9431.7839999999997</v>
      </c>
      <c r="AC774" s="141">
        <f>SUM(AC775:AC777)</f>
        <v>759.5</v>
      </c>
      <c r="AD774" s="141">
        <f>SUM(AD775:AD777)</f>
        <v>1711.85</v>
      </c>
      <c r="AE774" s="141">
        <f>SUM(AE775:AE777)</f>
        <v>8479.4340000000011</v>
      </c>
      <c r="AF774" s="269">
        <f t="shared" si="310"/>
        <v>0.7</v>
      </c>
      <c r="AG774" s="270">
        <f>SUM(AG775:AG777)</f>
        <v>3759.9771999999998</v>
      </c>
      <c r="AH774" s="270"/>
      <c r="AI774" s="141">
        <v>2048.1999999999998</v>
      </c>
      <c r="AJ774" s="233">
        <v>0.70001355327367409</v>
      </c>
      <c r="AK774" s="57">
        <v>3760.0499999999997</v>
      </c>
      <c r="AL774" s="57"/>
      <c r="AM774" s="433">
        <v>0</v>
      </c>
      <c r="AN774" s="57">
        <v>186.89999999999998</v>
      </c>
    </row>
    <row r="775" spans="2:40" s="1" customFormat="1" ht="15.75" x14ac:dyDescent="0.25">
      <c r="B775" s="34">
        <v>763</v>
      </c>
      <c r="C775" s="667"/>
      <c r="D775" s="15" t="s">
        <v>558</v>
      </c>
      <c r="E775" s="116">
        <v>3</v>
      </c>
      <c r="F775" s="116">
        <v>20</v>
      </c>
      <c r="G775" s="116">
        <v>19</v>
      </c>
      <c r="H775" s="69">
        <v>1705.5039999999999</v>
      </c>
      <c r="I775" s="69">
        <v>82.800000000000011</v>
      </c>
      <c r="J775" s="80">
        <v>0.39967657654276972</v>
      </c>
      <c r="K775" s="69">
        <v>681.64999999999986</v>
      </c>
      <c r="L775" s="80">
        <v>0</v>
      </c>
      <c r="M775" s="69">
        <v>0</v>
      </c>
      <c r="N775" s="80">
        <v>0</v>
      </c>
      <c r="O775" s="69">
        <v>0</v>
      </c>
      <c r="P775" s="69">
        <v>0</v>
      </c>
      <c r="Q775" s="69">
        <v>0</v>
      </c>
      <c r="R775" s="69">
        <v>41.8</v>
      </c>
      <c r="S775" s="69">
        <v>4.2</v>
      </c>
      <c r="T775" s="69">
        <v>235.25033333333332</v>
      </c>
      <c r="U775" s="80">
        <v>0</v>
      </c>
      <c r="V775" s="69">
        <v>0</v>
      </c>
      <c r="W775" s="80">
        <f t="shared" si="312"/>
        <v>0.18003475805392422</v>
      </c>
      <c r="X775" s="69">
        <v>307.04999999999995</v>
      </c>
      <c r="Y775" s="69">
        <v>0</v>
      </c>
      <c r="Z775" s="69">
        <v>0</v>
      </c>
      <c r="AA775" s="69">
        <v>0</v>
      </c>
      <c r="AB775" s="60">
        <f>H775+I775+K775+M775+O775+P775+Q775+R775+S775+T775+V775+X775+Y775+Z775+AA775</f>
        <v>3058.2543333333333</v>
      </c>
      <c r="AC775" s="143">
        <v>248.4</v>
      </c>
      <c r="AD775" s="69">
        <f>AC775+Y775+X775+V775</f>
        <v>555.44999999999993</v>
      </c>
      <c r="AE775" s="69">
        <f>H775+I775+K775+M775+O775+Q775+R775+S775+T775+Z775+AA775</f>
        <v>2751.2043333333331</v>
      </c>
      <c r="AF775" s="277">
        <f t="shared" si="310"/>
        <v>0.7</v>
      </c>
      <c r="AG775" s="278">
        <f>H775*AF775</f>
        <v>1193.8527999999999</v>
      </c>
      <c r="AH775" s="278"/>
      <c r="AI775" s="225">
        <v>638.4</v>
      </c>
      <c r="AJ775" s="238">
        <v>0.69999835825656231</v>
      </c>
      <c r="AK775" s="60">
        <v>1193.8499999999999</v>
      </c>
      <c r="AL775" s="69"/>
      <c r="AM775" s="438">
        <v>0</v>
      </c>
      <c r="AN775" s="69">
        <v>0</v>
      </c>
    </row>
    <row r="776" spans="2:40" s="1" customFormat="1" ht="15.75" x14ac:dyDescent="0.25">
      <c r="B776" s="34">
        <v>764</v>
      </c>
      <c r="C776" s="667"/>
      <c r="D776" s="15" t="s">
        <v>559</v>
      </c>
      <c r="E776" s="116">
        <v>2</v>
      </c>
      <c r="F776" s="116">
        <v>16</v>
      </c>
      <c r="G776" s="116">
        <v>16</v>
      </c>
      <c r="H776" s="69">
        <v>1418.0840000000001</v>
      </c>
      <c r="I776" s="69">
        <v>55.2</v>
      </c>
      <c r="J776" s="80">
        <v>0.24497843569210287</v>
      </c>
      <c r="K776" s="69">
        <v>347.40000000000003</v>
      </c>
      <c r="L776" s="80">
        <v>0</v>
      </c>
      <c r="M776" s="69">
        <v>0</v>
      </c>
      <c r="N776" s="80">
        <v>0</v>
      </c>
      <c r="O776" s="69">
        <v>0</v>
      </c>
      <c r="P776" s="69">
        <v>0</v>
      </c>
      <c r="Q776" s="69">
        <v>0</v>
      </c>
      <c r="R776" s="69">
        <v>89.399999999999991</v>
      </c>
      <c r="S776" s="69">
        <v>4.2</v>
      </c>
      <c r="T776" s="69">
        <v>172.88200000000001</v>
      </c>
      <c r="U776" s="80">
        <v>0</v>
      </c>
      <c r="V776" s="69">
        <v>0</v>
      </c>
      <c r="W776" s="80">
        <f t="shared" si="312"/>
        <v>0.16973606641073447</v>
      </c>
      <c r="X776" s="69">
        <v>240.7</v>
      </c>
      <c r="Y776" s="69">
        <v>0</v>
      </c>
      <c r="Z776" s="69">
        <v>9.48</v>
      </c>
      <c r="AA776" s="69">
        <v>0</v>
      </c>
      <c r="AB776" s="60">
        <f>H776+I776+K776+M776+O776+P776+Q776+R776+S776+T776+V776+X776+Y776+Z776+AA776</f>
        <v>2337.346</v>
      </c>
      <c r="AC776" s="143">
        <v>183.3</v>
      </c>
      <c r="AD776" s="69">
        <f>AC776+Y776+X776+V776</f>
        <v>424</v>
      </c>
      <c r="AE776" s="69">
        <f>H776+I776+K776+M776+O776+Q776+R776+S776+T776+Z776+AA776</f>
        <v>2096.6460000000002</v>
      </c>
      <c r="AF776" s="277">
        <f t="shared" si="310"/>
        <v>0.7</v>
      </c>
      <c r="AG776" s="278">
        <f>H776*AF776</f>
        <v>992.65879999999993</v>
      </c>
      <c r="AH776" s="278"/>
      <c r="AI776" s="225">
        <v>568.70000000000005</v>
      </c>
      <c r="AJ776" s="238">
        <v>0.70002905328598308</v>
      </c>
      <c r="AK776" s="60">
        <v>992.7</v>
      </c>
      <c r="AL776" s="69">
        <v>104</v>
      </c>
      <c r="AM776" s="438">
        <v>5.0999999999999997E-2</v>
      </c>
      <c r="AN776" s="69">
        <v>72.3</v>
      </c>
    </row>
    <row r="777" spans="2:40" s="1" customFormat="1" ht="15.75" x14ac:dyDescent="0.25">
      <c r="B777" s="34">
        <v>765</v>
      </c>
      <c r="C777" s="667"/>
      <c r="D777" s="15" t="s">
        <v>560</v>
      </c>
      <c r="E777" s="116">
        <v>5</v>
      </c>
      <c r="F777" s="116">
        <v>28</v>
      </c>
      <c r="G777" s="116">
        <v>25</v>
      </c>
      <c r="H777" s="69">
        <v>2247.808</v>
      </c>
      <c r="I777" s="69">
        <v>91.2</v>
      </c>
      <c r="J777" s="80">
        <v>0.37009388702237911</v>
      </c>
      <c r="K777" s="69">
        <v>831.9</v>
      </c>
      <c r="L777" s="80">
        <v>0</v>
      </c>
      <c r="M777" s="69">
        <v>0</v>
      </c>
      <c r="N777" s="80">
        <v>0</v>
      </c>
      <c r="O777" s="69">
        <v>0</v>
      </c>
      <c r="P777" s="69">
        <v>0</v>
      </c>
      <c r="Q777" s="69">
        <v>64.7</v>
      </c>
      <c r="R777" s="69">
        <v>81.3</v>
      </c>
      <c r="S777" s="69">
        <v>4.2</v>
      </c>
      <c r="T777" s="69">
        <v>310.47566666666665</v>
      </c>
      <c r="U777" s="80">
        <v>0</v>
      </c>
      <c r="V777" s="69">
        <v>0</v>
      </c>
      <c r="W777" s="80">
        <f t="shared" si="312"/>
        <v>0.17999757986447243</v>
      </c>
      <c r="X777" s="69">
        <v>404.6</v>
      </c>
      <c r="Y777" s="69">
        <v>0</v>
      </c>
      <c r="Z777" s="69">
        <v>0</v>
      </c>
      <c r="AA777" s="69">
        <v>0</v>
      </c>
      <c r="AB777" s="60">
        <f>H777+I777+K777+M777+O777+P777+Q777+R777+S777+T777+V777+X777+Y777+Z777+AA777</f>
        <v>4036.1836666666663</v>
      </c>
      <c r="AC777" s="143">
        <v>327.8</v>
      </c>
      <c r="AD777" s="69">
        <f>AC777+Y777+X777+V777</f>
        <v>732.40000000000009</v>
      </c>
      <c r="AE777" s="69">
        <f>H777+I777+K777+M777+O777+Q777+R777+S777+T777+Z777+AA777</f>
        <v>3631.5836666666664</v>
      </c>
      <c r="AF777" s="277">
        <f t="shared" si="310"/>
        <v>0.7</v>
      </c>
      <c r="AG777" s="278">
        <f>H777*AF777</f>
        <v>1573.4656</v>
      </c>
      <c r="AH777" s="278"/>
      <c r="AI777" s="225">
        <v>841.1</v>
      </c>
      <c r="AJ777" s="238">
        <v>0.70001530379818921</v>
      </c>
      <c r="AK777" s="60">
        <v>1573.5</v>
      </c>
      <c r="AL777" s="69">
        <v>119</v>
      </c>
      <c r="AM777" s="438">
        <v>5.0999999999999997E-2</v>
      </c>
      <c r="AN777" s="69">
        <v>114.6</v>
      </c>
    </row>
    <row r="778" spans="2:40" ht="44.25" customHeight="1" x14ac:dyDescent="0.25">
      <c r="B778" s="34">
        <v>766</v>
      </c>
      <c r="C778" s="663" t="s">
        <v>561</v>
      </c>
      <c r="D778" s="664"/>
      <c r="E778" s="117">
        <f t="shared" ref="E778:AA778" si="326">E780</f>
        <v>189</v>
      </c>
      <c r="F778" s="117">
        <f t="shared" si="326"/>
        <v>1296</v>
      </c>
      <c r="G778" s="117">
        <f t="shared" si="326"/>
        <v>1034</v>
      </c>
      <c r="H778" s="132">
        <f t="shared" si="326"/>
        <v>91577.73775349879</v>
      </c>
      <c r="I778" s="132">
        <f t="shared" si="326"/>
        <v>3123.59</v>
      </c>
      <c r="J778" s="87">
        <f>K778/H778</f>
        <v>0.30423409317004613</v>
      </c>
      <c r="K778" s="132">
        <f t="shared" si="326"/>
        <v>27861.07</v>
      </c>
      <c r="L778" s="87">
        <f>M778/H778</f>
        <v>1.7678969143766002E-3</v>
      </c>
      <c r="M778" s="132">
        <f t="shared" si="326"/>
        <v>161.9</v>
      </c>
      <c r="N778" s="87">
        <f>O778/H778</f>
        <v>0</v>
      </c>
      <c r="O778" s="132">
        <f t="shared" si="326"/>
        <v>0</v>
      </c>
      <c r="P778" s="132">
        <f t="shared" si="326"/>
        <v>0</v>
      </c>
      <c r="Q778" s="132">
        <f t="shared" si="326"/>
        <v>0</v>
      </c>
      <c r="R778" s="132">
        <f t="shared" si="326"/>
        <v>2320.35</v>
      </c>
      <c r="S778" s="132">
        <f t="shared" si="326"/>
        <v>203.48</v>
      </c>
      <c r="T778" s="132">
        <f t="shared" si="326"/>
        <v>12267.838125</v>
      </c>
      <c r="U778" s="87">
        <f>V778/H778</f>
        <v>0</v>
      </c>
      <c r="V778" s="132">
        <f t="shared" si="326"/>
        <v>0</v>
      </c>
      <c r="W778" s="87">
        <f t="shared" si="312"/>
        <v>0.24800321625254704</v>
      </c>
      <c r="X778" s="315">
        <f t="shared" si="326"/>
        <v>22711.573500000002</v>
      </c>
      <c r="Y778" s="132">
        <f t="shared" si="326"/>
        <v>19.383333333333333</v>
      </c>
      <c r="Z778" s="132">
        <f t="shared" si="326"/>
        <v>0</v>
      </c>
      <c r="AA778" s="132">
        <f t="shared" si="326"/>
        <v>0</v>
      </c>
      <c r="AB778" s="132">
        <f>AB779+AB780</f>
        <v>166390.35271183212</v>
      </c>
      <c r="AC778" s="129">
        <f>AC780+AC779</f>
        <v>2049.1999999999998</v>
      </c>
      <c r="AD778" s="129">
        <f>AD780+AD779</f>
        <v>26165.256833333333</v>
      </c>
      <c r="AE778" s="129">
        <f>AE780+AE779</f>
        <v>142274.29587849876</v>
      </c>
      <c r="AF778" s="258">
        <f t="shared" si="310"/>
        <v>0.7</v>
      </c>
      <c r="AG778" s="255">
        <f>AG780+AG779</f>
        <v>66095.986427449156</v>
      </c>
      <c r="AH778" s="255"/>
      <c r="AI778" s="129">
        <v>16960.5</v>
      </c>
      <c r="AJ778" s="226">
        <v>0.47091965679929326</v>
      </c>
      <c r="AK778" s="132">
        <v>43125.756833333333</v>
      </c>
      <c r="AL778" s="132"/>
      <c r="AM778" s="424"/>
      <c r="AN778" s="129">
        <v>3852.1</v>
      </c>
    </row>
    <row r="779" spans="2:40" ht="18.75" x14ac:dyDescent="0.25">
      <c r="B779" s="34">
        <v>767</v>
      </c>
      <c r="C779" s="306" t="s">
        <v>835</v>
      </c>
      <c r="D779" s="207"/>
      <c r="E779" s="350"/>
      <c r="F779" s="350">
        <v>29</v>
      </c>
      <c r="G779" s="350">
        <v>29</v>
      </c>
      <c r="H779" s="355">
        <v>2845.1000000000004</v>
      </c>
      <c r="I779" s="355">
        <v>170.39999999999998</v>
      </c>
      <c r="J779" s="363">
        <f>K779/H779</f>
        <v>0.43852940142701485</v>
      </c>
      <c r="K779" s="364">
        <v>1247.6600000000001</v>
      </c>
      <c r="L779" s="363">
        <v>0</v>
      </c>
      <c r="M779" s="364">
        <v>0</v>
      </c>
      <c r="N779" s="363">
        <v>0</v>
      </c>
      <c r="O779" s="355">
        <v>0</v>
      </c>
      <c r="P779" s="355">
        <v>0</v>
      </c>
      <c r="Q779" s="355">
        <v>0</v>
      </c>
      <c r="R779" s="355">
        <v>33.700000000000003</v>
      </c>
      <c r="S779" s="355">
        <v>4.25</v>
      </c>
      <c r="T779" s="355">
        <v>457.21999999999997</v>
      </c>
      <c r="U779" s="363">
        <f>V779/H779</f>
        <v>0</v>
      </c>
      <c r="V779" s="355"/>
      <c r="W779" s="363">
        <f t="shared" si="312"/>
        <v>0.4868370180310006</v>
      </c>
      <c r="X779" s="365">
        <v>1385.1</v>
      </c>
      <c r="Y779" s="355">
        <v>0</v>
      </c>
      <c r="Z779" s="355">
        <v>0</v>
      </c>
      <c r="AA779" s="355">
        <v>0</v>
      </c>
      <c r="AB779" s="355">
        <f>H779+I779+K779+M779+O779+P779+Q779+R779+S779+T779+V779+X779+Y779+Z779+AA779</f>
        <v>6143.43</v>
      </c>
      <c r="AC779" s="356">
        <v>673.7</v>
      </c>
      <c r="AD779" s="309">
        <f>AC779+Y779+X779+V779</f>
        <v>2058.8000000000002</v>
      </c>
      <c r="AE779" s="355">
        <f>H779+I779+K779+M779+O779+Q779+R779+S779+T779+Z779+AA779</f>
        <v>4758.3300000000008</v>
      </c>
      <c r="AF779" s="358">
        <f t="shared" si="310"/>
        <v>0.7</v>
      </c>
      <c r="AG779" s="359">
        <f>H779*AF779</f>
        <v>1991.5700000000002</v>
      </c>
      <c r="AH779" s="359"/>
      <c r="AI779" s="355">
        <v>670</v>
      </c>
      <c r="AJ779" s="357">
        <v>0.95912270218972961</v>
      </c>
      <c r="AK779" s="362">
        <v>2728.8</v>
      </c>
      <c r="AL779" s="355"/>
      <c r="AM779" s="434"/>
      <c r="AN779" s="355">
        <v>0</v>
      </c>
    </row>
    <row r="780" spans="2:40" ht="18.75" customHeight="1" x14ac:dyDescent="0.3">
      <c r="B780" s="34">
        <v>768</v>
      </c>
      <c r="C780" s="10" t="s">
        <v>710</v>
      </c>
      <c r="D780" s="23"/>
      <c r="E780" s="155">
        <f>E781+E784+E787+E791+E794+E797+E801+E806+E810+E813+E814+E817+E820+E823+E824+E827+E830</f>
        <v>189</v>
      </c>
      <c r="F780" s="155">
        <f t="shared" ref="F780:AB780" si="327">F781+F784+F787+F791+F794+F797+F801+F806+F810+F813+F814+F817+F820+F823+F824+F827+F830</f>
        <v>1296</v>
      </c>
      <c r="G780" s="155">
        <f t="shared" si="327"/>
        <v>1034</v>
      </c>
      <c r="H780" s="66">
        <f t="shared" si="327"/>
        <v>91577.73775349879</v>
      </c>
      <c r="I780" s="66">
        <f t="shared" si="327"/>
        <v>3123.59</v>
      </c>
      <c r="J780" s="94">
        <f>K780/H780</f>
        <v>0.30423409317004613</v>
      </c>
      <c r="K780" s="66">
        <f t="shared" si="327"/>
        <v>27861.07</v>
      </c>
      <c r="L780" s="94">
        <f>M780/H780</f>
        <v>1.7678969143766002E-3</v>
      </c>
      <c r="M780" s="66">
        <f t="shared" si="327"/>
        <v>161.9</v>
      </c>
      <c r="N780" s="94">
        <f>O780/H780</f>
        <v>0</v>
      </c>
      <c r="O780" s="66">
        <f t="shared" si="327"/>
        <v>0</v>
      </c>
      <c r="P780" s="66">
        <f t="shared" si="327"/>
        <v>0</v>
      </c>
      <c r="Q780" s="66">
        <f t="shared" si="327"/>
        <v>0</v>
      </c>
      <c r="R780" s="66">
        <f t="shared" si="327"/>
        <v>2320.35</v>
      </c>
      <c r="S780" s="66">
        <f t="shared" si="327"/>
        <v>203.48</v>
      </c>
      <c r="T780" s="66">
        <f t="shared" si="327"/>
        <v>12267.838125</v>
      </c>
      <c r="U780" s="94">
        <f>V780/H780</f>
        <v>0</v>
      </c>
      <c r="V780" s="66">
        <f t="shared" si="327"/>
        <v>0</v>
      </c>
      <c r="W780" s="94">
        <f t="shared" si="312"/>
        <v>0.24800321625254704</v>
      </c>
      <c r="X780" s="66">
        <f t="shared" si="327"/>
        <v>22711.573500000002</v>
      </c>
      <c r="Y780" s="66">
        <f t="shared" si="327"/>
        <v>19.383333333333333</v>
      </c>
      <c r="Z780" s="66">
        <f t="shared" si="327"/>
        <v>0</v>
      </c>
      <c r="AA780" s="66">
        <f t="shared" si="327"/>
        <v>0</v>
      </c>
      <c r="AB780" s="66">
        <f t="shared" si="327"/>
        <v>160246.92271183213</v>
      </c>
      <c r="AC780" s="63">
        <f>AC781+AC784+AC787+AC791+AC794+AC797+AC801+AC806+AC810+AC813+AC814+AC817+AC820+AC823+AC824+AC827+AC830</f>
        <v>1375.5</v>
      </c>
      <c r="AD780" s="63">
        <f>AD781+AD784+AD787+AD791+AD794+AD797+AD801+AD806+AD810+AD813+AD814+AD817+AD820+AD823+AD824+AD827+AD830</f>
        <v>24106.456833333334</v>
      </c>
      <c r="AE780" s="63">
        <f>AE781+AE784+AE787+AE791+AE794+AE797+AE801+AE806+AE810+AE813+AE814+AE817+AE820+AE823+AE824+AE827+AE830</f>
        <v>137515.96587849877</v>
      </c>
      <c r="AF780" s="292">
        <f t="shared" si="310"/>
        <v>0.7</v>
      </c>
      <c r="AG780" s="293">
        <f>AG781+AG784+AG787+AG791+AG794+AG797+AG801+AG806+AG810+AG813+AG814+AG817+AG820+AG823+AG824+AG827+AG830</f>
        <v>64104.416427449156</v>
      </c>
      <c r="AH780" s="293"/>
      <c r="AI780" s="66">
        <v>16290.5</v>
      </c>
      <c r="AJ780" s="245">
        <v>0.44112202183974497</v>
      </c>
      <c r="AK780" s="66">
        <v>40396.95683333333</v>
      </c>
      <c r="AL780" s="66">
        <v>112.81624758220502</v>
      </c>
      <c r="AM780" s="444">
        <v>5.0999999999999997E-2</v>
      </c>
      <c r="AN780" s="66">
        <v>3852.1</v>
      </c>
    </row>
    <row r="781" spans="2:40" ht="15.75" x14ac:dyDescent="0.25">
      <c r="B781" s="34">
        <v>769</v>
      </c>
      <c r="C781" s="666" t="s">
        <v>562</v>
      </c>
      <c r="D781" s="26" t="s">
        <v>124</v>
      </c>
      <c r="E781" s="125">
        <f t="shared" ref="E781:AB781" si="328">SUM(E782:E783)</f>
        <v>7</v>
      </c>
      <c r="F781" s="125">
        <f t="shared" si="328"/>
        <v>67</v>
      </c>
      <c r="G781" s="125">
        <f t="shared" si="328"/>
        <v>59</v>
      </c>
      <c r="H781" s="57">
        <f t="shared" si="328"/>
        <v>5325.3585906399239</v>
      </c>
      <c r="I781" s="57">
        <f t="shared" si="328"/>
        <v>171.8</v>
      </c>
      <c r="J781" s="82">
        <f>K781/H781</f>
        <v>0.30133182070039161</v>
      </c>
      <c r="K781" s="57">
        <f t="shared" si="328"/>
        <v>1604.6999999999998</v>
      </c>
      <c r="L781" s="82">
        <f>M781/H781</f>
        <v>0</v>
      </c>
      <c r="M781" s="57">
        <f t="shared" si="328"/>
        <v>0</v>
      </c>
      <c r="N781" s="82">
        <f t="shared" si="328"/>
        <v>0</v>
      </c>
      <c r="O781" s="57">
        <f t="shared" si="328"/>
        <v>0</v>
      </c>
      <c r="P781" s="57">
        <f t="shared" si="328"/>
        <v>0</v>
      </c>
      <c r="Q781" s="57">
        <f t="shared" si="328"/>
        <v>0</v>
      </c>
      <c r="R781" s="57">
        <f t="shared" si="328"/>
        <v>150.9</v>
      </c>
      <c r="S781" s="57">
        <f t="shared" si="328"/>
        <v>12.1</v>
      </c>
      <c r="T781" s="57">
        <f t="shared" si="328"/>
        <v>711.9041666666667</v>
      </c>
      <c r="U781" s="82">
        <f>V781/H781</f>
        <v>0</v>
      </c>
      <c r="V781" s="57">
        <f t="shared" si="328"/>
        <v>0</v>
      </c>
      <c r="W781" s="82">
        <f t="shared" si="312"/>
        <v>0.24800020083554575</v>
      </c>
      <c r="X781" s="57">
        <f t="shared" si="328"/>
        <v>1320.69</v>
      </c>
      <c r="Y781" s="57">
        <f t="shared" si="328"/>
        <v>0</v>
      </c>
      <c r="Z781" s="57">
        <f t="shared" si="328"/>
        <v>0</v>
      </c>
      <c r="AA781" s="57">
        <f t="shared" si="328"/>
        <v>0</v>
      </c>
      <c r="AB781" s="57">
        <f t="shared" si="328"/>
        <v>9297.4527573065898</v>
      </c>
      <c r="AC781" s="141">
        <f>SUM(AC782:AC783)</f>
        <v>79.5</v>
      </c>
      <c r="AD781" s="141">
        <f>SUM(AD782:AD783)</f>
        <v>1400.19</v>
      </c>
      <c r="AE781" s="141">
        <f>SUM(AE782:AE783)</f>
        <v>7976.7627573065911</v>
      </c>
      <c r="AF781" s="269">
        <f t="shared" si="310"/>
        <v>0.7</v>
      </c>
      <c r="AG781" s="270">
        <f>SUM(AG782:AG783)</f>
        <v>3727.7510134479471</v>
      </c>
      <c r="AH781" s="270"/>
      <c r="AI781" s="57">
        <v>0</v>
      </c>
      <c r="AJ781" s="233">
        <v>0.26292877299587553</v>
      </c>
      <c r="AK781" s="57">
        <v>1400.19</v>
      </c>
      <c r="AL781" s="57"/>
      <c r="AM781" s="433">
        <v>0</v>
      </c>
      <c r="AN781" s="57">
        <v>131.5</v>
      </c>
    </row>
    <row r="782" spans="2:40" ht="15.75" customHeight="1" x14ac:dyDescent="0.25">
      <c r="B782" s="34">
        <v>770</v>
      </c>
      <c r="C782" s="666"/>
      <c r="D782" s="15" t="s">
        <v>563</v>
      </c>
      <c r="E782" s="116">
        <v>2</v>
      </c>
      <c r="F782" s="116">
        <v>36</v>
      </c>
      <c r="G782" s="116">
        <v>30</v>
      </c>
      <c r="H782" s="69">
        <v>2746.4</v>
      </c>
      <c r="I782" s="69">
        <v>86.4</v>
      </c>
      <c r="J782" s="80">
        <v>0.27031789149107993</v>
      </c>
      <c r="K782" s="69">
        <v>736.4</v>
      </c>
      <c r="L782" s="80">
        <v>0</v>
      </c>
      <c r="M782" s="69">
        <v>0</v>
      </c>
      <c r="N782" s="80">
        <v>0</v>
      </c>
      <c r="O782" s="69">
        <v>0</v>
      </c>
      <c r="P782" s="69">
        <v>0</v>
      </c>
      <c r="Q782" s="69">
        <v>0</v>
      </c>
      <c r="R782" s="69">
        <v>89.8</v>
      </c>
      <c r="S782" s="69">
        <v>0</v>
      </c>
      <c r="T782" s="69">
        <v>359.82291666666669</v>
      </c>
      <c r="U782" s="80">
        <v>0</v>
      </c>
      <c r="V782" s="69">
        <v>0</v>
      </c>
      <c r="W782" s="80">
        <f t="shared" si="312"/>
        <v>0.24798827556073405</v>
      </c>
      <c r="X782" s="69">
        <v>681.07500000000005</v>
      </c>
      <c r="Y782" s="69">
        <v>0</v>
      </c>
      <c r="Z782" s="69">
        <v>0</v>
      </c>
      <c r="AA782" s="69">
        <v>0</v>
      </c>
      <c r="AB782" s="60">
        <f>H782+I782+K782+M782+O782+P782+Q782+R782+S782+T782+V782+X782+Y782+Z782+AA782</f>
        <v>4699.8979166666668</v>
      </c>
      <c r="AC782" s="143">
        <v>40.200000000000003</v>
      </c>
      <c r="AD782" s="69">
        <f>AC782+Y782+X782+V782</f>
        <v>721.27500000000009</v>
      </c>
      <c r="AE782" s="69">
        <f>H782+I782+K782+M782+O782+Q782+R782+S782+T782+Z782+AA782</f>
        <v>4018.822916666667</v>
      </c>
      <c r="AF782" s="277">
        <f t="shared" si="310"/>
        <v>0.7</v>
      </c>
      <c r="AG782" s="278">
        <f>H782*AF782</f>
        <v>1922.48</v>
      </c>
      <c r="AH782" s="278"/>
      <c r="AI782" s="60"/>
      <c r="AJ782" s="238">
        <v>0.26262561899213516</v>
      </c>
      <c r="AK782" s="60">
        <v>721.27500000000009</v>
      </c>
      <c r="AL782" s="69"/>
      <c r="AM782" s="438">
        <v>0</v>
      </c>
      <c r="AN782" s="69">
        <v>0</v>
      </c>
    </row>
    <row r="783" spans="2:40" s="1" customFormat="1" ht="15.75" x14ac:dyDescent="0.25">
      <c r="B783" s="34">
        <v>771</v>
      </c>
      <c r="C783" s="666"/>
      <c r="D783" s="15" t="s">
        <v>564</v>
      </c>
      <c r="E783" s="116">
        <v>5</v>
      </c>
      <c r="F783" s="116">
        <v>31</v>
      </c>
      <c r="G783" s="116">
        <v>29</v>
      </c>
      <c r="H783" s="69">
        <v>2578.9585906399243</v>
      </c>
      <c r="I783" s="69">
        <v>85.4</v>
      </c>
      <c r="J783" s="80">
        <v>0.33938384809612032</v>
      </c>
      <c r="K783" s="69">
        <v>868.3</v>
      </c>
      <c r="L783" s="80">
        <v>0</v>
      </c>
      <c r="M783" s="69">
        <v>0</v>
      </c>
      <c r="N783" s="80">
        <v>0</v>
      </c>
      <c r="O783" s="69">
        <v>0</v>
      </c>
      <c r="P783" s="69">
        <v>0</v>
      </c>
      <c r="Q783" s="69">
        <v>0</v>
      </c>
      <c r="R783" s="69">
        <v>61.1</v>
      </c>
      <c r="S783" s="69">
        <v>12.1</v>
      </c>
      <c r="T783" s="69">
        <v>352.08125000000001</v>
      </c>
      <c r="U783" s="80">
        <v>0</v>
      </c>
      <c r="V783" s="69">
        <v>0</v>
      </c>
      <c r="W783" s="80">
        <f t="shared" si="312"/>
        <v>0.24801290037049045</v>
      </c>
      <c r="X783" s="69">
        <v>639.61500000000001</v>
      </c>
      <c r="Y783" s="69">
        <v>0</v>
      </c>
      <c r="Z783" s="69">
        <v>0</v>
      </c>
      <c r="AA783" s="69">
        <v>0</v>
      </c>
      <c r="AB783" s="60">
        <f>H783+I783+K783+M783+O783+P783+Q783+R783+S783+T783+V783+X783+Y783+Z783+AA783</f>
        <v>4597.5548406399239</v>
      </c>
      <c r="AC783" s="143">
        <v>39.299999999999997</v>
      </c>
      <c r="AD783" s="69">
        <f>AC783+Y783+X783+V783</f>
        <v>678.91499999999996</v>
      </c>
      <c r="AE783" s="69">
        <f>H783+I783+K783+M783+O783+Q783+R783+S783+T783+Z783+AA783</f>
        <v>3957.9398406399241</v>
      </c>
      <c r="AF783" s="277">
        <f t="shared" si="310"/>
        <v>0.7</v>
      </c>
      <c r="AG783" s="278">
        <f>H783*AF783</f>
        <v>1805.2710134479469</v>
      </c>
      <c r="AH783" s="278"/>
      <c r="AI783" s="60"/>
      <c r="AJ783" s="238">
        <v>0.26325160956986859</v>
      </c>
      <c r="AK783" s="60">
        <v>678.91499999999996</v>
      </c>
      <c r="AL783" s="69">
        <v>122</v>
      </c>
      <c r="AM783" s="438">
        <v>5.0999999999999997E-2</v>
      </c>
      <c r="AN783" s="69">
        <v>131.5</v>
      </c>
    </row>
    <row r="784" spans="2:40" s="1" customFormat="1" ht="15.75" x14ac:dyDescent="0.25">
      <c r="B784" s="34">
        <v>772</v>
      </c>
      <c r="C784" s="666" t="s">
        <v>565</v>
      </c>
      <c r="D784" s="26" t="s">
        <v>124</v>
      </c>
      <c r="E784" s="125">
        <f t="shared" ref="E784:AB784" si="329">SUM(E785:E786)</f>
        <v>7</v>
      </c>
      <c r="F784" s="125">
        <f t="shared" si="329"/>
        <v>36</v>
      </c>
      <c r="G784" s="125">
        <f t="shared" si="329"/>
        <v>33</v>
      </c>
      <c r="H784" s="57">
        <f t="shared" si="329"/>
        <v>3065.6066634607387</v>
      </c>
      <c r="I784" s="57">
        <f t="shared" si="329"/>
        <v>116.39999999999999</v>
      </c>
      <c r="J784" s="82">
        <f>K784/H784</f>
        <v>0.35575340209132722</v>
      </c>
      <c r="K784" s="57">
        <f t="shared" si="329"/>
        <v>1090.6000000000001</v>
      </c>
      <c r="L784" s="82">
        <f>M784/H784</f>
        <v>0</v>
      </c>
      <c r="M784" s="57">
        <f t="shared" si="329"/>
        <v>0</v>
      </c>
      <c r="N784" s="82">
        <f t="shared" si="329"/>
        <v>0</v>
      </c>
      <c r="O784" s="57">
        <f t="shared" si="329"/>
        <v>0</v>
      </c>
      <c r="P784" s="57">
        <f t="shared" si="329"/>
        <v>0</v>
      </c>
      <c r="Q784" s="57">
        <f t="shared" si="329"/>
        <v>0</v>
      </c>
      <c r="R784" s="57">
        <f t="shared" si="329"/>
        <v>86.7</v>
      </c>
      <c r="S784" s="57">
        <f t="shared" si="329"/>
        <v>8.6</v>
      </c>
      <c r="T784" s="57">
        <f t="shared" si="329"/>
        <v>424.72916666666663</v>
      </c>
      <c r="U784" s="82">
        <f>V784/H784</f>
        <v>0</v>
      </c>
      <c r="V784" s="57">
        <f t="shared" si="329"/>
        <v>0</v>
      </c>
      <c r="W784" s="82">
        <f t="shared" si="312"/>
        <v>0.24801290037049048</v>
      </c>
      <c r="X784" s="57">
        <f t="shared" si="329"/>
        <v>760.31</v>
      </c>
      <c r="Y784" s="57">
        <f t="shared" si="329"/>
        <v>0</v>
      </c>
      <c r="Z784" s="57">
        <f t="shared" si="329"/>
        <v>0</v>
      </c>
      <c r="AA784" s="57">
        <f t="shared" si="329"/>
        <v>0</v>
      </c>
      <c r="AB784" s="57">
        <f t="shared" si="329"/>
        <v>5552.9458301274062</v>
      </c>
      <c r="AC784" s="141">
        <f>SUM(AC785:AC786)</f>
        <v>47.5</v>
      </c>
      <c r="AD784" s="141">
        <f>SUM(AD785:AD786)</f>
        <v>807.81</v>
      </c>
      <c r="AE784" s="141">
        <f>SUM(AE785:AE786)</f>
        <v>4792.6358301274058</v>
      </c>
      <c r="AF784" s="269">
        <f t="shared" si="310"/>
        <v>0.7</v>
      </c>
      <c r="AG784" s="270">
        <f>SUM(AG785:AG786)</f>
        <v>2145.9246644225173</v>
      </c>
      <c r="AH784" s="270"/>
      <c r="AI784" s="57">
        <v>550</v>
      </c>
      <c r="AJ784" s="233">
        <v>0.44291722619991281</v>
      </c>
      <c r="AK784" s="57">
        <v>1357.81</v>
      </c>
      <c r="AL784" s="57"/>
      <c r="AM784" s="433">
        <v>0</v>
      </c>
      <c r="AN784" s="57">
        <v>81.900000000000006</v>
      </c>
    </row>
    <row r="785" spans="2:40" s="1" customFormat="1" ht="15.75" customHeight="1" x14ac:dyDescent="0.25">
      <c r="B785" s="34">
        <v>773</v>
      </c>
      <c r="C785" s="666"/>
      <c r="D785" s="15" t="s">
        <v>566</v>
      </c>
      <c r="E785" s="116">
        <v>4</v>
      </c>
      <c r="F785" s="116">
        <v>21</v>
      </c>
      <c r="G785" s="116">
        <v>18</v>
      </c>
      <c r="H785" s="69">
        <v>1606.166451039162</v>
      </c>
      <c r="I785" s="69">
        <v>63.599999999999994</v>
      </c>
      <c r="J785" s="80">
        <v>0.38100916279653574</v>
      </c>
      <c r="K785" s="69">
        <v>607.1</v>
      </c>
      <c r="L785" s="80">
        <v>0</v>
      </c>
      <c r="M785" s="69">
        <v>0</v>
      </c>
      <c r="N785" s="80">
        <v>0</v>
      </c>
      <c r="O785" s="69">
        <v>0</v>
      </c>
      <c r="P785" s="69">
        <v>0</v>
      </c>
      <c r="Q785" s="69">
        <v>0</v>
      </c>
      <c r="R785" s="69">
        <v>54.5</v>
      </c>
      <c r="S785" s="69">
        <v>4.3</v>
      </c>
      <c r="T785" s="69">
        <v>226.77083333333331</v>
      </c>
      <c r="U785" s="80">
        <v>0</v>
      </c>
      <c r="V785" s="69">
        <v>0</v>
      </c>
      <c r="W785" s="80">
        <f t="shared" si="312"/>
        <v>0.24801290037049048</v>
      </c>
      <c r="X785" s="69">
        <v>398.34999999999997</v>
      </c>
      <c r="Y785" s="69">
        <v>0</v>
      </c>
      <c r="Z785" s="69">
        <v>0</v>
      </c>
      <c r="AA785" s="69">
        <v>0</v>
      </c>
      <c r="AB785" s="60">
        <f>H785+I785+K785+M785+O785+P785+Q785+R785+S785+T785+V785+X785+Y785+Z785+AA785</f>
        <v>2960.7872843724954</v>
      </c>
      <c r="AC785" s="143">
        <v>25.3</v>
      </c>
      <c r="AD785" s="69">
        <f>AC785+Y785+X785+V785</f>
        <v>423.65</v>
      </c>
      <c r="AE785" s="69">
        <f>H785+I785+K785+M785+O785+Q785+R785+S785+T785+Z785+AA785</f>
        <v>2562.4372843724955</v>
      </c>
      <c r="AF785" s="277">
        <f t="shared" si="310"/>
        <v>0.7</v>
      </c>
      <c r="AG785" s="278">
        <f>H785*AF785</f>
        <v>1124.3165157274134</v>
      </c>
      <c r="AH785" s="278"/>
      <c r="AI785" s="60">
        <v>200</v>
      </c>
      <c r="AJ785" s="238">
        <v>0.38828478804080935</v>
      </c>
      <c r="AK785" s="60">
        <v>623.65</v>
      </c>
      <c r="AL785" s="69">
        <v>104</v>
      </c>
      <c r="AM785" s="438">
        <v>5.0999999999999997E-2</v>
      </c>
      <c r="AN785" s="69">
        <v>81.900000000000006</v>
      </c>
    </row>
    <row r="786" spans="2:40" s="1" customFormat="1" ht="15.75" x14ac:dyDescent="0.25">
      <c r="B786" s="34">
        <v>774</v>
      </c>
      <c r="C786" s="666"/>
      <c r="D786" s="15" t="s">
        <v>567</v>
      </c>
      <c r="E786" s="116">
        <v>3</v>
      </c>
      <c r="F786" s="116">
        <v>15</v>
      </c>
      <c r="G786" s="116">
        <v>15</v>
      </c>
      <c r="H786" s="69">
        <v>1459.4402124215769</v>
      </c>
      <c r="I786" s="69">
        <v>52.8</v>
      </c>
      <c r="J786" s="80">
        <v>0.33394573986075821</v>
      </c>
      <c r="K786" s="69">
        <v>483.50000000000011</v>
      </c>
      <c r="L786" s="80">
        <v>0</v>
      </c>
      <c r="M786" s="69">
        <v>0</v>
      </c>
      <c r="N786" s="80">
        <v>0</v>
      </c>
      <c r="O786" s="69">
        <v>0</v>
      </c>
      <c r="P786" s="69">
        <v>0</v>
      </c>
      <c r="Q786" s="69">
        <v>0</v>
      </c>
      <c r="R786" s="69">
        <v>32.200000000000003</v>
      </c>
      <c r="S786" s="69">
        <v>4.3</v>
      </c>
      <c r="T786" s="69">
        <v>197.95833333333334</v>
      </c>
      <c r="U786" s="80">
        <v>0</v>
      </c>
      <c r="V786" s="69">
        <v>0</v>
      </c>
      <c r="W786" s="80">
        <f t="shared" si="312"/>
        <v>0.24801290037049045</v>
      </c>
      <c r="X786" s="69">
        <v>361.96</v>
      </c>
      <c r="Y786" s="69">
        <v>0</v>
      </c>
      <c r="Z786" s="69">
        <v>0</v>
      </c>
      <c r="AA786" s="69">
        <v>0</v>
      </c>
      <c r="AB786" s="60">
        <f>H786+I786+K786+M786+O786+P786+Q786+R786+S786+T786+V786+X786+Y786+Z786+AA786</f>
        <v>2592.1585457549104</v>
      </c>
      <c r="AC786" s="143">
        <v>22.2</v>
      </c>
      <c r="AD786" s="69">
        <f>AC786+Y786+X786+V786</f>
        <v>384.15999999999997</v>
      </c>
      <c r="AE786" s="69">
        <f>H786+I786+K786+M786+O786+Q786+R786+S786+T786+Z786+AA786</f>
        <v>2230.1985457549104</v>
      </c>
      <c r="AF786" s="277">
        <f t="shared" si="310"/>
        <v>0.7</v>
      </c>
      <c r="AG786" s="278">
        <f>H786*AF786</f>
        <v>1021.6081486951038</v>
      </c>
      <c r="AH786" s="278"/>
      <c r="AI786" s="60">
        <v>350</v>
      </c>
      <c r="AJ786" s="238">
        <v>0.50304218956790603</v>
      </c>
      <c r="AK786" s="60">
        <v>734.16</v>
      </c>
      <c r="AL786" s="69"/>
      <c r="AM786" s="438">
        <v>0</v>
      </c>
      <c r="AN786" s="69">
        <v>0</v>
      </c>
    </row>
    <row r="787" spans="2:40" ht="15.75" x14ac:dyDescent="0.25">
      <c r="B787" s="34">
        <v>775</v>
      </c>
      <c r="C787" s="666" t="s">
        <v>568</v>
      </c>
      <c r="D787" s="26" t="s">
        <v>124</v>
      </c>
      <c r="E787" s="125">
        <f t="shared" ref="E787:AB787" si="330">SUM(E788:E790)</f>
        <v>8</v>
      </c>
      <c r="F787" s="125">
        <f t="shared" si="330"/>
        <v>44</v>
      </c>
      <c r="G787" s="125">
        <f t="shared" si="330"/>
        <v>43</v>
      </c>
      <c r="H787" s="57">
        <f t="shared" si="330"/>
        <v>4019.6195379787478</v>
      </c>
      <c r="I787" s="57">
        <f t="shared" si="330"/>
        <v>170.4</v>
      </c>
      <c r="J787" s="82">
        <f>K787/H787</f>
        <v>0.34599045677326318</v>
      </c>
      <c r="K787" s="57">
        <f t="shared" si="330"/>
        <v>1390.75</v>
      </c>
      <c r="L787" s="82">
        <f>M787/H787</f>
        <v>0</v>
      </c>
      <c r="M787" s="57">
        <f t="shared" si="330"/>
        <v>0</v>
      </c>
      <c r="N787" s="82">
        <f t="shared" si="330"/>
        <v>0</v>
      </c>
      <c r="O787" s="57">
        <f t="shared" si="330"/>
        <v>0</v>
      </c>
      <c r="P787" s="57">
        <f t="shared" si="330"/>
        <v>0</v>
      </c>
      <c r="Q787" s="57">
        <f t="shared" si="330"/>
        <v>0</v>
      </c>
      <c r="R787" s="57">
        <f t="shared" si="330"/>
        <v>79.7</v>
      </c>
      <c r="S787" s="57">
        <f t="shared" si="330"/>
        <v>8.5</v>
      </c>
      <c r="T787" s="57">
        <f t="shared" si="330"/>
        <v>552.828125</v>
      </c>
      <c r="U787" s="82">
        <f>V787/H787</f>
        <v>0</v>
      </c>
      <c r="V787" s="57">
        <f t="shared" si="330"/>
        <v>0</v>
      </c>
      <c r="W787" s="82">
        <f t="shared" si="312"/>
        <v>0.24801290037049045</v>
      </c>
      <c r="X787" s="57">
        <f t="shared" si="330"/>
        <v>996.91750000000002</v>
      </c>
      <c r="Y787" s="57">
        <f t="shared" si="330"/>
        <v>0</v>
      </c>
      <c r="Z787" s="57">
        <f t="shared" si="330"/>
        <v>0</v>
      </c>
      <c r="AA787" s="57">
        <f t="shared" si="330"/>
        <v>0</v>
      </c>
      <c r="AB787" s="57">
        <f t="shared" si="330"/>
        <v>7218.7151629787477</v>
      </c>
      <c r="AC787" s="141">
        <f>SUM(AC788:AC790)</f>
        <v>61.599999999999994</v>
      </c>
      <c r="AD787" s="141">
        <f>SUM(AD788:AD790)</f>
        <v>1058.5174999999999</v>
      </c>
      <c r="AE787" s="141">
        <f>SUM(AE788:AE790)</f>
        <v>6221.7976629787481</v>
      </c>
      <c r="AF787" s="269">
        <f t="shared" si="310"/>
        <v>0.7</v>
      </c>
      <c r="AG787" s="270">
        <f>SUM(AG788:AG790)</f>
        <v>2813.7336765851232</v>
      </c>
      <c r="AH787" s="270"/>
      <c r="AI787" s="57">
        <v>1150</v>
      </c>
      <c r="AJ787" s="233">
        <v>0.54943446242440785</v>
      </c>
      <c r="AK787" s="57">
        <v>2208.5174999999999</v>
      </c>
      <c r="AL787" s="57"/>
      <c r="AM787" s="433">
        <v>0</v>
      </c>
      <c r="AN787" s="57">
        <v>150.1</v>
      </c>
    </row>
    <row r="788" spans="2:40" s="1" customFormat="1" ht="15.75" x14ac:dyDescent="0.25">
      <c r="B788" s="34">
        <v>776</v>
      </c>
      <c r="C788" s="666"/>
      <c r="D788" s="15" t="s">
        <v>569</v>
      </c>
      <c r="E788" s="116">
        <v>2</v>
      </c>
      <c r="F788" s="116">
        <v>17</v>
      </c>
      <c r="G788" s="116">
        <v>16</v>
      </c>
      <c r="H788" s="69">
        <v>1502.6436102448095</v>
      </c>
      <c r="I788" s="69">
        <v>60</v>
      </c>
      <c r="J788" s="80">
        <v>0.31045817401220904</v>
      </c>
      <c r="K788" s="69">
        <v>462.80000000000007</v>
      </c>
      <c r="L788" s="80">
        <v>0</v>
      </c>
      <c r="M788" s="69">
        <v>0</v>
      </c>
      <c r="N788" s="80">
        <v>0</v>
      </c>
      <c r="O788" s="69">
        <v>0</v>
      </c>
      <c r="P788" s="69">
        <v>0</v>
      </c>
      <c r="Q788" s="69">
        <v>0</v>
      </c>
      <c r="R788" s="69">
        <v>54.5</v>
      </c>
      <c r="S788" s="69">
        <v>4.3</v>
      </c>
      <c r="T788" s="69">
        <v>203.74791666666664</v>
      </c>
      <c r="U788" s="80">
        <v>0</v>
      </c>
      <c r="V788" s="69">
        <v>0</v>
      </c>
      <c r="W788" s="80">
        <f t="shared" si="312"/>
        <v>0.24801290037049045</v>
      </c>
      <c r="X788" s="69">
        <v>372.67500000000001</v>
      </c>
      <c r="Y788" s="69">
        <v>0</v>
      </c>
      <c r="Z788" s="69">
        <v>0</v>
      </c>
      <c r="AA788" s="69">
        <v>0</v>
      </c>
      <c r="AB788" s="60">
        <f>H788+I788+K788+M788+O788+P788+Q788+R788+S788+T788+V788+X788+Y788+Z788+AA788</f>
        <v>2660.6665269114765</v>
      </c>
      <c r="AC788" s="143">
        <v>22.7</v>
      </c>
      <c r="AD788" s="69">
        <f>AC788+Y788+X788+V788</f>
        <v>395.375</v>
      </c>
      <c r="AE788" s="69">
        <f>H788+I788+K788+M788+O788+Q788+R788+S788+T788+Z788+AA788</f>
        <v>2287.9915269114763</v>
      </c>
      <c r="AF788" s="277">
        <f t="shared" si="310"/>
        <v>0.7</v>
      </c>
      <c r="AG788" s="278">
        <f>H788*AF788</f>
        <v>1051.8505271713666</v>
      </c>
      <c r="AH788" s="278"/>
      <c r="AI788" s="60">
        <v>400</v>
      </c>
      <c r="AJ788" s="238">
        <v>0.52931712787865792</v>
      </c>
      <c r="AK788" s="60">
        <v>795.375</v>
      </c>
      <c r="AL788" s="69">
        <v>114</v>
      </c>
      <c r="AM788" s="438">
        <v>5.0999999999999997E-2</v>
      </c>
      <c r="AN788" s="69">
        <v>76.599999999999994</v>
      </c>
    </row>
    <row r="789" spans="2:40" s="1" customFormat="1" ht="15.75" customHeight="1" x14ac:dyDescent="0.25">
      <c r="B789" s="34">
        <v>777</v>
      </c>
      <c r="C789" s="666"/>
      <c r="D789" s="15" t="s">
        <v>570</v>
      </c>
      <c r="E789" s="116">
        <v>3</v>
      </c>
      <c r="F789" s="116">
        <v>16</v>
      </c>
      <c r="G789" s="116">
        <v>16</v>
      </c>
      <c r="H789" s="69">
        <v>1441.9310425618114</v>
      </c>
      <c r="I789" s="69">
        <v>64.8</v>
      </c>
      <c r="J789" s="80">
        <v>0.37592539514984585</v>
      </c>
      <c r="K789" s="69">
        <v>537.75</v>
      </c>
      <c r="L789" s="80">
        <v>0</v>
      </c>
      <c r="M789" s="69">
        <v>0</v>
      </c>
      <c r="N789" s="80">
        <v>0</v>
      </c>
      <c r="O789" s="69">
        <v>0</v>
      </c>
      <c r="P789" s="69">
        <v>0</v>
      </c>
      <c r="Q789" s="69">
        <v>0</v>
      </c>
      <c r="R789" s="69">
        <v>0</v>
      </c>
      <c r="S789" s="69">
        <v>0</v>
      </c>
      <c r="T789" s="69">
        <v>199.21979166666668</v>
      </c>
      <c r="U789" s="80">
        <v>0</v>
      </c>
      <c r="V789" s="69">
        <v>0</v>
      </c>
      <c r="W789" s="80">
        <f t="shared" si="312"/>
        <v>0.24801290037049048</v>
      </c>
      <c r="X789" s="69">
        <v>357.61750000000001</v>
      </c>
      <c r="Y789" s="69">
        <v>0</v>
      </c>
      <c r="Z789" s="69">
        <v>0</v>
      </c>
      <c r="AA789" s="69">
        <v>0</v>
      </c>
      <c r="AB789" s="60">
        <f>H789+I789+K789+M789+O789+P789+Q789+R789+S789+T789+V789+X789+Y789+Z789+AA789</f>
        <v>2601.3183342284779</v>
      </c>
      <c r="AC789" s="143">
        <v>22.2</v>
      </c>
      <c r="AD789" s="69">
        <f>AC789+Y789+X789+V789</f>
        <v>379.8175</v>
      </c>
      <c r="AE789" s="69">
        <f>H789+I789+K789+M789+O789+Q789+R789+S789+T789+Z789+AA789</f>
        <v>2243.700834228478</v>
      </c>
      <c r="AF789" s="277">
        <f t="shared" si="310"/>
        <v>0.7</v>
      </c>
      <c r="AG789" s="278">
        <f>H789*AF789</f>
        <v>1009.351729793268</v>
      </c>
      <c r="AH789" s="278"/>
      <c r="AI789" s="60">
        <v>300</v>
      </c>
      <c r="AJ789" s="238">
        <v>0.47146325305002107</v>
      </c>
      <c r="AK789" s="60">
        <v>679.8175</v>
      </c>
      <c r="AL789" s="69">
        <v>101</v>
      </c>
      <c r="AM789" s="438">
        <v>5.0999999999999997E-2</v>
      </c>
      <c r="AN789" s="69">
        <v>73.5</v>
      </c>
    </row>
    <row r="790" spans="2:40" ht="15.75" x14ac:dyDescent="0.25">
      <c r="B790" s="34">
        <v>778</v>
      </c>
      <c r="C790" s="666"/>
      <c r="D790" s="15" t="s">
        <v>571</v>
      </c>
      <c r="E790" s="116">
        <v>3</v>
      </c>
      <c r="F790" s="116">
        <v>11</v>
      </c>
      <c r="G790" s="116">
        <v>11</v>
      </c>
      <c r="H790" s="69">
        <v>1075.0448851721267</v>
      </c>
      <c r="I790" s="69">
        <v>45.6</v>
      </c>
      <c r="J790" s="80">
        <v>0.36586966713548991</v>
      </c>
      <c r="K790" s="69">
        <v>390.2</v>
      </c>
      <c r="L790" s="80">
        <v>0</v>
      </c>
      <c r="M790" s="69">
        <v>0</v>
      </c>
      <c r="N790" s="80">
        <v>0</v>
      </c>
      <c r="O790" s="69">
        <v>0</v>
      </c>
      <c r="P790" s="69">
        <v>0</v>
      </c>
      <c r="Q790" s="69">
        <v>0</v>
      </c>
      <c r="R790" s="69">
        <v>25.2</v>
      </c>
      <c r="S790" s="69">
        <v>4.2</v>
      </c>
      <c r="T790" s="69">
        <v>149.86041666666665</v>
      </c>
      <c r="U790" s="80">
        <v>0</v>
      </c>
      <c r="V790" s="69">
        <v>0</v>
      </c>
      <c r="W790" s="80">
        <f t="shared" si="312"/>
        <v>0.24801290037049045</v>
      </c>
      <c r="X790" s="69">
        <v>266.625</v>
      </c>
      <c r="Y790" s="69">
        <v>0</v>
      </c>
      <c r="Z790" s="69">
        <v>0</v>
      </c>
      <c r="AA790" s="69">
        <v>0</v>
      </c>
      <c r="AB790" s="60">
        <f>H790+I790+K790+M790+O790+P790+Q790+R790+S790+T790+V790+X790+Y790+Z790+AA790</f>
        <v>1956.7303018387934</v>
      </c>
      <c r="AC790" s="143">
        <v>16.7</v>
      </c>
      <c r="AD790" s="69">
        <f>AC790+Y790+X790+V790</f>
        <v>283.32499999999999</v>
      </c>
      <c r="AE790" s="69">
        <f>H790+I790+K790+M790+O790+Q790+R790+S790+T790+Z790+AA790</f>
        <v>1690.1053018387934</v>
      </c>
      <c r="AF790" s="277">
        <f t="shared" ref="AF790:AF853" si="331">$AF$6</f>
        <v>0.7</v>
      </c>
      <c r="AG790" s="278">
        <f>H790*AF790</f>
        <v>752.53141962048858</v>
      </c>
      <c r="AH790" s="278"/>
      <c r="AI790" s="60">
        <v>450</v>
      </c>
      <c r="AJ790" s="238">
        <v>0.6821343091015093</v>
      </c>
      <c r="AK790" s="60">
        <v>733.32500000000005</v>
      </c>
      <c r="AL790" s="69"/>
      <c r="AM790" s="438">
        <v>0</v>
      </c>
      <c r="AN790" s="69">
        <v>0</v>
      </c>
    </row>
    <row r="791" spans="2:40" s="1" customFormat="1" ht="15.75" x14ac:dyDescent="0.25">
      <c r="B791" s="34">
        <v>779</v>
      </c>
      <c r="C791" s="666" t="s">
        <v>572</v>
      </c>
      <c r="D791" s="26" t="s">
        <v>124</v>
      </c>
      <c r="E791" s="125">
        <f t="shared" ref="E791:AB791" si="332">SUM(E792:E793)</f>
        <v>1</v>
      </c>
      <c r="F791" s="125">
        <f t="shared" si="332"/>
        <v>38</v>
      </c>
      <c r="G791" s="125">
        <f t="shared" si="332"/>
        <v>31</v>
      </c>
      <c r="H791" s="57">
        <f t="shared" si="332"/>
        <v>2512.9841998902612</v>
      </c>
      <c r="I791" s="57">
        <f t="shared" si="332"/>
        <v>102</v>
      </c>
      <c r="J791" s="82">
        <f>K791/H791</f>
        <v>0.3229228421075776</v>
      </c>
      <c r="K791" s="57">
        <f t="shared" si="332"/>
        <v>811.5</v>
      </c>
      <c r="L791" s="82">
        <f>M791/H791</f>
        <v>0</v>
      </c>
      <c r="M791" s="57">
        <f t="shared" si="332"/>
        <v>0</v>
      </c>
      <c r="N791" s="82">
        <f t="shared" si="332"/>
        <v>0</v>
      </c>
      <c r="O791" s="57">
        <f t="shared" si="332"/>
        <v>0</v>
      </c>
      <c r="P791" s="57">
        <f t="shared" si="332"/>
        <v>0</v>
      </c>
      <c r="Q791" s="57">
        <f t="shared" si="332"/>
        <v>0</v>
      </c>
      <c r="R791" s="57">
        <f t="shared" si="332"/>
        <v>60.09</v>
      </c>
      <c r="S791" s="57">
        <f t="shared" si="332"/>
        <v>10.719999999999999</v>
      </c>
      <c r="T791" s="57">
        <f t="shared" si="332"/>
        <v>341.71437499999996</v>
      </c>
      <c r="U791" s="82">
        <f>V791/H791</f>
        <v>0</v>
      </c>
      <c r="V791" s="57">
        <f t="shared" si="332"/>
        <v>0</v>
      </c>
      <c r="W791" s="82">
        <f t="shared" si="312"/>
        <v>0.24801290037049048</v>
      </c>
      <c r="X791" s="57">
        <f t="shared" si="332"/>
        <v>623.25250000000005</v>
      </c>
      <c r="Y791" s="57">
        <f t="shared" si="332"/>
        <v>0</v>
      </c>
      <c r="Z791" s="57">
        <f t="shared" si="332"/>
        <v>0</v>
      </c>
      <c r="AA791" s="57">
        <f t="shared" si="332"/>
        <v>0</v>
      </c>
      <c r="AB791" s="57">
        <f t="shared" si="332"/>
        <v>4462.2610748902607</v>
      </c>
      <c r="AC791" s="141">
        <f>SUM(AC792:AC793)</f>
        <v>38.200000000000003</v>
      </c>
      <c r="AD791" s="141">
        <f>SUM(AD792:AD793)</f>
        <v>661.45249999999999</v>
      </c>
      <c r="AE791" s="141">
        <f>SUM(AE792:AE793)</f>
        <v>3839.0085748902611</v>
      </c>
      <c r="AF791" s="269">
        <f t="shared" si="331"/>
        <v>0.7</v>
      </c>
      <c r="AG791" s="270">
        <f>SUM(AG792:AG793)</f>
        <v>1759.0889399231826</v>
      </c>
      <c r="AH791" s="270"/>
      <c r="AI791" s="57">
        <v>0</v>
      </c>
      <c r="AJ791" s="233">
        <v>0.2632139509786352</v>
      </c>
      <c r="AK791" s="57">
        <v>661.45249999999999</v>
      </c>
      <c r="AL791" s="57"/>
      <c r="AM791" s="433">
        <v>0</v>
      </c>
      <c r="AN791" s="57">
        <v>0</v>
      </c>
    </row>
    <row r="792" spans="2:40" s="1" customFormat="1" ht="15.75" customHeight="1" x14ac:dyDescent="0.25">
      <c r="B792" s="34">
        <v>780</v>
      </c>
      <c r="C792" s="666"/>
      <c r="D792" s="15" t="s">
        <v>573</v>
      </c>
      <c r="E792" s="116"/>
      <c r="F792" s="116">
        <v>23</v>
      </c>
      <c r="G792" s="116">
        <v>20</v>
      </c>
      <c r="H792" s="69">
        <v>1658.0085124028776</v>
      </c>
      <c r="I792" s="69">
        <v>64.8</v>
      </c>
      <c r="J792" s="80">
        <v>0.30659703434397478</v>
      </c>
      <c r="K792" s="69">
        <v>504.3</v>
      </c>
      <c r="L792" s="80">
        <v>0</v>
      </c>
      <c r="M792" s="69">
        <v>0</v>
      </c>
      <c r="N792" s="80">
        <v>0</v>
      </c>
      <c r="O792" s="69">
        <v>0</v>
      </c>
      <c r="P792" s="69">
        <v>0</v>
      </c>
      <c r="Q792" s="69">
        <v>0</v>
      </c>
      <c r="R792" s="69">
        <v>18.100000000000001</v>
      </c>
      <c r="S792" s="69">
        <v>8.6</v>
      </c>
      <c r="T792" s="69">
        <v>220.9864583333333</v>
      </c>
      <c r="U792" s="80">
        <v>0</v>
      </c>
      <c r="V792" s="69">
        <v>0</v>
      </c>
      <c r="W792" s="80">
        <f t="shared" si="312"/>
        <v>0.24801290037049045</v>
      </c>
      <c r="X792" s="69">
        <v>411.20749999999998</v>
      </c>
      <c r="Y792" s="69">
        <v>0</v>
      </c>
      <c r="Z792" s="69">
        <v>0</v>
      </c>
      <c r="AA792" s="69">
        <v>0</v>
      </c>
      <c r="AB792" s="60">
        <f>H792+I792+K792+M792+O792+P792+Q792+R792+S792+T792+V792+X792+Y792+Z792+AA792</f>
        <v>2886.0024707362109</v>
      </c>
      <c r="AC792" s="143">
        <v>24.7</v>
      </c>
      <c r="AD792" s="69">
        <f>AC792+Y792+X792+V792</f>
        <v>435.90749999999997</v>
      </c>
      <c r="AE792" s="69">
        <f>H792+I792+K792+M792+O792+Q792+R792+S792+T792+Z792+AA792</f>
        <v>2474.7949707362109</v>
      </c>
      <c r="AF792" s="277">
        <f t="shared" si="331"/>
        <v>0.7</v>
      </c>
      <c r="AG792" s="278">
        <f>H792*AF792</f>
        <v>1160.6059586820143</v>
      </c>
      <c r="AH792" s="278"/>
      <c r="AI792" s="60"/>
      <c r="AJ792" s="238">
        <v>0.26291029071271699</v>
      </c>
      <c r="AK792" s="60">
        <v>435.90749999999997</v>
      </c>
      <c r="AL792" s="69"/>
      <c r="AM792" s="438">
        <v>0</v>
      </c>
      <c r="AN792" s="69">
        <v>0</v>
      </c>
    </row>
    <row r="793" spans="2:40" s="1" customFormat="1" ht="15.75" x14ac:dyDescent="0.25">
      <c r="B793" s="34">
        <v>781</v>
      </c>
      <c r="C793" s="666"/>
      <c r="D793" s="15" t="s">
        <v>574</v>
      </c>
      <c r="E793" s="116">
        <v>1</v>
      </c>
      <c r="F793" s="116">
        <v>15</v>
      </c>
      <c r="G793" s="116">
        <v>11</v>
      </c>
      <c r="H793" s="69">
        <v>854.97568748738342</v>
      </c>
      <c r="I793" s="69">
        <v>37.200000000000003</v>
      </c>
      <c r="J793" s="80">
        <v>0.36218727156971392</v>
      </c>
      <c r="K793" s="69">
        <v>307.2</v>
      </c>
      <c r="L793" s="80">
        <v>0</v>
      </c>
      <c r="M793" s="69">
        <v>0</v>
      </c>
      <c r="N793" s="80">
        <v>0</v>
      </c>
      <c r="O793" s="69">
        <v>0</v>
      </c>
      <c r="P793" s="69">
        <v>0</v>
      </c>
      <c r="Q793" s="69">
        <v>0</v>
      </c>
      <c r="R793" s="69">
        <v>41.99</v>
      </c>
      <c r="S793" s="69">
        <v>2.12</v>
      </c>
      <c r="T793" s="69">
        <v>120.72791666666666</v>
      </c>
      <c r="U793" s="80">
        <v>0</v>
      </c>
      <c r="V793" s="69">
        <v>0</v>
      </c>
      <c r="W793" s="80">
        <f t="shared" ref="W793:W856" si="333">X793/H793</f>
        <v>0.24801290037049045</v>
      </c>
      <c r="X793" s="69">
        <v>212.04500000000002</v>
      </c>
      <c r="Y793" s="69">
        <v>0</v>
      </c>
      <c r="Z793" s="69">
        <v>0</v>
      </c>
      <c r="AA793" s="69">
        <v>0</v>
      </c>
      <c r="AB793" s="60">
        <f>H793+I793+K793+M793+O793+P793+Q793+R793+S793+T793+V793+X793+Y793+Z793+AA793</f>
        <v>1576.2586041540501</v>
      </c>
      <c r="AC793" s="143">
        <v>13.5</v>
      </c>
      <c r="AD793" s="69">
        <f>AC793+Y793+X793+V793</f>
        <v>225.54500000000002</v>
      </c>
      <c r="AE793" s="69">
        <f>H793+I793+K793+M793+O793+Q793+R793+S793+T793+Z793+AA793</f>
        <v>1364.21360415405</v>
      </c>
      <c r="AF793" s="277">
        <f t="shared" si="331"/>
        <v>0.7</v>
      </c>
      <c r="AG793" s="278">
        <f>H793*AF793</f>
        <v>598.48298124116832</v>
      </c>
      <c r="AH793" s="278"/>
      <c r="AI793" s="60"/>
      <c r="AJ793" s="238">
        <v>0.26380282305200442</v>
      </c>
      <c r="AK793" s="60">
        <v>225.54500000000002</v>
      </c>
      <c r="AL793" s="69"/>
      <c r="AM793" s="438">
        <v>0</v>
      </c>
      <c r="AN793" s="69">
        <v>0</v>
      </c>
    </row>
    <row r="794" spans="2:40" s="1" customFormat="1" ht="15.75" x14ac:dyDescent="0.25">
      <c r="B794" s="34">
        <v>782</v>
      </c>
      <c r="C794" s="666" t="s">
        <v>575</v>
      </c>
      <c r="D794" s="26" t="s">
        <v>124</v>
      </c>
      <c r="E794" s="125">
        <f t="shared" ref="E794:AB794" si="334">SUM(E795:E796)</f>
        <v>7</v>
      </c>
      <c r="F794" s="125">
        <f t="shared" si="334"/>
        <v>56</v>
      </c>
      <c r="G794" s="125">
        <f t="shared" si="334"/>
        <v>47</v>
      </c>
      <c r="H794" s="57">
        <f t="shared" si="334"/>
        <v>4138.1133742110524</v>
      </c>
      <c r="I794" s="57">
        <f t="shared" si="334"/>
        <v>177.6</v>
      </c>
      <c r="J794" s="82">
        <f>K794/H794</f>
        <v>0.35157567433187464</v>
      </c>
      <c r="K794" s="57">
        <f t="shared" si="334"/>
        <v>1454.86</v>
      </c>
      <c r="L794" s="82">
        <f>M794/H794</f>
        <v>0</v>
      </c>
      <c r="M794" s="57">
        <f t="shared" si="334"/>
        <v>0</v>
      </c>
      <c r="N794" s="82">
        <f t="shared" si="334"/>
        <v>0</v>
      </c>
      <c r="O794" s="57">
        <f t="shared" si="334"/>
        <v>0</v>
      </c>
      <c r="P794" s="57">
        <f t="shared" si="334"/>
        <v>0</v>
      </c>
      <c r="Q794" s="57">
        <f t="shared" si="334"/>
        <v>0</v>
      </c>
      <c r="R794" s="57">
        <f t="shared" si="334"/>
        <v>138.17000000000002</v>
      </c>
      <c r="S794" s="57">
        <f t="shared" si="334"/>
        <v>12.8</v>
      </c>
      <c r="T794" s="57">
        <f t="shared" si="334"/>
        <v>575.92145833333336</v>
      </c>
      <c r="U794" s="82">
        <f>V794/H794</f>
        <v>0</v>
      </c>
      <c r="V794" s="57">
        <f t="shared" si="334"/>
        <v>0</v>
      </c>
      <c r="W794" s="82">
        <f t="shared" si="333"/>
        <v>0.24801290037049048</v>
      </c>
      <c r="X794" s="57">
        <f t="shared" si="334"/>
        <v>1026.3054999999999</v>
      </c>
      <c r="Y794" s="57">
        <f t="shared" si="334"/>
        <v>0</v>
      </c>
      <c r="Z794" s="57">
        <f t="shared" si="334"/>
        <v>0</v>
      </c>
      <c r="AA794" s="57">
        <f t="shared" si="334"/>
        <v>0</v>
      </c>
      <c r="AB794" s="57">
        <f t="shared" si="334"/>
        <v>7523.7703325443854</v>
      </c>
      <c r="AC794" s="141">
        <f>SUM(AC795:AC796)</f>
        <v>64.3</v>
      </c>
      <c r="AD794" s="141">
        <f>SUM(AD795:AD796)</f>
        <v>1090.6054999999999</v>
      </c>
      <c r="AE794" s="141">
        <f>SUM(AE795:AE796)</f>
        <v>6497.4648325443859</v>
      </c>
      <c r="AF794" s="269">
        <f t="shared" si="331"/>
        <v>0.7</v>
      </c>
      <c r="AG794" s="270">
        <f>SUM(AG795:AG796)</f>
        <v>2896.6793619477367</v>
      </c>
      <c r="AH794" s="270"/>
      <c r="AI794" s="57">
        <v>0</v>
      </c>
      <c r="AJ794" s="233">
        <v>0.26355138232720077</v>
      </c>
      <c r="AK794" s="57">
        <v>1090.6054999999999</v>
      </c>
      <c r="AL794" s="57"/>
      <c r="AM794" s="433">
        <v>0</v>
      </c>
      <c r="AN794" s="57">
        <v>198</v>
      </c>
    </row>
    <row r="795" spans="2:40" s="1" customFormat="1" ht="15.75" customHeight="1" x14ac:dyDescent="0.25">
      <c r="B795" s="34">
        <v>783</v>
      </c>
      <c r="C795" s="666"/>
      <c r="D795" s="15" t="s">
        <v>576</v>
      </c>
      <c r="E795" s="116">
        <v>6</v>
      </c>
      <c r="F795" s="116">
        <v>39</v>
      </c>
      <c r="G795" s="116">
        <v>32</v>
      </c>
      <c r="H795" s="69">
        <v>2788.4638217080669</v>
      </c>
      <c r="I795" s="69">
        <v>111.6</v>
      </c>
      <c r="J795" s="80">
        <v>0.34880526334815459</v>
      </c>
      <c r="K795" s="69">
        <v>964.9</v>
      </c>
      <c r="L795" s="80">
        <v>0</v>
      </c>
      <c r="M795" s="69">
        <v>0</v>
      </c>
      <c r="N795" s="80">
        <v>0</v>
      </c>
      <c r="O795" s="69">
        <v>0</v>
      </c>
      <c r="P795" s="69">
        <v>0</v>
      </c>
      <c r="Q795" s="69">
        <v>0</v>
      </c>
      <c r="R795" s="69">
        <v>83.600000000000009</v>
      </c>
      <c r="S795" s="69">
        <v>8.5</v>
      </c>
      <c r="T795" s="69">
        <v>385.21458333333334</v>
      </c>
      <c r="U795" s="80">
        <v>0</v>
      </c>
      <c r="V795" s="69">
        <v>0</v>
      </c>
      <c r="W795" s="80">
        <f t="shared" si="333"/>
        <v>0.24801290037049048</v>
      </c>
      <c r="X795" s="69">
        <v>691.57499999999993</v>
      </c>
      <c r="Y795" s="69">
        <v>0</v>
      </c>
      <c r="Z795" s="69">
        <v>0</v>
      </c>
      <c r="AA795" s="69">
        <v>0</v>
      </c>
      <c r="AB795" s="60">
        <f>H795+I795+K795+M795+O795+P795+Q795+R795+S795+T795+V795+X795+Y795+Z795+AA795</f>
        <v>5033.8534050414</v>
      </c>
      <c r="AC795" s="143">
        <v>43</v>
      </c>
      <c r="AD795" s="69">
        <f>AC795+Y795+X795+V795</f>
        <v>734.57499999999993</v>
      </c>
      <c r="AE795" s="69">
        <f>H795+I795+K795+M795+O795+Q795+R795+S795+T795+Z795+AA795</f>
        <v>4342.2784050414002</v>
      </c>
      <c r="AF795" s="277">
        <f t="shared" si="331"/>
        <v>0.7</v>
      </c>
      <c r="AG795" s="278">
        <f>H795*AF795</f>
        <v>1951.9246751956466</v>
      </c>
      <c r="AH795" s="278"/>
      <c r="AI795" s="60"/>
      <c r="AJ795" s="238">
        <v>0.26343357739891271</v>
      </c>
      <c r="AK795" s="60">
        <v>734.57499999999993</v>
      </c>
      <c r="AL795" s="69">
        <v>151</v>
      </c>
      <c r="AM795" s="438">
        <v>7.0999999999999994E-2</v>
      </c>
      <c r="AN795" s="69">
        <v>198</v>
      </c>
    </row>
    <row r="796" spans="2:40" s="1" customFormat="1" ht="15.75" x14ac:dyDescent="0.25">
      <c r="B796" s="34">
        <v>784</v>
      </c>
      <c r="C796" s="666"/>
      <c r="D796" s="15" t="s">
        <v>577</v>
      </c>
      <c r="E796" s="116">
        <v>1</v>
      </c>
      <c r="F796" s="116">
        <v>17</v>
      </c>
      <c r="G796" s="116">
        <v>15</v>
      </c>
      <c r="H796" s="69">
        <v>1349.6495525029857</v>
      </c>
      <c r="I796" s="69">
        <v>66</v>
      </c>
      <c r="J796" s="80">
        <v>0.36593617850778459</v>
      </c>
      <c r="K796" s="69">
        <v>489.96</v>
      </c>
      <c r="L796" s="80">
        <v>0</v>
      </c>
      <c r="M796" s="69">
        <v>0</v>
      </c>
      <c r="N796" s="80">
        <v>0</v>
      </c>
      <c r="O796" s="69">
        <v>0</v>
      </c>
      <c r="P796" s="69">
        <v>0</v>
      </c>
      <c r="Q796" s="69">
        <v>0</v>
      </c>
      <c r="R796" s="69">
        <v>54.57</v>
      </c>
      <c r="S796" s="69">
        <v>4.3</v>
      </c>
      <c r="T796" s="69">
        <v>190.706875</v>
      </c>
      <c r="U796" s="80">
        <v>0</v>
      </c>
      <c r="V796" s="69">
        <v>0</v>
      </c>
      <c r="W796" s="80">
        <f t="shared" si="333"/>
        <v>0.24801290037049045</v>
      </c>
      <c r="X796" s="69">
        <v>334.73050000000001</v>
      </c>
      <c r="Y796" s="69">
        <v>0</v>
      </c>
      <c r="Z796" s="69">
        <v>0</v>
      </c>
      <c r="AA796" s="69">
        <v>0</v>
      </c>
      <c r="AB796" s="60">
        <f>H796+I796+K796+M796+O796+P796+Q796+R796+S796+T796+V796+X796+Y796+Z796+AA796</f>
        <v>2489.9169275029858</v>
      </c>
      <c r="AC796" s="143">
        <v>21.3</v>
      </c>
      <c r="AD796" s="69">
        <f>AC796+Y796+X796+V796</f>
        <v>356.03050000000002</v>
      </c>
      <c r="AE796" s="69">
        <f>H796+I796+K796+M796+O796+Q796+R796+S796+T796+Z796+AA796</f>
        <v>2155.1864275029857</v>
      </c>
      <c r="AF796" s="277">
        <f t="shared" si="331"/>
        <v>0.7</v>
      </c>
      <c r="AG796" s="278">
        <f>H796*AF796</f>
        <v>944.75468675208992</v>
      </c>
      <c r="AH796" s="278"/>
      <c r="AI796" s="60"/>
      <c r="AJ796" s="238">
        <v>0.26379477497675263</v>
      </c>
      <c r="AK796" s="60">
        <v>356.03050000000002</v>
      </c>
      <c r="AL796" s="69"/>
      <c r="AM796" s="438">
        <v>0</v>
      </c>
      <c r="AN796" s="69">
        <v>0</v>
      </c>
    </row>
    <row r="797" spans="2:40" s="1" customFormat="1" ht="15.75" x14ac:dyDescent="0.25">
      <c r="B797" s="34">
        <v>785</v>
      </c>
      <c r="C797" s="666" t="s">
        <v>578</v>
      </c>
      <c r="D797" s="26" t="s">
        <v>124</v>
      </c>
      <c r="E797" s="125">
        <f t="shared" ref="E797:AB797" si="335">SUM(E798:E800)</f>
        <v>1</v>
      </c>
      <c r="F797" s="125">
        <f t="shared" si="335"/>
        <v>74</v>
      </c>
      <c r="G797" s="125">
        <f t="shared" si="335"/>
        <v>44</v>
      </c>
      <c r="H797" s="57">
        <f t="shared" si="335"/>
        <v>3539.3320213936904</v>
      </c>
      <c r="I797" s="57">
        <f t="shared" si="335"/>
        <v>159.60000000000002</v>
      </c>
      <c r="J797" s="82">
        <f>K797/H797</f>
        <v>0.36290463630880931</v>
      </c>
      <c r="K797" s="57">
        <f t="shared" si="335"/>
        <v>1284.44</v>
      </c>
      <c r="L797" s="82">
        <f>M797/H797</f>
        <v>0</v>
      </c>
      <c r="M797" s="57">
        <f t="shared" si="335"/>
        <v>0</v>
      </c>
      <c r="N797" s="82">
        <f t="shared" si="335"/>
        <v>0</v>
      </c>
      <c r="O797" s="57">
        <f t="shared" si="335"/>
        <v>0</v>
      </c>
      <c r="P797" s="57">
        <f t="shared" si="335"/>
        <v>0</v>
      </c>
      <c r="Q797" s="57">
        <f t="shared" si="335"/>
        <v>0</v>
      </c>
      <c r="R797" s="57">
        <f t="shared" si="335"/>
        <v>98.669999999999987</v>
      </c>
      <c r="S797" s="57">
        <f t="shared" si="335"/>
        <v>4.3</v>
      </c>
      <c r="T797" s="57">
        <f t="shared" si="335"/>
        <v>494.66750000000002</v>
      </c>
      <c r="U797" s="82">
        <f>V797/H797</f>
        <v>0</v>
      </c>
      <c r="V797" s="57">
        <f t="shared" si="335"/>
        <v>0</v>
      </c>
      <c r="W797" s="82">
        <f t="shared" si="333"/>
        <v>0.24801290037049045</v>
      </c>
      <c r="X797" s="57">
        <f t="shared" si="335"/>
        <v>877.8</v>
      </c>
      <c r="Y797" s="57">
        <f t="shared" si="335"/>
        <v>0</v>
      </c>
      <c r="Z797" s="57">
        <f t="shared" si="335"/>
        <v>0</v>
      </c>
      <c r="AA797" s="57">
        <f t="shared" si="335"/>
        <v>0</v>
      </c>
      <c r="AB797" s="57">
        <f t="shared" si="335"/>
        <v>6458.8095213936913</v>
      </c>
      <c r="AC797" s="141">
        <f>SUM(AC798:AC800)</f>
        <v>55.199999999999996</v>
      </c>
      <c r="AD797" s="141">
        <f>SUM(AD798:AD800)</f>
        <v>933</v>
      </c>
      <c r="AE797" s="141">
        <f>SUM(AE798:AE800)</f>
        <v>5581.0095213936911</v>
      </c>
      <c r="AF797" s="269">
        <f t="shared" si="331"/>
        <v>0.7</v>
      </c>
      <c r="AG797" s="270">
        <f>SUM(AG798:AG800)</f>
        <v>2477.5324149755829</v>
      </c>
      <c r="AH797" s="270"/>
      <c r="AI797" s="57">
        <v>0</v>
      </c>
      <c r="AJ797" s="233">
        <v>0.263609063620036</v>
      </c>
      <c r="AK797" s="57">
        <v>933</v>
      </c>
      <c r="AL797" s="57"/>
      <c r="AM797" s="433">
        <v>0</v>
      </c>
      <c r="AN797" s="57">
        <v>0</v>
      </c>
    </row>
    <row r="798" spans="2:40" s="1" customFormat="1" ht="15.75" x14ac:dyDescent="0.25">
      <c r="B798" s="34">
        <v>786</v>
      </c>
      <c r="C798" s="666"/>
      <c r="D798" s="15" t="s">
        <v>579</v>
      </c>
      <c r="E798" s="116"/>
      <c r="F798" s="116">
        <v>42</v>
      </c>
      <c r="G798" s="116">
        <v>19</v>
      </c>
      <c r="H798" s="69">
        <v>1445.0861203776471</v>
      </c>
      <c r="I798" s="69">
        <v>62.4</v>
      </c>
      <c r="J798" s="80">
        <v>0.39797712053571427</v>
      </c>
      <c r="K798" s="69">
        <v>570.54</v>
      </c>
      <c r="L798" s="80">
        <v>0</v>
      </c>
      <c r="M798" s="69">
        <v>0</v>
      </c>
      <c r="N798" s="80">
        <v>0</v>
      </c>
      <c r="O798" s="69">
        <v>0</v>
      </c>
      <c r="P798" s="69">
        <v>0</v>
      </c>
      <c r="Q798" s="69">
        <v>0</v>
      </c>
      <c r="R798" s="69">
        <v>54.57</v>
      </c>
      <c r="S798" s="69">
        <v>4.3</v>
      </c>
      <c r="T798" s="69">
        <v>206.98416666666665</v>
      </c>
      <c r="U798" s="80">
        <v>0</v>
      </c>
      <c r="V798" s="69">
        <v>0</v>
      </c>
      <c r="W798" s="80">
        <f t="shared" si="333"/>
        <v>0.24801290037049045</v>
      </c>
      <c r="X798" s="69">
        <v>358.4</v>
      </c>
      <c r="Y798" s="69">
        <v>0</v>
      </c>
      <c r="Z798" s="69">
        <v>0</v>
      </c>
      <c r="AA798" s="69">
        <v>0</v>
      </c>
      <c r="AB798" s="60">
        <f>H798+I798+K798+M798+O798+P798+Q798+R798+S798+T798+V798+X798+Y798+Z798+AA798</f>
        <v>2702.2802870443143</v>
      </c>
      <c r="AC798" s="143">
        <v>23.1</v>
      </c>
      <c r="AD798" s="69">
        <f>AC798+Y798+X798+V798</f>
        <v>381.5</v>
      </c>
      <c r="AE798" s="69">
        <f>H798+I798+K798+M798+O798+Q798+R798+S798+T798+Z798+AA798</f>
        <v>2343.8802870443142</v>
      </c>
      <c r="AF798" s="277">
        <f t="shared" si="331"/>
        <v>0.7</v>
      </c>
      <c r="AG798" s="278">
        <f>H798*AF798</f>
        <v>1011.560284264353</v>
      </c>
      <c r="AH798" s="278"/>
      <c r="AI798" s="60"/>
      <c r="AJ798" s="238">
        <v>0.26399810683968222</v>
      </c>
      <c r="AK798" s="60">
        <v>381.5</v>
      </c>
      <c r="AL798" s="69"/>
      <c r="AM798" s="438">
        <v>0</v>
      </c>
      <c r="AN798" s="69">
        <v>0</v>
      </c>
    </row>
    <row r="799" spans="2:40" s="1" customFormat="1" ht="15.75" customHeight="1" x14ac:dyDescent="0.25">
      <c r="B799" s="34">
        <v>787</v>
      </c>
      <c r="C799" s="666"/>
      <c r="D799" s="15" t="s">
        <v>580</v>
      </c>
      <c r="E799" s="116">
        <v>1</v>
      </c>
      <c r="F799" s="116">
        <v>17</v>
      </c>
      <c r="G799" s="116">
        <v>14</v>
      </c>
      <c r="H799" s="69">
        <v>1177.6605150929165</v>
      </c>
      <c r="I799" s="69">
        <v>54</v>
      </c>
      <c r="J799" s="80">
        <v>0.32243430625695457</v>
      </c>
      <c r="K799" s="69">
        <v>376.7</v>
      </c>
      <c r="L799" s="80">
        <v>0</v>
      </c>
      <c r="M799" s="69">
        <v>0</v>
      </c>
      <c r="N799" s="80">
        <v>0</v>
      </c>
      <c r="O799" s="69">
        <v>0</v>
      </c>
      <c r="P799" s="69">
        <v>0</v>
      </c>
      <c r="Q799" s="69">
        <v>0</v>
      </c>
      <c r="R799" s="69">
        <v>14.7</v>
      </c>
      <c r="S799" s="69">
        <v>0</v>
      </c>
      <c r="T799" s="69">
        <v>158.81458333333336</v>
      </c>
      <c r="U799" s="80">
        <v>0</v>
      </c>
      <c r="V799" s="69">
        <v>0</v>
      </c>
      <c r="W799" s="80">
        <f t="shared" si="333"/>
        <v>0.24801290037049048</v>
      </c>
      <c r="X799" s="69">
        <v>292.07499999999999</v>
      </c>
      <c r="Y799" s="69">
        <v>0</v>
      </c>
      <c r="Z799" s="69">
        <v>0</v>
      </c>
      <c r="AA799" s="69">
        <v>0</v>
      </c>
      <c r="AB799" s="60">
        <f>H799+I799+K799+M799+O799+P799+Q799+R799+S799+T799+V799+X799+Y799+Z799+AA799</f>
        <v>2073.95009842625</v>
      </c>
      <c r="AC799" s="143">
        <v>17.7</v>
      </c>
      <c r="AD799" s="69">
        <f>AC799+Y799+X799+V799</f>
        <v>309.77499999999998</v>
      </c>
      <c r="AE799" s="69">
        <f>H799+I799+K799+M799+O799+Q799+R799+S799+T799+Z799+AA799</f>
        <v>1781.8750984262499</v>
      </c>
      <c r="AF799" s="277">
        <f t="shared" si="331"/>
        <v>0.7</v>
      </c>
      <c r="AG799" s="278">
        <f>H799*AF799</f>
        <v>824.36236056504151</v>
      </c>
      <c r="AH799" s="278"/>
      <c r="AI799" s="60"/>
      <c r="AJ799" s="238">
        <v>0.26304269866393454</v>
      </c>
      <c r="AK799" s="60">
        <v>309.77499999999998</v>
      </c>
      <c r="AL799" s="69"/>
      <c r="AM799" s="438">
        <v>0</v>
      </c>
      <c r="AN799" s="69">
        <v>0</v>
      </c>
    </row>
    <row r="800" spans="2:40" s="1" customFormat="1" ht="15.75" x14ac:dyDescent="0.25">
      <c r="B800" s="34">
        <v>788</v>
      </c>
      <c r="C800" s="666"/>
      <c r="D800" s="15" t="s">
        <v>581</v>
      </c>
      <c r="E800" s="116"/>
      <c r="F800" s="116">
        <v>15</v>
      </c>
      <c r="G800" s="116">
        <v>11</v>
      </c>
      <c r="H800" s="69">
        <v>916.58538592312675</v>
      </c>
      <c r="I800" s="69">
        <v>43.2</v>
      </c>
      <c r="J800" s="80">
        <v>0.37083470801715601</v>
      </c>
      <c r="K800" s="69">
        <v>337.19999999999993</v>
      </c>
      <c r="L800" s="80">
        <v>0</v>
      </c>
      <c r="M800" s="69">
        <v>0</v>
      </c>
      <c r="N800" s="80">
        <v>0</v>
      </c>
      <c r="O800" s="69">
        <v>0</v>
      </c>
      <c r="P800" s="69">
        <v>0</v>
      </c>
      <c r="Q800" s="69">
        <v>0</v>
      </c>
      <c r="R800" s="69">
        <v>29.4</v>
      </c>
      <c r="S800" s="69">
        <v>0</v>
      </c>
      <c r="T800" s="69">
        <v>128.86874999999998</v>
      </c>
      <c r="U800" s="80">
        <v>0</v>
      </c>
      <c r="V800" s="69">
        <v>0</v>
      </c>
      <c r="W800" s="80">
        <f t="shared" si="333"/>
        <v>0.24801290037049045</v>
      </c>
      <c r="X800" s="69">
        <v>227.32499999999999</v>
      </c>
      <c r="Y800" s="69">
        <v>0</v>
      </c>
      <c r="Z800" s="69">
        <v>0</v>
      </c>
      <c r="AA800" s="69">
        <v>0</v>
      </c>
      <c r="AB800" s="60">
        <f>H800+I800+K800+M800+O800+P800+Q800+R800+S800+T800+V800+X800+Y800+Z800+AA800</f>
        <v>1682.5791359231268</v>
      </c>
      <c r="AC800" s="143">
        <v>14.4</v>
      </c>
      <c r="AD800" s="69">
        <f>AC800+Y800+X800+V800</f>
        <v>241.72499999999999</v>
      </c>
      <c r="AE800" s="69">
        <f>H800+I800+K800+M800+O800+Q800+R800+S800+T800+Z800+AA800</f>
        <v>1455.2541359231268</v>
      </c>
      <c r="AF800" s="277">
        <f t="shared" si="331"/>
        <v>0.7</v>
      </c>
      <c r="AG800" s="278">
        <f>H800*AF800</f>
        <v>641.60977014618868</v>
      </c>
      <c r="AH800" s="278"/>
      <c r="AI800" s="60"/>
      <c r="AJ800" s="238">
        <v>0.26372338432665482</v>
      </c>
      <c r="AK800" s="60">
        <v>241.72499999999999</v>
      </c>
      <c r="AL800" s="69"/>
      <c r="AM800" s="438">
        <v>0</v>
      </c>
      <c r="AN800" s="69">
        <v>0</v>
      </c>
    </row>
    <row r="801" spans="2:40" s="1" customFormat="1" ht="15.75" x14ac:dyDescent="0.25">
      <c r="B801" s="34">
        <v>789</v>
      </c>
      <c r="C801" s="666" t="s">
        <v>582</v>
      </c>
      <c r="D801" s="26" t="s">
        <v>124</v>
      </c>
      <c r="E801" s="125">
        <f t="shared" ref="E801:AB801" si="336">SUM(E802:E805)</f>
        <v>8</v>
      </c>
      <c r="F801" s="125">
        <f t="shared" si="336"/>
        <v>76</v>
      </c>
      <c r="G801" s="125">
        <f t="shared" si="336"/>
        <v>71</v>
      </c>
      <c r="H801" s="57">
        <f t="shared" si="336"/>
        <v>6193.5387139352542</v>
      </c>
      <c r="I801" s="57">
        <f t="shared" si="336"/>
        <v>248.59999999999997</v>
      </c>
      <c r="J801" s="82">
        <f>K801/H801</f>
        <v>0.34060011528686351</v>
      </c>
      <c r="K801" s="57">
        <f t="shared" si="336"/>
        <v>2109.52</v>
      </c>
      <c r="L801" s="82">
        <f>M801/H801</f>
        <v>0</v>
      </c>
      <c r="M801" s="57">
        <f t="shared" si="336"/>
        <v>0</v>
      </c>
      <c r="N801" s="82">
        <f t="shared" si="336"/>
        <v>0</v>
      </c>
      <c r="O801" s="57">
        <f t="shared" si="336"/>
        <v>0</v>
      </c>
      <c r="P801" s="57">
        <f t="shared" si="336"/>
        <v>0</v>
      </c>
      <c r="Q801" s="57">
        <f t="shared" si="336"/>
        <v>0</v>
      </c>
      <c r="R801" s="57">
        <f t="shared" si="336"/>
        <v>102.89999999999999</v>
      </c>
      <c r="S801" s="57">
        <f t="shared" si="336"/>
        <v>14.8</v>
      </c>
      <c r="T801" s="57">
        <f t="shared" si="336"/>
        <v>846.35062499999992</v>
      </c>
      <c r="U801" s="82">
        <f>V801/H801</f>
        <v>0</v>
      </c>
      <c r="V801" s="57">
        <f t="shared" si="336"/>
        <v>0</v>
      </c>
      <c r="W801" s="82">
        <f t="shared" si="333"/>
        <v>0.24801290037049048</v>
      </c>
      <c r="X801" s="57">
        <f t="shared" si="336"/>
        <v>1536.0774999999999</v>
      </c>
      <c r="Y801" s="57">
        <f t="shared" si="336"/>
        <v>9.3583333333333325</v>
      </c>
      <c r="Z801" s="57">
        <f t="shared" si="336"/>
        <v>0</v>
      </c>
      <c r="AA801" s="57">
        <f t="shared" si="336"/>
        <v>0</v>
      </c>
      <c r="AB801" s="57">
        <f t="shared" si="336"/>
        <v>11061.145172268587</v>
      </c>
      <c r="AC801" s="141">
        <f>SUM(AC802:AC805)</f>
        <v>94.600000000000009</v>
      </c>
      <c r="AD801" s="141">
        <f>SUM(AD802:AD805)</f>
        <v>1640.0358333333334</v>
      </c>
      <c r="AE801" s="141">
        <f>SUM(AE802:AE805)</f>
        <v>9515.709338935254</v>
      </c>
      <c r="AF801" s="269">
        <f t="shared" si="331"/>
        <v>0.7</v>
      </c>
      <c r="AG801" s="270">
        <f>SUM(AG802:AG805)</f>
        <v>4335.4770997546784</v>
      </c>
      <c r="AH801" s="270"/>
      <c r="AI801" s="57">
        <v>1500</v>
      </c>
      <c r="AJ801" s="233">
        <v>0.50698574407363561</v>
      </c>
      <c r="AK801" s="57">
        <v>3140.0358333333334</v>
      </c>
      <c r="AL801" s="57"/>
      <c r="AM801" s="433">
        <v>0</v>
      </c>
      <c r="AN801" s="57">
        <v>147.1</v>
      </c>
    </row>
    <row r="802" spans="2:40" s="1" customFormat="1" ht="15.75" x14ac:dyDescent="0.25">
      <c r="B802" s="34">
        <v>790</v>
      </c>
      <c r="C802" s="666"/>
      <c r="D802" s="15" t="s">
        <v>583</v>
      </c>
      <c r="E802" s="116">
        <v>1</v>
      </c>
      <c r="F802" s="116">
        <v>16</v>
      </c>
      <c r="G802" s="116">
        <v>16</v>
      </c>
      <c r="H802" s="69">
        <v>1431.4174765492983</v>
      </c>
      <c r="I802" s="69">
        <v>62.4</v>
      </c>
      <c r="J802" s="80">
        <v>0.40373510605335056</v>
      </c>
      <c r="K802" s="69">
        <v>573.31999999999994</v>
      </c>
      <c r="L802" s="80">
        <v>0</v>
      </c>
      <c r="M802" s="69">
        <v>0</v>
      </c>
      <c r="N802" s="80">
        <v>0</v>
      </c>
      <c r="O802" s="69">
        <v>0</v>
      </c>
      <c r="P802" s="69">
        <v>0</v>
      </c>
      <c r="Q802" s="69">
        <v>0</v>
      </c>
      <c r="R802" s="69">
        <v>12.6</v>
      </c>
      <c r="S802" s="69">
        <v>2.1</v>
      </c>
      <c r="T802" s="69">
        <v>202.1225</v>
      </c>
      <c r="U802" s="80">
        <v>0</v>
      </c>
      <c r="V802" s="69">
        <v>0</v>
      </c>
      <c r="W802" s="80">
        <f t="shared" si="333"/>
        <v>0.24801290037049048</v>
      </c>
      <c r="X802" s="69">
        <v>355.01</v>
      </c>
      <c r="Y802" s="69">
        <v>0</v>
      </c>
      <c r="Z802" s="69">
        <v>0</v>
      </c>
      <c r="AA802" s="69">
        <v>0</v>
      </c>
      <c r="AB802" s="60">
        <f>H802+I802+K802+M802+O802+P802+Q802+R802+S802+T802+V802+X802+Y802+Z802+AA802</f>
        <v>2638.9699765492978</v>
      </c>
      <c r="AC802" s="143">
        <v>22.6</v>
      </c>
      <c r="AD802" s="69">
        <f>AC802+Y802+X802+V802</f>
        <v>377.61</v>
      </c>
      <c r="AE802" s="69">
        <f>H802+I802+K802+M802+O802+Q802+R802+S802+T802+Z802+AA802</f>
        <v>2283.9599765492981</v>
      </c>
      <c r="AF802" s="277">
        <f t="shared" si="331"/>
        <v>0.7</v>
      </c>
      <c r="AG802" s="278">
        <f>H802*AF802</f>
        <v>1001.9922335845088</v>
      </c>
      <c r="AH802" s="278"/>
      <c r="AI802" s="60">
        <v>500</v>
      </c>
      <c r="AJ802" s="238">
        <v>0.6131055505313826</v>
      </c>
      <c r="AK802" s="60">
        <v>877.61</v>
      </c>
      <c r="AL802" s="69"/>
      <c r="AM802" s="438">
        <v>0</v>
      </c>
      <c r="AN802" s="69">
        <v>0</v>
      </c>
    </row>
    <row r="803" spans="2:40" s="1" customFormat="1" ht="15.75" x14ac:dyDescent="0.25">
      <c r="B803" s="34">
        <v>791</v>
      </c>
      <c r="C803" s="666"/>
      <c r="D803" s="15" t="s">
        <v>584</v>
      </c>
      <c r="E803" s="116">
        <v>2</v>
      </c>
      <c r="F803" s="116">
        <v>17</v>
      </c>
      <c r="G803" s="116">
        <v>15</v>
      </c>
      <c r="H803" s="69">
        <v>1358.1954789319486</v>
      </c>
      <c r="I803" s="69">
        <v>49.199999999999996</v>
      </c>
      <c r="J803" s="80">
        <v>0.29375092771263173</v>
      </c>
      <c r="K803" s="69">
        <v>395.79999999999995</v>
      </c>
      <c r="L803" s="80">
        <v>0</v>
      </c>
      <c r="M803" s="69">
        <v>0</v>
      </c>
      <c r="N803" s="80">
        <v>0</v>
      </c>
      <c r="O803" s="69">
        <v>0</v>
      </c>
      <c r="P803" s="69">
        <v>0</v>
      </c>
      <c r="Q803" s="69">
        <v>0</v>
      </c>
      <c r="R803" s="69">
        <v>25.2</v>
      </c>
      <c r="S803" s="69">
        <v>4.2</v>
      </c>
      <c r="T803" s="69">
        <v>179.88750000000002</v>
      </c>
      <c r="U803" s="80">
        <v>0</v>
      </c>
      <c r="V803" s="69">
        <v>0</v>
      </c>
      <c r="W803" s="80">
        <f t="shared" si="333"/>
        <v>0.24801290037049048</v>
      </c>
      <c r="X803" s="69">
        <v>336.84999999999997</v>
      </c>
      <c r="Y803" s="69">
        <v>0</v>
      </c>
      <c r="Z803" s="69">
        <v>0</v>
      </c>
      <c r="AA803" s="69">
        <v>0</v>
      </c>
      <c r="AB803" s="60">
        <f>H803+I803+K803+M803+O803+P803+Q803+R803+S803+T803+V803+X803+Y803+Z803+AA803</f>
        <v>2349.3329789319487</v>
      </c>
      <c r="AC803" s="143">
        <v>20.100000000000001</v>
      </c>
      <c r="AD803" s="69">
        <f>AC803+Y803+X803+V803</f>
        <v>356.95</v>
      </c>
      <c r="AE803" s="69">
        <f>H803+I803+K803+M803+O803+Q803+R803+S803+T803+Z803+AA803</f>
        <v>2012.4829789319488</v>
      </c>
      <c r="AF803" s="277">
        <f t="shared" si="331"/>
        <v>0.7</v>
      </c>
      <c r="AG803" s="278">
        <f>H803*AF803</f>
        <v>950.73683525236402</v>
      </c>
      <c r="AH803" s="278"/>
      <c r="AI803" s="60">
        <v>400</v>
      </c>
      <c r="AJ803" s="238">
        <v>0.55732036495604209</v>
      </c>
      <c r="AK803" s="60">
        <v>756.95</v>
      </c>
      <c r="AL803" s="69"/>
      <c r="AM803" s="438">
        <v>0</v>
      </c>
      <c r="AN803" s="69">
        <v>0</v>
      </c>
    </row>
    <row r="804" spans="2:40" s="1" customFormat="1" ht="15.75" customHeight="1" x14ac:dyDescent="0.25">
      <c r="B804" s="34">
        <v>792</v>
      </c>
      <c r="C804" s="666"/>
      <c r="D804" s="15" t="s">
        <v>585</v>
      </c>
      <c r="E804" s="116">
        <v>3</v>
      </c>
      <c r="F804" s="116">
        <v>27</v>
      </c>
      <c r="G804" s="116">
        <v>25</v>
      </c>
      <c r="H804" s="69">
        <v>2072.3720388423581</v>
      </c>
      <c r="I804" s="69">
        <v>94.8</v>
      </c>
      <c r="J804" s="80">
        <v>0.33119315141787059</v>
      </c>
      <c r="K804" s="69">
        <v>680.9</v>
      </c>
      <c r="L804" s="80">
        <v>0</v>
      </c>
      <c r="M804" s="69">
        <v>0</v>
      </c>
      <c r="N804" s="80">
        <v>0</v>
      </c>
      <c r="O804" s="69">
        <v>0</v>
      </c>
      <c r="P804" s="69">
        <v>0</v>
      </c>
      <c r="Q804" s="69">
        <v>0</v>
      </c>
      <c r="R804" s="69">
        <v>50.3</v>
      </c>
      <c r="S804" s="69">
        <v>8.5</v>
      </c>
      <c r="T804" s="69">
        <v>283.69791666666663</v>
      </c>
      <c r="U804" s="80">
        <v>0</v>
      </c>
      <c r="V804" s="69">
        <v>0</v>
      </c>
      <c r="W804" s="80">
        <f t="shared" si="333"/>
        <v>0.24801290037049045</v>
      </c>
      <c r="X804" s="69">
        <v>513.97499999999991</v>
      </c>
      <c r="Y804" s="69">
        <v>0</v>
      </c>
      <c r="Z804" s="69">
        <v>0</v>
      </c>
      <c r="AA804" s="69">
        <v>0</v>
      </c>
      <c r="AB804" s="60">
        <f>H804+I804+K804+M804+O804+P804+Q804+R804+S804+T804+V804+X804+Y804+Z804+AA804</f>
        <v>3704.5449555090249</v>
      </c>
      <c r="AC804" s="143">
        <v>31.7</v>
      </c>
      <c r="AD804" s="69">
        <f>AC804+Y804+X804+V804</f>
        <v>545.67499999999995</v>
      </c>
      <c r="AE804" s="69">
        <f>H804+I804+K804+M804+O804+Q804+R804+S804+T804+Z804+AA804</f>
        <v>3190.569955509025</v>
      </c>
      <c r="AF804" s="277">
        <f t="shared" si="331"/>
        <v>0.7</v>
      </c>
      <c r="AG804" s="278">
        <f>H804*AF804</f>
        <v>1450.6604271896506</v>
      </c>
      <c r="AH804" s="278"/>
      <c r="AI804" s="60"/>
      <c r="AJ804" s="238">
        <v>0.26330938160351647</v>
      </c>
      <c r="AK804" s="60">
        <v>545.67499999999995</v>
      </c>
      <c r="AL804" s="69">
        <v>150</v>
      </c>
      <c r="AM804" s="438">
        <v>7.0999999999999994E-2</v>
      </c>
      <c r="AN804" s="69">
        <v>147.1</v>
      </c>
    </row>
    <row r="805" spans="2:40" s="1" customFormat="1" ht="15.75" x14ac:dyDescent="0.25">
      <c r="B805" s="34">
        <v>793</v>
      </c>
      <c r="C805" s="666"/>
      <c r="D805" s="15" t="s">
        <v>977</v>
      </c>
      <c r="E805" s="116">
        <v>2</v>
      </c>
      <c r="F805" s="116">
        <v>16</v>
      </c>
      <c r="G805" s="116">
        <v>15</v>
      </c>
      <c r="H805" s="69">
        <v>1331.5537196116495</v>
      </c>
      <c r="I805" s="69">
        <v>42.2</v>
      </c>
      <c r="J805" s="80">
        <v>0.34785044323489556</v>
      </c>
      <c r="K805" s="69">
        <v>459.5</v>
      </c>
      <c r="L805" s="80">
        <v>0</v>
      </c>
      <c r="M805" s="69">
        <v>0</v>
      </c>
      <c r="N805" s="80">
        <v>0</v>
      </c>
      <c r="O805" s="69">
        <v>0</v>
      </c>
      <c r="P805" s="69">
        <v>0</v>
      </c>
      <c r="Q805" s="69">
        <v>0</v>
      </c>
      <c r="R805" s="69">
        <v>14.8</v>
      </c>
      <c r="S805" s="69">
        <v>0</v>
      </c>
      <c r="T805" s="69">
        <v>180.64270833333333</v>
      </c>
      <c r="U805" s="80">
        <v>0</v>
      </c>
      <c r="V805" s="69">
        <v>0</v>
      </c>
      <c r="W805" s="80">
        <f t="shared" si="333"/>
        <v>0.24801290037049045</v>
      </c>
      <c r="X805" s="69">
        <v>330.24250000000001</v>
      </c>
      <c r="Y805" s="69">
        <v>9.3583333333333325</v>
      </c>
      <c r="Z805" s="69">
        <v>0</v>
      </c>
      <c r="AA805" s="69">
        <v>0</v>
      </c>
      <c r="AB805" s="60">
        <f>H805+I805+K805+M805+O805+P805+Q805+R805+S805+T805+V805+X805+Y805+Z805+AA805</f>
        <v>2368.297261278316</v>
      </c>
      <c r="AC805" s="143">
        <v>20.2</v>
      </c>
      <c r="AD805" s="69">
        <f>AC805+Y805+X805+V805</f>
        <v>359.80083333333334</v>
      </c>
      <c r="AE805" s="69">
        <f>H805+I805+K805+M805+O805+Q805+R805+S805+T805+Z805+AA805</f>
        <v>2028.6964279449828</v>
      </c>
      <c r="AF805" s="277">
        <f t="shared" si="331"/>
        <v>0.7</v>
      </c>
      <c r="AG805" s="278">
        <f>H805*AF805</f>
        <v>932.08760372815459</v>
      </c>
      <c r="AH805" s="278"/>
      <c r="AI805" s="60">
        <v>600</v>
      </c>
      <c r="AJ805" s="238">
        <v>0.72081270113027152</v>
      </c>
      <c r="AK805" s="60">
        <v>959.80083333333334</v>
      </c>
      <c r="AL805" s="69"/>
      <c r="AM805" s="438">
        <v>0</v>
      </c>
      <c r="AN805" s="69">
        <v>0</v>
      </c>
    </row>
    <row r="806" spans="2:40" ht="15.75" x14ac:dyDescent="0.25">
      <c r="B806" s="34">
        <v>794</v>
      </c>
      <c r="C806" s="666" t="s">
        <v>586</v>
      </c>
      <c r="D806" s="26" t="s">
        <v>124</v>
      </c>
      <c r="E806" s="126">
        <f t="shared" ref="E806:AB806" si="337">SUM(E807:E809)</f>
        <v>3</v>
      </c>
      <c r="F806" s="126">
        <f t="shared" si="337"/>
        <v>75</v>
      </c>
      <c r="G806" s="126">
        <f t="shared" si="337"/>
        <v>54</v>
      </c>
      <c r="H806" s="128">
        <f t="shared" si="337"/>
        <v>4776.9087746250334</v>
      </c>
      <c r="I806" s="128">
        <f t="shared" si="337"/>
        <v>198</v>
      </c>
      <c r="J806" s="82">
        <f>K806/H806</f>
        <v>0.29886273055571666</v>
      </c>
      <c r="K806" s="128">
        <f t="shared" si="337"/>
        <v>1427.6399999999999</v>
      </c>
      <c r="L806" s="82">
        <f>M806/H806</f>
        <v>0</v>
      </c>
      <c r="M806" s="128">
        <f t="shared" si="337"/>
        <v>0</v>
      </c>
      <c r="N806" s="83">
        <f t="shared" si="337"/>
        <v>0</v>
      </c>
      <c r="O806" s="128">
        <f t="shared" si="337"/>
        <v>0</v>
      </c>
      <c r="P806" s="128">
        <f t="shared" si="337"/>
        <v>0</v>
      </c>
      <c r="Q806" s="128">
        <f t="shared" si="337"/>
        <v>0</v>
      </c>
      <c r="R806" s="128">
        <f t="shared" si="337"/>
        <v>215.89999999999998</v>
      </c>
      <c r="S806" s="128">
        <f t="shared" si="337"/>
        <v>4.3</v>
      </c>
      <c r="T806" s="128">
        <f t="shared" si="337"/>
        <v>647.45958333333328</v>
      </c>
      <c r="U806" s="82">
        <f>V806/H806</f>
        <v>0</v>
      </c>
      <c r="V806" s="128">
        <f t="shared" si="337"/>
        <v>0</v>
      </c>
      <c r="W806" s="82">
        <f t="shared" si="333"/>
        <v>0.24801290037049042</v>
      </c>
      <c r="X806" s="128">
        <f t="shared" si="337"/>
        <v>1184.7349999999999</v>
      </c>
      <c r="Y806" s="128">
        <f t="shared" si="337"/>
        <v>0</v>
      </c>
      <c r="Z806" s="128">
        <f t="shared" si="337"/>
        <v>0</v>
      </c>
      <c r="AA806" s="128">
        <f t="shared" si="337"/>
        <v>0</v>
      </c>
      <c r="AB806" s="128">
        <f t="shared" si="337"/>
        <v>8454.9433579583656</v>
      </c>
      <c r="AC806" s="148">
        <f>SUM(AC807:AC809)</f>
        <v>72.3</v>
      </c>
      <c r="AD806" s="148">
        <f>SUM(AD807:AD809)</f>
        <v>1257.0349999999999</v>
      </c>
      <c r="AE806" s="148">
        <f>SUM(AE807:AE809)</f>
        <v>7270.2083579583659</v>
      </c>
      <c r="AF806" s="273">
        <f t="shared" si="331"/>
        <v>0.7</v>
      </c>
      <c r="AG806" s="274">
        <f>SUM(AG807:AG809)</f>
        <v>3343.8361422375228</v>
      </c>
      <c r="AH806" s="274"/>
      <c r="AI806" s="128">
        <v>0</v>
      </c>
      <c r="AJ806" s="235">
        <v>0.26314821138669781</v>
      </c>
      <c r="AK806" s="128">
        <v>1257.0349999999999</v>
      </c>
      <c r="AL806" s="128"/>
      <c r="AM806" s="443">
        <v>0</v>
      </c>
      <c r="AN806" s="128">
        <v>0</v>
      </c>
    </row>
    <row r="807" spans="2:40" s="1" customFormat="1" ht="15.75" x14ac:dyDescent="0.25">
      <c r="B807" s="34">
        <v>795</v>
      </c>
      <c r="C807" s="666"/>
      <c r="D807" s="15" t="s">
        <v>587</v>
      </c>
      <c r="E807" s="116"/>
      <c r="F807" s="116">
        <v>15</v>
      </c>
      <c r="G807" s="116">
        <v>12</v>
      </c>
      <c r="H807" s="69">
        <v>959.42589939693414</v>
      </c>
      <c r="I807" s="69">
        <v>63.6</v>
      </c>
      <c r="J807" s="80">
        <v>0.4364152132801008</v>
      </c>
      <c r="K807" s="69">
        <v>415.38</v>
      </c>
      <c r="L807" s="80">
        <v>0</v>
      </c>
      <c r="M807" s="69">
        <v>0</v>
      </c>
      <c r="N807" s="80">
        <v>0</v>
      </c>
      <c r="O807" s="69">
        <v>0</v>
      </c>
      <c r="P807" s="69">
        <v>0</v>
      </c>
      <c r="Q807" s="69">
        <v>0</v>
      </c>
      <c r="R807" s="69">
        <v>14.7</v>
      </c>
      <c r="S807" s="69">
        <v>0</v>
      </c>
      <c r="T807" s="69">
        <v>140.28583333333333</v>
      </c>
      <c r="U807" s="80">
        <v>0</v>
      </c>
      <c r="V807" s="69">
        <v>0</v>
      </c>
      <c r="W807" s="80">
        <f t="shared" si="333"/>
        <v>0.24801290037049048</v>
      </c>
      <c r="X807" s="69">
        <v>237.95000000000005</v>
      </c>
      <c r="Y807" s="69">
        <v>0</v>
      </c>
      <c r="Z807" s="69">
        <v>0</v>
      </c>
      <c r="AA807" s="69">
        <v>0</v>
      </c>
      <c r="AB807" s="60">
        <f>H807+I807+K807+M807+O807+P807+Q807+R807+S807+T807+V807+X807+Y807+Z807+AA807</f>
        <v>1831.3417327302677</v>
      </c>
      <c r="AC807" s="143">
        <v>15.7</v>
      </c>
      <c r="AD807" s="69">
        <f>AC807+Y807+X807+V807</f>
        <v>253.65000000000003</v>
      </c>
      <c r="AE807" s="69">
        <f>H807+I807+K807+M807+O807+Q807+R807+S807+T807+Z807+AA807</f>
        <v>1593.3917327302677</v>
      </c>
      <c r="AF807" s="277">
        <f t="shared" si="331"/>
        <v>0.7</v>
      </c>
      <c r="AG807" s="278">
        <f>H807*AF807</f>
        <v>671.59812957785391</v>
      </c>
      <c r="AH807" s="278"/>
      <c r="AI807" s="60"/>
      <c r="AJ807" s="238">
        <v>0.26437685303204417</v>
      </c>
      <c r="AK807" s="60">
        <v>253.65000000000003</v>
      </c>
      <c r="AL807" s="69"/>
      <c r="AM807" s="438">
        <v>0</v>
      </c>
      <c r="AN807" s="69">
        <v>0</v>
      </c>
    </row>
    <row r="808" spans="2:40" ht="15.75" customHeight="1" x14ac:dyDescent="0.25">
      <c r="B808" s="34">
        <v>796</v>
      </c>
      <c r="C808" s="666"/>
      <c r="D808" s="15" t="s">
        <v>588</v>
      </c>
      <c r="E808" s="116">
        <v>3</v>
      </c>
      <c r="F808" s="116">
        <v>46</v>
      </c>
      <c r="G808" s="116">
        <v>30</v>
      </c>
      <c r="H808" s="69">
        <v>2748.2441396467752</v>
      </c>
      <c r="I808" s="69">
        <v>84</v>
      </c>
      <c r="J808" s="80">
        <v>0.2253154342723005</v>
      </c>
      <c r="K808" s="69">
        <v>614.29999999999995</v>
      </c>
      <c r="L808" s="80">
        <v>0</v>
      </c>
      <c r="M808" s="69">
        <v>0</v>
      </c>
      <c r="N808" s="80">
        <v>0</v>
      </c>
      <c r="O808" s="69">
        <v>0</v>
      </c>
      <c r="P808" s="69">
        <v>0</v>
      </c>
      <c r="Q808" s="69">
        <v>0</v>
      </c>
      <c r="R808" s="69">
        <v>176.1</v>
      </c>
      <c r="S808" s="69">
        <v>0</v>
      </c>
      <c r="T808" s="69">
        <v>356.86666666666662</v>
      </c>
      <c r="U808" s="80">
        <v>0</v>
      </c>
      <c r="V808" s="69">
        <v>0</v>
      </c>
      <c r="W808" s="80">
        <f t="shared" si="333"/>
        <v>0.24801290037049045</v>
      </c>
      <c r="X808" s="69">
        <v>681.59999999999991</v>
      </c>
      <c r="Y808" s="69">
        <v>0</v>
      </c>
      <c r="Z808" s="69">
        <v>0</v>
      </c>
      <c r="AA808" s="69">
        <v>0</v>
      </c>
      <c r="AB808" s="60">
        <f>H808+I808+K808+M808+O808+P808+Q808+R808+S808+T808+V808+X808+Y808+Z808+AA808</f>
        <v>4661.1108063134416</v>
      </c>
      <c r="AC808" s="143">
        <v>39.799999999999997</v>
      </c>
      <c r="AD808" s="69">
        <f>AC808+Y808+X808+V808</f>
        <v>721.39999999999986</v>
      </c>
      <c r="AE808" s="69">
        <f>H808+I808+K808+M808+O808+Q808+R808+S808+T808+Z808+AA808</f>
        <v>3979.5108063134417</v>
      </c>
      <c r="AF808" s="277">
        <f t="shared" si="331"/>
        <v>0.7</v>
      </c>
      <c r="AG808" s="278">
        <f>H808*AF808</f>
        <v>1923.7708977527425</v>
      </c>
      <c r="AH808" s="278"/>
      <c r="AI808" s="60"/>
      <c r="AJ808" s="238">
        <v>0.26249487430644336</v>
      </c>
      <c r="AK808" s="60">
        <v>721.39999999999986</v>
      </c>
      <c r="AL808" s="69"/>
      <c r="AM808" s="438">
        <v>0</v>
      </c>
      <c r="AN808" s="69">
        <v>0</v>
      </c>
    </row>
    <row r="809" spans="2:40" s="1" customFormat="1" ht="15.75" x14ac:dyDescent="0.25">
      <c r="B809" s="34">
        <v>797</v>
      </c>
      <c r="C809" s="666"/>
      <c r="D809" s="15" t="s">
        <v>589</v>
      </c>
      <c r="E809" s="116"/>
      <c r="F809" s="116">
        <v>14</v>
      </c>
      <c r="G809" s="116">
        <v>12</v>
      </c>
      <c r="H809" s="69">
        <v>1069.2387355813235</v>
      </c>
      <c r="I809" s="69">
        <v>50.399999999999991</v>
      </c>
      <c r="J809" s="80">
        <v>0.37517204970115203</v>
      </c>
      <c r="K809" s="69">
        <v>397.96000000000004</v>
      </c>
      <c r="L809" s="80">
        <v>0</v>
      </c>
      <c r="M809" s="69">
        <v>0</v>
      </c>
      <c r="N809" s="80">
        <v>0</v>
      </c>
      <c r="O809" s="69">
        <v>0</v>
      </c>
      <c r="P809" s="69">
        <v>0</v>
      </c>
      <c r="Q809" s="69">
        <v>0</v>
      </c>
      <c r="R809" s="69">
        <v>25.1</v>
      </c>
      <c r="S809" s="69">
        <v>4.3</v>
      </c>
      <c r="T809" s="69">
        <v>150.30708333333334</v>
      </c>
      <c r="U809" s="80">
        <v>0</v>
      </c>
      <c r="V809" s="69">
        <v>0</v>
      </c>
      <c r="W809" s="80">
        <f t="shared" si="333"/>
        <v>0.24801290037049048</v>
      </c>
      <c r="X809" s="69">
        <v>265.185</v>
      </c>
      <c r="Y809" s="69">
        <v>0</v>
      </c>
      <c r="Z809" s="69">
        <v>0</v>
      </c>
      <c r="AA809" s="69">
        <v>0</v>
      </c>
      <c r="AB809" s="60">
        <f>H809+I809+K809+M809+O809+P809+Q809+R809+S809+T809+V809+X809+Y809+Z809+AA809</f>
        <v>1962.4908189146568</v>
      </c>
      <c r="AC809" s="143">
        <v>16.8</v>
      </c>
      <c r="AD809" s="69">
        <f>AC809+Y809+X809+V809</f>
        <v>281.98500000000001</v>
      </c>
      <c r="AE809" s="69">
        <f>H809+I809+K809+M809+O809+Q809+R809+S809+T809+Z809+AA809</f>
        <v>1697.3058189146568</v>
      </c>
      <c r="AF809" s="277">
        <f t="shared" si="331"/>
        <v>0.7</v>
      </c>
      <c r="AG809" s="278">
        <f>H809*AF809</f>
        <v>748.46711490692633</v>
      </c>
      <c r="AH809" s="278"/>
      <c r="AI809" s="60"/>
      <c r="AJ809" s="238">
        <v>0.26372501352253241</v>
      </c>
      <c r="AK809" s="60">
        <v>281.98500000000001</v>
      </c>
      <c r="AL809" s="69"/>
      <c r="AM809" s="438">
        <v>0</v>
      </c>
      <c r="AN809" s="69">
        <v>0</v>
      </c>
    </row>
    <row r="810" spans="2:40" s="1" customFormat="1" ht="15.75" x14ac:dyDescent="0.25">
      <c r="B810" s="34">
        <v>798</v>
      </c>
      <c r="C810" s="666" t="s">
        <v>590</v>
      </c>
      <c r="D810" s="26" t="s">
        <v>124</v>
      </c>
      <c r="E810" s="125">
        <f t="shared" ref="E810:AB810" si="338">SUM(E811:E812)</f>
        <v>5</v>
      </c>
      <c r="F810" s="125">
        <f t="shared" si="338"/>
        <v>61</v>
      </c>
      <c r="G810" s="125">
        <f t="shared" si="338"/>
        <v>48</v>
      </c>
      <c r="H810" s="57">
        <f t="shared" si="338"/>
        <v>3950.4618450749595</v>
      </c>
      <c r="I810" s="57">
        <f t="shared" si="338"/>
        <v>183.8</v>
      </c>
      <c r="J810" s="82">
        <f>K810/H810</f>
        <v>0.32565812567051611</v>
      </c>
      <c r="K810" s="57">
        <f t="shared" si="338"/>
        <v>1286.5</v>
      </c>
      <c r="L810" s="82">
        <f>M810/H810</f>
        <v>0</v>
      </c>
      <c r="M810" s="57">
        <f t="shared" si="338"/>
        <v>0</v>
      </c>
      <c r="N810" s="82">
        <f t="shared" si="338"/>
        <v>0</v>
      </c>
      <c r="O810" s="57">
        <f t="shared" si="338"/>
        <v>0</v>
      </c>
      <c r="P810" s="57">
        <f t="shared" si="338"/>
        <v>0</v>
      </c>
      <c r="Q810" s="57">
        <f t="shared" si="338"/>
        <v>0</v>
      </c>
      <c r="R810" s="57">
        <f t="shared" si="338"/>
        <v>101.89999999999999</v>
      </c>
      <c r="S810" s="57">
        <f t="shared" si="338"/>
        <v>4.2</v>
      </c>
      <c r="T810" s="57">
        <f t="shared" si="338"/>
        <v>539.34395833333338</v>
      </c>
      <c r="U810" s="82">
        <f>V810/H810</f>
        <v>0</v>
      </c>
      <c r="V810" s="57">
        <f t="shared" si="338"/>
        <v>0</v>
      </c>
      <c r="W810" s="82">
        <f t="shared" si="333"/>
        <v>0.24801290037049051</v>
      </c>
      <c r="X810" s="57">
        <f t="shared" si="338"/>
        <v>979.76549999999997</v>
      </c>
      <c r="Y810" s="57">
        <f t="shared" si="338"/>
        <v>0</v>
      </c>
      <c r="Z810" s="57">
        <f t="shared" si="338"/>
        <v>0</v>
      </c>
      <c r="AA810" s="57">
        <f t="shared" si="338"/>
        <v>0</v>
      </c>
      <c r="AB810" s="57">
        <f t="shared" si="338"/>
        <v>7045.9713034082924</v>
      </c>
      <c r="AC810" s="141">
        <f>SUM(AC811:AC812)</f>
        <v>61.199999999999996</v>
      </c>
      <c r="AD810" s="141">
        <f>SUM(AD811:AD812)</f>
        <v>1040.9654999999998</v>
      </c>
      <c r="AE810" s="141">
        <f>SUM(AE811:AE812)</f>
        <v>6066.2058034082929</v>
      </c>
      <c r="AF810" s="269">
        <f t="shared" si="331"/>
        <v>0.7</v>
      </c>
      <c r="AG810" s="270">
        <f>SUM(AG811:AG812)</f>
        <v>2765.3232915524713</v>
      </c>
      <c r="AH810" s="270"/>
      <c r="AI810" s="57">
        <v>0</v>
      </c>
      <c r="AJ810" s="233">
        <v>0.26350475990491373</v>
      </c>
      <c r="AK810" s="57">
        <v>1040.9654999999998</v>
      </c>
      <c r="AL810" s="57"/>
      <c r="AM810" s="433">
        <v>0</v>
      </c>
      <c r="AN810" s="57">
        <v>201.4</v>
      </c>
    </row>
    <row r="811" spans="2:40" s="1" customFormat="1" ht="15.75" x14ac:dyDescent="0.25">
      <c r="B811" s="34">
        <v>799</v>
      </c>
      <c r="C811" s="666"/>
      <c r="D811" s="15" t="s">
        <v>591</v>
      </c>
      <c r="E811" s="116">
        <v>2</v>
      </c>
      <c r="F811" s="116">
        <v>15</v>
      </c>
      <c r="G811" s="116">
        <v>14</v>
      </c>
      <c r="H811" s="69">
        <v>1114.0166482762286</v>
      </c>
      <c r="I811" s="69">
        <v>49.4</v>
      </c>
      <c r="J811" s="80">
        <v>0.3366927201622929</v>
      </c>
      <c r="K811" s="69">
        <v>372.09999999999997</v>
      </c>
      <c r="L811" s="80">
        <v>0</v>
      </c>
      <c r="M811" s="69">
        <v>0</v>
      </c>
      <c r="N811" s="80">
        <v>0</v>
      </c>
      <c r="O811" s="69">
        <v>0</v>
      </c>
      <c r="P811" s="69">
        <v>0</v>
      </c>
      <c r="Q811" s="69">
        <v>0</v>
      </c>
      <c r="R811" s="69">
        <v>14.8</v>
      </c>
      <c r="S811" s="69">
        <v>0</v>
      </c>
      <c r="T811" s="69">
        <v>151.47937499999998</v>
      </c>
      <c r="U811" s="80">
        <v>0</v>
      </c>
      <c r="V811" s="69">
        <v>0</v>
      </c>
      <c r="W811" s="80">
        <f t="shared" si="333"/>
        <v>0.24801290037049048</v>
      </c>
      <c r="X811" s="69">
        <v>276.29050000000001</v>
      </c>
      <c r="Y811" s="69">
        <v>0</v>
      </c>
      <c r="Z811" s="69">
        <v>0</v>
      </c>
      <c r="AA811" s="69">
        <v>0</v>
      </c>
      <c r="AB811" s="60">
        <f>H811+I811+K811+M811+O811+P811+Q811+R811+S811+T811+V811+X811+Y811+Z811+AA811</f>
        <v>1978.0865232762285</v>
      </c>
      <c r="AC811" s="143">
        <v>17.899999999999999</v>
      </c>
      <c r="AD811" s="69">
        <f>AC811+Y811+X811+V811</f>
        <v>294.19049999999999</v>
      </c>
      <c r="AE811" s="69">
        <f>H811+I811+K811+M811+O811+Q811+R811+S811+T811+Z811+AA811</f>
        <v>1701.7960232762284</v>
      </c>
      <c r="AF811" s="277">
        <f t="shared" si="331"/>
        <v>0.7</v>
      </c>
      <c r="AG811" s="278">
        <f>H811*AF811</f>
        <v>779.81165379335994</v>
      </c>
      <c r="AH811" s="278"/>
      <c r="AI811" s="60"/>
      <c r="AJ811" s="238">
        <v>0.26408088286222209</v>
      </c>
      <c r="AK811" s="60">
        <v>294.19049999999999</v>
      </c>
      <c r="AL811" s="69"/>
      <c r="AM811" s="438">
        <v>0</v>
      </c>
      <c r="AN811" s="69">
        <v>0</v>
      </c>
    </row>
    <row r="812" spans="2:40" s="1" customFormat="1" ht="15.75" customHeight="1" x14ac:dyDescent="0.25">
      <c r="B812" s="34">
        <v>800</v>
      </c>
      <c r="C812" s="666"/>
      <c r="D812" s="15" t="s">
        <v>592</v>
      </c>
      <c r="E812" s="116">
        <v>3</v>
      </c>
      <c r="F812" s="116">
        <v>46</v>
      </c>
      <c r="G812" s="116">
        <v>34</v>
      </c>
      <c r="H812" s="69">
        <v>2836.4451967987311</v>
      </c>
      <c r="I812" s="69">
        <v>134.4</v>
      </c>
      <c r="J812" s="80">
        <v>0.32495824300792497</v>
      </c>
      <c r="K812" s="69">
        <v>914.4</v>
      </c>
      <c r="L812" s="80">
        <v>0</v>
      </c>
      <c r="M812" s="69">
        <v>0</v>
      </c>
      <c r="N812" s="80">
        <v>0</v>
      </c>
      <c r="O812" s="69">
        <v>0</v>
      </c>
      <c r="P812" s="69">
        <v>0</v>
      </c>
      <c r="Q812" s="69">
        <v>0</v>
      </c>
      <c r="R812" s="69">
        <v>87.1</v>
      </c>
      <c r="S812" s="69">
        <v>4.2</v>
      </c>
      <c r="T812" s="69">
        <v>387.86458333333337</v>
      </c>
      <c r="U812" s="80">
        <v>0</v>
      </c>
      <c r="V812" s="69">
        <v>0</v>
      </c>
      <c r="W812" s="80">
        <f t="shared" si="333"/>
        <v>0.24801290037049045</v>
      </c>
      <c r="X812" s="69">
        <v>703.47499999999991</v>
      </c>
      <c r="Y812" s="69">
        <v>0</v>
      </c>
      <c r="Z812" s="69">
        <v>0</v>
      </c>
      <c r="AA812" s="69">
        <v>0</v>
      </c>
      <c r="AB812" s="60">
        <f>H812+I812+K812+M812+O812+P812+Q812+R812+S812+T812+V812+X812+Y812+Z812+AA812</f>
        <v>5067.8847801320644</v>
      </c>
      <c r="AC812" s="143">
        <v>43.3</v>
      </c>
      <c r="AD812" s="69">
        <f>AC812+Y812+X812+V812</f>
        <v>746.77499999999986</v>
      </c>
      <c r="AE812" s="69">
        <f>H812+I812+K812+M812+O812+Q812+R812+S812+T812+Z812+AA812</f>
        <v>4364.409780132064</v>
      </c>
      <c r="AF812" s="277">
        <f t="shared" si="331"/>
        <v>0.7</v>
      </c>
      <c r="AG812" s="278">
        <f>H812*AF812</f>
        <v>1985.5116377591116</v>
      </c>
      <c r="AH812" s="278"/>
      <c r="AI812" s="60"/>
      <c r="AJ812" s="238">
        <v>0.2632784870452724</v>
      </c>
      <c r="AK812" s="60">
        <v>746.77499999999986</v>
      </c>
      <c r="AL812" s="69">
        <v>157</v>
      </c>
      <c r="AM812" s="438">
        <v>7.0999999999999994E-2</v>
      </c>
      <c r="AN812" s="69">
        <v>201.4</v>
      </c>
    </row>
    <row r="813" spans="2:40" s="1" customFormat="1" ht="31.5" x14ac:dyDescent="0.25">
      <c r="B813" s="34">
        <v>801</v>
      </c>
      <c r="C813" s="470" t="s">
        <v>593</v>
      </c>
      <c r="D813" s="19" t="s">
        <v>594</v>
      </c>
      <c r="E813" s="106">
        <v>6</v>
      </c>
      <c r="F813" s="106">
        <v>37</v>
      </c>
      <c r="G813" s="106">
        <v>32</v>
      </c>
      <c r="H813" s="137">
        <v>2616.194556939276</v>
      </c>
      <c r="I813" s="137">
        <v>100.8</v>
      </c>
      <c r="J813" s="98">
        <v>0.35620713570162593</v>
      </c>
      <c r="K813" s="137">
        <v>924.50000000000011</v>
      </c>
      <c r="L813" s="98">
        <v>0</v>
      </c>
      <c r="M813" s="137">
        <v>0</v>
      </c>
      <c r="N813" s="98">
        <v>0</v>
      </c>
      <c r="O813" s="137">
        <v>0</v>
      </c>
      <c r="P813" s="137">
        <v>0</v>
      </c>
      <c r="Q813" s="137">
        <v>0</v>
      </c>
      <c r="R813" s="137">
        <v>108.8</v>
      </c>
      <c r="S813" s="164">
        <v>8.5</v>
      </c>
      <c r="T813" s="164">
        <v>365.57083333333338</v>
      </c>
      <c r="U813" s="165">
        <v>0</v>
      </c>
      <c r="V813" s="164">
        <v>0</v>
      </c>
      <c r="W813" s="165">
        <f t="shared" si="333"/>
        <v>0.24801290037049048</v>
      </c>
      <c r="X813" s="319">
        <v>648.85000000000014</v>
      </c>
      <c r="Y813" s="164">
        <v>0</v>
      </c>
      <c r="Z813" s="164">
        <v>0</v>
      </c>
      <c r="AA813" s="164">
        <v>0</v>
      </c>
      <c r="AB813" s="164">
        <f>H813+I813+K813+M813+O813+P813+Q813+R813+S813+T813+V813+X813+Y813+Z813+AA813</f>
        <v>4773.2153902726104</v>
      </c>
      <c r="AC813" s="151">
        <v>40.799999999999997</v>
      </c>
      <c r="AD813" s="164">
        <f>AC813+Y813+X813+V813</f>
        <v>689.65000000000009</v>
      </c>
      <c r="AE813" s="164">
        <f>H813+I813+K813+M813+O813+Q813+R813+S813+T813+Z813+AA813</f>
        <v>4124.3653902726101</v>
      </c>
      <c r="AF813" s="286">
        <f t="shared" si="331"/>
        <v>0.7</v>
      </c>
      <c r="AG813" s="287">
        <f>H813*AF813</f>
        <v>1831.3361898574931</v>
      </c>
      <c r="AH813" s="287"/>
      <c r="AI813" s="164"/>
      <c r="AJ813" s="242">
        <v>0.26360807080297255</v>
      </c>
      <c r="AK813" s="164">
        <v>689.65000000000009</v>
      </c>
      <c r="AL813" s="164"/>
      <c r="AM813" s="439">
        <v>0</v>
      </c>
      <c r="AN813" s="164">
        <v>0</v>
      </c>
    </row>
    <row r="814" spans="2:40" s="1" customFormat="1" ht="15.75" x14ac:dyDescent="0.25">
      <c r="B814" s="34">
        <v>802</v>
      </c>
      <c r="C814" s="666" t="s">
        <v>595</v>
      </c>
      <c r="D814" s="26" t="s">
        <v>124</v>
      </c>
      <c r="E814" s="125">
        <f t="shared" ref="E814:AB814" si="339">SUM(E815:E816)</f>
        <v>8</v>
      </c>
      <c r="F814" s="125">
        <f t="shared" si="339"/>
        <v>72</v>
      </c>
      <c r="G814" s="125">
        <f t="shared" si="339"/>
        <v>52</v>
      </c>
      <c r="H814" s="57">
        <f t="shared" si="339"/>
        <v>4743.9669397938796</v>
      </c>
      <c r="I814" s="57">
        <f t="shared" si="339"/>
        <v>139.19999999999999</v>
      </c>
      <c r="J814" s="82">
        <f>K814/H814</f>
        <v>0.28432322929691511</v>
      </c>
      <c r="K814" s="57">
        <f t="shared" si="339"/>
        <v>1348.82</v>
      </c>
      <c r="L814" s="82">
        <f>M814/H814</f>
        <v>0</v>
      </c>
      <c r="M814" s="57">
        <f t="shared" si="339"/>
        <v>0</v>
      </c>
      <c r="N814" s="82">
        <f t="shared" si="339"/>
        <v>0</v>
      </c>
      <c r="O814" s="57">
        <f t="shared" si="339"/>
        <v>0</v>
      </c>
      <c r="P814" s="57">
        <f t="shared" si="339"/>
        <v>0</v>
      </c>
      <c r="Q814" s="57">
        <f t="shared" si="339"/>
        <v>0</v>
      </c>
      <c r="R814" s="57">
        <f t="shared" si="339"/>
        <v>119.6</v>
      </c>
      <c r="S814" s="57">
        <f t="shared" si="339"/>
        <v>12.59</v>
      </c>
      <c r="T814" s="57">
        <f t="shared" si="339"/>
        <v>625.25291666666669</v>
      </c>
      <c r="U814" s="82">
        <f>V814/H814</f>
        <v>0</v>
      </c>
      <c r="V814" s="57">
        <f t="shared" si="339"/>
        <v>0</v>
      </c>
      <c r="W814" s="82">
        <f t="shared" si="333"/>
        <v>0.24801290037049048</v>
      </c>
      <c r="X814" s="57">
        <f t="shared" si="339"/>
        <v>1176.5650000000001</v>
      </c>
      <c r="Y814" s="57">
        <f t="shared" si="339"/>
        <v>10.025</v>
      </c>
      <c r="Z814" s="57">
        <f t="shared" si="339"/>
        <v>0</v>
      </c>
      <c r="AA814" s="57">
        <f t="shared" si="339"/>
        <v>0</v>
      </c>
      <c r="AB814" s="57">
        <f t="shared" si="339"/>
        <v>8176.0198564605462</v>
      </c>
      <c r="AC814" s="141">
        <f>SUM(AC815:AC816)</f>
        <v>69.900000000000006</v>
      </c>
      <c r="AD814" s="141">
        <f>SUM(AD815:AD816)</f>
        <v>1256.4900000000002</v>
      </c>
      <c r="AE814" s="141">
        <f>SUM(AE815:AE816)</f>
        <v>6989.4298564605469</v>
      </c>
      <c r="AF814" s="269">
        <f t="shared" si="331"/>
        <v>0.7</v>
      </c>
      <c r="AG814" s="270">
        <f>SUM(AG815:AG816)</f>
        <v>3320.7768578557157</v>
      </c>
      <c r="AH814" s="270"/>
      <c r="AI814" s="57">
        <v>0</v>
      </c>
      <c r="AJ814" s="233">
        <v>0.26486061474420675</v>
      </c>
      <c r="AK814" s="57">
        <v>1256.4900000000002</v>
      </c>
      <c r="AL814" s="57"/>
      <c r="AM814" s="433">
        <v>0</v>
      </c>
      <c r="AN814" s="57">
        <v>241.8</v>
      </c>
    </row>
    <row r="815" spans="2:40" s="1" customFormat="1" ht="15.75" customHeight="1" x14ac:dyDescent="0.25">
      <c r="B815" s="34">
        <v>803</v>
      </c>
      <c r="C815" s="666"/>
      <c r="D815" s="15" t="s">
        <v>596</v>
      </c>
      <c r="E815" s="116">
        <v>2</v>
      </c>
      <c r="F815" s="116">
        <v>14</v>
      </c>
      <c r="G815" s="116">
        <v>13</v>
      </c>
      <c r="H815" s="69">
        <v>1338.2368397135633</v>
      </c>
      <c r="I815" s="69">
        <v>49.2</v>
      </c>
      <c r="J815" s="80">
        <v>0.28705935522747816</v>
      </c>
      <c r="K815" s="69">
        <v>381.09999999999997</v>
      </c>
      <c r="L815" s="80">
        <v>0</v>
      </c>
      <c r="M815" s="69">
        <v>0</v>
      </c>
      <c r="N815" s="80">
        <v>0</v>
      </c>
      <c r="O815" s="69">
        <v>0</v>
      </c>
      <c r="P815" s="69">
        <v>0</v>
      </c>
      <c r="Q815" s="69">
        <v>0</v>
      </c>
      <c r="R815" s="69">
        <v>12.6</v>
      </c>
      <c r="S815" s="69">
        <v>4.0999999999999996</v>
      </c>
      <c r="T815" s="69">
        <v>175.54166666666666</v>
      </c>
      <c r="U815" s="80">
        <v>0</v>
      </c>
      <c r="V815" s="69">
        <v>0</v>
      </c>
      <c r="W815" s="80">
        <f t="shared" si="333"/>
        <v>0.24801290037049045</v>
      </c>
      <c r="X815" s="69">
        <v>331.9</v>
      </c>
      <c r="Y815" s="69">
        <v>0</v>
      </c>
      <c r="Z815" s="69">
        <v>0</v>
      </c>
      <c r="AA815" s="69">
        <v>0</v>
      </c>
      <c r="AB815" s="60">
        <f>H815+I815+K815+M815+O815+P815+Q815+R815+S815+T815+V815+X815+Y815+Z815+AA815</f>
        <v>2292.6785063802299</v>
      </c>
      <c r="AC815" s="143">
        <v>19.600000000000001</v>
      </c>
      <c r="AD815" s="69">
        <f>AC815+Y815+X815+V815</f>
        <v>351.5</v>
      </c>
      <c r="AE815" s="69">
        <f>H815+I815+K815+M815+O815+Q815+R815+S815+T815+Z815+AA815</f>
        <v>1960.7785063802298</v>
      </c>
      <c r="AF815" s="277">
        <f t="shared" si="331"/>
        <v>0.7</v>
      </c>
      <c r="AG815" s="278">
        <f>H815*AF815</f>
        <v>936.76578779949421</v>
      </c>
      <c r="AH815" s="278"/>
      <c r="AI815" s="60"/>
      <c r="AJ815" s="238">
        <v>0.26265903730107681</v>
      </c>
      <c r="AK815" s="60">
        <v>351.5</v>
      </c>
      <c r="AL815" s="69"/>
      <c r="AM815" s="438">
        <v>0</v>
      </c>
      <c r="AN815" s="69">
        <v>0</v>
      </c>
    </row>
    <row r="816" spans="2:40" s="1" customFormat="1" ht="15.75" x14ac:dyDescent="0.25">
      <c r="B816" s="34">
        <v>804</v>
      </c>
      <c r="C816" s="666"/>
      <c r="D816" s="15" t="s">
        <v>597</v>
      </c>
      <c r="E816" s="116">
        <v>6</v>
      </c>
      <c r="F816" s="116">
        <v>58</v>
      </c>
      <c r="G816" s="116">
        <v>39</v>
      </c>
      <c r="H816" s="69">
        <v>3405.7301000803163</v>
      </c>
      <c r="I816" s="69">
        <v>90</v>
      </c>
      <c r="J816" s="80">
        <v>0.28642124392510637</v>
      </c>
      <c r="K816" s="69">
        <v>967.72</v>
      </c>
      <c r="L816" s="80">
        <v>0</v>
      </c>
      <c r="M816" s="69">
        <v>0</v>
      </c>
      <c r="N816" s="80">
        <v>0</v>
      </c>
      <c r="O816" s="69">
        <v>0</v>
      </c>
      <c r="P816" s="69">
        <v>0</v>
      </c>
      <c r="Q816" s="69">
        <v>0</v>
      </c>
      <c r="R816" s="69">
        <v>107</v>
      </c>
      <c r="S816" s="69">
        <v>8.49</v>
      </c>
      <c r="T816" s="69">
        <v>449.71125000000001</v>
      </c>
      <c r="U816" s="80">
        <v>0</v>
      </c>
      <c r="V816" s="69">
        <v>0</v>
      </c>
      <c r="W816" s="80">
        <f t="shared" si="333"/>
        <v>0.24801290037049048</v>
      </c>
      <c r="X816" s="69">
        <v>844.66500000000008</v>
      </c>
      <c r="Y816" s="69">
        <v>10.025</v>
      </c>
      <c r="Z816" s="69">
        <v>0</v>
      </c>
      <c r="AA816" s="69">
        <v>0</v>
      </c>
      <c r="AB816" s="60">
        <f>H816+I816+K816+M816+O816+P816+Q816+R816+S816+T816+V816+X816+Y816+Z816+AA816</f>
        <v>5883.3413500803163</v>
      </c>
      <c r="AC816" s="143">
        <v>50.3</v>
      </c>
      <c r="AD816" s="69">
        <f>AC816+Y816+X816+V816</f>
        <v>904.99000000000012</v>
      </c>
      <c r="AE816" s="69">
        <f>H816+I816+K816+M816+O816+Q816+R816+S816+T816+Z816+AA816</f>
        <v>5028.6513500803167</v>
      </c>
      <c r="AF816" s="277">
        <f t="shared" si="331"/>
        <v>0.7</v>
      </c>
      <c r="AG816" s="278">
        <f>H816*AF816</f>
        <v>2384.0110700562213</v>
      </c>
      <c r="AH816" s="278"/>
      <c r="AI816" s="60"/>
      <c r="AJ816" s="238">
        <v>0.26572569563825921</v>
      </c>
      <c r="AK816" s="60">
        <v>904.99000000000012</v>
      </c>
      <c r="AL816" s="69">
        <v>185</v>
      </c>
      <c r="AM816" s="438">
        <v>7.0999999999999994E-2</v>
      </c>
      <c r="AN816" s="69">
        <v>241.8</v>
      </c>
    </row>
    <row r="817" spans="2:40" s="1" customFormat="1" ht="15.75" x14ac:dyDescent="0.25">
      <c r="B817" s="34">
        <v>805</v>
      </c>
      <c r="C817" s="666" t="s">
        <v>598</v>
      </c>
      <c r="D817" s="26" t="s">
        <v>124</v>
      </c>
      <c r="E817" s="125">
        <f t="shared" ref="E817:AB817" si="340">SUM(E818:E819)</f>
        <v>6</v>
      </c>
      <c r="F817" s="125">
        <f t="shared" si="340"/>
        <v>51</v>
      </c>
      <c r="G817" s="125">
        <f t="shared" si="340"/>
        <v>39</v>
      </c>
      <c r="H817" s="57">
        <f t="shared" si="340"/>
        <v>3290.1312745467585</v>
      </c>
      <c r="I817" s="57">
        <f t="shared" si="340"/>
        <v>198.79999999999998</v>
      </c>
      <c r="J817" s="82">
        <f>K817/H817</f>
        <v>0.34486161958881284</v>
      </c>
      <c r="K817" s="57">
        <f t="shared" si="340"/>
        <v>1134.6400000000001</v>
      </c>
      <c r="L817" s="82">
        <f>M817/H817</f>
        <v>0</v>
      </c>
      <c r="M817" s="57">
        <f t="shared" si="340"/>
        <v>0</v>
      </c>
      <c r="N817" s="82">
        <f t="shared" si="340"/>
        <v>0</v>
      </c>
      <c r="O817" s="57">
        <f t="shared" si="340"/>
        <v>0</v>
      </c>
      <c r="P817" s="57">
        <f t="shared" si="340"/>
        <v>0</v>
      </c>
      <c r="Q817" s="57">
        <f t="shared" si="340"/>
        <v>0</v>
      </c>
      <c r="R817" s="57">
        <f t="shared" si="340"/>
        <v>79.67</v>
      </c>
      <c r="S817" s="57">
        <f t="shared" si="340"/>
        <v>8.6</v>
      </c>
      <c r="T817" s="57">
        <f t="shared" si="340"/>
        <v>458.47375</v>
      </c>
      <c r="U817" s="82">
        <f>V817/H817</f>
        <v>0</v>
      </c>
      <c r="V817" s="57">
        <f t="shared" si="340"/>
        <v>0</v>
      </c>
      <c r="W817" s="82">
        <f t="shared" si="333"/>
        <v>0.24801290037049042</v>
      </c>
      <c r="X817" s="57">
        <f t="shared" si="340"/>
        <v>815.99499999999989</v>
      </c>
      <c r="Y817" s="57">
        <f t="shared" si="340"/>
        <v>0</v>
      </c>
      <c r="Z817" s="57">
        <f t="shared" si="340"/>
        <v>0</v>
      </c>
      <c r="AA817" s="57">
        <f t="shared" si="340"/>
        <v>0</v>
      </c>
      <c r="AB817" s="57">
        <f t="shared" si="340"/>
        <v>5986.3100245467585</v>
      </c>
      <c r="AC817" s="141">
        <f>SUM(AC818:AC819)</f>
        <v>50.1</v>
      </c>
      <c r="AD817" s="141">
        <f>SUM(AD818:AD819)</f>
        <v>866.09500000000003</v>
      </c>
      <c r="AE817" s="141">
        <f>SUM(AE818:AE819)</f>
        <v>5170.3150245467587</v>
      </c>
      <c r="AF817" s="269">
        <f t="shared" si="331"/>
        <v>0.7</v>
      </c>
      <c r="AG817" s="270">
        <f>SUM(AG818:AG819)</f>
        <v>2303.0918921827306</v>
      </c>
      <c r="AH817" s="270"/>
      <c r="AI817" s="57">
        <v>0</v>
      </c>
      <c r="AJ817" s="233">
        <v>0.26324025630840869</v>
      </c>
      <c r="AK817" s="57">
        <v>866.09500000000003</v>
      </c>
      <c r="AL817" s="57"/>
      <c r="AM817" s="433">
        <v>0</v>
      </c>
      <c r="AN817" s="57">
        <v>162.30000000000001</v>
      </c>
    </row>
    <row r="818" spans="2:40" s="1" customFormat="1" ht="15.75" customHeight="1" x14ac:dyDescent="0.25">
      <c r="B818" s="34">
        <v>806</v>
      </c>
      <c r="C818" s="666"/>
      <c r="D818" s="15" t="s">
        <v>599</v>
      </c>
      <c r="E818" s="116">
        <v>5</v>
      </c>
      <c r="F818" s="116">
        <v>39</v>
      </c>
      <c r="G818" s="116">
        <v>28</v>
      </c>
      <c r="H818" s="69">
        <v>2286.5242056073075</v>
      </c>
      <c r="I818" s="69">
        <v>153.19999999999999</v>
      </c>
      <c r="J818" s="80">
        <v>0.35010911014614149</v>
      </c>
      <c r="K818" s="69">
        <v>794.17000000000007</v>
      </c>
      <c r="L818" s="80">
        <v>0</v>
      </c>
      <c r="M818" s="69">
        <v>0</v>
      </c>
      <c r="N818" s="80">
        <v>0</v>
      </c>
      <c r="O818" s="69">
        <v>0</v>
      </c>
      <c r="P818" s="69">
        <v>0</v>
      </c>
      <c r="Q818" s="69">
        <v>0</v>
      </c>
      <c r="R818" s="69">
        <v>54.57</v>
      </c>
      <c r="S818" s="69">
        <v>4.3</v>
      </c>
      <c r="T818" s="69">
        <v>320.13979166666667</v>
      </c>
      <c r="U818" s="80">
        <v>0</v>
      </c>
      <c r="V818" s="69">
        <v>0</v>
      </c>
      <c r="W818" s="80">
        <f t="shared" si="333"/>
        <v>0.24801290037049045</v>
      </c>
      <c r="X818" s="69">
        <v>567.08749999999998</v>
      </c>
      <c r="Y818" s="69">
        <v>0</v>
      </c>
      <c r="Z818" s="69">
        <v>0</v>
      </c>
      <c r="AA818" s="69">
        <v>0</v>
      </c>
      <c r="AB818" s="60">
        <f>H818+I818+K818+M818+O818+P818+Q818+R818+S818+T818+V818+X818+Y818+Z818+AA818</f>
        <v>4179.9914972739743</v>
      </c>
      <c r="AC818" s="143">
        <v>34.700000000000003</v>
      </c>
      <c r="AD818" s="69">
        <f>AC818+Y818+X818+V818</f>
        <v>601.78750000000002</v>
      </c>
      <c r="AE818" s="69">
        <f>H818+I818+K818+M818+O818+Q818+R818+S818+T818+Z818+AA818</f>
        <v>3612.9039972739743</v>
      </c>
      <c r="AF818" s="277">
        <f t="shared" si="331"/>
        <v>0.7</v>
      </c>
      <c r="AG818" s="278">
        <f>H818*AF818</f>
        <v>1600.5669439251151</v>
      </c>
      <c r="AH818" s="278"/>
      <c r="AI818" s="60"/>
      <c r="AJ818" s="238">
        <v>0.26318877295251003</v>
      </c>
      <c r="AK818" s="60">
        <v>601.78750000000002</v>
      </c>
      <c r="AL818" s="69">
        <v>201</v>
      </c>
      <c r="AM818" s="438">
        <v>7.0999999999999994E-2</v>
      </c>
      <c r="AN818" s="69">
        <v>162.30000000000001</v>
      </c>
    </row>
    <row r="819" spans="2:40" s="1" customFormat="1" ht="15.75" x14ac:dyDescent="0.25">
      <c r="B819" s="34">
        <v>807</v>
      </c>
      <c r="C819" s="666"/>
      <c r="D819" s="15" t="s">
        <v>600</v>
      </c>
      <c r="E819" s="116">
        <v>1</v>
      </c>
      <c r="F819" s="116">
        <v>12</v>
      </c>
      <c r="G819" s="116">
        <v>11</v>
      </c>
      <c r="H819" s="69">
        <v>1003.6070689394508</v>
      </c>
      <c r="I819" s="69">
        <v>45.6</v>
      </c>
      <c r="J819" s="80">
        <v>0.34196438435965176</v>
      </c>
      <c r="K819" s="69">
        <v>340.47</v>
      </c>
      <c r="L819" s="80">
        <v>0</v>
      </c>
      <c r="M819" s="69">
        <v>0</v>
      </c>
      <c r="N819" s="80">
        <v>0</v>
      </c>
      <c r="O819" s="69">
        <v>0</v>
      </c>
      <c r="P819" s="69">
        <v>0</v>
      </c>
      <c r="Q819" s="69">
        <v>0</v>
      </c>
      <c r="R819" s="69">
        <v>25.1</v>
      </c>
      <c r="S819" s="69">
        <v>4.3</v>
      </c>
      <c r="T819" s="69">
        <v>138.33395833333333</v>
      </c>
      <c r="U819" s="80">
        <v>0</v>
      </c>
      <c r="V819" s="69">
        <v>0</v>
      </c>
      <c r="W819" s="80">
        <f t="shared" si="333"/>
        <v>0.24801290037049048</v>
      </c>
      <c r="X819" s="69">
        <v>248.90749999999997</v>
      </c>
      <c r="Y819" s="69">
        <v>0</v>
      </c>
      <c r="Z819" s="69">
        <v>0</v>
      </c>
      <c r="AA819" s="69">
        <v>0</v>
      </c>
      <c r="AB819" s="60">
        <f>H819+I819+K819+M819+O819+P819+Q819+R819+S819+T819+V819+X819+Y819+Z819+AA819</f>
        <v>1806.318527272784</v>
      </c>
      <c r="AC819" s="143">
        <v>15.4</v>
      </c>
      <c r="AD819" s="69">
        <f>AC819+Y819+X819+V819</f>
        <v>264.30749999999995</v>
      </c>
      <c r="AE819" s="69">
        <f>H819+I819+K819+M819+O819+Q819+R819+S819+T819+Z819+AA819</f>
        <v>1557.4110272727839</v>
      </c>
      <c r="AF819" s="277">
        <f t="shared" si="331"/>
        <v>0.7</v>
      </c>
      <c r="AG819" s="278">
        <f>H819*AF819</f>
        <v>702.52494825761551</v>
      </c>
      <c r="AH819" s="278"/>
      <c r="AI819" s="60"/>
      <c r="AJ819" s="238">
        <v>0.26335755115725079</v>
      </c>
      <c r="AK819" s="60">
        <v>264.30749999999995</v>
      </c>
      <c r="AL819" s="69"/>
      <c r="AM819" s="438">
        <v>0</v>
      </c>
      <c r="AN819" s="69">
        <v>0</v>
      </c>
    </row>
    <row r="820" spans="2:40" ht="15.75" x14ac:dyDescent="0.25">
      <c r="B820" s="34">
        <v>808</v>
      </c>
      <c r="C820" s="666" t="s">
        <v>601</v>
      </c>
      <c r="D820" s="26" t="s">
        <v>124</v>
      </c>
      <c r="E820" s="125">
        <f t="shared" ref="E820:AB820" si="341">SUM(E821:E822)</f>
        <v>37</v>
      </c>
      <c r="F820" s="125">
        <f t="shared" si="341"/>
        <v>158</v>
      </c>
      <c r="G820" s="125">
        <f t="shared" si="341"/>
        <v>127</v>
      </c>
      <c r="H820" s="57">
        <f t="shared" si="341"/>
        <v>11808.266810416513</v>
      </c>
      <c r="I820" s="57">
        <f t="shared" si="341"/>
        <v>274.8</v>
      </c>
      <c r="J820" s="82">
        <f>K820/H820</f>
        <v>0.26808337335395455</v>
      </c>
      <c r="K820" s="57">
        <f t="shared" si="341"/>
        <v>3165.6</v>
      </c>
      <c r="L820" s="82">
        <f>M820/H820</f>
        <v>0</v>
      </c>
      <c r="M820" s="57">
        <f t="shared" si="341"/>
        <v>0</v>
      </c>
      <c r="N820" s="82">
        <f t="shared" si="341"/>
        <v>0</v>
      </c>
      <c r="O820" s="57">
        <f t="shared" si="341"/>
        <v>0</v>
      </c>
      <c r="P820" s="57">
        <f t="shared" si="341"/>
        <v>0</v>
      </c>
      <c r="Q820" s="57">
        <f t="shared" si="341"/>
        <v>0</v>
      </c>
      <c r="R820" s="57">
        <f t="shared" si="341"/>
        <v>247.7</v>
      </c>
      <c r="S820" s="57">
        <f t="shared" si="341"/>
        <v>25.5</v>
      </c>
      <c r="T820" s="57">
        <f t="shared" si="341"/>
        <v>1529.7177083333331</v>
      </c>
      <c r="U820" s="82">
        <f>V820/H820</f>
        <v>0</v>
      </c>
      <c r="V820" s="57">
        <f t="shared" si="341"/>
        <v>0</v>
      </c>
      <c r="W820" s="82">
        <f t="shared" si="333"/>
        <v>0.24801290037049048</v>
      </c>
      <c r="X820" s="57">
        <f t="shared" si="341"/>
        <v>2928.6025</v>
      </c>
      <c r="Y820" s="57">
        <f t="shared" si="341"/>
        <v>0</v>
      </c>
      <c r="Z820" s="57">
        <f t="shared" si="341"/>
        <v>0</v>
      </c>
      <c r="AA820" s="57">
        <f t="shared" si="341"/>
        <v>0</v>
      </c>
      <c r="AB820" s="57">
        <f t="shared" si="341"/>
        <v>19980.18701874985</v>
      </c>
      <c r="AC820" s="141">
        <f>SUM(AC821:AC822)</f>
        <v>170.7</v>
      </c>
      <c r="AD820" s="141">
        <f>SUM(AD821:AD822)</f>
        <v>3099.3025000000002</v>
      </c>
      <c r="AE820" s="141">
        <f>SUM(AE821:AE822)</f>
        <v>17051.584518749849</v>
      </c>
      <c r="AF820" s="269">
        <f t="shared" si="331"/>
        <v>0.7</v>
      </c>
      <c r="AG820" s="270">
        <f>SUM(AG821:AG822)</f>
        <v>8265.78676729156</v>
      </c>
      <c r="AH820" s="270"/>
      <c r="AI820" s="57">
        <v>6390.5</v>
      </c>
      <c r="AJ820" s="233">
        <v>0.80365752674462698</v>
      </c>
      <c r="AK820" s="57">
        <v>9489.8024999999998</v>
      </c>
      <c r="AL820" s="57"/>
      <c r="AM820" s="433">
        <v>0</v>
      </c>
      <c r="AN820" s="57">
        <v>838.40000000000009</v>
      </c>
    </row>
    <row r="821" spans="2:40" ht="15.75" x14ac:dyDescent="0.25">
      <c r="B821" s="34">
        <v>809</v>
      </c>
      <c r="C821" s="666"/>
      <c r="D821" s="15" t="s">
        <v>978</v>
      </c>
      <c r="E821" s="116">
        <v>17</v>
      </c>
      <c r="F821" s="116">
        <v>74</v>
      </c>
      <c r="G821" s="116">
        <v>55</v>
      </c>
      <c r="H821" s="69">
        <v>5254.8476230596443</v>
      </c>
      <c r="I821" s="69">
        <v>120</v>
      </c>
      <c r="J821" s="80">
        <v>0.28276949519286099</v>
      </c>
      <c r="K821" s="69">
        <v>1474.1</v>
      </c>
      <c r="L821" s="80">
        <v>0</v>
      </c>
      <c r="M821" s="69">
        <v>0</v>
      </c>
      <c r="N821" s="80">
        <v>0</v>
      </c>
      <c r="O821" s="69">
        <v>0</v>
      </c>
      <c r="P821" s="69">
        <v>0</v>
      </c>
      <c r="Q821" s="69">
        <v>0</v>
      </c>
      <c r="R821" s="69">
        <v>110.69999999999999</v>
      </c>
      <c r="S821" s="69">
        <v>8.5</v>
      </c>
      <c r="T821" s="69">
        <v>685.80416666666656</v>
      </c>
      <c r="U821" s="80">
        <v>0</v>
      </c>
      <c r="V821" s="69">
        <v>0</v>
      </c>
      <c r="W821" s="80">
        <f t="shared" si="333"/>
        <v>0.24801290037049048</v>
      </c>
      <c r="X821" s="69">
        <v>1303.2700000000002</v>
      </c>
      <c r="Y821" s="69">
        <v>0</v>
      </c>
      <c r="Z821" s="69">
        <v>0</v>
      </c>
      <c r="AA821" s="69">
        <v>0</v>
      </c>
      <c r="AB821" s="60">
        <f>H821+I821+K821+M821+O821+P821+Q821+R821+S821+T821+V821+X821+Y821+Z821+AA821</f>
        <v>8957.2217897263108</v>
      </c>
      <c r="AC821" s="143">
        <v>76.5</v>
      </c>
      <c r="AD821" s="69">
        <f>AC821+Y821+X821+V821</f>
        <v>1379.7700000000002</v>
      </c>
      <c r="AE821" s="69">
        <f>H821+I821+K821+M821+O821+Q821+R821+S821+T821+Z821+AA821</f>
        <v>7653.9517897263113</v>
      </c>
      <c r="AF821" s="277">
        <f t="shared" si="331"/>
        <v>0.7</v>
      </c>
      <c r="AG821" s="278">
        <f>H821*AF821</f>
        <v>3678.3933361417508</v>
      </c>
      <c r="AH821" s="278"/>
      <c r="AI821" s="60">
        <v>2390.5</v>
      </c>
      <c r="AJ821" s="238">
        <v>0.71748417279600474</v>
      </c>
      <c r="AK821" s="60">
        <v>3770.2700000000004</v>
      </c>
      <c r="AL821" s="69">
        <v>249</v>
      </c>
      <c r="AM821" s="438">
        <v>7.0999999999999994E-2</v>
      </c>
      <c r="AN821" s="69">
        <v>373.1</v>
      </c>
    </row>
    <row r="822" spans="2:40" s="1" customFormat="1" ht="15.75" customHeight="1" x14ac:dyDescent="0.25">
      <c r="B822" s="34">
        <v>810</v>
      </c>
      <c r="C822" s="666"/>
      <c r="D822" s="15" t="s">
        <v>979</v>
      </c>
      <c r="E822" s="116">
        <v>20</v>
      </c>
      <c r="F822" s="116">
        <v>84</v>
      </c>
      <c r="G822" s="116">
        <v>72</v>
      </c>
      <c r="H822" s="69">
        <v>6553.4191873568698</v>
      </c>
      <c r="I822" s="69">
        <v>154.80000000000001</v>
      </c>
      <c r="J822" s="80">
        <v>0.26017753290480561</v>
      </c>
      <c r="K822" s="69">
        <v>1691.5</v>
      </c>
      <c r="L822" s="80">
        <v>0</v>
      </c>
      <c r="M822" s="69">
        <v>0</v>
      </c>
      <c r="N822" s="80">
        <v>0</v>
      </c>
      <c r="O822" s="69">
        <v>0</v>
      </c>
      <c r="P822" s="69">
        <v>0</v>
      </c>
      <c r="Q822" s="69">
        <v>0</v>
      </c>
      <c r="R822" s="69">
        <v>137</v>
      </c>
      <c r="S822" s="69">
        <v>17</v>
      </c>
      <c r="T822" s="69">
        <v>843.91354166666656</v>
      </c>
      <c r="U822" s="80">
        <v>0</v>
      </c>
      <c r="V822" s="69">
        <v>0</v>
      </c>
      <c r="W822" s="80">
        <f t="shared" si="333"/>
        <v>0.24801290037049048</v>
      </c>
      <c r="X822" s="69">
        <v>1625.3325</v>
      </c>
      <c r="Y822" s="69">
        <v>0</v>
      </c>
      <c r="Z822" s="69">
        <v>0</v>
      </c>
      <c r="AA822" s="69">
        <v>0</v>
      </c>
      <c r="AB822" s="60">
        <f>H822+I822+K822+M822+O822+P822+Q822+R822+S822+T822+V822+X822+Y822+Z822+AA822</f>
        <v>11022.965229023537</v>
      </c>
      <c r="AC822" s="143">
        <v>94.2</v>
      </c>
      <c r="AD822" s="69">
        <f>AC822+Y822+X822+V822</f>
        <v>1719.5325</v>
      </c>
      <c r="AE822" s="69">
        <f>H822+I822+K822+M822+O822+Q822+R822+S822+T822+Z822+AA822</f>
        <v>9397.6327290235367</v>
      </c>
      <c r="AF822" s="277">
        <f t="shared" si="331"/>
        <v>0.7</v>
      </c>
      <c r="AG822" s="278">
        <f>H822*AF822</f>
        <v>4587.3934311498087</v>
      </c>
      <c r="AH822" s="278"/>
      <c r="AI822" s="60">
        <v>4000</v>
      </c>
      <c r="AJ822" s="238">
        <v>0.87275547870253156</v>
      </c>
      <c r="AK822" s="60">
        <v>5719.5325000000003</v>
      </c>
      <c r="AL822" s="69">
        <v>162</v>
      </c>
      <c r="AM822" s="438">
        <v>7.0999999999999994E-2</v>
      </c>
      <c r="AN822" s="69">
        <v>465.3</v>
      </c>
    </row>
    <row r="823" spans="2:40" ht="47.25" x14ac:dyDescent="0.25">
      <c r="B823" s="34">
        <v>811</v>
      </c>
      <c r="C823" s="470" t="s">
        <v>602</v>
      </c>
      <c r="D823" s="19" t="s">
        <v>980</v>
      </c>
      <c r="E823" s="106">
        <v>16</v>
      </c>
      <c r="F823" s="106">
        <v>95</v>
      </c>
      <c r="G823" s="106">
        <v>71</v>
      </c>
      <c r="H823" s="137">
        <v>6191.0086036100956</v>
      </c>
      <c r="I823" s="137">
        <v>172.8</v>
      </c>
      <c r="J823" s="98">
        <v>0.25810023120257902</v>
      </c>
      <c r="K823" s="137">
        <v>1585.1999999999998</v>
      </c>
      <c r="L823" s="98">
        <v>0</v>
      </c>
      <c r="M823" s="137">
        <v>0</v>
      </c>
      <c r="N823" s="98">
        <v>0</v>
      </c>
      <c r="O823" s="137">
        <v>0</v>
      </c>
      <c r="P823" s="137">
        <v>0</v>
      </c>
      <c r="Q823" s="137">
        <v>0</v>
      </c>
      <c r="R823" s="137">
        <v>199.4</v>
      </c>
      <c r="S823" s="164">
        <v>17</v>
      </c>
      <c r="T823" s="164">
        <v>804.30416666666656</v>
      </c>
      <c r="U823" s="165">
        <v>0</v>
      </c>
      <c r="V823" s="164">
        <v>0</v>
      </c>
      <c r="W823" s="165">
        <f t="shared" si="333"/>
        <v>0.24801290037049048</v>
      </c>
      <c r="X823" s="319">
        <v>1535.45</v>
      </c>
      <c r="Y823" s="164">
        <v>0</v>
      </c>
      <c r="Z823" s="164">
        <v>0</v>
      </c>
      <c r="AA823" s="164">
        <v>0</v>
      </c>
      <c r="AB823" s="164">
        <f>H823+I823+K823+M823+O823+P823+Q823+R823+S823+T823+V823+X823+Y823+Z823+AA823</f>
        <v>10505.162770276762</v>
      </c>
      <c r="AC823" s="151">
        <v>89.8</v>
      </c>
      <c r="AD823" s="164">
        <f>AC823+Y823+X823+V823</f>
        <v>1625.25</v>
      </c>
      <c r="AE823" s="164">
        <f>H823+I823+K823+M823+O823+Q823+R823+S823+T823+Z823+AA823</f>
        <v>8969.7127702767611</v>
      </c>
      <c r="AF823" s="286">
        <f t="shared" si="331"/>
        <v>0.7</v>
      </c>
      <c r="AG823" s="287">
        <f>H823*AF823</f>
        <v>4333.706022527067</v>
      </c>
      <c r="AH823" s="287"/>
      <c r="AI823" s="164"/>
      <c r="AJ823" s="242">
        <v>0.26251780671929381</v>
      </c>
      <c r="AK823" s="164">
        <v>1625.25</v>
      </c>
      <c r="AL823" s="164">
        <v>123</v>
      </c>
      <c r="AM823" s="439">
        <v>5.0999999999999997E-2</v>
      </c>
      <c r="AN823" s="164">
        <v>315.7</v>
      </c>
    </row>
    <row r="824" spans="2:40" s="1" customFormat="1" ht="15.75" x14ac:dyDescent="0.25">
      <c r="B824" s="34">
        <v>812</v>
      </c>
      <c r="C824" s="666" t="s">
        <v>603</v>
      </c>
      <c r="D824" s="26" t="s">
        <v>124</v>
      </c>
      <c r="E824" s="125">
        <f t="shared" ref="E824:AB824" si="342">SUM(E825:E826)</f>
        <v>25</v>
      </c>
      <c r="F824" s="125">
        <f t="shared" si="342"/>
        <v>115</v>
      </c>
      <c r="G824" s="125">
        <f t="shared" si="342"/>
        <v>90</v>
      </c>
      <c r="H824" s="57">
        <f t="shared" si="342"/>
        <v>8137.2279304231124</v>
      </c>
      <c r="I824" s="57">
        <f t="shared" si="342"/>
        <v>261.99</v>
      </c>
      <c r="J824" s="82">
        <f>K824/H824</f>
        <v>0.27156668326053601</v>
      </c>
      <c r="K824" s="57">
        <f t="shared" si="342"/>
        <v>2209.8000000000002</v>
      </c>
      <c r="L824" s="82">
        <f>M824/H824</f>
        <v>1.9896210525785489E-2</v>
      </c>
      <c r="M824" s="57">
        <f t="shared" si="342"/>
        <v>161.9</v>
      </c>
      <c r="N824" s="82">
        <f t="shared" si="342"/>
        <v>0</v>
      </c>
      <c r="O824" s="57">
        <f t="shared" si="342"/>
        <v>0</v>
      </c>
      <c r="P824" s="57">
        <f t="shared" si="342"/>
        <v>0</v>
      </c>
      <c r="Q824" s="57">
        <f t="shared" si="342"/>
        <v>0</v>
      </c>
      <c r="R824" s="57">
        <f t="shared" si="342"/>
        <v>159.4</v>
      </c>
      <c r="S824" s="57">
        <f t="shared" si="342"/>
        <v>16.990000000000002</v>
      </c>
      <c r="T824" s="57">
        <f t="shared" si="342"/>
        <v>1075.0639583333334</v>
      </c>
      <c r="U824" s="82">
        <f>V824/H824</f>
        <v>0</v>
      </c>
      <c r="V824" s="57">
        <f t="shared" si="342"/>
        <v>0</v>
      </c>
      <c r="W824" s="82">
        <f t="shared" si="333"/>
        <v>0.24801290037049048</v>
      </c>
      <c r="X824" s="57">
        <f t="shared" si="342"/>
        <v>2018.1374999999998</v>
      </c>
      <c r="Y824" s="57">
        <f t="shared" si="342"/>
        <v>0</v>
      </c>
      <c r="Z824" s="57">
        <f t="shared" si="342"/>
        <v>0</v>
      </c>
      <c r="AA824" s="57">
        <f t="shared" si="342"/>
        <v>0</v>
      </c>
      <c r="AB824" s="57">
        <f t="shared" si="342"/>
        <v>14040.509388756444</v>
      </c>
      <c r="AC824" s="141">
        <f>SUM(AC825:AC826)</f>
        <v>120</v>
      </c>
      <c r="AD824" s="141">
        <f>SUM(AD825:AD826)</f>
        <v>2138.1374999999998</v>
      </c>
      <c r="AE824" s="141">
        <f>SUM(AE825:AE826)</f>
        <v>12022.371888756445</v>
      </c>
      <c r="AF824" s="269">
        <f t="shared" si="331"/>
        <v>0.7</v>
      </c>
      <c r="AG824" s="270">
        <f>SUM(AG825:AG826)</f>
        <v>5696.0595512961791</v>
      </c>
      <c r="AH824" s="270"/>
      <c r="AI824" s="57">
        <v>1700</v>
      </c>
      <c r="AJ824" s="233">
        <v>0.47167629232187769</v>
      </c>
      <c r="AK824" s="57">
        <v>3838.1374999999998</v>
      </c>
      <c r="AL824" s="57"/>
      <c r="AM824" s="433">
        <v>0</v>
      </c>
      <c r="AN824" s="57">
        <v>415</v>
      </c>
    </row>
    <row r="825" spans="2:40" s="1" customFormat="1" ht="15.75" customHeight="1" x14ac:dyDescent="0.25">
      <c r="B825" s="34">
        <v>813</v>
      </c>
      <c r="C825" s="666"/>
      <c r="D825" s="15" t="s">
        <v>1008</v>
      </c>
      <c r="E825" s="116">
        <v>16</v>
      </c>
      <c r="F825" s="116">
        <v>60</v>
      </c>
      <c r="G825" s="116">
        <v>50</v>
      </c>
      <c r="H825" s="69">
        <v>4474.2128266003365</v>
      </c>
      <c r="I825" s="69">
        <v>140.79000000000002</v>
      </c>
      <c r="J825" s="80">
        <v>0.23576988498755255</v>
      </c>
      <c r="K825" s="69">
        <v>1046.5</v>
      </c>
      <c r="L825" s="80">
        <v>3.6475054352111569E-2</v>
      </c>
      <c r="M825" s="69">
        <v>161.9</v>
      </c>
      <c r="N825" s="80">
        <v>0</v>
      </c>
      <c r="O825" s="69">
        <v>0</v>
      </c>
      <c r="P825" s="69">
        <v>0</v>
      </c>
      <c r="Q825" s="69">
        <v>0</v>
      </c>
      <c r="R825" s="69">
        <v>79.7</v>
      </c>
      <c r="S825" s="69">
        <v>8.49</v>
      </c>
      <c r="T825" s="69">
        <v>582.14104166666675</v>
      </c>
      <c r="U825" s="80">
        <v>0</v>
      </c>
      <c r="V825" s="69">
        <v>0</v>
      </c>
      <c r="W825" s="80">
        <f t="shared" si="333"/>
        <v>0.24801290037049048</v>
      </c>
      <c r="X825" s="69">
        <v>1109.6624999999999</v>
      </c>
      <c r="Y825" s="69">
        <v>0</v>
      </c>
      <c r="Z825" s="69">
        <v>0</v>
      </c>
      <c r="AA825" s="69">
        <v>0</v>
      </c>
      <c r="AB825" s="60">
        <f>H825+I825+K825+M825+O825+P825+Q825+R825+S825+T825+V825+X825+Y825+Z825+AA825</f>
        <v>7603.3963682670019</v>
      </c>
      <c r="AC825" s="143">
        <v>65</v>
      </c>
      <c r="AD825" s="69">
        <f>AC825+Y825+X825+V825</f>
        <v>1174.6624999999999</v>
      </c>
      <c r="AE825" s="69">
        <f>H825+I825+K825+M825+O825+Q825+R825+S825+T825+Z825+AA825</f>
        <v>6493.7338682670024</v>
      </c>
      <c r="AF825" s="277">
        <f t="shared" si="331"/>
        <v>0.7</v>
      </c>
      <c r="AG825" s="278">
        <f>H825*AF825</f>
        <v>3131.9489786202353</v>
      </c>
      <c r="AH825" s="278"/>
      <c r="AI825" s="60">
        <v>1000</v>
      </c>
      <c r="AJ825" s="238">
        <v>0.48604359789750651</v>
      </c>
      <c r="AK825" s="60">
        <v>2174.6624999999999</v>
      </c>
      <c r="AL825" s="69">
        <v>129</v>
      </c>
      <c r="AM825" s="438">
        <v>5.0999999999999997E-2</v>
      </c>
      <c r="AN825" s="69">
        <v>228.2</v>
      </c>
    </row>
    <row r="826" spans="2:40" s="1" customFormat="1" ht="15.75" x14ac:dyDescent="0.25">
      <c r="B826" s="34">
        <v>814</v>
      </c>
      <c r="C826" s="666"/>
      <c r="D826" s="15" t="s">
        <v>981</v>
      </c>
      <c r="E826" s="116">
        <v>9</v>
      </c>
      <c r="F826" s="116">
        <v>55</v>
      </c>
      <c r="G826" s="116">
        <v>40</v>
      </c>
      <c r="H826" s="69">
        <v>3663.0151038227764</v>
      </c>
      <c r="I826" s="69">
        <v>121.19999999999999</v>
      </c>
      <c r="J826" s="80">
        <v>0.32012438427034312</v>
      </c>
      <c r="K826" s="69">
        <v>1163.3</v>
      </c>
      <c r="L826" s="80">
        <v>0</v>
      </c>
      <c r="M826" s="69">
        <v>0</v>
      </c>
      <c r="N826" s="80">
        <v>0</v>
      </c>
      <c r="O826" s="69">
        <v>0</v>
      </c>
      <c r="P826" s="69">
        <v>0</v>
      </c>
      <c r="Q826" s="69">
        <v>0</v>
      </c>
      <c r="R826" s="69">
        <v>79.7</v>
      </c>
      <c r="S826" s="69">
        <v>8.5</v>
      </c>
      <c r="T826" s="69">
        <v>492.92291666666671</v>
      </c>
      <c r="U826" s="80">
        <v>0</v>
      </c>
      <c r="V826" s="69">
        <v>0</v>
      </c>
      <c r="W826" s="80">
        <f t="shared" si="333"/>
        <v>0.24801290037049045</v>
      </c>
      <c r="X826" s="69">
        <v>908.47500000000002</v>
      </c>
      <c r="Y826" s="69">
        <v>0</v>
      </c>
      <c r="Z826" s="69">
        <v>0</v>
      </c>
      <c r="AA826" s="69">
        <v>0</v>
      </c>
      <c r="AB826" s="60">
        <f>H826+I826+K826+M826+O826+P826+Q826+R826+S826+T826+V826+X826+Y826+Z826+AA826</f>
        <v>6437.1130204894425</v>
      </c>
      <c r="AC826" s="143">
        <v>55</v>
      </c>
      <c r="AD826" s="69">
        <f>AC826+Y826+X826+V826</f>
        <v>963.47500000000002</v>
      </c>
      <c r="AE826" s="69">
        <f>H826+I826+K826+M826+O826+Q826+R826+S826+T826+Z826+AA826</f>
        <v>5528.6380204894422</v>
      </c>
      <c r="AF826" s="277">
        <f t="shared" si="331"/>
        <v>0.7</v>
      </c>
      <c r="AG826" s="278">
        <f>H826*AF826</f>
        <v>2564.1105726759433</v>
      </c>
      <c r="AH826" s="278"/>
      <c r="AI826" s="60">
        <v>700</v>
      </c>
      <c r="AJ826" s="238">
        <v>0.45412725660453135</v>
      </c>
      <c r="AK826" s="60">
        <v>1663.4749999999999</v>
      </c>
      <c r="AL826" s="69">
        <v>125</v>
      </c>
      <c r="AM826" s="438">
        <v>5.0999999999999997E-2</v>
      </c>
      <c r="AN826" s="69">
        <v>186.8</v>
      </c>
    </row>
    <row r="827" spans="2:40" s="1" customFormat="1" ht="15.75" x14ac:dyDescent="0.25">
      <c r="B827" s="34">
        <v>815</v>
      </c>
      <c r="C827" s="666" t="s">
        <v>604</v>
      </c>
      <c r="D827" s="26" t="s">
        <v>124</v>
      </c>
      <c r="E827" s="125">
        <f t="shared" ref="E827:AB827" si="343">SUM(E828:E829)</f>
        <v>20</v>
      </c>
      <c r="F827" s="125">
        <f t="shared" si="343"/>
        <v>123</v>
      </c>
      <c r="G827" s="125">
        <f t="shared" si="343"/>
        <v>95</v>
      </c>
      <c r="H827" s="57">
        <f t="shared" si="343"/>
        <v>8682.0887009642211</v>
      </c>
      <c r="I827" s="57">
        <f t="shared" si="343"/>
        <v>209.4</v>
      </c>
      <c r="J827" s="82">
        <f>K827/H827</f>
        <v>0.30128694719618482</v>
      </c>
      <c r="K827" s="57">
        <f t="shared" si="343"/>
        <v>2615.8000000000002</v>
      </c>
      <c r="L827" s="82">
        <f>M827/H827</f>
        <v>0</v>
      </c>
      <c r="M827" s="57">
        <f t="shared" si="343"/>
        <v>0</v>
      </c>
      <c r="N827" s="82">
        <f t="shared" si="343"/>
        <v>0</v>
      </c>
      <c r="O827" s="57">
        <f t="shared" si="343"/>
        <v>0</v>
      </c>
      <c r="P827" s="57">
        <f t="shared" si="343"/>
        <v>0</v>
      </c>
      <c r="Q827" s="57">
        <f t="shared" si="343"/>
        <v>0</v>
      </c>
      <c r="R827" s="57">
        <f t="shared" si="343"/>
        <v>188.85000000000002</v>
      </c>
      <c r="S827" s="57">
        <f t="shared" si="343"/>
        <v>16.98</v>
      </c>
      <c r="T827" s="57">
        <f t="shared" si="343"/>
        <v>1149.7816666666668</v>
      </c>
      <c r="U827" s="82">
        <f>V827/H827</f>
        <v>0</v>
      </c>
      <c r="V827" s="57">
        <f t="shared" si="343"/>
        <v>0</v>
      </c>
      <c r="W827" s="82">
        <f t="shared" si="333"/>
        <v>0.24801290037049042</v>
      </c>
      <c r="X827" s="57">
        <f t="shared" si="343"/>
        <v>2153.27</v>
      </c>
      <c r="Y827" s="57">
        <f t="shared" si="343"/>
        <v>0</v>
      </c>
      <c r="Z827" s="57">
        <f t="shared" si="343"/>
        <v>0</v>
      </c>
      <c r="AA827" s="57">
        <f t="shared" si="343"/>
        <v>0</v>
      </c>
      <c r="AB827" s="57">
        <f t="shared" si="343"/>
        <v>15016.170367630886</v>
      </c>
      <c r="AC827" s="141">
        <f>SUM(AC828:AC829)</f>
        <v>134.30000000000001</v>
      </c>
      <c r="AD827" s="141">
        <f>SUM(AD828:AD829)</f>
        <v>2287.5699999999997</v>
      </c>
      <c r="AE827" s="141">
        <f>SUM(AE828:AE829)</f>
        <v>12862.900367630886</v>
      </c>
      <c r="AF827" s="269">
        <f t="shared" si="331"/>
        <v>0.7</v>
      </c>
      <c r="AG827" s="270">
        <f>SUM(AG828:AG829)</f>
        <v>6077.4620906749533</v>
      </c>
      <c r="AH827" s="270"/>
      <c r="AI827" s="57">
        <v>3000</v>
      </c>
      <c r="AJ827" s="233">
        <v>0.60902049980355177</v>
      </c>
      <c r="AK827" s="57">
        <v>5287.57</v>
      </c>
      <c r="AL827" s="57"/>
      <c r="AM827" s="433">
        <v>0</v>
      </c>
      <c r="AN827" s="57">
        <v>531</v>
      </c>
    </row>
    <row r="828" spans="2:40" s="1" customFormat="1" ht="15.75" customHeight="1" x14ac:dyDescent="0.25">
      <c r="B828" s="34">
        <v>816</v>
      </c>
      <c r="C828" s="666"/>
      <c r="D828" s="15" t="s">
        <v>982</v>
      </c>
      <c r="E828" s="116">
        <v>10</v>
      </c>
      <c r="F828" s="116">
        <v>61</v>
      </c>
      <c r="G828" s="116">
        <v>46</v>
      </c>
      <c r="H828" s="69">
        <v>4409.7101334900099</v>
      </c>
      <c r="I828" s="69">
        <v>84.6</v>
      </c>
      <c r="J828" s="80">
        <v>0.28555362016705299</v>
      </c>
      <c r="K828" s="69">
        <v>1249.2</v>
      </c>
      <c r="L828" s="80">
        <v>0</v>
      </c>
      <c r="M828" s="69">
        <v>0</v>
      </c>
      <c r="N828" s="80">
        <v>0</v>
      </c>
      <c r="O828" s="69">
        <v>0</v>
      </c>
      <c r="P828" s="69">
        <v>0</v>
      </c>
      <c r="Q828" s="69">
        <v>0</v>
      </c>
      <c r="R828" s="69">
        <v>79.7</v>
      </c>
      <c r="S828" s="69">
        <v>8.49</v>
      </c>
      <c r="T828" s="69">
        <v>574.19291666666663</v>
      </c>
      <c r="U828" s="80">
        <v>0</v>
      </c>
      <c r="V828" s="69">
        <v>0</v>
      </c>
      <c r="W828" s="80">
        <f t="shared" si="333"/>
        <v>0.24801290037049045</v>
      </c>
      <c r="X828" s="69">
        <v>1093.665</v>
      </c>
      <c r="Y828" s="69">
        <v>0</v>
      </c>
      <c r="Z828" s="69">
        <v>0</v>
      </c>
      <c r="AA828" s="69">
        <v>0</v>
      </c>
      <c r="AB828" s="60">
        <f>H828+I828+K828+M828+O828+P828+Q828+R828+S828+T828+V828+X828+Y828+Z828+AA828</f>
        <v>7499.5580501566765</v>
      </c>
      <c r="AC828" s="143">
        <v>64.099999999999994</v>
      </c>
      <c r="AD828" s="69">
        <f>AC828+Y828+X828+V828</f>
        <v>1157.7649999999999</v>
      </c>
      <c r="AE828" s="69">
        <f>H828+I828+K828+M828+O828+Q828+R828+S828+T828+Z828+AA828</f>
        <v>6405.8930501566765</v>
      </c>
      <c r="AF828" s="277">
        <f t="shared" si="331"/>
        <v>0.7</v>
      </c>
      <c r="AG828" s="278">
        <f>H828*AF828</f>
        <v>3086.7970934430068</v>
      </c>
      <c r="AH828" s="278"/>
      <c r="AI828" s="60">
        <v>3000</v>
      </c>
      <c r="AJ828" s="238">
        <v>0.94286582884970449</v>
      </c>
      <c r="AK828" s="60">
        <v>4157.7649999999994</v>
      </c>
      <c r="AL828" s="69">
        <v>155</v>
      </c>
      <c r="AM828" s="438">
        <v>7.0999999999999994E-2</v>
      </c>
      <c r="AN828" s="69">
        <v>313.10000000000002</v>
      </c>
    </row>
    <row r="829" spans="2:40" s="1" customFormat="1" ht="15.75" x14ac:dyDescent="0.25">
      <c r="B829" s="34">
        <v>817</v>
      </c>
      <c r="C829" s="666"/>
      <c r="D829" s="15" t="s">
        <v>983</v>
      </c>
      <c r="E829" s="116">
        <v>10</v>
      </c>
      <c r="F829" s="116">
        <v>62</v>
      </c>
      <c r="G829" s="116">
        <v>49</v>
      </c>
      <c r="H829" s="69">
        <v>4272.3785674742103</v>
      </c>
      <c r="I829" s="69">
        <v>124.80000000000001</v>
      </c>
      <c r="J829" s="80">
        <v>0.32243147210517126</v>
      </c>
      <c r="K829" s="69">
        <v>1366.6</v>
      </c>
      <c r="L829" s="80">
        <v>0</v>
      </c>
      <c r="M829" s="69">
        <v>0</v>
      </c>
      <c r="N829" s="80">
        <v>0</v>
      </c>
      <c r="O829" s="69">
        <v>0</v>
      </c>
      <c r="P829" s="69">
        <v>0</v>
      </c>
      <c r="Q829" s="69">
        <v>0</v>
      </c>
      <c r="R829" s="69">
        <v>109.15</v>
      </c>
      <c r="S829" s="69">
        <v>8.49</v>
      </c>
      <c r="T829" s="69">
        <v>575.58875</v>
      </c>
      <c r="U829" s="80">
        <v>0</v>
      </c>
      <c r="V829" s="69">
        <v>0</v>
      </c>
      <c r="W829" s="80">
        <f t="shared" si="333"/>
        <v>0.24801290037049045</v>
      </c>
      <c r="X829" s="69">
        <v>1059.605</v>
      </c>
      <c r="Y829" s="69">
        <v>0</v>
      </c>
      <c r="Z829" s="69">
        <v>0</v>
      </c>
      <c r="AA829" s="69">
        <v>0</v>
      </c>
      <c r="AB829" s="60">
        <f>H829+I829+K829+M829+O829+P829+Q829+R829+S829+T829+V829+X829+Y829+Z829+AA829</f>
        <v>7516.6123174742097</v>
      </c>
      <c r="AC829" s="143">
        <v>70.2</v>
      </c>
      <c r="AD829" s="69">
        <f>AC829+Y829+X829+V829</f>
        <v>1129.8050000000001</v>
      </c>
      <c r="AE829" s="69">
        <f>H829+I829+K829+M829+O829+Q829+R829+S829+T829+Z829+AA829</f>
        <v>6457.0073174742092</v>
      </c>
      <c r="AF829" s="277">
        <f t="shared" si="331"/>
        <v>0.7</v>
      </c>
      <c r="AG829" s="278">
        <f>H829*AF829</f>
        <v>2990.6649972319469</v>
      </c>
      <c r="AH829" s="278"/>
      <c r="AI829" s="60"/>
      <c r="AJ829" s="238">
        <v>0.2644440285795952</v>
      </c>
      <c r="AK829" s="60">
        <v>1129.8050000000001</v>
      </c>
      <c r="AL829" s="69">
        <v>133</v>
      </c>
      <c r="AM829" s="438">
        <v>5.0999999999999997E-2</v>
      </c>
      <c r="AN829" s="69">
        <v>217.9</v>
      </c>
    </row>
    <row r="830" spans="2:40" s="1" customFormat="1" ht="15.75" x14ac:dyDescent="0.25">
      <c r="B830" s="34">
        <v>818</v>
      </c>
      <c r="C830" s="666" t="s">
        <v>605</v>
      </c>
      <c r="D830" s="26" t="s">
        <v>124</v>
      </c>
      <c r="E830" s="125">
        <f t="shared" ref="E830:AB830" si="344">SUM(E831:E832)</f>
        <v>24</v>
      </c>
      <c r="F830" s="125">
        <f t="shared" si="344"/>
        <v>118</v>
      </c>
      <c r="G830" s="125">
        <f t="shared" si="344"/>
        <v>98</v>
      </c>
      <c r="H830" s="57">
        <f t="shared" si="344"/>
        <v>8586.9292155952735</v>
      </c>
      <c r="I830" s="57">
        <f t="shared" si="344"/>
        <v>237.6</v>
      </c>
      <c r="J830" s="82">
        <f>K830/H830</f>
        <v>0.28138114794422481</v>
      </c>
      <c r="K830" s="57">
        <f t="shared" si="344"/>
        <v>2416.1999999999998</v>
      </c>
      <c r="L830" s="82">
        <f>M830/H830</f>
        <v>0</v>
      </c>
      <c r="M830" s="57">
        <f t="shared" si="344"/>
        <v>0</v>
      </c>
      <c r="N830" s="82">
        <f t="shared" si="344"/>
        <v>0</v>
      </c>
      <c r="O830" s="57">
        <f t="shared" si="344"/>
        <v>0</v>
      </c>
      <c r="P830" s="57">
        <f t="shared" si="344"/>
        <v>0</v>
      </c>
      <c r="Q830" s="57">
        <f t="shared" si="344"/>
        <v>0</v>
      </c>
      <c r="R830" s="57">
        <f t="shared" si="344"/>
        <v>182</v>
      </c>
      <c r="S830" s="57">
        <f t="shared" si="344"/>
        <v>17</v>
      </c>
      <c r="T830" s="57">
        <f t="shared" si="344"/>
        <v>1124.7541666666668</v>
      </c>
      <c r="U830" s="82">
        <f>V830/H830</f>
        <v>0</v>
      </c>
      <c r="V830" s="57">
        <f t="shared" si="344"/>
        <v>0</v>
      </c>
      <c r="W830" s="82">
        <f t="shared" si="333"/>
        <v>0.24791749722749068</v>
      </c>
      <c r="X830" s="57">
        <f t="shared" si="344"/>
        <v>2128.85</v>
      </c>
      <c r="Y830" s="57">
        <f t="shared" si="344"/>
        <v>0</v>
      </c>
      <c r="Z830" s="57">
        <f t="shared" si="344"/>
        <v>0</v>
      </c>
      <c r="AA830" s="57">
        <f t="shared" si="344"/>
        <v>0</v>
      </c>
      <c r="AB830" s="57">
        <f t="shared" si="344"/>
        <v>14693.333382261939</v>
      </c>
      <c r="AC830" s="141">
        <f>SUM(AC831:AC832)</f>
        <v>125.5</v>
      </c>
      <c r="AD830" s="141">
        <f>SUM(AD831:AD832)</f>
        <v>2254.35</v>
      </c>
      <c r="AE830" s="141">
        <f>SUM(AE831:AE832)</f>
        <v>12564.48338226194</v>
      </c>
      <c r="AF830" s="269">
        <f t="shared" si="331"/>
        <v>0.7</v>
      </c>
      <c r="AG830" s="270">
        <f>SUM(AG831:AG832)</f>
        <v>6010.8504509166905</v>
      </c>
      <c r="AH830" s="270"/>
      <c r="AI830" s="57">
        <v>2000</v>
      </c>
      <c r="AJ830" s="233">
        <v>0.49544486663211362</v>
      </c>
      <c r="AK830" s="57">
        <v>4254.3500000000004</v>
      </c>
      <c r="AL830" s="57"/>
      <c r="AM830" s="433">
        <v>0</v>
      </c>
      <c r="AN830" s="57">
        <v>437.9</v>
      </c>
    </row>
    <row r="831" spans="2:40" s="1" customFormat="1" ht="15.75" x14ac:dyDescent="0.25">
      <c r="B831" s="34">
        <v>819</v>
      </c>
      <c r="C831" s="666"/>
      <c r="D831" s="15" t="s">
        <v>984</v>
      </c>
      <c r="E831" s="116">
        <v>14</v>
      </c>
      <c r="F831" s="116">
        <v>59</v>
      </c>
      <c r="G831" s="116">
        <v>51</v>
      </c>
      <c r="H831" s="69">
        <v>4306.4292155952735</v>
      </c>
      <c r="I831" s="69">
        <v>129.6</v>
      </c>
      <c r="J831" s="80">
        <v>0.2695098544075652</v>
      </c>
      <c r="K831" s="69">
        <v>1151.4000000000001</v>
      </c>
      <c r="L831" s="80">
        <v>0</v>
      </c>
      <c r="M831" s="69">
        <v>0</v>
      </c>
      <c r="N831" s="80">
        <v>0</v>
      </c>
      <c r="O831" s="69">
        <v>0</v>
      </c>
      <c r="P831" s="69">
        <v>0</v>
      </c>
      <c r="Q831" s="69">
        <v>0</v>
      </c>
      <c r="R831" s="69">
        <v>58.9</v>
      </c>
      <c r="S831" s="69">
        <v>8.5</v>
      </c>
      <c r="T831" s="69">
        <v>557.38750000000016</v>
      </c>
      <c r="U831" s="80">
        <v>0</v>
      </c>
      <c r="V831" s="69">
        <v>0</v>
      </c>
      <c r="W831" s="80">
        <f t="shared" si="333"/>
        <v>0.24801290037049045</v>
      </c>
      <c r="X831" s="69">
        <v>1068.05</v>
      </c>
      <c r="Y831" s="69">
        <v>0</v>
      </c>
      <c r="Z831" s="69">
        <v>0</v>
      </c>
      <c r="AA831" s="69">
        <v>0</v>
      </c>
      <c r="AB831" s="60">
        <f>H831+I831+K831+M831+O831+P831+Q831+R831+S831+T831+V831+X831+Y831+Z831+AA831</f>
        <v>7280.2667155952731</v>
      </c>
      <c r="AC831" s="143">
        <v>62.2</v>
      </c>
      <c r="AD831" s="69">
        <f>AC831+Y831+X831+V831</f>
        <v>1130.25</v>
      </c>
      <c r="AE831" s="69">
        <f>H831+I831+K831+M831+O831+Q831+R831+S831+T831+Z831+AA831</f>
        <v>6212.2167155952729</v>
      </c>
      <c r="AF831" s="277">
        <f t="shared" si="331"/>
        <v>0.7</v>
      </c>
      <c r="AG831" s="278">
        <f>H831*AF831</f>
        <v>3014.5004509166911</v>
      </c>
      <c r="AH831" s="278"/>
      <c r="AI831" s="60">
        <v>1200</v>
      </c>
      <c r="AJ831" s="238">
        <v>0.54110955581511677</v>
      </c>
      <c r="AK831" s="60">
        <v>2330.25</v>
      </c>
      <c r="AL831" s="69">
        <v>130</v>
      </c>
      <c r="AM831" s="438">
        <v>5.0999999999999997E-2</v>
      </c>
      <c r="AN831" s="69">
        <v>219.6</v>
      </c>
    </row>
    <row r="832" spans="2:40" s="1" customFormat="1" ht="15.75" x14ac:dyDescent="0.25">
      <c r="B832" s="34">
        <v>820</v>
      </c>
      <c r="C832" s="666"/>
      <c r="D832" s="15" t="s">
        <v>985</v>
      </c>
      <c r="E832" s="116">
        <v>10</v>
      </c>
      <c r="F832" s="116">
        <v>59</v>
      </c>
      <c r="G832" s="116">
        <v>47</v>
      </c>
      <c r="H832" s="69">
        <v>4280.5</v>
      </c>
      <c r="I832" s="69">
        <v>108</v>
      </c>
      <c r="J832" s="80">
        <v>0.29807692307692302</v>
      </c>
      <c r="K832" s="69">
        <v>1264.7999999999997</v>
      </c>
      <c r="L832" s="80">
        <v>0</v>
      </c>
      <c r="M832" s="69">
        <v>0</v>
      </c>
      <c r="N832" s="80">
        <v>0</v>
      </c>
      <c r="O832" s="69">
        <v>0</v>
      </c>
      <c r="P832" s="69">
        <v>0</v>
      </c>
      <c r="Q832" s="69">
        <v>0</v>
      </c>
      <c r="R832" s="69">
        <v>123.1</v>
      </c>
      <c r="S832" s="69">
        <v>8.5</v>
      </c>
      <c r="T832" s="69">
        <v>567.36666666666667</v>
      </c>
      <c r="U832" s="80">
        <v>0</v>
      </c>
      <c r="V832" s="69">
        <v>0</v>
      </c>
      <c r="W832" s="80">
        <f t="shared" si="333"/>
        <v>0.24782151617801657</v>
      </c>
      <c r="X832" s="69">
        <v>1060.8</v>
      </c>
      <c r="Y832" s="69">
        <v>0</v>
      </c>
      <c r="Z832" s="69">
        <v>0</v>
      </c>
      <c r="AA832" s="69">
        <v>0</v>
      </c>
      <c r="AB832" s="60">
        <f>H832+I832+K832+M832+O832+P832+Q832+R832+S832+T832+V832+X832+Y832+Z832+AA832</f>
        <v>7413.0666666666666</v>
      </c>
      <c r="AC832" s="143">
        <v>63.3</v>
      </c>
      <c r="AD832" s="69">
        <f>AC832+Y832+X832+V832</f>
        <v>1124.0999999999999</v>
      </c>
      <c r="AE832" s="69">
        <f>H832+I832+K832+M832+O832+Q832+R832+S832+T832+Z832+AA832</f>
        <v>6352.2666666666664</v>
      </c>
      <c r="AF832" s="277">
        <f t="shared" si="331"/>
        <v>0.7</v>
      </c>
      <c r="AG832" s="278">
        <f>H832*AF832</f>
        <v>2996.35</v>
      </c>
      <c r="AH832" s="278"/>
      <c r="AI832" s="60">
        <v>800</v>
      </c>
      <c r="AJ832" s="238">
        <v>0.44950356266791258</v>
      </c>
      <c r="AK832" s="60">
        <v>1924.1</v>
      </c>
      <c r="AL832" s="69">
        <v>147</v>
      </c>
      <c r="AM832" s="438">
        <v>5.0999999999999997E-2</v>
      </c>
      <c r="AN832" s="69">
        <v>218.3</v>
      </c>
    </row>
    <row r="833" spans="2:40" ht="45.75" customHeight="1" x14ac:dyDescent="0.25">
      <c r="B833" s="34">
        <v>821</v>
      </c>
      <c r="C833" s="663" t="s">
        <v>606</v>
      </c>
      <c r="D833" s="664"/>
      <c r="E833" s="117">
        <f t="shared" ref="E833:AA833" si="345">E835</f>
        <v>16</v>
      </c>
      <c r="F833" s="117">
        <f t="shared" si="345"/>
        <v>566</v>
      </c>
      <c r="G833" s="117">
        <f t="shared" si="345"/>
        <v>348</v>
      </c>
      <c r="H833" s="132">
        <f t="shared" si="345"/>
        <v>30611.500000000004</v>
      </c>
      <c r="I833" s="132">
        <f t="shared" si="345"/>
        <v>1166</v>
      </c>
      <c r="J833" s="87">
        <f>K833/H833</f>
        <v>0.28619309736536924</v>
      </c>
      <c r="K833" s="132">
        <f t="shared" si="345"/>
        <v>8760.8000000000011</v>
      </c>
      <c r="L833" s="87">
        <f>M833/H833</f>
        <v>0</v>
      </c>
      <c r="M833" s="132">
        <f t="shared" si="345"/>
        <v>0</v>
      </c>
      <c r="N833" s="87">
        <f>O833/H833</f>
        <v>0</v>
      </c>
      <c r="O833" s="132">
        <f t="shared" si="345"/>
        <v>0</v>
      </c>
      <c r="P833" s="132">
        <f t="shared" si="345"/>
        <v>0</v>
      </c>
      <c r="Q833" s="132">
        <f t="shared" si="345"/>
        <v>0</v>
      </c>
      <c r="R833" s="132">
        <f t="shared" si="345"/>
        <v>924.50000000000011</v>
      </c>
      <c r="S833" s="132">
        <f t="shared" si="345"/>
        <v>0</v>
      </c>
      <c r="T833" s="132">
        <f t="shared" si="345"/>
        <v>3173.8</v>
      </c>
      <c r="U833" s="87">
        <f>V833/H833</f>
        <v>0</v>
      </c>
      <c r="V833" s="132">
        <f t="shared" si="345"/>
        <v>0</v>
      </c>
      <c r="W833" s="87">
        <f t="shared" si="333"/>
        <v>0.89029286379301897</v>
      </c>
      <c r="X833" s="315">
        <f t="shared" si="345"/>
        <v>27253.200000000004</v>
      </c>
      <c r="Y833" s="132">
        <f t="shared" si="345"/>
        <v>0</v>
      </c>
      <c r="Z833" s="132">
        <f t="shared" si="345"/>
        <v>0</v>
      </c>
      <c r="AA833" s="132">
        <f t="shared" si="345"/>
        <v>0</v>
      </c>
      <c r="AB833" s="132">
        <f>AB834+AB835</f>
        <v>74458.7</v>
      </c>
      <c r="AC833" s="132">
        <f>AC835+AC834</f>
        <v>388.3</v>
      </c>
      <c r="AD833" s="129">
        <f>AD835+AD834</f>
        <v>28275.900000000005</v>
      </c>
      <c r="AE833" s="129">
        <f>AE835+AE834</f>
        <v>46571.100000000006</v>
      </c>
      <c r="AF833" s="258">
        <f t="shared" si="331"/>
        <v>0.7</v>
      </c>
      <c r="AG833" s="255">
        <f>AG835+AG834</f>
        <v>22382.360000000004</v>
      </c>
      <c r="AH833" s="255"/>
      <c r="AI833" s="132">
        <v>8223.7000000000007</v>
      </c>
      <c r="AJ833" s="226">
        <v>1.1923492804991589</v>
      </c>
      <c r="AK833" s="132">
        <v>36499.600000000006</v>
      </c>
      <c r="AL833" s="132"/>
      <c r="AM833" s="424"/>
      <c r="AN833" s="129">
        <v>0</v>
      </c>
    </row>
    <row r="834" spans="2:40" ht="18.75" x14ac:dyDescent="0.25">
      <c r="B834" s="34">
        <v>822</v>
      </c>
      <c r="C834" s="306" t="s">
        <v>836</v>
      </c>
      <c r="D834" s="207"/>
      <c r="E834" s="350"/>
      <c r="F834" s="350">
        <v>16</v>
      </c>
      <c r="G834" s="350">
        <v>10</v>
      </c>
      <c r="H834" s="355">
        <v>1363.3</v>
      </c>
      <c r="I834" s="355">
        <v>45.599999999999994</v>
      </c>
      <c r="J834" s="363">
        <f>K834/H834</f>
        <v>0.29318565246094042</v>
      </c>
      <c r="K834" s="364">
        <v>399.70000000000005</v>
      </c>
      <c r="L834" s="363">
        <v>0</v>
      </c>
      <c r="M834" s="364">
        <v>0</v>
      </c>
      <c r="N834" s="363">
        <v>0</v>
      </c>
      <c r="O834" s="355">
        <v>0</v>
      </c>
      <c r="P834" s="355">
        <v>0</v>
      </c>
      <c r="Q834" s="355">
        <v>0</v>
      </c>
      <c r="R834" s="355">
        <v>0</v>
      </c>
      <c r="S834" s="355">
        <v>0</v>
      </c>
      <c r="T834" s="355">
        <v>125.9</v>
      </c>
      <c r="U834" s="363">
        <f>V834/H834</f>
        <v>0</v>
      </c>
      <c r="V834" s="355"/>
      <c r="W834" s="363">
        <f t="shared" si="333"/>
        <v>0.46534145089121981</v>
      </c>
      <c r="X834" s="365">
        <v>634.4</v>
      </c>
      <c r="Y834" s="355">
        <v>0</v>
      </c>
      <c r="Z834" s="355">
        <v>0</v>
      </c>
      <c r="AA834" s="355">
        <v>0</v>
      </c>
      <c r="AB834" s="355">
        <f>H834+I834+K834+M834+O834+P834+Q834+R834+S834+T834+V834+X834+Y834+Z834+AA834</f>
        <v>2568.9</v>
      </c>
      <c r="AC834" s="355">
        <v>388.3</v>
      </c>
      <c r="AD834" s="309">
        <f>AC834+Y834+X834+V834</f>
        <v>1022.7</v>
      </c>
      <c r="AE834" s="355">
        <f>H834+I834+K834+M834+O834+Q834+R834+S834+T834+Z834+AA834</f>
        <v>1934.5</v>
      </c>
      <c r="AF834" s="358">
        <f t="shared" si="331"/>
        <v>0.7</v>
      </c>
      <c r="AG834" s="359">
        <f>H834*AF834</f>
        <v>954.31</v>
      </c>
      <c r="AH834" s="359"/>
      <c r="AI834" s="355">
        <v>363.7</v>
      </c>
      <c r="AJ834" s="357">
        <v>1.0169441795642926</v>
      </c>
      <c r="AK834" s="362">
        <v>1386.4</v>
      </c>
      <c r="AL834" s="355"/>
      <c r="AM834" s="434"/>
      <c r="AN834" s="355">
        <v>0</v>
      </c>
    </row>
    <row r="835" spans="2:40" ht="18.75" x14ac:dyDescent="0.3">
      <c r="B835" s="34">
        <v>823</v>
      </c>
      <c r="C835" s="10" t="s">
        <v>710</v>
      </c>
      <c r="D835" s="27"/>
      <c r="E835" s="154">
        <f>E836+E838+E843+E847+E851+E854+E857+E860+E863</f>
        <v>16</v>
      </c>
      <c r="F835" s="154">
        <f t="shared" ref="F835:AA835" si="346">F836+F838+F843+F847+F851+F854+F857+F860+F863</f>
        <v>566</v>
      </c>
      <c r="G835" s="154">
        <f t="shared" si="346"/>
        <v>348</v>
      </c>
      <c r="H835" s="65">
        <f>H836+H838+H843+H847+H851+H854+H857+H860+H863</f>
        <v>30611.500000000004</v>
      </c>
      <c r="I835" s="65">
        <f t="shared" si="346"/>
        <v>1166</v>
      </c>
      <c r="J835" s="94">
        <f>K835/H835</f>
        <v>0.28619309736536924</v>
      </c>
      <c r="K835" s="65">
        <f t="shared" si="346"/>
        <v>8760.8000000000011</v>
      </c>
      <c r="L835" s="94">
        <f>M835/H835</f>
        <v>0</v>
      </c>
      <c r="M835" s="65">
        <f t="shared" si="346"/>
        <v>0</v>
      </c>
      <c r="N835" s="94">
        <f>O835/H835</f>
        <v>0</v>
      </c>
      <c r="O835" s="65">
        <f t="shared" si="346"/>
        <v>0</v>
      </c>
      <c r="P835" s="65">
        <f t="shared" si="346"/>
        <v>0</v>
      </c>
      <c r="Q835" s="65">
        <f t="shared" si="346"/>
        <v>0</v>
      </c>
      <c r="R835" s="65">
        <f t="shared" si="346"/>
        <v>924.50000000000011</v>
      </c>
      <c r="S835" s="65">
        <f t="shared" si="346"/>
        <v>0</v>
      </c>
      <c r="T835" s="65">
        <f t="shared" si="346"/>
        <v>3173.8</v>
      </c>
      <c r="U835" s="94">
        <f>V835/H835</f>
        <v>0</v>
      </c>
      <c r="V835" s="65">
        <f t="shared" si="346"/>
        <v>0</v>
      </c>
      <c r="W835" s="94">
        <f t="shared" si="333"/>
        <v>0.89029286379301897</v>
      </c>
      <c r="X835" s="65">
        <f t="shared" si="346"/>
        <v>27253.200000000004</v>
      </c>
      <c r="Y835" s="65">
        <f t="shared" si="346"/>
        <v>0</v>
      </c>
      <c r="Z835" s="65">
        <f t="shared" si="346"/>
        <v>0</v>
      </c>
      <c r="AA835" s="65">
        <f t="shared" si="346"/>
        <v>0</v>
      </c>
      <c r="AB835" s="65">
        <f>AB836+AB838+AB843+AB847+AB851+AB854+AB857+AB860+AB863</f>
        <v>71889.8</v>
      </c>
      <c r="AC835" s="65">
        <f>AC836+AC838+AC843+AC847+AC851+AC854+AC857+AC860+AC863</f>
        <v>0</v>
      </c>
      <c r="AD835" s="62">
        <f>AD836+AD838+AD843+AD847+AD851+AD854+AD857+AD860+AD863</f>
        <v>27253.200000000004</v>
      </c>
      <c r="AE835" s="62">
        <f>AE836+AE838+AE843+AE847+AE851+AE854+AE857+AE860+AE863</f>
        <v>44636.600000000006</v>
      </c>
      <c r="AF835" s="267">
        <f t="shared" si="331"/>
        <v>0.7</v>
      </c>
      <c r="AG835" s="268">
        <f>AG836+AG838+AG843+AG847+AG851+AG854+AG857+AG860+AG863</f>
        <v>21428.050000000003</v>
      </c>
      <c r="AH835" s="268"/>
      <c r="AI835" s="65">
        <v>7860</v>
      </c>
      <c r="AJ835" s="232">
        <v>1.1470591117717197</v>
      </c>
      <c r="AK835" s="65">
        <v>35113.200000000004</v>
      </c>
      <c r="AL835" s="65"/>
      <c r="AM835" s="429">
        <v>0</v>
      </c>
      <c r="AN835" s="65">
        <v>0</v>
      </c>
    </row>
    <row r="836" spans="2:40" ht="15.75" customHeight="1" x14ac:dyDescent="0.25">
      <c r="B836" s="34">
        <v>824</v>
      </c>
      <c r="C836" s="667" t="s">
        <v>607</v>
      </c>
      <c r="D836" s="26" t="s">
        <v>124</v>
      </c>
      <c r="E836" s="125">
        <f t="shared" ref="E836:AB836" si="347">SUM(E837)</f>
        <v>0</v>
      </c>
      <c r="F836" s="125">
        <f t="shared" si="347"/>
        <v>30</v>
      </c>
      <c r="G836" s="125">
        <f t="shared" si="347"/>
        <v>19</v>
      </c>
      <c r="H836" s="57">
        <f t="shared" si="347"/>
        <v>1244.5999999999999</v>
      </c>
      <c r="I836" s="57">
        <f t="shared" si="347"/>
        <v>62.4</v>
      </c>
      <c r="J836" s="82">
        <f>K836/H836</f>
        <v>0.2532540575285232</v>
      </c>
      <c r="K836" s="57">
        <f t="shared" si="347"/>
        <v>315.2</v>
      </c>
      <c r="L836" s="82">
        <f>M836/H836</f>
        <v>0</v>
      </c>
      <c r="M836" s="57">
        <f t="shared" si="347"/>
        <v>0</v>
      </c>
      <c r="N836" s="82">
        <f t="shared" si="347"/>
        <v>0</v>
      </c>
      <c r="O836" s="57">
        <f t="shared" si="347"/>
        <v>0</v>
      </c>
      <c r="P836" s="57">
        <f t="shared" si="347"/>
        <v>0</v>
      </c>
      <c r="Q836" s="57">
        <f t="shared" si="347"/>
        <v>0</v>
      </c>
      <c r="R836" s="57">
        <f t="shared" si="347"/>
        <v>75.2</v>
      </c>
      <c r="S836" s="57">
        <f t="shared" si="347"/>
        <v>0</v>
      </c>
      <c r="T836" s="57">
        <f t="shared" si="347"/>
        <v>125.49999999999999</v>
      </c>
      <c r="U836" s="82">
        <f>V836/H836</f>
        <v>0</v>
      </c>
      <c r="V836" s="57">
        <f t="shared" si="347"/>
        <v>0</v>
      </c>
      <c r="W836" s="82">
        <f t="shared" si="333"/>
        <v>0.846135304515507</v>
      </c>
      <c r="X836" s="57">
        <f t="shared" si="347"/>
        <v>1053.0999999999999</v>
      </c>
      <c r="Y836" s="57">
        <f t="shared" si="347"/>
        <v>0</v>
      </c>
      <c r="Z836" s="57">
        <f t="shared" si="347"/>
        <v>0</v>
      </c>
      <c r="AA836" s="57">
        <f t="shared" si="347"/>
        <v>0</v>
      </c>
      <c r="AB836" s="57">
        <f t="shared" si="347"/>
        <v>2876</v>
      </c>
      <c r="AC836" s="57">
        <f>SUM(AC837)</f>
        <v>0</v>
      </c>
      <c r="AD836" s="141">
        <f>SUM(AD837)</f>
        <v>1053.0999999999999</v>
      </c>
      <c r="AE836" s="141">
        <f>SUM(AE837)</f>
        <v>1822.9</v>
      </c>
      <c r="AF836" s="269">
        <f t="shared" si="331"/>
        <v>0.7</v>
      </c>
      <c r="AG836" s="270">
        <f>SUM(AG837)</f>
        <v>871.21999999999991</v>
      </c>
      <c r="AH836" s="270"/>
      <c r="AI836" s="141">
        <v>0</v>
      </c>
      <c r="AJ836" s="233">
        <v>0.846135304515507</v>
      </c>
      <c r="AK836" s="57">
        <v>1053.0999999999999</v>
      </c>
      <c r="AL836" s="57"/>
      <c r="AM836" s="433">
        <v>0</v>
      </c>
      <c r="AN836" s="57">
        <v>0</v>
      </c>
    </row>
    <row r="837" spans="2:40" ht="15.75" x14ac:dyDescent="0.25">
      <c r="B837" s="34">
        <v>825</v>
      </c>
      <c r="C837" s="667"/>
      <c r="D837" s="15" t="s">
        <v>765</v>
      </c>
      <c r="E837" s="116"/>
      <c r="F837" s="116">
        <v>30</v>
      </c>
      <c r="G837" s="116">
        <v>19</v>
      </c>
      <c r="H837" s="69">
        <v>1244.5999999999999</v>
      </c>
      <c r="I837" s="69">
        <v>62.4</v>
      </c>
      <c r="J837" s="80">
        <v>0.2532540575285232</v>
      </c>
      <c r="K837" s="69">
        <v>315.2</v>
      </c>
      <c r="L837" s="80">
        <v>0</v>
      </c>
      <c r="M837" s="69">
        <v>0</v>
      </c>
      <c r="N837" s="80">
        <v>0</v>
      </c>
      <c r="O837" s="69">
        <v>0</v>
      </c>
      <c r="P837" s="69">
        <v>0</v>
      </c>
      <c r="Q837" s="69">
        <v>0</v>
      </c>
      <c r="R837" s="69">
        <v>75.2</v>
      </c>
      <c r="S837" s="69">
        <v>0</v>
      </c>
      <c r="T837" s="69">
        <v>125.49999999999999</v>
      </c>
      <c r="U837" s="80">
        <v>0.67690824361240565</v>
      </c>
      <c r="V837" s="69"/>
      <c r="W837" s="80">
        <f t="shared" si="333"/>
        <v>0.846135304515507</v>
      </c>
      <c r="X837" s="69">
        <v>1053.0999999999999</v>
      </c>
      <c r="Y837" s="69">
        <v>0</v>
      </c>
      <c r="Z837" s="69">
        <v>0</v>
      </c>
      <c r="AA837" s="69">
        <v>0</v>
      </c>
      <c r="AB837" s="60">
        <f>H837+I837+K837+M837+O837+P837+Q837+R837+S837+T837+V837+X837+Y837+Z837+AA837</f>
        <v>2876</v>
      </c>
      <c r="AC837" s="60">
        <v>0</v>
      </c>
      <c r="AD837" s="69">
        <f>AC837+Y837+X837+V837</f>
        <v>1053.0999999999999</v>
      </c>
      <c r="AE837" s="69">
        <f>H837+I837+K837+M837+O837+Q837+R837+S837+T837+Z837+AA837</f>
        <v>1822.9</v>
      </c>
      <c r="AF837" s="277">
        <f t="shared" si="331"/>
        <v>0.7</v>
      </c>
      <c r="AG837" s="278">
        <f>H837*AF837</f>
        <v>871.21999999999991</v>
      </c>
      <c r="AH837" s="278"/>
      <c r="AI837" s="225">
        <v>0</v>
      </c>
      <c r="AJ837" s="238">
        <v>0.846135304515507</v>
      </c>
      <c r="AK837" s="60">
        <v>1053.0999999999999</v>
      </c>
      <c r="AL837" s="69"/>
      <c r="AM837" s="438">
        <v>0</v>
      </c>
      <c r="AN837" s="69">
        <v>0</v>
      </c>
    </row>
    <row r="838" spans="2:40" ht="15.75" x14ac:dyDescent="0.25">
      <c r="B838" s="34">
        <v>826</v>
      </c>
      <c r="C838" s="667" t="s">
        <v>608</v>
      </c>
      <c r="D838" s="26" t="s">
        <v>124</v>
      </c>
      <c r="E838" s="125">
        <f t="shared" ref="E838:AB838" si="348">SUM(E839:E842)</f>
        <v>1</v>
      </c>
      <c r="F838" s="125">
        <f t="shared" si="348"/>
        <v>56</v>
      </c>
      <c r="G838" s="125">
        <f t="shared" si="348"/>
        <v>45</v>
      </c>
      <c r="H838" s="57">
        <f>SUM(H839:H842)</f>
        <v>4037.8</v>
      </c>
      <c r="I838" s="57">
        <f t="shared" si="348"/>
        <v>145.19999999999999</v>
      </c>
      <c r="J838" s="82">
        <f>K838/H838</f>
        <v>0.30571103075932438</v>
      </c>
      <c r="K838" s="57">
        <f t="shared" si="348"/>
        <v>1234.4000000000001</v>
      </c>
      <c r="L838" s="82">
        <f>M838/H838</f>
        <v>0</v>
      </c>
      <c r="M838" s="57">
        <f t="shared" si="348"/>
        <v>0</v>
      </c>
      <c r="N838" s="82">
        <f t="shared" si="348"/>
        <v>0</v>
      </c>
      <c r="O838" s="57">
        <f t="shared" si="348"/>
        <v>0</v>
      </c>
      <c r="P838" s="57">
        <f t="shared" si="348"/>
        <v>0</v>
      </c>
      <c r="Q838" s="57">
        <f t="shared" si="348"/>
        <v>0</v>
      </c>
      <c r="R838" s="57">
        <f t="shared" si="348"/>
        <v>110.10000000000001</v>
      </c>
      <c r="S838" s="57">
        <f t="shared" si="348"/>
        <v>0</v>
      </c>
      <c r="T838" s="57">
        <f t="shared" si="348"/>
        <v>387.4</v>
      </c>
      <c r="U838" s="82">
        <f>V838/H838</f>
        <v>0</v>
      </c>
      <c r="V838" s="57">
        <f t="shared" si="348"/>
        <v>0</v>
      </c>
      <c r="W838" s="82">
        <f t="shared" si="333"/>
        <v>0.78096983505869533</v>
      </c>
      <c r="X838" s="57">
        <f t="shared" si="348"/>
        <v>3153.4</v>
      </c>
      <c r="Y838" s="57">
        <f t="shared" si="348"/>
        <v>0</v>
      </c>
      <c r="Z838" s="57">
        <f t="shared" si="348"/>
        <v>0</v>
      </c>
      <c r="AA838" s="57">
        <f t="shared" si="348"/>
        <v>0</v>
      </c>
      <c r="AB838" s="57">
        <f t="shared" si="348"/>
        <v>9068.2999999999993</v>
      </c>
      <c r="AC838" s="57">
        <f>SUM(AC839:AC842)</f>
        <v>0</v>
      </c>
      <c r="AD838" s="141">
        <f>SUM(AD839:AD842)</f>
        <v>3153.4</v>
      </c>
      <c r="AE838" s="141">
        <f>SUM(AE839:AE842)</f>
        <v>5914.9</v>
      </c>
      <c r="AF838" s="269">
        <f t="shared" si="331"/>
        <v>0.7</v>
      </c>
      <c r="AG838" s="270">
        <f>SUM(AG839:AG842)</f>
        <v>2826.46</v>
      </c>
      <c r="AH838" s="270"/>
      <c r="AI838" s="141">
        <v>0</v>
      </c>
      <c r="AJ838" s="233">
        <v>0.78096983505869533</v>
      </c>
      <c r="AK838" s="57">
        <v>3153.4</v>
      </c>
      <c r="AL838" s="57"/>
      <c r="AM838" s="433">
        <v>0</v>
      </c>
      <c r="AN838" s="57">
        <v>0</v>
      </c>
    </row>
    <row r="839" spans="2:40" ht="15.75" x14ac:dyDescent="0.25">
      <c r="B839" s="34">
        <v>827</v>
      </c>
      <c r="C839" s="667"/>
      <c r="D839" s="15" t="s">
        <v>986</v>
      </c>
      <c r="E839" s="116"/>
      <c r="F839" s="116">
        <v>14</v>
      </c>
      <c r="G839" s="116">
        <v>14</v>
      </c>
      <c r="H839" s="69">
        <v>1274.6000000000001</v>
      </c>
      <c r="I839" s="69">
        <v>33.6</v>
      </c>
      <c r="J839" s="80">
        <v>0.30080025105915575</v>
      </c>
      <c r="K839" s="69">
        <v>383.4</v>
      </c>
      <c r="L839" s="80">
        <v>0</v>
      </c>
      <c r="M839" s="69">
        <v>0</v>
      </c>
      <c r="N839" s="80">
        <v>0</v>
      </c>
      <c r="O839" s="69">
        <v>0</v>
      </c>
      <c r="P839" s="69">
        <v>0</v>
      </c>
      <c r="Q839" s="69">
        <v>0</v>
      </c>
      <c r="R839" s="69">
        <v>0</v>
      </c>
      <c r="S839" s="69">
        <v>0</v>
      </c>
      <c r="T839" s="69">
        <v>121.00000000000001</v>
      </c>
      <c r="U839" s="80">
        <v>0.64861132904440599</v>
      </c>
      <c r="V839" s="69"/>
      <c r="W839" s="80">
        <f t="shared" si="333"/>
        <v>0.81076416130550755</v>
      </c>
      <c r="X839" s="69">
        <v>1033.4000000000001</v>
      </c>
      <c r="Y839" s="69">
        <v>0</v>
      </c>
      <c r="Z839" s="69">
        <v>0</v>
      </c>
      <c r="AA839" s="69">
        <v>0</v>
      </c>
      <c r="AB839" s="60">
        <f>H839+I839+K839+M839+O839+P839+Q839+R839+S839+T839+V839+X839+Y839+Z839+AA839</f>
        <v>2846</v>
      </c>
      <c r="AC839" s="60">
        <v>0</v>
      </c>
      <c r="AD839" s="69">
        <f>AC839+Y839+X839+V839</f>
        <v>1033.4000000000001</v>
      </c>
      <c r="AE839" s="69">
        <f>H839+I839+K839+M839+O839+Q839+R839+S839+T839+Z839+AA839</f>
        <v>1812.6</v>
      </c>
      <c r="AF839" s="277">
        <f t="shared" si="331"/>
        <v>0.7</v>
      </c>
      <c r="AG839" s="278">
        <f>H839*AF839</f>
        <v>892.22</v>
      </c>
      <c r="AH839" s="278"/>
      <c r="AI839" s="225">
        <v>0</v>
      </c>
      <c r="AJ839" s="238">
        <v>0.81076416130550755</v>
      </c>
      <c r="AK839" s="60">
        <v>1033.4000000000001</v>
      </c>
      <c r="AL839" s="69"/>
      <c r="AM839" s="438">
        <v>0</v>
      </c>
      <c r="AN839" s="69">
        <v>0</v>
      </c>
    </row>
    <row r="840" spans="2:40" s="1" customFormat="1" ht="15.75" x14ac:dyDescent="0.25">
      <c r="B840" s="34">
        <v>828</v>
      </c>
      <c r="C840" s="667"/>
      <c r="D840" s="15" t="s">
        <v>766</v>
      </c>
      <c r="E840" s="116">
        <v>1</v>
      </c>
      <c r="F840" s="116">
        <v>15</v>
      </c>
      <c r="G840" s="116">
        <v>10</v>
      </c>
      <c r="H840" s="69">
        <v>1001.9000000000001</v>
      </c>
      <c r="I840" s="69">
        <v>26.4</v>
      </c>
      <c r="J840" s="80">
        <v>0.28525800978141536</v>
      </c>
      <c r="K840" s="69">
        <v>285.80000000000007</v>
      </c>
      <c r="L840" s="80">
        <v>0</v>
      </c>
      <c r="M840" s="69">
        <v>0</v>
      </c>
      <c r="N840" s="80">
        <v>0</v>
      </c>
      <c r="O840" s="69">
        <v>0</v>
      </c>
      <c r="P840" s="69">
        <v>0</v>
      </c>
      <c r="Q840" s="69">
        <v>0</v>
      </c>
      <c r="R840" s="69">
        <v>0</v>
      </c>
      <c r="S840" s="69">
        <v>0</v>
      </c>
      <c r="T840" s="69">
        <v>89.5</v>
      </c>
      <c r="U840" s="80">
        <v>0.60740592873540267</v>
      </c>
      <c r="V840" s="69"/>
      <c r="W840" s="80">
        <f t="shared" si="333"/>
        <v>0.75925741091925325</v>
      </c>
      <c r="X840" s="69">
        <v>760.69999999999993</v>
      </c>
      <c r="Y840" s="69">
        <v>0</v>
      </c>
      <c r="Z840" s="69">
        <v>0</v>
      </c>
      <c r="AA840" s="69">
        <v>0</v>
      </c>
      <c r="AB840" s="60">
        <f>H840+I840+K840+M840+O840+P840+Q840+R840+S840+T840+V840+X840+Y840+Z840+AA840</f>
        <v>2164.3000000000002</v>
      </c>
      <c r="AC840" s="60">
        <v>0</v>
      </c>
      <c r="AD840" s="69">
        <f>AC840+Y840+X840+V840</f>
        <v>760.69999999999993</v>
      </c>
      <c r="AE840" s="69">
        <f>H840+I840+K840+M840+O840+Q840+R840+S840+T840+Z840+AA840</f>
        <v>1403.6000000000004</v>
      </c>
      <c r="AF840" s="277">
        <f t="shared" si="331"/>
        <v>0.7</v>
      </c>
      <c r="AG840" s="278">
        <f>H840*AF840</f>
        <v>701.33</v>
      </c>
      <c r="AH840" s="278"/>
      <c r="AI840" s="225">
        <v>0</v>
      </c>
      <c r="AJ840" s="238">
        <v>0.75925741091925325</v>
      </c>
      <c r="AK840" s="60">
        <v>760.69999999999993</v>
      </c>
      <c r="AL840" s="69"/>
      <c r="AM840" s="438">
        <v>0</v>
      </c>
      <c r="AN840" s="69">
        <v>0</v>
      </c>
    </row>
    <row r="841" spans="2:40" s="1" customFormat="1" ht="15.75" customHeight="1" x14ac:dyDescent="0.25">
      <c r="B841" s="34">
        <v>829</v>
      </c>
      <c r="C841" s="667"/>
      <c r="D841" s="15" t="s">
        <v>767</v>
      </c>
      <c r="E841" s="116"/>
      <c r="F841" s="116">
        <v>14</v>
      </c>
      <c r="G841" s="116">
        <v>8</v>
      </c>
      <c r="H841" s="69">
        <v>657.8</v>
      </c>
      <c r="I841" s="69">
        <v>27.599999999999998</v>
      </c>
      <c r="J841" s="80">
        <v>0.29051383399209485</v>
      </c>
      <c r="K841" s="69">
        <v>191.1</v>
      </c>
      <c r="L841" s="80">
        <v>0</v>
      </c>
      <c r="M841" s="69">
        <v>0</v>
      </c>
      <c r="N841" s="80">
        <v>0</v>
      </c>
      <c r="O841" s="69">
        <v>0</v>
      </c>
      <c r="P841" s="69">
        <v>0</v>
      </c>
      <c r="Q841" s="69">
        <v>0</v>
      </c>
      <c r="R841" s="69">
        <v>73.400000000000006</v>
      </c>
      <c r="S841" s="69">
        <v>0</v>
      </c>
      <c r="T841" s="69">
        <v>65.900000000000006</v>
      </c>
      <c r="U841" s="80">
        <v>0.60443903922164799</v>
      </c>
      <c r="V841" s="69"/>
      <c r="W841" s="80">
        <f t="shared" si="333"/>
        <v>0.75554879902705996</v>
      </c>
      <c r="X841" s="69">
        <v>497</v>
      </c>
      <c r="Y841" s="69">
        <v>0</v>
      </c>
      <c r="Z841" s="69">
        <v>0</v>
      </c>
      <c r="AA841" s="69">
        <v>0</v>
      </c>
      <c r="AB841" s="60">
        <f>H841+I841+K841+M841+O841+P841+Q841+R841+S841+T841+V841+X841+Y841+Z841+AA841</f>
        <v>1512.8</v>
      </c>
      <c r="AC841" s="60">
        <v>0</v>
      </c>
      <c r="AD841" s="69">
        <f>AC841+Y841+X841+V841</f>
        <v>497</v>
      </c>
      <c r="AE841" s="69">
        <f>H841+I841+K841+M841+O841+Q841+R841+S841+T841+Z841+AA841</f>
        <v>1015.8</v>
      </c>
      <c r="AF841" s="277">
        <f t="shared" si="331"/>
        <v>0.7</v>
      </c>
      <c r="AG841" s="278">
        <f>H841*AF841</f>
        <v>460.45999999999992</v>
      </c>
      <c r="AH841" s="278"/>
      <c r="AI841" s="225">
        <v>0</v>
      </c>
      <c r="AJ841" s="238">
        <v>0.75554879902705996</v>
      </c>
      <c r="AK841" s="60">
        <v>497</v>
      </c>
      <c r="AL841" s="69"/>
      <c r="AM841" s="438">
        <v>0</v>
      </c>
      <c r="AN841" s="69">
        <v>0</v>
      </c>
    </row>
    <row r="842" spans="2:40" s="1" customFormat="1" ht="15.75" x14ac:dyDescent="0.25">
      <c r="B842" s="34">
        <v>830</v>
      </c>
      <c r="C842" s="667"/>
      <c r="D842" s="15" t="s">
        <v>807</v>
      </c>
      <c r="E842" s="116"/>
      <c r="F842" s="116">
        <v>13</v>
      </c>
      <c r="G842" s="116">
        <v>13</v>
      </c>
      <c r="H842" s="69">
        <v>1103.5</v>
      </c>
      <c r="I842" s="69">
        <v>57.599999999999994</v>
      </c>
      <c r="J842" s="80">
        <v>0.33901223380154055</v>
      </c>
      <c r="K842" s="69">
        <v>374.1</v>
      </c>
      <c r="L842" s="80">
        <v>0</v>
      </c>
      <c r="M842" s="69">
        <v>0</v>
      </c>
      <c r="N842" s="80">
        <v>0</v>
      </c>
      <c r="O842" s="69">
        <v>0</v>
      </c>
      <c r="P842" s="69">
        <v>0</v>
      </c>
      <c r="Q842" s="69">
        <v>0</v>
      </c>
      <c r="R842" s="69">
        <v>36.700000000000003</v>
      </c>
      <c r="S842" s="69">
        <v>0</v>
      </c>
      <c r="T842" s="69">
        <v>111.00000000000001</v>
      </c>
      <c r="U842" s="80">
        <v>0.62513819664703218</v>
      </c>
      <c r="V842" s="69"/>
      <c r="W842" s="80">
        <f t="shared" si="333"/>
        <v>0.78142274580879023</v>
      </c>
      <c r="X842" s="69">
        <v>862.30000000000007</v>
      </c>
      <c r="Y842" s="69">
        <v>0</v>
      </c>
      <c r="Z842" s="69">
        <v>0</v>
      </c>
      <c r="AA842" s="69">
        <v>0</v>
      </c>
      <c r="AB842" s="60">
        <f>H842+I842+K842+M842+O842+P842+Q842+R842+S842+T842+V842+X842+Y842+Z842+AA842</f>
        <v>2545.1999999999998</v>
      </c>
      <c r="AC842" s="60">
        <v>0</v>
      </c>
      <c r="AD842" s="69">
        <f>AC842+Y842+X842+V842</f>
        <v>862.30000000000007</v>
      </c>
      <c r="AE842" s="69">
        <f>H842+I842+K842+M842+O842+Q842+R842+S842+T842+Z842+AA842</f>
        <v>1682.8999999999999</v>
      </c>
      <c r="AF842" s="277">
        <f t="shared" si="331"/>
        <v>0.7</v>
      </c>
      <c r="AG842" s="278">
        <f>H842*AF842</f>
        <v>772.44999999999993</v>
      </c>
      <c r="AH842" s="278"/>
      <c r="AI842" s="225">
        <v>0</v>
      </c>
      <c r="AJ842" s="238">
        <v>0.78142274580879023</v>
      </c>
      <c r="AK842" s="60">
        <v>862.30000000000007</v>
      </c>
      <c r="AL842" s="69"/>
      <c r="AM842" s="438">
        <v>0</v>
      </c>
      <c r="AN842" s="69">
        <v>0</v>
      </c>
    </row>
    <row r="843" spans="2:40" ht="15.75" x14ac:dyDescent="0.25">
      <c r="B843" s="34">
        <v>831</v>
      </c>
      <c r="C843" s="667" t="s">
        <v>609</v>
      </c>
      <c r="D843" s="26" t="s">
        <v>124</v>
      </c>
      <c r="E843" s="125">
        <f t="shared" ref="E843:AB843" si="349">SUM(E844:E846)</f>
        <v>0</v>
      </c>
      <c r="F843" s="125">
        <f t="shared" si="349"/>
        <v>44</v>
      </c>
      <c r="G843" s="125">
        <f t="shared" si="349"/>
        <v>37</v>
      </c>
      <c r="H843" s="57">
        <f>SUM(H844:H846)</f>
        <v>3655.8</v>
      </c>
      <c r="I843" s="57">
        <f t="shared" si="349"/>
        <v>152.4</v>
      </c>
      <c r="J843" s="82">
        <f>K843/H843</f>
        <v>0.30280649926144754</v>
      </c>
      <c r="K843" s="57">
        <f t="shared" si="349"/>
        <v>1107</v>
      </c>
      <c r="L843" s="82">
        <f>M843/H843</f>
        <v>0</v>
      </c>
      <c r="M843" s="57">
        <f t="shared" si="349"/>
        <v>0</v>
      </c>
      <c r="N843" s="82">
        <f t="shared" si="349"/>
        <v>0</v>
      </c>
      <c r="O843" s="57">
        <f t="shared" si="349"/>
        <v>0</v>
      </c>
      <c r="P843" s="57">
        <f t="shared" si="349"/>
        <v>0</v>
      </c>
      <c r="Q843" s="57">
        <f t="shared" si="349"/>
        <v>0</v>
      </c>
      <c r="R843" s="57">
        <f t="shared" si="349"/>
        <v>0</v>
      </c>
      <c r="S843" s="57">
        <f t="shared" si="349"/>
        <v>0</v>
      </c>
      <c r="T843" s="57">
        <f t="shared" si="349"/>
        <v>349.3</v>
      </c>
      <c r="U843" s="82">
        <f>V843/H843</f>
        <v>0</v>
      </c>
      <c r="V843" s="57">
        <f t="shared" si="349"/>
        <v>0</v>
      </c>
      <c r="W843" s="82">
        <f t="shared" si="333"/>
        <v>0.80206794682422444</v>
      </c>
      <c r="X843" s="57">
        <f t="shared" si="349"/>
        <v>2932.2</v>
      </c>
      <c r="Y843" s="57">
        <f t="shared" si="349"/>
        <v>0</v>
      </c>
      <c r="Z843" s="57">
        <f t="shared" si="349"/>
        <v>0</v>
      </c>
      <c r="AA843" s="57">
        <f t="shared" si="349"/>
        <v>0</v>
      </c>
      <c r="AB843" s="57">
        <f t="shared" si="349"/>
        <v>8196.7000000000007</v>
      </c>
      <c r="AC843" s="57">
        <f>SUM(AC844:AC846)</f>
        <v>0</v>
      </c>
      <c r="AD843" s="141">
        <f>SUM(AD844:AD846)</f>
        <v>2932.2</v>
      </c>
      <c r="AE843" s="141">
        <f>SUM(AE844:AE846)</f>
        <v>5264.5</v>
      </c>
      <c r="AF843" s="269">
        <f t="shared" si="331"/>
        <v>0.7</v>
      </c>
      <c r="AG843" s="270">
        <f>SUM(AG844:AG846)</f>
        <v>2559.06</v>
      </c>
      <c r="AH843" s="270"/>
      <c r="AI843" s="141">
        <v>3360</v>
      </c>
      <c r="AJ843" s="233">
        <v>1.7211554242573444</v>
      </c>
      <c r="AK843" s="57">
        <v>6292.2</v>
      </c>
      <c r="AL843" s="57"/>
      <c r="AM843" s="433">
        <v>0</v>
      </c>
      <c r="AN843" s="57">
        <v>0</v>
      </c>
    </row>
    <row r="844" spans="2:40" ht="15.75" x14ac:dyDescent="0.25">
      <c r="B844" s="34">
        <v>832</v>
      </c>
      <c r="C844" s="667"/>
      <c r="D844" s="15" t="s">
        <v>768</v>
      </c>
      <c r="E844" s="116"/>
      <c r="F844" s="116">
        <v>16</v>
      </c>
      <c r="G844" s="116">
        <v>11</v>
      </c>
      <c r="H844" s="69">
        <v>1076.5</v>
      </c>
      <c r="I844" s="69">
        <v>50.4</v>
      </c>
      <c r="J844" s="80">
        <v>0.3160241523455643</v>
      </c>
      <c r="K844" s="69">
        <v>340.2</v>
      </c>
      <c r="L844" s="80">
        <v>0</v>
      </c>
      <c r="M844" s="69">
        <v>0</v>
      </c>
      <c r="N844" s="80">
        <v>0</v>
      </c>
      <c r="O844" s="69">
        <v>0</v>
      </c>
      <c r="P844" s="69">
        <v>0</v>
      </c>
      <c r="Q844" s="69">
        <v>0</v>
      </c>
      <c r="R844" s="69">
        <v>0</v>
      </c>
      <c r="S844" s="69">
        <v>0</v>
      </c>
      <c r="T844" s="69">
        <v>102.10000000000001</v>
      </c>
      <c r="U844" s="80">
        <v>0.62075243845796568</v>
      </c>
      <c r="V844" s="69"/>
      <c r="W844" s="80">
        <f t="shared" si="333"/>
        <v>0.77594054807245705</v>
      </c>
      <c r="X844" s="69">
        <v>835.3</v>
      </c>
      <c r="Y844" s="69">
        <v>0</v>
      </c>
      <c r="Z844" s="69">
        <v>0</v>
      </c>
      <c r="AA844" s="69">
        <v>0</v>
      </c>
      <c r="AB844" s="60">
        <f>H844+I844+K844+M844+O844+P844+Q844+R844+S844+T844+V844+X844+Y844+Z844+AA844</f>
        <v>2404.5</v>
      </c>
      <c r="AC844" s="60">
        <v>0</v>
      </c>
      <c r="AD844" s="69">
        <f>AC844+Y844+X844+V844</f>
        <v>835.3</v>
      </c>
      <c r="AE844" s="69">
        <f>H844+I844+K844+M844+O844+Q844+R844+S844+T844+Z844+AA844</f>
        <v>1569.2</v>
      </c>
      <c r="AF844" s="277">
        <f t="shared" si="331"/>
        <v>0.7</v>
      </c>
      <c r="AG844" s="278">
        <f>H844*AF844</f>
        <v>753.55</v>
      </c>
      <c r="AH844" s="278"/>
      <c r="AI844" s="225">
        <v>1560</v>
      </c>
      <c r="AJ844" s="238">
        <v>2.2250812819321877</v>
      </c>
      <c r="AK844" s="60">
        <v>2395.3000000000002</v>
      </c>
      <c r="AL844" s="69"/>
      <c r="AM844" s="438">
        <v>0</v>
      </c>
      <c r="AN844" s="69">
        <v>0</v>
      </c>
    </row>
    <row r="845" spans="2:40" s="1" customFormat="1" ht="15.75" customHeight="1" x14ac:dyDescent="0.25">
      <c r="B845" s="34">
        <v>833</v>
      </c>
      <c r="C845" s="667"/>
      <c r="D845" s="15" t="s">
        <v>769</v>
      </c>
      <c r="E845" s="116"/>
      <c r="F845" s="116">
        <v>14</v>
      </c>
      <c r="G845" s="116">
        <v>12</v>
      </c>
      <c r="H845" s="69">
        <v>1185.6000000000001</v>
      </c>
      <c r="I845" s="69">
        <v>62.4</v>
      </c>
      <c r="J845" s="80">
        <v>0.35813090418353571</v>
      </c>
      <c r="K845" s="69">
        <v>424.59999999999997</v>
      </c>
      <c r="L845" s="80">
        <v>0</v>
      </c>
      <c r="M845" s="69">
        <v>0</v>
      </c>
      <c r="N845" s="80">
        <v>0</v>
      </c>
      <c r="O845" s="69">
        <v>0</v>
      </c>
      <c r="P845" s="69">
        <v>0</v>
      </c>
      <c r="Q845" s="69">
        <v>0</v>
      </c>
      <c r="R845" s="69">
        <v>0</v>
      </c>
      <c r="S845" s="69">
        <v>0</v>
      </c>
      <c r="T845" s="69">
        <v>119.2</v>
      </c>
      <c r="U845" s="80">
        <v>0.6372469635627529</v>
      </c>
      <c r="V845" s="69"/>
      <c r="W845" s="80">
        <f t="shared" si="333"/>
        <v>0.79655870445344124</v>
      </c>
      <c r="X845" s="69">
        <v>944.4</v>
      </c>
      <c r="Y845" s="69">
        <v>0</v>
      </c>
      <c r="Z845" s="69">
        <v>0</v>
      </c>
      <c r="AA845" s="69">
        <v>0</v>
      </c>
      <c r="AB845" s="60">
        <f>H845+I845+K845+M845+O845+P845+Q845+R845+S845+T845+V845+X845+Y845+Z845+AA845</f>
        <v>2736.2000000000003</v>
      </c>
      <c r="AC845" s="60">
        <v>0</v>
      </c>
      <c r="AD845" s="69">
        <f>AC845+Y845+X845+V845</f>
        <v>944.4</v>
      </c>
      <c r="AE845" s="69">
        <f>H845+I845+K845+M845+O845+Q845+R845+S845+T845+Z845+AA845</f>
        <v>1791.8000000000002</v>
      </c>
      <c r="AF845" s="277">
        <f t="shared" si="331"/>
        <v>0.7</v>
      </c>
      <c r="AG845" s="278">
        <f>H845*AF845</f>
        <v>829.92000000000007</v>
      </c>
      <c r="AH845" s="278"/>
      <c r="AI845" s="225">
        <v>0</v>
      </c>
      <c r="AJ845" s="238">
        <v>0.79655870445344124</v>
      </c>
      <c r="AK845" s="60">
        <v>944.4</v>
      </c>
      <c r="AL845" s="69"/>
      <c r="AM845" s="438">
        <v>0</v>
      </c>
      <c r="AN845" s="69">
        <v>0</v>
      </c>
    </row>
    <row r="846" spans="2:40" s="1" customFormat="1" ht="15.75" x14ac:dyDescent="0.25">
      <c r="B846" s="34">
        <v>834</v>
      </c>
      <c r="C846" s="667"/>
      <c r="D846" s="15" t="s">
        <v>770</v>
      </c>
      <c r="E846" s="116"/>
      <c r="F846" s="116">
        <v>14</v>
      </c>
      <c r="G846" s="116">
        <v>14</v>
      </c>
      <c r="H846" s="69">
        <v>1393.7</v>
      </c>
      <c r="I846" s="69">
        <v>39.6</v>
      </c>
      <c r="J846" s="80">
        <v>0.24553347205280909</v>
      </c>
      <c r="K846" s="69">
        <v>342.20000000000005</v>
      </c>
      <c r="L846" s="80">
        <v>0</v>
      </c>
      <c r="M846" s="69">
        <v>0</v>
      </c>
      <c r="N846" s="80">
        <v>0</v>
      </c>
      <c r="O846" s="69">
        <v>0</v>
      </c>
      <c r="P846" s="69">
        <v>0</v>
      </c>
      <c r="Q846" s="69">
        <v>0</v>
      </c>
      <c r="R846" s="69">
        <v>0</v>
      </c>
      <c r="S846" s="69">
        <v>0</v>
      </c>
      <c r="T846" s="69">
        <v>128</v>
      </c>
      <c r="U846" s="80">
        <v>0.66154839635502627</v>
      </c>
      <c r="V846" s="69"/>
      <c r="W846" s="80">
        <f t="shared" si="333"/>
        <v>0.82693549544378286</v>
      </c>
      <c r="X846" s="69">
        <v>1152.5000000000002</v>
      </c>
      <c r="Y846" s="69">
        <v>0</v>
      </c>
      <c r="Z846" s="69">
        <v>0</v>
      </c>
      <c r="AA846" s="69">
        <v>0</v>
      </c>
      <c r="AB846" s="60">
        <f>H846+I846+K846+M846+O846+P846+Q846+R846+S846+T846+V846+X846+Y846+Z846+AA846</f>
        <v>3056</v>
      </c>
      <c r="AC846" s="60">
        <v>0</v>
      </c>
      <c r="AD846" s="69">
        <f>AC846+Y846+X846+V846</f>
        <v>1152.5000000000002</v>
      </c>
      <c r="AE846" s="69">
        <f>H846+I846+K846+M846+O846+Q846+R846+S846+T846+Z846+AA846</f>
        <v>1903.5</v>
      </c>
      <c r="AF846" s="277">
        <f t="shared" si="331"/>
        <v>0.7</v>
      </c>
      <c r="AG846" s="278">
        <f>H846*AF846</f>
        <v>975.58999999999992</v>
      </c>
      <c r="AH846" s="278"/>
      <c r="AI846" s="225">
        <v>1800</v>
      </c>
      <c r="AJ846" s="238">
        <v>2.1184616488483892</v>
      </c>
      <c r="AK846" s="60">
        <v>2952.5</v>
      </c>
      <c r="AL846" s="69"/>
      <c r="AM846" s="438">
        <v>0</v>
      </c>
      <c r="AN846" s="69">
        <v>0</v>
      </c>
    </row>
    <row r="847" spans="2:40" s="1" customFormat="1" ht="15.75" x14ac:dyDescent="0.25">
      <c r="B847" s="34">
        <v>835</v>
      </c>
      <c r="C847" s="667" t="s">
        <v>610</v>
      </c>
      <c r="D847" s="26" t="s">
        <v>124</v>
      </c>
      <c r="E847" s="125">
        <f t="shared" ref="E847:AB847" si="350">SUM(E848:E850)</f>
        <v>2</v>
      </c>
      <c r="F847" s="125">
        <f t="shared" si="350"/>
        <v>59</v>
      </c>
      <c r="G847" s="125">
        <f t="shared" si="350"/>
        <v>39</v>
      </c>
      <c r="H847" s="57">
        <f>SUM(H848:H850)</f>
        <v>3389.3</v>
      </c>
      <c r="I847" s="57">
        <f t="shared" si="350"/>
        <v>145.19999999999999</v>
      </c>
      <c r="J847" s="82">
        <f>K847/H847</f>
        <v>0.2468061251585873</v>
      </c>
      <c r="K847" s="57">
        <f t="shared" si="350"/>
        <v>836.5</v>
      </c>
      <c r="L847" s="82">
        <f>M847/H847</f>
        <v>0</v>
      </c>
      <c r="M847" s="57">
        <f t="shared" si="350"/>
        <v>0</v>
      </c>
      <c r="N847" s="82">
        <f t="shared" si="350"/>
        <v>0</v>
      </c>
      <c r="O847" s="57">
        <f t="shared" si="350"/>
        <v>0</v>
      </c>
      <c r="P847" s="57">
        <f t="shared" si="350"/>
        <v>0</v>
      </c>
      <c r="Q847" s="57">
        <f t="shared" si="350"/>
        <v>0</v>
      </c>
      <c r="R847" s="57">
        <f t="shared" si="350"/>
        <v>110.10000000000001</v>
      </c>
      <c r="S847" s="57">
        <f t="shared" si="350"/>
        <v>0</v>
      </c>
      <c r="T847" s="57">
        <f t="shared" si="350"/>
        <v>324.89999999999998</v>
      </c>
      <c r="U847" s="82">
        <f>V847/H847</f>
        <v>0</v>
      </c>
      <c r="V847" s="57">
        <f t="shared" si="350"/>
        <v>0</v>
      </c>
      <c r="W847" s="82">
        <f t="shared" si="333"/>
        <v>0.84073407488271912</v>
      </c>
      <c r="X847" s="57">
        <f t="shared" si="350"/>
        <v>2849.5</v>
      </c>
      <c r="Y847" s="57">
        <f t="shared" si="350"/>
        <v>0</v>
      </c>
      <c r="Z847" s="57">
        <f t="shared" si="350"/>
        <v>0</v>
      </c>
      <c r="AA847" s="57">
        <f t="shared" si="350"/>
        <v>0</v>
      </c>
      <c r="AB847" s="57">
        <f t="shared" si="350"/>
        <v>7655.5000000000009</v>
      </c>
      <c r="AC847" s="57">
        <f>SUM(AC848:AC850)</f>
        <v>0</v>
      </c>
      <c r="AD847" s="141">
        <f>SUM(AD848:AD850)</f>
        <v>2849.5</v>
      </c>
      <c r="AE847" s="141">
        <f>SUM(AE848:AE850)</f>
        <v>4806</v>
      </c>
      <c r="AF847" s="269">
        <f t="shared" si="331"/>
        <v>0.7</v>
      </c>
      <c r="AG847" s="270">
        <f>SUM(AG848:AG850)</f>
        <v>2372.5100000000002</v>
      </c>
      <c r="AH847" s="270"/>
      <c r="AI847" s="141">
        <v>0</v>
      </c>
      <c r="AJ847" s="233">
        <v>0.84073407488271912</v>
      </c>
      <c r="AK847" s="57">
        <v>2849.5</v>
      </c>
      <c r="AL847" s="57"/>
      <c r="AM847" s="433">
        <v>0</v>
      </c>
      <c r="AN847" s="57">
        <v>0</v>
      </c>
    </row>
    <row r="848" spans="2:40" s="1" customFormat="1" ht="15.75" x14ac:dyDescent="0.25">
      <c r="B848" s="34">
        <v>836</v>
      </c>
      <c r="C848" s="667"/>
      <c r="D848" s="15" t="s">
        <v>771</v>
      </c>
      <c r="E848" s="116">
        <v>2</v>
      </c>
      <c r="F848" s="116">
        <v>28</v>
      </c>
      <c r="G848" s="116">
        <v>14</v>
      </c>
      <c r="H848" s="69">
        <v>1264.2</v>
      </c>
      <c r="I848" s="69">
        <v>26.4</v>
      </c>
      <c r="J848" s="80">
        <v>0.16120866951431737</v>
      </c>
      <c r="K848" s="69">
        <v>203.8</v>
      </c>
      <c r="L848" s="80">
        <v>0</v>
      </c>
      <c r="M848" s="69">
        <v>0</v>
      </c>
      <c r="N848" s="80">
        <v>0</v>
      </c>
      <c r="O848" s="69">
        <v>0</v>
      </c>
      <c r="P848" s="69">
        <v>0</v>
      </c>
      <c r="Q848" s="69">
        <v>0</v>
      </c>
      <c r="R848" s="69">
        <v>73.400000000000006</v>
      </c>
      <c r="S848" s="69">
        <v>0</v>
      </c>
      <c r="T848" s="69">
        <v>113.9</v>
      </c>
      <c r="U848" s="80">
        <v>0.69824394874228757</v>
      </c>
      <c r="V848" s="69"/>
      <c r="W848" s="80">
        <f t="shared" si="333"/>
        <v>0.87280493592785957</v>
      </c>
      <c r="X848" s="69">
        <v>1103.4000000000001</v>
      </c>
      <c r="Y848" s="69">
        <v>0</v>
      </c>
      <c r="Z848" s="69">
        <v>0</v>
      </c>
      <c r="AA848" s="69">
        <v>0</v>
      </c>
      <c r="AB848" s="60">
        <f>H848+I848+K848+M848+O848+P848+Q848+R848+S848+T848+V848+X848+Y848+Z848+AA848</f>
        <v>2785.1000000000004</v>
      </c>
      <c r="AC848" s="60">
        <v>0</v>
      </c>
      <c r="AD848" s="69">
        <f>AC848+Y848+X848+V848</f>
        <v>1103.4000000000001</v>
      </c>
      <c r="AE848" s="69">
        <f>H848+I848+K848+M848+O848+Q848+R848+S848+T848+Z848+AA848</f>
        <v>1681.7000000000003</v>
      </c>
      <c r="AF848" s="277">
        <f t="shared" si="331"/>
        <v>0.7</v>
      </c>
      <c r="AG848" s="278">
        <f>H848*AF848</f>
        <v>884.93999999999994</v>
      </c>
      <c r="AH848" s="278"/>
      <c r="AI848" s="225">
        <v>0</v>
      </c>
      <c r="AJ848" s="238">
        <v>0.87280493592785957</v>
      </c>
      <c r="AK848" s="60">
        <v>1103.4000000000001</v>
      </c>
      <c r="AL848" s="69"/>
      <c r="AM848" s="438">
        <v>0</v>
      </c>
      <c r="AN848" s="69">
        <v>0</v>
      </c>
    </row>
    <row r="849" spans="2:40" s="1" customFormat="1" ht="15.75" customHeight="1" x14ac:dyDescent="0.25">
      <c r="B849" s="34">
        <v>837</v>
      </c>
      <c r="C849" s="667"/>
      <c r="D849" s="15" t="s">
        <v>772</v>
      </c>
      <c r="E849" s="116"/>
      <c r="F849" s="116">
        <v>14</v>
      </c>
      <c r="G849" s="116">
        <v>12</v>
      </c>
      <c r="H849" s="69">
        <v>1007.7</v>
      </c>
      <c r="I849" s="69">
        <v>33.6</v>
      </c>
      <c r="J849" s="80">
        <v>0.2719063213257914</v>
      </c>
      <c r="K849" s="69">
        <v>274</v>
      </c>
      <c r="L849" s="80">
        <v>0</v>
      </c>
      <c r="M849" s="69">
        <v>0</v>
      </c>
      <c r="N849" s="80">
        <v>0</v>
      </c>
      <c r="O849" s="69">
        <v>0</v>
      </c>
      <c r="P849" s="69">
        <v>0</v>
      </c>
      <c r="Q849" s="69">
        <v>0</v>
      </c>
      <c r="R849" s="69">
        <v>36.700000000000003</v>
      </c>
      <c r="S849" s="69">
        <v>0</v>
      </c>
      <c r="T849" s="69">
        <v>99.4</v>
      </c>
      <c r="U849" s="80">
        <v>0.67234295921405174</v>
      </c>
      <c r="V849" s="69"/>
      <c r="W849" s="80">
        <f t="shared" si="333"/>
        <v>0.84042869901756467</v>
      </c>
      <c r="X849" s="69">
        <v>846.9</v>
      </c>
      <c r="Y849" s="69">
        <v>0</v>
      </c>
      <c r="Z849" s="69">
        <v>0</v>
      </c>
      <c r="AA849" s="69">
        <v>0</v>
      </c>
      <c r="AB849" s="60">
        <f>H849+I849+K849+M849+O849+P849+Q849+R849+S849+T849+V849+X849+Y849+Z849+AA849</f>
        <v>2298.3000000000002</v>
      </c>
      <c r="AC849" s="60">
        <v>0</v>
      </c>
      <c r="AD849" s="69">
        <f>AC849+Y849+X849+V849</f>
        <v>846.9</v>
      </c>
      <c r="AE849" s="69">
        <f>H849+I849+K849+M849+O849+Q849+R849+S849+T849+Z849+AA849</f>
        <v>1451.4</v>
      </c>
      <c r="AF849" s="277">
        <f t="shared" si="331"/>
        <v>0.7</v>
      </c>
      <c r="AG849" s="278">
        <f>H849*AF849</f>
        <v>705.39</v>
      </c>
      <c r="AH849" s="278"/>
      <c r="AI849" s="225">
        <v>0</v>
      </c>
      <c r="AJ849" s="238">
        <v>0.84042869901756467</v>
      </c>
      <c r="AK849" s="60">
        <v>846.9</v>
      </c>
      <c r="AL849" s="69"/>
      <c r="AM849" s="438">
        <v>0</v>
      </c>
      <c r="AN849" s="69">
        <v>0</v>
      </c>
    </row>
    <row r="850" spans="2:40" s="1" customFormat="1" ht="15.75" x14ac:dyDescent="0.25">
      <c r="B850" s="34">
        <v>838</v>
      </c>
      <c r="C850" s="667"/>
      <c r="D850" s="15" t="s">
        <v>987</v>
      </c>
      <c r="E850" s="116"/>
      <c r="F850" s="116">
        <v>17</v>
      </c>
      <c r="G850" s="116">
        <v>13</v>
      </c>
      <c r="H850" s="69">
        <v>1117.4000000000001</v>
      </c>
      <c r="I850" s="69">
        <v>85.2</v>
      </c>
      <c r="J850" s="80">
        <v>0.32101306604617863</v>
      </c>
      <c r="K850" s="69">
        <v>358.70000000000005</v>
      </c>
      <c r="L850" s="80">
        <v>0</v>
      </c>
      <c r="M850" s="69">
        <v>0</v>
      </c>
      <c r="N850" s="80">
        <v>0</v>
      </c>
      <c r="O850" s="69">
        <v>0</v>
      </c>
      <c r="P850" s="69">
        <v>0</v>
      </c>
      <c r="Q850" s="69">
        <v>0</v>
      </c>
      <c r="R850" s="69">
        <v>0</v>
      </c>
      <c r="S850" s="69">
        <v>0</v>
      </c>
      <c r="T850" s="69">
        <v>111.6</v>
      </c>
      <c r="U850" s="80">
        <v>0.64378020404510472</v>
      </c>
      <c r="V850" s="69"/>
      <c r="W850" s="80">
        <f t="shared" si="333"/>
        <v>0.80472525505638082</v>
      </c>
      <c r="X850" s="69">
        <v>899.2</v>
      </c>
      <c r="Y850" s="69">
        <v>0</v>
      </c>
      <c r="Z850" s="69">
        <v>0</v>
      </c>
      <c r="AA850" s="69">
        <v>0</v>
      </c>
      <c r="AB850" s="60">
        <f>H850+I850+K850+M850+O850+P850+Q850+R850+S850+T850+V850+X850+Y850+Z850+AA850</f>
        <v>2572.1000000000004</v>
      </c>
      <c r="AC850" s="60">
        <v>0</v>
      </c>
      <c r="AD850" s="69">
        <f>AC850+Y850+X850+V850</f>
        <v>899.2</v>
      </c>
      <c r="AE850" s="69">
        <f>H850+I850+K850+M850+O850+Q850+R850+S850+T850+Z850+AA850</f>
        <v>1672.9</v>
      </c>
      <c r="AF850" s="277">
        <f t="shared" si="331"/>
        <v>0.7</v>
      </c>
      <c r="AG850" s="278">
        <f>H850*AF850</f>
        <v>782.18000000000006</v>
      </c>
      <c r="AH850" s="278"/>
      <c r="AI850" s="225">
        <v>0</v>
      </c>
      <c r="AJ850" s="238">
        <v>0.80472525505638082</v>
      </c>
      <c r="AK850" s="60">
        <v>899.2</v>
      </c>
      <c r="AL850" s="69"/>
      <c r="AM850" s="438">
        <v>0</v>
      </c>
      <c r="AN850" s="69">
        <v>0</v>
      </c>
    </row>
    <row r="851" spans="2:40" s="1" customFormat="1" ht="15.75" x14ac:dyDescent="0.25">
      <c r="B851" s="34">
        <v>839</v>
      </c>
      <c r="C851" s="667" t="s">
        <v>611</v>
      </c>
      <c r="D851" s="26" t="s">
        <v>124</v>
      </c>
      <c r="E851" s="125">
        <v>0</v>
      </c>
      <c r="F851" s="125">
        <f>F852+F853</f>
        <v>58</v>
      </c>
      <c r="G851" s="125">
        <f>G852+G853</f>
        <v>27</v>
      </c>
      <c r="H851" s="57">
        <f>H852+H853</f>
        <v>2125.6999999999998</v>
      </c>
      <c r="I851" s="57">
        <f t="shared" ref="I851:AB851" si="351">I852+I853</f>
        <v>118.8</v>
      </c>
      <c r="J851" s="82">
        <f>K851/H851</f>
        <v>0.38396763419109003</v>
      </c>
      <c r="K851" s="57">
        <f t="shared" si="351"/>
        <v>816.2</v>
      </c>
      <c r="L851" s="82">
        <f>M851/H851</f>
        <v>0</v>
      </c>
      <c r="M851" s="57">
        <f t="shared" si="351"/>
        <v>0</v>
      </c>
      <c r="N851" s="82">
        <f t="shared" si="351"/>
        <v>0</v>
      </c>
      <c r="O851" s="57">
        <f t="shared" si="351"/>
        <v>0</v>
      </c>
      <c r="P851" s="57">
        <f t="shared" si="351"/>
        <v>0</v>
      </c>
      <c r="Q851" s="57">
        <f t="shared" si="351"/>
        <v>0</v>
      </c>
      <c r="R851" s="57">
        <f t="shared" si="351"/>
        <v>73.400000000000006</v>
      </c>
      <c r="S851" s="57">
        <f t="shared" si="351"/>
        <v>0</v>
      </c>
      <c r="T851" s="57">
        <f t="shared" si="351"/>
        <v>249.50000000000003</v>
      </c>
      <c r="U851" s="82">
        <f>V851/H851</f>
        <v>0</v>
      </c>
      <c r="V851" s="57">
        <f t="shared" si="351"/>
        <v>0</v>
      </c>
      <c r="W851" s="82">
        <f t="shared" si="333"/>
        <v>0.93376299571905741</v>
      </c>
      <c r="X851" s="57">
        <f t="shared" si="351"/>
        <v>1984.9</v>
      </c>
      <c r="Y851" s="57">
        <f t="shared" si="351"/>
        <v>0</v>
      </c>
      <c r="Z851" s="57">
        <f t="shared" si="351"/>
        <v>0</v>
      </c>
      <c r="AA851" s="57">
        <f t="shared" si="351"/>
        <v>0</v>
      </c>
      <c r="AB851" s="57">
        <f t="shared" si="351"/>
        <v>5368.5</v>
      </c>
      <c r="AC851" s="57">
        <f>SUM(AC852:AC853)</f>
        <v>0</v>
      </c>
      <c r="AD851" s="141">
        <f>SUM(AD852:AD853)</f>
        <v>1984.9</v>
      </c>
      <c r="AE851" s="141">
        <f>SUM(AE852:AE853)</f>
        <v>3383.6</v>
      </c>
      <c r="AF851" s="269">
        <f t="shared" si="331"/>
        <v>0.7</v>
      </c>
      <c r="AG851" s="270">
        <f>SUM(AG852:AG853)</f>
        <v>1487.9899999999998</v>
      </c>
      <c r="AH851" s="270"/>
      <c r="AI851" s="141">
        <v>0</v>
      </c>
      <c r="AJ851" s="233">
        <v>0.93376299571905741</v>
      </c>
      <c r="AK851" s="57">
        <v>1984.9</v>
      </c>
      <c r="AL851" s="57"/>
      <c r="AM851" s="433">
        <v>0</v>
      </c>
      <c r="AN851" s="57">
        <v>0</v>
      </c>
    </row>
    <row r="852" spans="2:40" s="1" customFormat="1" ht="15.75" customHeight="1" x14ac:dyDescent="0.25">
      <c r="B852" s="34">
        <v>840</v>
      </c>
      <c r="C852" s="667"/>
      <c r="D852" s="15" t="s">
        <v>773</v>
      </c>
      <c r="E852" s="116"/>
      <c r="F852" s="116">
        <v>31</v>
      </c>
      <c r="G852" s="116">
        <v>11</v>
      </c>
      <c r="H852" s="69">
        <v>915.00000000000011</v>
      </c>
      <c r="I852" s="69">
        <v>48</v>
      </c>
      <c r="J852" s="80">
        <v>0.38251366120218572</v>
      </c>
      <c r="K852" s="69">
        <v>350</v>
      </c>
      <c r="L852" s="80">
        <v>0</v>
      </c>
      <c r="M852" s="69">
        <v>0</v>
      </c>
      <c r="N852" s="80">
        <v>0</v>
      </c>
      <c r="O852" s="69">
        <v>0</v>
      </c>
      <c r="P852" s="69">
        <v>0</v>
      </c>
      <c r="Q852" s="69">
        <v>0</v>
      </c>
      <c r="R852" s="69">
        <v>73.400000000000006</v>
      </c>
      <c r="S852" s="69">
        <v>0</v>
      </c>
      <c r="T852" s="69">
        <v>115.60000000000002</v>
      </c>
      <c r="U852" s="80">
        <v>0.79999999999999993</v>
      </c>
      <c r="V852" s="69"/>
      <c r="W852" s="80">
        <f t="shared" si="333"/>
        <v>0.99999999999999989</v>
      </c>
      <c r="X852" s="69">
        <v>915</v>
      </c>
      <c r="Y852" s="69">
        <v>0</v>
      </c>
      <c r="Z852" s="69">
        <v>0</v>
      </c>
      <c r="AA852" s="69">
        <v>0</v>
      </c>
      <c r="AB852" s="60">
        <f>H852+I852+K852+M852+O852+P852+Q852+R852+S852+T852+V852+X852+Y852+Z852+AA852</f>
        <v>2417</v>
      </c>
      <c r="AC852" s="60">
        <v>0</v>
      </c>
      <c r="AD852" s="69">
        <f>AC852+Y852+X852+V852</f>
        <v>915</v>
      </c>
      <c r="AE852" s="69">
        <f>H852+I852+K852+M852+O852+Q852+R852+S852+T852+Z852+AA852</f>
        <v>1502</v>
      </c>
      <c r="AF852" s="277">
        <f t="shared" si="331"/>
        <v>0.7</v>
      </c>
      <c r="AG852" s="278">
        <f>H852*AF852</f>
        <v>640.5</v>
      </c>
      <c r="AH852" s="278"/>
      <c r="AI852" s="225">
        <v>0</v>
      </c>
      <c r="AJ852" s="238">
        <v>0.99999999999999989</v>
      </c>
      <c r="AK852" s="60">
        <v>915</v>
      </c>
      <c r="AL852" s="69"/>
      <c r="AM852" s="438">
        <v>0</v>
      </c>
      <c r="AN852" s="69">
        <v>0</v>
      </c>
    </row>
    <row r="853" spans="2:40" s="1" customFormat="1" ht="15.75" x14ac:dyDescent="0.25">
      <c r="B853" s="34">
        <v>841</v>
      </c>
      <c r="C853" s="667"/>
      <c r="D853" s="15" t="s">
        <v>774</v>
      </c>
      <c r="E853" s="116"/>
      <c r="F853" s="116">
        <v>27</v>
      </c>
      <c r="G853" s="116">
        <v>16</v>
      </c>
      <c r="H853" s="69">
        <v>1210.6999999999998</v>
      </c>
      <c r="I853" s="69">
        <v>70.8</v>
      </c>
      <c r="J853" s="80">
        <v>0.38506649046006453</v>
      </c>
      <c r="K853" s="69">
        <v>466.20000000000005</v>
      </c>
      <c r="L853" s="80">
        <v>0</v>
      </c>
      <c r="M853" s="69">
        <v>0</v>
      </c>
      <c r="N853" s="80">
        <v>0</v>
      </c>
      <c r="O853" s="69">
        <v>0</v>
      </c>
      <c r="P853" s="69">
        <v>0</v>
      </c>
      <c r="Q853" s="69">
        <v>0</v>
      </c>
      <c r="R853" s="69">
        <v>0</v>
      </c>
      <c r="S853" s="69">
        <v>0</v>
      </c>
      <c r="T853" s="69">
        <v>133.9</v>
      </c>
      <c r="U853" s="80">
        <v>0.70696291401668476</v>
      </c>
      <c r="V853" s="69"/>
      <c r="W853" s="80">
        <f t="shared" si="333"/>
        <v>0.88370364252085587</v>
      </c>
      <c r="X853" s="69">
        <v>1069.9000000000001</v>
      </c>
      <c r="Y853" s="69">
        <v>0</v>
      </c>
      <c r="Z853" s="69">
        <v>0</v>
      </c>
      <c r="AA853" s="69">
        <v>0</v>
      </c>
      <c r="AB853" s="60">
        <f>H853+I853+K853+M853+O853+P853+Q853+R853+S853+T853+V853+X853+Y853+Z853+AA853</f>
        <v>2951.5</v>
      </c>
      <c r="AC853" s="60">
        <v>0</v>
      </c>
      <c r="AD853" s="69">
        <f>AC853+Y853+X853+V853</f>
        <v>1069.9000000000001</v>
      </c>
      <c r="AE853" s="69">
        <f>H853+I853+K853+M853+O853+Q853+R853+S853+T853+Z853+AA853</f>
        <v>1881.6</v>
      </c>
      <c r="AF853" s="277">
        <f t="shared" si="331"/>
        <v>0.7</v>
      </c>
      <c r="AG853" s="278">
        <f>H853*AF853</f>
        <v>847.48999999999978</v>
      </c>
      <c r="AH853" s="278"/>
      <c r="AI853" s="225">
        <v>0</v>
      </c>
      <c r="AJ853" s="238">
        <v>0.88370364252085587</v>
      </c>
      <c r="AK853" s="60">
        <v>1069.9000000000001</v>
      </c>
      <c r="AL853" s="69"/>
      <c r="AM853" s="438">
        <v>0</v>
      </c>
      <c r="AN853" s="69">
        <v>0</v>
      </c>
    </row>
    <row r="854" spans="2:40" s="1" customFormat="1" ht="15.75" x14ac:dyDescent="0.25">
      <c r="B854" s="34">
        <v>842</v>
      </c>
      <c r="C854" s="667" t="s">
        <v>612</v>
      </c>
      <c r="D854" s="26" t="s">
        <v>124</v>
      </c>
      <c r="E854" s="125">
        <f t="shared" ref="E854:AB854" si="352">SUM(E855:E856)</f>
        <v>0</v>
      </c>
      <c r="F854" s="125">
        <f t="shared" si="352"/>
        <v>56</v>
      </c>
      <c r="G854" s="125">
        <f t="shared" si="352"/>
        <v>39</v>
      </c>
      <c r="H854" s="57">
        <f>SUM(H855:H856)</f>
        <v>3365.2000000000003</v>
      </c>
      <c r="I854" s="57">
        <f t="shared" si="352"/>
        <v>147.6</v>
      </c>
      <c r="J854" s="82">
        <f>K854/H854</f>
        <v>0.33620587186497086</v>
      </c>
      <c r="K854" s="57">
        <f t="shared" si="352"/>
        <v>1131.4000000000001</v>
      </c>
      <c r="L854" s="82">
        <f>M854/H854</f>
        <v>0</v>
      </c>
      <c r="M854" s="57">
        <f t="shared" si="352"/>
        <v>0</v>
      </c>
      <c r="N854" s="82">
        <f t="shared" si="352"/>
        <v>0</v>
      </c>
      <c r="O854" s="57">
        <f t="shared" si="352"/>
        <v>0</v>
      </c>
      <c r="P854" s="57">
        <f t="shared" si="352"/>
        <v>0</v>
      </c>
      <c r="Q854" s="57">
        <f t="shared" si="352"/>
        <v>0</v>
      </c>
      <c r="R854" s="57">
        <f t="shared" si="352"/>
        <v>36.700000000000003</v>
      </c>
      <c r="S854" s="57">
        <f t="shared" si="352"/>
        <v>0</v>
      </c>
      <c r="T854" s="57">
        <f t="shared" si="352"/>
        <v>361.5</v>
      </c>
      <c r="U854" s="82">
        <f>V854/H854</f>
        <v>0</v>
      </c>
      <c r="V854" s="57">
        <f t="shared" si="352"/>
        <v>0</v>
      </c>
      <c r="W854" s="82">
        <f t="shared" si="333"/>
        <v>0.8971234993462498</v>
      </c>
      <c r="X854" s="57">
        <f t="shared" si="352"/>
        <v>3019</v>
      </c>
      <c r="Y854" s="57">
        <f t="shared" si="352"/>
        <v>0</v>
      </c>
      <c r="Z854" s="57">
        <f t="shared" si="352"/>
        <v>0</v>
      </c>
      <c r="AA854" s="57">
        <f t="shared" si="352"/>
        <v>0</v>
      </c>
      <c r="AB854" s="57">
        <f t="shared" si="352"/>
        <v>8061.4000000000005</v>
      </c>
      <c r="AC854" s="57">
        <f>SUM(AC855:AC856)</f>
        <v>0</v>
      </c>
      <c r="AD854" s="141">
        <f>SUM(AD855:AD856)</f>
        <v>3019</v>
      </c>
      <c r="AE854" s="141">
        <f>SUM(AE855:AE856)</f>
        <v>5042.4000000000005</v>
      </c>
      <c r="AF854" s="269">
        <f t="shared" ref="AF854:AF917" si="353">$AF$6</f>
        <v>0.7</v>
      </c>
      <c r="AG854" s="270">
        <f>SUM(AG855:AG856)</f>
        <v>2355.6400000000003</v>
      </c>
      <c r="AH854" s="270"/>
      <c r="AI854" s="141">
        <v>0</v>
      </c>
      <c r="AJ854" s="233">
        <v>0.8971234993462498</v>
      </c>
      <c r="AK854" s="57">
        <v>3019</v>
      </c>
      <c r="AL854" s="57"/>
      <c r="AM854" s="433">
        <v>0</v>
      </c>
      <c r="AN854" s="57">
        <v>0</v>
      </c>
    </row>
    <row r="855" spans="2:40" s="1" customFormat="1" ht="15.75" customHeight="1" x14ac:dyDescent="0.25">
      <c r="B855" s="34">
        <v>843</v>
      </c>
      <c r="C855" s="667"/>
      <c r="D855" s="15" t="s">
        <v>775</v>
      </c>
      <c r="E855" s="116"/>
      <c r="F855" s="116">
        <v>37</v>
      </c>
      <c r="G855" s="116">
        <v>25</v>
      </c>
      <c r="H855" s="69">
        <v>2258.8000000000002</v>
      </c>
      <c r="I855" s="69">
        <v>75.599999999999994</v>
      </c>
      <c r="J855" s="80">
        <v>0.29515672038250396</v>
      </c>
      <c r="K855" s="69">
        <v>666.7</v>
      </c>
      <c r="L855" s="80">
        <v>0</v>
      </c>
      <c r="M855" s="69">
        <v>0</v>
      </c>
      <c r="N855" s="80">
        <v>0</v>
      </c>
      <c r="O855" s="69">
        <v>0</v>
      </c>
      <c r="P855" s="69">
        <v>0</v>
      </c>
      <c r="Q855" s="69">
        <v>0</v>
      </c>
      <c r="R855" s="69">
        <v>0</v>
      </c>
      <c r="S855" s="69">
        <v>0</v>
      </c>
      <c r="T855" s="69">
        <v>225.60000000000002</v>
      </c>
      <c r="U855" s="80">
        <v>0.69509474057021425</v>
      </c>
      <c r="V855" s="69"/>
      <c r="W855" s="80">
        <f t="shared" si="333"/>
        <v>0.86886842571276779</v>
      </c>
      <c r="X855" s="69">
        <v>1962.6000000000001</v>
      </c>
      <c r="Y855" s="69">
        <v>0</v>
      </c>
      <c r="Z855" s="69">
        <v>0</v>
      </c>
      <c r="AA855" s="69">
        <v>0</v>
      </c>
      <c r="AB855" s="60">
        <f>H855+I855+K855+M855+O855+P855+Q855+R855+S855+T855+V855+X855+Y855+Z855+AA855</f>
        <v>5189.3</v>
      </c>
      <c r="AC855" s="60">
        <v>0</v>
      </c>
      <c r="AD855" s="69">
        <f>AC855+Y855+X855+V855</f>
        <v>1962.6000000000001</v>
      </c>
      <c r="AE855" s="69">
        <f>H855+I855+K855+M855+O855+Q855+R855+S855+T855+Z855+AA855</f>
        <v>3226.7000000000003</v>
      </c>
      <c r="AF855" s="277">
        <f t="shared" si="353"/>
        <v>0.7</v>
      </c>
      <c r="AG855" s="278">
        <f>H855*AF855</f>
        <v>1581.16</v>
      </c>
      <c r="AH855" s="278"/>
      <c r="AI855" s="225">
        <v>0</v>
      </c>
      <c r="AJ855" s="238">
        <v>0.86886842571276779</v>
      </c>
      <c r="AK855" s="60">
        <v>1962.6000000000001</v>
      </c>
      <c r="AL855" s="69"/>
      <c r="AM855" s="438">
        <v>0</v>
      </c>
      <c r="AN855" s="69">
        <v>0</v>
      </c>
    </row>
    <row r="856" spans="2:40" s="1" customFormat="1" ht="15.75" x14ac:dyDescent="0.25">
      <c r="B856" s="34">
        <v>844</v>
      </c>
      <c r="C856" s="667"/>
      <c r="D856" s="15" t="s">
        <v>776</v>
      </c>
      <c r="E856" s="116"/>
      <c r="F856" s="116">
        <v>19</v>
      </c>
      <c r="G856" s="116">
        <v>14</v>
      </c>
      <c r="H856" s="69">
        <v>1106.4000000000001</v>
      </c>
      <c r="I856" s="69">
        <v>72</v>
      </c>
      <c r="J856" s="80">
        <v>0.42001084598698485</v>
      </c>
      <c r="K856" s="69">
        <v>464.70000000000005</v>
      </c>
      <c r="L856" s="80">
        <v>0</v>
      </c>
      <c r="M856" s="69">
        <v>0</v>
      </c>
      <c r="N856" s="80">
        <v>0</v>
      </c>
      <c r="O856" s="69">
        <v>0</v>
      </c>
      <c r="P856" s="69">
        <v>0</v>
      </c>
      <c r="Q856" s="69">
        <v>0</v>
      </c>
      <c r="R856" s="69">
        <v>36.700000000000003</v>
      </c>
      <c r="S856" s="69">
        <v>0</v>
      </c>
      <c r="T856" s="69">
        <v>135.89999999999998</v>
      </c>
      <c r="U856" s="80">
        <v>0.76384671005061466</v>
      </c>
      <c r="V856" s="69"/>
      <c r="W856" s="80">
        <f t="shared" si="333"/>
        <v>0.95480838756326825</v>
      </c>
      <c r="X856" s="69">
        <v>1056.4000000000001</v>
      </c>
      <c r="Y856" s="69">
        <v>0</v>
      </c>
      <c r="Z856" s="69">
        <v>0</v>
      </c>
      <c r="AA856" s="69">
        <v>0</v>
      </c>
      <c r="AB856" s="60">
        <f>H856+I856+K856+M856+O856+P856+Q856+R856+S856+T856+V856+X856+Y856+Z856+AA856</f>
        <v>2872.1000000000004</v>
      </c>
      <c r="AC856" s="60">
        <v>0</v>
      </c>
      <c r="AD856" s="69">
        <f>AC856+Y856+X856+V856</f>
        <v>1056.4000000000001</v>
      </c>
      <c r="AE856" s="69">
        <f>H856+I856+K856+M856+O856+Q856+R856+S856+T856+Z856+AA856</f>
        <v>1815.7000000000003</v>
      </c>
      <c r="AF856" s="277">
        <f t="shared" si="353"/>
        <v>0.7</v>
      </c>
      <c r="AG856" s="278">
        <f>H856*AF856</f>
        <v>774.48</v>
      </c>
      <c r="AH856" s="278"/>
      <c r="AI856" s="225">
        <v>0</v>
      </c>
      <c r="AJ856" s="238">
        <v>0.95480838756326825</v>
      </c>
      <c r="AK856" s="60">
        <v>1056.4000000000001</v>
      </c>
      <c r="AL856" s="69"/>
      <c r="AM856" s="438">
        <v>0</v>
      </c>
      <c r="AN856" s="69">
        <v>0</v>
      </c>
    </row>
    <row r="857" spans="2:40" s="1" customFormat="1" ht="15.75" x14ac:dyDescent="0.25">
      <c r="B857" s="34">
        <v>845</v>
      </c>
      <c r="C857" s="667" t="s">
        <v>613</v>
      </c>
      <c r="D857" s="26" t="s">
        <v>124</v>
      </c>
      <c r="E857" s="125">
        <f t="shared" ref="E857:AB857" si="354">SUM(E858:E859)</f>
        <v>0</v>
      </c>
      <c r="F857" s="125">
        <f t="shared" si="354"/>
        <v>52</v>
      </c>
      <c r="G857" s="125">
        <f t="shared" si="354"/>
        <v>27</v>
      </c>
      <c r="H857" s="57">
        <f>SUM(H858:H859)</f>
        <v>2096.6999999999998</v>
      </c>
      <c r="I857" s="57">
        <f t="shared" si="354"/>
        <v>93.6</v>
      </c>
      <c r="J857" s="82">
        <f>K857/H857</f>
        <v>0.29689512090427816</v>
      </c>
      <c r="K857" s="57">
        <f t="shared" si="354"/>
        <v>622.5</v>
      </c>
      <c r="L857" s="82">
        <f>M857/H857</f>
        <v>0</v>
      </c>
      <c r="M857" s="57">
        <f t="shared" si="354"/>
        <v>0</v>
      </c>
      <c r="N857" s="82">
        <f t="shared" si="354"/>
        <v>0</v>
      </c>
      <c r="O857" s="57">
        <f t="shared" si="354"/>
        <v>0</v>
      </c>
      <c r="P857" s="57">
        <f t="shared" si="354"/>
        <v>0</v>
      </c>
      <c r="Q857" s="57">
        <f t="shared" si="354"/>
        <v>0</v>
      </c>
      <c r="R857" s="57">
        <f t="shared" si="354"/>
        <v>114.4</v>
      </c>
      <c r="S857" s="57">
        <f t="shared" si="354"/>
        <v>0</v>
      </c>
      <c r="T857" s="57">
        <f t="shared" si="354"/>
        <v>230.4</v>
      </c>
      <c r="U857" s="82">
        <f>V857/H857</f>
        <v>0</v>
      </c>
      <c r="V857" s="57">
        <f t="shared" si="354"/>
        <v>0</v>
      </c>
      <c r="W857" s="82">
        <f t="shared" ref="W857:W920" si="355">X857/H857</f>
        <v>0.92335574951113675</v>
      </c>
      <c r="X857" s="57">
        <f t="shared" si="354"/>
        <v>1936.0000000000002</v>
      </c>
      <c r="Y857" s="57">
        <f t="shared" si="354"/>
        <v>0</v>
      </c>
      <c r="Z857" s="57">
        <f t="shared" si="354"/>
        <v>0</v>
      </c>
      <c r="AA857" s="57">
        <f t="shared" si="354"/>
        <v>0</v>
      </c>
      <c r="AB857" s="57">
        <f t="shared" si="354"/>
        <v>5093.6000000000004</v>
      </c>
      <c r="AC857" s="57">
        <f>SUM(AC858:AC859)</f>
        <v>0</v>
      </c>
      <c r="AD857" s="141">
        <f>SUM(AD858:AD859)</f>
        <v>1936.0000000000002</v>
      </c>
      <c r="AE857" s="141">
        <f>SUM(AE858:AE859)</f>
        <v>3157.6</v>
      </c>
      <c r="AF857" s="269">
        <f t="shared" si="353"/>
        <v>0.7</v>
      </c>
      <c r="AG857" s="270">
        <f>SUM(AG858:AG859)</f>
        <v>1467.69</v>
      </c>
      <c r="AH857" s="270"/>
      <c r="AI857" s="141">
        <v>0</v>
      </c>
      <c r="AJ857" s="233">
        <v>0.92335574951113675</v>
      </c>
      <c r="AK857" s="57">
        <v>1936.0000000000002</v>
      </c>
      <c r="AL857" s="57"/>
      <c r="AM857" s="433">
        <v>0</v>
      </c>
      <c r="AN857" s="57">
        <v>0</v>
      </c>
    </row>
    <row r="858" spans="2:40" s="1" customFormat="1" ht="15.75" customHeight="1" x14ac:dyDescent="0.25">
      <c r="B858" s="34">
        <v>846</v>
      </c>
      <c r="C858" s="667"/>
      <c r="D858" s="15" t="s">
        <v>777</v>
      </c>
      <c r="E858" s="116"/>
      <c r="F858" s="116">
        <v>30</v>
      </c>
      <c r="G858" s="116">
        <v>12</v>
      </c>
      <c r="H858" s="69">
        <v>968.7</v>
      </c>
      <c r="I858" s="69">
        <v>45.6</v>
      </c>
      <c r="J858" s="80">
        <v>0.33002993702900796</v>
      </c>
      <c r="K858" s="69">
        <v>319.70000000000005</v>
      </c>
      <c r="L858" s="80">
        <v>0</v>
      </c>
      <c r="M858" s="69">
        <v>0</v>
      </c>
      <c r="N858" s="80">
        <v>0</v>
      </c>
      <c r="O858" s="69">
        <v>0</v>
      </c>
      <c r="P858" s="69">
        <v>0</v>
      </c>
      <c r="Q858" s="69">
        <v>0</v>
      </c>
      <c r="R858" s="69">
        <v>76.8</v>
      </c>
      <c r="S858" s="69">
        <v>0</v>
      </c>
      <c r="T858" s="69">
        <v>117.50000000000001</v>
      </c>
      <c r="U858" s="80">
        <v>0.8</v>
      </c>
      <c r="V858" s="69"/>
      <c r="W858" s="80">
        <f t="shared" si="355"/>
        <v>1</v>
      </c>
      <c r="X858" s="69">
        <v>968.7</v>
      </c>
      <c r="Y858" s="69">
        <v>0</v>
      </c>
      <c r="Z858" s="69">
        <v>0</v>
      </c>
      <c r="AA858" s="69">
        <v>0</v>
      </c>
      <c r="AB858" s="60">
        <f>H858+I858+K858+M858+O858+P858+Q858+R858+S858+T858+V858+X858+Y858+Z858+AA858</f>
        <v>2497</v>
      </c>
      <c r="AC858" s="60">
        <v>0</v>
      </c>
      <c r="AD858" s="69">
        <f>AC858+Y858+X858+V858</f>
        <v>968.7</v>
      </c>
      <c r="AE858" s="69">
        <f>H858+I858+K858+M858+O858+Q858+R858+S858+T858+Z858+AA858</f>
        <v>1528.3</v>
      </c>
      <c r="AF858" s="277">
        <f t="shared" si="353"/>
        <v>0.7</v>
      </c>
      <c r="AG858" s="278">
        <f>H858*AF858</f>
        <v>678.09</v>
      </c>
      <c r="AH858" s="278"/>
      <c r="AI858" s="225">
        <v>0</v>
      </c>
      <c r="AJ858" s="238">
        <v>1</v>
      </c>
      <c r="AK858" s="60">
        <v>968.7</v>
      </c>
      <c r="AL858" s="69"/>
      <c r="AM858" s="438">
        <v>0</v>
      </c>
      <c r="AN858" s="69">
        <v>0</v>
      </c>
    </row>
    <row r="859" spans="2:40" s="1" customFormat="1" ht="15.75" x14ac:dyDescent="0.25">
      <c r="B859" s="34">
        <v>847</v>
      </c>
      <c r="C859" s="667"/>
      <c r="D859" s="15" t="s">
        <v>778</v>
      </c>
      <c r="E859" s="116"/>
      <c r="F859" s="116">
        <v>22</v>
      </c>
      <c r="G859" s="116">
        <v>15</v>
      </c>
      <c r="H859" s="69">
        <v>1128</v>
      </c>
      <c r="I859" s="69">
        <v>48</v>
      </c>
      <c r="J859" s="80">
        <v>0.26843971631205671</v>
      </c>
      <c r="K859" s="69">
        <v>302.79999999999995</v>
      </c>
      <c r="L859" s="80">
        <v>0</v>
      </c>
      <c r="M859" s="69">
        <v>0</v>
      </c>
      <c r="N859" s="80">
        <v>0</v>
      </c>
      <c r="O859" s="69">
        <v>0</v>
      </c>
      <c r="P859" s="69">
        <v>0</v>
      </c>
      <c r="Q859" s="69">
        <v>0</v>
      </c>
      <c r="R859" s="69">
        <v>37.6</v>
      </c>
      <c r="S859" s="69">
        <v>0</v>
      </c>
      <c r="T859" s="69">
        <v>112.89999999999999</v>
      </c>
      <c r="U859" s="80">
        <v>0.68602836879432638</v>
      </c>
      <c r="V859" s="69"/>
      <c r="W859" s="80">
        <f t="shared" si="355"/>
        <v>0.85753546099290801</v>
      </c>
      <c r="X859" s="69">
        <v>967.30000000000018</v>
      </c>
      <c r="Y859" s="69">
        <v>0</v>
      </c>
      <c r="Z859" s="69">
        <v>0</v>
      </c>
      <c r="AA859" s="69">
        <v>0</v>
      </c>
      <c r="AB859" s="60">
        <f>H859+I859+K859+M859+O859+P859+Q859+R859+S859+T859+V859+X859+Y859+Z859+AA859</f>
        <v>2596.6000000000004</v>
      </c>
      <c r="AC859" s="60">
        <v>0</v>
      </c>
      <c r="AD859" s="69">
        <f>AC859+Y859+X859+V859</f>
        <v>967.30000000000018</v>
      </c>
      <c r="AE859" s="69">
        <f>H859+I859+K859+M859+O859+Q859+R859+S859+T859+Z859+AA859</f>
        <v>1629.3</v>
      </c>
      <c r="AF859" s="277">
        <f t="shared" si="353"/>
        <v>0.7</v>
      </c>
      <c r="AG859" s="278">
        <f>H859*AF859</f>
        <v>789.59999999999991</v>
      </c>
      <c r="AH859" s="278"/>
      <c r="AI859" s="225">
        <v>0</v>
      </c>
      <c r="AJ859" s="238">
        <v>0.85753546099290801</v>
      </c>
      <c r="AK859" s="60">
        <v>967.30000000000018</v>
      </c>
      <c r="AL859" s="69"/>
      <c r="AM859" s="438">
        <v>0</v>
      </c>
      <c r="AN859" s="69">
        <v>0</v>
      </c>
    </row>
    <row r="860" spans="2:40" s="1" customFormat="1" ht="15.75" x14ac:dyDescent="0.25">
      <c r="B860" s="34">
        <v>848</v>
      </c>
      <c r="C860" s="667" t="s">
        <v>614</v>
      </c>
      <c r="D860" s="26" t="s">
        <v>124</v>
      </c>
      <c r="E860" s="125">
        <f t="shared" ref="E860:AA860" si="356">SUM(E861:E862)</f>
        <v>0</v>
      </c>
      <c r="F860" s="125">
        <f t="shared" si="356"/>
        <v>44</v>
      </c>
      <c r="G860" s="125">
        <f t="shared" si="356"/>
        <v>35</v>
      </c>
      <c r="H860" s="57">
        <f>SUM(H861:H862)</f>
        <v>3406.6000000000004</v>
      </c>
      <c r="I860" s="57">
        <f t="shared" si="356"/>
        <v>93.199999999999989</v>
      </c>
      <c r="J860" s="82">
        <f>K860/H860</f>
        <v>0.22650149709387657</v>
      </c>
      <c r="K860" s="57">
        <f t="shared" si="356"/>
        <v>771.6</v>
      </c>
      <c r="L860" s="82">
        <f>M860/H860</f>
        <v>0</v>
      </c>
      <c r="M860" s="57">
        <f t="shared" si="356"/>
        <v>0</v>
      </c>
      <c r="N860" s="82">
        <f t="shared" si="356"/>
        <v>0</v>
      </c>
      <c r="O860" s="57">
        <f t="shared" si="356"/>
        <v>0</v>
      </c>
      <c r="P860" s="57">
        <f t="shared" si="356"/>
        <v>0</v>
      </c>
      <c r="Q860" s="57">
        <f t="shared" si="356"/>
        <v>0</v>
      </c>
      <c r="R860" s="57">
        <f t="shared" si="356"/>
        <v>37.6</v>
      </c>
      <c r="S860" s="57">
        <f t="shared" si="356"/>
        <v>0</v>
      </c>
      <c r="T860" s="57">
        <f t="shared" si="356"/>
        <v>332.59999999999997</v>
      </c>
      <c r="U860" s="82">
        <f>V860/H860</f>
        <v>0</v>
      </c>
      <c r="V860" s="57">
        <f t="shared" si="356"/>
        <v>0</v>
      </c>
      <c r="W860" s="82">
        <f t="shared" si="355"/>
        <v>0.90559502142899073</v>
      </c>
      <c r="X860" s="57">
        <f t="shared" si="356"/>
        <v>3085</v>
      </c>
      <c r="Y860" s="57">
        <f t="shared" si="356"/>
        <v>0</v>
      </c>
      <c r="Z860" s="57">
        <f t="shared" si="356"/>
        <v>0</v>
      </c>
      <c r="AA860" s="57">
        <f t="shared" si="356"/>
        <v>0</v>
      </c>
      <c r="AB860" s="57">
        <f>SUM(AB861:AB862)</f>
        <v>7726.6</v>
      </c>
      <c r="AC860" s="57">
        <f>SUM(AC861:AC862)</f>
        <v>0</v>
      </c>
      <c r="AD860" s="141">
        <f>SUM(AD861:AD862)</f>
        <v>3085</v>
      </c>
      <c r="AE860" s="141">
        <f>SUM(AE861:AE862)</f>
        <v>4641.6000000000004</v>
      </c>
      <c r="AF860" s="269">
        <f t="shared" si="353"/>
        <v>0.7</v>
      </c>
      <c r="AG860" s="270">
        <f>SUM(AG861:AG862)</f>
        <v>2384.62</v>
      </c>
      <c r="AH860" s="270"/>
      <c r="AI860" s="141">
        <v>0</v>
      </c>
      <c r="AJ860" s="233">
        <v>0.90559502142899073</v>
      </c>
      <c r="AK860" s="57">
        <v>3085</v>
      </c>
      <c r="AL860" s="57"/>
      <c r="AM860" s="433">
        <v>0</v>
      </c>
      <c r="AN860" s="57">
        <v>0</v>
      </c>
    </row>
    <row r="861" spans="2:40" s="1" customFormat="1" ht="15.75" customHeight="1" x14ac:dyDescent="0.25">
      <c r="B861" s="34">
        <v>849</v>
      </c>
      <c r="C861" s="667"/>
      <c r="D861" s="15" t="s">
        <v>779</v>
      </c>
      <c r="E861" s="116"/>
      <c r="F861" s="116">
        <v>26</v>
      </c>
      <c r="G861" s="116">
        <v>17</v>
      </c>
      <c r="H861" s="69">
        <v>1609.7</v>
      </c>
      <c r="I861" s="69">
        <v>40.4</v>
      </c>
      <c r="J861" s="80">
        <v>0.17220600111822076</v>
      </c>
      <c r="K861" s="69">
        <v>277.2</v>
      </c>
      <c r="L861" s="80">
        <v>0</v>
      </c>
      <c r="M861" s="69">
        <v>0</v>
      </c>
      <c r="N861" s="80">
        <v>0</v>
      </c>
      <c r="O861" s="69">
        <v>0</v>
      </c>
      <c r="P861" s="69">
        <v>0</v>
      </c>
      <c r="Q861" s="69">
        <v>0</v>
      </c>
      <c r="R861" s="69">
        <v>37.6</v>
      </c>
      <c r="S861" s="69">
        <v>0</v>
      </c>
      <c r="T861" s="69">
        <v>157.29999999999998</v>
      </c>
      <c r="U861" s="80">
        <v>0.7600422438963782</v>
      </c>
      <c r="V861" s="69"/>
      <c r="W861" s="80">
        <f t="shared" si="355"/>
        <v>0.95005280487047283</v>
      </c>
      <c r="X861" s="69">
        <v>1529.3000000000002</v>
      </c>
      <c r="Y861" s="69">
        <v>0</v>
      </c>
      <c r="Z861" s="69">
        <v>0</v>
      </c>
      <c r="AA861" s="69">
        <v>0</v>
      </c>
      <c r="AB861" s="60">
        <f>H861+I861+K861+M861+O861+P861+Q861+R861+S861+T861+V861+X861+Y861+Z861+AA861</f>
        <v>3651.5000000000005</v>
      </c>
      <c r="AC861" s="60">
        <v>0</v>
      </c>
      <c r="AD861" s="69">
        <f>AC861+Y861+X861+V861</f>
        <v>1529.3000000000002</v>
      </c>
      <c r="AE861" s="69">
        <f>H861+I861+K861+M861+O861+Q861+R861+S861+T861+Z861+AA861</f>
        <v>2122.2000000000003</v>
      </c>
      <c r="AF861" s="277">
        <f t="shared" si="353"/>
        <v>0.7</v>
      </c>
      <c r="AG861" s="278">
        <f>H861*AF861</f>
        <v>1126.79</v>
      </c>
      <c r="AH861" s="278"/>
      <c r="AI861" s="225">
        <v>0</v>
      </c>
      <c r="AJ861" s="238">
        <v>0.95005280487047283</v>
      </c>
      <c r="AK861" s="60">
        <v>1529.3000000000002</v>
      </c>
      <c r="AL861" s="69"/>
      <c r="AM861" s="438">
        <v>0</v>
      </c>
      <c r="AN861" s="69">
        <v>0</v>
      </c>
    </row>
    <row r="862" spans="2:40" s="1" customFormat="1" ht="15.75" x14ac:dyDescent="0.25">
      <c r="B862" s="34">
        <v>850</v>
      </c>
      <c r="C862" s="667"/>
      <c r="D862" s="15" t="s">
        <v>780</v>
      </c>
      <c r="E862" s="116"/>
      <c r="F862" s="116">
        <v>18</v>
      </c>
      <c r="G862" s="116">
        <v>18</v>
      </c>
      <c r="H862" s="69">
        <v>1796.9</v>
      </c>
      <c r="I862" s="69">
        <v>52.8</v>
      </c>
      <c r="J862" s="80">
        <v>0.27514051978407256</v>
      </c>
      <c r="K862" s="69">
        <v>494.40000000000003</v>
      </c>
      <c r="L862" s="80">
        <v>0</v>
      </c>
      <c r="M862" s="69">
        <v>0</v>
      </c>
      <c r="N862" s="80">
        <v>0</v>
      </c>
      <c r="O862" s="69">
        <v>0</v>
      </c>
      <c r="P862" s="69">
        <v>0</v>
      </c>
      <c r="Q862" s="69">
        <v>0</v>
      </c>
      <c r="R862" s="69">
        <v>0</v>
      </c>
      <c r="S862" s="69">
        <v>0</v>
      </c>
      <c r="T862" s="69">
        <v>175.29999999999998</v>
      </c>
      <c r="U862" s="80">
        <v>0.69261505926874056</v>
      </c>
      <c r="V862" s="69"/>
      <c r="W862" s="80">
        <f t="shared" si="355"/>
        <v>0.86576882408592559</v>
      </c>
      <c r="X862" s="69">
        <v>1555.6999999999998</v>
      </c>
      <c r="Y862" s="69">
        <v>0</v>
      </c>
      <c r="Z862" s="69">
        <v>0</v>
      </c>
      <c r="AA862" s="69">
        <v>0</v>
      </c>
      <c r="AB862" s="60">
        <f>H862+I862+K862+M862+O862+P862+Q862+R862+S862+T862+V862+X862+Y862+Z862+AA862</f>
        <v>4075.1</v>
      </c>
      <c r="AC862" s="60">
        <v>0</v>
      </c>
      <c r="AD862" s="69">
        <f>AC862+Y862+X862+V862</f>
        <v>1555.6999999999998</v>
      </c>
      <c r="AE862" s="69">
        <f>H862+I862+K862+M862+O862+Q862+R862+S862+T862+Z862+AA862</f>
        <v>2519.4</v>
      </c>
      <c r="AF862" s="277">
        <f t="shared" si="353"/>
        <v>0.7</v>
      </c>
      <c r="AG862" s="278">
        <f>H862*AF862</f>
        <v>1257.83</v>
      </c>
      <c r="AH862" s="278"/>
      <c r="AI862" s="225">
        <v>0</v>
      </c>
      <c r="AJ862" s="238">
        <v>0.86576882408592559</v>
      </c>
      <c r="AK862" s="60">
        <v>1555.6999999999998</v>
      </c>
      <c r="AL862" s="69"/>
      <c r="AM862" s="438">
        <v>0</v>
      </c>
      <c r="AN862" s="69">
        <v>0</v>
      </c>
    </row>
    <row r="863" spans="2:40" ht="15.75" x14ac:dyDescent="0.25">
      <c r="B863" s="34">
        <v>851</v>
      </c>
      <c r="C863" s="667" t="s">
        <v>615</v>
      </c>
      <c r="D863" s="26" t="s">
        <v>124</v>
      </c>
      <c r="E863" s="125">
        <f t="shared" ref="E863:AB863" si="357">SUM(E864)</f>
        <v>13</v>
      </c>
      <c r="F863" s="125">
        <f t="shared" si="357"/>
        <v>167</v>
      </c>
      <c r="G863" s="125">
        <f t="shared" si="357"/>
        <v>80</v>
      </c>
      <c r="H863" s="57">
        <f t="shared" si="357"/>
        <v>7289.8</v>
      </c>
      <c r="I863" s="57">
        <f t="shared" si="357"/>
        <v>207.6</v>
      </c>
      <c r="J863" s="82">
        <f>K863/H863</f>
        <v>0.26420477928063868</v>
      </c>
      <c r="K863" s="57">
        <f t="shared" si="357"/>
        <v>1926</v>
      </c>
      <c r="L863" s="82">
        <f>M863/H863</f>
        <v>0</v>
      </c>
      <c r="M863" s="57">
        <f t="shared" si="357"/>
        <v>0</v>
      </c>
      <c r="N863" s="82">
        <f t="shared" si="357"/>
        <v>0</v>
      </c>
      <c r="O863" s="57">
        <f t="shared" si="357"/>
        <v>0</v>
      </c>
      <c r="P863" s="57">
        <f t="shared" si="357"/>
        <v>0</v>
      </c>
      <c r="Q863" s="57">
        <f t="shared" si="357"/>
        <v>0</v>
      </c>
      <c r="R863" s="57">
        <f t="shared" si="357"/>
        <v>367</v>
      </c>
      <c r="S863" s="57">
        <f t="shared" si="357"/>
        <v>0</v>
      </c>
      <c r="T863" s="57">
        <f t="shared" si="357"/>
        <v>812.7</v>
      </c>
      <c r="U863" s="82">
        <f>V863/H863</f>
        <v>0</v>
      </c>
      <c r="V863" s="57">
        <f t="shared" si="357"/>
        <v>0</v>
      </c>
      <c r="W863" s="82">
        <f t="shared" si="355"/>
        <v>0.99318225465719223</v>
      </c>
      <c r="X863" s="57">
        <f t="shared" si="357"/>
        <v>7240.1</v>
      </c>
      <c r="Y863" s="57">
        <f t="shared" si="357"/>
        <v>0</v>
      </c>
      <c r="Z863" s="57">
        <f t="shared" si="357"/>
        <v>0</v>
      </c>
      <c r="AA863" s="57">
        <f t="shared" si="357"/>
        <v>0</v>
      </c>
      <c r="AB863" s="57">
        <f t="shared" si="357"/>
        <v>17843.200000000004</v>
      </c>
      <c r="AC863" s="57">
        <f>SUM(AC864)</f>
        <v>0</v>
      </c>
      <c r="AD863" s="141">
        <f>SUM(AD864)</f>
        <v>7240.1</v>
      </c>
      <c r="AE863" s="141">
        <f>SUM(AE864)</f>
        <v>10603.100000000002</v>
      </c>
      <c r="AF863" s="269">
        <f t="shared" si="353"/>
        <v>0.7</v>
      </c>
      <c r="AG863" s="270">
        <f>SUM(AG864)</f>
        <v>5102.8599999999997</v>
      </c>
      <c r="AH863" s="270"/>
      <c r="AI863" s="141">
        <v>4500</v>
      </c>
      <c r="AJ863" s="233">
        <v>1.6104831408269089</v>
      </c>
      <c r="AK863" s="57">
        <v>11740.1</v>
      </c>
      <c r="AL863" s="57"/>
      <c r="AM863" s="433">
        <v>0</v>
      </c>
      <c r="AN863" s="57">
        <v>0</v>
      </c>
    </row>
    <row r="864" spans="2:40" ht="15.75" x14ac:dyDescent="0.25">
      <c r="B864" s="34">
        <v>852</v>
      </c>
      <c r="C864" s="667"/>
      <c r="D864" s="15" t="s">
        <v>781</v>
      </c>
      <c r="E864" s="116">
        <v>13</v>
      </c>
      <c r="F864" s="116">
        <v>167</v>
      </c>
      <c r="G864" s="116">
        <v>80</v>
      </c>
      <c r="H864" s="69">
        <v>7289.8</v>
      </c>
      <c r="I864" s="69">
        <v>207.6</v>
      </c>
      <c r="J864" s="80">
        <v>0.26601842515987351</v>
      </c>
      <c r="K864" s="69">
        <v>1926</v>
      </c>
      <c r="L864" s="80">
        <v>0</v>
      </c>
      <c r="M864" s="69">
        <v>0</v>
      </c>
      <c r="N864" s="80">
        <v>0</v>
      </c>
      <c r="O864" s="69">
        <v>0</v>
      </c>
      <c r="P864" s="69">
        <v>0</v>
      </c>
      <c r="Q864" s="69">
        <v>0</v>
      </c>
      <c r="R864" s="69">
        <v>367</v>
      </c>
      <c r="S864" s="69">
        <v>0</v>
      </c>
      <c r="T864" s="69">
        <v>812.7</v>
      </c>
      <c r="U864" s="80">
        <v>0.8</v>
      </c>
      <c r="V864" s="69"/>
      <c r="W864" s="80">
        <f t="shared" si="355"/>
        <v>0.99318225465719223</v>
      </c>
      <c r="X864" s="69">
        <v>7240.1</v>
      </c>
      <c r="Y864" s="69">
        <v>0</v>
      </c>
      <c r="Z864" s="69">
        <v>0</v>
      </c>
      <c r="AA864" s="69">
        <v>0</v>
      </c>
      <c r="AB864" s="60">
        <f>H864+I864+K864+M864+O864+P864+Q864+R864+S864+T864+V864+X864+Y864+Z864+AA864</f>
        <v>17843.200000000004</v>
      </c>
      <c r="AC864" s="60">
        <v>0</v>
      </c>
      <c r="AD864" s="69">
        <f>AC864+Y864+X864+V864</f>
        <v>7240.1</v>
      </c>
      <c r="AE864" s="69">
        <f>H864+I864+K864+M864+O864+Q864+R864+S864+T864+Z864+AA864</f>
        <v>10603.100000000002</v>
      </c>
      <c r="AF864" s="277">
        <f t="shared" si="353"/>
        <v>0.7</v>
      </c>
      <c r="AG864" s="278">
        <f>H864*AF864</f>
        <v>5102.8599999999997</v>
      </c>
      <c r="AH864" s="278"/>
      <c r="AI864" s="225">
        <v>4500</v>
      </c>
      <c r="AJ864" s="238">
        <v>1.6104831408269089</v>
      </c>
      <c r="AK864" s="60">
        <v>11740.1</v>
      </c>
      <c r="AL864" s="69"/>
      <c r="AM864" s="438">
        <v>0</v>
      </c>
      <c r="AN864" s="69">
        <v>0</v>
      </c>
    </row>
    <row r="865" spans="2:40" ht="47.25" customHeight="1" x14ac:dyDescent="0.25">
      <c r="B865" s="34">
        <v>853</v>
      </c>
      <c r="C865" s="663" t="s">
        <v>616</v>
      </c>
      <c r="D865" s="664"/>
      <c r="E865" s="123">
        <f t="shared" ref="E865:AA865" si="358">E867</f>
        <v>126</v>
      </c>
      <c r="F865" s="123">
        <f t="shared" si="358"/>
        <v>547</v>
      </c>
      <c r="G865" s="123">
        <f t="shared" si="358"/>
        <v>504</v>
      </c>
      <c r="H865" s="130">
        <f t="shared" si="358"/>
        <v>47303.200000000012</v>
      </c>
      <c r="I865" s="130">
        <f t="shared" si="358"/>
        <v>1543.1999999999998</v>
      </c>
      <c r="J865" s="87">
        <f>K865/H865</f>
        <v>0.2817061002215494</v>
      </c>
      <c r="K865" s="130">
        <f t="shared" si="358"/>
        <v>13325.6</v>
      </c>
      <c r="L865" s="87">
        <f>M865/H865</f>
        <v>8.878891914289095E-4</v>
      </c>
      <c r="M865" s="130">
        <f t="shared" si="358"/>
        <v>42</v>
      </c>
      <c r="N865" s="87">
        <f>O865/H865</f>
        <v>0</v>
      </c>
      <c r="O865" s="130">
        <f t="shared" si="358"/>
        <v>0</v>
      </c>
      <c r="P865" s="130">
        <f t="shared" si="358"/>
        <v>0</v>
      </c>
      <c r="Q865" s="130">
        <f t="shared" si="358"/>
        <v>0</v>
      </c>
      <c r="R865" s="130">
        <f t="shared" si="358"/>
        <v>1180.2999999999997</v>
      </c>
      <c r="S865" s="130">
        <f t="shared" si="358"/>
        <v>158.69999999999999</v>
      </c>
      <c r="T865" s="130">
        <f t="shared" si="358"/>
        <v>6015.6</v>
      </c>
      <c r="U865" s="87">
        <f>V865/H865</f>
        <v>0</v>
      </c>
      <c r="V865" s="130">
        <f t="shared" si="358"/>
        <v>0</v>
      </c>
      <c r="W865" s="87">
        <f t="shared" si="355"/>
        <v>0.19823817416157885</v>
      </c>
      <c r="X865" s="316">
        <f t="shared" si="358"/>
        <v>9377.2999999999993</v>
      </c>
      <c r="Y865" s="130">
        <f t="shared" si="358"/>
        <v>0</v>
      </c>
      <c r="Z865" s="130">
        <f t="shared" si="358"/>
        <v>935.7</v>
      </c>
      <c r="AA865" s="130">
        <f t="shared" si="358"/>
        <v>0</v>
      </c>
      <c r="AB865" s="130">
        <f>AB866+AB867</f>
        <v>83024.700000000026</v>
      </c>
      <c r="AC865" s="133">
        <f>AC867+AC866</f>
        <v>7271.9999999999991</v>
      </c>
      <c r="AD865" s="133">
        <f>AD867+AD866</f>
        <v>16918.8</v>
      </c>
      <c r="AE865" s="133">
        <f>AE867+AE866</f>
        <v>73377.900000000009</v>
      </c>
      <c r="AF865" s="265">
        <f t="shared" si="353"/>
        <v>0.7</v>
      </c>
      <c r="AG865" s="266">
        <f>AG867+AG866</f>
        <v>34377.839999999997</v>
      </c>
      <c r="AH865" s="266"/>
      <c r="AI865" s="133">
        <v>17459.399999999998</v>
      </c>
      <c r="AJ865" s="231">
        <v>0.72676267144717455</v>
      </c>
      <c r="AK865" s="130">
        <v>34378.199999999997</v>
      </c>
      <c r="AL865" s="130"/>
      <c r="AM865" s="431"/>
      <c r="AN865" s="133">
        <v>1596.4</v>
      </c>
    </row>
    <row r="866" spans="2:40" ht="30" customHeight="1" x14ac:dyDescent="0.25">
      <c r="B866" s="34">
        <v>854</v>
      </c>
      <c r="C866" s="306" t="s">
        <v>837</v>
      </c>
      <c r="D866" s="207"/>
      <c r="E866" s="350"/>
      <c r="F866" s="350">
        <v>16</v>
      </c>
      <c r="G866" s="350">
        <v>17</v>
      </c>
      <c r="H866" s="355">
        <v>1808</v>
      </c>
      <c r="I866" s="355">
        <v>97.2</v>
      </c>
      <c r="J866" s="363">
        <f>K866/H866</f>
        <v>0.40425884955752212</v>
      </c>
      <c r="K866" s="364">
        <v>730.9</v>
      </c>
      <c r="L866" s="363">
        <v>0</v>
      </c>
      <c r="M866" s="364">
        <v>0</v>
      </c>
      <c r="N866" s="363">
        <v>0</v>
      </c>
      <c r="O866" s="355">
        <v>0</v>
      </c>
      <c r="P866" s="355">
        <v>0</v>
      </c>
      <c r="Q866" s="355">
        <v>0</v>
      </c>
      <c r="R866" s="355">
        <v>0</v>
      </c>
      <c r="S866" s="355">
        <v>0</v>
      </c>
      <c r="T866" s="355">
        <v>213</v>
      </c>
      <c r="U866" s="363">
        <f>V866/H866</f>
        <v>0</v>
      </c>
      <c r="V866" s="355"/>
      <c r="W866" s="363">
        <f t="shared" si="355"/>
        <v>0.14905973451327434</v>
      </c>
      <c r="X866" s="365">
        <v>269.5</v>
      </c>
      <c r="Y866" s="355">
        <v>0</v>
      </c>
      <c r="Z866" s="355">
        <v>24.5</v>
      </c>
      <c r="AA866" s="355">
        <v>0</v>
      </c>
      <c r="AB866" s="355">
        <f>H866+I866+K866+M866+O866+P866+Q866+R866+S866+T866+V866+X866+Y866+Z866+AA866</f>
        <v>3143.1</v>
      </c>
      <c r="AC866" s="356">
        <v>329.5</v>
      </c>
      <c r="AD866" s="309">
        <f>AC866+Y866+X866+V866</f>
        <v>599</v>
      </c>
      <c r="AE866" s="355">
        <f>H866+I866+K866+M866+O866+Q866+R866+S866+T866+Z866+AA866</f>
        <v>2873.6</v>
      </c>
      <c r="AF866" s="358">
        <f t="shared" si="353"/>
        <v>0.7</v>
      </c>
      <c r="AG866" s="359">
        <f>H866*AF866</f>
        <v>1265.5999999999999</v>
      </c>
      <c r="AH866" s="359"/>
      <c r="AI866" s="360">
        <v>666.6</v>
      </c>
      <c r="AJ866" s="357">
        <v>0.7</v>
      </c>
      <c r="AK866" s="362">
        <v>1265.5999999999999</v>
      </c>
      <c r="AL866" s="355"/>
      <c r="AM866" s="434"/>
      <c r="AN866" s="355">
        <v>0</v>
      </c>
    </row>
    <row r="867" spans="2:40" ht="18.75" x14ac:dyDescent="0.3">
      <c r="B867" s="34">
        <v>855</v>
      </c>
      <c r="C867" s="10" t="s">
        <v>710</v>
      </c>
      <c r="D867" s="27"/>
      <c r="E867" s="154">
        <f>E868+E871+E875+E878+E882+E885+E888+E891+E894</f>
        <v>126</v>
      </c>
      <c r="F867" s="154">
        <f>F868+F871+F875+F878+F882+F885+F888+F891+F894</f>
        <v>547</v>
      </c>
      <c r="G867" s="154">
        <f>G868+G871+G875+G878+G882+G885+G888+G891+G894</f>
        <v>504</v>
      </c>
      <c r="H867" s="65">
        <f>H868+H871+H875+H878+H882+H885+H888+H891+H894</f>
        <v>47303.200000000012</v>
      </c>
      <c r="I867" s="65">
        <f t="shared" ref="I867:AA867" si="359">I868+I871+I875+I878+I882+I885+I888+I891+I894</f>
        <v>1543.1999999999998</v>
      </c>
      <c r="J867" s="94">
        <f>K867/H867</f>
        <v>0.2817061002215494</v>
      </c>
      <c r="K867" s="65">
        <f t="shared" si="359"/>
        <v>13325.6</v>
      </c>
      <c r="L867" s="94">
        <f>M867/H867</f>
        <v>8.878891914289095E-4</v>
      </c>
      <c r="M867" s="65">
        <f t="shared" si="359"/>
        <v>42</v>
      </c>
      <c r="N867" s="94">
        <f>O867/H867</f>
        <v>0</v>
      </c>
      <c r="O867" s="65">
        <f t="shared" si="359"/>
        <v>0</v>
      </c>
      <c r="P867" s="65">
        <f t="shared" si="359"/>
        <v>0</v>
      </c>
      <c r="Q867" s="65">
        <f t="shared" si="359"/>
        <v>0</v>
      </c>
      <c r="R867" s="65">
        <f t="shared" si="359"/>
        <v>1180.2999999999997</v>
      </c>
      <c r="S867" s="65">
        <f t="shared" si="359"/>
        <v>158.69999999999999</v>
      </c>
      <c r="T867" s="65">
        <f t="shared" si="359"/>
        <v>6015.6</v>
      </c>
      <c r="U867" s="94">
        <f>V867/H867</f>
        <v>0</v>
      </c>
      <c r="V867" s="65">
        <f t="shared" si="359"/>
        <v>0</v>
      </c>
      <c r="W867" s="94">
        <f t="shared" si="355"/>
        <v>0.19823817416157885</v>
      </c>
      <c r="X867" s="65">
        <f t="shared" si="359"/>
        <v>9377.2999999999993</v>
      </c>
      <c r="Y867" s="65">
        <f t="shared" si="359"/>
        <v>0</v>
      </c>
      <c r="Z867" s="65">
        <f t="shared" si="359"/>
        <v>935.7</v>
      </c>
      <c r="AA867" s="65">
        <f t="shared" si="359"/>
        <v>0</v>
      </c>
      <c r="AB867" s="65">
        <f>AB868+AB871+AB875+AB878+AB882+AB885+AB888+AB891+AB894</f>
        <v>79881.60000000002</v>
      </c>
      <c r="AC867" s="62">
        <f>AC868+AC871+AC875+AC878+AC882+AC885+AC888+AC891+AC894</f>
        <v>6942.4999999999991</v>
      </c>
      <c r="AD867" s="62">
        <f>AD868+AD871+AD875+AD878+AD882+AD885+AD888+AD891+AD894</f>
        <v>16319.8</v>
      </c>
      <c r="AE867" s="62">
        <f>AE868+AE871+AE875+AE878+AE882+AE885+AE888+AE891+AE894</f>
        <v>70504.3</v>
      </c>
      <c r="AF867" s="267">
        <f t="shared" si="353"/>
        <v>0.7</v>
      </c>
      <c r="AG867" s="268">
        <f>AG868+AG871+AG875+AG878+AG882+AG885+AG888+AG891+AG894</f>
        <v>33112.239999999998</v>
      </c>
      <c r="AH867" s="268"/>
      <c r="AI867" s="62">
        <v>16792.8</v>
      </c>
      <c r="AJ867" s="232">
        <v>0.70000761047878346</v>
      </c>
      <c r="AK867" s="65">
        <v>33112.6</v>
      </c>
      <c r="AL867" s="65"/>
      <c r="AM867" s="429">
        <v>0</v>
      </c>
      <c r="AN867" s="65">
        <v>1596.4</v>
      </c>
    </row>
    <row r="868" spans="2:40" ht="15.75" x14ac:dyDescent="0.25">
      <c r="B868" s="34">
        <v>856</v>
      </c>
      <c r="C868" s="666" t="s">
        <v>617</v>
      </c>
      <c r="D868" s="26" t="s">
        <v>124</v>
      </c>
      <c r="E868" s="126">
        <f t="shared" ref="E868:AB868" si="360">SUM(E869:E870)</f>
        <v>7</v>
      </c>
      <c r="F868" s="126">
        <f t="shared" si="360"/>
        <v>32</v>
      </c>
      <c r="G868" s="126">
        <f t="shared" si="360"/>
        <v>29</v>
      </c>
      <c r="H868" s="128">
        <f t="shared" si="360"/>
        <v>2790.3</v>
      </c>
      <c r="I868" s="128">
        <f t="shared" si="360"/>
        <v>99.6</v>
      </c>
      <c r="J868" s="82">
        <f>K868/H868</f>
        <v>0.26477439701824174</v>
      </c>
      <c r="K868" s="128">
        <f t="shared" si="360"/>
        <v>738.8</v>
      </c>
      <c r="L868" s="82">
        <f>M868/H868</f>
        <v>0</v>
      </c>
      <c r="M868" s="128">
        <f t="shared" si="360"/>
        <v>0</v>
      </c>
      <c r="N868" s="83">
        <f t="shared" si="360"/>
        <v>0</v>
      </c>
      <c r="O868" s="128">
        <f t="shared" si="360"/>
        <v>0</v>
      </c>
      <c r="P868" s="128">
        <f t="shared" si="360"/>
        <v>0</v>
      </c>
      <c r="Q868" s="128">
        <f t="shared" si="360"/>
        <v>0</v>
      </c>
      <c r="R868" s="128">
        <f t="shared" si="360"/>
        <v>77.099999999999994</v>
      </c>
      <c r="S868" s="128">
        <f t="shared" si="360"/>
        <v>19.100000000000001</v>
      </c>
      <c r="T868" s="128">
        <f t="shared" si="360"/>
        <v>357.3</v>
      </c>
      <c r="U868" s="82">
        <f>V868/H868</f>
        <v>0</v>
      </c>
      <c r="V868" s="128">
        <f t="shared" si="360"/>
        <v>0</v>
      </c>
      <c r="W868" s="82">
        <f t="shared" si="355"/>
        <v>0.1999426584955023</v>
      </c>
      <c r="X868" s="128">
        <f t="shared" si="360"/>
        <v>557.90000000000009</v>
      </c>
      <c r="Y868" s="128">
        <f t="shared" si="360"/>
        <v>0</v>
      </c>
      <c r="Z868" s="128">
        <f t="shared" si="360"/>
        <v>44.699999999999996</v>
      </c>
      <c r="AA868" s="128">
        <f t="shared" si="360"/>
        <v>0</v>
      </c>
      <c r="AB868" s="128">
        <f t="shared" si="360"/>
        <v>4684.8000000000011</v>
      </c>
      <c r="AC868" s="148">
        <f>SUM(AC869:AC870)</f>
        <v>407</v>
      </c>
      <c r="AD868" s="148">
        <f>SUM(AD869:AD870)</f>
        <v>964.90000000000009</v>
      </c>
      <c r="AE868" s="148">
        <f>SUM(AE869:AE870)</f>
        <v>4126.9000000000005</v>
      </c>
      <c r="AF868" s="273">
        <f t="shared" si="353"/>
        <v>0.7</v>
      </c>
      <c r="AG868" s="274">
        <f>SUM(AG869:AG870)</f>
        <v>1953.21</v>
      </c>
      <c r="AH868" s="274"/>
      <c r="AI868" s="148">
        <v>988.4</v>
      </c>
      <c r="AJ868" s="235">
        <v>0.70003225459627993</v>
      </c>
      <c r="AK868" s="128">
        <v>1953.3000000000002</v>
      </c>
      <c r="AL868" s="128"/>
      <c r="AM868" s="443">
        <v>0</v>
      </c>
      <c r="AN868" s="128">
        <v>0</v>
      </c>
    </row>
    <row r="869" spans="2:40" ht="15.75" customHeight="1" x14ac:dyDescent="0.25">
      <c r="B869" s="34">
        <v>857</v>
      </c>
      <c r="C869" s="666"/>
      <c r="D869" s="28" t="s">
        <v>618</v>
      </c>
      <c r="E869" s="111">
        <v>4</v>
      </c>
      <c r="F869" s="111">
        <v>18</v>
      </c>
      <c r="G869" s="111">
        <v>18</v>
      </c>
      <c r="H869" s="47">
        <v>1706.5000000000002</v>
      </c>
      <c r="I869" s="47">
        <v>60</v>
      </c>
      <c r="J869" s="86">
        <v>0.24693817755640193</v>
      </c>
      <c r="K869" s="47">
        <v>421.4</v>
      </c>
      <c r="L869" s="86">
        <v>0</v>
      </c>
      <c r="M869" s="47">
        <v>0</v>
      </c>
      <c r="N869" s="86">
        <v>0</v>
      </c>
      <c r="O869" s="47">
        <v>0</v>
      </c>
      <c r="P869" s="47">
        <v>0</v>
      </c>
      <c r="Q869" s="47">
        <v>0</v>
      </c>
      <c r="R869" s="47">
        <v>47.7</v>
      </c>
      <c r="S869" s="47">
        <v>14.9</v>
      </c>
      <c r="T869" s="47">
        <v>216.10000000000002</v>
      </c>
      <c r="U869" s="86">
        <v>0</v>
      </c>
      <c r="V869" s="47">
        <v>0</v>
      </c>
      <c r="W869" s="86">
        <f t="shared" si="355"/>
        <v>0.19994140052739526</v>
      </c>
      <c r="X869" s="47">
        <v>341.20000000000005</v>
      </c>
      <c r="Y869" s="47">
        <v>0</v>
      </c>
      <c r="Z869" s="47">
        <v>35.299999999999997</v>
      </c>
      <c r="AA869" s="47">
        <v>0</v>
      </c>
      <c r="AB869" s="60">
        <f>H869+I869+K869+M869+O869+P869+Q869+R869+S869+T869+V869+X869+Y869+Z869+AA869</f>
        <v>2843.1000000000004</v>
      </c>
      <c r="AC869" s="144">
        <v>247</v>
      </c>
      <c r="AD869" s="47">
        <f>AC869+Y869+X869+V869</f>
        <v>588.20000000000005</v>
      </c>
      <c r="AE869" s="47">
        <f>H869+I869+K869+M869+O869+Q869+R869+S869+T869+Z869+AA869</f>
        <v>2501.9</v>
      </c>
      <c r="AF869" s="296">
        <f t="shared" si="353"/>
        <v>0.7</v>
      </c>
      <c r="AG869" s="297">
        <f>H869*AF869</f>
        <v>1194.5500000000002</v>
      </c>
      <c r="AH869" s="297"/>
      <c r="AI869" s="225">
        <v>606.4</v>
      </c>
      <c r="AJ869" s="247">
        <v>0.70002929973630224</v>
      </c>
      <c r="AK869" s="60">
        <v>1194.5999999999999</v>
      </c>
      <c r="AL869" s="47"/>
      <c r="AM869" s="446">
        <v>0</v>
      </c>
      <c r="AN869" s="47">
        <v>0</v>
      </c>
    </row>
    <row r="870" spans="2:40" ht="15.75" x14ac:dyDescent="0.25">
      <c r="B870" s="34">
        <v>858</v>
      </c>
      <c r="C870" s="666"/>
      <c r="D870" s="28" t="s">
        <v>619</v>
      </c>
      <c r="E870" s="111">
        <v>3</v>
      </c>
      <c r="F870" s="111">
        <v>14</v>
      </c>
      <c r="G870" s="111">
        <v>11</v>
      </c>
      <c r="H870" s="47">
        <v>1083.8</v>
      </c>
      <c r="I870" s="47">
        <v>39.6</v>
      </c>
      <c r="J870" s="86">
        <v>0.29285846097065882</v>
      </c>
      <c r="K870" s="47">
        <v>317.40000000000003</v>
      </c>
      <c r="L870" s="86">
        <v>0</v>
      </c>
      <c r="M870" s="47">
        <v>0</v>
      </c>
      <c r="N870" s="86">
        <v>0</v>
      </c>
      <c r="O870" s="47">
        <v>0</v>
      </c>
      <c r="P870" s="47">
        <v>0</v>
      </c>
      <c r="Q870" s="47">
        <v>0</v>
      </c>
      <c r="R870" s="47">
        <v>29.4</v>
      </c>
      <c r="S870" s="47">
        <v>4.2</v>
      </c>
      <c r="T870" s="47">
        <v>141.19999999999999</v>
      </c>
      <c r="U870" s="86">
        <v>0</v>
      </c>
      <c r="V870" s="47">
        <v>0</v>
      </c>
      <c r="W870" s="86">
        <f t="shared" si="355"/>
        <v>0.19994463923233072</v>
      </c>
      <c r="X870" s="47">
        <v>216.70000000000002</v>
      </c>
      <c r="Y870" s="47">
        <v>0</v>
      </c>
      <c r="Z870" s="47">
        <v>9.4</v>
      </c>
      <c r="AA870" s="47">
        <v>0</v>
      </c>
      <c r="AB870" s="60">
        <f>H870+I870+K870+M870+O870+P870+Q870+R870+S870+T870+V870+X870+Y870+Z870+AA870</f>
        <v>1841.7000000000003</v>
      </c>
      <c r="AC870" s="144">
        <v>160</v>
      </c>
      <c r="AD870" s="47">
        <f>AC870+Y870+X870+V870</f>
        <v>376.70000000000005</v>
      </c>
      <c r="AE870" s="47">
        <f>H870+I870+K870+M870+O870+Q870+R870+S870+T870+Z870+AA870</f>
        <v>1625.0000000000002</v>
      </c>
      <c r="AF870" s="296">
        <f t="shared" si="353"/>
        <v>0.7</v>
      </c>
      <c r="AG870" s="297">
        <f>H870*AF870</f>
        <v>758.66</v>
      </c>
      <c r="AH870" s="297"/>
      <c r="AI870" s="225">
        <v>382</v>
      </c>
      <c r="AJ870" s="247">
        <v>0.70003690717844624</v>
      </c>
      <c r="AK870" s="60">
        <v>758.7</v>
      </c>
      <c r="AL870" s="47"/>
      <c r="AM870" s="446">
        <v>0</v>
      </c>
      <c r="AN870" s="47">
        <v>0</v>
      </c>
    </row>
    <row r="871" spans="2:40" ht="15.75" x14ac:dyDescent="0.25">
      <c r="B871" s="34">
        <v>859</v>
      </c>
      <c r="C871" s="666" t="s">
        <v>620</v>
      </c>
      <c r="D871" s="26" t="s">
        <v>124</v>
      </c>
      <c r="E871" s="126">
        <f t="shared" ref="E871:AB871" si="361">SUM(E872:E874)</f>
        <v>10</v>
      </c>
      <c r="F871" s="126">
        <f t="shared" si="361"/>
        <v>53</v>
      </c>
      <c r="G871" s="126">
        <f t="shared" si="361"/>
        <v>46</v>
      </c>
      <c r="H871" s="128">
        <f t="shared" si="361"/>
        <v>4551.3999999999996</v>
      </c>
      <c r="I871" s="128">
        <f t="shared" si="361"/>
        <v>169.2</v>
      </c>
      <c r="J871" s="82">
        <f>K871/H871</f>
        <v>0.31579294283077741</v>
      </c>
      <c r="K871" s="128">
        <f t="shared" si="361"/>
        <v>1437.3000000000002</v>
      </c>
      <c r="L871" s="82">
        <f>M871/H871</f>
        <v>0</v>
      </c>
      <c r="M871" s="128">
        <f t="shared" si="361"/>
        <v>0</v>
      </c>
      <c r="N871" s="83">
        <f t="shared" si="361"/>
        <v>0</v>
      </c>
      <c r="O871" s="128">
        <f t="shared" si="361"/>
        <v>0</v>
      </c>
      <c r="P871" s="128">
        <f t="shared" si="361"/>
        <v>0</v>
      </c>
      <c r="Q871" s="128">
        <f t="shared" si="361"/>
        <v>0</v>
      </c>
      <c r="R871" s="128">
        <f t="shared" si="361"/>
        <v>147.1</v>
      </c>
      <c r="S871" s="128">
        <f t="shared" si="361"/>
        <v>12.600000000000001</v>
      </c>
      <c r="T871" s="128">
        <f t="shared" si="361"/>
        <v>602.30000000000007</v>
      </c>
      <c r="U871" s="82">
        <f>V871/H871</f>
        <v>0</v>
      </c>
      <c r="V871" s="128">
        <f t="shared" si="361"/>
        <v>0</v>
      </c>
      <c r="W871" s="82">
        <f t="shared" si="355"/>
        <v>0.19996045172913829</v>
      </c>
      <c r="X871" s="128">
        <f t="shared" si="361"/>
        <v>910.09999999999991</v>
      </c>
      <c r="Y871" s="128">
        <f t="shared" si="361"/>
        <v>0</v>
      </c>
      <c r="Z871" s="128">
        <f t="shared" si="361"/>
        <v>39</v>
      </c>
      <c r="AA871" s="128">
        <f t="shared" si="361"/>
        <v>0</v>
      </c>
      <c r="AB871" s="128">
        <f t="shared" si="361"/>
        <v>7869.0000000000009</v>
      </c>
      <c r="AC871" s="148">
        <f>SUM(AC872:AC874)</f>
        <v>683.5</v>
      </c>
      <c r="AD871" s="148">
        <f>SUM(AD872:AD874)</f>
        <v>1593.6000000000001</v>
      </c>
      <c r="AE871" s="148">
        <f>SUM(AE872:AE874)</f>
        <v>6958.9000000000015</v>
      </c>
      <c r="AF871" s="273">
        <f t="shared" si="353"/>
        <v>0.7</v>
      </c>
      <c r="AG871" s="274">
        <f>SUM(AG872:AG874)</f>
        <v>3185.98</v>
      </c>
      <c r="AH871" s="274"/>
      <c r="AI871" s="148">
        <v>1592.4</v>
      </c>
      <c r="AJ871" s="235">
        <v>0.70000439425231797</v>
      </c>
      <c r="AK871" s="128">
        <v>3186</v>
      </c>
      <c r="AL871" s="128"/>
      <c r="AM871" s="443">
        <v>0</v>
      </c>
      <c r="AN871" s="128">
        <v>0</v>
      </c>
    </row>
    <row r="872" spans="2:40" ht="15.75" x14ac:dyDescent="0.25">
      <c r="B872" s="34">
        <v>860</v>
      </c>
      <c r="C872" s="666"/>
      <c r="D872" s="28" t="s">
        <v>621</v>
      </c>
      <c r="E872" s="111">
        <v>6</v>
      </c>
      <c r="F872" s="111">
        <v>24</v>
      </c>
      <c r="G872" s="111">
        <v>21</v>
      </c>
      <c r="H872" s="47">
        <v>2052</v>
      </c>
      <c r="I872" s="47">
        <v>69.599999999999994</v>
      </c>
      <c r="J872" s="86">
        <v>0.3105750487329435</v>
      </c>
      <c r="K872" s="47">
        <v>637.30000000000007</v>
      </c>
      <c r="L872" s="86">
        <v>0</v>
      </c>
      <c r="M872" s="47">
        <v>0</v>
      </c>
      <c r="N872" s="86">
        <v>0</v>
      </c>
      <c r="O872" s="47">
        <v>0</v>
      </c>
      <c r="P872" s="47">
        <v>0</v>
      </c>
      <c r="Q872" s="47">
        <v>0</v>
      </c>
      <c r="R872" s="47">
        <v>88.3</v>
      </c>
      <c r="S872" s="47">
        <v>4.2</v>
      </c>
      <c r="T872" s="47">
        <v>271.8</v>
      </c>
      <c r="U872" s="86">
        <v>0</v>
      </c>
      <c r="V872" s="47">
        <v>0</v>
      </c>
      <c r="W872" s="86">
        <f t="shared" si="355"/>
        <v>0.19995126705653021</v>
      </c>
      <c r="X872" s="47">
        <v>410.3</v>
      </c>
      <c r="Y872" s="47">
        <v>0</v>
      </c>
      <c r="Z872" s="47">
        <v>24</v>
      </c>
      <c r="AA872" s="47">
        <v>0</v>
      </c>
      <c r="AB872" s="60">
        <f>H872+I872+K872+M872+O872+P872+Q872+R872+S872+T872+V872+X872+Y872+Z872+AA872</f>
        <v>3557.5000000000005</v>
      </c>
      <c r="AC872" s="144">
        <v>309</v>
      </c>
      <c r="AD872" s="47">
        <f>AC872+Y872+X872+V872</f>
        <v>719.3</v>
      </c>
      <c r="AE872" s="47">
        <f>H872+I872+K872+M872+O872+Q872+R872+S872+T872+Z872+AA872</f>
        <v>3147.2000000000003</v>
      </c>
      <c r="AF872" s="296">
        <f t="shared" si="353"/>
        <v>0.7</v>
      </c>
      <c r="AG872" s="297">
        <f>H872*AF872</f>
        <v>1436.3999999999999</v>
      </c>
      <c r="AH872" s="297"/>
      <c r="AI872" s="225">
        <v>717.1</v>
      </c>
      <c r="AJ872" s="247">
        <v>0.70000000000000007</v>
      </c>
      <c r="AK872" s="60">
        <v>1436.4</v>
      </c>
      <c r="AL872" s="47"/>
      <c r="AM872" s="446">
        <v>0</v>
      </c>
      <c r="AN872" s="47">
        <v>0</v>
      </c>
    </row>
    <row r="873" spans="2:40" ht="15.75" customHeight="1" x14ac:dyDescent="0.25">
      <c r="B873" s="34">
        <v>861</v>
      </c>
      <c r="C873" s="666"/>
      <c r="D873" s="28" t="s">
        <v>622</v>
      </c>
      <c r="E873" s="111">
        <v>2</v>
      </c>
      <c r="F873" s="111">
        <v>14</v>
      </c>
      <c r="G873" s="111">
        <v>13</v>
      </c>
      <c r="H873" s="47">
        <v>1317.7</v>
      </c>
      <c r="I873" s="47">
        <v>44.4</v>
      </c>
      <c r="J873" s="86">
        <v>0.28299309402747214</v>
      </c>
      <c r="K873" s="47">
        <v>372.90000000000003</v>
      </c>
      <c r="L873" s="86">
        <v>0</v>
      </c>
      <c r="M873" s="47">
        <v>0</v>
      </c>
      <c r="N873" s="86">
        <v>0</v>
      </c>
      <c r="O873" s="47">
        <v>0</v>
      </c>
      <c r="P873" s="47">
        <v>0</v>
      </c>
      <c r="Q873" s="47">
        <v>0</v>
      </c>
      <c r="R873" s="47">
        <v>29.4</v>
      </c>
      <c r="S873" s="47">
        <v>4.2</v>
      </c>
      <c r="T873" s="47">
        <v>169.29999999999998</v>
      </c>
      <c r="U873" s="86">
        <v>0</v>
      </c>
      <c r="V873" s="47">
        <v>0</v>
      </c>
      <c r="W873" s="86">
        <f t="shared" si="355"/>
        <v>0.19996964407680048</v>
      </c>
      <c r="X873" s="47">
        <v>263.5</v>
      </c>
      <c r="Y873" s="47">
        <v>0</v>
      </c>
      <c r="Z873" s="47">
        <v>9.6999999999999993</v>
      </c>
      <c r="AA873" s="47">
        <v>0</v>
      </c>
      <c r="AB873" s="60">
        <f>H873+I873+K873+M873+O873+P873+Q873+R873+S873+T873+V873+X873+Y873+Z873+AA873</f>
        <v>2211.1000000000004</v>
      </c>
      <c r="AC873" s="144">
        <v>192.1</v>
      </c>
      <c r="AD873" s="47">
        <f>AC873+Y873+X873+V873</f>
        <v>455.6</v>
      </c>
      <c r="AE873" s="47">
        <f>H873+I873+K873+M873+O873+Q873+R873+S873+T873+Z873+AA873</f>
        <v>1947.6000000000004</v>
      </c>
      <c r="AF873" s="296">
        <f t="shared" si="353"/>
        <v>0.7</v>
      </c>
      <c r="AG873" s="297">
        <f>H873*AF873</f>
        <v>922.39</v>
      </c>
      <c r="AH873" s="297"/>
      <c r="AI873" s="225">
        <v>466.8</v>
      </c>
      <c r="AJ873" s="247">
        <v>0.70000758898079996</v>
      </c>
      <c r="AK873" s="60">
        <v>922.40000000000009</v>
      </c>
      <c r="AL873" s="47"/>
      <c r="AM873" s="446">
        <v>0</v>
      </c>
      <c r="AN873" s="47">
        <v>0</v>
      </c>
    </row>
    <row r="874" spans="2:40" ht="15.75" x14ac:dyDescent="0.25">
      <c r="B874" s="34">
        <v>862</v>
      </c>
      <c r="C874" s="666"/>
      <c r="D874" s="28" t="s">
        <v>623</v>
      </c>
      <c r="E874" s="111">
        <v>2</v>
      </c>
      <c r="F874" s="111">
        <v>15</v>
      </c>
      <c r="G874" s="111">
        <v>12</v>
      </c>
      <c r="H874" s="47">
        <v>1181.7</v>
      </c>
      <c r="I874" s="47">
        <v>55.199999999999996</v>
      </c>
      <c r="J874" s="86">
        <v>0.36142845053736145</v>
      </c>
      <c r="K874" s="47">
        <v>427.1</v>
      </c>
      <c r="L874" s="86">
        <v>0</v>
      </c>
      <c r="M874" s="47">
        <v>0</v>
      </c>
      <c r="N874" s="86">
        <v>0</v>
      </c>
      <c r="O874" s="47">
        <v>0</v>
      </c>
      <c r="P874" s="47">
        <v>0</v>
      </c>
      <c r="Q874" s="47">
        <v>0</v>
      </c>
      <c r="R874" s="47">
        <v>29.4</v>
      </c>
      <c r="S874" s="47">
        <v>4.2</v>
      </c>
      <c r="T874" s="47">
        <v>161.20000000000002</v>
      </c>
      <c r="U874" s="86">
        <v>0</v>
      </c>
      <c r="V874" s="47">
        <v>0</v>
      </c>
      <c r="W874" s="86">
        <f t="shared" si="355"/>
        <v>0.19996615046119998</v>
      </c>
      <c r="X874" s="47">
        <v>236.3</v>
      </c>
      <c r="Y874" s="47">
        <v>0</v>
      </c>
      <c r="Z874" s="47">
        <v>5.3</v>
      </c>
      <c r="AA874" s="47">
        <v>0</v>
      </c>
      <c r="AB874" s="60">
        <f>H874+I874+K874+M874+O874+P874+Q874+R874+S874+T874+V874+X874+Y874+Z874+AA874</f>
        <v>2100.4000000000005</v>
      </c>
      <c r="AC874" s="144">
        <v>182.4</v>
      </c>
      <c r="AD874" s="47">
        <f>AC874+Y874+X874+V874</f>
        <v>418.70000000000005</v>
      </c>
      <c r="AE874" s="47">
        <f>H874+I874+K874+M874+O874+Q874+R874+S874+T874+Z874+AA874</f>
        <v>1864.1000000000001</v>
      </c>
      <c r="AF874" s="296">
        <f t="shared" si="353"/>
        <v>0.7</v>
      </c>
      <c r="AG874" s="297">
        <f>H874*AF874</f>
        <v>827.18999999999994</v>
      </c>
      <c r="AH874" s="297"/>
      <c r="AI874" s="225">
        <v>408.5</v>
      </c>
      <c r="AJ874" s="247">
        <v>0.70000846238470005</v>
      </c>
      <c r="AK874" s="60">
        <v>827.2</v>
      </c>
      <c r="AL874" s="47"/>
      <c r="AM874" s="446">
        <v>0</v>
      </c>
      <c r="AN874" s="47">
        <v>0</v>
      </c>
    </row>
    <row r="875" spans="2:40" ht="15.75" x14ac:dyDescent="0.25">
      <c r="B875" s="34">
        <v>863</v>
      </c>
      <c r="C875" s="666" t="s">
        <v>624</v>
      </c>
      <c r="D875" s="26" t="s">
        <v>124</v>
      </c>
      <c r="E875" s="126">
        <f t="shared" ref="E875:AB875" si="362">SUM(E876:E877)</f>
        <v>18</v>
      </c>
      <c r="F875" s="126">
        <f t="shared" si="362"/>
        <v>77</v>
      </c>
      <c r="G875" s="126">
        <f t="shared" si="362"/>
        <v>67</v>
      </c>
      <c r="H875" s="128">
        <f t="shared" si="362"/>
        <v>6179.5000000000009</v>
      </c>
      <c r="I875" s="128">
        <f t="shared" si="362"/>
        <v>200.4</v>
      </c>
      <c r="J875" s="82">
        <f>K875/H875</f>
        <v>0.27977991746905084</v>
      </c>
      <c r="K875" s="128">
        <f t="shared" si="362"/>
        <v>1728.8999999999999</v>
      </c>
      <c r="L875" s="82">
        <f>M875/H875</f>
        <v>0</v>
      </c>
      <c r="M875" s="128">
        <f t="shared" si="362"/>
        <v>0</v>
      </c>
      <c r="N875" s="83">
        <f t="shared" si="362"/>
        <v>0</v>
      </c>
      <c r="O875" s="128">
        <f t="shared" si="362"/>
        <v>0</v>
      </c>
      <c r="P875" s="128">
        <f t="shared" si="362"/>
        <v>0</v>
      </c>
      <c r="Q875" s="128">
        <f t="shared" si="362"/>
        <v>0</v>
      </c>
      <c r="R875" s="128">
        <f t="shared" si="362"/>
        <v>122.6</v>
      </c>
      <c r="S875" s="128">
        <f t="shared" si="362"/>
        <v>34.1</v>
      </c>
      <c r="T875" s="128">
        <f t="shared" si="362"/>
        <v>788.90000000000009</v>
      </c>
      <c r="U875" s="82">
        <f>V875/H875</f>
        <v>0</v>
      </c>
      <c r="V875" s="128">
        <f t="shared" si="362"/>
        <v>0</v>
      </c>
      <c r="W875" s="82">
        <f t="shared" si="355"/>
        <v>0.19996763492191924</v>
      </c>
      <c r="X875" s="128">
        <f t="shared" si="362"/>
        <v>1235.7</v>
      </c>
      <c r="Y875" s="128">
        <f t="shared" si="362"/>
        <v>0</v>
      </c>
      <c r="Z875" s="128">
        <f t="shared" si="362"/>
        <v>60.400000000000006</v>
      </c>
      <c r="AA875" s="128">
        <f t="shared" si="362"/>
        <v>0</v>
      </c>
      <c r="AB875" s="128">
        <f t="shared" si="362"/>
        <v>10350.5</v>
      </c>
      <c r="AC875" s="148">
        <f>SUM(AC876:AC877)</f>
        <v>899</v>
      </c>
      <c r="AD875" s="148">
        <f>SUM(AD876:AD877)</f>
        <v>2134.6999999999998</v>
      </c>
      <c r="AE875" s="148">
        <f>SUM(AE876:AE877)</f>
        <v>9114.7999999999993</v>
      </c>
      <c r="AF875" s="273">
        <f t="shared" si="353"/>
        <v>0.7</v>
      </c>
      <c r="AG875" s="274">
        <f>SUM(AG876:AG877)</f>
        <v>4325.6500000000005</v>
      </c>
      <c r="AH875" s="274"/>
      <c r="AI875" s="148">
        <v>2191</v>
      </c>
      <c r="AJ875" s="235">
        <v>0.70000809126952002</v>
      </c>
      <c r="AK875" s="128">
        <v>4325.7</v>
      </c>
      <c r="AL875" s="128"/>
      <c r="AM875" s="443">
        <v>0</v>
      </c>
      <c r="AN875" s="128">
        <v>250.3</v>
      </c>
    </row>
    <row r="876" spans="2:40" ht="15.75" customHeight="1" x14ac:dyDescent="0.25">
      <c r="B876" s="34">
        <v>864</v>
      </c>
      <c r="C876" s="666"/>
      <c r="D876" s="28" t="s">
        <v>625</v>
      </c>
      <c r="E876" s="111">
        <v>15</v>
      </c>
      <c r="F876" s="111">
        <v>59</v>
      </c>
      <c r="G876" s="111">
        <v>53</v>
      </c>
      <c r="H876" s="47">
        <v>4907.5000000000009</v>
      </c>
      <c r="I876" s="47">
        <v>146.4</v>
      </c>
      <c r="J876" s="86">
        <v>0.27021905247070804</v>
      </c>
      <c r="K876" s="47">
        <v>1326.1</v>
      </c>
      <c r="L876" s="86">
        <v>0</v>
      </c>
      <c r="M876" s="47">
        <v>0</v>
      </c>
      <c r="N876" s="86">
        <v>0</v>
      </c>
      <c r="O876" s="47">
        <v>0</v>
      </c>
      <c r="P876" s="47">
        <v>0</v>
      </c>
      <c r="Q876" s="47">
        <v>0</v>
      </c>
      <c r="R876" s="47">
        <v>93.199999999999989</v>
      </c>
      <c r="S876" s="47">
        <v>29.9</v>
      </c>
      <c r="T876" s="47">
        <v>623.70000000000005</v>
      </c>
      <c r="U876" s="86">
        <v>0</v>
      </c>
      <c r="V876" s="47">
        <v>0</v>
      </c>
      <c r="W876" s="86">
        <f t="shared" si="355"/>
        <v>0.1999796230259806</v>
      </c>
      <c r="X876" s="47">
        <v>981.4</v>
      </c>
      <c r="Y876" s="47">
        <v>0</v>
      </c>
      <c r="Z876" s="47">
        <v>41.300000000000004</v>
      </c>
      <c r="AA876" s="47">
        <v>0</v>
      </c>
      <c r="AB876" s="60">
        <f>H876+I876+K876+M876+O876+P876+Q876+R876+S876+T876+V876+X876+Y876+Z876+AA876</f>
        <v>8149.4999999999991</v>
      </c>
      <c r="AC876" s="144">
        <v>707.8</v>
      </c>
      <c r="AD876" s="47">
        <f>AC876+Y876+X876+V876</f>
        <v>1689.1999999999998</v>
      </c>
      <c r="AE876" s="47">
        <f>H876+I876+K876+M876+O876+Q876+R876+S876+T876+Z876+AA876</f>
        <v>7168.0999999999995</v>
      </c>
      <c r="AF876" s="296">
        <f t="shared" si="353"/>
        <v>0.7</v>
      </c>
      <c r="AG876" s="297">
        <f>H876*AF876</f>
        <v>3435.2500000000005</v>
      </c>
      <c r="AH876" s="297"/>
      <c r="AI876" s="225">
        <v>1746.1</v>
      </c>
      <c r="AJ876" s="247">
        <v>0.70001018848700947</v>
      </c>
      <c r="AK876" s="60">
        <v>3435.2999999999997</v>
      </c>
      <c r="AL876" s="47">
        <v>138</v>
      </c>
      <c r="AM876" s="446">
        <v>5.0999999999999997E-2</v>
      </c>
      <c r="AN876" s="47">
        <v>250.3</v>
      </c>
    </row>
    <row r="877" spans="2:40" ht="15.75" x14ac:dyDescent="0.25">
      <c r="B877" s="34">
        <v>865</v>
      </c>
      <c r="C877" s="666"/>
      <c r="D877" s="28" t="s">
        <v>626</v>
      </c>
      <c r="E877" s="111">
        <v>3</v>
      </c>
      <c r="F877" s="111">
        <v>18</v>
      </c>
      <c r="G877" s="111">
        <v>14</v>
      </c>
      <c r="H877" s="47">
        <v>1272</v>
      </c>
      <c r="I877" s="47">
        <v>54</v>
      </c>
      <c r="J877" s="86">
        <v>0.31666666666666665</v>
      </c>
      <c r="K877" s="47">
        <v>402.8</v>
      </c>
      <c r="L877" s="86">
        <v>0</v>
      </c>
      <c r="M877" s="47">
        <v>0</v>
      </c>
      <c r="N877" s="86">
        <v>0</v>
      </c>
      <c r="O877" s="47">
        <v>0</v>
      </c>
      <c r="P877" s="47">
        <v>0</v>
      </c>
      <c r="Q877" s="47">
        <v>0</v>
      </c>
      <c r="R877" s="47">
        <v>29.4</v>
      </c>
      <c r="S877" s="47">
        <v>4.2</v>
      </c>
      <c r="T877" s="47">
        <v>165.20000000000002</v>
      </c>
      <c r="U877" s="86">
        <v>0</v>
      </c>
      <c r="V877" s="47">
        <v>0</v>
      </c>
      <c r="W877" s="86">
        <f t="shared" si="355"/>
        <v>0.19992138364779874</v>
      </c>
      <c r="X877" s="47">
        <v>254.29999999999998</v>
      </c>
      <c r="Y877" s="47">
        <v>0</v>
      </c>
      <c r="Z877" s="47">
        <v>19.100000000000001</v>
      </c>
      <c r="AA877" s="47">
        <v>0</v>
      </c>
      <c r="AB877" s="60">
        <f>H877+I877+K877+M877+O877+P877+Q877+R877+S877+T877+V877+X877+Y877+Z877+AA877</f>
        <v>2201</v>
      </c>
      <c r="AC877" s="144">
        <v>191.2</v>
      </c>
      <c r="AD877" s="47">
        <f>AC877+Y877+X877+V877</f>
        <v>445.5</v>
      </c>
      <c r="AE877" s="47">
        <f>H877+I877+K877+M877+O877+Q877+R877+S877+T877+Z877+AA877</f>
        <v>1946.7</v>
      </c>
      <c r="AF877" s="296">
        <f t="shared" si="353"/>
        <v>0.7</v>
      </c>
      <c r="AG877" s="297">
        <f>H877*AF877</f>
        <v>890.4</v>
      </c>
      <c r="AH877" s="297"/>
      <c r="AI877" s="225">
        <v>444.9</v>
      </c>
      <c r="AJ877" s="247">
        <v>0.7</v>
      </c>
      <c r="AK877" s="60">
        <v>890.4</v>
      </c>
      <c r="AL877" s="47"/>
      <c r="AM877" s="446">
        <v>0</v>
      </c>
      <c r="AN877" s="47">
        <v>0</v>
      </c>
    </row>
    <row r="878" spans="2:40" ht="15.75" x14ac:dyDescent="0.25">
      <c r="B878" s="34">
        <v>866</v>
      </c>
      <c r="C878" s="666" t="s">
        <v>627</v>
      </c>
      <c r="D878" s="26" t="s">
        <v>124</v>
      </c>
      <c r="E878" s="126">
        <f t="shared" ref="E878:AB878" si="363">SUM(E879:E881)</f>
        <v>9</v>
      </c>
      <c r="F878" s="126">
        <f t="shared" si="363"/>
        <v>44</v>
      </c>
      <c r="G878" s="126">
        <f t="shared" si="363"/>
        <v>43</v>
      </c>
      <c r="H878" s="128">
        <f t="shared" si="363"/>
        <v>4035.2000000000007</v>
      </c>
      <c r="I878" s="128">
        <f t="shared" si="363"/>
        <v>175.2</v>
      </c>
      <c r="J878" s="82">
        <f>K878/H878</f>
        <v>0.32709655035685953</v>
      </c>
      <c r="K878" s="128">
        <f t="shared" si="363"/>
        <v>1319.8999999999999</v>
      </c>
      <c r="L878" s="82">
        <f>M878/H878</f>
        <v>0</v>
      </c>
      <c r="M878" s="128">
        <f t="shared" si="363"/>
        <v>0</v>
      </c>
      <c r="N878" s="83">
        <f t="shared" si="363"/>
        <v>0</v>
      </c>
      <c r="O878" s="128">
        <f t="shared" si="363"/>
        <v>0</v>
      </c>
      <c r="P878" s="128">
        <f t="shared" si="363"/>
        <v>0</v>
      </c>
      <c r="Q878" s="128">
        <f t="shared" si="363"/>
        <v>0</v>
      </c>
      <c r="R878" s="128">
        <f t="shared" si="363"/>
        <v>117.6</v>
      </c>
      <c r="S878" s="128">
        <f t="shared" si="363"/>
        <v>12.600000000000001</v>
      </c>
      <c r="T878" s="128">
        <f t="shared" si="363"/>
        <v>530.80000000000007</v>
      </c>
      <c r="U878" s="82">
        <f>V878/H878</f>
        <v>0</v>
      </c>
      <c r="V878" s="128">
        <f t="shared" si="363"/>
        <v>0</v>
      </c>
      <c r="W878" s="82">
        <f t="shared" si="355"/>
        <v>0.19575237906423473</v>
      </c>
      <c r="X878" s="128">
        <f t="shared" si="363"/>
        <v>789.90000000000009</v>
      </c>
      <c r="Y878" s="128">
        <f t="shared" si="363"/>
        <v>0</v>
      </c>
      <c r="Z878" s="128">
        <f t="shared" si="363"/>
        <v>40.200000000000003</v>
      </c>
      <c r="AA878" s="128">
        <f t="shared" si="363"/>
        <v>0</v>
      </c>
      <c r="AB878" s="128">
        <f t="shared" si="363"/>
        <v>7021.4</v>
      </c>
      <c r="AC878" s="148">
        <f>SUM(AC879:AC881)</f>
        <v>610</v>
      </c>
      <c r="AD878" s="148">
        <f>SUM(AD879:AD881)</f>
        <v>1399.9</v>
      </c>
      <c r="AE878" s="148">
        <f>SUM(AE879:AE881)</f>
        <v>6231.5</v>
      </c>
      <c r="AF878" s="273">
        <f t="shared" si="353"/>
        <v>0.7</v>
      </c>
      <c r="AG878" s="274">
        <f>SUM(AG879:AG881)</f>
        <v>2824.6400000000003</v>
      </c>
      <c r="AH878" s="274"/>
      <c r="AI878" s="148">
        <v>1424.8</v>
      </c>
      <c r="AJ878" s="235">
        <v>0.70001486915146693</v>
      </c>
      <c r="AK878" s="128">
        <v>2824.7</v>
      </c>
      <c r="AL878" s="128"/>
      <c r="AM878" s="443">
        <v>0</v>
      </c>
      <c r="AN878" s="128">
        <v>73.7</v>
      </c>
    </row>
    <row r="879" spans="2:40" ht="15.75" x14ac:dyDescent="0.25">
      <c r="B879" s="34">
        <v>867</v>
      </c>
      <c r="C879" s="666"/>
      <c r="D879" s="28" t="s">
        <v>628</v>
      </c>
      <c r="E879" s="111">
        <v>3</v>
      </c>
      <c r="F879" s="111">
        <v>15</v>
      </c>
      <c r="G879" s="111">
        <v>15</v>
      </c>
      <c r="H879" s="47">
        <v>1444.8000000000002</v>
      </c>
      <c r="I879" s="47">
        <v>49.2</v>
      </c>
      <c r="J879" s="86">
        <v>0.29789590254706527</v>
      </c>
      <c r="K879" s="47">
        <v>430.39999999999992</v>
      </c>
      <c r="L879" s="86">
        <v>0</v>
      </c>
      <c r="M879" s="47">
        <v>0</v>
      </c>
      <c r="N879" s="86">
        <v>0</v>
      </c>
      <c r="O879" s="47">
        <v>0</v>
      </c>
      <c r="P879" s="47">
        <v>0</v>
      </c>
      <c r="Q879" s="47">
        <v>0</v>
      </c>
      <c r="R879" s="47">
        <v>58.8</v>
      </c>
      <c r="S879" s="47">
        <v>4.2</v>
      </c>
      <c r="T879" s="47">
        <v>181.4</v>
      </c>
      <c r="U879" s="86">
        <v>0</v>
      </c>
      <c r="V879" s="47">
        <v>0</v>
      </c>
      <c r="W879" s="86">
        <f t="shared" si="355"/>
        <v>0.18833056478405316</v>
      </c>
      <c r="X879" s="47">
        <v>272.10000000000002</v>
      </c>
      <c r="Y879" s="47">
        <v>0</v>
      </c>
      <c r="Z879" s="47">
        <v>2.7</v>
      </c>
      <c r="AA879" s="47">
        <v>0</v>
      </c>
      <c r="AB879" s="60">
        <f>H879+I879+K879+M879+O879+P879+Q879+R879+S879+T879+V879+X879+Y879+Z879+AA879</f>
        <v>2443.6</v>
      </c>
      <c r="AC879" s="144">
        <v>212.3</v>
      </c>
      <c r="AD879" s="47">
        <f>AC879+Y879+X879+V879</f>
        <v>484.40000000000003</v>
      </c>
      <c r="AE879" s="47">
        <f>H879+I879+K879+M879+O879+Q879+R879+S879+T879+Z879+AA879</f>
        <v>2171.5</v>
      </c>
      <c r="AF879" s="296">
        <f t="shared" si="353"/>
        <v>0.7</v>
      </c>
      <c r="AG879" s="297">
        <f>H879*AF879</f>
        <v>1011.36</v>
      </c>
      <c r="AH879" s="297"/>
      <c r="AI879" s="225">
        <v>527</v>
      </c>
      <c r="AJ879" s="247">
        <v>0.7000276854928017</v>
      </c>
      <c r="AK879" s="60">
        <v>1011.4000000000001</v>
      </c>
      <c r="AL879" s="47">
        <v>102</v>
      </c>
      <c r="AM879" s="446">
        <v>5.0999999999999997E-2</v>
      </c>
      <c r="AN879" s="47">
        <v>73.7</v>
      </c>
    </row>
    <row r="880" spans="2:40" ht="15.75" customHeight="1" x14ac:dyDescent="0.25">
      <c r="B880" s="34">
        <v>868</v>
      </c>
      <c r="C880" s="666"/>
      <c r="D880" s="28" t="s">
        <v>629</v>
      </c>
      <c r="E880" s="111">
        <v>3</v>
      </c>
      <c r="F880" s="111">
        <v>15</v>
      </c>
      <c r="G880" s="111">
        <v>14</v>
      </c>
      <c r="H880" s="47">
        <v>1295.8000000000002</v>
      </c>
      <c r="I880" s="47">
        <v>56.4</v>
      </c>
      <c r="J880" s="86">
        <v>0.32937181663837006</v>
      </c>
      <c r="K880" s="47">
        <v>426.8</v>
      </c>
      <c r="L880" s="86">
        <v>0</v>
      </c>
      <c r="M880" s="47">
        <v>0</v>
      </c>
      <c r="N880" s="86">
        <v>0</v>
      </c>
      <c r="O880" s="47">
        <v>0</v>
      </c>
      <c r="P880" s="47">
        <v>0</v>
      </c>
      <c r="Q880" s="47">
        <v>0</v>
      </c>
      <c r="R880" s="47">
        <v>29.4</v>
      </c>
      <c r="S880" s="47">
        <v>4.2</v>
      </c>
      <c r="T880" s="47">
        <v>172.7</v>
      </c>
      <c r="U880" s="86">
        <v>0</v>
      </c>
      <c r="V880" s="47">
        <v>0</v>
      </c>
      <c r="W880" s="86">
        <f t="shared" si="355"/>
        <v>0.19987652415496215</v>
      </c>
      <c r="X880" s="47">
        <v>259</v>
      </c>
      <c r="Y880" s="47">
        <v>0</v>
      </c>
      <c r="Z880" s="47">
        <v>26.5</v>
      </c>
      <c r="AA880" s="47">
        <v>0</v>
      </c>
      <c r="AB880" s="60">
        <f>H880+I880+K880+M880+O880+P880+Q880+R880+S880+T880+V880+X880+Y880+Z880+AA880</f>
        <v>2270.8000000000002</v>
      </c>
      <c r="AC880" s="144">
        <v>197.3</v>
      </c>
      <c r="AD880" s="47">
        <f>AC880+Y880+X880+V880</f>
        <v>456.3</v>
      </c>
      <c r="AE880" s="47">
        <f>H880+I880+K880+M880+O880+Q880+R880+S880+T880+Z880+AA880</f>
        <v>2011.8000000000004</v>
      </c>
      <c r="AF880" s="296">
        <f t="shared" si="353"/>
        <v>0.7</v>
      </c>
      <c r="AG880" s="297">
        <f>H880*AF880</f>
        <v>907.06000000000006</v>
      </c>
      <c r="AH880" s="297"/>
      <c r="AI880" s="225">
        <v>450.8</v>
      </c>
      <c r="AJ880" s="247">
        <v>0.70003086896125932</v>
      </c>
      <c r="AK880" s="60">
        <v>907.1</v>
      </c>
      <c r="AL880" s="47"/>
      <c r="AM880" s="446">
        <v>0</v>
      </c>
      <c r="AN880" s="47">
        <v>0</v>
      </c>
    </row>
    <row r="881" spans="2:40" ht="15.75" x14ac:dyDescent="0.25">
      <c r="B881" s="34">
        <v>869</v>
      </c>
      <c r="C881" s="666"/>
      <c r="D881" s="28" t="s">
        <v>630</v>
      </c>
      <c r="E881" s="111">
        <v>3</v>
      </c>
      <c r="F881" s="111">
        <v>14</v>
      </c>
      <c r="G881" s="111">
        <v>14</v>
      </c>
      <c r="H881" s="47">
        <v>1294.6000000000001</v>
      </c>
      <c r="I881" s="47">
        <v>69.599999999999994</v>
      </c>
      <c r="J881" s="86">
        <v>0.3574076934960605</v>
      </c>
      <c r="K881" s="47">
        <v>462.7</v>
      </c>
      <c r="L881" s="86">
        <v>0</v>
      </c>
      <c r="M881" s="47">
        <v>0</v>
      </c>
      <c r="N881" s="86">
        <v>0</v>
      </c>
      <c r="O881" s="47">
        <v>0</v>
      </c>
      <c r="P881" s="47">
        <v>0</v>
      </c>
      <c r="Q881" s="47">
        <v>0</v>
      </c>
      <c r="R881" s="47">
        <v>29.4</v>
      </c>
      <c r="S881" s="47">
        <v>4.2</v>
      </c>
      <c r="T881" s="47">
        <v>176.70000000000002</v>
      </c>
      <c r="U881" s="86">
        <v>0</v>
      </c>
      <c r="V881" s="47">
        <v>0</v>
      </c>
      <c r="W881" s="86">
        <f t="shared" si="355"/>
        <v>0.19990730727637879</v>
      </c>
      <c r="X881" s="47">
        <v>258.8</v>
      </c>
      <c r="Y881" s="47">
        <v>0</v>
      </c>
      <c r="Z881" s="47">
        <v>11</v>
      </c>
      <c r="AA881" s="47">
        <v>0</v>
      </c>
      <c r="AB881" s="60">
        <f>H881+I881+K881+M881+O881+P881+Q881+R881+S881+T881+V881+X881+Y881+Z881+AA881</f>
        <v>2307.0000000000005</v>
      </c>
      <c r="AC881" s="144">
        <v>200.4</v>
      </c>
      <c r="AD881" s="47">
        <f>AC881+Y881+X881+V881</f>
        <v>459.20000000000005</v>
      </c>
      <c r="AE881" s="47">
        <f>H881+I881+K881+M881+O881+Q881+R881+S881+T881+Z881+AA881</f>
        <v>2048.2000000000003</v>
      </c>
      <c r="AF881" s="296">
        <f t="shared" si="353"/>
        <v>0.7</v>
      </c>
      <c r="AG881" s="297">
        <f>H881*AF881</f>
        <v>906.22</v>
      </c>
      <c r="AH881" s="297"/>
      <c r="AI881" s="225">
        <v>447</v>
      </c>
      <c r="AJ881" s="247">
        <v>0.69998455121272973</v>
      </c>
      <c r="AK881" s="60">
        <v>906.2</v>
      </c>
      <c r="AL881" s="47"/>
      <c r="AM881" s="446">
        <v>0</v>
      </c>
      <c r="AN881" s="47">
        <v>0</v>
      </c>
    </row>
    <row r="882" spans="2:40" ht="15.75" x14ac:dyDescent="0.25">
      <c r="B882" s="34">
        <v>870</v>
      </c>
      <c r="C882" s="666" t="s">
        <v>631</v>
      </c>
      <c r="D882" s="26" t="s">
        <v>124</v>
      </c>
      <c r="E882" s="126">
        <f t="shared" ref="E882:AB882" si="364">SUM(E883:E884)</f>
        <v>13</v>
      </c>
      <c r="F882" s="126">
        <f t="shared" si="364"/>
        <v>47</v>
      </c>
      <c r="G882" s="126">
        <f t="shared" si="364"/>
        <v>42</v>
      </c>
      <c r="H882" s="128">
        <f t="shared" si="364"/>
        <v>4118.2</v>
      </c>
      <c r="I882" s="128">
        <f t="shared" si="364"/>
        <v>124.8</v>
      </c>
      <c r="J882" s="82">
        <f>K882/H882</f>
        <v>0.25139624107619835</v>
      </c>
      <c r="K882" s="128">
        <f t="shared" si="364"/>
        <v>1035.3</v>
      </c>
      <c r="L882" s="82">
        <f>M882/H882</f>
        <v>0</v>
      </c>
      <c r="M882" s="128">
        <f t="shared" si="364"/>
        <v>0</v>
      </c>
      <c r="N882" s="83">
        <f t="shared" si="364"/>
        <v>0</v>
      </c>
      <c r="O882" s="128">
        <f t="shared" si="364"/>
        <v>0</v>
      </c>
      <c r="P882" s="128">
        <f t="shared" si="364"/>
        <v>0</v>
      </c>
      <c r="Q882" s="128">
        <f t="shared" si="364"/>
        <v>0</v>
      </c>
      <c r="R882" s="128">
        <f t="shared" si="364"/>
        <v>88.199999999999989</v>
      </c>
      <c r="S882" s="128">
        <f t="shared" si="364"/>
        <v>12.7</v>
      </c>
      <c r="T882" s="128">
        <f t="shared" si="364"/>
        <v>527</v>
      </c>
      <c r="U882" s="82">
        <f>V882/H882</f>
        <v>0</v>
      </c>
      <c r="V882" s="128">
        <f t="shared" si="364"/>
        <v>0</v>
      </c>
      <c r="W882" s="82">
        <f t="shared" si="355"/>
        <v>0.19996600456510127</v>
      </c>
      <c r="X882" s="128">
        <f t="shared" si="364"/>
        <v>823.5</v>
      </c>
      <c r="Y882" s="128">
        <f t="shared" si="364"/>
        <v>0</v>
      </c>
      <c r="Z882" s="128">
        <f t="shared" si="364"/>
        <v>78.400000000000006</v>
      </c>
      <c r="AA882" s="128">
        <f t="shared" si="364"/>
        <v>0</v>
      </c>
      <c r="AB882" s="128">
        <f t="shared" si="364"/>
        <v>6808.1</v>
      </c>
      <c r="AC882" s="148">
        <f>SUM(AC883:AC884)</f>
        <v>591.4</v>
      </c>
      <c r="AD882" s="148">
        <f>SUM(AD883:AD884)</f>
        <v>1414.9</v>
      </c>
      <c r="AE882" s="148">
        <f>SUM(AE883:AE884)</f>
        <v>5984.6</v>
      </c>
      <c r="AF882" s="273">
        <f t="shared" si="353"/>
        <v>0.7</v>
      </c>
      <c r="AG882" s="274">
        <f>SUM(AG883:AG884)</f>
        <v>2882.74</v>
      </c>
      <c r="AH882" s="274"/>
      <c r="AI882" s="148">
        <v>1467.8</v>
      </c>
      <c r="AJ882" s="235">
        <v>0.69999028701860033</v>
      </c>
      <c r="AK882" s="128">
        <v>2882.7</v>
      </c>
      <c r="AL882" s="128"/>
      <c r="AM882" s="443">
        <v>0</v>
      </c>
      <c r="AN882" s="128">
        <v>0</v>
      </c>
    </row>
    <row r="883" spans="2:40" ht="15.75" customHeight="1" x14ac:dyDescent="0.25">
      <c r="B883" s="34">
        <v>871</v>
      </c>
      <c r="C883" s="666"/>
      <c r="D883" s="28" t="s">
        <v>632</v>
      </c>
      <c r="E883" s="111">
        <v>6</v>
      </c>
      <c r="F883" s="111">
        <v>28</v>
      </c>
      <c r="G883" s="111">
        <v>25</v>
      </c>
      <c r="H883" s="47">
        <v>2367.6</v>
      </c>
      <c r="I883" s="47">
        <v>73.2</v>
      </c>
      <c r="J883" s="86">
        <v>0.23935631018753165</v>
      </c>
      <c r="K883" s="47">
        <v>566.69999999999993</v>
      </c>
      <c r="L883" s="86">
        <v>0</v>
      </c>
      <c r="M883" s="47">
        <v>0</v>
      </c>
      <c r="N883" s="86">
        <v>0</v>
      </c>
      <c r="O883" s="47">
        <v>0</v>
      </c>
      <c r="P883" s="47">
        <v>0</v>
      </c>
      <c r="Q883" s="47">
        <v>0</v>
      </c>
      <c r="R883" s="47">
        <v>58.8</v>
      </c>
      <c r="S883" s="47">
        <v>8.5</v>
      </c>
      <c r="T883" s="47">
        <v>305.7</v>
      </c>
      <c r="U883" s="86">
        <v>0</v>
      </c>
      <c r="V883" s="47">
        <v>0</v>
      </c>
      <c r="W883" s="86">
        <f t="shared" si="355"/>
        <v>0.19994931576279776</v>
      </c>
      <c r="X883" s="47">
        <v>473.4</v>
      </c>
      <c r="Y883" s="47">
        <v>0</v>
      </c>
      <c r="Z883" s="47">
        <v>48.9</v>
      </c>
      <c r="AA883" s="47">
        <v>0</v>
      </c>
      <c r="AB883" s="60">
        <f>H883+I883+K883+M883+O883+P883+Q883+R883+S883+T883+V883+X883+Y883+Z883+AA883</f>
        <v>3902.7999999999997</v>
      </c>
      <c r="AC883" s="144">
        <v>339</v>
      </c>
      <c r="AD883" s="47">
        <f>AC883+Y883+X883+V883</f>
        <v>812.4</v>
      </c>
      <c r="AE883" s="47">
        <f>H883+I883+K883+M883+O883+Q883+R883+S883+T883+Z883+AA883</f>
        <v>3429.3999999999996</v>
      </c>
      <c r="AF883" s="296">
        <f t="shared" si="353"/>
        <v>0.7</v>
      </c>
      <c r="AG883" s="297">
        <f>H883*AF883</f>
        <v>1657.32</v>
      </c>
      <c r="AH883" s="297"/>
      <c r="AI883" s="225">
        <v>844.9</v>
      </c>
      <c r="AJ883" s="247">
        <v>0.69999155262713297</v>
      </c>
      <c r="AK883" s="60">
        <v>1657.3</v>
      </c>
      <c r="AL883" s="47"/>
      <c r="AM883" s="446">
        <v>0</v>
      </c>
      <c r="AN883" s="47">
        <v>0</v>
      </c>
    </row>
    <row r="884" spans="2:40" ht="15.75" x14ac:dyDescent="0.25">
      <c r="B884" s="34">
        <v>872</v>
      </c>
      <c r="C884" s="666"/>
      <c r="D884" s="28" t="s">
        <v>633</v>
      </c>
      <c r="E884" s="111">
        <v>7</v>
      </c>
      <c r="F884" s="111">
        <v>19</v>
      </c>
      <c r="G884" s="111">
        <v>17</v>
      </c>
      <c r="H884" s="47">
        <v>1750.6000000000001</v>
      </c>
      <c r="I884" s="47">
        <v>51.599999999999994</v>
      </c>
      <c r="J884" s="86">
        <v>0.26767965269050609</v>
      </c>
      <c r="K884" s="47">
        <v>468.6</v>
      </c>
      <c r="L884" s="86">
        <v>0</v>
      </c>
      <c r="M884" s="47">
        <v>0</v>
      </c>
      <c r="N884" s="86">
        <v>0</v>
      </c>
      <c r="O884" s="47">
        <v>0</v>
      </c>
      <c r="P884" s="47">
        <v>0</v>
      </c>
      <c r="Q884" s="47">
        <v>0</v>
      </c>
      <c r="R884" s="47">
        <v>29.4</v>
      </c>
      <c r="S884" s="47">
        <v>4.2</v>
      </c>
      <c r="T884" s="47">
        <v>221.3</v>
      </c>
      <c r="U884" s="86">
        <v>0</v>
      </c>
      <c r="V884" s="47">
        <v>0</v>
      </c>
      <c r="W884" s="86">
        <f t="shared" si="355"/>
        <v>0.1999885753455958</v>
      </c>
      <c r="X884" s="47">
        <v>350.1</v>
      </c>
      <c r="Y884" s="47">
        <v>0</v>
      </c>
      <c r="Z884" s="47">
        <v>29.5</v>
      </c>
      <c r="AA884" s="47">
        <v>0</v>
      </c>
      <c r="AB884" s="60">
        <f>H884+I884+K884+M884+O884+P884+Q884+R884+S884+T884+V884+X884+Y884+Z884+AA884</f>
        <v>2905.3</v>
      </c>
      <c r="AC884" s="144">
        <v>252.4</v>
      </c>
      <c r="AD884" s="47">
        <f>AC884+Y884+X884+V884</f>
        <v>602.5</v>
      </c>
      <c r="AE884" s="47">
        <f>H884+I884+K884+M884+O884+Q884+R884+S884+T884+Z884+AA884</f>
        <v>2555.2000000000003</v>
      </c>
      <c r="AF884" s="296">
        <f t="shared" si="353"/>
        <v>0.7</v>
      </c>
      <c r="AG884" s="297">
        <f>H884*AF884</f>
        <v>1225.42</v>
      </c>
      <c r="AH884" s="297"/>
      <c r="AI884" s="225">
        <v>622.9</v>
      </c>
      <c r="AJ884" s="247">
        <v>0.69998857534559578</v>
      </c>
      <c r="AK884" s="60">
        <v>1225.4000000000001</v>
      </c>
      <c r="AL884" s="47"/>
      <c r="AM884" s="446">
        <v>0</v>
      </c>
      <c r="AN884" s="47">
        <v>0</v>
      </c>
    </row>
    <row r="885" spans="2:40" ht="15.75" x14ac:dyDescent="0.25">
      <c r="B885" s="34">
        <v>873</v>
      </c>
      <c r="C885" s="666" t="s">
        <v>838</v>
      </c>
      <c r="D885" s="26" t="s">
        <v>124</v>
      </c>
      <c r="E885" s="126">
        <f t="shared" ref="E885:AB885" si="365">SUM(E886:E887)</f>
        <v>12</v>
      </c>
      <c r="F885" s="126">
        <f t="shared" si="365"/>
        <v>44</v>
      </c>
      <c r="G885" s="126">
        <f t="shared" si="365"/>
        <v>42</v>
      </c>
      <c r="H885" s="128">
        <f t="shared" si="365"/>
        <v>4045.3999999999996</v>
      </c>
      <c r="I885" s="128">
        <f t="shared" si="365"/>
        <v>138</v>
      </c>
      <c r="J885" s="82">
        <f>K885/H885</f>
        <v>0.29388935581153908</v>
      </c>
      <c r="K885" s="128">
        <f t="shared" si="365"/>
        <v>1188.9000000000001</v>
      </c>
      <c r="L885" s="82">
        <f>M885/H885</f>
        <v>0</v>
      </c>
      <c r="M885" s="128">
        <f t="shared" si="365"/>
        <v>0</v>
      </c>
      <c r="N885" s="83">
        <f t="shared" si="365"/>
        <v>0</v>
      </c>
      <c r="O885" s="128">
        <f t="shared" si="365"/>
        <v>0</v>
      </c>
      <c r="P885" s="128">
        <f t="shared" si="365"/>
        <v>0</v>
      </c>
      <c r="Q885" s="128">
        <f t="shared" si="365"/>
        <v>0</v>
      </c>
      <c r="R885" s="128">
        <f t="shared" si="365"/>
        <v>117.6</v>
      </c>
      <c r="S885" s="128">
        <f t="shared" si="365"/>
        <v>8.4</v>
      </c>
      <c r="T885" s="128">
        <f t="shared" si="365"/>
        <v>517.70000000000005</v>
      </c>
      <c r="U885" s="82">
        <f>V885/H885</f>
        <v>0</v>
      </c>
      <c r="V885" s="128">
        <f t="shared" si="365"/>
        <v>0</v>
      </c>
      <c r="W885" s="82">
        <f t="shared" si="355"/>
        <v>0.19600039551095072</v>
      </c>
      <c r="X885" s="128">
        <f t="shared" si="365"/>
        <v>792.9</v>
      </c>
      <c r="Y885" s="128">
        <f t="shared" si="365"/>
        <v>0</v>
      </c>
      <c r="Z885" s="128">
        <f t="shared" si="365"/>
        <v>58.000000000000007</v>
      </c>
      <c r="AA885" s="128">
        <f t="shared" si="365"/>
        <v>0</v>
      </c>
      <c r="AB885" s="128">
        <f t="shared" si="365"/>
        <v>6866.9</v>
      </c>
      <c r="AC885" s="148">
        <f>SUM(AC886:AC887)</f>
        <v>596.5</v>
      </c>
      <c r="AD885" s="148">
        <f>SUM(AD886:AD887)</f>
        <v>1389.4</v>
      </c>
      <c r="AE885" s="148">
        <f>SUM(AE886:AE887)</f>
        <v>6074</v>
      </c>
      <c r="AF885" s="273">
        <f t="shared" si="353"/>
        <v>0.7</v>
      </c>
      <c r="AG885" s="274">
        <f>SUM(AG886:AG887)</f>
        <v>2831.7799999999997</v>
      </c>
      <c r="AH885" s="274"/>
      <c r="AI885" s="148">
        <v>1442.4</v>
      </c>
      <c r="AJ885" s="235">
        <v>0.70000494388688395</v>
      </c>
      <c r="AK885" s="128">
        <v>2831.8</v>
      </c>
      <c r="AL885" s="128"/>
      <c r="AM885" s="443">
        <v>0</v>
      </c>
      <c r="AN885" s="128">
        <v>125.9</v>
      </c>
    </row>
    <row r="886" spans="2:40" ht="15.75" customHeight="1" x14ac:dyDescent="0.25">
      <c r="B886" s="34">
        <v>874</v>
      </c>
      <c r="C886" s="666"/>
      <c r="D886" s="28" t="s">
        <v>988</v>
      </c>
      <c r="E886" s="111">
        <v>7</v>
      </c>
      <c r="F886" s="111">
        <v>27</v>
      </c>
      <c r="G886" s="111">
        <v>26</v>
      </c>
      <c r="H886" s="47">
        <v>2469.3999999999996</v>
      </c>
      <c r="I886" s="47">
        <v>81.599999999999994</v>
      </c>
      <c r="J886" s="86">
        <v>0.26544909694662677</v>
      </c>
      <c r="K886" s="47">
        <v>655.5</v>
      </c>
      <c r="L886" s="86">
        <v>0</v>
      </c>
      <c r="M886" s="47">
        <v>0</v>
      </c>
      <c r="N886" s="86">
        <v>0</v>
      </c>
      <c r="O886" s="47">
        <v>0</v>
      </c>
      <c r="P886" s="47">
        <v>0</v>
      </c>
      <c r="Q886" s="47">
        <v>0</v>
      </c>
      <c r="R886" s="47">
        <v>58.8</v>
      </c>
      <c r="S886" s="47">
        <v>4.2</v>
      </c>
      <c r="T886" s="47">
        <v>313.59999999999997</v>
      </c>
      <c r="U886" s="86">
        <v>0</v>
      </c>
      <c r="V886" s="47">
        <v>0</v>
      </c>
      <c r="W886" s="86">
        <f t="shared" si="355"/>
        <v>0.20000809913339274</v>
      </c>
      <c r="X886" s="47">
        <v>493.9</v>
      </c>
      <c r="Y886" s="47">
        <v>0</v>
      </c>
      <c r="Z886" s="47">
        <v>38.400000000000006</v>
      </c>
      <c r="AA886" s="47">
        <v>0</v>
      </c>
      <c r="AB886" s="60">
        <f>H886+I886+K886+M886+O886+P886+Q886+R886+S886+T886+V886+X886+Y886+Z886+AA886</f>
        <v>4115.3999999999996</v>
      </c>
      <c r="AC886" s="144">
        <v>357.5</v>
      </c>
      <c r="AD886" s="47">
        <f>AC886+Y886+X886+V886</f>
        <v>851.4</v>
      </c>
      <c r="AE886" s="47">
        <f>H886+I886+K886+M886+O886+Q886+R886+S886+T886+Z886+AA886</f>
        <v>3621.4999999999995</v>
      </c>
      <c r="AF886" s="296">
        <f t="shared" si="353"/>
        <v>0.7</v>
      </c>
      <c r="AG886" s="297">
        <f>H886*AF886</f>
        <v>1728.5799999999997</v>
      </c>
      <c r="AH886" s="297"/>
      <c r="AI886" s="225">
        <v>877.2</v>
      </c>
      <c r="AJ886" s="247">
        <v>0.70000809913339279</v>
      </c>
      <c r="AK886" s="60">
        <v>1728.6</v>
      </c>
      <c r="AL886" s="47">
        <v>142</v>
      </c>
      <c r="AM886" s="446">
        <v>5.0999999999999997E-2</v>
      </c>
      <c r="AN886" s="47">
        <v>125.9</v>
      </c>
    </row>
    <row r="887" spans="2:40" ht="15.75" x14ac:dyDescent="0.25">
      <c r="B887" s="34">
        <v>875</v>
      </c>
      <c r="C887" s="666"/>
      <c r="D887" s="28" t="s">
        <v>634</v>
      </c>
      <c r="E887" s="111">
        <v>5</v>
      </c>
      <c r="F887" s="111">
        <v>17</v>
      </c>
      <c r="G887" s="111">
        <v>16</v>
      </c>
      <c r="H887" s="47">
        <v>1576</v>
      </c>
      <c r="I887" s="47">
        <v>56.4</v>
      </c>
      <c r="J887" s="86">
        <v>0.33845177664974624</v>
      </c>
      <c r="K887" s="47">
        <v>533.40000000000009</v>
      </c>
      <c r="L887" s="86">
        <v>0</v>
      </c>
      <c r="M887" s="47">
        <v>0</v>
      </c>
      <c r="N887" s="86">
        <v>0</v>
      </c>
      <c r="O887" s="47">
        <v>0</v>
      </c>
      <c r="P887" s="47">
        <v>0</v>
      </c>
      <c r="Q887" s="47">
        <v>0</v>
      </c>
      <c r="R887" s="47">
        <v>58.8</v>
      </c>
      <c r="S887" s="47">
        <v>4.2</v>
      </c>
      <c r="T887" s="47">
        <v>204.10000000000002</v>
      </c>
      <c r="U887" s="86">
        <v>0</v>
      </c>
      <c r="V887" s="47">
        <v>0</v>
      </c>
      <c r="W887" s="86">
        <f t="shared" si="355"/>
        <v>0.18972081218274112</v>
      </c>
      <c r="X887" s="47">
        <v>299</v>
      </c>
      <c r="Y887" s="47">
        <v>0</v>
      </c>
      <c r="Z887" s="47">
        <v>19.600000000000001</v>
      </c>
      <c r="AA887" s="47">
        <v>0</v>
      </c>
      <c r="AB887" s="60">
        <f>H887+I887+K887+M887+O887+P887+Q887+R887+S887+T887+V887+X887+Y887+Z887+AA887</f>
        <v>2751.5</v>
      </c>
      <c r="AC887" s="144">
        <v>239</v>
      </c>
      <c r="AD887" s="47">
        <f>AC887+Y887+X887+V887</f>
        <v>538</v>
      </c>
      <c r="AE887" s="47">
        <f>H887+I887+K887+M887+O887+Q887+R887+S887+T887+Z887+AA887</f>
        <v>2452.5</v>
      </c>
      <c r="AF887" s="296">
        <f t="shared" si="353"/>
        <v>0.7</v>
      </c>
      <c r="AG887" s="297">
        <f>H887*AF887</f>
        <v>1103.1999999999998</v>
      </c>
      <c r="AH887" s="297"/>
      <c r="AI887" s="225">
        <v>565.20000000000005</v>
      </c>
      <c r="AJ887" s="247">
        <v>0.70000000000000007</v>
      </c>
      <c r="AK887" s="60">
        <v>1103.2</v>
      </c>
      <c r="AL887" s="47"/>
      <c r="AM887" s="446">
        <v>0</v>
      </c>
      <c r="AN887" s="47">
        <v>0</v>
      </c>
    </row>
    <row r="888" spans="2:40" ht="15.75" x14ac:dyDescent="0.25">
      <c r="B888" s="34">
        <v>876</v>
      </c>
      <c r="C888" s="666" t="s">
        <v>635</v>
      </c>
      <c r="D888" s="26" t="s">
        <v>124</v>
      </c>
      <c r="E888" s="126">
        <f t="shared" ref="E888:AB888" si="366">SUM(E889:E890)</f>
        <v>38</v>
      </c>
      <c r="F888" s="126">
        <f t="shared" si="366"/>
        <v>144</v>
      </c>
      <c r="G888" s="126">
        <f t="shared" si="366"/>
        <v>142</v>
      </c>
      <c r="H888" s="128">
        <f t="shared" si="366"/>
        <v>12918.100000000002</v>
      </c>
      <c r="I888" s="128">
        <f t="shared" si="366"/>
        <v>345.6</v>
      </c>
      <c r="J888" s="82">
        <f>K888/H888</f>
        <v>0.24930910892468702</v>
      </c>
      <c r="K888" s="128">
        <f t="shared" si="366"/>
        <v>3220.6</v>
      </c>
      <c r="L888" s="82">
        <f>M888/H888</f>
        <v>3.2512521191196842E-3</v>
      </c>
      <c r="M888" s="128">
        <f t="shared" si="366"/>
        <v>42</v>
      </c>
      <c r="N888" s="83">
        <f t="shared" si="366"/>
        <v>0</v>
      </c>
      <c r="O888" s="128">
        <f t="shared" si="366"/>
        <v>0</v>
      </c>
      <c r="P888" s="128">
        <f t="shared" si="366"/>
        <v>0</v>
      </c>
      <c r="Q888" s="128">
        <f t="shared" si="366"/>
        <v>0</v>
      </c>
      <c r="R888" s="128">
        <f t="shared" si="366"/>
        <v>302.7</v>
      </c>
      <c r="S888" s="128">
        <f t="shared" si="366"/>
        <v>33.9</v>
      </c>
      <c r="T888" s="128">
        <f t="shared" si="366"/>
        <v>1556.1</v>
      </c>
      <c r="U888" s="82">
        <f>V888/H888</f>
        <v>0</v>
      </c>
      <c r="V888" s="128">
        <f t="shared" si="366"/>
        <v>0</v>
      </c>
      <c r="W888" s="82">
        <f t="shared" si="355"/>
        <v>0.19621306538887293</v>
      </c>
      <c r="X888" s="128">
        <f t="shared" si="366"/>
        <v>2534.6999999999998</v>
      </c>
      <c r="Y888" s="128">
        <f t="shared" si="366"/>
        <v>0</v>
      </c>
      <c r="Z888" s="128">
        <f t="shared" si="366"/>
        <v>510</v>
      </c>
      <c r="AA888" s="128">
        <f t="shared" si="366"/>
        <v>0</v>
      </c>
      <c r="AB888" s="128">
        <f t="shared" si="366"/>
        <v>21463.7</v>
      </c>
      <c r="AC888" s="148">
        <f>SUM(AC889:AC890)</f>
        <v>1868</v>
      </c>
      <c r="AD888" s="148">
        <f>SUM(AD889:AD890)</f>
        <v>4402.7</v>
      </c>
      <c r="AE888" s="148">
        <f>SUM(AE889:AE890)</f>
        <v>18929</v>
      </c>
      <c r="AF888" s="273">
        <f t="shared" si="353"/>
        <v>0.7</v>
      </c>
      <c r="AG888" s="274">
        <f>SUM(AG889:AG890)</f>
        <v>9042.67</v>
      </c>
      <c r="AH888" s="274"/>
      <c r="AI888" s="148">
        <v>4640</v>
      </c>
      <c r="AJ888" s="235">
        <v>0.70000232232294213</v>
      </c>
      <c r="AK888" s="128">
        <v>9042.7000000000007</v>
      </c>
      <c r="AL888" s="128"/>
      <c r="AM888" s="443">
        <v>0</v>
      </c>
      <c r="AN888" s="128">
        <v>877.1</v>
      </c>
    </row>
    <row r="889" spans="2:40" ht="15.75" customHeight="1" x14ac:dyDescent="0.25">
      <c r="B889" s="34">
        <v>877</v>
      </c>
      <c r="C889" s="666"/>
      <c r="D889" s="28" t="s">
        <v>636</v>
      </c>
      <c r="E889" s="111">
        <v>32</v>
      </c>
      <c r="F889" s="111">
        <v>123</v>
      </c>
      <c r="G889" s="111">
        <v>121</v>
      </c>
      <c r="H889" s="47">
        <v>10913.800000000001</v>
      </c>
      <c r="I889" s="47">
        <v>264</v>
      </c>
      <c r="J889" s="86">
        <v>0.23550917187414094</v>
      </c>
      <c r="K889" s="47">
        <v>2570.2999999999997</v>
      </c>
      <c r="L889" s="86">
        <v>3.8483388004178195E-3</v>
      </c>
      <c r="M889" s="47">
        <v>42</v>
      </c>
      <c r="N889" s="86">
        <v>0</v>
      </c>
      <c r="O889" s="47">
        <v>0</v>
      </c>
      <c r="P889" s="47">
        <v>0</v>
      </c>
      <c r="Q889" s="47">
        <v>0</v>
      </c>
      <c r="R889" s="47">
        <v>243.9</v>
      </c>
      <c r="S889" s="47">
        <v>29.7</v>
      </c>
      <c r="T889" s="47">
        <v>1289.3</v>
      </c>
      <c r="U889" s="86">
        <v>0</v>
      </c>
      <c r="V889" s="47">
        <v>0</v>
      </c>
      <c r="W889" s="86">
        <f t="shared" si="355"/>
        <v>0.19553226190694348</v>
      </c>
      <c r="X889" s="47">
        <v>2134</v>
      </c>
      <c r="Y889" s="47">
        <v>0</v>
      </c>
      <c r="Z889" s="47">
        <v>483.7</v>
      </c>
      <c r="AA889" s="47">
        <v>0</v>
      </c>
      <c r="AB889" s="60">
        <f>H889+I889+K889+M889+O889+P889+Q889+R889+S889+T889+V889+X889+Y889+Z889+AA889</f>
        <v>17970.7</v>
      </c>
      <c r="AC889" s="144">
        <v>1564.6</v>
      </c>
      <c r="AD889" s="47">
        <f>AC889+Y889+X889+V889</f>
        <v>3698.6</v>
      </c>
      <c r="AE889" s="47">
        <f>H889+I889+K889+M889+O889+Q889+R889+S889+T889+Z889+AA889</f>
        <v>15836.7</v>
      </c>
      <c r="AF889" s="296">
        <f t="shared" si="353"/>
        <v>0.7</v>
      </c>
      <c r="AG889" s="297">
        <f>H889*AF889</f>
        <v>7639.66</v>
      </c>
      <c r="AH889" s="297"/>
      <c r="AI889" s="225">
        <v>3941.1</v>
      </c>
      <c r="AJ889" s="247">
        <v>0.70000366508457179</v>
      </c>
      <c r="AK889" s="60">
        <v>7639.7</v>
      </c>
      <c r="AL889" s="47">
        <v>203</v>
      </c>
      <c r="AM889" s="446">
        <v>7.0999999999999994E-2</v>
      </c>
      <c r="AN889" s="47">
        <v>774.9</v>
      </c>
    </row>
    <row r="890" spans="2:40" ht="15.75" x14ac:dyDescent="0.25">
      <c r="B890" s="34">
        <v>878</v>
      </c>
      <c r="C890" s="666"/>
      <c r="D890" s="28" t="s">
        <v>637</v>
      </c>
      <c r="E890" s="111">
        <v>6</v>
      </c>
      <c r="F890" s="111">
        <v>21</v>
      </c>
      <c r="G890" s="111">
        <v>21</v>
      </c>
      <c r="H890" s="47">
        <v>2004.3000000000002</v>
      </c>
      <c r="I890" s="47">
        <v>81.599999999999994</v>
      </c>
      <c r="J890" s="86">
        <v>0.3244524272813451</v>
      </c>
      <c r="K890" s="47">
        <v>650.30000000000007</v>
      </c>
      <c r="L890" s="86">
        <v>0</v>
      </c>
      <c r="M890" s="47">
        <v>0</v>
      </c>
      <c r="N890" s="86">
        <v>0</v>
      </c>
      <c r="O890" s="47">
        <v>0</v>
      </c>
      <c r="P890" s="47">
        <v>0</v>
      </c>
      <c r="Q890" s="47">
        <v>0</v>
      </c>
      <c r="R890" s="47">
        <v>58.8</v>
      </c>
      <c r="S890" s="47">
        <v>4.2</v>
      </c>
      <c r="T890" s="47">
        <v>266.8</v>
      </c>
      <c r="U890" s="86">
        <v>0</v>
      </c>
      <c r="V890" s="47">
        <v>0</v>
      </c>
      <c r="W890" s="86">
        <f t="shared" si="355"/>
        <v>0.19992017163099335</v>
      </c>
      <c r="X890" s="47">
        <v>400.7</v>
      </c>
      <c r="Y890" s="47">
        <v>0</v>
      </c>
      <c r="Z890" s="47">
        <v>26.299999999999997</v>
      </c>
      <c r="AA890" s="47">
        <v>0</v>
      </c>
      <c r="AB890" s="60">
        <f>H890+I890+K890+M890+O890+P890+Q890+R890+S890+T890+V890+X890+Y890+Z890+AA890</f>
        <v>3493.0000000000005</v>
      </c>
      <c r="AC890" s="144">
        <v>303.39999999999998</v>
      </c>
      <c r="AD890" s="47">
        <f>AC890+Y890+X890+V890</f>
        <v>704.09999999999991</v>
      </c>
      <c r="AE890" s="47">
        <f>H890+I890+K890+M890+O890+Q890+R890+S890+T890+Z890+AA890</f>
        <v>3092.3000000000006</v>
      </c>
      <c r="AF890" s="296">
        <f t="shared" si="353"/>
        <v>0.7</v>
      </c>
      <c r="AG890" s="297">
        <f>H890*AF890</f>
        <v>1403.01</v>
      </c>
      <c r="AH890" s="297"/>
      <c r="AI890" s="225">
        <v>698.9</v>
      </c>
      <c r="AJ890" s="247">
        <v>0.69999501072693704</v>
      </c>
      <c r="AK890" s="60">
        <v>1403</v>
      </c>
      <c r="AL890" s="47">
        <v>115</v>
      </c>
      <c r="AM890" s="446">
        <v>5.0999999999999997E-2</v>
      </c>
      <c r="AN890" s="47">
        <v>102.2</v>
      </c>
    </row>
    <row r="891" spans="2:40" ht="15.75" x14ac:dyDescent="0.25">
      <c r="B891" s="34">
        <v>879</v>
      </c>
      <c r="C891" s="666" t="s">
        <v>638</v>
      </c>
      <c r="D891" s="26" t="s">
        <v>124</v>
      </c>
      <c r="E891" s="126">
        <f t="shared" ref="E891:AB891" si="367">SUM(E892:E893)</f>
        <v>9</v>
      </c>
      <c r="F891" s="126">
        <f t="shared" si="367"/>
        <v>56</v>
      </c>
      <c r="G891" s="126">
        <f t="shared" si="367"/>
        <v>46</v>
      </c>
      <c r="H891" s="128">
        <f t="shared" si="367"/>
        <v>4216.7999999999993</v>
      </c>
      <c r="I891" s="128">
        <f t="shared" si="367"/>
        <v>132</v>
      </c>
      <c r="J891" s="82">
        <f>K891/H891</f>
        <v>0.30959495351925637</v>
      </c>
      <c r="K891" s="128">
        <f t="shared" si="367"/>
        <v>1305.5</v>
      </c>
      <c r="L891" s="82">
        <f>M891/H891</f>
        <v>0</v>
      </c>
      <c r="M891" s="128">
        <f t="shared" si="367"/>
        <v>0</v>
      </c>
      <c r="N891" s="83">
        <f t="shared" si="367"/>
        <v>0</v>
      </c>
      <c r="O891" s="128">
        <f t="shared" si="367"/>
        <v>0</v>
      </c>
      <c r="P891" s="128">
        <f t="shared" si="367"/>
        <v>0</v>
      </c>
      <c r="Q891" s="128">
        <f t="shared" si="367"/>
        <v>0</v>
      </c>
      <c r="R891" s="128">
        <f t="shared" si="367"/>
        <v>117.6</v>
      </c>
      <c r="S891" s="128">
        <f t="shared" si="367"/>
        <v>12.7</v>
      </c>
      <c r="T891" s="128">
        <f t="shared" si="367"/>
        <v>556.1</v>
      </c>
      <c r="U891" s="82">
        <f>V891/H891</f>
        <v>0</v>
      </c>
      <c r="V891" s="128">
        <f t="shared" si="367"/>
        <v>0</v>
      </c>
      <c r="W891" s="82">
        <f t="shared" si="355"/>
        <v>0.19996205653576174</v>
      </c>
      <c r="X891" s="128">
        <f t="shared" si="367"/>
        <v>843.19999999999993</v>
      </c>
      <c r="Y891" s="128">
        <f t="shared" si="367"/>
        <v>0</v>
      </c>
      <c r="Z891" s="128">
        <f t="shared" si="367"/>
        <v>55.699999999999996</v>
      </c>
      <c r="AA891" s="128">
        <f t="shared" si="367"/>
        <v>0</v>
      </c>
      <c r="AB891" s="128">
        <f t="shared" si="367"/>
        <v>7239.6</v>
      </c>
      <c r="AC891" s="148">
        <f>SUM(AC892:AC893)</f>
        <v>628.90000000000009</v>
      </c>
      <c r="AD891" s="148">
        <f>SUM(AD892:AD893)</f>
        <v>1472.1</v>
      </c>
      <c r="AE891" s="148">
        <f>SUM(AE892:AE893)</f>
        <v>6396.4</v>
      </c>
      <c r="AF891" s="273">
        <f t="shared" si="353"/>
        <v>0.7</v>
      </c>
      <c r="AG891" s="274">
        <f>SUM(AG892:AG893)</f>
        <v>2951.7599999999993</v>
      </c>
      <c r="AH891" s="274"/>
      <c r="AI891" s="148">
        <v>1479.6999999999998</v>
      </c>
      <c r="AJ891" s="235">
        <v>0.7000094858660596</v>
      </c>
      <c r="AK891" s="128">
        <v>2951.7999999999997</v>
      </c>
      <c r="AL891" s="128"/>
      <c r="AM891" s="443">
        <v>0</v>
      </c>
      <c r="AN891" s="128">
        <v>176.7</v>
      </c>
    </row>
    <row r="892" spans="2:40" ht="15.75" customHeight="1" x14ac:dyDescent="0.25">
      <c r="B892" s="34">
        <v>880</v>
      </c>
      <c r="C892" s="666"/>
      <c r="D892" s="28" t="s">
        <v>639</v>
      </c>
      <c r="E892" s="111">
        <v>6</v>
      </c>
      <c r="F892" s="111">
        <v>38</v>
      </c>
      <c r="G892" s="111">
        <v>28</v>
      </c>
      <c r="H892" s="47">
        <v>2488.6999999999998</v>
      </c>
      <c r="I892" s="47">
        <v>102</v>
      </c>
      <c r="J892" s="86">
        <v>0.28010607947924621</v>
      </c>
      <c r="K892" s="47">
        <v>697.1</v>
      </c>
      <c r="L892" s="86">
        <v>0</v>
      </c>
      <c r="M892" s="47">
        <v>0</v>
      </c>
      <c r="N892" s="86">
        <v>0</v>
      </c>
      <c r="O892" s="47">
        <v>0</v>
      </c>
      <c r="P892" s="47">
        <v>0</v>
      </c>
      <c r="Q892" s="47">
        <v>0</v>
      </c>
      <c r="R892" s="47">
        <v>88.2</v>
      </c>
      <c r="S892" s="47">
        <v>8.5</v>
      </c>
      <c r="T892" s="47">
        <v>323.5</v>
      </c>
      <c r="U892" s="86">
        <v>0</v>
      </c>
      <c r="V892" s="47">
        <v>0</v>
      </c>
      <c r="W892" s="86">
        <f t="shared" si="355"/>
        <v>0.19998392735162934</v>
      </c>
      <c r="X892" s="47">
        <v>497.69999999999993</v>
      </c>
      <c r="Y892" s="47">
        <v>0</v>
      </c>
      <c r="Z892" s="47">
        <v>37.299999999999997</v>
      </c>
      <c r="AA892" s="47">
        <v>0</v>
      </c>
      <c r="AB892" s="60">
        <f>H892+I892+K892+M892+O892+P892+Q892+R892+S892+T892+V892+X892+Y892+Z892+AA892</f>
        <v>4243</v>
      </c>
      <c r="AC892" s="144">
        <v>368.6</v>
      </c>
      <c r="AD892" s="47">
        <f>AC892+Y892+X892+V892</f>
        <v>866.3</v>
      </c>
      <c r="AE892" s="47">
        <f>H892+I892+K892+M892+O892+Q892+R892+S892+T892+Z892+AA892</f>
        <v>3745.2999999999997</v>
      </c>
      <c r="AF892" s="296">
        <f t="shared" si="353"/>
        <v>0.7</v>
      </c>
      <c r="AG892" s="297">
        <f>H892*AF892</f>
        <v>1742.0899999999997</v>
      </c>
      <c r="AH892" s="297"/>
      <c r="AI892" s="225">
        <v>875.8</v>
      </c>
      <c r="AJ892" s="247">
        <v>0.70000401816209268</v>
      </c>
      <c r="AK892" s="60">
        <v>1742.1</v>
      </c>
      <c r="AL892" s="47">
        <v>171</v>
      </c>
      <c r="AM892" s="446">
        <v>7.0999999999999994E-2</v>
      </c>
      <c r="AN892" s="47">
        <v>176.7</v>
      </c>
    </row>
    <row r="893" spans="2:40" ht="15.75" x14ac:dyDescent="0.25">
      <c r="B893" s="34">
        <v>881</v>
      </c>
      <c r="C893" s="666"/>
      <c r="D893" s="28" t="s">
        <v>640</v>
      </c>
      <c r="E893" s="111">
        <v>3</v>
      </c>
      <c r="F893" s="111">
        <v>18</v>
      </c>
      <c r="G893" s="111">
        <v>18</v>
      </c>
      <c r="H893" s="47">
        <v>1728.1</v>
      </c>
      <c r="I893" s="47">
        <v>29.999999999999996</v>
      </c>
      <c r="J893" s="86">
        <v>0.35206295931948384</v>
      </c>
      <c r="K893" s="47">
        <v>608.4</v>
      </c>
      <c r="L893" s="86">
        <v>0</v>
      </c>
      <c r="M893" s="47">
        <v>0</v>
      </c>
      <c r="N893" s="86">
        <v>0</v>
      </c>
      <c r="O893" s="47">
        <v>0</v>
      </c>
      <c r="P893" s="47">
        <v>0</v>
      </c>
      <c r="Q893" s="47">
        <v>0</v>
      </c>
      <c r="R893" s="47">
        <v>29.4</v>
      </c>
      <c r="S893" s="47">
        <v>4.2</v>
      </c>
      <c r="T893" s="47">
        <v>232.6</v>
      </c>
      <c r="U893" s="86">
        <v>0</v>
      </c>
      <c r="V893" s="47">
        <v>0</v>
      </c>
      <c r="W893" s="86">
        <f t="shared" si="355"/>
        <v>0.19993055957409872</v>
      </c>
      <c r="X893" s="47">
        <v>345.5</v>
      </c>
      <c r="Y893" s="47">
        <v>0</v>
      </c>
      <c r="Z893" s="47">
        <v>18.399999999999999</v>
      </c>
      <c r="AA893" s="47">
        <v>0</v>
      </c>
      <c r="AB893" s="60">
        <f>H893+I893+K893+M893+O893+P893+Q893+R893+S893+T893+V893+X893+Y893+Z893+AA893</f>
        <v>2996.6</v>
      </c>
      <c r="AC893" s="144">
        <v>260.3</v>
      </c>
      <c r="AD893" s="47">
        <f>AC893+Y893+X893+V893</f>
        <v>605.79999999999995</v>
      </c>
      <c r="AE893" s="47">
        <f>H893+I893+K893+M893+O893+Q893+R893+S893+T893+Z893+AA893</f>
        <v>2651.1</v>
      </c>
      <c r="AF893" s="296">
        <f t="shared" si="353"/>
        <v>0.7</v>
      </c>
      <c r="AG893" s="297">
        <f>H893*AF893</f>
        <v>1209.6699999999998</v>
      </c>
      <c r="AH893" s="297"/>
      <c r="AI893" s="225">
        <v>603.9</v>
      </c>
      <c r="AJ893" s="247">
        <v>0.70001736010647531</v>
      </c>
      <c r="AK893" s="60">
        <v>1209.6999999999998</v>
      </c>
      <c r="AL893" s="47"/>
      <c r="AM893" s="446">
        <v>0</v>
      </c>
      <c r="AN893" s="47">
        <v>0</v>
      </c>
    </row>
    <row r="894" spans="2:40" ht="15.75" x14ac:dyDescent="0.25">
      <c r="B894" s="34">
        <v>882</v>
      </c>
      <c r="C894" s="666" t="s">
        <v>641</v>
      </c>
      <c r="D894" s="26" t="s">
        <v>124</v>
      </c>
      <c r="E894" s="126">
        <f t="shared" ref="E894:AB894" si="368">SUM(E895:E897)</f>
        <v>10</v>
      </c>
      <c r="F894" s="126">
        <f t="shared" si="368"/>
        <v>50</v>
      </c>
      <c r="G894" s="126">
        <f t="shared" si="368"/>
        <v>47</v>
      </c>
      <c r="H894" s="128">
        <f t="shared" si="368"/>
        <v>4448.3</v>
      </c>
      <c r="I894" s="128">
        <f t="shared" si="368"/>
        <v>158.4</v>
      </c>
      <c r="J894" s="82">
        <f>K894/H894</f>
        <v>0.30357664725850325</v>
      </c>
      <c r="K894" s="128">
        <f t="shared" si="368"/>
        <v>1350.4</v>
      </c>
      <c r="L894" s="82">
        <f>M894/H894</f>
        <v>0</v>
      </c>
      <c r="M894" s="128">
        <f t="shared" si="368"/>
        <v>0</v>
      </c>
      <c r="N894" s="83">
        <f t="shared" si="368"/>
        <v>0</v>
      </c>
      <c r="O894" s="128">
        <f t="shared" si="368"/>
        <v>0</v>
      </c>
      <c r="P894" s="128">
        <f t="shared" si="368"/>
        <v>0</v>
      </c>
      <c r="Q894" s="128">
        <f t="shared" si="368"/>
        <v>0</v>
      </c>
      <c r="R894" s="128">
        <f t="shared" si="368"/>
        <v>89.8</v>
      </c>
      <c r="S894" s="128">
        <f t="shared" si="368"/>
        <v>12.600000000000001</v>
      </c>
      <c r="T894" s="128">
        <f t="shared" si="368"/>
        <v>579.4</v>
      </c>
      <c r="U894" s="82">
        <f>V894/H894</f>
        <v>0</v>
      </c>
      <c r="V894" s="128">
        <f t="shared" si="368"/>
        <v>0</v>
      </c>
      <c r="W894" s="82">
        <f t="shared" si="355"/>
        <v>0.19994155070476363</v>
      </c>
      <c r="X894" s="128">
        <f t="shared" si="368"/>
        <v>889.40000000000009</v>
      </c>
      <c r="Y894" s="128">
        <f t="shared" si="368"/>
        <v>0</v>
      </c>
      <c r="Z894" s="128">
        <f t="shared" si="368"/>
        <v>49.3</v>
      </c>
      <c r="AA894" s="128">
        <f t="shared" si="368"/>
        <v>0</v>
      </c>
      <c r="AB894" s="128">
        <f t="shared" si="368"/>
        <v>7577.6</v>
      </c>
      <c r="AC894" s="148">
        <f>SUM(AC895:AC897)</f>
        <v>658.2</v>
      </c>
      <c r="AD894" s="148">
        <f>SUM(AD895:AD897)</f>
        <v>1547.6</v>
      </c>
      <c r="AE894" s="148">
        <f>SUM(AE895:AE897)</f>
        <v>6688.2000000000007</v>
      </c>
      <c r="AF894" s="273">
        <f t="shared" si="353"/>
        <v>0.7</v>
      </c>
      <c r="AG894" s="274">
        <f>SUM(AG895:AG897)</f>
        <v>3113.81</v>
      </c>
      <c r="AH894" s="274"/>
      <c r="AI894" s="148">
        <v>1566.3000000000002</v>
      </c>
      <c r="AJ894" s="235">
        <v>0.7000202324483511</v>
      </c>
      <c r="AK894" s="128">
        <v>3113.9</v>
      </c>
      <c r="AL894" s="128"/>
      <c r="AM894" s="443">
        <v>0</v>
      </c>
      <c r="AN894" s="128">
        <v>92.7</v>
      </c>
    </row>
    <row r="895" spans="2:40" ht="15.75" x14ac:dyDescent="0.25">
      <c r="B895" s="34">
        <v>883</v>
      </c>
      <c r="C895" s="666"/>
      <c r="D895" s="28" t="s">
        <v>642</v>
      </c>
      <c r="E895" s="111">
        <v>5</v>
      </c>
      <c r="F895" s="111">
        <v>19</v>
      </c>
      <c r="G895" s="111">
        <v>18</v>
      </c>
      <c r="H895" s="47">
        <v>1817.5000000000002</v>
      </c>
      <c r="I895" s="47">
        <v>60</v>
      </c>
      <c r="J895" s="86">
        <v>0.28401650618982116</v>
      </c>
      <c r="K895" s="47">
        <v>516.20000000000005</v>
      </c>
      <c r="L895" s="86">
        <v>0</v>
      </c>
      <c r="M895" s="47">
        <v>0</v>
      </c>
      <c r="N895" s="86">
        <v>0</v>
      </c>
      <c r="O895" s="47">
        <v>0</v>
      </c>
      <c r="P895" s="47">
        <v>0</v>
      </c>
      <c r="Q895" s="47">
        <v>0</v>
      </c>
      <c r="R895" s="47">
        <v>31</v>
      </c>
      <c r="S895" s="47">
        <v>4.2</v>
      </c>
      <c r="T895" s="47">
        <v>232.79999999999998</v>
      </c>
      <c r="U895" s="86">
        <v>0</v>
      </c>
      <c r="V895" s="47">
        <v>0</v>
      </c>
      <c r="W895" s="86">
        <f t="shared" si="355"/>
        <v>0.19994497936726272</v>
      </c>
      <c r="X895" s="47">
        <v>363.40000000000003</v>
      </c>
      <c r="Y895" s="47">
        <v>0</v>
      </c>
      <c r="Z895" s="47">
        <v>24.2</v>
      </c>
      <c r="AA895" s="47">
        <v>0</v>
      </c>
      <c r="AB895" s="60">
        <f>H895+I895+K895+M895+O895+P895+Q895+R895+S895+T895+V895+X895+Y895+Z895+AA895</f>
        <v>3049.3</v>
      </c>
      <c r="AC895" s="144">
        <v>264.89999999999998</v>
      </c>
      <c r="AD895" s="47">
        <f>AC895+Y895+X895+V895</f>
        <v>628.29999999999995</v>
      </c>
      <c r="AE895" s="47">
        <f>H895+I895+K895+M895+O895+Q895+R895+S895+T895+Z895+AA895</f>
        <v>2685.9</v>
      </c>
      <c r="AF895" s="296">
        <f t="shared" si="353"/>
        <v>0.7</v>
      </c>
      <c r="AG895" s="297">
        <f>H895*AF895</f>
        <v>1272.25</v>
      </c>
      <c r="AH895" s="297"/>
      <c r="AI895" s="225">
        <v>644</v>
      </c>
      <c r="AJ895" s="247">
        <v>0.70002751031636856</v>
      </c>
      <c r="AK895" s="60">
        <v>1272.3</v>
      </c>
      <c r="AL895" s="47">
        <v>133</v>
      </c>
      <c r="AM895" s="446">
        <v>5.0999999999999997E-2</v>
      </c>
      <c r="AN895" s="47">
        <v>92.7</v>
      </c>
    </row>
    <row r="896" spans="2:40" ht="15.75" x14ac:dyDescent="0.25">
      <c r="B896" s="34">
        <v>884</v>
      </c>
      <c r="C896" s="666"/>
      <c r="D896" s="28" t="s">
        <v>643</v>
      </c>
      <c r="E896" s="111">
        <v>2</v>
      </c>
      <c r="F896" s="111">
        <v>14</v>
      </c>
      <c r="G896" s="111">
        <v>12</v>
      </c>
      <c r="H896" s="47">
        <v>1052.3</v>
      </c>
      <c r="I896" s="47">
        <v>42</v>
      </c>
      <c r="J896" s="86">
        <v>0.30038962273116038</v>
      </c>
      <c r="K896" s="47">
        <v>316.10000000000002</v>
      </c>
      <c r="L896" s="86">
        <v>0</v>
      </c>
      <c r="M896" s="47">
        <v>0</v>
      </c>
      <c r="N896" s="86">
        <v>0</v>
      </c>
      <c r="O896" s="47">
        <v>0</v>
      </c>
      <c r="P896" s="47">
        <v>0</v>
      </c>
      <c r="Q896" s="47">
        <v>0</v>
      </c>
      <c r="R896" s="47">
        <v>29.4</v>
      </c>
      <c r="S896" s="47">
        <v>4.2</v>
      </c>
      <c r="T896" s="47">
        <v>138</v>
      </c>
      <c r="U896" s="86">
        <v>0</v>
      </c>
      <c r="V896" s="47">
        <v>0</v>
      </c>
      <c r="W896" s="86">
        <f t="shared" si="355"/>
        <v>0.19994298203934241</v>
      </c>
      <c r="X896" s="47">
        <v>210.4</v>
      </c>
      <c r="Y896" s="47">
        <v>0</v>
      </c>
      <c r="Z896" s="47">
        <v>10.399999999999999</v>
      </c>
      <c r="AA896" s="47">
        <v>0</v>
      </c>
      <c r="AB896" s="60">
        <f>H896+I896+K896+M896+O896+P896+Q896+R896+S896+T896+V896+X896+Y896+Z896+AA896</f>
        <v>1802.8000000000004</v>
      </c>
      <c r="AC896" s="144">
        <v>156.6</v>
      </c>
      <c r="AD896" s="47">
        <f>AC896+Y896+X896+V896</f>
        <v>367</v>
      </c>
      <c r="AE896" s="47">
        <f>H896+I896+K896+M896+O896+Q896+R896+S896+T896+Z896+AA896</f>
        <v>1592.4000000000003</v>
      </c>
      <c r="AF896" s="296">
        <f t="shared" si="353"/>
        <v>0.7</v>
      </c>
      <c r="AG896" s="297">
        <f>H896*AF896</f>
        <v>736.6099999999999</v>
      </c>
      <c r="AH896" s="297"/>
      <c r="AI896" s="225">
        <v>369.6</v>
      </c>
      <c r="AJ896" s="247">
        <v>0.69999049700655713</v>
      </c>
      <c r="AK896" s="60">
        <v>736.6</v>
      </c>
      <c r="AL896" s="47"/>
      <c r="AM896" s="446">
        <v>0</v>
      </c>
      <c r="AN896" s="47">
        <v>0</v>
      </c>
    </row>
    <row r="897" spans="2:40" ht="15.75" x14ac:dyDescent="0.25">
      <c r="B897" s="34">
        <v>885</v>
      </c>
      <c r="C897" s="666"/>
      <c r="D897" s="28" t="s">
        <v>458</v>
      </c>
      <c r="E897" s="111">
        <v>3</v>
      </c>
      <c r="F897" s="111">
        <v>17</v>
      </c>
      <c r="G897" s="111">
        <v>17</v>
      </c>
      <c r="H897" s="47">
        <v>1578.5000000000002</v>
      </c>
      <c r="I897" s="47">
        <v>56.4</v>
      </c>
      <c r="J897" s="86">
        <v>0.32822299651567943</v>
      </c>
      <c r="K897" s="47">
        <v>518.1</v>
      </c>
      <c r="L897" s="86">
        <v>0</v>
      </c>
      <c r="M897" s="47">
        <v>0</v>
      </c>
      <c r="N897" s="86">
        <v>0</v>
      </c>
      <c r="O897" s="47">
        <v>0</v>
      </c>
      <c r="P897" s="47">
        <v>0</v>
      </c>
      <c r="Q897" s="47">
        <v>0</v>
      </c>
      <c r="R897" s="47">
        <v>29.4</v>
      </c>
      <c r="S897" s="47">
        <v>4.2</v>
      </c>
      <c r="T897" s="47">
        <v>208.6</v>
      </c>
      <c r="U897" s="86">
        <v>0</v>
      </c>
      <c r="V897" s="47">
        <v>0</v>
      </c>
      <c r="W897" s="86">
        <f t="shared" si="355"/>
        <v>0.19993664871713651</v>
      </c>
      <c r="X897" s="47">
        <v>315.60000000000002</v>
      </c>
      <c r="Y897" s="47">
        <v>0</v>
      </c>
      <c r="Z897" s="47">
        <v>14.7</v>
      </c>
      <c r="AA897" s="47">
        <v>0</v>
      </c>
      <c r="AB897" s="60">
        <f>H897+I897+K897+M897+O897+P897+Q897+R897+S897+T897+V897+X897+Y897+Z897+AA897</f>
        <v>2725.5</v>
      </c>
      <c r="AC897" s="144">
        <v>236.7</v>
      </c>
      <c r="AD897" s="47">
        <f>AC897+Y897+X897+V897</f>
        <v>552.29999999999995</v>
      </c>
      <c r="AE897" s="47">
        <f>H897+I897+K897+M897+O897+Q897+R897+S897+T897+Z897+AA897</f>
        <v>2409.9</v>
      </c>
      <c r="AF897" s="296">
        <f t="shared" si="353"/>
        <v>0.7</v>
      </c>
      <c r="AG897" s="297">
        <f>H897*AF897</f>
        <v>1104.95</v>
      </c>
      <c r="AH897" s="297"/>
      <c r="AI897" s="225">
        <v>552.70000000000005</v>
      </c>
      <c r="AJ897" s="247">
        <v>0.70003167564143165</v>
      </c>
      <c r="AK897" s="60">
        <v>1105</v>
      </c>
      <c r="AL897" s="47"/>
      <c r="AM897" s="446">
        <v>0</v>
      </c>
      <c r="AN897" s="47">
        <v>0</v>
      </c>
    </row>
    <row r="898" spans="2:40" ht="41.25" customHeight="1" x14ac:dyDescent="0.25">
      <c r="B898" s="34">
        <v>886</v>
      </c>
      <c r="C898" s="663" t="s">
        <v>644</v>
      </c>
      <c r="D898" s="664"/>
      <c r="E898" s="117">
        <f t="shared" ref="E898:AA898" si="369">E900</f>
        <v>101</v>
      </c>
      <c r="F898" s="117">
        <f t="shared" si="369"/>
        <v>610</v>
      </c>
      <c r="G898" s="117">
        <f t="shared" si="369"/>
        <v>540</v>
      </c>
      <c r="H898" s="132">
        <f t="shared" si="369"/>
        <v>49308.42</v>
      </c>
      <c r="I898" s="132">
        <f t="shared" si="369"/>
        <v>1614.1999999999998</v>
      </c>
      <c r="J898" s="87">
        <f>K898/H898</f>
        <v>0.28380548393154759</v>
      </c>
      <c r="K898" s="132">
        <f t="shared" si="369"/>
        <v>13994</v>
      </c>
      <c r="L898" s="87">
        <f>M898/H898</f>
        <v>9.2479134395302069E-4</v>
      </c>
      <c r="M898" s="132">
        <f t="shared" si="369"/>
        <v>45.6</v>
      </c>
      <c r="N898" s="87">
        <f>O898/H898</f>
        <v>0</v>
      </c>
      <c r="O898" s="132">
        <f t="shared" si="369"/>
        <v>0</v>
      </c>
      <c r="P898" s="132">
        <f t="shared" si="369"/>
        <v>0</v>
      </c>
      <c r="Q898" s="132">
        <f t="shared" si="369"/>
        <v>0</v>
      </c>
      <c r="R898" s="132">
        <f t="shared" si="369"/>
        <v>987.1</v>
      </c>
      <c r="S898" s="132">
        <f t="shared" si="369"/>
        <v>141.5</v>
      </c>
      <c r="T898" s="132">
        <f t="shared" si="369"/>
        <v>6634.5123913333337</v>
      </c>
      <c r="U898" s="87">
        <f>V898/H898</f>
        <v>0</v>
      </c>
      <c r="V898" s="132">
        <f t="shared" si="369"/>
        <v>0</v>
      </c>
      <c r="W898" s="87">
        <f t="shared" si="355"/>
        <v>0.27909693103125188</v>
      </c>
      <c r="X898" s="315">
        <f t="shared" si="369"/>
        <v>13761.828696</v>
      </c>
      <c r="Y898" s="132">
        <f t="shared" si="369"/>
        <v>0</v>
      </c>
      <c r="Z898" s="132">
        <f t="shared" si="369"/>
        <v>0</v>
      </c>
      <c r="AA898" s="132">
        <f t="shared" si="369"/>
        <v>0</v>
      </c>
      <c r="AB898" s="132">
        <f>AB899+AB900</f>
        <v>89878.761087333347</v>
      </c>
      <c r="AC898" s="129">
        <f>AC900+AC899</f>
        <v>4700.2000000000007</v>
      </c>
      <c r="AD898" s="129">
        <f>AD900+AD899</f>
        <v>18794.028696000001</v>
      </c>
      <c r="AE898" s="129">
        <f>AE900+AE899</f>
        <v>75784.932391333336</v>
      </c>
      <c r="AF898" s="258">
        <f t="shared" si="353"/>
        <v>0.7</v>
      </c>
      <c r="AG898" s="255">
        <f>AG900+AG899</f>
        <v>35860.383999999998</v>
      </c>
      <c r="AH898" s="255"/>
      <c r="AI898" s="129">
        <v>17066.599999999999</v>
      </c>
      <c r="AJ898" s="226">
        <v>0.72727190804329156</v>
      </c>
      <c r="AK898" s="132">
        <v>35860.628696</v>
      </c>
      <c r="AL898" s="132"/>
      <c r="AM898" s="424"/>
      <c r="AN898" s="129">
        <v>1280</v>
      </c>
    </row>
    <row r="899" spans="2:40" ht="18.75" x14ac:dyDescent="0.25">
      <c r="B899" s="34">
        <v>887</v>
      </c>
      <c r="C899" s="306" t="s">
        <v>839</v>
      </c>
      <c r="D899" s="207"/>
      <c r="E899" s="350"/>
      <c r="F899" s="350">
        <v>17</v>
      </c>
      <c r="G899" s="350">
        <v>17</v>
      </c>
      <c r="H899" s="355">
        <v>1920.7000000000003</v>
      </c>
      <c r="I899" s="355">
        <v>95.199999999999989</v>
      </c>
      <c r="J899" s="363">
        <f>K899/H899</f>
        <v>0.41063154058416201</v>
      </c>
      <c r="K899" s="364">
        <v>788.7</v>
      </c>
      <c r="L899" s="363">
        <v>0</v>
      </c>
      <c r="M899" s="364">
        <v>0</v>
      </c>
      <c r="N899" s="363">
        <v>0</v>
      </c>
      <c r="O899" s="355">
        <v>0</v>
      </c>
      <c r="P899" s="355">
        <v>0</v>
      </c>
      <c r="Q899" s="355">
        <v>0</v>
      </c>
      <c r="R899" s="355">
        <v>0</v>
      </c>
      <c r="S899" s="355">
        <v>0</v>
      </c>
      <c r="T899" s="355">
        <v>255</v>
      </c>
      <c r="U899" s="363">
        <f>V899/H899</f>
        <v>0</v>
      </c>
      <c r="V899" s="355"/>
      <c r="W899" s="363">
        <f t="shared" si="355"/>
        <v>0.17285364710782525</v>
      </c>
      <c r="X899" s="365">
        <v>332</v>
      </c>
      <c r="Y899" s="355">
        <v>0</v>
      </c>
      <c r="Z899" s="355">
        <v>0</v>
      </c>
      <c r="AA899" s="355">
        <v>0</v>
      </c>
      <c r="AB899" s="355">
        <f>H899+I899+K899+M899+O899+P899+Q899+R899+S899+T899+V899+X899+Y899+Z899+AA899</f>
        <v>3391.6000000000004</v>
      </c>
      <c r="AC899" s="356">
        <v>302.3</v>
      </c>
      <c r="AD899" s="309">
        <f>AC899+Y899+X899+V899</f>
        <v>634.29999999999995</v>
      </c>
      <c r="AE899" s="355">
        <f>H899+I899+K899+M899+O899+Q899+R899+S899+T899+Z899+AA899</f>
        <v>3059.6000000000004</v>
      </c>
      <c r="AF899" s="358">
        <f t="shared" si="353"/>
        <v>0.7</v>
      </c>
      <c r="AG899" s="359">
        <f>H899*AF899</f>
        <v>1344.49</v>
      </c>
      <c r="AH899" s="359"/>
      <c r="AI899" s="360">
        <v>710.2</v>
      </c>
      <c r="AJ899" s="357">
        <v>0.70000520643515374</v>
      </c>
      <c r="AK899" s="362">
        <v>1344.5</v>
      </c>
      <c r="AL899" s="355"/>
      <c r="AM899" s="434"/>
      <c r="AN899" s="355">
        <v>0</v>
      </c>
    </row>
    <row r="900" spans="2:40" ht="18.75" x14ac:dyDescent="0.3">
      <c r="B900" s="34">
        <v>888</v>
      </c>
      <c r="C900" s="10" t="s">
        <v>710</v>
      </c>
      <c r="D900" s="27"/>
      <c r="E900" s="154">
        <f>E901+E906+E910+E911+E918+E914+E922+E925+E926</f>
        <v>101</v>
      </c>
      <c r="F900" s="154">
        <f>F901+F906+F910+F911+F918+F914+F922+F925+F926</f>
        <v>610</v>
      </c>
      <c r="G900" s="154">
        <f>G901+G906+G910+G911+G918+G914+G922+G925+G926</f>
        <v>540</v>
      </c>
      <c r="H900" s="65">
        <f>H901+H906+H910+H911+H918+H922+H925+H926+H914</f>
        <v>49308.42</v>
      </c>
      <c r="I900" s="65">
        <f>I901+I906+I910+I911+I918+I922+I925+I926+I914</f>
        <v>1614.1999999999998</v>
      </c>
      <c r="J900" s="94">
        <f>K900/H900</f>
        <v>0.28380548393154759</v>
      </c>
      <c r="K900" s="65">
        <f>K901+K906+K910+K911+K918+K922+K925+K926+K914</f>
        <v>13994</v>
      </c>
      <c r="L900" s="94">
        <f>M900/H900</f>
        <v>9.2479134395302069E-4</v>
      </c>
      <c r="M900" s="65">
        <f t="shared" ref="M900:AA900" si="370">M901+M906+M910+M911+M918+M922+M925+M926</f>
        <v>45.6</v>
      </c>
      <c r="N900" s="94">
        <f>O900/H900</f>
        <v>0</v>
      </c>
      <c r="O900" s="65">
        <f t="shared" si="370"/>
        <v>0</v>
      </c>
      <c r="P900" s="65">
        <f t="shared" si="370"/>
        <v>0</v>
      </c>
      <c r="Q900" s="65">
        <f t="shared" si="370"/>
        <v>0</v>
      </c>
      <c r="R900" s="65">
        <f>R901+R906+R910+R911+R918+R922+R925+R926+R914</f>
        <v>987.1</v>
      </c>
      <c r="S900" s="65">
        <f>S901+S906+S910+S911+S918+S922+S925+S926+S914</f>
        <v>141.5</v>
      </c>
      <c r="T900" s="65">
        <f>T901+T906+T910+T911+T918+T922+T925+T926+T914</f>
        <v>6634.5123913333337</v>
      </c>
      <c r="U900" s="94">
        <f>V900/H900</f>
        <v>0</v>
      </c>
      <c r="V900" s="65">
        <f>V901+V906+V910+V911+V918+V922+V925+V926+V914</f>
        <v>0</v>
      </c>
      <c r="W900" s="94">
        <f t="shared" si="355"/>
        <v>0.27909693103125188</v>
      </c>
      <c r="X900" s="65">
        <v>13761.828696</v>
      </c>
      <c r="Y900" s="65">
        <f t="shared" si="370"/>
        <v>0</v>
      </c>
      <c r="Z900" s="65">
        <f t="shared" si="370"/>
        <v>0</v>
      </c>
      <c r="AA900" s="65">
        <f t="shared" si="370"/>
        <v>0</v>
      </c>
      <c r="AB900" s="65">
        <f>AB901+AB906+AB910+AB911+AB918+AB922+AB925+AB926+AB914</f>
        <v>86487.161087333341</v>
      </c>
      <c r="AC900" s="62">
        <f>AC901+AC906+AC910+AC911+AC914+AC918+AC922+AC925+AC926</f>
        <v>4397.9000000000005</v>
      </c>
      <c r="AD900" s="62">
        <f>AD901+AD906+AD910+AD911+AD914+AD918+AD922+AD925+AD926</f>
        <v>18159.728696000002</v>
      </c>
      <c r="AE900" s="62">
        <f>AE901+AE906+AE910+AE911+AE914+AE918+AE922+AE925+AE926</f>
        <v>72725.33239133333</v>
      </c>
      <c r="AF900" s="267">
        <f t="shared" si="353"/>
        <v>0.7</v>
      </c>
      <c r="AG900" s="268">
        <f>AG901+AG906+AG910+AG911+AG914+AG918+AG922+AG925+AG926</f>
        <v>34515.894</v>
      </c>
      <c r="AH900" s="268"/>
      <c r="AI900" s="62">
        <v>16356.399999999998</v>
      </c>
      <c r="AJ900" s="232">
        <v>0.70000475975502763</v>
      </c>
      <c r="AK900" s="65">
        <v>34516.128696</v>
      </c>
      <c r="AL900" s="65">
        <v>105.03333333333333</v>
      </c>
      <c r="AM900" s="429">
        <v>5.0999999999999997E-2</v>
      </c>
      <c r="AN900" s="65">
        <v>1280</v>
      </c>
    </row>
    <row r="901" spans="2:40" ht="15.75" x14ac:dyDescent="0.25">
      <c r="B901" s="34">
        <v>889</v>
      </c>
      <c r="C901" s="666" t="s">
        <v>645</v>
      </c>
      <c r="D901" s="26" t="s">
        <v>124</v>
      </c>
      <c r="E901" s="125">
        <f t="shared" ref="E901:AB901" si="371">SUM(E902:E905)</f>
        <v>11</v>
      </c>
      <c r="F901" s="125">
        <f t="shared" si="371"/>
        <v>72</v>
      </c>
      <c r="G901" s="125">
        <f t="shared" si="371"/>
        <v>68</v>
      </c>
      <c r="H901" s="57">
        <f t="shared" si="371"/>
        <v>6261.4</v>
      </c>
      <c r="I901" s="57">
        <f t="shared" si="371"/>
        <v>217.8</v>
      </c>
      <c r="J901" s="82">
        <f>K901/H901</f>
        <v>0.30573034784552983</v>
      </c>
      <c r="K901" s="57">
        <f t="shared" si="371"/>
        <v>1914.3000000000002</v>
      </c>
      <c r="L901" s="82">
        <f>M901/H901</f>
        <v>0</v>
      </c>
      <c r="M901" s="57">
        <f t="shared" si="371"/>
        <v>0</v>
      </c>
      <c r="N901" s="82">
        <f t="shared" si="371"/>
        <v>0</v>
      </c>
      <c r="O901" s="57">
        <f t="shared" si="371"/>
        <v>0</v>
      </c>
      <c r="P901" s="57">
        <f t="shared" si="371"/>
        <v>0</v>
      </c>
      <c r="Q901" s="57">
        <f t="shared" si="371"/>
        <v>0</v>
      </c>
      <c r="R901" s="57">
        <f t="shared" si="371"/>
        <v>156</v>
      </c>
      <c r="S901" s="57">
        <f t="shared" si="371"/>
        <v>21.099999999999998</v>
      </c>
      <c r="T901" s="57">
        <f t="shared" si="371"/>
        <v>855.16997666666657</v>
      </c>
      <c r="U901" s="82">
        <f>V901/H901</f>
        <v>0</v>
      </c>
      <c r="V901" s="57">
        <f t="shared" si="371"/>
        <v>0</v>
      </c>
      <c r="W901" s="82">
        <f t="shared" si="355"/>
        <v>0.27979999999999999</v>
      </c>
      <c r="X901" s="57">
        <v>1751.9397199999999</v>
      </c>
      <c r="Y901" s="57">
        <f t="shared" si="371"/>
        <v>0</v>
      </c>
      <c r="Z901" s="57">
        <f t="shared" si="371"/>
        <v>0</v>
      </c>
      <c r="AA901" s="57">
        <f t="shared" si="371"/>
        <v>0</v>
      </c>
      <c r="AB901" s="57">
        <f t="shared" si="371"/>
        <v>11177.709696666667</v>
      </c>
      <c r="AC901" s="141">
        <f>SUM(AC902:AC905)</f>
        <v>569.1</v>
      </c>
      <c r="AD901" s="141">
        <f>SUM(AD902:AD905)</f>
        <v>2321.0397200000002</v>
      </c>
      <c r="AE901" s="141">
        <f>SUM(AE902:AE905)</f>
        <v>9425.7699766666665</v>
      </c>
      <c r="AF901" s="269">
        <f t="shared" si="353"/>
        <v>0.7</v>
      </c>
      <c r="AG901" s="270">
        <f>SUM(AG902:AG905)</f>
        <v>4382.9799999999996</v>
      </c>
      <c r="AH901" s="270"/>
      <c r="AI901" s="141">
        <v>2062</v>
      </c>
      <c r="AJ901" s="233">
        <v>0.70000953780304742</v>
      </c>
      <c r="AK901" s="57">
        <v>4383.0397200000007</v>
      </c>
      <c r="AL901" s="57"/>
      <c r="AM901" s="433">
        <v>0</v>
      </c>
      <c r="AN901" s="57">
        <v>0</v>
      </c>
    </row>
    <row r="902" spans="2:40" s="1" customFormat="1" ht="15.75" x14ac:dyDescent="0.25">
      <c r="B902" s="34">
        <v>890</v>
      </c>
      <c r="C902" s="666"/>
      <c r="D902" s="23" t="s">
        <v>782</v>
      </c>
      <c r="E902" s="59">
        <v>3</v>
      </c>
      <c r="F902" s="59">
        <v>14</v>
      </c>
      <c r="G902" s="59">
        <v>13</v>
      </c>
      <c r="H902" s="56">
        <v>1193.4000000000001</v>
      </c>
      <c r="I902" s="56">
        <v>37.6</v>
      </c>
      <c r="J902" s="100">
        <v>0.22213842802078096</v>
      </c>
      <c r="K902" s="56">
        <v>265.10000000000002</v>
      </c>
      <c r="L902" s="100">
        <v>0</v>
      </c>
      <c r="M902" s="56">
        <v>0</v>
      </c>
      <c r="N902" s="100">
        <v>0</v>
      </c>
      <c r="O902" s="56">
        <v>0</v>
      </c>
      <c r="P902" s="56">
        <v>0</v>
      </c>
      <c r="Q902" s="56">
        <v>0</v>
      </c>
      <c r="R902" s="56">
        <v>26</v>
      </c>
      <c r="S902" s="56">
        <v>4.2</v>
      </c>
      <c r="T902" s="56">
        <v>155.01777666666666</v>
      </c>
      <c r="U902" s="100">
        <v>0.27979999999999999</v>
      </c>
      <c r="V902" s="56"/>
      <c r="W902" s="100">
        <f t="shared" si="355"/>
        <v>0.27979999999999999</v>
      </c>
      <c r="X902" s="66">
        <v>333.91332</v>
      </c>
      <c r="Y902" s="56">
        <v>0</v>
      </c>
      <c r="Z902" s="56">
        <v>0</v>
      </c>
      <c r="AA902" s="56">
        <v>0</v>
      </c>
      <c r="AB902" s="60">
        <f>H902+I902+K902+M902+O902+P902+Q902+R902+S902+T902+V902+X902+Y902+Z902+AA902</f>
        <v>2015.2310966666664</v>
      </c>
      <c r="AC902" s="142">
        <v>102.6</v>
      </c>
      <c r="AD902" s="56">
        <f>AC902+Y902+X902+V902</f>
        <v>436.51332000000002</v>
      </c>
      <c r="AE902" s="56">
        <f>H902+I902+K902+M902+O902+Q902+R902+S902+T902+Z902+AA902</f>
        <v>1681.3177766666665</v>
      </c>
      <c r="AF902" s="290">
        <f t="shared" si="353"/>
        <v>0.7</v>
      </c>
      <c r="AG902" s="291">
        <f>H902*AF902</f>
        <v>835.38</v>
      </c>
      <c r="AH902" s="291"/>
      <c r="AI902" s="225">
        <v>398.9</v>
      </c>
      <c r="AJ902" s="244">
        <v>0.70002792022792015</v>
      </c>
      <c r="AK902" s="60">
        <v>835.41332</v>
      </c>
      <c r="AL902" s="56"/>
      <c r="AM902" s="441">
        <v>0</v>
      </c>
      <c r="AN902" s="56">
        <v>0</v>
      </c>
    </row>
    <row r="903" spans="2:40" ht="15.75" x14ac:dyDescent="0.25">
      <c r="B903" s="34">
        <v>891</v>
      </c>
      <c r="C903" s="666"/>
      <c r="D903" s="23" t="s">
        <v>783</v>
      </c>
      <c r="E903" s="59">
        <v>3</v>
      </c>
      <c r="F903" s="59">
        <v>23</v>
      </c>
      <c r="G903" s="59">
        <v>23</v>
      </c>
      <c r="H903" s="56">
        <v>2006.8000000000002</v>
      </c>
      <c r="I903" s="56">
        <v>82.800000000000011</v>
      </c>
      <c r="J903" s="100">
        <v>0.34054215666733106</v>
      </c>
      <c r="K903" s="56">
        <v>683.40000000000009</v>
      </c>
      <c r="L903" s="100">
        <v>0</v>
      </c>
      <c r="M903" s="56">
        <v>0</v>
      </c>
      <c r="N903" s="100">
        <v>0</v>
      </c>
      <c r="O903" s="56">
        <v>0</v>
      </c>
      <c r="P903" s="56">
        <v>0</v>
      </c>
      <c r="Q903" s="56">
        <v>0</v>
      </c>
      <c r="R903" s="56">
        <v>52</v>
      </c>
      <c r="S903" s="56">
        <v>8.5</v>
      </c>
      <c r="T903" s="56">
        <v>277.87521999999996</v>
      </c>
      <c r="U903" s="100">
        <v>0.27979999999999994</v>
      </c>
      <c r="V903" s="56"/>
      <c r="W903" s="100">
        <f t="shared" si="355"/>
        <v>0.27979999999999994</v>
      </c>
      <c r="X903" s="66">
        <v>561.50263999999993</v>
      </c>
      <c r="Y903" s="56">
        <v>0</v>
      </c>
      <c r="Z903" s="56">
        <v>0</v>
      </c>
      <c r="AA903" s="56">
        <v>0</v>
      </c>
      <c r="AB903" s="60">
        <f>H903+I903+K903+M903+O903+P903+Q903+R903+S903+T903+V903+X903+Y903+Z903+AA903</f>
        <v>3672.8778600000005</v>
      </c>
      <c r="AC903" s="142">
        <v>187</v>
      </c>
      <c r="AD903" s="56">
        <f>AC903+Y903+X903+V903</f>
        <v>748.50263999999993</v>
      </c>
      <c r="AE903" s="56">
        <f>H903+I903+K903+M903+O903+Q903+R903+S903+T903+Z903+AA903</f>
        <v>3111.3752200000004</v>
      </c>
      <c r="AF903" s="290">
        <f t="shared" si="353"/>
        <v>0.7</v>
      </c>
      <c r="AG903" s="291">
        <f>H903*AF903</f>
        <v>1404.76</v>
      </c>
      <c r="AH903" s="291"/>
      <c r="AI903" s="225">
        <v>656.3</v>
      </c>
      <c r="AJ903" s="244">
        <v>0.70002124775762398</v>
      </c>
      <c r="AK903" s="60">
        <v>1404.8026399999999</v>
      </c>
      <c r="AL903" s="56"/>
      <c r="AM903" s="441">
        <v>0</v>
      </c>
      <c r="AN903" s="56">
        <v>0</v>
      </c>
    </row>
    <row r="904" spans="2:40" s="1" customFormat="1" ht="15.75" customHeight="1" x14ac:dyDescent="0.25">
      <c r="B904" s="34">
        <v>892</v>
      </c>
      <c r="C904" s="666"/>
      <c r="D904" s="23" t="s">
        <v>714</v>
      </c>
      <c r="E904" s="59">
        <v>2</v>
      </c>
      <c r="F904" s="59">
        <v>17</v>
      </c>
      <c r="G904" s="59">
        <v>15</v>
      </c>
      <c r="H904" s="56">
        <v>1414.9999999999998</v>
      </c>
      <c r="I904" s="56">
        <v>45.099999999999994</v>
      </c>
      <c r="J904" s="100">
        <v>0.29526501766784452</v>
      </c>
      <c r="K904" s="56">
        <v>417.79999999999995</v>
      </c>
      <c r="L904" s="100">
        <v>0</v>
      </c>
      <c r="M904" s="56">
        <v>0</v>
      </c>
      <c r="N904" s="100">
        <v>0</v>
      </c>
      <c r="O904" s="56">
        <v>0</v>
      </c>
      <c r="P904" s="56">
        <v>0</v>
      </c>
      <c r="Q904" s="56">
        <v>0</v>
      </c>
      <c r="R904" s="56">
        <v>52</v>
      </c>
      <c r="S904" s="56">
        <v>4.2</v>
      </c>
      <c r="T904" s="56">
        <v>194.16808333333333</v>
      </c>
      <c r="U904" s="100">
        <v>0.27980000000000005</v>
      </c>
      <c r="V904" s="56"/>
      <c r="W904" s="100">
        <f t="shared" si="355"/>
        <v>0.27980000000000005</v>
      </c>
      <c r="X904" s="66">
        <v>395.91700000000003</v>
      </c>
      <c r="Y904" s="56">
        <v>0</v>
      </c>
      <c r="Z904" s="56">
        <v>0</v>
      </c>
      <c r="AA904" s="56">
        <v>0</v>
      </c>
      <c r="AB904" s="60">
        <f>H904+I904+K904+M904+O904+P904+Q904+R904+S904+T904+V904+X904+Y904+Z904+AA904</f>
        <v>2524.1850833333328</v>
      </c>
      <c r="AC904" s="142">
        <v>128.5</v>
      </c>
      <c r="AD904" s="56">
        <f>AC904+Y904+X904+V904</f>
        <v>524.41700000000003</v>
      </c>
      <c r="AE904" s="56">
        <f>H904+I904+K904+M904+O904+Q904+R904+S904+T904+Z904+AA904</f>
        <v>2128.2680833333329</v>
      </c>
      <c r="AF904" s="290">
        <f t="shared" si="353"/>
        <v>0.7</v>
      </c>
      <c r="AG904" s="291">
        <f>H904*AF904</f>
        <v>990.49999999999977</v>
      </c>
      <c r="AH904" s="291"/>
      <c r="AI904" s="225">
        <v>466.1</v>
      </c>
      <c r="AJ904" s="244">
        <v>0.70001201413427572</v>
      </c>
      <c r="AK904" s="60">
        <v>990.51700000000005</v>
      </c>
      <c r="AL904" s="56"/>
      <c r="AM904" s="441">
        <v>0</v>
      </c>
      <c r="AN904" s="56">
        <v>0</v>
      </c>
    </row>
    <row r="905" spans="2:40" ht="15.75" x14ac:dyDescent="0.25">
      <c r="B905" s="34">
        <v>893</v>
      </c>
      <c r="C905" s="666"/>
      <c r="D905" s="23" t="s">
        <v>715</v>
      </c>
      <c r="E905" s="59">
        <v>3</v>
      </c>
      <c r="F905" s="59">
        <v>18</v>
      </c>
      <c r="G905" s="59">
        <v>17</v>
      </c>
      <c r="H905" s="56">
        <v>1646.1999999999998</v>
      </c>
      <c r="I905" s="56">
        <v>52.3</v>
      </c>
      <c r="J905" s="100">
        <v>0.33288786295711337</v>
      </c>
      <c r="K905" s="56">
        <v>548</v>
      </c>
      <c r="L905" s="100">
        <v>0</v>
      </c>
      <c r="M905" s="56">
        <v>0</v>
      </c>
      <c r="N905" s="100">
        <v>0</v>
      </c>
      <c r="O905" s="56">
        <v>0</v>
      </c>
      <c r="P905" s="56">
        <v>0</v>
      </c>
      <c r="Q905" s="56">
        <v>0</v>
      </c>
      <c r="R905" s="56">
        <v>26</v>
      </c>
      <c r="S905" s="56">
        <v>4.2</v>
      </c>
      <c r="T905" s="56">
        <v>228.10889666666668</v>
      </c>
      <c r="U905" s="100">
        <v>0.27980000000000005</v>
      </c>
      <c r="V905" s="56"/>
      <c r="W905" s="100">
        <f t="shared" si="355"/>
        <v>0.27980000000000005</v>
      </c>
      <c r="X905" s="66">
        <v>460.60676000000001</v>
      </c>
      <c r="Y905" s="56">
        <v>0</v>
      </c>
      <c r="Z905" s="56">
        <v>0</v>
      </c>
      <c r="AA905" s="56">
        <v>0</v>
      </c>
      <c r="AB905" s="60">
        <f>H905+I905+K905+M905+O905+P905+Q905+R905+S905+T905+V905+X905+Y905+Z905+AA905</f>
        <v>2965.4156566666666</v>
      </c>
      <c r="AC905" s="142">
        <v>151</v>
      </c>
      <c r="AD905" s="56">
        <f>AC905+Y905+X905+V905</f>
        <v>611.60676000000001</v>
      </c>
      <c r="AE905" s="56">
        <f>H905+I905+K905+M905+O905+Q905+R905+S905+T905+Z905+AA905</f>
        <v>2504.8088966666664</v>
      </c>
      <c r="AF905" s="290">
        <f t="shared" si="353"/>
        <v>0.7</v>
      </c>
      <c r="AG905" s="291">
        <f>H905*AF905</f>
        <v>1152.3399999999997</v>
      </c>
      <c r="AH905" s="291"/>
      <c r="AI905" s="225">
        <v>540.70000000000005</v>
      </c>
      <c r="AJ905" s="244">
        <v>0.69997980804276516</v>
      </c>
      <c r="AK905" s="60">
        <v>1152.3067599999999</v>
      </c>
      <c r="AL905" s="56"/>
      <c r="AM905" s="441">
        <v>0</v>
      </c>
      <c r="AN905" s="56">
        <v>0</v>
      </c>
    </row>
    <row r="906" spans="2:40" s="1" customFormat="1" ht="15.75" x14ac:dyDescent="0.25">
      <c r="B906" s="34">
        <v>894</v>
      </c>
      <c r="C906" s="666" t="s">
        <v>646</v>
      </c>
      <c r="D906" s="26" t="s">
        <v>124</v>
      </c>
      <c r="E906" s="125">
        <f t="shared" ref="E906:AB906" si="372">SUM(E907:E909)</f>
        <v>11</v>
      </c>
      <c r="F906" s="125">
        <f t="shared" si="372"/>
        <v>77.5</v>
      </c>
      <c r="G906" s="125">
        <f t="shared" si="372"/>
        <v>63.5</v>
      </c>
      <c r="H906" s="57">
        <f t="shared" si="372"/>
        <v>5667.5</v>
      </c>
      <c r="I906" s="57">
        <f t="shared" si="372"/>
        <v>234.49999999999997</v>
      </c>
      <c r="J906" s="82">
        <f>K906/H906</f>
        <v>0.34279664755183065</v>
      </c>
      <c r="K906" s="57">
        <f t="shared" si="372"/>
        <v>1942.8000000000002</v>
      </c>
      <c r="L906" s="82">
        <f>M906/H906</f>
        <v>0</v>
      </c>
      <c r="M906" s="57">
        <f t="shared" si="372"/>
        <v>0</v>
      </c>
      <c r="N906" s="82">
        <f t="shared" si="372"/>
        <v>0</v>
      </c>
      <c r="O906" s="57">
        <f t="shared" si="372"/>
        <v>0</v>
      </c>
      <c r="P906" s="57">
        <f t="shared" si="372"/>
        <v>0</v>
      </c>
      <c r="Q906" s="57">
        <f t="shared" si="372"/>
        <v>0</v>
      </c>
      <c r="R906" s="57">
        <f t="shared" si="372"/>
        <v>130</v>
      </c>
      <c r="S906" s="57">
        <f t="shared" si="372"/>
        <v>16.899999999999999</v>
      </c>
      <c r="T906" s="57">
        <f t="shared" si="372"/>
        <v>797.41387499999996</v>
      </c>
      <c r="U906" s="82">
        <f>V906/H906</f>
        <v>0</v>
      </c>
      <c r="V906" s="57">
        <f t="shared" si="372"/>
        <v>0</v>
      </c>
      <c r="W906" s="82">
        <f t="shared" si="355"/>
        <v>0.27979999999999999</v>
      </c>
      <c r="X906" s="57">
        <v>1585.7665</v>
      </c>
      <c r="Y906" s="57">
        <f t="shared" si="372"/>
        <v>0</v>
      </c>
      <c r="Z906" s="57">
        <f t="shared" si="372"/>
        <v>0</v>
      </c>
      <c r="AA906" s="57">
        <f t="shared" si="372"/>
        <v>0</v>
      </c>
      <c r="AB906" s="57">
        <f t="shared" si="372"/>
        <v>10374.880375000001</v>
      </c>
      <c r="AC906" s="141">
        <f>SUM(AC907:AC909)</f>
        <v>528.40000000000009</v>
      </c>
      <c r="AD906" s="141">
        <f>SUM(AD907:AD909)</f>
        <v>2114.1665000000003</v>
      </c>
      <c r="AE906" s="141">
        <f>SUM(AE907:AE909)</f>
        <v>8789.1138749999991</v>
      </c>
      <c r="AF906" s="269">
        <f t="shared" si="353"/>
        <v>0.7</v>
      </c>
      <c r="AG906" s="270">
        <f>SUM(AG907:AG909)</f>
        <v>3967.2499999999995</v>
      </c>
      <c r="AH906" s="270"/>
      <c r="AI906" s="141">
        <v>1853.1</v>
      </c>
      <c r="AJ906" s="233">
        <v>0.70000291133656822</v>
      </c>
      <c r="AK906" s="57">
        <v>3967.2665000000002</v>
      </c>
      <c r="AL906" s="57"/>
      <c r="AM906" s="433">
        <v>0</v>
      </c>
      <c r="AN906" s="57">
        <v>174</v>
      </c>
    </row>
    <row r="907" spans="2:40" s="1" customFormat="1" ht="15.75" x14ac:dyDescent="0.25">
      <c r="B907" s="34">
        <v>895</v>
      </c>
      <c r="C907" s="666"/>
      <c r="D907" s="23" t="s">
        <v>784</v>
      </c>
      <c r="E907" s="59">
        <v>2</v>
      </c>
      <c r="F907" s="59">
        <v>17</v>
      </c>
      <c r="G907" s="59">
        <v>14</v>
      </c>
      <c r="H907" s="56">
        <v>1295.8000000000002</v>
      </c>
      <c r="I907" s="56">
        <v>58.8</v>
      </c>
      <c r="J907" s="100">
        <v>0.36363636363636365</v>
      </c>
      <c r="K907" s="56">
        <v>471.20000000000005</v>
      </c>
      <c r="L907" s="100">
        <v>0</v>
      </c>
      <c r="M907" s="56">
        <v>0</v>
      </c>
      <c r="N907" s="100">
        <v>0</v>
      </c>
      <c r="O907" s="56">
        <v>0</v>
      </c>
      <c r="P907" s="56">
        <v>0</v>
      </c>
      <c r="Q907" s="56">
        <v>0</v>
      </c>
      <c r="R907" s="56">
        <v>26</v>
      </c>
      <c r="S907" s="56">
        <v>4.2</v>
      </c>
      <c r="T907" s="56">
        <v>184.88040333333333</v>
      </c>
      <c r="U907" s="100">
        <v>0.27979999999999999</v>
      </c>
      <c r="V907" s="56"/>
      <c r="W907" s="100">
        <f t="shared" si="355"/>
        <v>0.27979999999999999</v>
      </c>
      <c r="X907" s="66">
        <v>362.56484000000006</v>
      </c>
      <c r="Y907" s="56">
        <v>0</v>
      </c>
      <c r="Z907" s="56">
        <v>0</v>
      </c>
      <c r="AA907" s="56">
        <v>0</v>
      </c>
      <c r="AB907" s="60">
        <f>H907+I907+K907+M907+O907+P907+Q907+R907+S907+T907+V907+X907+Y907+Z907+AA907</f>
        <v>2403.4452433333336</v>
      </c>
      <c r="AC907" s="142">
        <v>122.4</v>
      </c>
      <c r="AD907" s="56">
        <f>AC907+Y907+X907+V907</f>
        <v>484.96484000000009</v>
      </c>
      <c r="AE907" s="56">
        <f>H907+I907+K907+M907+O907+Q907+R907+S907+T907+Z907+AA907</f>
        <v>2040.8804033333336</v>
      </c>
      <c r="AF907" s="290">
        <f t="shared" si="353"/>
        <v>0.7</v>
      </c>
      <c r="AG907" s="291">
        <f>H907*AF907</f>
        <v>907.06000000000006</v>
      </c>
      <c r="AH907" s="291"/>
      <c r="AI907" s="225">
        <v>422.1</v>
      </c>
      <c r="AJ907" s="244">
        <v>0.70000373514431236</v>
      </c>
      <c r="AK907" s="60">
        <v>907.06484000000012</v>
      </c>
      <c r="AL907" s="56"/>
      <c r="AM907" s="441">
        <v>0</v>
      </c>
      <c r="AN907" s="56">
        <v>0</v>
      </c>
    </row>
    <row r="908" spans="2:40" s="1" customFormat="1" ht="15.75" x14ac:dyDescent="0.25">
      <c r="B908" s="34">
        <v>896</v>
      </c>
      <c r="C908" s="666"/>
      <c r="D908" s="23" t="s">
        <v>785</v>
      </c>
      <c r="E908" s="59">
        <v>5</v>
      </c>
      <c r="F908" s="59">
        <v>35.5</v>
      </c>
      <c r="G908" s="59">
        <v>28.5</v>
      </c>
      <c r="H908" s="56">
        <v>2451</v>
      </c>
      <c r="I908" s="56">
        <v>100.1</v>
      </c>
      <c r="J908" s="100">
        <v>0.33998368013055896</v>
      </c>
      <c r="K908" s="56">
        <v>833.3</v>
      </c>
      <c r="L908" s="100">
        <v>0</v>
      </c>
      <c r="M908" s="56">
        <v>0</v>
      </c>
      <c r="N908" s="100">
        <v>0</v>
      </c>
      <c r="O908" s="56">
        <v>0</v>
      </c>
      <c r="P908" s="56">
        <v>0</v>
      </c>
      <c r="Q908" s="56">
        <v>0</v>
      </c>
      <c r="R908" s="56">
        <v>78</v>
      </c>
      <c r="S908" s="56">
        <v>8.5</v>
      </c>
      <c r="T908" s="56">
        <v>345.68248333333332</v>
      </c>
      <c r="U908" s="100">
        <v>0.27979999999999994</v>
      </c>
      <c r="V908" s="56"/>
      <c r="W908" s="100">
        <f t="shared" si="355"/>
        <v>0.27979999999999994</v>
      </c>
      <c r="X908" s="66">
        <v>685.7897999999999</v>
      </c>
      <c r="Y908" s="56">
        <v>0</v>
      </c>
      <c r="Z908" s="56">
        <v>0</v>
      </c>
      <c r="AA908" s="56">
        <v>0</v>
      </c>
      <c r="AB908" s="60">
        <f>H908+I908+K908+M908+O908+P908+Q908+R908+S908+T908+V908+X908+Y908+Z908+AA908</f>
        <v>4502.3722833333331</v>
      </c>
      <c r="AC908" s="142">
        <v>229.3</v>
      </c>
      <c r="AD908" s="56">
        <f>AC908+Y908+X908+V908</f>
        <v>915.08979999999997</v>
      </c>
      <c r="AE908" s="56">
        <f>H908+I908+K908+M908+O908+Q908+R908+S908+T908+Z908+AA908</f>
        <v>3816.5824833333331</v>
      </c>
      <c r="AF908" s="290">
        <f t="shared" si="353"/>
        <v>0.7</v>
      </c>
      <c r="AG908" s="291">
        <f>H908*AF908</f>
        <v>1715.6999999999998</v>
      </c>
      <c r="AH908" s="291"/>
      <c r="AI908" s="225">
        <v>800.6</v>
      </c>
      <c r="AJ908" s="244">
        <v>0.69999583843329261</v>
      </c>
      <c r="AK908" s="60">
        <v>1715.6898000000001</v>
      </c>
      <c r="AL908" s="56">
        <v>156</v>
      </c>
      <c r="AM908" s="441">
        <v>7.0999999999999994E-2</v>
      </c>
      <c r="AN908" s="56">
        <v>174</v>
      </c>
    </row>
    <row r="909" spans="2:40" s="1" customFormat="1" ht="15.75" customHeight="1" x14ac:dyDescent="0.25">
      <c r="B909" s="34">
        <v>897</v>
      </c>
      <c r="C909" s="666"/>
      <c r="D909" s="23" t="s">
        <v>786</v>
      </c>
      <c r="E909" s="59">
        <v>4</v>
      </c>
      <c r="F909" s="59">
        <v>25</v>
      </c>
      <c r="G909" s="59">
        <v>21</v>
      </c>
      <c r="H909" s="56">
        <v>1920.6999999999998</v>
      </c>
      <c r="I909" s="56">
        <v>75.599999999999994</v>
      </c>
      <c r="J909" s="100">
        <v>0.33232675587025573</v>
      </c>
      <c r="K909" s="56">
        <v>638.30000000000007</v>
      </c>
      <c r="L909" s="100">
        <v>0</v>
      </c>
      <c r="M909" s="56">
        <v>0</v>
      </c>
      <c r="N909" s="100">
        <v>0</v>
      </c>
      <c r="O909" s="56">
        <v>0</v>
      </c>
      <c r="P909" s="56">
        <v>0</v>
      </c>
      <c r="Q909" s="56">
        <v>0</v>
      </c>
      <c r="R909" s="56">
        <v>26</v>
      </c>
      <c r="S909" s="56">
        <v>4.2</v>
      </c>
      <c r="T909" s="56">
        <v>266.85098833333331</v>
      </c>
      <c r="U909" s="100">
        <v>0.27979999999999999</v>
      </c>
      <c r="V909" s="56"/>
      <c r="W909" s="100">
        <f t="shared" si="355"/>
        <v>0.27979999999999999</v>
      </c>
      <c r="X909" s="66">
        <v>537.41185999999993</v>
      </c>
      <c r="Y909" s="56">
        <v>0</v>
      </c>
      <c r="Z909" s="56">
        <v>0</v>
      </c>
      <c r="AA909" s="56">
        <v>0</v>
      </c>
      <c r="AB909" s="60">
        <f>H909+I909+K909+M909+O909+P909+Q909+R909+S909+T909+V909+X909+Y909+Z909+AA909</f>
        <v>3469.062848333333</v>
      </c>
      <c r="AC909" s="142">
        <v>176.7</v>
      </c>
      <c r="AD909" s="56">
        <f>AC909+Y909+X909+V909</f>
        <v>714.11185999999998</v>
      </c>
      <c r="AE909" s="56">
        <f>H909+I909+K909+M909+O909+Q909+R909+S909+T909+Z909+AA909</f>
        <v>2931.6509883333329</v>
      </c>
      <c r="AF909" s="290">
        <f t="shared" si="353"/>
        <v>0.7</v>
      </c>
      <c r="AG909" s="291">
        <f>H909*AF909</f>
        <v>1344.4899999999998</v>
      </c>
      <c r="AH909" s="291"/>
      <c r="AI909" s="225">
        <v>630.4</v>
      </c>
      <c r="AJ909" s="244">
        <v>0.70001138126724638</v>
      </c>
      <c r="AK909" s="60">
        <v>1344.5118600000001</v>
      </c>
      <c r="AL909" s="56"/>
      <c r="AM909" s="441">
        <v>0</v>
      </c>
      <c r="AN909" s="56">
        <v>0</v>
      </c>
    </row>
    <row r="910" spans="2:40" s="1" customFormat="1" ht="31.5" x14ac:dyDescent="0.25">
      <c r="B910" s="34">
        <v>898</v>
      </c>
      <c r="C910" s="470" t="s">
        <v>647</v>
      </c>
      <c r="D910" s="19" t="s">
        <v>712</v>
      </c>
      <c r="E910" s="106">
        <v>5</v>
      </c>
      <c r="F910" s="106">
        <v>29</v>
      </c>
      <c r="G910" s="106">
        <v>25</v>
      </c>
      <c r="H910" s="137">
        <v>2247.1999999999998</v>
      </c>
      <c r="I910" s="137">
        <v>82.4</v>
      </c>
      <c r="J910" s="98">
        <v>0.31314524741901034</v>
      </c>
      <c r="K910" s="137">
        <v>703.7</v>
      </c>
      <c r="L910" s="98">
        <v>0</v>
      </c>
      <c r="M910" s="137">
        <v>0</v>
      </c>
      <c r="N910" s="98">
        <v>0</v>
      </c>
      <c r="O910" s="137">
        <v>0</v>
      </c>
      <c r="P910" s="137">
        <v>0</v>
      </c>
      <c r="Q910" s="137">
        <v>0</v>
      </c>
      <c r="R910" s="137">
        <v>52</v>
      </c>
      <c r="S910" s="164">
        <v>8.5</v>
      </c>
      <c r="T910" s="164">
        <v>310.21388000000002</v>
      </c>
      <c r="U910" s="165">
        <v>0.27979999999999999</v>
      </c>
      <c r="V910" s="164"/>
      <c r="W910" s="165">
        <f t="shared" si="355"/>
        <v>0.27979999999999999</v>
      </c>
      <c r="X910" s="319">
        <v>628.76655999999991</v>
      </c>
      <c r="Y910" s="164">
        <v>0</v>
      </c>
      <c r="Z910" s="164">
        <v>0</v>
      </c>
      <c r="AA910" s="164">
        <v>0</v>
      </c>
      <c r="AB910" s="164">
        <f>H910+I910+K910+M910+O910+P910+Q910+R910+S910+T910+V910+X910+Y910+Z910+AA910</f>
        <v>4032.7804400000005</v>
      </c>
      <c r="AC910" s="151">
        <v>205.4</v>
      </c>
      <c r="AD910" s="164">
        <f>AC910+Y910+X910+V910</f>
        <v>834.16655999999989</v>
      </c>
      <c r="AE910" s="164">
        <f>H910+I910+K910+M910+O910+Q910+R910+S910+T910+Z910+AA910</f>
        <v>3404.0138800000004</v>
      </c>
      <c r="AF910" s="286">
        <f t="shared" si="353"/>
        <v>0.7</v>
      </c>
      <c r="AG910" s="287">
        <f>H910*AF910</f>
        <v>1573.0399999999997</v>
      </c>
      <c r="AH910" s="287"/>
      <c r="AI910" s="229">
        <v>738.9</v>
      </c>
      <c r="AJ910" s="242">
        <v>0.70001181915272337</v>
      </c>
      <c r="AK910" s="164">
        <v>1573.0665599999998</v>
      </c>
      <c r="AL910" s="164"/>
      <c r="AM910" s="439">
        <v>0</v>
      </c>
      <c r="AN910" s="164">
        <v>0</v>
      </c>
    </row>
    <row r="911" spans="2:40" s="1" customFormat="1" ht="15.75" x14ac:dyDescent="0.25">
      <c r="B911" s="34">
        <v>899</v>
      </c>
      <c r="C911" s="666" t="s">
        <v>648</v>
      </c>
      <c r="D911" s="26" t="s">
        <v>124</v>
      </c>
      <c r="E911" s="125">
        <f t="shared" ref="E911:AB911" si="373">SUM(E912:E913)</f>
        <v>7</v>
      </c>
      <c r="F911" s="125">
        <f t="shared" si="373"/>
        <v>37</v>
      </c>
      <c r="G911" s="125">
        <f t="shared" si="373"/>
        <v>36</v>
      </c>
      <c r="H911" s="57">
        <f t="shared" si="373"/>
        <v>3366.1000000000004</v>
      </c>
      <c r="I911" s="57">
        <f t="shared" si="373"/>
        <v>111.1</v>
      </c>
      <c r="J911" s="82">
        <f>K911/H911</f>
        <v>0.2794034639493776</v>
      </c>
      <c r="K911" s="57">
        <f t="shared" si="373"/>
        <v>940.5</v>
      </c>
      <c r="L911" s="82">
        <f>M911/H911</f>
        <v>0</v>
      </c>
      <c r="M911" s="57">
        <f t="shared" si="373"/>
        <v>0</v>
      </c>
      <c r="N911" s="82">
        <f t="shared" si="373"/>
        <v>0</v>
      </c>
      <c r="O911" s="57">
        <f t="shared" si="373"/>
        <v>0</v>
      </c>
      <c r="P911" s="57">
        <f t="shared" si="373"/>
        <v>0</v>
      </c>
      <c r="Q911" s="57">
        <f t="shared" si="373"/>
        <v>0</v>
      </c>
      <c r="R911" s="57">
        <f t="shared" si="373"/>
        <v>52</v>
      </c>
      <c r="S911" s="57">
        <f t="shared" si="373"/>
        <v>8.4</v>
      </c>
      <c r="T911" s="57">
        <f t="shared" si="373"/>
        <v>451.66123166666671</v>
      </c>
      <c r="U911" s="82">
        <f>V911/H911</f>
        <v>0</v>
      </c>
      <c r="V911" s="57">
        <f t="shared" si="373"/>
        <v>0</v>
      </c>
      <c r="W911" s="82">
        <f t="shared" si="355"/>
        <v>0.27979999999999994</v>
      </c>
      <c r="X911" s="57">
        <v>941.83477999999991</v>
      </c>
      <c r="Y911" s="57">
        <f t="shared" si="373"/>
        <v>0</v>
      </c>
      <c r="Z911" s="57">
        <f t="shared" si="373"/>
        <v>0</v>
      </c>
      <c r="AA911" s="57">
        <f t="shared" si="373"/>
        <v>0</v>
      </c>
      <c r="AB911" s="57">
        <f t="shared" si="373"/>
        <v>5871.5960116666665</v>
      </c>
      <c r="AC911" s="141">
        <f>SUM(AC912:AC913)</f>
        <v>299</v>
      </c>
      <c r="AD911" s="141">
        <f>SUM(AD912:AD913)</f>
        <v>1240.8347800000001</v>
      </c>
      <c r="AE911" s="141">
        <f>SUM(AE912:AE913)</f>
        <v>4929.7612316666655</v>
      </c>
      <c r="AF911" s="269">
        <f t="shared" si="353"/>
        <v>0.7</v>
      </c>
      <c r="AG911" s="270">
        <f>SUM(AG912:AG913)</f>
        <v>2356.2699999999995</v>
      </c>
      <c r="AH911" s="270"/>
      <c r="AI911" s="141">
        <v>1115.5</v>
      </c>
      <c r="AJ911" s="233">
        <v>0.70001924482338607</v>
      </c>
      <c r="AK911" s="57">
        <v>2356.3347800000001</v>
      </c>
      <c r="AL911" s="57"/>
      <c r="AM911" s="433">
        <v>0</v>
      </c>
      <c r="AN911" s="57">
        <v>0</v>
      </c>
    </row>
    <row r="912" spans="2:40" s="1" customFormat="1" ht="15.75" customHeight="1" x14ac:dyDescent="0.25">
      <c r="B912" s="34">
        <v>900</v>
      </c>
      <c r="C912" s="666"/>
      <c r="D912" s="23" t="s">
        <v>787</v>
      </c>
      <c r="E912" s="59">
        <v>4</v>
      </c>
      <c r="F912" s="59">
        <v>19</v>
      </c>
      <c r="G912" s="59">
        <v>18</v>
      </c>
      <c r="H912" s="56">
        <v>1620.1000000000001</v>
      </c>
      <c r="I912" s="56">
        <v>55.199999999999996</v>
      </c>
      <c r="J912" s="100">
        <v>0.27418060613542372</v>
      </c>
      <c r="K912" s="56">
        <v>444.20000000000005</v>
      </c>
      <c r="L912" s="100">
        <v>0</v>
      </c>
      <c r="M912" s="56">
        <v>0</v>
      </c>
      <c r="N912" s="100">
        <v>0</v>
      </c>
      <c r="O912" s="56">
        <v>0</v>
      </c>
      <c r="P912" s="56">
        <v>0</v>
      </c>
      <c r="Q912" s="56">
        <v>0</v>
      </c>
      <c r="R912" s="56">
        <v>26</v>
      </c>
      <c r="S912" s="56">
        <v>4.2</v>
      </c>
      <c r="T912" s="56">
        <v>216.91699833333334</v>
      </c>
      <c r="U912" s="100">
        <v>0.27979999999999999</v>
      </c>
      <c r="V912" s="56"/>
      <c r="W912" s="100">
        <f t="shared" si="355"/>
        <v>0.27979999999999999</v>
      </c>
      <c r="X912" s="66">
        <v>453.30398000000002</v>
      </c>
      <c r="Y912" s="56">
        <v>0</v>
      </c>
      <c r="Z912" s="56">
        <v>0</v>
      </c>
      <c r="AA912" s="56">
        <v>0</v>
      </c>
      <c r="AB912" s="60">
        <f>H912+I912+K912+M912+O912+P912+Q912+R912+S912+T912+V912+X912+Y912+Z912+AA912</f>
        <v>2819.9209783333331</v>
      </c>
      <c r="AC912" s="142">
        <v>143.6</v>
      </c>
      <c r="AD912" s="56">
        <f>AC912+Y912+X912+V912</f>
        <v>596.90398000000005</v>
      </c>
      <c r="AE912" s="56">
        <f>H912+I912+K912+M912+O912+Q912+R912+S912+T912+Z912+AA912</f>
        <v>2366.616998333333</v>
      </c>
      <c r="AF912" s="290">
        <f t="shared" si="353"/>
        <v>0.7</v>
      </c>
      <c r="AG912" s="291">
        <f>H912*AF912</f>
        <v>1134.07</v>
      </c>
      <c r="AH912" s="291"/>
      <c r="AI912" s="225">
        <v>537.20000000000005</v>
      </c>
      <c r="AJ912" s="244">
        <v>0.7000209740139498</v>
      </c>
      <c r="AK912" s="60">
        <v>1134.1039800000001</v>
      </c>
      <c r="AL912" s="56"/>
      <c r="AM912" s="441">
        <v>0</v>
      </c>
      <c r="AN912" s="56">
        <v>0</v>
      </c>
    </row>
    <row r="913" spans="2:40" s="1" customFormat="1" ht="15.75" x14ac:dyDescent="0.25">
      <c r="B913" s="34">
        <v>901</v>
      </c>
      <c r="C913" s="666"/>
      <c r="D913" s="23" t="s">
        <v>788</v>
      </c>
      <c r="E913" s="59">
        <v>3</v>
      </c>
      <c r="F913" s="59">
        <v>18</v>
      </c>
      <c r="G913" s="59">
        <v>18</v>
      </c>
      <c r="H913" s="56">
        <v>1746</v>
      </c>
      <c r="I913" s="56">
        <v>55.899999999999991</v>
      </c>
      <c r="J913" s="100">
        <v>0.28424971363115692</v>
      </c>
      <c r="K913" s="56">
        <v>496.29999999999995</v>
      </c>
      <c r="L913" s="100">
        <v>0</v>
      </c>
      <c r="M913" s="56">
        <v>0</v>
      </c>
      <c r="N913" s="100">
        <v>0</v>
      </c>
      <c r="O913" s="56">
        <v>0</v>
      </c>
      <c r="P913" s="56">
        <v>0</v>
      </c>
      <c r="Q913" s="56">
        <v>0</v>
      </c>
      <c r="R913" s="56">
        <v>26</v>
      </c>
      <c r="S913" s="56">
        <v>4.2</v>
      </c>
      <c r="T913" s="56">
        <v>234.74423333333334</v>
      </c>
      <c r="U913" s="100">
        <v>0.27979999999999999</v>
      </c>
      <c r="V913" s="56"/>
      <c r="W913" s="100">
        <f t="shared" si="355"/>
        <v>0.27979999999999999</v>
      </c>
      <c r="X913" s="66">
        <v>488.53079999999994</v>
      </c>
      <c r="Y913" s="56">
        <v>0</v>
      </c>
      <c r="Z913" s="56">
        <v>0</v>
      </c>
      <c r="AA913" s="56">
        <v>0</v>
      </c>
      <c r="AB913" s="60">
        <f>H913+I913+K913+M913+O913+P913+Q913+R913+S913+T913+V913+X913+Y913+Z913+AA913</f>
        <v>3051.675033333333</v>
      </c>
      <c r="AC913" s="142">
        <v>155.4</v>
      </c>
      <c r="AD913" s="56">
        <f>AC913+Y913+X913+V913</f>
        <v>643.93079999999998</v>
      </c>
      <c r="AE913" s="56">
        <f>H913+I913+K913+M913+O913+Q913+R913+S913+T913+Z913+AA913</f>
        <v>2563.144233333333</v>
      </c>
      <c r="AF913" s="290">
        <f t="shared" si="353"/>
        <v>0.7</v>
      </c>
      <c r="AG913" s="291">
        <f>H913*AF913</f>
        <v>1222.1999999999998</v>
      </c>
      <c r="AH913" s="291"/>
      <c r="AI913" s="225">
        <v>578.29999999999995</v>
      </c>
      <c r="AJ913" s="244">
        <v>0.70001764032073299</v>
      </c>
      <c r="AK913" s="60">
        <v>1222.2307999999998</v>
      </c>
      <c r="AL913" s="56"/>
      <c r="AM913" s="441">
        <v>0</v>
      </c>
      <c r="AN913" s="56">
        <v>0</v>
      </c>
    </row>
    <row r="914" spans="2:40" s="1" customFormat="1" ht="15.75" x14ac:dyDescent="0.25">
      <c r="B914" s="34">
        <v>902</v>
      </c>
      <c r="C914" s="666" t="s">
        <v>649</v>
      </c>
      <c r="D914" s="26" t="s">
        <v>124</v>
      </c>
      <c r="E914" s="125">
        <f t="shared" ref="E914:AB914" si="374">SUM(E915:E917)</f>
        <v>7</v>
      </c>
      <c r="F914" s="125">
        <f t="shared" si="374"/>
        <v>50</v>
      </c>
      <c r="G914" s="125">
        <f t="shared" si="374"/>
        <v>45</v>
      </c>
      <c r="H914" s="57">
        <f t="shared" si="374"/>
        <v>4298.6200000000008</v>
      </c>
      <c r="I914" s="57">
        <f t="shared" si="374"/>
        <v>175.29999999999998</v>
      </c>
      <c r="J914" s="82">
        <f>K914/H914</f>
        <v>0.3372012413286124</v>
      </c>
      <c r="K914" s="57">
        <f t="shared" si="374"/>
        <v>1449.5</v>
      </c>
      <c r="L914" s="82">
        <f>M914/H914</f>
        <v>0</v>
      </c>
      <c r="M914" s="57">
        <f t="shared" si="374"/>
        <v>0</v>
      </c>
      <c r="N914" s="82">
        <f t="shared" si="374"/>
        <v>0</v>
      </c>
      <c r="O914" s="57">
        <f t="shared" si="374"/>
        <v>0</v>
      </c>
      <c r="P914" s="57">
        <f t="shared" si="374"/>
        <v>0</v>
      </c>
      <c r="Q914" s="57">
        <f t="shared" si="374"/>
        <v>0</v>
      </c>
      <c r="R914" s="57">
        <f t="shared" si="374"/>
        <v>78</v>
      </c>
      <c r="S914" s="57">
        <f t="shared" si="374"/>
        <v>12.600000000000001</v>
      </c>
      <c r="T914" s="57">
        <f t="shared" si="374"/>
        <v>601.39782300000002</v>
      </c>
      <c r="U914" s="82">
        <f>V914/H914</f>
        <v>0</v>
      </c>
      <c r="V914" s="57">
        <f t="shared" si="374"/>
        <v>0</v>
      </c>
      <c r="W914" s="82">
        <f t="shared" si="355"/>
        <v>0.27979999999999994</v>
      </c>
      <c r="X914" s="57">
        <v>1202.753876</v>
      </c>
      <c r="Y914" s="57">
        <f t="shared" si="374"/>
        <v>0</v>
      </c>
      <c r="Z914" s="57">
        <f t="shared" si="374"/>
        <v>0</v>
      </c>
      <c r="AA914" s="57">
        <f t="shared" si="374"/>
        <v>0</v>
      </c>
      <c r="AB914" s="57">
        <f t="shared" si="374"/>
        <v>7818.1716990000004</v>
      </c>
      <c r="AC914" s="141">
        <f>SUM(AC915:AC917)</f>
        <v>398.2</v>
      </c>
      <c r="AD914" s="141">
        <f>SUM(AD915:AD917)</f>
        <v>1600.953876</v>
      </c>
      <c r="AE914" s="141">
        <f>SUM(AE915:AE917)</f>
        <v>6615.4178229999998</v>
      </c>
      <c r="AF914" s="269">
        <f t="shared" si="353"/>
        <v>0.7</v>
      </c>
      <c r="AG914" s="270">
        <f>SUM(AG915:AG917)</f>
        <v>3009.0340000000001</v>
      </c>
      <c r="AH914" s="270"/>
      <c r="AI914" s="141">
        <v>1408.1</v>
      </c>
      <c r="AJ914" s="233">
        <v>0.70000462380950146</v>
      </c>
      <c r="AK914" s="57">
        <v>3009.0538759999999</v>
      </c>
      <c r="AL914" s="57"/>
      <c r="AM914" s="433">
        <v>0</v>
      </c>
      <c r="AN914" s="57">
        <v>0</v>
      </c>
    </row>
    <row r="915" spans="2:40" s="1" customFormat="1" ht="15.75" x14ac:dyDescent="0.25">
      <c r="B915" s="34">
        <v>903</v>
      </c>
      <c r="C915" s="666"/>
      <c r="D915" s="23" t="s">
        <v>848</v>
      </c>
      <c r="E915" s="59">
        <v>2</v>
      </c>
      <c r="F915" s="59">
        <v>18</v>
      </c>
      <c r="G915" s="59">
        <v>16</v>
      </c>
      <c r="H915" s="56">
        <v>1554.0200000000002</v>
      </c>
      <c r="I915" s="56">
        <v>74.5</v>
      </c>
      <c r="J915" s="100">
        <v>0.39941570893553485</v>
      </c>
      <c r="K915" s="56">
        <v>620.69999999999993</v>
      </c>
      <c r="L915" s="100">
        <v>0</v>
      </c>
      <c r="M915" s="56">
        <v>0</v>
      </c>
      <c r="N915" s="100">
        <v>0</v>
      </c>
      <c r="O915" s="56">
        <v>0</v>
      </c>
      <c r="P915" s="56">
        <v>0</v>
      </c>
      <c r="Q915" s="56">
        <v>0</v>
      </c>
      <c r="R915" s="56">
        <v>26</v>
      </c>
      <c r="S915" s="56">
        <v>4.2</v>
      </c>
      <c r="T915" s="56">
        <v>226.18623300000002</v>
      </c>
      <c r="U915" s="100">
        <v>0.27979999999999994</v>
      </c>
      <c r="V915" s="56"/>
      <c r="W915" s="100">
        <f t="shared" si="355"/>
        <v>0.27979999999999994</v>
      </c>
      <c r="X915" s="66">
        <v>434.814796</v>
      </c>
      <c r="Y915" s="56">
        <v>0</v>
      </c>
      <c r="Z915" s="56">
        <v>0</v>
      </c>
      <c r="AA915" s="56">
        <v>0</v>
      </c>
      <c r="AB915" s="60">
        <f>H915+I915+K915+M915+O915+P915+Q915+R915+S915+T915+V915+X915+Y915+Z915+AA915</f>
        <v>2940.4210290000001</v>
      </c>
      <c r="AC915" s="142">
        <v>149.80000000000001</v>
      </c>
      <c r="AD915" s="56">
        <f>AC915+Y915+X915+V915</f>
        <v>584.61479600000007</v>
      </c>
      <c r="AE915" s="56">
        <f>H915+I915+K915+M915+O915+Q915+R915+S915+T915+Z915+AA915</f>
        <v>2505.606233</v>
      </c>
      <c r="AF915" s="290">
        <f t="shared" si="353"/>
        <v>0.7</v>
      </c>
      <c r="AG915" s="291">
        <f>H915*AF915</f>
        <v>1087.8140000000001</v>
      </c>
      <c r="AH915" s="291"/>
      <c r="AI915" s="225">
        <v>503.2</v>
      </c>
      <c r="AJ915" s="244">
        <v>0.70000051221991988</v>
      </c>
      <c r="AK915" s="60">
        <v>1087.8147960000001</v>
      </c>
      <c r="AL915" s="56"/>
      <c r="AM915" s="441">
        <v>0</v>
      </c>
      <c r="AN915" s="56">
        <v>0</v>
      </c>
    </row>
    <row r="916" spans="2:40" s="1" customFormat="1" ht="15.75" customHeight="1" x14ac:dyDescent="0.25">
      <c r="B916" s="34">
        <v>904</v>
      </c>
      <c r="C916" s="666"/>
      <c r="D916" s="23" t="s">
        <v>789</v>
      </c>
      <c r="E916" s="59">
        <v>2</v>
      </c>
      <c r="F916" s="59">
        <v>17</v>
      </c>
      <c r="G916" s="59">
        <v>15</v>
      </c>
      <c r="H916" s="56">
        <v>1361.2</v>
      </c>
      <c r="I916" s="56">
        <v>51.6</v>
      </c>
      <c r="J916" s="100">
        <v>0.3128856890978548</v>
      </c>
      <c r="K916" s="56">
        <v>425.9</v>
      </c>
      <c r="L916" s="100">
        <v>0</v>
      </c>
      <c r="M916" s="56">
        <v>0</v>
      </c>
      <c r="N916" s="100">
        <v>0</v>
      </c>
      <c r="O916" s="56">
        <v>0</v>
      </c>
      <c r="P916" s="56">
        <v>0</v>
      </c>
      <c r="Q916" s="56">
        <v>0</v>
      </c>
      <c r="R916" s="56">
        <v>26</v>
      </c>
      <c r="S916" s="56">
        <v>4.2</v>
      </c>
      <c r="T916" s="56">
        <v>187.48031333333333</v>
      </c>
      <c r="U916" s="100">
        <v>0.27980000000000005</v>
      </c>
      <c r="V916" s="56"/>
      <c r="W916" s="100">
        <f t="shared" si="355"/>
        <v>0.27980000000000005</v>
      </c>
      <c r="X916" s="66">
        <v>380.86376000000007</v>
      </c>
      <c r="Y916" s="56">
        <v>0</v>
      </c>
      <c r="Z916" s="56">
        <v>0</v>
      </c>
      <c r="AA916" s="56">
        <v>0</v>
      </c>
      <c r="AB916" s="60">
        <f>H916+I916+K916+M916+O916+P916+Q916+R916+S916+T916+V916+X916+Y916+Z916+AA916</f>
        <v>2437.2440733333333</v>
      </c>
      <c r="AC916" s="142">
        <v>124.1</v>
      </c>
      <c r="AD916" s="56">
        <f>AC916+Y916+X916+V916</f>
        <v>504.96376000000009</v>
      </c>
      <c r="AE916" s="56">
        <f>H916+I916+K916+M916+O916+Q916+R916+S916+T916+Z916+AA916</f>
        <v>2056.3803133333331</v>
      </c>
      <c r="AF916" s="290">
        <f t="shared" si="353"/>
        <v>0.7</v>
      </c>
      <c r="AG916" s="291">
        <f>H916*AF916</f>
        <v>952.83999999999992</v>
      </c>
      <c r="AH916" s="291"/>
      <c r="AI916" s="225">
        <v>447.9</v>
      </c>
      <c r="AJ916" s="244">
        <v>0.70001745518660008</v>
      </c>
      <c r="AK916" s="60">
        <v>952.86376000000007</v>
      </c>
      <c r="AL916" s="56"/>
      <c r="AM916" s="441">
        <v>0</v>
      </c>
      <c r="AN916" s="56">
        <v>0</v>
      </c>
    </row>
    <row r="917" spans="2:40" s="1" customFormat="1" ht="15.75" x14ac:dyDescent="0.25">
      <c r="B917" s="34">
        <v>905</v>
      </c>
      <c r="C917" s="666"/>
      <c r="D917" s="23" t="s">
        <v>790</v>
      </c>
      <c r="E917" s="59">
        <v>3</v>
      </c>
      <c r="F917" s="59">
        <v>15</v>
      </c>
      <c r="G917" s="59">
        <v>14</v>
      </c>
      <c r="H917" s="56">
        <v>1383.4</v>
      </c>
      <c r="I917" s="56">
        <v>49.199999999999996</v>
      </c>
      <c r="J917" s="100">
        <v>0.29123897643487057</v>
      </c>
      <c r="K917" s="56">
        <v>402.9</v>
      </c>
      <c r="L917" s="100">
        <v>0</v>
      </c>
      <c r="M917" s="56">
        <v>0</v>
      </c>
      <c r="N917" s="100">
        <v>0</v>
      </c>
      <c r="O917" s="56">
        <v>0</v>
      </c>
      <c r="P917" s="56">
        <v>0</v>
      </c>
      <c r="Q917" s="56">
        <v>0</v>
      </c>
      <c r="R917" s="56">
        <v>26</v>
      </c>
      <c r="S917" s="56">
        <v>4.2</v>
      </c>
      <c r="T917" s="56">
        <v>187.73127666666667</v>
      </c>
      <c r="U917" s="100">
        <v>0.27979999999999994</v>
      </c>
      <c r="V917" s="56"/>
      <c r="W917" s="100">
        <f t="shared" si="355"/>
        <v>0.27979999999999994</v>
      </c>
      <c r="X917" s="66">
        <v>387.07531999999998</v>
      </c>
      <c r="Y917" s="56">
        <v>0</v>
      </c>
      <c r="Z917" s="56">
        <v>0</v>
      </c>
      <c r="AA917" s="56">
        <v>0</v>
      </c>
      <c r="AB917" s="60">
        <f>H917+I917+K917+M917+O917+P917+Q917+R917+S917+T917+V917+X917+Y917+Z917+AA917</f>
        <v>2440.5065966666666</v>
      </c>
      <c r="AC917" s="142">
        <v>124.3</v>
      </c>
      <c r="AD917" s="56">
        <f>AC917+Y917+X917+V917</f>
        <v>511.37531999999999</v>
      </c>
      <c r="AE917" s="56">
        <f>H917+I917+K917+M917+O917+Q917+R917+S917+T917+Z917+AA917</f>
        <v>2053.4312766666667</v>
      </c>
      <c r="AF917" s="290">
        <f t="shared" si="353"/>
        <v>0.7</v>
      </c>
      <c r="AG917" s="291">
        <f>H917*AF917</f>
        <v>968.38</v>
      </c>
      <c r="AH917" s="291"/>
      <c r="AI917" s="225">
        <v>457</v>
      </c>
      <c r="AJ917" s="244">
        <v>0.69999661703050453</v>
      </c>
      <c r="AK917" s="60">
        <v>968.37531999999999</v>
      </c>
      <c r="AL917" s="56"/>
      <c r="AM917" s="441">
        <v>0</v>
      </c>
      <c r="AN917" s="56">
        <v>0</v>
      </c>
    </row>
    <row r="918" spans="2:40" s="1" customFormat="1" ht="15.75" x14ac:dyDescent="0.25">
      <c r="B918" s="34">
        <v>906</v>
      </c>
      <c r="C918" s="666" t="s">
        <v>650</v>
      </c>
      <c r="D918" s="26" t="s">
        <v>124</v>
      </c>
      <c r="E918" s="125">
        <f t="shared" ref="E918:AB918" si="375">SUM(E919:E921)</f>
        <v>11</v>
      </c>
      <c r="F918" s="125">
        <f t="shared" si="375"/>
        <v>81.5</v>
      </c>
      <c r="G918" s="125">
        <f t="shared" si="375"/>
        <v>67.5</v>
      </c>
      <c r="H918" s="57">
        <f t="shared" si="375"/>
        <v>6299.9</v>
      </c>
      <c r="I918" s="57">
        <f t="shared" si="375"/>
        <v>197.50000000000003</v>
      </c>
      <c r="J918" s="82">
        <f>K918/H918</f>
        <v>0.28054413562120034</v>
      </c>
      <c r="K918" s="57">
        <f t="shared" si="375"/>
        <v>1767.4</v>
      </c>
      <c r="L918" s="82">
        <f>M918/H918</f>
        <v>7.2382101303195296E-3</v>
      </c>
      <c r="M918" s="57">
        <f t="shared" si="375"/>
        <v>45.6</v>
      </c>
      <c r="N918" s="82">
        <f t="shared" si="375"/>
        <v>0</v>
      </c>
      <c r="O918" s="57">
        <f t="shared" si="375"/>
        <v>0</v>
      </c>
      <c r="P918" s="57">
        <f t="shared" si="375"/>
        <v>0</v>
      </c>
      <c r="Q918" s="57">
        <f t="shared" si="375"/>
        <v>0</v>
      </c>
      <c r="R918" s="57">
        <f t="shared" si="375"/>
        <v>117.1</v>
      </c>
      <c r="S918" s="57">
        <f t="shared" si="375"/>
        <v>19</v>
      </c>
      <c r="T918" s="57">
        <f t="shared" si="375"/>
        <v>846.96766833333334</v>
      </c>
      <c r="U918" s="82">
        <f>V918/H918</f>
        <v>0</v>
      </c>
      <c r="V918" s="57">
        <f t="shared" si="375"/>
        <v>0</v>
      </c>
      <c r="W918" s="82">
        <f t="shared" si="355"/>
        <v>0.27979999999999999</v>
      </c>
      <c r="X918" s="57">
        <v>1762.7120199999999</v>
      </c>
      <c r="Y918" s="57">
        <f t="shared" si="375"/>
        <v>0</v>
      </c>
      <c r="Z918" s="57">
        <f t="shared" si="375"/>
        <v>0</v>
      </c>
      <c r="AA918" s="57">
        <f t="shared" si="375"/>
        <v>0</v>
      </c>
      <c r="AB918" s="57">
        <f t="shared" si="375"/>
        <v>11056.179688333334</v>
      </c>
      <c r="AC918" s="141">
        <f>SUM(AC919:AC921)</f>
        <v>563</v>
      </c>
      <c r="AD918" s="141">
        <f>SUM(AD919:AD921)</f>
        <v>2325.7120199999999</v>
      </c>
      <c r="AE918" s="141">
        <f>SUM(AE919:AE921)</f>
        <v>9293.4676683333346</v>
      </c>
      <c r="AF918" s="269">
        <f t="shared" ref="AF918:AF981" si="376">$AF$6</f>
        <v>0.7</v>
      </c>
      <c r="AG918" s="270">
        <f>SUM(AG919:AG921)</f>
        <v>4409.9299999999994</v>
      </c>
      <c r="AH918" s="270"/>
      <c r="AI918" s="141">
        <v>2084.1999999999998</v>
      </c>
      <c r="AJ918" s="233">
        <v>0.69999714598644425</v>
      </c>
      <c r="AK918" s="57">
        <v>4409.9120199999998</v>
      </c>
      <c r="AL918" s="57"/>
      <c r="AM918" s="433">
        <v>0</v>
      </c>
      <c r="AN918" s="57">
        <v>162</v>
      </c>
    </row>
    <row r="919" spans="2:40" s="1" customFormat="1" ht="15.75" x14ac:dyDescent="0.25">
      <c r="B919" s="34">
        <v>907</v>
      </c>
      <c r="C919" s="666"/>
      <c r="D919" s="23" t="s">
        <v>791</v>
      </c>
      <c r="E919" s="59">
        <v>3</v>
      </c>
      <c r="F919" s="59">
        <v>17</v>
      </c>
      <c r="G919" s="59">
        <v>16</v>
      </c>
      <c r="H919" s="56">
        <v>1511.5</v>
      </c>
      <c r="I919" s="56">
        <v>56.7</v>
      </c>
      <c r="J919" s="100">
        <v>0.28653655309295406</v>
      </c>
      <c r="K919" s="56">
        <v>433.1</v>
      </c>
      <c r="L919" s="100">
        <v>0</v>
      </c>
      <c r="M919" s="56">
        <v>0</v>
      </c>
      <c r="N919" s="100">
        <v>0</v>
      </c>
      <c r="O919" s="56">
        <v>0</v>
      </c>
      <c r="P919" s="56">
        <v>0</v>
      </c>
      <c r="Q919" s="56">
        <v>0</v>
      </c>
      <c r="R919" s="56">
        <v>26</v>
      </c>
      <c r="S919" s="56">
        <v>4.2</v>
      </c>
      <c r="T919" s="56">
        <v>204.53480833333333</v>
      </c>
      <c r="U919" s="100">
        <v>0.27979999999999999</v>
      </c>
      <c r="V919" s="56"/>
      <c r="W919" s="100">
        <f t="shared" si="355"/>
        <v>0.27979999999999999</v>
      </c>
      <c r="X919" s="66">
        <v>422.91769999999997</v>
      </c>
      <c r="Y919" s="56">
        <v>0</v>
      </c>
      <c r="Z919" s="56">
        <v>0</v>
      </c>
      <c r="AA919" s="56">
        <v>0</v>
      </c>
      <c r="AB919" s="60">
        <f>H919+I919+K919+M919+O919+P919+Q919+R919+S919+T919+V919+X919+Y919+Z919+AA919</f>
        <v>2658.9525083333338</v>
      </c>
      <c r="AC919" s="142">
        <v>135.4</v>
      </c>
      <c r="AD919" s="56">
        <f>AC919+Y919+X919+V919</f>
        <v>558.31769999999995</v>
      </c>
      <c r="AE919" s="56">
        <f>H919+I919+K919+M919+O919+Q919+R919+S919+T919+Z919+AA919</f>
        <v>2236.0348083333338</v>
      </c>
      <c r="AF919" s="290">
        <f t="shared" si="376"/>
        <v>0.7</v>
      </c>
      <c r="AG919" s="291">
        <f>H919*AF919</f>
        <v>1058.05</v>
      </c>
      <c r="AH919" s="291"/>
      <c r="AI919" s="225">
        <v>499.7</v>
      </c>
      <c r="AJ919" s="244">
        <v>0.69997863049950371</v>
      </c>
      <c r="AK919" s="60">
        <v>1058.0176999999999</v>
      </c>
      <c r="AL919" s="56"/>
      <c r="AM919" s="441">
        <v>0</v>
      </c>
      <c r="AN919" s="56">
        <v>0</v>
      </c>
    </row>
    <row r="920" spans="2:40" s="1" customFormat="1" ht="15.75" customHeight="1" x14ac:dyDescent="0.25">
      <c r="B920" s="34">
        <v>908</v>
      </c>
      <c r="C920" s="666"/>
      <c r="D920" s="23" t="s">
        <v>792</v>
      </c>
      <c r="E920" s="59">
        <v>5</v>
      </c>
      <c r="F920" s="59">
        <v>47.5</v>
      </c>
      <c r="G920" s="59">
        <v>35.5</v>
      </c>
      <c r="H920" s="56">
        <v>3177.0999999999995</v>
      </c>
      <c r="I920" s="56">
        <v>105.4</v>
      </c>
      <c r="J920" s="100">
        <v>0.30738723993579053</v>
      </c>
      <c r="K920" s="56">
        <v>976.6</v>
      </c>
      <c r="L920" s="100">
        <v>1.4352711592332633E-2</v>
      </c>
      <c r="M920" s="56">
        <v>45.6</v>
      </c>
      <c r="N920" s="100">
        <v>0</v>
      </c>
      <c r="O920" s="56">
        <v>0</v>
      </c>
      <c r="P920" s="56">
        <v>0</v>
      </c>
      <c r="Q920" s="56">
        <v>0</v>
      </c>
      <c r="R920" s="56">
        <v>65.099999999999994</v>
      </c>
      <c r="S920" s="56">
        <v>10.6</v>
      </c>
      <c r="T920" s="56">
        <v>435.31271500000003</v>
      </c>
      <c r="U920" s="100">
        <v>0.27979999999999999</v>
      </c>
      <c r="V920" s="56"/>
      <c r="W920" s="100">
        <f t="shared" si="355"/>
        <v>0.27979999999999999</v>
      </c>
      <c r="X920" s="66">
        <v>888.9525799999999</v>
      </c>
      <c r="Y920" s="56">
        <v>0</v>
      </c>
      <c r="Z920" s="56">
        <v>0</v>
      </c>
      <c r="AA920" s="56">
        <v>0</v>
      </c>
      <c r="AB920" s="60">
        <f>H920+I920+K920+M920+O920+P920+Q920+R920+S920+T920+V920+X920+Y920+Z920+AA920</f>
        <v>5704.6652950000007</v>
      </c>
      <c r="AC920" s="142">
        <v>290.5</v>
      </c>
      <c r="AD920" s="56">
        <f>AC920+Y920+X920+V920</f>
        <v>1179.4525799999999</v>
      </c>
      <c r="AE920" s="56">
        <f>H920+I920+K920+M920+O920+Q920+R920+S920+T920+Z920+AA920</f>
        <v>4815.7127150000006</v>
      </c>
      <c r="AF920" s="290">
        <f t="shared" si="376"/>
        <v>0.7</v>
      </c>
      <c r="AG920" s="291">
        <f>H920*AF920</f>
        <v>2223.9699999999993</v>
      </c>
      <c r="AH920" s="291"/>
      <c r="AI920" s="225">
        <v>1044.5</v>
      </c>
      <c r="AJ920" s="244">
        <v>0.69999451701236992</v>
      </c>
      <c r="AK920" s="60">
        <v>2223.9525800000001</v>
      </c>
      <c r="AL920" s="56">
        <v>138</v>
      </c>
      <c r="AM920" s="441">
        <v>5.0999999999999997E-2</v>
      </c>
      <c r="AN920" s="56">
        <v>162</v>
      </c>
    </row>
    <row r="921" spans="2:40" s="1" customFormat="1" ht="15.75" x14ac:dyDescent="0.25">
      <c r="B921" s="34">
        <v>909</v>
      </c>
      <c r="C921" s="666"/>
      <c r="D921" s="23" t="s">
        <v>793</v>
      </c>
      <c r="E921" s="59">
        <v>3</v>
      </c>
      <c r="F921" s="59">
        <v>17</v>
      </c>
      <c r="G921" s="59">
        <v>16</v>
      </c>
      <c r="H921" s="56">
        <v>1611.3</v>
      </c>
      <c r="I921" s="56">
        <v>35.400000000000006</v>
      </c>
      <c r="J921" s="100">
        <v>0.22199466269471851</v>
      </c>
      <c r="K921" s="56">
        <v>357.69999999999993</v>
      </c>
      <c r="L921" s="100">
        <v>0</v>
      </c>
      <c r="M921" s="56">
        <v>0</v>
      </c>
      <c r="N921" s="100">
        <v>0</v>
      </c>
      <c r="O921" s="56">
        <v>0</v>
      </c>
      <c r="P921" s="56">
        <v>0</v>
      </c>
      <c r="Q921" s="56">
        <v>0</v>
      </c>
      <c r="R921" s="56">
        <v>26</v>
      </c>
      <c r="S921" s="56">
        <v>4.2</v>
      </c>
      <c r="T921" s="56">
        <v>207.12014500000001</v>
      </c>
      <c r="U921" s="100">
        <v>0.27979999999999999</v>
      </c>
      <c r="V921" s="56"/>
      <c r="W921" s="100">
        <f t="shared" ref="W921:W984" si="377">X921/H921</f>
        <v>0.27979999999999999</v>
      </c>
      <c r="X921" s="66">
        <v>450.84173999999996</v>
      </c>
      <c r="Y921" s="56">
        <v>0</v>
      </c>
      <c r="Z921" s="56">
        <v>0</v>
      </c>
      <c r="AA921" s="56">
        <v>0</v>
      </c>
      <c r="AB921" s="60">
        <f>H921+I921+K921+M921+O921+P921+Q921+R921+S921+T921+V921+X921+Y921+Z921+AA921</f>
        <v>2692.5618850000001</v>
      </c>
      <c r="AC921" s="142">
        <v>137.1</v>
      </c>
      <c r="AD921" s="56">
        <f>AC921+Y921+X921+V921</f>
        <v>587.94173999999998</v>
      </c>
      <c r="AE921" s="56">
        <f>H921+I921+K921+M921+O921+Q921+R921+S921+T921+Z921+AA921</f>
        <v>2241.7201450000002</v>
      </c>
      <c r="AF921" s="290">
        <f t="shared" si="376"/>
        <v>0.7</v>
      </c>
      <c r="AG921" s="291">
        <f>H921*AF921</f>
        <v>1127.9099999999999</v>
      </c>
      <c r="AH921" s="291"/>
      <c r="AI921" s="225">
        <v>540</v>
      </c>
      <c r="AJ921" s="244">
        <v>0.70001969838018996</v>
      </c>
      <c r="AK921" s="60">
        <v>1127.94174</v>
      </c>
      <c r="AL921" s="56"/>
      <c r="AM921" s="441">
        <v>0</v>
      </c>
      <c r="AN921" s="56">
        <v>0</v>
      </c>
    </row>
    <row r="922" spans="2:40" s="1" customFormat="1" ht="15.75" x14ac:dyDescent="0.25">
      <c r="B922" s="34">
        <v>910</v>
      </c>
      <c r="C922" s="666" t="s">
        <v>651</v>
      </c>
      <c r="D922" s="26" t="s">
        <v>124</v>
      </c>
      <c r="E922" s="125">
        <f t="shared" ref="E922:AB922" si="378">SUM(E923:E924)</f>
        <v>5</v>
      </c>
      <c r="F922" s="125">
        <f t="shared" si="378"/>
        <v>34</v>
      </c>
      <c r="G922" s="125">
        <f t="shared" si="378"/>
        <v>33</v>
      </c>
      <c r="H922" s="57">
        <f t="shared" si="378"/>
        <v>2990.1</v>
      </c>
      <c r="I922" s="57">
        <f t="shared" si="378"/>
        <v>116.69999999999999</v>
      </c>
      <c r="J922" s="82">
        <f>K922/H922</f>
        <v>0.28119460887595732</v>
      </c>
      <c r="K922" s="57">
        <f t="shared" si="378"/>
        <v>840.8</v>
      </c>
      <c r="L922" s="82">
        <f>M922/H922</f>
        <v>0</v>
      </c>
      <c r="M922" s="57">
        <f t="shared" si="378"/>
        <v>0</v>
      </c>
      <c r="N922" s="82">
        <f t="shared" si="378"/>
        <v>0</v>
      </c>
      <c r="O922" s="57">
        <f t="shared" si="378"/>
        <v>0</v>
      </c>
      <c r="P922" s="57">
        <f t="shared" si="378"/>
        <v>0</v>
      </c>
      <c r="Q922" s="57">
        <f t="shared" si="378"/>
        <v>0</v>
      </c>
      <c r="R922" s="57">
        <f t="shared" si="378"/>
        <v>52</v>
      </c>
      <c r="S922" s="57">
        <f t="shared" si="378"/>
        <v>8.4</v>
      </c>
      <c r="T922" s="57">
        <f t="shared" si="378"/>
        <v>403.71916499999998</v>
      </c>
      <c r="U922" s="82">
        <f>V922/H922</f>
        <v>0</v>
      </c>
      <c r="V922" s="57">
        <f t="shared" si="378"/>
        <v>0</v>
      </c>
      <c r="W922" s="82">
        <f t="shared" si="377"/>
        <v>0.27979999999999999</v>
      </c>
      <c r="X922" s="57">
        <v>836.62997999999993</v>
      </c>
      <c r="Y922" s="57">
        <f t="shared" si="378"/>
        <v>0</v>
      </c>
      <c r="Z922" s="57">
        <f t="shared" si="378"/>
        <v>0</v>
      </c>
      <c r="AA922" s="57">
        <f t="shared" si="378"/>
        <v>0</v>
      </c>
      <c r="AB922" s="57">
        <f t="shared" si="378"/>
        <v>5248.3491450000001</v>
      </c>
      <c r="AC922" s="141">
        <f>SUM(AC923:AC924)</f>
        <v>267.2</v>
      </c>
      <c r="AD922" s="141">
        <f>SUM(AD923:AD924)</f>
        <v>1103.82998</v>
      </c>
      <c r="AE922" s="141">
        <f>SUM(AE923:AE924)</f>
        <v>4411.7191650000004</v>
      </c>
      <c r="AF922" s="269">
        <f t="shared" si="376"/>
        <v>0.7</v>
      </c>
      <c r="AG922" s="270">
        <f>SUM(AG923:AG924)</f>
        <v>2093.0699999999997</v>
      </c>
      <c r="AH922" s="270"/>
      <c r="AI922" s="141">
        <v>989.30000000000007</v>
      </c>
      <c r="AJ922" s="233">
        <v>0.70002005952978164</v>
      </c>
      <c r="AK922" s="57">
        <v>2093.1299800000002</v>
      </c>
      <c r="AL922" s="57"/>
      <c r="AM922" s="433">
        <v>0</v>
      </c>
      <c r="AN922" s="57">
        <v>0</v>
      </c>
    </row>
    <row r="923" spans="2:40" s="1" customFormat="1" ht="15.75" x14ac:dyDescent="0.25">
      <c r="B923" s="34">
        <v>911</v>
      </c>
      <c r="C923" s="666"/>
      <c r="D923" s="23" t="s">
        <v>849</v>
      </c>
      <c r="E923" s="59">
        <v>2</v>
      </c>
      <c r="F923" s="59">
        <v>17</v>
      </c>
      <c r="G923" s="59">
        <v>17</v>
      </c>
      <c r="H923" s="56">
        <v>1583</v>
      </c>
      <c r="I923" s="56">
        <v>67.8</v>
      </c>
      <c r="J923" s="100">
        <v>0.34775742261528741</v>
      </c>
      <c r="K923" s="56">
        <v>550.5</v>
      </c>
      <c r="L923" s="100">
        <v>0</v>
      </c>
      <c r="M923" s="56">
        <v>0</v>
      </c>
      <c r="N923" s="100">
        <v>0</v>
      </c>
      <c r="O923" s="56">
        <v>0</v>
      </c>
      <c r="P923" s="56">
        <v>0</v>
      </c>
      <c r="Q923" s="56">
        <v>0</v>
      </c>
      <c r="R923" s="56">
        <v>26</v>
      </c>
      <c r="S923" s="56">
        <v>4.2</v>
      </c>
      <c r="T923" s="56">
        <v>222.86861666666667</v>
      </c>
      <c r="U923" s="100">
        <v>0.27979999999999999</v>
      </c>
      <c r="V923" s="56"/>
      <c r="W923" s="100">
        <f t="shared" si="377"/>
        <v>0.27979999999999999</v>
      </c>
      <c r="X923" s="66">
        <v>442.92339999999996</v>
      </c>
      <c r="Y923" s="56">
        <v>0</v>
      </c>
      <c r="Z923" s="56">
        <v>0</v>
      </c>
      <c r="AA923" s="56">
        <v>0</v>
      </c>
      <c r="AB923" s="60">
        <f>H923+I923+K923+M923+O923+P923+Q923+R923+S923+T923+V923+X923+Y923+Z923+AA923</f>
        <v>2897.2920166666668</v>
      </c>
      <c r="AC923" s="142">
        <v>147.5</v>
      </c>
      <c r="AD923" s="56">
        <f>AC923+Y923+X923+V923</f>
        <v>590.4233999999999</v>
      </c>
      <c r="AE923" s="56">
        <f>H923+I923+K923+M923+O923+Q923+R923+S923+T923+Z923+AA923</f>
        <v>2454.3686166666666</v>
      </c>
      <c r="AF923" s="290">
        <f t="shared" si="376"/>
        <v>0.7</v>
      </c>
      <c r="AG923" s="291">
        <f>H923*AF923</f>
        <v>1108.0999999999999</v>
      </c>
      <c r="AH923" s="291"/>
      <c r="AI923" s="225">
        <v>517.70000000000005</v>
      </c>
      <c r="AJ923" s="244">
        <v>0.70001478205938084</v>
      </c>
      <c r="AK923" s="60">
        <v>1108.1233999999999</v>
      </c>
      <c r="AL923" s="56"/>
      <c r="AM923" s="441">
        <v>0</v>
      </c>
      <c r="AN923" s="56">
        <v>0</v>
      </c>
    </row>
    <row r="924" spans="2:40" s="1" customFormat="1" ht="15.75" customHeight="1" x14ac:dyDescent="0.25">
      <c r="B924" s="34">
        <v>912</v>
      </c>
      <c r="C924" s="666"/>
      <c r="D924" s="23" t="s">
        <v>794</v>
      </c>
      <c r="E924" s="59">
        <v>3</v>
      </c>
      <c r="F924" s="59">
        <v>17</v>
      </c>
      <c r="G924" s="59">
        <v>16</v>
      </c>
      <c r="H924" s="56">
        <v>1407.1</v>
      </c>
      <c r="I924" s="56">
        <v>48.9</v>
      </c>
      <c r="J924" s="100">
        <v>0.20631085210717076</v>
      </c>
      <c r="K924" s="56">
        <v>290.29999999999995</v>
      </c>
      <c r="L924" s="100">
        <v>0</v>
      </c>
      <c r="M924" s="56">
        <v>0</v>
      </c>
      <c r="N924" s="100">
        <v>0</v>
      </c>
      <c r="O924" s="56">
        <v>0</v>
      </c>
      <c r="P924" s="56">
        <v>0</v>
      </c>
      <c r="Q924" s="56">
        <v>0</v>
      </c>
      <c r="R924" s="56">
        <v>26</v>
      </c>
      <c r="S924" s="56">
        <v>4.2</v>
      </c>
      <c r="T924" s="56">
        <v>180.85054833333334</v>
      </c>
      <c r="U924" s="100">
        <v>0.27979999999999999</v>
      </c>
      <c r="V924" s="56"/>
      <c r="W924" s="100">
        <f t="shared" si="377"/>
        <v>0.27979999999999999</v>
      </c>
      <c r="X924" s="66">
        <v>393.70657999999997</v>
      </c>
      <c r="Y924" s="56">
        <v>0</v>
      </c>
      <c r="Z924" s="56">
        <v>0</v>
      </c>
      <c r="AA924" s="56">
        <v>0</v>
      </c>
      <c r="AB924" s="60">
        <f>H924+I924+K924+M924+O924+P924+Q924+R924+S924+T924+V924+X924+Y924+Z924+AA924</f>
        <v>2351.0571283333334</v>
      </c>
      <c r="AC924" s="142">
        <v>119.7</v>
      </c>
      <c r="AD924" s="56">
        <f>AC924+Y924+X924+V924</f>
        <v>513.40657999999996</v>
      </c>
      <c r="AE924" s="56">
        <f>H924+I924+K924+M924+O924+Q924+R924+S924+T924+Z924+AA924</f>
        <v>1957.3505483333333</v>
      </c>
      <c r="AF924" s="290">
        <f t="shared" si="376"/>
        <v>0.7</v>
      </c>
      <c r="AG924" s="291">
        <f>H924*AF924</f>
        <v>984.96999999999991</v>
      </c>
      <c r="AH924" s="291"/>
      <c r="AI924" s="225">
        <v>471.6</v>
      </c>
      <c r="AJ924" s="244">
        <v>0.70002599673086496</v>
      </c>
      <c r="AK924" s="60">
        <v>985.00657999999999</v>
      </c>
      <c r="AL924" s="56"/>
      <c r="AM924" s="441">
        <v>0</v>
      </c>
      <c r="AN924" s="56">
        <v>0</v>
      </c>
    </row>
    <row r="925" spans="2:40" s="1" customFormat="1" ht="31.5" x14ac:dyDescent="0.25">
      <c r="B925" s="34">
        <v>913</v>
      </c>
      <c r="C925" s="470" t="s">
        <v>652</v>
      </c>
      <c r="D925" s="19" t="s">
        <v>850</v>
      </c>
      <c r="E925" s="106">
        <v>7</v>
      </c>
      <c r="F925" s="106">
        <v>58</v>
      </c>
      <c r="G925" s="106">
        <v>47</v>
      </c>
      <c r="H925" s="137">
        <v>4137.1000000000004</v>
      </c>
      <c r="I925" s="137">
        <v>116.6</v>
      </c>
      <c r="J925" s="98">
        <v>0.27763409151337887</v>
      </c>
      <c r="K925" s="137">
        <v>1148.5999999999999</v>
      </c>
      <c r="L925" s="98">
        <v>0</v>
      </c>
      <c r="M925" s="137">
        <v>0</v>
      </c>
      <c r="N925" s="98">
        <v>0</v>
      </c>
      <c r="O925" s="137">
        <v>0</v>
      </c>
      <c r="P925" s="137">
        <v>0</v>
      </c>
      <c r="Q925" s="137">
        <v>0</v>
      </c>
      <c r="R925" s="137">
        <v>104</v>
      </c>
      <c r="S925" s="164">
        <v>12.7</v>
      </c>
      <c r="T925" s="164">
        <v>556.38004833333332</v>
      </c>
      <c r="U925" s="165">
        <v>0.27979999999999999</v>
      </c>
      <c r="V925" s="164"/>
      <c r="W925" s="165">
        <f t="shared" si="377"/>
        <v>0.27979999999999999</v>
      </c>
      <c r="X925" s="319">
        <v>1157.5605800000001</v>
      </c>
      <c r="Y925" s="164">
        <v>0</v>
      </c>
      <c r="Z925" s="164">
        <v>0</v>
      </c>
      <c r="AA925" s="164">
        <v>0</v>
      </c>
      <c r="AB925" s="164">
        <f>H925+I925+K925+M925+O925+P925+Q925+R925+S925+T925+V925+X925+Y925+Z925+AA925</f>
        <v>7232.9406283333346</v>
      </c>
      <c r="AC925" s="151">
        <v>368.3</v>
      </c>
      <c r="AD925" s="164">
        <f>AC925+Y925+X925+V925</f>
        <v>1525.86058</v>
      </c>
      <c r="AE925" s="164">
        <f>H925+I925+K925+M925+O925+Q925+R925+S925+T925+Z925+AA925</f>
        <v>6075.3800483333343</v>
      </c>
      <c r="AF925" s="286">
        <f t="shared" si="376"/>
        <v>0.7</v>
      </c>
      <c r="AG925" s="287">
        <f>H925*AF925</f>
        <v>2895.9700000000003</v>
      </c>
      <c r="AH925" s="287"/>
      <c r="AI925" s="229">
        <v>1370.1</v>
      </c>
      <c r="AJ925" s="242">
        <v>0.69999772304271102</v>
      </c>
      <c r="AK925" s="164">
        <v>2895.9605799999999</v>
      </c>
      <c r="AL925" s="164">
        <v>121</v>
      </c>
      <c r="AM925" s="439">
        <v>5.0999999999999997E-2</v>
      </c>
      <c r="AN925" s="164">
        <v>211</v>
      </c>
    </row>
    <row r="926" spans="2:40" s="1" customFormat="1" ht="15.75" x14ac:dyDescent="0.25">
      <c r="B926" s="34">
        <v>914</v>
      </c>
      <c r="C926" s="666" t="s">
        <v>653</v>
      </c>
      <c r="D926" s="26" t="s">
        <v>124</v>
      </c>
      <c r="E926" s="125">
        <f t="shared" ref="E926:AB926" si="379">SUM(E927:E930)</f>
        <v>37</v>
      </c>
      <c r="F926" s="125">
        <f t="shared" si="379"/>
        <v>171</v>
      </c>
      <c r="G926" s="125">
        <f t="shared" si="379"/>
        <v>155</v>
      </c>
      <c r="H926" s="57">
        <f t="shared" si="379"/>
        <v>14040.499999999998</v>
      </c>
      <c r="I926" s="57">
        <f t="shared" si="379"/>
        <v>362.3</v>
      </c>
      <c r="J926" s="82">
        <f>K926/H926</f>
        <v>0.23406573839962966</v>
      </c>
      <c r="K926" s="57">
        <f t="shared" si="379"/>
        <v>3286.3999999999996</v>
      </c>
      <c r="L926" s="82">
        <f>M926/H926</f>
        <v>0</v>
      </c>
      <c r="M926" s="57">
        <f t="shared" si="379"/>
        <v>0</v>
      </c>
      <c r="N926" s="82">
        <f t="shared" si="379"/>
        <v>0</v>
      </c>
      <c r="O926" s="57">
        <f t="shared" si="379"/>
        <v>0</v>
      </c>
      <c r="P926" s="57">
        <f t="shared" si="379"/>
        <v>0</v>
      </c>
      <c r="Q926" s="57">
        <f t="shared" si="379"/>
        <v>0</v>
      </c>
      <c r="R926" s="57">
        <f t="shared" si="379"/>
        <v>246</v>
      </c>
      <c r="S926" s="57">
        <f t="shared" si="379"/>
        <v>33.9</v>
      </c>
      <c r="T926" s="57">
        <f t="shared" si="379"/>
        <v>1811.5887233333333</v>
      </c>
      <c r="U926" s="82">
        <f>V926/H926</f>
        <v>0</v>
      </c>
      <c r="V926" s="57">
        <f t="shared" si="379"/>
        <v>0</v>
      </c>
      <c r="W926" s="82">
        <f t="shared" si="377"/>
        <v>0.27733091271678367</v>
      </c>
      <c r="X926" s="57">
        <v>3893.8646800000006</v>
      </c>
      <c r="Y926" s="57">
        <f t="shared" si="379"/>
        <v>0</v>
      </c>
      <c r="Z926" s="57">
        <f t="shared" si="379"/>
        <v>0</v>
      </c>
      <c r="AA926" s="57">
        <f t="shared" si="379"/>
        <v>0</v>
      </c>
      <c r="AB926" s="57">
        <f t="shared" si="379"/>
        <v>23674.553403333332</v>
      </c>
      <c r="AC926" s="141">
        <f>SUM(AC927:AC930)</f>
        <v>1199.3</v>
      </c>
      <c r="AD926" s="141">
        <f>SUM(AD927:AD930)</f>
        <v>5093.1646799999999</v>
      </c>
      <c r="AE926" s="141">
        <f>SUM(AE927:AE930)</f>
        <v>19780.688723333333</v>
      </c>
      <c r="AF926" s="269">
        <f t="shared" si="376"/>
        <v>0.7</v>
      </c>
      <c r="AG926" s="270">
        <f>SUM(AG927:AG930)</f>
        <v>9828.3499999999985</v>
      </c>
      <c r="AH926" s="270"/>
      <c r="AI926" s="141">
        <v>4735.2</v>
      </c>
      <c r="AJ926" s="233">
        <v>0.70000104554681097</v>
      </c>
      <c r="AK926" s="57">
        <v>9828.3646799999988</v>
      </c>
      <c r="AL926" s="57"/>
      <c r="AM926" s="433">
        <v>0</v>
      </c>
      <c r="AN926" s="57">
        <v>732.99999999999989</v>
      </c>
    </row>
    <row r="927" spans="2:40" s="1" customFormat="1" ht="15.75" x14ac:dyDescent="0.25">
      <c r="B927" s="34">
        <v>915</v>
      </c>
      <c r="C927" s="666"/>
      <c r="D927" s="23" t="s">
        <v>989</v>
      </c>
      <c r="E927" s="59">
        <v>13</v>
      </c>
      <c r="F927" s="59">
        <v>64.5</v>
      </c>
      <c r="G927" s="59">
        <v>56</v>
      </c>
      <c r="H927" s="56">
        <v>5032.7999999999993</v>
      </c>
      <c r="I927" s="56">
        <v>92.600000000000009</v>
      </c>
      <c r="J927" s="100">
        <v>0.21139326021300275</v>
      </c>
      <c r="K927" s="56">
        <v>1063.9000000000001</v>
      </c>
      <c r="L927" s="100">
        <v>0</v>
      </c>
      <c r="M927" s="56">
        <v>0</v>
      </c>
      <c r="N927" s="100">
        <v>0</v>
      </c>
      <c r="O927" s="56">
        <v>0</v>
      </c>
      <c r="P927" s="56">
        <v>0</v>
      </c>
      <c r="Q927" s="56">
        <v>0</v>
      </c>
      <c r="R927" s="56">
        <v>116</v>
      </c>
      <c r="S927" s="56">
        <v>10.6</v>
      </c>
      <c r="T927" s="56">
        <v>643.67311999999993</v>
      </c>
      <c r="U927" s="100">
        <v>0.27980000000000005</v>
      </c>
      <c r="V927" s="56"/>
      <c r="W927" s="100">
        <f t="shared" si="377"/>
        <v>0.27980000000000005</v>
      </c>
      <c r="X927" s="66">
        <v>1408.1774400000002</v>
      </c>
      <c r="Y927" s="56">
        <v>0</v>
      </c>
      <c r="Z927" s="56">
        <v>0</v>
      </c>
      <c r="AA927" s="56">
        <v>0</v>
      </c>
      <c r="AB927" s="60">
        <f>H927+I927+K927+M927+O927+P927+Q927+R927+S927+T927+V927+X927+Y927+Z927+AA927</f>
        <v>8367.7505599999986</v>
      </c>
      <c r="AC927" s="142">
        <v>426.1</v>
      </c>
      <c r="AD927" s="56">
        <f>AC927+Y927+X927+V927</f>
        <v>1834.2774400000003</v>
      </c>
      <c r="AE927" s="56">
        <f>H927+I927+K927+M927+O927+Q927+R927+S927+T927+Z927+AA927</f>
        <v>6959.5731199999991</v>
      </c>
      <c r="AF927" s="290">
        <f t="shared" si="376"/>
        <v>0.7</v>
      </c>
      <c r="AG927" s="291">
        <f>H927*AF927</f>
        <v>3522.9599999999991</v>
      </c>
      <c r="AH927" s="291"/>
      <c r="AI927" s="225">
        <v>1688.7</v>
      </c>
      <c r="AJ927" s="244">
        <v>0.70000346526784318</v>
      </c>
      <c r="AK927" s="60">
        <v>3522.9774400000006</v>
      </c>
      <c r="AL927" s="56">
        <v>131</v>
      </c>
      <c r="AM927" s="441">
        <v>5.0999999999999997E-2</v>
      </c>
      <c r="AN927" s="56">
        <v>256.7</v>
      </c>
    </row>
    <row r="928" spans="2:40" s="1" customFormat="1" ht="15.75" x14ac:dyDescent="0.25">
      <c r="B928" s="34">
        <v>916</v>
      </c>
      <c r="C928" s="666"/>
      <c r="D928" s="23" t="s">
        <v>713</v>
      </c>
      <c r="E928" s="59">
        <v>14</v>
      </c>
      <c r="F928" s="59">
        <v>64.5</v>
      </c>
      <c r="G928" s="59">
        <v>56</v>
      </c>
      <c r="H928" s="56">
        <v>4836.2999999999993</v>
      </c>
      <c r="I928" s="56">
        <v>148.80000000000001</v>
      </c>
      <c r="J928" s="100">
        <v>0.27707131484812769</v>
      </c>
      <c r="K928" s="56">
        <v>1339.9999999999998</v>
      </c>
      <c r="L928" s="100">
        <v>0</v>
      </c>
      <c r="M928" s="56">
        <v>0</v>
      </c>
      <c r="N928" s="100">
        <v>0</v>
      </c>
      <c r="O928" s="56">
        <v>0</v>
      </c>
      <c r="P928" s="56">
        <v>0</v>
      </c>
      <c r="Q928" s="56">
        <v>0</v>
      </c>
      <c r="R928" s="56">
        <v>78</v>
      </c>
      <c r="S928" s="56">
        <v>10.6</v>
      </c>
      <c r="T928" s="56">
        <v>647.24139500000001</v>
      </c>
      <c r="U928" s="100">
        <v>0.27980000000000005</v>
      </c>
      <c r="V928" s="56"/>
      <c r="W928" s="100">
        <f t="shared" si="377"/>
        <v>0.27980000000000005</v>
      </c>
      <c r="X928" s="66">
        <v>1353.1967400000001</v>
      </c>
      <c r="Y928" s="56">
        <v>0</v>
      </c>
      <c r="Z928" s="56">
        <v>0</v>
      </c>
      <c r="AA928" s="56">
        <v>0</v>
      </c>
      <c r="AB928" s="60">
        <f>H928+I928+K928+M928+O928+P928+Q928+R928+S928+T928+V928+X928+Y928+Z928+AA928</f>
        <v>8414.1381349999992</v>
      </c>
      <c r="AC928" s="142">
        <v>428.5</v>
      </c>
      <c r="AD928" s="56">
        <f>AC928+Y928+X928+V928</f>
        <v>1781.6967400000001</v>
      </c>
      <c r="AE928" s="56">
        <f>H928+I928+K928+M928+O928+Q928+R928+S928+T928+Z928+AA928</f>
        <v>7060.9413949999998</v>
      </c>
      <c r="AF928" s="290">
        <f t="shared" si="376"/>
        <v>0.7</v>
      </c>
      <c r="AG928" s="291">
        <f>H928*AF928</f>
        <v>3385.4099999999994</v>
      </c>
      <c r="AH928" s="291"/>
      <c r="AI928" s="225">
        <v>1603.7</v>
      </c>
      <c r="AJ928" s="244">
        <v>0.69999725823460102</v>
      </c>
      <c r="AK928" s="60">
        <v>3385.3967400000001</v>
      </c>
      <c r="AL928" s="56">
        <v>199</v>
      </c>
      <c r="AM928" s="441">
        <v>7.0999999999999994E-2</v>
      </c>
      <c r="AN928" s="56">
        <v>343.4</v>
      </c>
    </row>
    <row r="929" spans="2:40" s="1" customFormat="1" ht="15.75" x14ac:dyDescent="0.25">
      <c r="B929" s="34">
        <v>917</v>
      </c>
      <c r="C929" s="666"/>
      <c r="D929" s="23" t="s">
        <v>795</v>
      </c>
      <c r="E929" s="59">
        <v>7</v>
      </c>
      <c r="F929" s="59">
        <v>27</v>
      </c>
      <c r="G929" s="59">
        <v>26</v>
      </c>
      <c r="H929" s="56">
        <v>2606.8000000000002</v>
      </c>
      <c r="I929" s="56">
        <v>69.2</v>
      </c>
      <c r="J929" s="100">
        <v>0.21727788859904867</v>
      </c>
      <c r="K929" s="56">
        <v>566.40000000000009</v>
      </c>
      <c r="L929" s="100">
        <v>0</v>
      </c>
      <c r="M929" s="56">
        <v>0</v>
      </c>
      <c r="N929" s="100">
        <v>0</v>
      </c>
      <c r="O929" s="56">
        <v>0</v>
      </c>
      <c r="P929" s="56">
        <v>0</v>
      </c>
      <c r="Q929" s="56">
        <v>0</v>
      </c>
      <c r="R929" s="56">
        <v>26</v>
      </c>
      <c r="S929" s="56">
        <v>8.5</v>
      </c>
      <c r="T929" s="56">
        <v>333.85688666666664</v>
      </c>
      <c r="U929" s="100">
        <v>0.27979999999999999</v>
      </c>
      <c r="V929" s="56"/>
      <c r="W929" s="100">
        <f t="shared" si="377"/>
        <v>0.27979999999999999</v>
      </c>
      <c r="X929" s="66">
        <v>729.38264000000004</v>
      </c>
      <c r="Y929" s="56">
        <v>0</v>
      </c>
      <c r="Z929" s="56">
        <v>0</v>
      </c>
      <c r="AA929" s="56">
        <v>0</v>
      </c>
      <c r="AB929" s="60">
        <f>H929+I929+K929+M929+O929+P929+Q929+R929+S929+T929+V929+X929+Y929+Z929+AA929</f>
        <v>4340.1395266666668</v>
      </c>
      <c r="AC929" s="142">
        <v>221</v>
      </c>
      <c r="AD929" s="56">
        <f>AC929+Y929+X929+V929</f>
        <v>950.38264000000004</v>
      </c>
      <c r="AE929" s="56">
        <f>H929+I929+K929+M929+O929+Q929+R929+S929+T929+Z929+AA929</f>
        <v>3610.7568866666666</v>
      </c>
      <c r="AF929" s="290">
        <f t="shared" si="376"/>
        <v>0.7</v>
      </c>
      <c r="AG929" s="291">
        <f>H929*AF929</f>
        <v>1824.76</v>
      </c>
      <c r="AH929" s="291"/>
      <c r="AI929" s="225">
        <v>874.4</v>
      </c>
      <c r="AJ929" s="244">
        <v>0.70000868497775037</v>
      </c>
      <c r="AK929" s="60">
        <v>1824.7826399999999</v>
      </c>
      <c r="AL929" s="56">
        <v>113</v>
      </c>
      <c r="AM929" s="441">
        <v>5.0999999999999997E-2</v>
      </c>
      <c r="AN929" s="56">
        <v>132.9</v>
      </c>
    </row>
    <row r="930" spans="2:40" s="1" customFormat="1" ht="15.75" x14ac:dyDescent="0.25">
      <c r="B930" s="34">
        <v>918</v>
      </c>
      <c r="C930" s="666"/>
      <c r="D930" s="23" t="s">
        <v>796</v>
      </c>
      <c r="E930" s="59">
        <v>3</v>
      </c>
      <c r="F930" s="59">
        <v>15</v>
      </c>
      <c r="G930" s="59">
        <v>17</v>
      </c>
      <c r="H930" s="56">
        <v>1564.6000000000001</v>
      </c>
      <c r="I930" s="56">
        <v>51.7</v>
      </c>
      <c r="J930" s="100">
        <v>0.20203246836252076</v>
      </c>
      <c r="K930" s="56">
        <v>316.10000000000002</v>
      </c>
      <c r="L930" s="100">
        <v>0</v>
      </c>
      <c r="M930" s="56">
        <v>0</v>
      </c>
      <c r="N930" s="100">
        <v>0</v>
      </c>
      <c r="O930" s="56">
        <v>0</v>
      </c>
      <c r="P930" s="56">
        <v>0</v>
      </c>
      <c r="Q930" s="56">
        <v>0</v>
      </c>
      <c r="R930" s="56">
        <v>26</v>
      </c>
      <c r="S930" s="56">
        <v>4.2</v>
      </c>
      <c r="T930" s="56">
        <v>186.81732166666666</v>
      </c>
      <c r="U930" s="100">
        <v>0.25764275853253227</v>
      </c>
      <c r="V930" s="56"/>
      <c r="W930" s="100">
        <f t="shared" si="377"/>
        <v>0.25764275853253227</v>
      </c>
      <c r="X930" s="66">
        <v>403.10786000000002</v>
      </c>
      <c r="Y930" s="56">
        <v>0</v>
      </c>
      <c r="Z930" s="56">
        <v>0</v>
      </c>
      <c r="AA930" s="56">
        <v>0</v>
      </c>
      <c r="AB930" s="60">
        <f>H930+I930+K930+M930+O930+P930+Q930+R930+S930+T930+V930+X930+Y930+Z930+AA930</f>
        <v>2552.5251816666669</v>
      </c>
      <c r="AC930" s="142">
        <v>123.7</v>
      </c>
      <c r="AD930" s="56">
        <f>AC930+Y930+X930+V930</f>
        <v>526.80786000000001</v>
      </c>
      <c r="AE930" s="56">
        <f>H930+I930+K930+M930+O930+Q930+R930+S930+T930+Z930+AA930</f>
        <v>2149.4173216666668</v>
      </c>
      <c r="AF930" s="290">
        <f t="shared" si="376"/>
        <v>0.7</v>
      </c>
      <c r="AG930" s="291">
        <f>H930*AF930</f>
        <v>1095.22</v>
      </c>
      <c r="AH930" s="291"/>
      <c r="AI930" s="225">
        <v>568.4</v>
      </c>
      <c r="AJ930" s="244">
        <v>0.69999224082832667</v>
      </c>
      <c r="AK930" s="60">
        <v>1095.20786</v>
      </c>
      <c r="AL930" s="56"/>
      <c r="AM930" s="441">
        <v>0</v>
      </c>
      <c r="AN930" s="56">
        <v>0</v>
      </c>
    </row>
    <row r="931" spans="2:40" ht="39.75" customHeight="1" x14ac:dyDescent="0.25">
      <c r="B931" s="34">
        <v>919</v>
      </c>
      <c r="C931" s="663" t="s">
        <v>654</v>
      </c>
      <c r="D931" s="664"/>
      <c r="E931" s="117">
        <f>E933</f>
        <v>67</v>
      </c>
      <c r="F931" s="117">
        <f t="shared" ref="F931:AA931" si="380">F933</f>
        <v>339</v>
      </c>
      <c r="G931" s="117">
        <f t="shared" si="380"/>
        <v>324</v>
      </c>
      <c r="H931" s="132">
        <f t="shared" si="380"/>
        <v>32371.200000000004</v>
      </c>
      <c r="I931" s="132">
        <f t="shared" si="380"/>
        <v>977.3</v>
      </c>
      <c r="J931" s="87">
        <f>K931/H931</f>
        <v>0.25366066132858833</v>
      </c>
      <c r="K931" s="132">
        <f t="shared" si="380"/>
        <v>8211.2999999999993</v>
      </c>
      <c r="L931" s="87">
        <f>M931/H931</f>
        <v>9.2922103598260166E-3</v>
      </c>
      <c r="M931" s="132">
        <f t="shared" si="380"/>
        <v>300.8</v>
      </c>
      <c r="N931" s="87">
        <f>O931/H931</f>
        <v>0</v>
      </c>
      <c r="O931" s="132">
        <f t="shared" si="380"/>
        <v>0</v>
      </c>
      <c r="P931" s="132">
        <f t="shared" si="380"/>
        <v>0</v>
      </c>
      <c r="Q931" s="132">
        <f t="shared" si="380"/>
        <v>0</v>
      </c>
      <c r="R931" s="132">
        <f t="shared" si="380"/>
        <v>184.10000000000002</v>
      </c>
      <c r="S931" s="132">
        <f t="shared" si="380"/>
        <v>0</v>
      </c>
      <c r="T931" s="132">
        <f t="shared" si="380"/>
        <v>3856.2</v>
      </c>
      <c r="U931" s="87">
        <f>V931/H931</f>
        <v>0</v>
      </c>
      <c r="V931" s="132">
        <f t="shared" si="380"/>
        <v>0</v>
      </c>
      <c r="W931" s="87">
        <f t="shared" si="377"/>
        <v>0.25672511368129691</v>
      </c>
      <c r="X931" s="315">
        <f t="shared" si="380"/>
        <v>8310.5</v>
      </c>
      <c r="Y931" s="132">
        <f t="shared" si="380"/>
        <v>0</v>
      </c>
      <c r="Z931" s="132">
        <f t="shared" si="380"/>
        <v>0</v>
      </c>
      <c r="AA931" s="132">
        <f t="shared" si="380"/>
        <v>0</v>
      </c>
      <c r="AB931" s="132">
        <f>AB932+AB933</f>
        <v>57101.899999999994</v>
      </c>
      <c r="AC931" s="129">
        <f>AC933+AC932</f>
        <v>3252</v>
      </c>
      <c r="AD931" s="129">
        <f>AD933+AD932</f>
        <v>11814.599999999999</v>
      </c>
      <c r="AE931" s="129">
        <f>AE933+AE932</f>
        <v>48539.30000000001</v>
      </c>
      <c r="AF931" s="258">
        <f t="shared" si="376"/>
        <v>0.7</v>
      </c>
      <c r="AG931" s="255">
        <f>AG933+AG932</f>
        <v>23872.519999999997</v>
      </c>
      <c r="AH931" s="255"/>
      <c r="AI931" s="129">
        <v>12057.899999999998</v>
      </c>
      <c r="AJ931" s="226">
        <v>0.73746107651245529</v>
      </c>
      <c r="AK931" s="132">
        <v>23872.499999999996</v>
      </c>
      <c r="AL931" s="132"/>
      <c r="AM931" s="424"/>
      <c r="AN931" s="129">
        <v>1687.9</v>
      </c>
    </row>
    <row r="932" spans="2:40" ht="18.75" x14ac:dyDescent="0.25">
      <c r="B932" s="34">
        <v>920</v>
      </c>
      <c r="C932" s="306" t="s">
        <v>840</v>
      </c>
      <c r="D932" s="207"/>
      <c r="E932" s="350"/>
      <c r="F932" s="350">
        <v>15</v>
      </c>
      <c r="G932" s="350">
        <v>16</v>
      </c>
      <c r="H932" s="355">
        <v>1732.3999999999999</v>
      </c>
      <c r="I932" s="355">
        <v>78</v>
      </c>
      <c r="J932" s="363">
        <f>K932/H932</f>
        <v>0.35344031401523895</v>
      </c>
      <c r="K932" s="364">
        <v>612.29999999999995</v>
      </c>
      <c r="L932" s="363">
        <v>0</v>
      </c>
      <c r="M932" s="364">
        <v>0</v>
      </c>
      <c r="N932" s="363">
        <v>0</v>
      </c>
      <c r="O932" s="355">
        <v>0</v>
      </c>
      <c r="P932" s="355">
        <v>0</v>
      </c>
      <c r="Q932" s="355">
        <v>0</v>
      </c>
      <c r="R932" s="355">
        <v>0</v>
      </c>
      <c r="S932" s="355">
        <v>0</v>
      </c>
      <c r="T932" s="355">
        <v>215.7</v>
      </c>
      <c r="U932" s="363">
        <f>V932/H932</f>
        <v>0</v>
      </c>
      <c r="V932" s="355">
        <v>0</v>
      </c>
      <c r="W932" s="363">
        <f t="shared" si="377"/>
        <v>0.14552066497344726</v>
      </c>
      <c r="X932" s="365">
        <v>252.10000000000002</v>
      </c>
      <c r="Y932" s="355">
        <v>0</v>
      </c>
      <c r="Z932" s="355">
        <v>0</v>
      </c>
      <c r="AA932" s="355">
        <v>0</v>
      </c>
      <c r="AB932" s="355">
        <f>H932+I932+K932+M932+O932+P932+Q932+R932+S932+T932+V932+X932+Y932+Z932+AA932</f>
        <v>2890.4999999999995</v>
      </c>
      <c r="AC932" s="356">
        <v>276.3</v>
      </c>
      <c r="AD932" s="309">
        <f>AC932+Y932+X932+V932</f>
        <v>528.40000000000009</v>
      </c>
      <c r="AE932" s="355">
        <f>H932+I932+K932+M932+O932+Q932+R932+S932+T932+Z932+AA932</f>
        <v>2638.3999999999996</v>
      </c>
      <c r="AF932" s="358">
        <f t="shared" si="376"/>
        <v>0.7</v>
      </c>
      <c r="AG932" s="359">
        <f>H932*AF932</f>
        <v>1212.6799999999998</v>
      </c>
      <c r="AH932" s="359"/>
      <c r="AI932" s="360">
        <v>684.3</v>
      </c>
      <c r="AJ932" s="357">
        <v>0.70001154467790361</v>
      </c>
      <c r="AK932" s="362">
        <v>1212.7</v>
      </c>
      <c r="AL932" s="355"/>
      <c r="AM932" s="434"/>
      <c r="AN932" s="355">
        <v>0</v>
      </c>
    </row>
    <row r="933" spans="2:40" ht="18.75" x14ac:dyDescent="0.3">
      <c r="B933" s="34">
        <v>921</v>
      </c>
      <c r="C933" s="10" t="s">
        <v>710</v>
      </c>
      <c r="D933" s="27"/>
      <c r="E933" s="154">
        <f>E934+E937+E940+E944+E948+E952</f>
        <v>67</v>
      </c>
      <c r="F933" s="154">
        <f t="shared" ref="F933:AB933" si="381">F934+F937+F940+F944+F948+F952</f>
        <v>339</v>
      </c>
      <c r="G933" s="154">
        <f t="shared" si="381"/>
        <v>324</v>
      </c>
      <c r="H933" s="65">
        <f t="shared" si="381"/>
        <v>32371.200000000004</v>
      </c>
      <c r="I933" s="65">
        <f t="shared" si="381"/>
        <v>977.3</v>
      </c>
      <c r="J933" s="94">
        <f>K933/H933</f>
        <v>0.25366066132858833</v>
      </c>
      <c r="K933" s="65">
        <f t="shared" si="381"/>
        <v>8211.2999999999993</v>
      </c>
      <c r="L933" s="94">
        <f>M933/H933</f>
        <v>9.2922103598260166E-3</v>
      </c>
      <c r="M933" s="65">
        <f t="shared" si="381"/>
        <v>300.8</v>
      </c>
      <c r="N933" s="94">
        <f>O933/H933</f>
        <v>0</v>
      </c>
      <c r="O933" s="65">
        <f t="shared" si="381"/>
        <v>0</v>
      </c>
      <c r="P933" s="65">
        <f t="shared" si="381"/>
        <v>0</v>
      </c>
      <c r="Q933" s="65">
        <f t="shared" si="381"/>
        <v>0</v>
      </c>
      <c r="R933" s="65">
        <f t="shared" si="381"/>
        <v>184.10000000000002</v>
      </c>
      <c r="S933" s="65">
        <f t="shared" si="381"/>
        <v>0</v>
      </c>
      <c r="T933" s="65">
        <f t="shared" si="381"/>
        <v>3856.2</v>
      </c>
      <c r="U933" s="94">
        <f>V933/H933</f>
        <v>0</v>
      </c>
      <c r="V933" s="65">
        <f t="shared" si="381"/>
        <v>0</v>
      </c>
      <c r="W933" s="94">
        <f t="shared" si="377"/>
        <v>0.25672511368129691</v>
      </c>
      <c r="X933" s="65">
        <f t="shared" si="381"/>
        <v>8310.5</v>
      </c>
      <c r="Y933" s="65">
        <f t="shared" si="381"/>
        <v>0</v>
      </c>
      <c r="Z933" s="65">
        <f t="shared" si="381"/>
        <v>0</v>
      </c>
      <c r="AA933" s="65">
        <f t="shared" si="381"/>
        <v>0</v>
      </c>
      <c r="AB933" s="65">
        <f t="shared" si="381"/>
        <v>54211.399999999994</v>
      </c>
      <c r="AC933" s="62">
        <f>AC934+AC937+AC940+AC944+AC948+AC952</f>
        <v>2975.7</v>
      </c>
      <c r="AD933" s="62">
        <f>AD934+AD937+AD940+AD944+AD948+AD952</f>
        <v>11286.199999999999</v>
      </c>
      <c r="AE933" s="62">
        <f>AE934+AE937+AE940+AE944+AE948+AE952</f>
        <v>45900.900000000009</v>
      </c>
      <c r="AF933" s="267">
        <f t="shared" si="376"/>
        <v>0.7</v>
      </c>
      <c r="AG933" s="268">
        <f>AG934+AG937+AG940+AG944+AG948+AG952</f>
        <v>22659.839999999997</v>
      </c>
      <c r="AH933" s="268"/>
      <c r="AI933" s="62">
        <v>11373.599999999999</v>
      </c>
      <c r="AJ933" s="232">
        <v>0.69999876433372854</v>
      </c>
      <c r="AK933" s="65">
        <v>22659.799999999996</v>
      </c>
      <c r="AL933" s="65">
        <v>142.10185185185185</v>
      </c>
      <c r="AM933" s="429">
        <v>5.0999999999999997E-2</v>
      </c>
      <c r="AN933" s="65">
        <v>1687.9</v>
      </c>
    </row>
    <row r="934" spans="2:40" ht="15.75" x14ac:dyDescent="0.25">
      <c r="B934" s="34">
        <v>922</v>
      </c>
      <c r="C934" s="681" t="s">
        <v>655</v>
      </c>
      <c r="D934" s="26" t="s">
        <v>124</v>
      </c>
      <c r="E934" s="125">
        <f t="shared" ref="E934:AB934" si="382">SUM(E935:E936)</f>
        <v>7</v>
      </c>
      <c r="F934" s="125">
        <f t="shared" si="382"/>
        <v>34</v>
      </c>
      <c r="G934" s="125">
        <f t="shared" si="382"/>
        <v>33</v>
      </c>
      <c r="H934" s="57">
        <f t="shared" si="382"/>
        <v>3443.7000000000003</v>
      </c>
      <c r="I934" s="57">
        <f t="shared" si="382"/>
        <v>87.6</v>
      </c>
      <c r="J934" s="82">
        <f>K934/H934</f>
        <v>0.25092197345877976</v>
      </c>
      <c r="K934" s="57">
        <f t="shared" si="382"/>
        <v>864.09999999999991</v>
      </c>
      <c r="L934" s="82">
        <f>M934/H934</f>
        <v>0</v>
      </c>
      <c r="M934" s="57">
        <f t="shared" si="382"/>
        <v>0</v>
      </c>
      <c r="N934" s="82">
        <f t="shared" si="382"/>
        <v>0</v>
      </c>
      <c r="O934" s="57">
        <f t="shared" si="382"/>
        <v>0</v>
      </c>
      <c r="P934" s="57">
        <f t="shared" si="382"/>
        <v>0</v>
      </c>
      <c r="Q934" s="57">
        <f t="shared" si="382"/>
        <v>0</v>
      </c>
      <c r="R934" s="57">
        <f t="shared" si="382"/>
        <v>52.6</v>
      </c>
      <c r="S934" s="57">
        <f t="shared" si="382"/>
        <v>0</v>
      </c>
      <c r="T934" s="57">
        <f t="shared" si="382"/>
        <v>403.79999999999995</v>
      </c>
      <c r="U934" s="82">
        <f>V934/H934</f>
        <v>0</v>
      </c>
      <c r="V934" s="57">
        <f t="shared" si="382"/>
        <v>0</v>
      </c>
      <c r="W934" s="82">
        <f t="shared" si="377"/>
        <v>0.2603014199843191</v>
      </c>
      <c r="X934" s="57">
        <f t="shared" si="382"/>
        <v>896.39999999999986</v>
      </c>
      <c r="Y934" s="57">
        <f t="shared" si="382"/>
        <v>0</v>
      </c>
      <c r="Z934" s="57">
        <f t="shared" si="382"/>
        <v>0</v>
      </c>
      <c r="AA934" s="57">
        <f t="shared" si="382"/>
        <v>0</v>
      </c>
      <c r="AB934" s="57">
        <f t="shared" si="382"/>
        <v>5748.2000000000007</v>
      </c>
      <c r="AC934" s="141">
        <f>SUM(AC935:AC936)</f>
        <v>318</v>
      </c>
      <c r="AD934" s="141">
        <f>SUM(AD935:AD936)</f>
        <v>1214.3999999999999</v>
      </c>
      <c r="AE934" s="141">
        <f>SUM(AE935:AE936)</f>
        <v>4851.8</v>
      </c>
      <c r="AF934" s="269">
        <f t="shared" si="376"/>
        <v>0.7</v>
      </c>
      <c r="AG934" s="270">
        <f>SUM(AG935:AG936)</f>
        <v>2410.59</v>
      </c>
      <c r="AH934" s="270"/>
      <c r="AI934" s="141">
        <v>1196.1999999999998</v>
      </c>
      <c r="AJ934" s="233">
        <v>0.70000290385341324</v>
      </c>
      <c r="AK934" s="57">
        <v>2410.5999999999995</v>
      </c>
      <c r="AL934" s="57"/>
      <c r="AM934" s="433">
        <v>0</v>
      </c>
      <c r="AN934" s="57">
        <v>123.5</v>
      </c>
    </row>
    <row r="935" spans="2:40" s="1" customFormat="1" ht="15.75" customHeight="1" x14ac:dyDescent="0.25">
      <c r="B935" s="34">
        <v>923</v>
      </c>
      <c r="C935" s="681"/>
      <c r="D935" s="28" t="s">
        <v>656</v>
      </c>
      <c r="E935" s="111">
        <v>4</v>
      </c>
      <c r="F935" s="111">
        <v>19</v>
      </c>
      <c r="G935" s="111">
        <v>18</v>
      </c>
      <c r="H935" s="47">
        <v>1739.4</v>
      </c>
      <c r="I935" s="47">
        <v>50.4</v>
      </c>
      <c r="J935" s="86">
        <v>0.2603771415430608</v>
      </c>
      <c r="K935" s="47">
        <v>452.9</v>
      </c>
      <c r="L935" s="86">
        <v>0</v>
      </c>
      <c r="M935" s="47">
        <v>0</v>
      </c>
      <c r="N935" s="86">
        <v>0</v>
      </c>
      <c r="O935" s="47">
        <v>0</v>
      </c>
      <c r="P935" s="47">
        <v>0</v>
      </c>
      <c r="Q935" s="47">
        <v>0</v>
      </c>
      <c r="R935" s="47">
        <v>52.6</v>
      </c>
      <c r="S935" s="47">
        <v>0</v>
      </c>
      <c r="T935" s="47">
        <v>201.59999999999997</v>
      </c>
      <c r="U935" s="86">
        <v>0</v>
      </c>
      <c r="V935" s="47">
        <v>0</v>
      </c>
      <c r="W935" s="86">
        <f t="shared" si="377"/>
        <v>0.260434632631942</v>
      </c>
      <c r="X935" s="47">
        <v>452.99999999999994</v>
      </c>
      <c r="Y935" s="47">
        <v>0</v>
      </c>
      <c r="Z935" s="47">
        <v>0</v>
      </c>
      <c r="AA935" s="47">
        <v>0</v>
      </c>
      <c r="AB935" s="60">
        <f>H935+I935+K935+M935+O935+P935+Q935+R935+S935+T935+V935+X935+Y935+Z935+AA935</f>
        <v>2949.9</v>
      </c>
      <c r="AC935" s="144">
        <v>163.30000000000001</v>
      </c>
      <c r="AD935" s="47">
        <f>AC935+Y935+X935+V935</f>
        <v>616.29999999999995</v>
      </c>
      <c r="AE935" s="47">
        <f>H935+I935+K935+M935+O935+Q935+R935+S935+T935+Z935+AA935</f>
        <v>2496.9</v>
      </c>
      <c r="AF935" s="296">
        <f t="shared" si="376"/>
        <v>0.7</v>
      </c>
      <c r="AG935" s="297">
        <f>H935*AF935</f>
        <v>1217.58</v>
      </c>
      <c r="AH935" s="297"/>
      <c r="AI935" s="225">
        <v>601.29999999999995</v>
      </c>
      <c r="AJ935" s="247">
        <v>0.7000114982177762</v>
      </c>
      <c r="AK935" s="60">
        <v>1217.5999999999999</v>
      </c>
      <c r="AL935" s="47">
        <v>160</v>
      </c>
      <c r="AM935" s="446">
        <v>7.0999999999999994E-2</v>
      </c>
      <c r="AN935" s="47">
        <v>123.5</v>
      </c>
    </row>
    <row r="936" spans="2:40" ht="15.75" x14ac:dyDescent="0.25">
      <c r="B936" s="34">
        <v>924</v>
      </c>
      <c r="C936" s="681"/>
      <c r="D936" s="28" t="s">
        <v>657</v>
      </c>
      <c r="E936" s="111">
        <v>3</v>
      </c>
      <c r="F936" s="111">
        <v>15</v>
      </c>
      <c r="G936" s="111">
        <v>15</v>
      </c>
      <c r="H936" s="47">
        <v>1704.3000000000002</v>
      </c>
      <c r="I936" s="47">
        <v>37.200000000000003</v>
      </c>
      <c r="J936" s="86">
        <v>0.24127207651235108</v>
      </c>
      <c r="K936" s="47">
        <v>411.2</v>
      </c>
      <c r="L936" s="86">
        <v>0</v>
      </c>
      <c r="M936" s="47">
        <v>0</v>
      </c>
      <c r="N936" s="86">
        <v>0</v>
      </c>
      <c r="O936" s="47">
        <v>0</v>
      </c>
      <c r="P936" s="47">
        <v>0</v>
      </c>
      <c r="Q936" s="47">
        <v>0</v>
      </c>
      <c r="R936" s="47">
        <v>0</v>
      </c>
      <c r="S936" s="47">
        <v>0</v>
      </c>
      <c r="T936" s="47">
        <v>202.2</v>
      </c>
      <c r="U936" s="86">
        <v>0</v>
      </c>
      <c r="V936" s="47">
        <v>0</v>
      </c>
      <c r="W936" s="86">
        <f t="shared" si="377"/>
        <v>0.26016546382679101</v>
      </c>
      <c r="X936" s="47">
        <v>443.4</v>
      </c>
      <c r="Y936" s="47">
        <v>0</v>
      </c>
      <c r="Z936" s="47">
        <v>0</v>
      </c>
      <c r="AA936" s="47">
        <v>0</v>
      </c>
      <c r="AB936" s="60">
        <f>H936+I936+K936+M936+O936+P936+Q936+R936+S936+T936+V936+X936+Y936+Z936+AA936</f>
        <v>2798.3</v>
      </c>
      <c r="AC936" s="144">
        <v>154.69999999999999</v>
      </c>
      <c r="AD936" s="47">
        <f>AC936+Y936+X936+V936</f>
        <v>598.09999999999991</v>
      </c>
      <c r="AE936" s="47">
        <f>H936+I936+K936+M936+O936+Q936+R936+S936+T936+Z936+AA936</f>
        <v>2354.9</v>
      </c>
      <c r="AF936" s="296">
        <f t="shared" si="376"/>
        <v>0.7</v>
      </c>
      <c r="AG936" s="297">
        <f>H936*AF936</f>
        <v>1193.01</v>
      </c>
      <c r="AH936" s="297"/>
      <c r="AI936" s="225">
        <v>594.9</v>
      </c>
      <c r="AJ936" s="247">
        <v>0.69999413248841158</v>
      </c>
      <c r="AK936" s="60">
        <v>1193</v>
      </c>
      <c r="AL936" s="47"/>
      <c r="AM936" s="446">
        <v>0</v>
      </c>
      <c r="AN936" s="47">
        <v>0</v>
      </c>
    </row>
    <row r="937" spans="2:40" ht="15.75" x14ac:dyDescent="0.25">
      <c r="B937" s="34">
        <v>925</v>
      </c>
      <c r="C937" s="681" t="s">
        <v>658</v>
      </c>
      <c r="D937" s="26" t="s">
        <v>124</v>
      </c>
      <c r="E937" s="125">
        <f t="shared" ref="E937:AB937" si="383">SUM(E938:E939)</f>
        <v>7</v>
      </c>
      <c r="F937" s="125">
        <f t="shared" si="383"/>
        <v>38</v>
      </c>
      <c r="G937" s="125">
        <f t="shared" si="383"/>
        <v>35</v>
      </c>
      <c r="H937" s="57">
        <f t="shared" si="383"/>
        <v>3535.0000000000005</v>
      </c>
      <c r="I937" s="57">
        <f t="shared" si="383"/>
        <v>117.6</v>
      </c>
      <c r="J937" s="82">
        <f>K937/H937</f>
        <v>0.27089108910891091</v>
      </c>
      <c r="K937" s="57">
        <f t="shared" si="383"/>
        <v>957.60000000000014</v>
      </c>
      <c r="L937" s="82">
        <f>M937/H937</f>
        <v>0</v>
      </c>
      <c r="M937" s="57">
        <f t="shared" si="383"/>
        <v>0</v>
      </c>
      <c r="N937" s="82">
        <f t="shared" si="383"/>
        <v>0</v>
      </c>
      <c r="O937" s="57">
        <f t="shared" si="383"/>
        <v>0</v>
      </c>
      <c r="P937" s="57">
        <f t="shared" si="383"/>
        <v>0</v>
      </c>
      <c r="Q937" s="57">
        <f t="shared" si="383"/>
        <v>0</v>
      </c>
      <c r="R937" s="57">
        <f t="shared" si="383"/>
        <v>0</v>
      </c>
      <c r="S937" s="57">
        <f t="shared" si="383"/>
        <v>0</v>
      </c>
      <c r="T937" s="57">
        <f t="shared" si="383"/>
        <v>432.8</v>
      </c>
      <c r="U937" s="82">
        <f>V937/H937</f>
        <v>0</v>
      </c>
      <c r="V937" s="57">
        <f t="shared" si="383"/>
        <v>0</v>
      </c>
      <c r="W937" s="82">
        <f t="shared" si="377"/>
        <v>0.26056577086280053</v>
      </c>
      <c r="X937" s="57">
        <f t="shared" si="383"/>
        <v>921.09999999999991</v>
      </c>
      <c r="Y937" s="57">
        <f t="shared" si="383"/>
        <v>0</v>
      </c>
      <c r="Z937" s="57">
        <f t="shared" si="383"/>
        <v>0</v>
      </c>
      <c r="AA937" s="57">
        <f t="shared" si="383"/>
        <v>0</v>
      </c>
      <c r="AB937" s="57">
        <f t="shared" si="383"/>
        <v>5964.1</v>
      </c>
      <c r="AC937" s="141">
        <f>SUM(AC938:AC939)</f>
        <v>330.3</v>
      </c>
      <c r="AD937" s="141">
        <f>SUM(AD938:AD939)</f>
        <v>1251.4000000000001</v>
      </c>
      <c r="AE937" s="141">
        <f>SUM(AE938:AE939)</f>
        <v>5043.0000000000009</v>
      </c>
      <c r="AF937" s="269">
        <f t="shared" si="376"/>
        <v>0.7</v>
      </c>
      <c r="AG937" s="270">
        <f>SUM(AG938:AG939)</f>
        <v>2474.5</v>
      </c>
      <c r="AH937" s="270"/>
      <c r="AI937" s="141">
        <v>1223.2</v>
      </c>
      <c r="AJ937" s="233">
        <v>0.70002828854314003</v>
      </c>
      <c r="AK937" s="57">
        <v>2474.6000000000004</v>
      </c>
      <c r="AL937" s="57"/>
      <c r="AM937" s="433">
        <v>0</v>
      </c>
      <c r="AN937" s="57">
        <v>217.9</v>
      </c>
    </row>
    <row r="938" spans="2:40" s="1" customFormat="1" ht="15.75" customHeight="1" x14ac:dyDescent="0.25">
      <c r="B938" s="34">
        <v>926</v>
      </c>
      <c r="C938" s="681"/>
      <c r="D938" s="28" t="s">
        <v>659</v>
      </c>
      <c r="E938" s="111">
        <v>4</v>
      </c>
      <c r="F938" s="111">
        <v>18</v>
      </c>
      <c r="G938" s="111">
        <v>16</v>
      </c>
      <c r="H938" s="47">
        <v>1654.5000000000002</v>
      </c>
      <c r="I938" s="47">
        <v>49.199999999999996</v>
      </c>
      <c r="J938" s="86">
        <v>0.27089755213055305</v>
      </c>
      <c r="K938" s="47">
        <v>448.20000000000005</v>
      </c>
      <c r="L938" s="86">
        <v>0</v>
      </c>
      <c r="M938" s="47">
        <v>0</v>
      </c>
      <c r="N938" s="86">
        <v>0</v>
      </c>
      <c r="O938" s="47">
        <v>0</v>
      </c>
      <c r="P938" s="47">
        <v>0</v>
      </c>
      <c r="Q938" s="47">
        <v>0</v>
      </c>
      <c r="R938" s="47">
        <v>0</v>
      </c>
      <c r="S938" s="47">
        <v>0</v>
      </c>
      <c r="T938" s="47">
        <v>201</v>
      </c>
      <c r="U938" s="86">
        <v>0</v>
      </c>
      <c r="V938" s="47">
        <v>0</v>
      </c>
      <c r="W938" s="86">
        <f t="shared" si="377"/>
        <v>0.25971592626171042</v>
      </c>
      <c r="X938" s="47">
        <v>429.7</v>
      </c>
      <c r="Y938" s="47">
        <v>0</v>
      </c>
      <c r="Z938" s="47">
        <v>0</v>
      </c>
      <c r="AA938" s="47">
        <v>0</v>
      </c>
      <c r="AB938" s="60">
        <f>H938+I938+K938+M938+O938+P938+Q938+R938+S938+T938+V938+X938+Y938+Z938+AA938</f>
        <v>2782.6000000000004</v>
      </c>
      <c r="AC938" s="144">
        <v>153.80000000000001</v>
      </c>
      <c r="AD938" s="47">
        <f>AC938+Y938+X938+V938</f>
        <v>583.5</v>
      </c>
      <c r="AE938" s="47">
        <f>H938+I938+K938+M938+O938+Q938+R938+S938+T938+Z938+AA938</f>
        <v>2352.9000000000005</v>
      </c>
      <c r="AF938" s="296">
        <f t="shared" si="376"/>
        <v>0.7</v>
      </c>
      <c r="AG938" s="297">
        <f>H938*AF938</f>
        <v>1158.1500000000001</v>
      </c>
      <c r="AH938" s="297"/>
      <c r="AI938" s="225">
        <v>574.70000000000005</v>
      </c>
      <c r="AJ938" s="247">
        <v>0.70003022061045628</v>
      </c>
      <c r="AK938" s="60">
        <v>1158.2</v>
      </c>
      <c r="AL938" s="47">
        <v>108</v>
      </c>
      <c r="AM938" s="446">
        <v>5.0999999999999997E-2</v>
      </c>
      <c r="AN938" s="47">
        <v>84.4</v>
      </c>
    </row>
    <row r="939" spans="2:40" ht="15.75" x14ac:dyDescent="0.25">
      <c r="B939" s="34">
        <v>927</v>
      </c>
      <c r="C939" s="681"/>
      <c r="D939" s="28" t="s">
        <v>660</v>
      </c>
      <c r="E939" s="111">
        <v>3</v>
      </c>
      <c r="F939" s="111">
        <v>20</v>
      </c>
      <c r="G939" s="111">
        <v>19</v>
      </c>
      <c r="H939" s="47">
        <v>1880.5000000000002</v>
      </c>
      <c r="I939" s="47">
        <v>68.400000000000006</v>
      </c>
      <c r="J939" s="86">
        <v>0.27088540281839935</v>
      </c>
      <c r="K939" s="47">
        <v>509.40000000000003</v>
      </c>
      <c r="L939" s="86">
        <v>0</v>
      </c>
      <c r="M939" s="47">
        <v>0</v>
      </c>
      <c r="N939" s="86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231.8</v>
      </c>
      <c r="U939" s="86">
        <v>0</v>
      </c>
      <c r="V939" s="47">
        <v>0</v>
      </c>
      <c r="W939" s="86">
        <f t="shared" si="377"/>
        <v>0.26131348045732511</v>
      </c>
      <c r="X939" s="47">
        <v>491.4</v>
      </c>
      <c r="Y939" s="47">
        <v>0</v>
      </c>
      <c r="Z939" s="47">
        <v>0</v>
      </c>
      <c r="AA939" s="47">
        <v>0</v>
      </c>
      <c r="AB939" s="60">
        <f>H939+I939+K939+M939+O939+P939+Q939+R939+S939+T939+V939+X939+Y939+Z939+AA939</f>
        <v>3181.5000000000005</v>
      </c>
      <c r="AC939" s="144">
        <v>176.5</v>
      </c>
      <c r="AD939" s="47">
        <f>AC939+Y939+X939+V939</f>
        <v>667.9</v>
      </c>
      <c r="AE939" s="47">
        <f>H939+I939+K939+M939+O939+Q939+R939+S939+T939+Z939+AA939</f>
        <v>2690.1000000000004</v>
      </c>
      <c r="AF939" s="296">
        <f t="shared" si="376"/>
        <v>0.7</v>
      </c>
      <c r="AG939" s="297">
        <f>H939*AF939</f>
        <v>1316.3500000000001</v>
      </c>
      <c r="AH939" s="297"/>
      <c r="AI939" s="225">
        <v>648.5</v>
      </c>
      <c r="AJ939" s="247">
        <v>0.7000265886732252</v>
      </c>
      <c r="AK939" s="60">
        <v>1316.4</v>
      </c>
      <c r="AL939" s="47">
        <v>178</v>
      </c>
      <c r="AM939" s="446">
        <v>7.0999999999999994E-2</v>
      </c>
      <c r="AN939" s="47">
        <v>133.5</v>
      </c>
    </row>
    <row r="940" spans="2:40" s="1" customFormat="1" ht="15.75" x14ac:dyDescent="0.25">
      <c r="B940" s="34">
        <v>928</v>
      </c>
      <c r="C940" s="681" t="s">
        <v>661</v>
      </c>
      <c r="D940" s="26" t="s">
        <v>124</v>
      </c>
      <c r="E940" s="125">
        <f t="shared" ref="E940:AB940" si="384">SUM(E941:E943)</f>
        <v>12</v>
      </c>
      <c r="F940" s="125">
        <f t="shared" si="384"/>
        <v>59</v>
      </c>
      <c r="G940" s="125">
        <f t="shared" si="384"/>
        <v>51</v>
      </c>
      <c r="H940" s="57">
        <f t="shared" si="384"/>
        <v>5219.3999999999996</v>
      </c>
      <c r="I940" s="57">
        <f t="shared" si="384"/>
        <v>128.4</v>
      </c>
      <c r="J940" s="82">
        <f>K940/H940</f>
        <v>0.24575621718971527</v>
      </c>
      <c r="K940" s="57">
        <f t="shared" si="384"/>
        <v>1282.6999999999998</v>
      </c>
      <c r="L940" s="82">
        <f>M940/H940</f>
        <v>0</v>
      </c>
      <c r="M940" s="57">
        <f t="shared" si="384"/>
        <v>0</v>
      </c>
      <c r="N940" s="82">
        <f t="shared" si="384"/>
        <v>0</v>
      </c>
      <c r="O940" s="57">
        <f t="shared" si="384"/>
        <v>0</v>
      </c>
      <c r="P940" s="57">
        <f t="shared" si="384"/>
        <v>0</v>
      </c>
      <c r="Q940" s="57">
        <f t="shared" si="384"/>
        <v>0</v>
      </c>
      <c r="R940" s="57">
        <f t="shared" si="384"/>
        <v>52.6</v>
      </c>
      <c r="S940" s="57">
        <f t="shared" si="384"/>
        <v>0</v>
      </c>
      <c r="T940" s="57">
        <f t="shared" si="384"/>
        <v>623.6</v>
      </c>
      <c r="U940" s="82">
        <f>V940/H940</f>
        <v>0</v>
      </c>
      <c r="V940" s="57">
        <f t="shared" si="384"/>
        <v>0</v>
      </c>
      <c r="W940" s="82">
        <f t="shared" si="377"/>
        <v>0.26457064030348321</v>
      </c>
      <c r="X940" s="57">
        <f t="shared" si="384"/>
        <v>1380.9</v>
      </c>
      <c r="Y940" s="57">
        <f t="shared" si="384"/>
        <v>0</v>
      </c>
      <c r="Z940" s="57">
        <f t="shared" si="384"/>
        <v>0</v>
      </c>
      <c r="AA940" s="57">
        <f t="shared" si="384"/>
        <v>0</v>
      </c>
      <c r="AB940" s="57">
        <f t="shared" si="384"/>
        <v>8687.6</v>
      </c>
      <c r="AC940" s="141">
        <f>SUM(AC941:AC943)</f>
        <v>485.3</v>
      </c>
      <c r="AD940" s="141">
        <f>SUM(AD941:AD943)</f>
        <v>1866.1999999999998</v>
      </c>
      <c r="AE940" s="141">
        <f>SUM(AE941:AE943)</f>
        <v>7306.7</v>
      </c>
      <c r="AF940" s="269">
        <f t="shared" si="376"/>
        <v>0.7</v>
      </c>
      <c r="AG940" s="270">
        <f>SUM(AG941:AG943)</f>
        <v>3653.58</v>
      </c>
      <c r="AH940" s="270"/>
      <c r="AI940" s="141">
        <v>1787.3000000000002</v>
      </c>
      <c r="AJ940" s="233">
        <v>0.69998467256772812</v>
      </c>
      <c r="AK940" s="57">
        <v>3653.5</v>
      </c>
      <c r="AL940" s="57"/>
      <c r="AM940" s="433">
        <v>0</v>
      </c>
      <c r="AN940" s="57">
        <v>266.10000000000002</v>
      </c>
    </row>
    <row r="941" spans="2:40" s="1" customFormat="1" ht="15.75" x14ac:dyDescent="0.25">
      <c r="B941" s="34">
        <v>929</v>
      </c>
      <c r="C941" s="681"/>
      <c r="D941" s="28" t="s">
        <v>662</v>
      </c>
      <c r="E941" s="111">
        <v>3</v>
      </c>
      <c r="F941" s="111">
        <v>17</v>
      </c>
      <c r="G941" s="111">
        <v>12</v>
      </c>
      <c r="H941" s="47">
        <v>1360.9</v>
      </c>
      <c r="I941" s="47">
        <v>27.6</v>
      </c>
      <c r="J941" s="86">
        <v>0.23124402968623703</v>
      </c>
      <c r="K941" s="47">
        <v>314.7</v>
      </c>
      <c r="L941" s="86">
        <v>0</v>
      </c>
      <c r="M941" s="47">
        <v>0</v>
      </c>
      <c r="N941" s="86">
        <v>0</v>
      </c>
      <c r="O941" s="47">
        <v>0</v>
      </c>
      <c r="P941" s="47">
        <v>0</v>
      </c>
      <c r="Q941" s="47">
        <v>0</v>
      </c>
      <c r="R941" s="47">
        <v>0</v>
      </c>
      <c r="S941" s="47">
        <v>0</v>
      </c>
      <c r="T941" s="47">
        <v>157</v>
      </c>
      <c r="U941" s="86">
        <v>0</v>
      </c>
      <c r="V941" s="47">
        <v>0</v>
      </c>
      <c r="W941" s="86">
        <f t="shared" si="377"/>
        <v>0.2568888235726357</v>
      </c>
      <c r="X941" s="47">
        <v>349.59999999999997</v>
      </c>
      <c r="Y941" s="47">
        <v>0</v>
      </c>
      <c r="Z941" s="47">
        <v>0</v>
      </c>
      <c r="AA941" s="47">
        <v>0</v>
      </c>
      <c r="AB941" s="60">
        <f>H941+I941+K941+M941+O941+P941+Q941+R941+S941+T941+V941+X941+Y941+Z941+AA941</f>
        <v>2209.8000000000002</v>
      </c>
      <c r="AC941" s="144">
        <v>121.2</v>
      </c>
      <c r="AD941" s="47">
        <f>AC941+Y941+X941+V941</f>
        <v>470.79999999999995</v>
      </c>
      <c r="AE941" s="47">
        <f>H941+I941+K941+M941+O941+Q941+R941+S941+T941+Z941+AA941</f>
        <v>1860.2</v>
      </c>
      <c r="AF941" s="296">
        <f t="shared" si="376"/>
        <v>0.7</v>
      </c>
      <c r="AG941" s="297">
        <f>H941*AF941</f>
        <v>952.63</v>
      </c>
      <c r="AH941" s="297"/>
      <c r="AI941" s="225">
        <v>481.8</v>
      </c>
      <c r="AJ941" s="247">
        <v>0.69997795576456745</v>
      </c>
      <c r="AK941" s="60">
        <v>952.59999999999991</v>
      </c>
      <c r="AL941" s="47">
        <v>118</v>
      </c>
      <c r="AM941" s="446">
        <v>5.0999999999999997E-2</v>
      </c>
      <c r="AN941" s="47">
        <v>69.400000000000006</v>
      </c>
    </row>
    <row r="942" spans="2:40" s="1" customFormat="1" ht="15.75" customHeight="1" x14ac:dyDescent="0.25">
      <c r="B942" s="34">
        <v>930</v>
      </c>
      <c r="C942" s="681"/>
      <c r="D942" s="28" t="s">
        <v>663</v>
      </c>
      <c r="E942" s="111">
        <v>4</v>
      </c>
      <c r="F942" s="111">
        <v>20</v>
      </c>
      <c r="G942" s="111">
        <v>17</v>
      </c>
      <c r="H942" s="47">
        <v>1712.6</v>
      </c>
      <c r="I942" s="47">
        <v>42.000000000000007</v>
      </c>
      <c r="J942" s="86">
        <v>0.23922690645801703</v>
      </c>
      <c r="K942" s="47">
        <v>409.69999999999993</v>
      </c>
      <c r="L942" s="86">
        <v>0</v>
      </c>
      <c r="M942" s="47">
        <v>0</v>
      </c>
      <c r="N942" s="86">
        <v>0</v>
      </c>
      <c r="O942" s="47">
        <v>0</v>
      </c>
      <c r="P942" s="47">
        <v>0</v>
      </c>
      <c r="Q942" s="47">
        <v>0</v>
      </c>
      <c r="R942" s="47">
        <v>52.6</v>
      </c>
      <c r="S942" s="47">
        <v>0</v>
      </c>
      <c r="T942" s="47">
        <v>203.5</v>
      </c>
      <c r="U942" s="86">
        <v>0</v>
      </c>
      <c r="V942" s="47">
        <v>0</v>
      </c>
      <c r="W942" s="86">
        <f t="shared" si="377"/>
        <v>0.27297676048113978</v>
      </c>
      <c r="X942" s="47">
        <v>467.49999999999994</v>
      </c>
      <c r="Y942" s="47">
        <v>0</v>
      </c>
      <c r="Z942" s="47">
        <v>0</v>
      </c>
      <c r="AA942" s="47">
        <v>0</v>
      </c>
      <c r="AB942" s="60">
        <f>H942+I942+K942+M942+O942+P942+Q942+R942+S942+T942+V942+X942+Y942+Z942+AA942</f>
        <v>2887.8999999999996</v>
      </c>
      <c r="AC942" s="144">
        <v>164.4</v>
      </c>
      <c r="AD942" s="47">
        <f>AC942+Y942+X942+V942</f>
        <v>631.9</v>
      </c>
      <c r="AE942" s="47">
        <f>H942+I942+K942+M942+O942+Q942+R942+S942+T942+Z942+AA942</f>
        <v>2420.3999999999996</v>
      </c>
      <c r="AF942" s="296">
        <f t="shared" si="376"/>
        <v>0.7</v>
      </c>
      <c r="AG942" s="297">
        <f>H942*AF942</f>
        <v>1198.82</v>
      </c>
      <c r="AH942" s="297"/>
      <c r="AI942" s="225">
        <v>566.9</v>
      </c>
      <c r="AJ942" s="247">
        <v>0.69998832184981896</v>
      </c>
      <c r="AK942" s="60">
        <v>1198.8</v>
      </c>
      <c r="AL942" s="47">
        <v>103</v>
      </c>
      <c r="AM942" s="446">
        <v>5.0999999999999997E-2</v>
      </c>
      <c r="AN942" s="47">
        <v>87.3</v>
      </c>
    </row>
    <row r="943" spans="2:40" s="1" customFormat="1" ht="15.75" x14ac:dyDescent="0.25">
      <c r="B943" s="34">
        <v>931</v>
      </c>
      <c r="C943" s="681"/>
      <c r="D943" s="28" t="s">
        <v>664</v>
      </c>
      <c r="E943" s="111">
        <v>5</v>
      </c>
      <c r="F943" s="111">
        <v>22</v>
      </c>
      <c r="G943" s="111">
        <v>22</v>
      </c>
      <c r="H943" s="47">
        <v>2145.9</v>
      </c>
      <c r="I943" s="47">
        <v>58.8</v>
      </c>
      <c r="J943" s="86">
        <v>0.26017055780791276</v>
      </c>
      <c r="K943" s="47">
        <v>558.30000000000007</v>
      </c>
      <c r="L943" s="86">
        <v>0</v>
      </c>
      <c r="M943" s="47">
        <v>0</v>
      </c>
      <c r="N943" s="86">
        <v>0</v>
      </c>
      <c r="O943" s="47">
        <v>0</v>
      </c>
      <c r="P943" s="47">
        <v>0</v>
      </c>
      <c r="Q943" s="47">
        <v>0</v>
      </c>
      <c r="R943" s="47">
        <v>0</v>
      </c>
      <c r="S943" s="47">
        <v>0</v>
      </c>
      <c r="T943" s="47">
        <v>263.10000000000002</v>
      </c>
      <c r="U943" s="86">
        <v>0</v>
      </c>
      <c r="V943" s="47">
        <v>0</v>
      </c>
      <c r="W943" s="86">
        <f t="shared" si="377"/>
        <v>0.26273358497600074</v>
      </c>
      <c r="X943" s="47">
        <v>563.80000000000007</v>
      </c>
      <c r="Y943" s="47">
        <v>0</v>
      </c>
      <c r="Z943" s="47">
        <v>0</v>
      </c>
      <c r="AA943" s="47">
        <v>0</v>
      </c>
      <c r="AB943" s="60">
        <f>H943+I943+K943+M943+O943+P943+Q943+R943+S943+T943+V943+X943+Y943+Z943+AA943</f>
        <v>3589.9000000000005</v>
      </c>
      <c r="AC943" s="144">
        <v>199.7</v>
      </c>
      <c r="AD943" s="47">
        <f>AC943+Y943+X943+V943</f>
        <v>763.5</v>
      </c>
      <c r="AE943" s="47">
        <f>H943+I943+K943+M943+O943+Q943+R943+S943+T943+Z943+AA943</f>
        <v>3026.1000000000004</v>
      </c>
      <c r="AF943" s="296">
        <f t="shared" si="376"/>
        <v>0.7</v>
      </c>
      <c r="AG943" s="297">
        <f>H943*AF943</f>
        <v>1502.1299999999999</v>
      </c>
      <c r="AH943" s="297"/>
      <c r="AI943" s="225">
        <v>738.6</v>
      </c>
      <c r="AJ943" s="247">
        <v>0.6999860198518103</v>
      </c>
      <c r="AK943" s="60">
        <v>1502.1</v>
      </c>
      <c r="AL943" s="47">
        <v>102</v>
      </c>
      <c r="AM943" s="446">
        <v>5.0999999999999997E-2</v>
      </c>
      <c r="AN943" s="47">
        <v>109.4</v>
      </c>
    </row>
    <row r="944" spans="2:40" ht="15.75" x14ac:dyDescent="0.25">
      <c r="B944" s="34">
        <v>932</v>
      </c>
      <c r="C944" s="681" t="s">
        <v>841</v>
      </c>
      <c r="D944" s="26" t="s">
        <v>124</v>
      </c>
      <c r="E944" s="125">
        <f t="shared" ref="E944:AB944" si="385">SUM(E945:E947)</f>
        <v>24</v>
      </c>
      <c r="F944" s="125">
        <f t="shared" si="385"/>
        <v>113</v>
      </c>
      <c r="G944" s="125">
        <f t="shared" si="385"/>
        <v>113</v>
      </c>
      <c r="H944" s="57">
        <f t="shared" si="385"/>
        <v>11545.8</v>
      </c>
      <c r="I944" s="57">
        <f t="shared" si="385"/>
        <v>346.79999999999995</v>
      </c>
      <c r="J944" s="82">
        <f>K944/H944</f>
        <v>0.23256075802456308</v>
      </c>
      <c r="K944" s="57">
        <f t="shared" si="385"/>
        <v>2685.1000000000004</v>
      </c>
      <c r="L944" s="82">
        <f>M944/H944</f>
        <v>2.6052763775572071E-2</v>
      </c>
      <c r="M944" s="57">
        <f t="shared" si="385"/>
        <v>300.8</v>
      </c>
      <c r="N944" s="82">
        <f t="shared" si="385"/>
        <v>0</v>
      </c>
      <c r="O944" s="57">
        <f t="shared" si="385"/>
        <v>0</v>
      </c>
      <c r="P944" s="57">
        <f t="shared" si="385"/>
        <v>0</v>
      </c>
      <c r="Q944" s="57">
        <f t="shared" si="385"/>
        <v>0</v>
      </c>
      <c r="R944" s="57">
        <f t="shared" si="385"/>
        <v>26.3</v>
      </c>
      <c r="S944" s="57">
        <f t="shared" si="385"/>
        <v>0</v>
      </c>
      <c r="T944" s="57">
        <f t="shared" si="385"/>
        <v>1367</v>
      </c>
      <c r="U944" s="82">
        <f>V944/H944</f>
        <v>0</v>
      </c>
      <c r="V944" s="57">
        <f t="shared" si="385"/>
        <v>0</v>
      </c>
      <c r="W944" s="82">
        <f t="shared" si="377"/>
        <v>0.25017755374248646</v>
      </c>
      <c r="X944" s="57">
        <f t="shared" si="385"/>
        <v>2888.5</v>
      </c>
      <c r="Y944" s="57">
        <f t="shared" si="385"/>
        <v>0</v>
      </c>
      <c r="Z944" s="57">
        <f t="shared" si="385"/>
        <v>0</v>
      </c>
      <c r="AA944" s="57">
        <f t="shared" si="385"/>
        <v>0</v>
      </c>
      <c r="AB944" s="57">
        <f t="shared" si="385"/>
        <v>19160.3</v>
      </c>
      <c r="AC944" s="141">
        <f>SUM(AC945:AC947)</f>
        <v>1035.5999999999999</v>
      </c>
      <c r="AD944" s="141">
        <f>SUM(AD945:AD947)</f>
        <v>3924.1</v>
      </c>
      <c r="AE944" s="141">
        <f>SUM(AE945:AE947)</f>
        <v>16271.8</v>
      </c>
      <c r="AF944" s="269">
        <f t="shared" si="376"/>
        <v>0.7</v>
      </c>
      <c r="AG944" s="270">
        <f>SUM(AG945:AG947)</f>
        <v>8082.0599999999986</v>
      </c>
      <c r="AH944" s="270"/>
      <c r="AI944" s="141">
        <v>4157.8999999999996</v>
      </c>
      <c r="AJ944" s="233">
        <v>0.699994803305098</v>
      </c>
      <c r="AK944" s="57">
        <v>8082</v>
      </c>
      <c r="AL944" s="57"/>
      <c r="AM944" s="433">
        <v>0</v>
      </c>
      <c r="AN944" s="57">
        <v>659.4</v>
      </c>
    </row>
    <row r="945" spans="2:40" ht="15.75" x14ac:dyDescent="0.25">
      <c r="B945" s="34">
        <v>933</v>
      </c>
      <c r="C945" s="681"/>
      <c r="D945" s="28" t="s">
        <v>1009</v>
      </c>
      <c r="E945" s="111">
        <v>8</v>
      </c>
      <c r="F945" s="111">
        <v>36</v>
      </c>
      <c r="G945" s="111">
        <v>35</v>
      </c>
      <c r="H945" s="47">
        <v>3404.2</v>
      </c>
      <c r="I945" s="47">
        <v>121.19999999999999</v>
      </c>
      <c r="J945" s="86">
        <v>0.2557135303448681</v>
      </c>
      <c r="K945" s="47">
        <v>870.5</v>
      </c>
      <c r="L945" s="86">
        <v>0</v>
      </c>
      <c r="M945" s="47">
        <v>0</v>
      </c>
      <c r="N945" s="86">
        <v>0</v>
      </c>
      <c r="O945" s="47">
        <v>0</v>
      </c>
      <c r="P945" s="47">
        <v>0</v>
      </c>
      <c r="Q945" s="47">
        <v>0</v>
      </c>
      <c r="R945" s="47">
        <v>26.3</v>
      </c>
      <c r="S945" s="47">
        <v>0</v>
      </c>
      <c r="T945" s="47">
        <v>411.9</v>
      </c>
      <c r="U945" s="86">
        <v>0</v>
      </c>
      <c r="V945" s="47">
        <v>0</v>
      </c>
      <c r="W945" s="86">
        <f t="shared" si="377"/>
        <v>0.26009047647024264</v>
      </c>
      <c r="X945" s="47">
        <v>885.4</v>
      </c>
      <c r="Y945" s="47">
        <v>0</v>
      </c>
      <c r="Z945" s="47">
        <v>0</v>
      </c>
      <c r="AA945" s="47">
        <v>0</v>
      </c>
      <c r="AB945" s="60">
        <f>H945+I945+K945+M945+O945+P945+Q945+R945+S945+T945+V945+X945+Y945+Z945+AA945</f>
        <v>5719.4999999999991</v>
      </c>
      <c r="AC945" s="144">
        <v>316.39999999999998</v>
      </c>
      <c r="AD945" s="47">
        <f>AC945+Y945+X945+V945</f>
        <v>1201.8</v>
      </c>
      <c r="AE945" s="47">
        <f>H945+I945+K945+M945+O945+Q945+R945+S945+T945+Z945+AA945</f>
        <v>4834.0999999999995</v>
      </c>
      <c r="AF945" s="296">
        <f t="shared" si="376"/>
        <v>0.7</v>
      </c>
      <c r="AG945" s="297">
        <f>H945*AF945</f>
        <v>2382.9399999999996</v>
      </c>
      <c r="AH945" s="297"/>
      <c r="AI945" s="225">
        <v>1181.0999999999999</v>
      </c>
      <c r="AJ945" s="247">
        <v>0.69998824980905938</v>
      </c>
      <c r="AK945" s="60">
        <v>2382.8999999999996</v>
      </c>
      <c r="AL945" s="47">
        <v>218</v>
      </c>
      <c r="AM945" s="446">
        <v>7.0999999999999994E-2</v>
      </c>
      <c r="AN945" s="47">
        <v>241.7</v>
      </c>
    </row>
    <row r="946" spans="2:40" s="1" customFormat="1" ht="15.75" customHeight="1" x14ac:dyDescent="0.25">
      <c r="B946" s="34">
        <v>934</v>
      </c>
      <c r="C946" s="681"/>
      <c r="D946" s="28" t="s">
        <v>990</v>
      </c>
      <c r="E946" s="111">
        <v>4</v>
      </c>
      <c r="F946" s="111">
        <v>24</v>
      </c>
      <c r="G946" s="111">
        <v>22</v>
      </c>
      <c r="H946" s="47">
        <v>2258.1999999999998</v>
      </c>
      <c r="I946" s="47">
        <v>64.8</v>
      </c>
      <c r="J946" s="86">
        <v>0.232353201665043</v>
      </c>
      <c r="K946" s="47">
        <v>524.70000000000005</v>
      </c>
      <c r="L946" s="86">
        <v>0</v>
      </c>
      <c r="M946" s="47">
        <v>0</v>
      </c>
      <c r="N946" s="86">
        <v>0</v>
      </c>
      <c r="O946" s="47">
        <v>0</v>
      </c>
      <c r="P946" s="47">
        <v>0</v>
      </c>
      <c r="Q946" s="47">
        <v>0</v>
      </c>
      <c r="R946" s="47">
        <v>0</v>
      </c>
      <c r="S946" s="47">
        <v>0</v>
      </c>
      <c r="T946" s="47">
        <v>238.7</v>
      </c>
      <c r="U946" s="86">
        <v>0</v>
      </c>
      <c r="V946" s="47">
        <v>0</v>
      </c>
      <c r="W946" s="86">
        <f t="shared" si="377"/>
        <v>0.22438225135063325</v>
      </c>
      <c r="X946" s="47">
        <v>506.7</v>
      </c>
      <c r="Y946" s="47">
        <v>0</v>
      </c>
      <c r="Z946" s="47">
        <v>0</v>
      </c>
      <c r="AA946" s="47">
        <v>0</v>
      </c>
      <c r="AB946" s="60">
        <f>H946+I946+K946+M946+O946+P946+Q946+R946+S946+T946+V946+X946+Y946+Z946+AA946</f>
        <v>3593.0999999999995</v>
      </c>
      <c r="AC946" s="144">
        <v>181.6</v>
      </c>
      <c r="AD946" s="47">
        <f>AC946+Y946+X946+V946</f>
        <v>688.3</v>
      </c>
      <c r="AE946" s="47">
        <f>H946+I946+K946+M946+O946+Q946+R946+S946+T946+Z946+AA946</f>
        <v>3086.3999999999996</v>
      </c>
      <c r="AF946" s="296">
        <f t="shared" si="376"/>
        <v>0.7</v>
      </c>
      <c r="AG946" s="297">
        <f>H946*AF946</f>
        <v>1580.7399999999998</v>
      </c>
      <c r="AH946" s="297"/>
      <c r="AI946" s="225">
        <v>892.4</v>
      </c>
      <c r="AJ946" s="247">
        <v>0.69998228677707908</v>
      </c>
      <c r="AK946" s="60">
        <v>1580.6999999999998</v>
      </c>
      <c r="AL946" s="47"/>
      <c r="AM946" s="446">
        <v>0</v>
      </c>
      <c r="AN946" s="47">
        <v>0</v>
      </c>
    </row>
    <row r="947" spans="2:40" s="1" customFormat="1" ht="15.75" x14ac:dyDescent="0.25">
      <c r="B947" s="34">
        <v>935</v>
      </c>
      <c r="C947" s="681"/>
      <c r="D947" s="28" t="s">
        <v>991</v>
      </c>
      <c r="E947" s="111">
        <v>12</v>
      </c>
      <c r="F947" s="111">
        <v>53</v>
      </c>
      <c r="G947" s="111">
        <v>56</v>
      </c>
      <c r="H947" s="47">
        <v>5883.4</v>
      </c>
      <c r="I947" s="47">
        <v>160.79999999999998</v>
      </c>
      <c r="J947" s="86">
        <v>0.21924397457252612</v>
      </c>
      <c r="K947" s="47">
        <v>1289.9000000000001</v>
      </c>
      <c r="L947" s="86">
        <v>5.1126899411904687E-2</v>
      </c>
      <c r="M947" s="47">
        <v>300.8</v>
      </c>
      <c r="N947" s="86">
        <v>0</v>
      </c>
      <c r="O947" s="47">
        <v>0</v>
      </c>
      <c r="P947" s="47">
        <v>0</v>
      </c>
      <c r="Q947" s="47">
        <v>0</v>
      </c>
      <c r="R947" s="47">
        <v>0</v>
      </c>
      <c r="S947" s="47">
        <v>0</v>
      </c>
      <c r="T947" s="47">
        <v>716.40000000000009</v>
      </c>
      <c r="U947" s="86">
        <v>0</v>
      </c>
      <c r="V947" s="47">
        <v>0</v>
      </c>
      <c r="W947" s="86">
        <f t="shared" si="377"/>
        <v>0.25434272699459498</v>
      </c>
      <c r="X947" s="47">
        <v>1496.4</v>
      </c>
      <c r="Y947" s="47">
        <v>0</v>
      </c>
      <c r="Z947" s="47">
        <v>0</v>
      </c>
      <c r="AA947" s="47">
        <v>0</v>
      </c>
      <c r="AB947" s="60">
        <f>H947+I947+K947+M947+O947+P947+Q947+R947+S947+T947+V947+X947+Y947+Z947+AA947</f>
        <v>9847.7000000000007</v>
      </c>
      <c r="AC947" s="144">
        <v>537.6</v>
      </c>
      <c r="AD947" s="47">
        <f>AC947+Y947+X947+V947</f>
        <v>2034</v>
      </c>
      <c r="AE947" s="47">
        <f>H947+I947+K947+M947+O947+Q947+R947+S947+T947+Z947+AA947</f>
        <v>8351.3000000000011</v>
      </c>
      <c r="AF947" s="296">
        <f t="shared" si="376"/>
        <v>0.7</v>
      </c>
      <c r="AG947" s="297">
        <f>H947*AF947</f>
        <v>4118.3799999999992</v>
      </c>
      <c r="AH947" s="297"/>
      <c r="AI947" s="225">
        <v>2084.4</v>
      </c>
      <c r="AJ947" s="247">
        <v>0.70000339939490763</v>
      </c>
      <c r="AK947" s="60">
        <v>4118.3999999999996</v>
      </c>
      <c r="AL947" s="47">
        <v>194</v>
      </c>
      <c r="AM947" s="446">
        <v>7.0999999999999994E-2</v>
      </c>
      <c r="AN947" s="47">
        <v>417.7</v>
      </c>
    </row>
    <row r="948" spans="2:40" s="1" customFormat="1" ht="15.75" x14ac:dyDescent="0.25">
      <c r="B948" s="34">
        <v>936</v>
      </c>
      <c r="C948" s="681" t="s">
        <v>665</v>
      </c>
      <c r="D948" s="26" t="s">
        <v>124</v>
      </c>
      <c r="E948" s="125">
        <f t="shared" ref="E948:AB948" si="386">SUM(E949:E951)</f>
        <v>8</v>
      </c>
      <c r="F948" s="125">
        <f t="shared" si="386"/>
        <v>49</v>
      </c>
      <c r="G948" s="125">
        <f t="shared" si="386"/>
        <v>47</v>
      </c>
      <c r="H948" s="57">
        <f t="shared" si="386"/>
        <v>4460.4000000000005</v>
      </c>
      <c r="I948" s="57">
        <f t="shared" si="386"/>
        <v>152.4</v>
      </c>
      <c r="J948" s="82">
        <f>K948/H948</f>
        <v>0.27531163124383462</v>
      </c>
      <c r="K948" s="57">
        <f t="shared" si="386"/>
        <v>1228</v>
      </c>
      <c r="L948" s="82">
        <f>M948/H948</f>
        <v>0</v>
      </c>
      <c r="M948" s="57">
        <f t="shared" si="386"/>
        <v>0</v>
      </c>
      <c r="N948" s="82">
        <f t="shared" si="386"/>
        <v>0</v>
      </c>
      <c r="O948" s="57">
        <f t="shared" si="386"/>
        <v>0</v>
      </c>
      <c r="P948" s="57">
        <f t="shared" si="386"/>
        <v>0</v>
      </c>
      <c r="Q948" s="57">
        <f t="shared" si="386"/>
        <v>0</v>
      </c>
      <c r="R948" s="57">
        <f t="shared" si="386"/>
        <v>26.3</v>
      </c>
      <c r="S948" s="57">
        <f t="shared" si="386"/>
        <v>0</v>
      </c>
      <c r="T948" s="57">
        <f t="shared" si="386"/>
        <v>528.70000000000005</v>
      </c>
      <c r="U948" s="82">
        <f>V948/H948</f>
        <v>0</v>
      </c>
      <c r="V948" s="57">
        <f t="shared" si="386"/>
        <v>0</v>
      </c>
      <c r="W948" s="82">
        <f t="shared" si="377"/>
        <v>0.26318267419962327</v>
      </c>
      <c r="X948" s="57">
        <f t="shared" si="386"/>
        <v>1173.8999999999999</v>
      </c>
      <c r="Y948" s="57">
        <f t="shared" si="386"/>
        <v>0</v>
      </c>
      <c r="Z948" s="57">
        <f t="shared" si="386"/>
        <v>0</v>
      </c>
      <c r="AA948" s="57">
        <f t="shared" si="386"/>
        <v>0</v>
      </c>
      <c r="AB948" s="57">
        <f t="shared" si="386"/>
        <v>7569.7</v>
      </c>
      <c r="AC948" s="141">
        <f>SUM(AC949:AC951)</f>
        <v>421.79999999999995</v>
      </c>
      <c r="AD948" s="141">
        <f>SUM(AD949:AD951)</f>
        <v>1595.6999999999998</v>
      </c>
      <c r="AE948" s="141">
        <f>SUM(AE949:AE951)</f>
        <v>6395.8</v>
      </c>
      <c r="AF948" s="269">
        <f t="shared" si="376"/>
        <v>0.7</v>
      </c>
      <c r="AG948" s="270">
        <f>SUM(AG949:AG951)</f>
        <v>3122.2799999999997</v>
      </c>
      <c r="AH948" s="270"/>
      <c r="AI948" s="141">
        <v>1526.6</v>
      </c>
      <c r="AJ948" s="233">
        <v>0.7000044839027888</v>
      </c>
      <c r="AK948" s="57">
        <v>3122.2999999999997</v>
      </c>
      <c r="AL948" s="57"/>
      <c r="AM948" s="433">
        <v>0</v>
      </c>
      <c r="AN948" s="57">
        <v>162.89999999999998</v>
      </c>
    </row>
    <row r="949" spans="2:40" s="1" customFormat="1" ht="15.75" x14ac:dyDescent="0.25">
      <c r="B949" s="34">
        <v>937</v>
      </c>
      <c r="C949" s="681"/>
      <c r="D949" s="28" t="s">
        <v>666</v>
      </c>
      <c r="E949" s="111">
        <v>3</v>
      </c>
      <c r="F949" s="111">
        <v>16</v>
      </c>
      <c r="G949" s="111">
        <v>14</v>
      </c>
      <c r="H949" s="47">
        <v>1295.8000000000002</v>
      </c>
      <c r="I949" s="47">
        <v>45.6</v>
      </c>
      <c r="J949" s="86">
        <v>0.30768637135360388</v>
      </c>
      <c r="K949" s="47">
        <v>398.7</v>
      </c>
      <c r="L949" s="86">
        <v>0</v>
      </c>
      <c r="M949" s="47">
        <v>0</v>
      </c>
      <c r="N949" s="86">
        <v>0</v>
      </c>
      <c r="O949" s="47">
        <v>0</v>
      </c>
      <c r="P949" s="47">
        <v>0</v>
      </c>
      <c r="Q949" s="47">
        <v>0</v>
      </c>
      <c r="R949" s="47">
        <v>26.3</v>
      </c>
      <c r="S949" s="47">
        <v>0</v>
      </c>
      <c r="T949" s="47">
        <v>163</v>
      </c>
      <c r="U949" s="86">
        <v>0</v>
      </c>
      <c r="V949" s="47">
        <v>0</v>
      </c>
      <c r="W949" s="86">
        <f t="shared" si="377"/>
        <v>0.27303596233986721</v>
      </c>
      <c r="X949" s="47">
        <v>353.79999999999995</v>
      </c>
      <c r="Y949" s="47">
        <v>0</v>
      </c>
      <c r="Z949" s="47">
        <v>0</v>
      </c>
      <c r="AA949" s="47">
        <v>0</v>
      </c>
      <c r="AB949" s="60">
        <f>H949+I949+K949+M949+O949+P949+Q949+R949+S949+T949+V949+X949+Y949+Z949+AA949</f>
        <v>2283.1999999999998</v>
      </c>
      <c r="AC949" s="144">
        <v>130</v>
      </c>
      <c r="AD949" s="47">
        <f>AC949+Y949+X949+V949</f>
        <v>483.79999999999995</v>
      </c>
      <c r="AE949" s="47">
        <f>H949+I949+K949+M949+O949+Q949+R949+S949+T949+Z949+AA949</f>
        <v>1929.4</v>
      </c>
      <c r="AF949" s="296">
        <f t="shared" si="376"/>
        <v>0.7</v>
      </c>
      <c r="AG949" s="297">
        <f>H949*AF949</f>
        <v>907.06000000000006</v>
      </c>
      <c r="AH949" s="297"/>
      <c r="AI949" s="225">
        <v>423.3</v>
      </c>
      <c r="AJ949" s="247">
        <v>0.70003086896125932</v>
      </c>
      <c r="AK949" s="60">
        <v>907.09999999999991</v>
      </c>
      <c r="AL949" s="47">
        <v>135</v>
      </c>
      <c r="AM949" s="446">
        <v>5.0999999999999997E-2</v>
      </c>
      <c r="AN949" s="47">
        <v>66.099999999999994</v>
      </c>
    </row>
    <row r="950" spans="2:40" s="1" customFormat="1" ht="15.75" customHeight="1" x14ac:dyDescent="0.25">
      <c r="B950" s="34">
        <v>938</v>
      </c>
      <c r="C950" s="681"/>
      <c r="D950" s="28" t="s">
        <v>667</v>
      </c>
      <c r="E950" s="111">
        <v>2</v>
      </c>
      <c r="F950" s="111">
        <v>14</v>
      </c>
      <c r="G950" s="111">
        <v>13</v>
      </c>
      <c r="H950" s="47">
        <v>1267.2</v>
      </c>
      <c r="I950" s="47">
        <v>37.200000000000003</v>
      </c>
      <c r="J950" s="86">
        <v>0.25094696969696967</v>
      </c>
      <c r="K950" s="47">
        <v>317.99999999999994</v>
      </c>
      <c r="L950" s="86">
        <v>0</v>
      </c>
      <c r="M950" s="47">
        <v>0</v>
      </c>
      <c r="N950" s="86">
        <v>0</v>
      </c>
      <c r="O950" s="47">
        <v>0</v>
      </c>
      <c r="P950" s="47">
        <v>0</v>
      </c>
      <c r="Q950" s="47">
        <v>0</v>
      </c>
      <c r="R950" s="47">
        <v>0</v>
      </c>
      <c r="S950" s="47">
        <v>0</v>
      </c>
      <c r="T950" s="47">
        <v>140</v>
      </c>
      <c r="U950" s="86">
        <v>0</v>
      </c>
      <c r="V950" s="47">
        <v>0</v>
      </c>
      <c r="W950" s="86">
        <f t="shared" si="377"/>
        <v>0.25576073232323226</v>
      </c>
      <c r="X950" s="47">
        <v>324.09999999999997</v>
      </c>
      <c r="Y950" s="47">
        <v>0</v>
      </c>
      <c r="Z950" s="47">
        <v>0</v>
      </c>
      <c r="AA950" s="47">
        <v>0</v>
      </c>
      <c r="AB950" s="60">
        <f>H950+I950+K950+M950+O950+P950+Q950+R950+S950+T950+V950+X950+Y950+Z950+AA950</f>
        <v>2086.5</v>
      </c>
      <c r="AC950" s="144">
        <v>114.2</v>
      </c>
      <c r="AD950" s="47">
        <f>AC950+Y950+X950+V950</f>
        <v>438.29999999999995</v>
      </c>
      <c r="AE950" s="47">
        <f>H950+I950+K950+M950+O950+Q950+R950+S950+T950+Z950+AA950</f>
        <v>1762.4</v>
      </c>
      <c r="AF950" s="296">
        <f t="shared" si="376"/>
        <v>0.7</v>
      </c>
      <c r="AG950" s="297">
        <f>H950*AF950</f>
        <v>887.04</v>
      </c>
      <c r="AH950" s="297"/>
      <c r="AI950" s="225">
        <v>448.7</v>
      </c>
      <c r="AJ950" s="247">
        <v>0.69996843434343436</v>
      </c>
      <c r="AK950" s="60">
        <v>887</v>
      </c>
      <c r="AL950" s="47"/>
      <c r="AM950" s="446">
        <v>0</v>
      </c>
      <c r="AN950" s="47">
        <v>0</v>
      </c>
    </row>
    <row r="951" spans="2:40" s="1" customFormat="1" ht="15.75" x14ac:dyDescent="0.25">
      <c r="B951" s="34">
        <v>939</v>
      </c>
      <c r="C951" s="681"/>
      <c r="D951" s="28" t="s">
        <v>668</v>
      </c>
      <c r="E951" s="111">
        <v>3</v>
      </c>
      <c r="F951" s="111">
        <v>19</v>
      </c>
      <c r="G951" s="111">
        <v>20</v>
      </c>
      <c r="H951" s="47">
        <v>1897.4000000000003</v>
      </c>
      <c r="I951" s="47">
        <v>69.599999999999994</v>
      </c>
      <c r="J951" s="86">
        <v>0.26947401707599872</v>
      </c>
      <c r="K951" s="47">
        <v>511.30000000000007</v>
      </c>
      <c r="L951" s="86">
        <v>0</v>
      </c>
      <c r="M951" s="47">
        <v>0</v>
      </c>
      <c r="N951" s="86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225.7</v>
      </c>
      <c r="U951" s="86">
        <v>0</v>
      </c>
      <c r="V951" s="47">
        <v>0</v>
      </c>
      <c r="W951" s="86">
        <f t="shared" si="377"/>
        <v>0.26141035100664062</v>
      </c>
      <c r="X951" s="47">
        <v>496</v>
      </c>
      <c r="Y951" s="47">
        <v>0</v>
      </c>
      <c r="Z951" s="47">
        <v>0</v>
      </c>
      <c r="AA951" s="47">
        <v>0</v>
      </c>
      <c r="AB951" s="60">
        <f>H951+I951+K951+M951+O951+P951+Q951+R951+S951+T951+V951+X951+Y951+Z951+AA951</f>
        <v>3200</v>
      </c>
      <c r="AC951" s="144">
        <v>177.6</v>
      </c>
      <c r="AD951" s="47">
        <f>AC951+Y951+X951+V951</f>
        <v>673.6</v>
      </c>
      <c r="AE951" s="47">
        <f>H951+I951+K951+M951+O951+Q951+R951+S951+T951+Z951+AA951</f>
        <v>2704</v>
      </c>
      <c r="AF951" s="296">
        <f t="shared" si="376"/>
        <v>0.7</v>
      </c>
      <c r="AG951" s="297">
        <f>H951*AF951</f>
        <v>1328.18</v>
      </c>
      <c r="AH951" s="297"/>
      <c r="AI951" s="225">
        <v>654.6</v>
      </c>
      <c r="AJ951" s="247">
        <v>0.70001054073995983</v>
      </c>
      <c r="AK951" s="60">
        <v>1328.2</v>
      </c>
      <c r="AL951" s="47">
        <v>102</v>
      </c>
      <c r="AM951" s="446">
        <v>5.0999999999999997E-2</v>
      </c>
      <c r="AN951" s="47">
        <v>96.8</v>
      </c>
    </row>
    <row r="952" spans="2:40" s="1" customFormat="1" ht="15.75" x14ac:dyDescent="0.25">
      <c r="B952" s="34">
        <v>940</v>
      </c>
      <c r="C952" s="681" t="s">
        <v>669</v>
      </c>
      <c r="D952" s="26" t="s">
        <v>124</v>
      </c>
      <c r="E952" s="125">
        <f t="shared" ref="E952:AB952" si="387">SUM(E953:E954)</f>
        <v>9</v>
      </c>
      <c r="F952" s="125">
        <f t="shared" si="387"/>
        <v>46</v>
      </c>
      <c r="G952" s="125">
        <f t="shared" si="387"/>
        <v>45</v>
      </c>
      <c r="H952" s="57">
        <f t="shared" si="387"/>
        <v>4166.8999999999996</v>
      </c>
      <c r="I952" s="57">
        <f t="shared" si="387"/>
        <v>144.5</v>
      </c>
      <c r="J952" s="82">
        <f>K952/H952</f>
        <v>0.28649595622645141</v>
      </c>
      <c r="K952" s="57">
        <f t="shared" si="387"/>
        <v>1193.8000000000002</v>
      </c>
      <c r="L952" s="82">
        <f>M952/H952</f>
        <v>0</v>
      </c>
      <c r="M952" s="57">
        <f t="shared" si="387"/>
        <v>0</v>
      </c>
      <c r="N952" s="82">
        <f t="shared" si="387"/>
        <v>0</v>
      </c>
      <c r="O952" s="57">
        <f t="shared" si="387"/>
        <v>0</v>
      </c>
      <c r="P952" s="57">
        <f t="shared" si="387"/>
        <v>0</v>
      </c>
      <c r="Q952" s="57">
        <f t="shared" si="387"/>
        <v>0</v>
      </c>
      <c r="R952" s="57">
        <f t="shared" si="387"/>
        <v>26.3</v>
      </c>
      <c r="S952" s="57">
        <f t="shared" si="387"/>
        <v>0</v>
      </c>
      <c r="T952" s="57">
        <f t="shared" si="387"/>
        <v>500.30000000000007</v>
      </c>
      <c r="U952" s="82">
        <f>V952/H952</f>
        <v>0</v>
      </c>
      <c r="V952" s="57">
        <f t="shared" si="387"/>
        <v>0</v>
      </c>
      <c r="W952" s="82">
        <f t="shared" si="377"/>
        <v>0.25191389282200199</v>
      </c>
      <c r="X952" s="57">
        <f t="shared" si="387"/>
        <v>1049.7</v>
      </c>
      <c r="Y952" s="57">
        <f t="shared" si="387"/>
        <v>0</v>
      </c>
      <c r="Z952" s="57">
        <f t="shared" si="387"/>
        <v>0</v>
      </c>
      <c r="AA952" s="57">
        <f t="shared" si="387"/>
        <v>0</v>
      </c>
      <c r="AB952" s="57">
        <f t="shared" si="387"/>
        <v>7081.5</v>
      </c>
      <c r="AC952" s="141">
        <f>SUM(AC953:AC954)</f>
        <v>384.70000000000005</v>
      </c>
      <c r="AD952" s="141">
        <f>SUM(AD953:AD954)</f>
        <v>1434.4</v>
      </c>
      <c r="AE952" s="141">
        <f>SUM(AE953:AE954)</f>
        <v>6031.8000000000011</v>
      </c>
      <c r="AF952" s="269">
        <f t="shared" si="376"/>
        <v>0.7</v>
      </c>
      <c r="AG952" s="270">
        <f>SUM(AG953:AG954)</f>
        <v>2916.83</v>
      </c>
      <c r="AH952" s="270"/>
      <c r="AI952" s="141">
        <v>1482.4</v>
      </c>
      <c r="AJ952" s="233">
        <v>0.69999280040317757</v>
      </c>
      <c r="AK952" s="57">
        <v>2916.8</v>
      </c>
      <c r="AL952" s="57"/>
      <c r="AM952" s="433">
        <v>0</v>
      </c>
      <c r="AN952" s="57">
        <v>258.10000000000002</v>
      </c>
    </row>
    <row r="953" spans="2:40" s="1" customFormat="1" ht="15.75" x14ac:dyDescent="0.25">
      <c r="B953" s="34">
        <v>941</v>
      </c>
      <c r="C953" s="681"/>
      <c r="D953" s="28" t="s">
        <v>670</v>
      </c>
      <c r="E953" s="111">
        <v>4</v>
      </c>
      <c r="F953" s="111">
        <v>21</v>
      </c>
      <c r="G953" s="111">
        <v>20</v>
      </c>
      <c r="H953" s="47">
        <v>1883.3000000000002</v>
      </c>
      <c r="I953" s="47">
        <v>67.2</v>
      </c>
      <c r="J953" s="86">
        <v>0.33122710136462591</v>
      </c>
      <c r="K953" s="47">
        <v>623.80000000000007</v>
      </c>
      <c r="L953" s="86">
        <v>0</v>
      </c>
      <c r="M953" s="47">
        <v>0</v>
      </c>
      <c r="N953" s="86">
        <v>0</v>
      </c>
      <c r="O953" s="47">
        <v>0</v>
      </c>
      <c r="P953" s="47">
        <v>0</v>
      </c>
      <c r="Q953" s="47">
        <v>0</v>
      </c>
      <c r="R953" s="47">
        <v>26.3</v>
      </c>
      <c r="S953" s="47">
        <v>0</v>
      </c>
      <c r="T953" s="47">
        <v>237.00000000000003</v>
      </c>
      <c r="U953" s="86">
        <v>0</v>
      </c>
      <c r="V953" s="47">
        <v>0</v>
      </c>
      <c r="W953" s="86">
        <f t="shared" si="377"/>
        <v>0.26134975840280361</v>
      </c>
      <c r="X953" s="47">
        <v>492.20000000000005</v>
      </c>
      <c r="Y953" s="47">
        <v>0</v>
      </c>
      <c r="Z953" s="47">
        <v>0</v>
      </c>
      <c r="AA953" s="47">
        <v>0</v>
      </c>
      <c r="AB953" s="60">
        <f>H953+I953+K953+M953+O953+P953+Q953+R953+S953+T953+V953+X953+Y953+Z953+AA953</f>
        <v>3329.8</v>
      </c>
      <c r="AC953" s="144">
        <v>184.9</v>
      </c>
      <c r="AD953" s="47">
        <f>AC953+Y953+X953+V953</f>
        <v>677.1</v>
      </c>
      <c r="AE953" s="47">
        <f>H953+I953+K953+M953+O953+Q953+R953+S953+T953+Z953+AA953</f>
        <v>2837.6000000000004</v>
      </c>
      <c r="AF953" s="296">
        <f t="shared" si="376"/>
        <v>0.7</v>
      </c>
      <c r="AG953" s="297">
        <f>H953*AF953</f>
        <v>1318.31</v>
      </c>
      <c r="AH953" s="297"/>
      <c r="AI953" s="225">
        <v>641.20000000000005</v>
      </c>
      <c r="AJ953" s="247">
        <v>0.69999469017150751</v>
      </c>
      <c r="AK953" s="60">
        <v>1318.3000000000002</v>
      </c>
      <c r="AL953" s="47">
        <v>136</v>
      </c>
      <c r="AM953" s="446">
        <v>5.0999999999999997E-2</v>
      </c>
      <c r="AN953" s="47">
        <v>96</v>
      </c>
    </row>
    <row r="954" spans="2:40" s="1" customFormat="1" ht="15.75" x14ac:dyDescent="0.25">
      <c r="B954" s="34">
        <v>942</v>
      </c>
      <c r="C954" s="681"/>
      <c r="D954" s="28" t="s">
        <v>671</v>
      </c>
      <c r="E954" s="111">
        <v>5</v>
      </c>
      <c r="F954" s="111">
        <v>25</v>
      </c>
      <c r="G954" s="111">
        <v>25</v>
      </c>
      <c r="H954" s="47">
        <v>2283.6</v>
      </c>
      <c r="I954" s="47">
        <v>77.3</v>
      </c>
      <c r="J954" s="86">
        <v>0.24960588544403575</v>
      </c>
      <c r="K954" s="47">
        <v>570</v>
      </c>
      <c r="L954" s="86">
        <v>0</v>
      </c>
      <c r="M954" s="47">
        <v>0</v>
      </c>
      <c r="N954" s="86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0</v>
      </c>
      <c r="T954" s="47">
        <v>263.3</v>
      </c>
      <c r="U954" s="86">
        <v>0</v>
      </c>
      <c r="V954" s="47">
        <v>0</v>
      </c>
      <c r="W954" s="86">
        <f t="shared" si="377"/>
        <v>0.24413207216675425</v>
      </c>
      <c r="X954" s="47">
        <v>557.5</v>
      </c>
      <c r="Y954" s="47">
        <v>0</v>
      </c>
      <c r="Z954" s="47">
        <v>0</v>
      </c>
      <c r="AA954" s="47">
        <v>0</v>
      </c>
      <c r="AB954" s="60">
        <f>H954+I954+K954+M954+O954+P954+Q954+R954+S954+T954+V954+X954+Y954+Z954+AA954</f>
        <v>3751.7000000000003</v>
      </c>
      <c r="AC954" s="144">
        <v>199.8</v>
      </c>
      <c r="AD954" s="47">
        <f>AC954+Y954+X954+V954</f>
        <v>757.3</v>
      </c>
      <c r="AE954" s="47">
        <f>H954+I954+K954+M954+O954+Q954+R954+S954+T954+Z954+AA954</f>
        <v>3194.2000000000003</v>
      </c>
      <c r="AF954" s="296">
        <f t="shared" si="376"/>
        <v>0.7</v>
      </c>
      <c r="AG954" s="297">
        <f>H954*AF954</f>
        <v>1598.5199999999998</v>
      </c>
      <c r="AH954" s="297"/>
      <c r="AI954" s="225">
        <v>841.2</v>
      </c>
      <c r="AJ954" s="247">
        <v>0.69999124189875639</v>
      </c>
      <c r="AK954" s="60">
        <v>1598.5</v>
      </c>
      <c r="AL954" s="47">
        <v>161</v>
      </c>
      <c r="AM954" s="446">
        <v>7.0999999999999994E-2</v>
      </c>
      <c r="AN954" s="47">
        <v>162.1</v>
      </c>
    </row>
    <row r="955" spans="2:40" ht="36.75" customHeight="1" x14ac:dyDescent="0.25">
      <c r="B955" s="34">
        <v>943</v>
      </c>
      <c r="C955" s="663" t="s">
        <v>672</v>
      </c>
      <c r="D955" s="664"/>
      <c r="E955" s="117">
        <f>E957</f>
        <v>95</v>
      </c>
      <c r="F955" s="117">
        <f t="shared" ref="F955:AA955" si="388">F957</f>
        <v>580.70000000000005</v>
      </c>
      <c r="G955" s="117">
        <f t="shared" si="388"/>
        <v>540.5</v>
      </c>
      <c r="H955" s="132">
        <f t="shared" si="388"/>
        <v>51752.80000000001</v>
      </c>
      <c r="I955" s="132">
        <f t="shared" si="388"/>
        <v>1772.4000000000003</v>
      </c>
      <c r="J955" s="87">
        <f>K955/H955</f>
        <v>0.30664234592138001</v>
      </c>
      <c r="K955" s="132">
        <f t="shared" si="388"/>
        <v>15869.599999999999</v>
      </c>
      <c r="L955" s="87">
        <f>M955/H955</f>
        <v>3.6964183580405307E-3</v>
      </c>
      <c r="M955" s="132">
        <f t="shared" si="388"/>
        <v>191.3</v>
      </c>
      <c r="N955" s="87">
        <f>O955/H955</f>
        <v>0</v>
      </c>
      <c r="O955" s="132">
        <f t="shared" si="388"/>
        <v>0</v>
      </c>
      <c r="P955" s="132">
        <f t="shared" si="388"/>
        <v>0</v>
      </c>
      <c r="Q955" s="132">
        <f t="shared" si="388"/>
        <v>0</v>
      </c>
      <c r="R955" s="132">
        <f t="shared" si="388"/>
        <v>2431.0999999999995</v>
      </c>
      <c r="S955" s="132">
        <f t="shared" si="388"/>
        <v>124.8</v>
      </c>
      <c r="T955" s="132">
        <f t="shared" si="388"/>
        <v>6299.9000000000005</v>
      </c>
      <c r="U955" s="87">
        <f>V955/H955</f>
        <v>0</v>
      </c>
      <c r="V955" s="132">
        <f t="shared" si="388"/>
        <v>0</v>
      </c>
      <c r="W955" s="87">
        <f t="shared" si="377"/>
        <v>0.10731013587670619</v>
      </c>
      <c r="X955" s="315">
        <f t="shared" si="388"/>
        <v>5553.6000000000013</v>
      </c>
      <c r="Y955" s="132">
        <f t="shared" si="388"/>
        <v>0</v>
      </c>
      <c r="Z955" s="132">
        <f t="shared" si="388"/>
        <v>0</v>
      </c>
      <c r="AA955" s="132">
        <f t="shared" si="388"/>
        <v>0</v>
      </c>
      <c r="AB955" s="132">
        <f>AB956+AB957</f>
        <v>87195.5</v>
      </c>
      <c r="AC955" s="129">
        <f>AC957+AC956</f>
        <v>11132</v>
      </c>
      <c r="AD955" s="129">
        <f>AD957+AD956</f>
        <v>16973.600000000002</v>
      </c>
      <c r="AE955" s="129">
        <f>AE957+AE956</f>
        <v>81353.900000000009</v>
      </c>
      <c r="AF955" s="258">
        <f t="shared" si="376"/>
        <v>0.7</v>
      </c>
      <c r="AG955" s="255">
        <f>AG957+AG956</f>
        <v>37575.440000000002</v>
      </c>
      <c r="AH955" s="255"/>
      <c r="AI955" s="129">
        <v>20601.899999999998</v>
      </c>
      <c r="AJ955" s="226">
        <v>0.72605733409593287</v>
      </c>
      <c r="AK955" s="132">
        <v>37575.5</v>
      </c>
      <c r="AL955" s="132"/>
      <c r="AM955" s="424"/>
      <c r="AN955" s="129">
        <v>1683.6000000000001</v>
      </c>
    </row>
    <row r="956" spans="2:40" ht="18.75" x14ac:dyDescent="0.25">
      <c r="B956" s="34">
        <v>944</v>
      </c>
      <c r="C956" s="306" t="s">
        <v>842</v>
      </c>
      <c r="D956" s="207"/>
      <c r="E956" s="350"/>
      <c r="F956" s="350">
        <v>17</v>
      </c>
      <c r="G956" s="350">
        <v>17</v>
      </c>
      <c r="H956" s="355">
        <v>1926.4</v>
      </c>
      <c r="I956" s="355">
        <v>85.2</v>
      </c>
      <c r="J956" s="363">
        <f>K956/H956</f>
        <v>0.3439576411960133</v>
      </c>
      <c r="K956" s="364">
        <v>662.6</v>
      </c>
      <c r="L956" s="363">
        <v>0</v>
      </c>
      <c r="M956" s="364">
        <v>0</v>
      </c>
      <c r="N956" s="363">
        <v>0</v>
      </c>
      <c r="O956" s="355">
        <v>0</v>
      </c>
      <c r="P956" s="355">
        <v>0</v>
      </c>
      <c r="Q956" s="355">
        <v>0</v>
      </c>
      <c r="R956" s="355">
        <v>0</v>
      </c>
      <c r="S956" s="355">
        <v>0</v>
      </c>
      <c r="T956" s="355">
        <v>237.8</v>
      </c>
      <c r="U956" s="363">
        <f>V956/H956</f>
        <v>0</v>
      </c>
      <c r="V956" s="355">
        <v>0</v>
      </c>
      <c r="W956" s="363">
        <f t="shared" si="377"/>
        <v>0.14950166112956809</v>
      </c>
      <c r="X956" s="365">
        <v>288</v>
      </c>
      <c r="Y956" s="355">
        <v>0</v>
      </c>
      <c r="Z956" s="355">
        <v>0</v>
      </c>
      <c r="AA956" s="355">
        <v>0</v>
      </c>
      <c r="AB956" s="355">
        <f>H956+I956+K956+M956+O956+P956+Q956+R956+S956+T956+V956+X956+Y956+Z956+AA956</f>
        <v>3200.0000000000005</v>
      </c>
      <c r="AC956" s="356">
        <v>327.39999999999998</v>
      </c>
      <c r="AD956" s="309">
        <f>AC956+Y956+X956+V956</f>
        <v>615.4</v>
      </c>
      <c r="AE956" s="355">
        <f>H956+I956+K956+M956+O956+Q956+R956+S956+T956+Z956+AA956</f>
        <v>2912.0000000000005</v>
      </c>
      <c r="AF956" s="358">
        <f t="shared" si="376"/>
        <v>0.7</v>
      </c>
      <c r="AG956" s="359">
        <f>H956*AF956</f>
        <v>1348.48</v>
      </c>
      <c r="AH956" s="359"/>
      <c r="AI956" s="360">
        <v>733.1</v>
      </c>
      <c r="AJ956" s="357">
        <v>0.7000103820598006</v>
      </c>
      <c r="AK956" s="362">
        <v>1348.5</v>
      </c>
      <c r="AL956" s="355"/>
      <c r="AM956" s="434"/>
      <c r="AN956" s="355">
        <v>0</v>
      </c>
    </row>
    <row r="957" spans="2:40" ht="18.75" x14ac:dyDescent="0.3">
      <c r="B957" s="34">
        <v>945</v>
      </c>
      <c r="C957" s="10" t="s">
        <v>710</v>
      </c>
      <c r="D957" s="29"/>
      <c r="E957" s="157">
        <f>E958+E961+E964+E967+E970+E974+E977+E980+E983+E987+E990</f>
        <v>95</v>
      </c>
      <c r="F957" s="157">
        <f>F958+F961+F964+F967+F970+F974+F977+F980+F983+F987+F990</f>
        <v>580.70000000000005</v>
      </c>
      <c r="G957" s="157">
        <f>G958+G961+G964+G967+G970+G974+G977+G980+G983+G987+G990</f>
        <v>540.5</v>
      </c>
      <c r="H957" s="156">
        <f>H958+H961+H964+H967+H970+H974+H977+H980+H983+H987+H990</f>
        <v>51752.80000000001</v>
      </c>
      <c r="I957" s="156">
        <f t="shared" ref="I957:AB957" si="389">I958+I961+I964+I967+I970+I974+I977+I980+I983+I987+I990</f>
        <v>1772.4000000000003</v>
      </c>
      <c r="J957" s="94">
        <f>K957/H957</f>
        <v>0.30664234592138001</v>
      </c>
      <c r="K957" s="156">
        <f t="shared" si="389"/>
        <v>15869.599999999999</v>
      </c>
      <c r="L957" s="94">
        <f>M957/H957</f>
        <v>3.6964183580405307E-3</v>
      </c>
      <c r="M957" s="156">
        <f t="shared" si="389"/>
        <v>191.3</v>
      </c>
      <c r="N957" s="94">
        <f>O957/H957</f>
        <v>0</v>
      </c>
      <c r="O957" s="156">
        <f t="shared" si="389"/>
        <v>0</v>
      </c>
      <c r="P957" s="156">
        <f t="shared" si="389"/>
        <v>0</v>
      </c>
      <c r="Q957" s="156">
        <f t="shared" si="389"/>
        <v>0</v>
      </c>
      <c r="R957" s="156">
        <f t="shared" si="389"/>
        <v>2431.0999999999995</v>
      </c>
      <c r="S957" s="156">
        <f t="shared" si="389"/>
        <v>124.8</v>
      </c>
      <c r="T957" s="156">
        <f t="shared" si="389"/>
        <v>6299.9000000000005</v>
      </c>
      <c r="U957" s="94">
        <f>V957/H957</f>
        <v>0</v>
      </c>
      <c r="V957" s="156">
        <f t="shared" si="389"/>
        <v>0</v>
      </c>
      <c r="W957" s="94">
        <f t="shared" si="377"/>
        <v>0.10731013587670619</v>
      </c>
      <c r="X957" s="156">
        <f t="shared" si="389"/>
        <v>5553.6000000000013</v>
      </c>
      <c r="Y957" s="156">
        <f t="shared" si="389"/>
        <v>0</v>
      </c>
      <c r="Z957" s="156">
        <f t="shared" si="389"/>
        <v>0</v>
      </c>
      <c r="AA957" s="156">
        <f t="shared" si="389"/>
        <v>0</v>
      </c>
      <c r="AB957" s="156">
        <f t="shared" si="389"/>
        <v>83995.5</v>
      </c>
      <c r="AC957" s="145">
        <f>AC958+AC961+AC964+AC967+AC970+AC974+AC977+AC980+AC983+AC987+AC990</f>
        <v>10804.6</v>
      </c>
      <c r="AD957" s="145">
        <f>AD958+AD961+AD964+AD967+AD970+AD974+AD977+AD980+AD983+AD987+AD990</f>
        <v>16358.2</v>
      </c>
      <c r="AE957" s="145">
        <f>AE958+AE961+AE964+AE967+AE970+AE974+AE977+AE980+AE983+AE987+AE990</f>
        <v>78441.900000000009</v>
      </c>
      <c r="AF957" s="298">
        <f t="shared" si="376"/>
        <v>0.7</v>
      </c>
      <c r="AG957" s="299">
        <f>AG958+AG961+AG964+AG967+AG970+AG974+AG977+AG980+AG983+AG987+AG990</f>
        <v>36226.959999999999</v>
      </c>
      <c r="AH957" s="299"/>
      <c r="AI957" s="145">
        <v>19868.8</v>
      </c>
      <c r="AJ957" s="237">
        <v>0.7000007729050407</v>
      </c>
      <c r="AK957" s="156">
        <v>36227</v>
      </c>
      <c r="AL957" s="156"/>
      <c r="AM957" s="447">
        <v>0</v>
      </c>
      <c r="AN957" s="156">
        <v>1683.6000000000001</v>
      </c>
    </row>
    <row r="958" spans="2:40" ht="15.75" x14ac:dyDescent="0.25">
      <c r="B958" s="34">
        <v>946</v>
      </c>
      <c r="C958" s="679" t="s">
        <v>673</v>
      </c>
      <c r="D958" s="26" t="s">
        <v>124</v>
      </c>
      <c r="E958" s="126">
        <f t="shared" ref="E958:AB958" si="390">SUM(E959:E960)</f>
        <v>7</v>
      </c>
      <c r="F958" s="126">
        <f t="shared" si="390"/>
        <v>43</v>
      </c>
      <c r="G958" s="126">
        <f t="shared" si="390"/>
        <v>40</v>
      </c>
      <c r="H958" s="128">
        <f t="shared" si="390"/>
        <v>3609.3</v>
      </c>
      <c r="I958" s="128">
        <f t="shared" si="390"/>
        <v>156</v>
      </c>
      <c r="J958" s="82">
        <f>K958/H958</f>
        <v>0.37126312581386972</v>
      </c>
      <c r="K958" s="128">
        <f t="shared" si="390"/>
        <v>1340</v>
      </c>
      <c r="L958" s="82">
        <f>M958/H958</f>
        <v>0</v>
      </c>
      <c r="M958" s="128">
        <f t="shared" si="390"/>
        <v>0</v>
      </c>
      <c r="N958" s="83">
        <f t="shared" si="390"/>
        <v>0</v>
      </c>
      <c r="O958" s="128">
        <f t="shared" si="390"/>
        <v>0</v>
      </c>
      <c r="P958" s="128">
        <f t="shared" si="390"/>
        <v>0</v>
      </c>
      <c r="Q958" s="128">
        <f t="shared" si="390"/>
        <v>0</v>
      </c>
      <c r="R958" s="128">
        <f t="shared" si="390"/>
        <v>159.6</v>
      </c>
      <c r="S958" s="128">
        <f t="shared" si="390"/>
        <v>12.7</v>
      </c>
      <c r="T958" s="128">
        <f t="shared" si="390"/>
        <v>473.5</v>
      </c>
      <c r="U958" s="82">
        <f>V958/H958</f>
        <v>0</v>
      </c>
      <c r="V958" s="128">
        <f t="shared" si="390"/>
        <v>0</v>
      </c>
      <c r="W958" s="82">
        <f t="shared" si="377"/>
        <v>0.11179453079544509</v>
      </c>
      <c r="X958" s="128">
        <f t="shared" si="390"/>
        <v>403.5</v>
      </c>
      <c r="Y958" s="128">
        <f t="shared" si="390"/>
        <v>0</v>
      </c>
      <c r="Z958" s="128">
        <f t="shared" si="390"/>
        <v>0</v>
      </c>
      <c r="AA958" s="128">
        <f t="shared" si="390"/>
        <v>0</v>
      </c>
      <c r="AB958" s="128">
        <f t="shared" si="390"/>
        <v>6154.6</v>
      </c>
      <c r="AC958" s="148">
        <f>SUM(AC959:AC960)</f>
        <v>699.6</v>
      </c>
      <c r="AD958" s="148">
        <f>SUM(AD959:AD960)</f>
        <v>1103.0999999999999</v>
      </c>
      <c r="AE958" s="148">
        <f>SUM(AE959:AE960)</f>
        <v>5751.1</v>
      </c>
      <c r="AF958" s="273">
        <f t="shared" si="376"/>
        <v>0.7</v>
      </c>
      <c r="AG958" s="274">
        <f>SUM(AG959:AG960)</f>
        <v>2526.5100000000002</v>
      </c>
      <c r="AH958" s="274"/>
      <c r="AI958" s="148">
        <v>1423.4</v>
      </c>
      <c r="AJ958" s="235">
        <v>0.69999722937965803</v>
      </c>
      <c r="AK958" s="128">
        <v>2526.5</v>
      </c>
      <c r="AL958" s="128"/>
      <c r="AM958" s="443">
        <v>0</v>
      </c>
      <c r="AN958" s="128">
        <v>109.1</v>
      </c>
    </row>
    <row r="959" spans="2:40" ht="15.75" x14ac:dyDescent="0.25">
      <c r="B959" s="34">
        <v>947</v>
      </c>
      <c r="C959" s="679"/>
      <c r="D959" s="23" t="s">
        <v>674</v>
      </c>
      <c r="E959" s="59">
        <v>4</v>
      </c>
      <c r="F959" s="59">
        <v>26.5</v>
      </c>
      <c r="G959" s="59">
        <v>24.5</v>
      </c>
      <c r="H959" s="56">
        <v>2139.9</v>
      </c>
      <c r="I959" s="56">
        <v>93.6</v>
      </c>
      <c r="J959" s="100">
        <v>0.3759988784522641</v>
      </c>
      <c r="K959" s="56">
        <v>804.6</v>
      </c>
      <c r="L959" s="100">
        <v>0</v>
      </c>
      <c r="M959" s="56">
        <v>0</v>
      </c>
      <c r="N959" s="100">
        <v>0</v>
      </c>
      <c r="O959" s="56">
        <v>0</v>
      </c>
      <c r="P959" s="56">
        <v>0</v>
      </c>
      <c r="Q959" s="56">
        <v>0</v>
      </c>
      <c r="R959" s="56">
        <v>94.5</v>
      </c>
      <c r="S959" s="56">
        <v>8.5</v>
      </c>
      <c r="T959" s="56">
        <v>281.7</v>
      </c>
      <c r="U959" s="100">
        <v>0</v>
      </c>
      <c r="V959" s="56">
        <v>0</v>
      </c>
      <c r="W959" s="100">
        <f t="shared" si="377"/>
        <v>0.11178092434225897</v>
      </c>
      <c r="X959" s="66">
        <v>239.2</v>
      </c>
      <c r="Y959" s="56">
        <v>0</v>
      </c>
      <c r="Z959" s="56">
        <v>0</v>
      </c>
      <c r="AA959" s="56">
        <v>0</v>
      </c>
      <c r="AB959" s="60">
        <f>H959+I959+K959+M959+O959+P959+Q959+R959+S959+T959+V959+X959+Y959+Z959+AA959</f>
        <v>3661.9999999999995</v>
      </c>
      <c r="AC959" s="142">
        <v>416.3</v>
      </c>
      <c r="AD959" s="56">
        <f>AC959+Y959+X959+V959</f>
        <v>655.5</v>
      </c>
      <c r="AE959" s="56">
        <f>H959+I959+K959+M959+O959+Q959+R959+S959+T959+Z959+AA959</f>
        <v>3422.7999999999997</v>
      </c>
      <c r="AF959" s="290">
        <f t="shared" si="376"/>
        <v>0.7</v>
      </c>
      <c r="AG959" s="291">
        <f>H959*AF959</f>
        <v>1497.93</v>
      </c>
      <c r="AH959" s="291"/>
      <c r="AI959" s="225">
        <v>842.4</v>
      </c>
      <c r="AJ959" s="244">
        <v>0.69998598065330153</v>
      </c>
      <c r="AK959" s="60">
        <v>1497.9</v>
      </c>
      <c r="AL959" s="56">
        <v>110</v>
      </c>
      <c r="AM959" s="441">
        <v>5.0999999999999997E-2</v>
      </c>
      <c r="AN959" s="56">
        <v>109.1</v>
      </c>
    </row>
    <row r="960" spans="2:40" ht="18.75" customHeight="1" x14ac:dyDescent="0.25">
      <c r="B960" s="34">
        <v>948</v>
      </c>
      <c r="C960" s="679"/>
      <c r="D960" s="23" t="s">
        <v>675</v>
      </c>
      <c r="E960" s="59">
        <v>3</v>
      </c>
      <c r="F960" s="59">
        <v>16.5</v>
      </c>
      <c r="G960" s="59">
        <v>15.5</v>
      </c>
      <c r="H960" s="56">
        <v>1469.4000000000003</v>
      </c>
      <c r="I960" s="56">
        <v>62.4</v>
      </c>
      <c r="J960" s="100">
        <v>0.36436640805771059</v>
      </c>
      <c r="K960" s="56">
        <v>535.40000000000009</v>
      </c>
      <c r="L960" s="100">
        <v>0</v>
      </c>
      <c r="M960" s="56">
        <v>0</v>
      </c>
      <c r="N960" s="100">
        <v>0</v>
      </c>
      <c r="O960" s="56">
        <v>0</v>
      </c>
      <c r="P960" s="56">
        <v>0</v>
      </c>
      <c r="Q960" s="56">
        <v>0</v>
      </c>
      <c r="R960" s="56">
        <v>65.099999999999994</v>
      </c>
      <c r="S960" s="56">
        <v>4.2</v>
      </c>
      <c r="T960" s="56">
        <v>191.8</v>
      </c>
      <c r="U960" s="100">
        <v>0</v>
      </c>
      <c r="V960" s="56">
        <v>0</v>
      </c>
      <c r="W960" s="100">
        <f t="shared" si="377"/>
        <v>0.11181434599156115</v>
      </c>
      <c r="X960" s="66">
        <v>164.29999999999998</v>
      </c>
      <c r="Y960" s="56">
        <v>0</v>
      </c>
      <c r="Z960" s="56">
        <v>0</v>
      </c>
      <c r="AA960" s="56">
        <v>0</v>
      </c>
      <c r="AB960" s="60">
        <f>H960+I960+K960+M960+O960+P960+Q960+R960+S960+T960+V960+X960+Y960+Z960+AA960</f>
        <v>2492.6000000000008</v>
      </c>
      <c r="AC960" s="142">
        <v>283.3</v>
      </c>
      <c r="AD960" s="56">
        <f>AC960+Y960+X960+V960</f>
        <v>447.6</v>
      </c>
      <c r="AE960" s="56">
        <f>H960+I960+K960+M960+O960+Q960+R960+S960+T960+Z960+AA960</f>
        <v>2328.3000000000006</v>
      </c>
      <c r="AF960" s="290">
        <f t="shared" si="376"/>
        <v>0.7</v>
      </c>
      <c r="AG960" s="291">
        <f>H960*AF960</f>
        <v>1028.5800000000002</v>
      </c>
      <c r="AH960" s="291"/>
      <c r="AI960" s="225">
        <v>581</v>
      </c>
      <c r="AJ960" s="244">
        <v>0.70001361099768589</v>
      </c>
      <c r="AK960" s="60">
        <v>1028.5999999999999</v>
      </c>
      <c r="AL960" s="56"/>
      <c r="AM960" s="441">
        <v>0</v>
      </c>
      <c r="AN960" s="56">
        <v>0</v>
      </c>
    </row>
    <row r="961" spans="2:40" ht="15.75" x14ac:dyDescent="0.25">
      <c r="B961" s="34">
        <v>949</v>
      </c>
      <c r="C961" s="679" t="s">
        <v>676</v>
      </c>
      <c r="D961" s="26" t="s">
        <v>124</v>
      </c>
      <c r="E961" s="125">
        <f t="shared" ref="E961:AB961" si="391">SUM(E962:E963)</f>
        <v>5</v>
      </c>
      <c r="F961" s="125">
        <f t="shared" si="391"/>
        <v>32</v>
      </c>
      <c r="G961" s="125">
        <f t="shared" si="391"/>
        <v>28</v>
      </c>
      <c r="H961" s="57">
        <f t="shared" si="391"/>
        <v>2661</v>
      </c>
      <c r="I961" s="57">
        <f t="shared" si="391"/>
        <v>99.6</v>
      </c>
      <c r="J961" s="82">
        <f>K961/H961</f>
        <v>0.31871476888387823</v>
      </c>
      <c r="K961" s="57">
        <f t="shared" si="391"/>
        <v>848.09999999999991</v>
      </c>
      <c r="L961" s="82">
        <f>M961/H961</f>
        <v>0</v>
      </c>
      <c r="M961" s="57">
        <f t="shared" si="391"/>
        <v>0</v>
      </c>
      <c r="N961" s="82">
        <f t="shared" si="391"/>
        <v>0</v>
      </c>
      <c r="O961" s="57">
        <f t="shared" si="391"/>
        <v>0</v>
      </c>
      <c r="P961" s="57">
        <f t="shared" si="391"/>
        <v>0</v>
      </c>
      <c r="Q961" s="57">
        <f t="shared" si="391"/>
        <v>0</v>
      </c>
      <c r="R961" s="57">
        <f t="shared" si="391"/>
        <v>144.80000000000001</v>
      </c>
      <c r="S961" s="57">
        <f t="shared" si="391"/>
        <v>8.4</v>
      </c>
      <c r="T961" s="57">
        <f t="shared" si="391"/>
        <v>338.29999999999995</v>
      </c>
      <c r="U961" s="82">
        <f>V961/H961</f>
        <v>0</v>
      </c>
      <c r="V961" s="57">
        <f t="shared" si="391"/>
        <v>0</v>
      </c>
      <c r="W961" s="82">
        <f t="shared" si="377"/>
        <v>0.11187523487410747</v>
      </c>
      <c r="X961" s="57">
        <f t="shared" si="391"/>
        <v>297.7</v>
      </c>
      <c r="Y961" s="57">
        <f t="shared" si="391"/>
        <v>0</v>
      </c>
      <c r="Z961" s="57">
        <f t="shared" si="391"/>
        <v>0</v>
      </c>
      <c r="AA961" s="57">
        <f t="shared" si="391"/>
        <v>0</v>
      </c>
      <c r="AB961" s="57">
        <f t="shared" si="391"/>
        <v>4397.9000000000005</v>
      </c>
      <c r="AC961" s="141">
        <f>SUM(AC962:AC963)</f>
        <v>499.9</v>
      </c>
      <c r="AD961" s="141">
        <f>SUM(AD962:AD963)</f>
        <v>797.6</v>
      </c>
      <c r="AE961" s="141">
        <f>SUM(AE962:AE963)</f>
        <v>4100.2000000000007</v>
      </c>
      <c r="AF961" s="269">
        <f t="shared" si="376"/>
        <v>0.7</v>
      </c>
      <c r="AG961" s="270">
        <f>SUM(AG962:AG963)</f>
        <v>1862.7</v>
      </c>
      <c r="AH961" s="270"/>
      <c r="AI961" s="141">
        <v>1065.0999999999999</v>
      </c>
      <c r="AJ961" s="233">
        <v>0.7</v>
      </c>
      <c r="AK961" s="57">
        <v>1862.6999999999998</v>
      </c>
      <c r="AL961" s="57"/>
      <c r="AM961" s="433">
        <v>0</v>
      </c>
      <c r="AN961" s="57">
        <v>0</v>
      </c>
    </row>
    <row r="962" spans="2:40" ht="15.75" x14ac:dyDescent="0.25">
      <c r="B962" s="34">
        <v>950</v>
      </c>
      <c r="C962" s="679"/>
      <c r="D962" s="23" t="s">
        <v>677</v>
      </c>
      <c r="E962" s="59">
        <v>3</v>
      </c>
      <c r="F962" s="59">
        <v>19</v>
      </c>
      <c r="G962" s="59">
        <v>17</v>
      </c>
      <c r="H962" s="56">
        <v>1560.4</v>
      </c>
      <c r="I962" s="56">
        <v>43.2</v>
      </c>
      <c r="J962" s="100">
        <v>0.25647269930786976</v>
      </c>
      <c r="K962" s="56">
        <v>400.2</v>
      </c>
      <c r="L962" s="100">
        <v>0</v>
      </c>
      <c r="M962" s="56">
        <v>0</v>
      </c>
      <c r="N962" s="100">
        <v>0</v>
      </c>
      <c r="O962" s="56">
        <v>0</v>
      </c>
      <c r="P962" s="56">
        <v>0</v>
      </c>
      <c r="Q962" s="56">
        <v>0</v>
      </c>
      <c r="R962" s="56">
        <v>106.9</v>
      </c>
      <c r="S962" s="56">
        <v>4.2</v>
      </c>
      <c r="T962" s="56">
        <v>190.79999999999998</v>
      </c>
      <c r="U962" s="100">
        <v>0</v>
      </c>
      <c r="V962" s="56">
        <v>0</v>
      </c>
      <c r="W962" s="100">
        <f t="shared" si="377"/>
        <v>0.11189438605485771</v>
      </c>
      <c r="X962" s="66">
        <v>174.6</v>
      </c>
      <c r="Y962" s="56">
        <v>0</v>
      </c>
      <c r="Z962" s="56">
        <v>0</v>
      </c>
      <c r="AA962" s="56">
        <v>0</v>
      </c>
      <c r="AB962" s="60">
        <f>H962+I962+K962+M962+O962+P962+Q962+R962+S962+T962+V962+X962+Y962+Z962+AA962</f>
        <v>2480.3000000000002</v>
      </c>
      <c r="AC962" s="142">
        <v>281.89999999999998</v>
      </c>
      <c r="AD962" s="56">
        <f>AC962+Y962+X962+V962</f>
        <v>456.5</v>
      </c>
      <c r="AE962" s="56">
        <f>H962+I962+K962+M962+O962+Q962+R962+S962+T962+Z962+AA962</f>
        <v>2305.7000000000003</v>
      </c>
      <c r="AF962" s="290">
        <f t="shared" si="376"/>
        <v>0.7</v>
      </c>
      <c r="AG962" s="291">
        <f>H962*AF962</f>
        <v>1092.28</v>
      </c>
      <c r="AH962" s="291"/>
      <c r="AI962" s="225">
        <v>635.79999999999995</v>
      </c>
      <c r="AJ962" s="244">
        <v>0.70001281722635211</v>
      </c>
      <c r="AK962" s="60">
        <v>1092.3</v>
      </c>
      <c r="AL962" s="56"/>
      <c r="AM962" s="441">
        <v>0</v>
      </c>
      <c r="AN962" s="56">
        <v>0</v>
      </c>
    </row>
    <row r="963" spans="2:40" ht="15.75" x14ac:dyDescent="0.25">
      <c r="B963" s="34">
        <v>951</v>
      </c>
      <c r="C963" s="679"/>
      <c r="D963" s="23" t="s">
        <v>992</v>
      </c>
      <c r="E963" s="59">
        <v>2</v>
      </c>
      <c r="F963" s="59">
        <v>13</v>
      </c>
      <c r="G963" s="59">
        <v>11</v>
      </c>
      <c r="H963" s="56">
        <v>1100.6000000000001</v>
      </c>
      <c r="I963" s="56">
        <v>56.4</v>
      </c>
      <c r="J963" s="100">
        <v>0.40695984008722508</v>
      </c>
      <c r="K963" s="56">
        <v>447.9</v>
      </c>
      <c r="L963" s="100">
        <v>0</v>
      </c>
      <c r="M963" s="56">
        <v>0</v>
      </c>
      <c r="N963" s="100">
        <v>0</v>
      </c>
      <c r="O963" s="56">
        <v>0</v>
      </c>
      <c r="P963" s="56">
        <v>0</v>
      </c>
      <c r="Q963" s="56">
        <v>0</v>
      </c>
      <c r="R963" s="56">
        <v>37.9</v>
      </c>
      <c r="S963" s="56">
        <v>4.2</v>
      </c>
      <c r="T963" s="56">
        <v>147.5</v>
      </c>
      <c r="U963" s="100">
        <v>0</v>
      </c>
      <c r="V963" s="56">
        <v>0</v>
      </c>
      <c r="W963" s="100">
        <f t="shared" si="377"/>
        <v>0.11184808286389242</v>
      </c>
      <c r="X963" s="66">
        <v>123.10000000000001</v>
      </c>
      <c r="Y963" s="56">
        <v>0</v>
      </c>
      <c r="Z963" s="56">
        <v>0</v>
      </c>
      <c r="AA963" s="56">
        <v>0</v>
      </c>
      <c r="AB963" s="60">
        <f>H963+I963+K963+M963+O963+P963+Q963+R963+S963+T963+V963+X963+Y963+Z963+AA963</f>
        <v>1917.6000000000001</v>
      </c>
      <c r="AC963" s="142">
        <v>218</v>
      </c>
      <c r="AD963" s="56">
        <f>AC963+Y963+X963+V963</f>
        <v>341.1</v>
      </c>
      <c r="AE963" s="56">
        <f>H963+I963+K963+M963+O963+Q963+R963+S963+T963+Z963+AA963</f>
        <v>1794.5000000000002</v>
      </c>
      <c r="AF963" s="290">
        <f t="shared" si="376"/>
        <v>0.7</v>
      </c>
      <c r="AG963" s="291">
        <f>H963*AF963</f>
        <v>770.42000000000007</v>
      </c>
      <c r="AH963" s="291"/>
      <c r="AI963" s="225">
        <v>429.3</v>
      </c>
      <c r="AJ963" s="244">
        <v>0.69998182809376708</v>
      </c>
      <c r="AK963" s="60">
        <v>770.40000000000009</v>
      </c>
      <c r="AL963" s="56"/>
      <c r="AM963" s="441">
        <v>0</v>
      </c>
      <c r="AN963" s="56">
        <v>0</v>
      </c>
    </row>
    <row r="964" spans="2:40" ht="15.75" x14ac:dyDescent="0.25">
      <c r="B964" s="34">
        <v>952</v>
      </c>
      <c r="C964" s="679" t="s">
        <v>678</v>
      </c>
      <c r="D964" s="26" t="s">
        <v>124</v>
      </c>
      <c r="E964" s="125">
        <f t="shared" ref="E964:AB964" si="392">SUM(E965:E966)</f>
        <v>8</v>
      </c>
      <c r="F964" s="125">
        <f t="shared" si="392"/>
        <v>44</v>
      </c>
      <c r="G964" s="125">
        <f t="shared" si="392"/>
        <v>43</v>
      </c>
      <c r="H964" s="57">
        <f t="shared" si="392"/>
        <v>3933.1000000000004</v>
      </c>
      <c r="I964" s="57">
        <f t="shared" si="392"/>
        <v>142.80000000000001</v>
      </c>
      <c r="J964" s="82">
        <f>K964/H964</f>
        <v>0.30823014924614173</v>
      </c>
      <c r="K964" s="57">
        <f t="shared" si="392"/>
        <v>1212.3000000000002</v>
      </c>
      <c r="L964" s="82">
        <f>M964/H964</f>
        <v>0</v>
      </c>
      <c r="M964" s="57">
        <f t="shared" si="392"/>
        <v>0</v>
      </c>
      <c r="N964" s="82">
        <f t="shared" si="392"/>
        <v>0</v>
      </c>
      <c r="O964" s="57">
        <f t="shared" si="392"/>
        <v>0</v>
      </c>
      <c r="P964" s="57">
        <f t="shared" si="392"/>
        <v>0</v>
      </c>
      <c r="Q964" s="57">
        <f t="shared" si="392"/>
        <v>0</v>
      </c>
      <c r="R964" s="57">
        <f t="shared" si="392"/>
        <v>253.2</v>
      </c>
      <c r="S964" s="57">
        <f t="shared" si="392"/>
        <v>17</v>
      </c>
      <c r="T964" s="57">
        <f t="shared" si="392"/>
        <v>499.80000000000007</v>
      </c>
      <c r="U964" s="82">
        <f>V964/H964</f>
        <v>0</v>
      </c>
      <c r="V964" s="57">
        <f t="shared" si="392"/>
        <v>0</v>
      </c>
      <c r="W964" s="82">
        <f t="shared" si="377"/>
        <v>0.11182019272329713</v>
      </c>
      <c r="X964" s="57">
        <f t="shared" si="392"/>
        <v>439.79999999999995</v>
      </c>
      <c r="Y964" s="57">
        <f t="shared" si="392"/>
        <v>0</v>
      </c>
      <c r="Z964" s="57">
        <f t="shared" si="392"/>
        <v>0</v>
      </c>
      <c r="AA964" s="57">
        <f t="shared" si="392"/>
        <v>0</v>
      </c>
      <c r="AB964" s="57">
        <f t="shared" si="392"/>
        <v>6498</v>
      </c>
      <c r="AC964" s="141">
        <f>SUM(AC965:AC966)</f>
        <v>738.6</v>
      </c>
      <c r="AD964" s="141">
        <f>SUM(AD965:AD966)</f>
        <v>1178.4000000000001</v>
      </c>
      <c r="AE964" s="141">
        <f>SUM(AE965:AE966)</f>
        <v>6058.2</v>
      </c>
      <c r="AF964" s="269">
        <f t="shared" si="376"/>
        <v>0.7</v>
      </c>
      <c r="AG964" s="270">
        <f>SUM(AG965:AG966)</f>
        <v>2753.17</v>
      </c>
      <c r="AH964" s="270"/>
      <c r="AI964" s="141">
        <v>1574.7</v>
      </c>
      <c r="AJ964" s="233">
        <v>0.69998220233403674</v>
      </c>
      <c r="AK964" s="57">
        <v>2753.1000000000004</v>
      </c>
      <c r="AL964" s="57"/>
      <c r="AM964" s="433">
        <v>0</v>
      </c>
      <c r="AN964" s="57">
        <v>153.5</v>
      </c>
    </row>
    <row r="965" spans="2:40" ht="15.75" x14ac:dyDescent="0.25">
      <c r="B965" s="34">
        <v>953</v>
      </c>
      <c r="C965" s="679"/>
      <c r="D965" s="23" t="s">
        <v>679</v>
      </c>
      <c r="E965" s="59">
        <v>4</v>
      </c>
      <c r="F965" s="59">
        <v>19</v>
      </c>
      <c r="G965" s="59">
        <v>19</v>
      </c>
      <c r="H965" s="56">
        <v>1771.2</v>
      </c>
      <c r="I965" s="56">
        <v>68.400000000000006</v>
      </c>
      <c r="J965" s="100">
        <v>0.32136404697380311</v>
      </c>
      <c r="K965" s="56">
        <v>569.20000000000005</v>
      </c>
      <c r="L965" s="100">
        <v>0</v>
      </c>
      <c r="M965" s="56">
        <v>0</v>
      </c>
      <c r="N965" s="100">
        <v>0</v>
      </c>
      <c r="O965" s="56">
        <v>0</v>
      </c>
      <c r="P965" s="56">
        <v>0</v>
      </c>
      <c r="Q965" s="56">
        <v>0</v>
      </c>
      <c r="R965" s="56">
        <v>99.5</v>
      </c>
      <c r="S965" s="56">
        <v>8.5</v>
      </c>
      <c r="T965" s="56">
        <v>226.20000000000002</v>
      </c>
      <c r="U965" s="100">
        <v>0</v>
      </c>
      <c r="V965" s="56">
        <v>0</v>
      </c>
      <c r="W965" s="100">
        <f t="shared" si="377"/>
        <v>0.11178861788617886</v>
      </c>
      <c r="X965" s="66">
        <v>198</v>
      </c>
      <c r="Y965" s="56">
        <v>0</v>
      </c>
      <c r="Z965" s="56">
        <v>0</v>
      </c>
      <c r="AA965" s="56">
        <v>0</v>
      </c>
      <c r="AB965" s="60">
        <f>H965+I965+K965+M965+O965+P965+Q965+R965+S965+T965+V965+X965+Y965+Z965+AA965</f>
        <v>2941</v>
      </c>
      <c r="AC965" s="142">
        <v>334.3</v>
      </c>
      <c r="AD965" s="56">
        <f>AC965+Y965+X965+V965</f>
        <v>532.29999999999995</v>
      </c>
      <c r="AE965" s="56">
        <f>H965+I965+K965+M965+O965+Q965+R965+S965+T965+Z965+AA965</f>
        <v>2743</v>
      </c>
      <c r="AF965" s="290">
        <f t="shared" si="376"/>
        <v>0.7</v>
      </c>
      <c r="AG965" s="291">
        <f>H965*AF965</f>
        <v>1239.8399999999999</v>
      </c>
      <c r="AH965" s="291"/>
      <c r="AI965" s="225">
        <v>707.5</v>
      </c>
      <c r="AJ965" s="244">
        <v>0.699977416440831</v>
      </c>
      <c r="AK965" s="60">
        <v>1239.8</v>
      </c>
      <c r="AL965" s="56"/>
      <c r="AM965" s="441">
        <v>0</v>
      </c>
      <c r="AN965" s="56">
        <v>0</v>
      </c>
    </row>
    <row r="966" spans="2:40" ht="15.75" x14ac:dyDescent="0.25">
      <c r="B966" s="34">
        <v>954</v>
      </c>
      <c r="C966" s="679"/>
      <c r="D966" s="23" t="s">
        <v>680</v>
      </c>
      <c r="E966" s="59">
        <v>4</v>
      </c>
      <c r="F966" s="59">
        <v>25</v>
      </c>
      <c r="G966" s="59">
        <v>24</v>
      </c>
      <c r="H966" s="56">
        <v>2161.9</v>
      </c>
      <c r="I966" s="56">
        <v>74.400000000000006</v>
      </c>
      <c r="J966" s="100">
        <v>0.29746981821545865</v>
      </c>
      <c r="K966" s="56">
        <v>643.1</v>
      </c>
      <c r="L966" s="100">
        <v>0</v>
      </c>
      <c r="M966" s="56">
        <v>0</v>
      </c>
      <c r="N966" s="100">
        <v>0</v>
      </c>
      <c r="O966" s="56">
        <v>0</v>
      </c>
      <c r="P966" s="56">
        <v>0</v>
      </c>
      <c r="Q966" s="56">
        <v>0</v>
      </c>
      <c r="R966" s="56">
        <v>153.69999999999999</v>
      </c>
      <c r="S966" s="56">
        <v>8.5</v>
      </c>
      <c r="T966" s="56">
        <v>273.60000000000002</v>
      </c>
      <c r="U966" s="100">
        <v>0</v>
      </c>
      <c r="V966" s="56">
        <v>0</v>
      </c>
      <c r="W966" s="100">
        <f t="shared" si="377"/>
        <v>0.11184606133493685</v>
      </c>
      <c r="X966" s="66">
        <v>241.79999999999998</v>
      </c>
      <c r="Y966" s="56">
        <v>0</v>
      </c>
      <c r="Z966" s="56">
        <v>0</v>
      </c>
      <c r="AA966" s="56">
        <v>0</v>
      </c>
      <c r="AB966" s="60">
        <f>H966+I966+K966+M966+O966+P966+Q966+R966+S966+T966+V966+X966+Y966+Z966+AA966</f>
        <v>3557</v>
      </c>
      <c r="AC966" s="142">
        <v>404.3</v>
      </c>
      <c r="AD966" s="56">
        <f>AC966+Y966+X966+V966</f>
        <v>646.1</v>
      </c>
      <c r="AE966" s="56">
        <f>H966+I966+K966+M966+O966+Q966+R966+S966+T966+Z966+AA966</f>
        <v>3315.2</v>
      </c>
      <c r="AF966" s="290">
        <f t="shared" si="376"/>
        <v>0.7</v>
      </c>
      <c r="AG966" s="291">
        <f>H966*AF966</f>
        <v>1513.33</v>
      </c>
      <c r="AH966" s="291"/>
      <c r="AI966" s="225">
        <v>867.2</v>
      </c>
      <c r="AJ966" s="244">
        <v>0.69998612331745225</v>
      </c>
      <c r="AK966" s="60">
        <v>1513.3000000000002</v>
      </c>
      <c r="AL966" s="56">
        <v>182</v>
      </c>
      <c r="AM966" s="441">
        <v>7.0999999999999994E-2</v>
      </c>
      <c r="AN966" s="56">
        <v>153.5</v>
      </c>
    </row>
    <row r="967" spans="2:40" ht="15.75" x14ac:dyDescent="0.25">
      <c r="B967" s="34">
        <v>955</v>
      </c>
      <c r="C967" s="679" t="s">
        <v>843</v>
      </c>
      <c r="D967" s="26" t="s">
        <v>124</v>
      </c>
      <c r="E967" s="125">
        <f t="shared" ref="E967:AB967" si="393">SUM(E968:E969)</f>
        <v>6</v>
      </c>
      <c r="F967" s="125">
        <f t="shared" si="393"/>
        <v>32.5</v>
      </c>
      <c r="G967" s="125">
        <f t="shared" si="393"/>
        <v>31.5</v>
      </c>
      <c r="H967" s="57">
        <f t="shared" si="393"/>
        <v>3555.5</v>
      </c>
      <c r="I967" s="57">
        <f t="shared" si="393"/>
        <v>112.80000000000001</v>
      </c>
      <c r="J967" s="82">
        <f>K967/H967</f>
        <v>0.31199549992968639</v>
      </c>
      <c r="K967" s="57">
        <f t="shared" si="393"/>
        <v>1109.3</v>
      </c>
      <c r="L967" s="82">
        <f>M967/H967</f>
        <v>0</v>
      </c>
      <c r="M967" s="57">
        <f t="shared" si="393"/>
        <v>0</v>
      </c>
      <c r="N967" s="82">
        <f t="shared" si="393"/>
        <v>0</v>
      </c>
      <c r="O967" s="57">
        <f t="shared" si="393"/>
        <v>0</v>
      </c>
      <c r="P967" s="57">
        <f t="shared" si="393"/>
        <v>0</v>
      </c>
      <c r="Q967" s="57">
        <f t="shared" si="393"/>
        <v>0</v>
      </c>
      <c r="R967" s="57">
        <f t="shared" si="393"/>
        <v>108.5</v>
      </c>
      <c r="S967" s="57">
        <f t="shared" si="393"/>
        <v>10.600000000000001</v>
      </c>
      <c r="T967" s="57">
        <f t="shared" si="393"/>
        <v>396.29999999999995</v>
      </c>
      <c r="U967" s="82">
        <f>V967/H967</f>
        <v>0</v>
      </c>
      <c r="V967" s="57">
        <f t="shared" si="393"/>
        <v>0</v>
      </c>
      <c r="W967" s="82">
        <f t="shared" si="377"/>
        <v>9.6582759105611024E-2</v>
      </c>
      <c r="X967" s="57">
        <f t="shared" si="393"/>
        <v>343.4</v>
      </c>
      <c r="Y967" s="57">
        <f t="shared" si="393"/>
        <v>0</v>
      </c>
      <c r="Z967" s="57">
        <f t="shared" si="393"/>
        <v>0</v>
      </c>
      <c r="AA967" s="57">
        <f t="shared" si="393"/>
        <v>0</v>
      </c>
      <c r="AB967" s="57">
        <f t="shared" si="393"/>
        <v>5636.4</v>
      </c>
      <c r="AC967" s="141">
        <f>SUM(AC968:AC969)</f>
        <v>939.5</v>
      </c>
      <c r="AD967" s="141">
        <f>SUM(AD968:AD969)</f>
        <v>1282.8999999999999</v>
      </c>
      <c r="AE967" s="141">
        <f>SUM(AE968:AE969)</f>
        <v>5293</v>
      </c>
      <c r="AF967" s="269">
        <f t="shared" si="376"/>
        <v>0.7</v>
      </c>
      <c r="AG967" s="270">
        <f>SUM(AG968:AG969)</f>
        <v>2488.8500000000004</v>
      </c>
      <c r="AH967" s="270"/>
      <c r="AI967" s="141">
        <v>1206</v>
      </c>
      <c r="AJ967" s="233">
        <v>0.70001406271972988</v>
      </c>
      <c r="AK967" s="57">
        <v>2488.8999999999996</v>
      </c>
      <c r="AL967" s="57"/>
      <c r="AM967" s="433">
        <v>0</v>
      </c>
      <c r="AN967" s="57">
        <v>82.6</v>
      </c>
    </row>
    <row r="968" spans="2:40" ht="15.75" x14ac:dyDescent="0.25">
      <c r="B968" s="34">
        <v>956</v>
      </c>
      <c r="C968" s="679"/>
      <c r="D968" s="23" t="s">
        <v>681</v>
      </c>
      <c r="E968" s="59">
        <v>3</v>
      </c>
      <c r="F968" s="59">
        <v>17.5</v>
      </c>
      <c r="G968" s="59">
        <v>16.5</v>
      </c>
      <c r="H968" s="56">
        <v>1619.8000000000002</v>
      </c>
      <c r="I968" s="56">
        <v>58.800000000000004</v>
      </c>
      <c r="J968" s="100">
        <v>0.35745153722681811</v>
      </c>
      <c r="K968" s="56">
        <v>579</v>
      </c>
      <c r="L968" s="100">
        <v>0</v>
      </c>
      <c r="M968" s="56">
        <v>0</v>
      </c>
      <c r="N968" s="100">
        <v>0</v>
      </c>
      <c r="O968" s="56">
        <v>0</v>
      </c>
      <c r="P968" s="56">
        <v>0</v>
      </c>
      <c r="Q968" s="56">
        <v>0</v>
      </c>
      <c r="R968" s="56">
        <v>69.900000000000006</v>
      </c>
      <c r="S968" s="56">
        <v>6.4</v>
      </c>
      <c r="T968" s="56">
        <v>209.6</v>
      </c>
      <c r="U968" s="100">
        <v>0</v>
      </c>
      <c r="V968" s="56">
        <v>0</v>
      </c>
      <c r="W968" s="100">
        <f t="shared" si="377"/>
        <v>0.11180392641066797</v>
      </c>
      <c r="X968" s="66">
        <v>181.1</v>
      </c>
      <c r="Y968" s="56">
        <v>0</v>
      </c>
      <c r="Z968" s="56">
        <v>0</v>
      </c>
      <c r="AA968" s="56">
        <v>0</v>
      </c>
      <c r="AB968" s="60">
        <f>H968+I968+K968+M968+O968+P968+Q968+R968+S968+T968+V968+X968+Y968+Z968+AA968</f>
        <v>2724.6000000000004</v>
      </c>
      <c r="AC968" s="142">
        <v>309.7</v>
      </c>
      <c r="AD968" s="56">
        <f>AC968+Y968+X968+V968</f>
        <v>490.79999999999995</v>
      </c>
      <c r="AE968" s="56">
        <f>H968+I968+K968+M968+O968+Q968+R968+S968+T968+Z968+AA968</f>
        <v>2543.5000000000005</v>
      </c>
      <c r="AF968" s="290">
        <f t="shared" si="376"/>
        <v>0.7</v>
      </c>
      <c r="AG968" s="291">
        <f>H968*AF968</f>
        <v>1133.8600000000001</v>
      </c>
      <c r="AH968" s="291"/>
      <c r="AI968" s="225">
        <v>643.1</v>
      </c>
      <c r="AJ968" s="244">
        <v>0.70002469440671689</v>
      </c>
      <c r="AK968" s="60">
        <v>1133.9000000000001</v>
      </c>
      <c r="AL968" s="56">
        <v>131</v>
      </c>
      <c r="AM968" s="441">
        <v>5.0999999999999997E-2</v>
      </c>
      <c r="AN968" s="56">
        <v>82.6</v>
      </c>
    </row>
    <row r="969" spans="2:40" ht="15.75" x14ac:dyDescent="0.25">
      <c r="B969" s="34">
        <v>957</v>
      </c>
      <c r="C969" s="679"/>
      <c r="D969" s="23" t="s">
        <v>682</v>
      </c>
      <c r="E969" s="59">
        <v>3</v>
      </c>
      <c r="F969" s="59">
        <v>15</v>
      </c>
      <c r="G969" s="59">
        <v>15</v>
      </c>
      <c r="H969" s="462">
        <v>1935.7</v>
      </c>
      <c r="I969" s="56">
        <v>54</v>
      </c>
      <c r="J969" s="100">
        <v>0.36532102507577841</v>
      </c>
      <c r="K969" s="56">
        <v>530.29999999999995</v>
      </c>
      <c r="L969" s="100">
        <v>0</v>
      </c>
      <c r="M969" s="56">
        <v>0</v>
      </c>
      <c r="N969" s="100">
        <v>0</v>
      </c>
      <c r="O969" s="56">
        <v>0</v>
      </c>
      <c r="P969" s="56">
        <v>0</v>
      </c>
      <c r="Q969" s="56">
        <v>0</v>
      </c>
      <c r="R969" s="56">
        <v>38.6</v>
      </c>
      <c r="S969" s="56">
        <v>4.2</v>
      </c>
      <c r="T969" s="56">
        <v>186.7</v>
      </c>
      <c r="U969" s="100">
        <v>0</v>
      </c>
      <c r="V969" s="56">
        <v>0</v>
      </c>
      <c r="W969" s="100">
        <f t="shared" si="377"/>
        <v>8.3845637237175169E-2</v>
      </c>
      <c r="X969" s="66">
        <v>162.29999999999998</v>
      </c>
      <c r="Y969" s="56">
        <v>0</v>
      </c>
      <c r="Z969" s="56">
        <v>0</v>
      </c>
      <c r="AA969" s="56">
        <v>0</v>
      </c>
      <c r="AB969" s="60">
        <f>H969+I969+K969+M969+O969+P969+Q969+R969+S969+T969+V969+X969+Y969+Z969+AA969</f>
        <v>2911.7999999999997</v>
      </c>
      <c r="AC969" s="142">
        <v>629.79999999999995</v>
      </c>
      <c r="AD969" s="56">
        <f>AC969+Y969+X969+V969</f>
        <v>792.09999999999991</v>
      </c>
      <c r="AE969" s="56">
        <f>H969+I969+K969+M969+O969+Q969+R969+S969+T969+Z969+AA969</f>
        <v>2749.4999999999995</v>
      </c>
      <c r="AF969" s="290">
        <f t="shared" si="376"/>
        <v>0.7</v>
      </c>
      <c r="AG969" s="291">
        <f>H969*AF969</f>
        <v>1354.99</v>
      </c>
      <c r="AH969" s="291"/>
      <c r="AI969" s="225">
        <v>562.9</v>
      </c>
      <c r="AJ969" s="244">
        <v>0.70000516608978658</v>
      </c>
      <c r="AK969" s="60">
        <v>1355</v>
      </c>
      <c r="AL969" s="56"/>
      <c r="AM969" s="441">
        <v>0</v>
      </c>
      <c r="AN969" s="56">
        <v>0</v>
      </c>
    </row>
    <row r="970" spans="2:40" ht="15.75" x14ac:dyDescent="0.25">
      <c r="B970" s="34">
        <v>958</v>
      </c>
      <c r="C970" s="679" t="s">
        <v>683</v>
      </c>
      <c r="D970" s="26" t="s">
        <v>124</v>
      </c>
      <c r="E970" s="126">
        <f t="shared" ref="E970:AB970" si="394">SUM(E971:E973)</f>
        <v>9</v>
      </c>
      <c r="F970" s="126">
        <f t="shared" si="394"/>
        <v>51.5</v>
      </c>
      <c r="G970" s="126">
        <f t="shared" si="394"/>
        <v>47.5</v>
      </c>
      <c r="H970" s="128">
        <f t="shared" si="394"/>
        <v>4374.3</v>
      </c>
      <c r="I970" s="128">
        <f t="shared" si="394"/>
        <v>198</v>
      </c>
      <c r="J970" s="82">
        <f>K970/H970</f>
        <v>0.37948928971492579</v>
      </c>
      <c r="K970" s="128">
        <f t="shared" si="394"/>
        <v>1660</v>
      </c>
      <c r="L970" s="82">
        <f>M970/H970</f>
        <v>0</v>
      </c>
      <c r="M970" s="128">
        <f t="shared" si="394"/>
        <v>0</v>
      </c>
      <c r="N970" s="83">
        <f t="shared" si="394"/>
        <v>0</v>
      </c>
      <c r="O970" s="128">
        <f t="shared" si="394"/>
        <v>0</v>
      </c>
      <c r="P970" s="128">
        <f t="shared" si="394"/>
        <v>0</v>
      </c>
      <c r="Q970" s="128">
        <f t="shared" si="394"/>
        <v>0</v>
      </c>
      <c r="R970" s="128">
        <f t="shared" si="394"/>
        <v>216.10000000000002</v>
      </c>
      <c r="S970" s="128">
        <f t="shared" si="394"/>
        <v>12.7</v>
      </c>
      <c r="T970" s="128">
        <f t="shared" si="394"/>
        <v>579.20000000000005</v>
      </c>
      <c r="U970" s="82">
        <f>V970/H970</f>
        <v>0</v>
      </c>
      <c r="V970" s="128">
        <f t="shared" si="394"/>
        <v>0</v>
      </c>
      <c r="W970" s="82">
        <f t="shared" si="377"/>
        <v>0.1118121756623917</v>
      </c>
      <c r="X970" s="128">
        <f t="shared" si="394"/>
        <v>489.1</v>
      </c>
      <c r="Y970" s="128">
        <f t="shared" si="394"/>
        <v>0</v>
      </c>
      <c r="Z970" s="128">
        <f t="shared" si="394"/>
        <v>0</v>
      </c>
      <c r="AA970" s="128">
        <f t="shared" si="394"/>
        <v>0</v>
      </c>
      <c r="AB970" s="128">
        <f t="shared" si="394"/>
        <v>7529.4</v>
      </c>
      <c r="AC970" s="148">
        <f>SUM(AC971:AC973)</f>
        <v>855.90000000000009</v>
      </c>
      <c r="AD970" s="148">
        <f>SUM(AD971:AD973)</f>
        <v>1345</v>
      </c>
      <c r="AE970" s="148">
        <f>SUM(AE971:AE973)</f>
        <v>7040.2999999999993</v>
      </c>
      <c r="AF970" s="273">
        <f t="shared" si="376"/>
        <v>0.7</v>
      </c>
      <c r="AG970" s="274">
        <f>SUM(AG971:AG973)</f>
        <v>3062.01</v>
      </c>
      <c r="AH970" s="274"/>
      <c r="AI970" s="148">
        <v>1717</v>
      </c>
      <c r="AJ970" s="235">
        <v>0.69999771391994148</v>
      </c>
      <c r="AK970" s="128">
        <v>3062</v>
      </c>
      <c r="AL970" s="128"/>
      <c r="AM970" s="443">
        <v>0</v>
      </c>
      <c r="AN970" s="128">
        <v>0</v>
      </c>
    </row>
    <row r="971" spans="2:40" ht="15.75" x14ac:dyDescent="0.25">
      <c r="B971" s="34">
        <v>959</v>
      </c>
      <c r="C971" s="679"/>
      <c r="D971" s="23" t="s">
        <v>684</v>
      </c>
      <c r="E971" s="59">
        <v>2</v>
      </c>
      <c r="F971" s="59">
        <v>13</v>
      </c>
      <c r="G971" s="59">
        <v>12</v>
      </c>
      <c r="H971" s="56">
        <v>1176.3000000000002</v>
      </c>
      <c r="I971" s="56">
        <v>60</v>
      </c>
      <c r="J971" s="100">
        <v>0.41043951372949072</v>
      </c>
      <c r="K971" s="56">
        <v>482.8</v>
      </c>
      <c r="L971" s="100">
        <v>0</v>
      </c>
      <c r="M971" s="56">
        <v>0</v>
      </c>
      <c r="N971" s="100">
        <v>0</v>
      </c>
      <c r="O971" s="56">
        <v>0</v>
      </c>
      <c r="P971" s="56">
        <v>0</v>
      </c>
      <c r="Q971" s="56">
        <v>0</v>
      </c>
      <c r="R971" s="56">
        <v>27.3</v>
      </c>
      <c r="S971" s="56">
        <v>2.1</v>
      </c>
      <c r="T971" s="56">
        <v>156.69999999999996</v>
      </c>
      <c r="U971" s="100">
        <v>0</v>
      </c>
      <c r="V971" s="56">
        <v>0</v>
      </c>
      <c r="W971" s="100">
        <f t="shared" si="377"/>
        <v>0.11170619739862279</v>
      </c>
      <c r="X971" s="66">
        <v>131.4</v>
      </c>
      <c r="Y971" s="56">
        <v>0</v>
      </c>
      <c r="Z971" s="56">
        <v>0</v>
      </c>
      <c r="AA971" s="56">
        <v>0</v>
      </c>
      <c r="AB971" s="60">
        <f>H971+I971+K971+M971+O971+P971+Q971+R971+S971+T971+V971+X971+Y971+Z971+AA971</f>
        <v>2036.6000000000001</v>
      </c>
      <c r="AC971" s="142">
        <v>231.5</v>
      </c>
      <c r="AD971" s="56">
        <f>AC971+Y971+X971+V971</f>
        <v>362.9</v>
      </c>
      <c r="AE971" s="56">
        <f>H971+I971+K971+M971+O971+Q971+R971+S971+T971+Z971+AA971</f>
        <v>1905.2</v>
      </c>
      <c r="AF971" s="290">
        <f t="shared" si="376"/>
        <v>0.7</v>
      </c>
      <c r="AG971" s="291">
        <f>H971*AF971</f>
        <v>823.41000000000008</v>
      </c>
      <c r="AH971" s="291"/>
      <c r="AI971" s="225">
        <v>460.5</v>
      </c>
      <c r="AJ971" s="244">
        <v>0.69999149876732114</v>
      </c>
      <c r="AK971" s="60">
        <v>823.4</v>
      </c>
      <c r="AL971" s="56"/>
      <c r="AM971" s="441">
        <v>0</v>
      </c>
      <c r="AN971" s="56">
        <v>0</v>
      </c>
    </row>
    <row r="972" spans="2:40" ht="15.75" x14ac:dyDescent="0.25">
      <c r="B972" s="34">
        <v>960</v>
      </c>
      <c r="C972" s="679"/>
      <c r="D972" s="23" t="s">
        <v>685</v>
      </c>
      <c r="E972" s="59">
        <v>4</v>
      </c>
      <c r="F972" s="59">
        <v>22.5</v>
      </c>
      <c r="G972" s="59">
        <v>20.5</v>
      </c>
      <c r="H972" s="56">
        <v>1770.8999999999999</v>
      </c>
      <c r="I972" s="56">
        <v>76.8</v>
      </c>
      <c r="J972" s="100">
        <v>0.3651815461064995</v>
      </c>
      <c r="K972" s="56">
        <v>646.69999999999993</v>
      </c>
      <c r="L972" s="100">
        <v>0</v>
      </c>
      <c r="M972" s="56">
        <v>0</v>
      </c>
      <c r="N972" s="100">
        <v>0</v>
      </c>
      <c r="O972" s="56">
        <v>0</v>
      </c>
      <c r="P972" s="56">
        <v>0</v>
      </c>
      <c r="Q972" s="56">
        <v>0</v>
      </c>
      <c r="R972" s="56">
        <v>107.80000000000001</v>
      </c>
      <c r="S972" s="56">
        <v>6.4</v>
      </c>
      <c r="T972" s="56">
        <v>233.90000000000003</v>
      </c>
      <c r="U972" s="100">
        <v>0</v>
      </c>
      <c r="V972" s="56">
        <v>0</v>
      </c>
      <c r="W972" s="100">
        <f t="shared" si="377"/>
        <v>0.1118075554802643</v>
      </c>
      <c r="X972" s="66">
        <v>198.00000000000003</v>
      </c>
      <c r="Y972" s="56">
        <v>0</v>
      </c>
      <c r="Z972" s="56">
        <v>0</v>
      </c>
      <c r="AA972" s="56">
        <v>0</v>
      </c>
      <c r="AB972" s="60">
        <f>H972+I972+K972+M972+O972+P972+Q972+R972+S972+T972+V972+X972+Y972+Z972+AA972</f>
        <v>3040.5</v>
      </c>
      <c r="AC972" s="142">
        <v>345.6</v>
      </c>
      <c r="AD972" s="56">
        <f>AC972+Y972+X972+V972</f>
        <v>543.6</v>
      </c>
      <c r="AE972" s="56">
        <f>H972+I972+K972+M972+O972+Q972+R972+S972+T972+Z972+AA972</f>
        <v>2842.5</v>
      </c>
      <c r="AF972" s="290">
        <f t="shared" si="376"/>
        <v>0.7</v>
      </c>
      <c r="AG972" s="291">
        <f>H972*AF972</f>
        <v>1239.6299999999999</v>
      </c>
      <c r="AH972" s="291"/>
      <c r="AI972" s="225">
        <v>696</v>
      </c>
      <c r="AJ972" s="244">
        <v>0.69998305946129091</v>
      </c>
      <c r="AK972" s="60">
        <v>1239.5999999999999</v>
      </c>
      <c r="AL972" s="56"/>
      <c r="AM972" s="441">
        <v>0</v>
      </c>
      <c r="AN972" s="56">
        <v>0</v>
      </c>
    </row>
    <row r="973" spans="2:40" ht="15.75" x14ac:dyDescent="0.25">
      <c r="B973" s="34">
        <v>961</v>
      </c>
      <c r="C973" s="679"/>
      <c r="D973" s="23" t="s">
        <v>686</v>
      </c>
      <c r="E973" s="59">
        <v>3</v>
      </c>
      <c r="F973" s="59">
        <v>16</v>
      </c>
      <c r="G973" s="59">
        <v>15</v>
      </c>
      <c r="H973" s="56">
        <v>1427.1000000000001</v>
      </c>
      <c r="I973" s="56">
        <v>61.2</v>
      </c>
      <c r="J973" s="100">
        <v>0.37173288487141753</v>
      </c>
      <c r="K973" s="56">
        <v>530.5</v>
      </c>
      <c r="L973" s="100">
        <v>0</v>
      </c>
      <c r="M973" s="56">
        <v>0</v>
      </c>
      <c r="N973" s="100">
        <v>0</v>
      </c>
      <c r="O973" s="56">
        <v>0</v>
      </c>
      <c r="P973" s="56">
        <v>0</v>
      </c>
      <c r="Q973" s="56">
        <v>0</v>
      </c>
      <c r="R973" s="56">
        <v>81</v>
      </c>
      <c r="S973" s="56">
        <v>4.2</v>
      </c>
      <c r="T973" s="56">
        <v>188.6</v>
      </c>
      <c r="U973" s="100">
        <v>0</v>
      </c>
      <c r="V973" s="56">
        <v>0</v>
      </c>
      <c r="W973" s="100">
        <f t="shared" si="377"/>
        <v>0.11190526242029289</v>
      </c>
      <c r="X973" s="66">
        <v>159.69999999999999</v>
      </c>
      <c r="Y973" s="56">
        <v>0</v>
      </c>
      <c r="Z973" s="56">
        <v>0</v>
      </c>
      <c r="AA973" s="56">
        <v>0</v>
      </c>
      <c r="AB973" s="60">
        <f>H973+I973+K973+M973+O973+P973+Q973+R973+S973+T973+V973+X973+Y973+Z973+AA973</f>
        <v>2452.2999999999997</v>
      </c>
      <c r="AC973" s="142">
        <v>278.8</v>
      </c>
      <c r="AD973" s="56">
        <f>AC973+Y973+X973+V973</f>
        <v>438.5</v>
      </c>
      <c r="AE973" s="56">
        <f>H973+I973+K973+M973+O973+Q973+R973+S973+T973+Z973+AA973</f>
        <v>2292.6</v>
      </c>
      <c r="AF973" s="290">
        <f t="shared" si="376"/>
        <v>0.7</v>
      </c>
      <c r="AG973" s="291">
        <f>H973*AF973</f>
        <v>998.97</v>
      </c>
      <c r="AH973" s="291"/>
      <c r="AI973" s="225">
        <v>560.5</v>
      </c>
      <c r="AJ973" s="244">
        <v>0.70002102165230184</v>
      </c>
      <c r="AK973" s="60">
        <v>999</v>
      </c>
      <c r="AL973" s="56"/>
      <c r="AM973" s="441">
        <v>0</v>
      </c>
      <c r="AN973" s="56">
        <v>0</v>
      </c>
    </row>
    <row r="974" spans="2:40" ht="15.75" x14ac:dyDescent="0.25">
      <c r="B974" s="34">
        <v>962</v>
      </c>
      <c r="C974" s="679" t="s">
        <v>687</v>
      </c>
      <c r="D974" s="26" t="s">
        <v>124</v>
      </c>
      <c r="E974" s="125">
        <f t="shared" ref="E974:AB974" si="395">SUM(E975:E976)</f>
        <v>10</v>
      </c>
      <c r="F974" s="125">
        <f t="shared" si="395"/>
        <v>61</v>
      </c>
      <c r="G974" s="125">
        <f t="shared" si="395"/>
        <v>48</v>
      </c>
      <c r="H974" s="57">
        <f t="shared" si="395"/>
        <v>4460.6000000000004</v>
      </c>
      <c r="I974" s="57">
        <f t="shared" si="395"/>
        <v>140.4</v>
      </c>
      <c r="J974" s="82">
        <f>K974/H974</f>
        <v>0.29883872124826255</v>
      </c>
      <c r="K974" s="57">
        <f t="shared" si="395"/>
        <v>1333</v>
      </c>
      <c r="L974" s="82">
        <f>M974/H974</f>
        <v>0</v>
      </c>
      <c r="M974" s="57">
        <f t="shared" si="395"/>
        <v>0</v>
      </c>
      <c r="N974" s="82">
        <f t="shared" si="395"/>
        <v>0</v>
      </c>
      <c r="O974" s="57">
        <f t="shared" si="395"/>
        <v>0</v>
      </c>
      <c r="P974" s="57">
        <f t="shared" si="395"/>
        <v>0</v>
      </c>
      <c r="Q974" s="57">
        <f t="shared" si="395"/>
        <v>0</v>
      </c>
      <c r="R974" s="57">
        <f t="shared" si="395"/>
        <v>265</v>
      </c>
      <c r="S974" s="57">
        <f t="shared" si="395"/>
        <v>8.5</v>
      </c>
      <c r="T974" s="57">
        <f t="shared" si="395"/>
        <v>558.9</v>
      </c>
      <c r="U974" s="82">
        <f>V974/H974</f>
        <v>0</v>
      </c>
      <c r="V974" s="57">
        <f t="shared" si="395"/>
        <v>0</v>
      </c>
      <c r="W974" s="82">
        <f t="shared" si="377"/>
        <v>0.11184594000807065</v>
      </c>
      <c r="X974" s="57">
        <f t="shared" si="395"/>
        <v>498.9</v>
      </c>
      <c r="Y974" s="57">
        <f t="shared" si="395"/>
        <v>0</v>
      </c>
      <c r="Z974" s="57">
        <f t="shared" si="395"/>
        <v>0</v>
      </c>
      <c r="AA974" s="57">
        <f t="shared" si="395"/>
        <v>0</v>
      </c>
      <c r="AB974" s="57">
        <f t="shared" si="395"/>
        <v>7265.3000000000011</v>
      </c>
      <c r="AC974" s="141">
        <f>SUM(AC975:AC976)</f>
        <v>825.9</v>
      </c>
      <c r="AD974" s="141">
        <f>SUM(AD975:AD976)</f>
        <v>1324.8</v>
      </c>
      <c r="AE974" s="141">
        <f>SUM(AE975:AE976)</f>
        <v>6766.4000000000005</v>
      </c>
      <c r="AF974" s="269">
        <f t="shared" si="376"/>
        <v>0.7</v>
      </c>
      <c r="AG974" s="270">
        <f>SUM(AG975:AG976)</f>
        <v>3122.42</v>
      </c>
      <c r="AH974" s="270"/>
      <c r="AI974" s="141">
        <v>1797.6</v>
      </c>
      <c r="AJ974" s="233">
        <v>0.69999551629825574</v>
      </c>
      <c r="AK974" s="57">
        <v>3122.3999999999996</v>
      </c>
      <c r="AL974" s="57"/>
      <c r="AM974" s="433">
        <v>0</v>
      </c>
      <c r="AN974" s="57">
        <v>198.5</v>
      </c>
    </row>
    <row r="975" spans="2:40" ht="15.75" x14ac:dyDescent="0.25">
      <c r="B975" s="34">
        <v>963</v>
      </c>
      <c r="C975" s="679"/>
      <c r="D975" s="23" t="s">
        <v>688</v>
      </c>
      <c r="E975" s="59">
        <v>7</v>
      </c>
      <c r="F975" s="59">
        <v>42.5</v>
      </c>
      <c r="G975" s="59">
        <v>30.5</v>
      </c>
      <c r="H975" s="56">
        <v>2795.1000000000004</v>
      </c>
      <c r="I975" s="56">
        <v>96</v>
      </c>
      <c r="J975" s="100">
        <v>0.31909412901148437</v>
      </c>
      <c r="K975" s="56">
        <v>891.90000000000009</v>
      </c>
      <c r="L975" s="100">
        <v>0</v>
      </c>
      <c r="M975" s="56">
        <v>0</v>
      </c>
      <c r="N975" s="100">
        <v>0</v>
      </c>
      <c r="O975" s="56">
        <v>0</v>
      </c>
      <c r="P975" s="56">
        <v>0</v>
      </c>
      <c r="Q975" s="56">
        <v>0</v>
      </c>
      <c r="R975" s="56">
        <v>121</v>
      </c>
      <c r="S975" s="56">
        <v>8.5</v>
      </c>
      <c r="T975" s="56">
        <v>352.09999999999997</v>
      </c>
      <c r="U975" s="100">
        <v>0</v>
      </c>
      <c r="V975" s="56">
        <v>0</v>
      </c>
      <c r="W975" s="100">
        <f t="shared" si="377"/>
        <v>0.11183857464849199</v>
      </c>
      <c r="X975" s="66">
        <v>312.60000000000002</v>
      </c>
      <c r="Y975" s="56">
        <v>0</v>
      </c>
      <c r="Z975" s="56">
        <v>0</v>
      </c>
      <c r="AA975" s="56">
        <v>0</v>
      </c>
      <c r="AB975" s="60">
        <f>H975+I975+K975+M975+O975+P975+Q975+R975+S975+T975+V975+X975+Y975+Z975+AA975</f>
        <v>4577.2000000000007</v>
      </c>
      <c r="AC975" s="142">
        <v>520.29999999999995</v>
      </c>
      <c r="AD975" s="56">
        <f>AC975+Y975+X975+V975</f>
        <v>832.9</v>
      </c>
      <c r="AE975" s="56">
        <f>H975+I975+K975+M975+O975+Q975+R975+S975+T975+Z975+AA975</f>
        <v>4264.6000000000004</v>
      </c>
      <c r="AF975" s="290">
        <f t="shared" si="376"/>
        <v>0.7</v>
      </c>
      <c r="AG975" s="291">
        <f>H975*AF975</f>
        <v>1956.5700000000002</v>
      </c>
      <c r="AH975" s="291"/>
      <c r="AI975" s="225">
        <v>1123.7</v>
      </c>
      <c r="AJ975" s="244">
        <v>0.70001073306858419</v>
      </c>
      <c r="AK975" s="60">
        <v>1956.6</v>
      </c>
      <c r="AL975" s="56">
        <v>196</v>
      </c>
      <c r="AM975" s="441">
        <v>7.0999999999999994E-2</v>
      </c>
      <c r="AN975" s="56">
        <v>198.5</v>
      </c>
    </row>
    <row r="976" spans="2:40" ht="15.75" x14ac:dyDescent="0.25">
      <c r="B976" s="34">
        <v>964</v>
      </c>
      <c r="C976" s="679"/>
      <c r="D976" s="23" t="s">
        <v>689</v>
      </c>
      <c r="E976" s="59">
        <v>3</v>
      </c>
      <c r="F976" s="59">
        <v>18.5</v>
      </c>
      <c r="G976" s="59">
        <v>17.5</v>
      </c>
      <c r="H976" s="56">
        <v>1665.4999999999998</v>
      </c>
      <c r="I976" s="56">
        <v>44.4</v>
      </c>
      <c r="J976" s="100">
        <v>0.26484539177424199</v>
      </c>
      <c r="K976" s="56">
        <v>441.09999999999997</v>
      </c>
      <c r="L976" s="100">
        <v>0</v>
      </c>
      <c r="M976" s="56">
        <v>0</v>
      </c>
      <c r="N976" s="100">
        <v>0</v>
      </c>
      <c r="O976" s="56">
        <v>0</v>
      </c>
      <c r="P976" s="56">
        <v>0</v>
      </c>
      <c r="Q976" s="56">
        <v>0</v>
      </c>
      <c r="R976" s="56">
        <v>144</v>
      </c>
      <c r="S976" s="56">
        <v>0</v>
      </c>
      <c r="T976" s="56">
        <v>206.80000000000004</v>
      </c>
      <c r="U976" s="100">
        <v>0</v>
      </c>
      <c r="V976" s="56">
        <v>0</v>
      </c>
      <c r="W976" s="100">
        <f t="shared" si="377"/>
        <v>0.1118583008105674</v>
      </c>
      <c r="X976" s="66">
        <v>186.29999999999998</v>
      </c>
      <c r="Y976" s="56">
        <v>0</v>
      </c>
      <c r="Z976" s="56">
        <v>0</v>
      </c>
      <c r="AA976" s="56">
        <v>0</v>
      </c>
      <c r="AB976" s="60">
        <f>H976+I976+K976+M976+O976+P976+Q976+R976+S976+T976+V976+X976+Y976+Z976+AA976</f>
        <v>2688.1000000000004</v>
      </c>
      <c r="AC976" s="142">
        <v>305.60000000000002</v>
      </c>
      <c r="AD976" s="56">
        <f>AC976+Y976+X976+V976</f>
        <v>491.9</v>
      </c>
      <c r="AE976" s="56">
        <f>H976+I976+K976+M976+O976+Q976+R976+S976+T976+Z976+AA976</f>
        <v>2501.8000000000002</v>
      </c>
      <c r="AF976" s="290">
        <f t="shared" si="376"/>
        <v>0.7</v>
      </c>
      <c r="AG976" s="291">
        <f>H976*AF976</f>
        <v>1165.8499999999997</v>
      </c>
      <c r="AH976" s="291"/>
      <c r="AI976" s="225">
        <v>673.9</v>
      </c>
      <c r="AJ976" s="244">
        <v>0.69996997898528979</v>
      </c>
      <c r="AK976" s="60">
        <v>1165.8</v>
      </c>
      <c r="AL976" s="56"/>
      <c r="AM976" s="441">
        <v>0</v>
      </c>
      <c r="AN976" s="56">
        <v>0</v>
      </c>
    </row>
    <row r="977" spans="2:40" ht="13.5" customHeight="1" x14ac:dyDescent="0.25">
      <c r="B977" s="34">
        <v>965</v>
      </c>
      <c r="C977" s="679" t="s">
        <v>690</v>
      </c>
      <c r="D977" s="26" t="s">
        <v>124</v>
      </c>
      <c r="E977" s="125">
        <f t="shared" ref="E977:AB977" si="396">SUM(E978:E979)</f>
        <v>6</v>
      </c>
      <c r="F977" s="125">
        <f t="shared" si="396"/>
        <v>34.5</v>
      </c>
      <c r="G977" s="125">
        <f t="shared" si="396"/>
        <v>34.5</v>
      </c>
      <c r="H977" s="57">
        <f t="shared" si="396"/>
        <v>4348.2</v>
      </c>
      <c r="I977" s="57">
        <f t="shared" si="396"/>
        <v>116.4</v>
      </c>
      <c r="J977" s="82">
        <f>K977/H977</f>
        <v>0.25511705993284584</v>
      </c>
      <c r="K977" s="57">
        <f t="shared" si="396"/>
        <v>1109.3000000000002</v>
      </c>
      <c r="L977" s="82">
        <f>M977/H977</f>
        <v>0</v>
      </c>
      <c r="M977" s="57">
        <f t="shared" si="396"/>
        <v>0</v>
      </c>
      <c r="N977" s="82">
        <f t="shared" si="396"/>
        <v>0</v>
      </c>
      <c r="O977" s="57">
        <f t="shared" si="396"/>
        <v>0</v>
      </c>
      <c r="P977" s="57">
        <f t="shared" si="396"/>
        <v>0</v>
      </c>
      <c r="Q977" s="57">
        <f t="shared" si="396"/>
        <v>0</v>
      </c>
      <c r="R977" s="57">
        <f t="shared" si="396"/>
        <v>130.6</v>
      </c>
      <c r="S977" s="57">
        <f t="shared" si="396"/>
        <v>6.3000000000000007</v>
      </c>
      <c r="T977" s="57">
        <f t="shared" si="396"/>
        <v>415.6</v>
      </c>
      <c r="U977" s="82">
        <f>V977/H977</f>
        <v>0</v>
      </c>
      <c r="V977" s="57">
        <f t="shared" si="396"/>
        <v>0</v>
      </c>
      <c r="W977" s="82">
        <f t="shared" si="377"/>
        <v>8.3896784876500624E-2</v>
      </c>
      <c r="X977" s="57">
        <f t="shared" si="396"/>
        <v>364.8</v>
      </c>
      <c r="Y977" s="57">
        <f t="shared" si="396"/>
        <v>0</v>
      </c>
      <c r="Z977" s="57">
        <f t="shared" si="396"/>
        <v>0</v>
      </c>
      <c r="AA977" s="57">
        <f t="shared" si="396"/>
        <v>0</v>
      </c>
      <c r="AB977" s="57">
        <f t="shared" si="396"/>
        <v>6491.1999999999989</v>
      </c>
      <c r="AC977" s="141">
        <f>SUM(AC978:AC979)</f>
        <v>1369.9</v>
      </c>
      <c r="AD977" s="141">
        <f>SUM(AD978:AD979)</f>
        <v>1734.6999999999998</v>
      </c>
      <c r="AE977" s="141">
        <f>SUM(AE978:AE979)</f>
        <v>6126.4</v>
      </c>
      <c r="AF977" s="269">
        <f t="shared" si="376"/>
        <v>0.7</v>
      </c>
      <c r="AG977" s="270">
        <f>SUM(AG978:AG979)</f>
        <v>3043.74</v>
      </c>
      <c r="AH977" s="270"/>
      <c r="AI977" s="141">
        <v>1309</v>
      </c>
      <c r="AJ977" s="233">
        <v>0.69999080079113196</v>
      </c>
      <c r="AK977" s="57">
        <v>3043.7</v>
      </c>
      <c r="AL977" s="57"/>
      <c r="AM977" s="433">
        <v>0</v>
      </c>
      <c r="AN977" s="57">
        <v>119</v>
      </c>
    </row>
    <row r="978" spans="2:40" ht="15.75" x14ac:dyDescent="0.25">
      <c r="B978" s="34">
        <v>966</v>
      </c>
      <c r="C978" s="679"/>
      <c r="D978" s="23" t="s">
        <v>691</v>
      </c>
      <c r="E978" s="59">
        <v>4</v>
      </c>
      <c r="F978" s="59">
        <v>18.5</v>
      </c>
      <c r="G978" s="59">
        <v>18.5</v>
      </c>
      <c r="H978" s="462">
        <v>2333.1999999999998</v>
      </c>
      <c r="I978" s="56">
        <v>66</v>
      </c>
      <c r="J978" s="100">
        <v>0.32516143779644552</v>
      </c>
      <c r="K978" s="56">
        <v>569</v>
      </c>
      <c r="L978" s="100">
        <v>0</v>
      </c>
      <c r="M978" s="56">
        <v>0</v>
      </c>
      <c r="N978" s="100">
        <v>0</v>
      </c>
      <c r="O978" s="56">
        <v>0</v>
      </c>
      <c r="P978" s="56">
        <v>0</v>
      </c>
      <c r="Q978" s="56">
        <v>0</v>
      </c>
      <c r="R978" s="56">
        <v>73.5</v>
      </c>
      <c r="S978" s="56">
        <v>4.2</v>
      </c>
      <c r="T978" s="56">
        <v>221.5</v>
      </c>
      <c r="U978" s="100">
        <v>0</v>
      </c>
      <c r="V978" s="56">
        <v>0</v>
      </c>
      <c r="W978" s="100">
        <f t="shared" si="377"/>
        <v>8.3876221498371331E-2</v>
      </c>
      <c r="X978" s="66">
        <v>195.7</v>
      </c>
      <c r="Y978" s="56">
        <v>0</v>
      </c>
      <c r="Z978" s="56">
        <v>0</v>
      </c>
      <c r="AA978" s="56">
        <v>0</v>
      </c>
      <c r="AB978" s="60">
        <f>H978+I978+K978+M978+O978+P978+Q978+R978+S978+T978+V978+X978+Y978+Z978+AA978</f>
        <v>3463.0999999999995</v>
      </c>
      <c r="AC978" s="142">
        <v>726.9</v>
      </c>
      <c r="AD978" s="56">
        <f>AC978+Y978+X978+V978</f>
        <v>922.59999999999991</v>
      </c>
      <c r="AE978" s="56">
        <f>H978+I978+K978+M978+O978+Q978+R978+S978+T978+Z978+AA978</f>
        <v>3267.3999999999996</v>
      </c>
      <c r="AF978" s="290">
        <f t="shared" si="376"/>
        <v>0.7</v>
      </c>
      <c r="AG978" s="291">
        <f>H978*AF978</f>
        <v>1633.2399999999998</v>
      </c>
      <c r="AH978" s="291"/>
      <c r="AI978" s="225">
        <v>710.6</v>
      </c>
      <c r="AJ978" s="244">
        <v>0.69998285616320932</v>
      </c>
      <c r="AK978" s="60">
        <v>1633.1999999999998</v>
      </c>
      <c r="AL978" s="56">
        <v>104</v>
      </c>
      <c r="AM978" s="441">
        <v>5.0999999999999997E-2</v>
      </c>
      <c r="AN978" s="56">
        <v>119</v>
      </c>
    </row>
    <row r="979" spans="2:40" ht="15.75" x14ac:dyDescent="0.25">
      <c r="B979" s="34">
        <v>967</v>
      </c>
      <c r="C979" s="679"/>
      <c r="D979" s="23" t="s">
        <v>692</v>
      </c>
      <c r="E979" s="59">
        <v>2</v>
      </c>
      <c r="F979" s="59">
        <v>16</v>
      </c>
      <c r="G979" s="59">
        <v>16</v>
      </c>
      <c r="H979" s="462">
        <v>2015</v>
      </c>
      <c r="I979" s="56">
        <v>50.4</v>
      </c>
      <c r="J979" s="100">
        <v>0.35755409966249752</v>
      </c>
      <c r="K979" s="56">
        <v>540.30000000000007</v>
      </c>
      <c r="L979" s="100">
        <v>0</v>
      </c>
      <c r="M979" s="56">
        <v>0</v>
      </c>
      <c r="N979" s="100">
        <v>0</v>
      </c>
      <c r="O979" s="56">
        <v>0</v>
      </c>
      <c r="P979" s="56">
        <v>0</v>
      </c>
      <c r="Q979" s="56">
        <v>0</v>
      </c>
      <c r="R979" s="56">
        <v>57.1</v>
      </c>
      <c r="S979" s="56">
        <v>2.1</v>
      </c>
      <c r="T979" s="56">
        <v>194.10000000000002</v>
      </c>
      <c r="U979" s="100">
        <v>0</v>
      </c>
      <c r="V979" s="56">
        <v>0</v>
      </c>
      <c r="W979" s="100">
        <f t="shared" si="377"/>
        <v>8.3920595533498774E-2</v>
      </c>
      <c r="X979" s="66">
        <v>169.10000000000002</v>
      </c>
      <c r="Y979" s="56">
        <v>0</v>
      </c>
      <c r="Z979" s="56">
        <v>0</v>
      </c>
      <c r="AA979" s="56">
        <v>0</v>
      </c>
      <c r="AB979" s="60">
        <f>H979+I979+K979+M979+O979+P979+Q979+R979+S979+T979+V979+X979+Y979+Z979+AA979</f>
        <v>3028.1</v>
      </c>
      <c r="AC979" s="142">
        <v>643</v>
      </c>
      <c r="AD979" s="56">
        <f>AC979+Y979+X979+V979</f>
        <v>812.1</v>
      </c>
      <c r="AE979" s="56">
        <f>H979+I979+K979+M979+O979+Q979+R979+S979+T979+Z979+AA979</f>
        <v>2859</v>
      </c>
      <c r="AF979" s="290">
        <f t="shared" si="376"/>
        <v>0.7</v>
      </c>
      <c r="AG979" s="291">
        <f>H979*AF979</f>
        <v>1410.5</v>
      </c>
      <c r="AH979" s="291"/>
      <c r="AI979" s="225">
        <v>598.4</v>
      </c>
      <c r="AJ979" s="244">
        <v>0.7</v>
      </c>
      <c r="AK979" s="60">
        <v>1410.5</v>
      </c>
      <c r="AL979" s="56"/>
      <c r="AM979" s="441">
        <v>0</v>
      </c>
      <c r="AN979" s="56">
        <v>0</v>
      </c>
    </row>
    <row r="980" spans="2:40" ht="12.75" customHeight="1" x14ac:dyDescent="0.25">
      <c r="B980" s="34">
        <v>968</v>
      </c>
      <c r="C980" s="679" t="s">
        <v>844</v>
      </c>
      <c r="D980" s="26" t="s">
        <v>124</v>
      </c>
      <c r="E980" s="126">
        <f t="shared" ref="E980:AB980" si="397">SUM(E981:E982)</f>
        <v>22</v>
      </c>
      <c r="F980" s="126">
        <f t="shared" si="397"/>
        <v>130</v>
      </c>
      <c r="G980" s="126">
        <f t="shared" si="397"/>
        <v>126</v>
      </c>
      <c r="H980" s="128">
        <f t="shared" si="397"/>
        <v>11218.1</v>
      </c>
      <c r="I980" s="128">
        <f t="shared" si="397"/>
        <v>314.39999999999998</v>
      </c>
      <c r="J980" s="82">
        <f>K980/H980</f>
        <v>0.26718428254338972</v>
      </c>
      <c r="K980" s="128">
        <f t="shared" si="397"/>
        <v>2997.3</v>
      </c>
      <c r="L980" s="82">
        <f>M980/H980</f>
        <v>0</v>
      </c>
      <c r="M980" s="128">
        <f t="shared" si="397"/>
        <v>0</v>
      </c>
      <c r="N980" s="83">
        <f t="shared" si="397"/>
        <v>0</v>
      </c>
      <c r="O980" s="128">
        <f t="shared" si="397"/>
        <v>0</v>
      </c>
      <c r="P980" s="128">
        <f t="shared" si="397"/>
        <v>0</v>
      </c>
      <c r="Q980" s="128">
        <f t="shared" si="397"/>
        <v>0</v>
      </c>
      <c r="R980" s="128">
        <f t="shared" si="397"/>
        <v>580.6</v>
      </c>
      <c r="S980" s="128">
        <f t="shared" si="397"/>
        <v>17</v>
      </c>
      <c r="T980" s="128">
        <f t="shared" si="397"/>
        <v>1365.2000000000003</v>
      </c>
      <c r="U980" s="82">
        <f>V980/H980</f>
        <v>0</v>
      </c>
      <c r="V980" s="128">
        <f t="shared" si="397"/>
        <v>0</v>
      </c>
      <c r="W980" s="82">
        <f t="shared" si="377"/>
        <v>0.11185494869897755</v>
      </c>
      <c r="X980" s="128">
        <f t="shared" si="397"/>
        <v>1254.8000000000002</v>
      </c>
      <c r="Y980" s="128">
        <f t="shared" si="397"/>
        <v>0</v>
      </c>
      <c r="Z980" s="128">
        <f t="shared" si="397"/>
        <v>0</v>
      </c>
      <c r="AA980" s="128">
        <f t="shared" si="397"/>
        <v>0</v>
      </c>
      <c r="AB980" s="128">
        <f t="shared" si="397"/>
        <v>17747.400000000001</v>
      </c>
      <c r="AC980" s="148">
        <f>SUM(AC981:AC982)</f>
        <v>2017.3999999999999</v>
      </c>
      <c r="AD980" s="148">
        <f>SUM(AD981:AD982)</f>
        <v>3272.2</v>
      </c>
      <c r="AE980" s="148">
        <f>SUM(AE981:AE982)</f>
        <v>16492.600000000002</v>
      </c>
      <c r="AF980" s="273">
        <f t="shared" si="376"/>
        <v>0.7</v>
      </c>
      <c r="AG980" s="274">
        <f>SUM(AG981:AG982)</f>
        <v>7852.67</v>
      </c>
      <c r="AH980" s="274"/>
      <c r="AI980" s="148">
        <v>4580.5</v>
      </c>
      <c r="AJ980" s="235">
        <v>0.70000267424965013</v>
      </c>
      <c r="AK980" s="128">
        <v>7852.7</v>
      </c>
      <c r="AL980" s="128"/>
      <c r="AM980" s="443">
        <v>0</v>
      </c>
      <c r="AN980" s="128">
        <v>699.8</v>
      </c>
    </row>
    <row r="981" spans="2:40" ht="15.75" x14ac:dyDescent="0.25">
      <c r="B981" s="34">
        <v>969</v>
      </c>
      <c r="C981" s="679"/>
      <c r="D981" s="28" t="s">
        <v>693</v>
      </c>
      <c r="E981" s="111">
        <v>16</v>
      </c>
      <c r="F981" s="111">
        <v>71</v>
      </c>
      <c r="G981" s="111">
        <v>70</v>
      </c>
      <c r="H981" s="47">
        <v>6381.4000000000005</v>
      </c>
      <c r="I981" s="47">
        <v>180</v>
      </c>
      <c r="J981" s="86">
        <v>0.27224433509888107</v>
      </c>
      <c r="K981" s="47">
        <v>1737.3</v>
      </c>
      <c r="L981" s="86">
        <v>0</v>
      </c>
      <c r="M981" s="47">
        <v>0</v>
      </c>
      <c r="N981" s="86">
        <v>0</v>
      </c>
      <c r="O981" s="47">
        <v>0</v>
      </c>
      <c r="P981" s="47">
        <v>0</v>
      </c>
      <c r="Q981" s="47">
        <v>0</v>
      </c>
      <c r="R981" s="47">
        <v>257.70000000000005</v>
      </c>
      <c r="S981" s="47">
        <v>8.5</v>
      </c>
      <c r="T981" s="47">
        <v>773.2</v>
      </c>
      <c r="U981" s="86">
        <v>0</v>
      </c>
      <c r="V981" s="47">
        <v>0</v>
      </c>
      <c r="W981" s="86">
        <f t="shared" si="377"/>
        <v>0.11182499138120161</v>
      </c>
      <c r="X981" s="47">
        <v>713.6</v>
      </c>
      <c r="Y981" s="47">
        <v>0</v>
      </c>
      <c r="Z981" s="47">
        <v>0</v>
      </c>
      <c r="AA981" s="47">
        <v>0</v>
      </c>
      <c r="AB981" s="60">
        <f>H981+I981+K981+M981+O981+P981+Q981+R981+S981+T981+V981+X981+Y981+Z981+AA981</f>
        <v>10051.700000000003</v>
      </c>
      <c r="AC981" s="144">
        <v>1142.5999999999999</v>
      </c>
      <c r="AD981" s="47">
        <f>AC981+Y981+X981+V981</f>
        <v>1856.1999999999998</v>
      </c>
      <c r="AE981" s="47">
        <f>H981+I981+K981+M981+O981+Q981+R981+S981+T981+Z981+AA981</f>
        <v>9338.1000000000022</v>
      </c>
      <c r="AF981" s="296">
        <f t="shared" si="376"/>
        <v>0.7</v>
      </c>
      <c r="AG981" s="297">
        <f>H981*AF981</f>
        <v>4466.9800000000005</v>
      </c>
      <c r="AH981" s="297"/>
      <c r="AI981" s="225">
        <v>2610.8000000000002</v>
      </c>
      <c r="AJ981" s="247">
        <v>0.70000313410850279</v>
      </c>
      <c r="AK981" s="60">
        <v>4467</v>
      </c>
      <c r="AL981" s="47">
        <v>204</v>
      </c>
      <c r="AM981" s="446">
        <v>7.0999999999999994E-2</v>
      </c>
      <c r="AN981" s="47">
        <v>453.1</v>
      </c>
    </row>
    <row r="982" spans="2:40" ht="15.75" x14ac:dyDescent="0.25">
      <c r="B982" s="34">
        <v>970</v>
      </c>
      <c r="C982" s="679"/>
      <c r="D982" s="28" t="s">
        <v>694</v>
      </c>
      <c r="E982" s="111">
        <v>6</v>
      </c>
      <c r="F982" s="111">
        <v>59</v>
      </c>
      <c r="G982" s="111">
        <v>56</v>
      </c>
      <c r="H982" s="47">
        <v>4836.7</v>
      </c>
      <c r="I982" s="47">
        <v>134.4</v>
      </c>
      <c r="J982" s="86">
        <v>0.26050819773812722</v>
      </c>
      <c r="K982" s="47">
        <v>1260</v>
      </c>
      <c r="L982" s="86">
        <v>0</v>
      </c>
      <c r="M982" s="47">
        <v>0</v>
      </c>
      <c r="N982" s="86">
        <v>0</v>
      </c>
      <c r="O982" s="47">
        <v>0</v>
      </c>
      <c r="P982" s="47">
        <v>0</v>
      </c>
      <c r="Q982" s="47">
        <v>0</v>
      </c>
      <c r="R982" s="47">
        <v>322.89999999999998</v>
      </c>
      <c r="S982" s="47">
        <v>8.5</v>
      </c>
      <c r="T982" s="47">
        <v>592.00000000000011</v>
      </c>
      <c r="U982" s="86">
        <v>0</v>
      </c>
      <c r="V982" s="47">
        <v>0</v>
      </c>
      <c r="W982" s="86">
        <f t="shared" si="377"/>
        <v>0.11189447350466228</v>
      </c>
      <c r="X982" s="47">
        <v>541.20000000000005</v>
      </c>
      <c r="Y982" s="47">
        <v>0</v>
      </c>
      <c r="Z982" s="47">
        <v>0</v>
      </c>
      <c r="AA982" s="47">
        <v>0</v>
      </c>
      <c r="AB982" s="60">
        <f>H982+I982+K982+M982+O982+P982+Q982+R982+S982+T982+V982+X982+Y982+Z982+AA982</f>
        <v>7695.6999999999989</v>
      </c>
      <c r="AC982" s="144">
        <v>874.8</v>
      </c>
      <c r="AD982" s="47">
        <f>AC982+Y982+X982+V982</f>
        <v>1416</v>
      </c>
      <c r="AE982" s="47">
        <f>H982+I982+K982+M982+O982+Q982+R982+S982+T982+Z982+AA982</f>
        <v>7154.4999999999991</v>
      </c>
      <c r="AF982" s="296">
        <f t="shared" ref="AF982:AF1011" si="398">$AF$6</f>
        <v>0.7</v>
      </c>
      <c r="AG982" s="297">
        <f>H982*AF982</f>
        <v>3385.6899999999996</v>
      </c>
      <c r="AH982" s="297"/>
      <c r="AI982" s="225">
        <v>1969.7</v>
      </c>
      <c r="AJ982" s="247">
        <v>0.70000206752537886</v>
      </c>
      <c r="AK982" s="60">
        <v>3385.7</v>
      </c>
      <c r="AL982" s="47">
        <v>137</v>
      </c>
      <c r="AM982" s="446">
        <v>5.0999999999999997E-2</v>
      </c>
      <c r="AN982" s="47">
        <v>246.7</v>
      </c>
    </row>
    <row r="983" spans="2:40" ht="14.25" customHeight="1" x14ac:dyDescent="0.25">
      <c r="B983" s="34">
        <v>971</v>
      </c>
      <c r="C983" s="679" t="s">
        <v>695</v>
      </c>
      <c r="D983" s="26" t="s">
        <v>124</v>
      </c>
      <c r="E983" s="126">
        <f t="shared" ref="E983:AB983" si="399">SUM(E984:E986)</f>
        <v>10</v>
      </c>
      <c r="F983" s="126">
        <f t="shared" si="399"/>
        <v>74</v>
      </c>
      <c r="G983" s="126">
        <f t="shared" si="399"/>
        <v>70</v>
      </c>
      <c r="H983" s="128">
        <f t="shared" si="399"/>
        <v>6177.4000000000005</v>
      </c>
      <c r="I983" s="128">
        <f t="shared" si="399"/>
        <v>248.39999999999998</v>
      </c>
      <c r="J983" s="82">
        <f>K983/H983</f>
        <v>0.34279794088127685</v>
      </c>
      <c r="K983" s="128">
        <f t="shared" si="399"/>
        <v>2117.6</v>
      </c>
      <c r="L983" s="82">
        <f>M983/H983</f>
        <v>1.5508142584258748E-2</v>
      </c>
      <c r="M983" s="128">
        <f t="shared" si="399"/>
        <v>95.8</v>
      </c>
      <c r="N983" s="83">
        <f t="shared" si="399"/>
        <v>0</v>
      </c>
      <c r="O983" s="128">
        <f t="shared" si="399"/>
        <v>0</v>
      </c>
      <c r="P983" s="128">
        <f t="shared" si="399"/>
        <v>0</v>
      </c>
      <c r="Q983" s="128">
        <f t="shared" si="399"/>
        <v>0</v>
      </c>
      <c r="R983" s="128">
        <f t="shared" si="399"/>
        <v>280.7</v>
      </c>
      <c r="S983" s="128">
        <f t="shared" si="399"/>
        <v>16.899999999999999</v>
      </c>
      <c r="T983" s="128">
        <f t="shared" si="399"/>
        <v>802.3</v>
      </c>
      <c r="U983" s="82">
        <f>V983/H983</f>
        <v>0</v>
      </c>
      <c r="V983" s="128">
        <f t="shared" si="399"/>
        <v>0</v>
      </c>
      <c r="W983" s="82">
        <f t="shared" si="377"/>
        <v>0.1118431702658076</v>
      </c>
      <c r="X983" s="128">
        <f t="shared" si="399"/>
        <v>690.9</v>
      </c>
      <c r="Y983" s="128">
        <f t="shared" si="399"/>
        <v>0</v>
      </c>
      <c r="Z983" s="128">
        <f t="shared" si="399"/>
        <v>0</v>
      </c>
      <c r="AA983" s="128">
        <f t="shared" si="399"/>
        <v>0</v>
      </c>
      <c r="AB983" s="128">
        <f t="shared" si="399"/>
        <v>10430</v>
      </c>
      <c r="AC983" s="148">
        <f>SUM(AC984:AC986)</f>
        <v>1185.5999999999999</v>
      </c>
      <c r="AD983" s="148">
        <f>SUM(AD984:AD986)</f>
        <v>1876.5</v>
      </c>
      <c r="AE983" s="148">
        <f>SUM(AE984:AE986)</f>
        <v>9739.1</v>
      </c>
      <c r="AF983" s="273">
        <f t="shared" si="398"/>
        <v>0.7</v>
      </c>
      <c r="AG983" s="274">
        <f>SUM(AG984:AG986)</f>
        <v>4324.18</v>
      </c>
      <c r="AH983" s="274"/>
      <c r="AI983" s="148">
        <v>2447.8000000000002</v>
      </c>
      <c r="AJ983" s="235">
        <v>0.70001942564833097</v>
      </c>
      <c r="AK983" s="128">
        <v>4324.3</v>
      </c>
      <c r="AL983" s="128"/>
      <c r="AM983" s="443">
        <v>0</v>
      </c>
      <c r="AN983" s="128">
        <v>190.2</v>
      </c>
    </row>
    <row r="984" spans="2:40" ht="15.75" x14ac:dyDescent="0.25">
      <c r="B984" s="34">
        <v>972</v>
      </c>
      <c r="C984" s="679"/>
      <c r="D984" s="23" t="s">
        <v>696</v>
      </c>
      <c r="E984" s="59">
        <v>1</v>
      </c>
      <c r="F984" s="59">
        <v>14</v>
      </c>
      <c r="G984" s="59">
        <v>13</v>
      </c>
      <c r="H984" s="56">
        <v>1208.8000000000002</v>
      </c>
      <c r="I984" s="56">
        <v>45.599999999999994</v>
      </c>
      <c r="J984" s="100">
        <v>0.34645929847782919</v>
      </c>
      <c r="K984" s="56">
        <v>418.8</v>
      </c>
      <c r="L984" s="100">
        <v>0</v>
      </c>
      <c r="M984" s="56">
        <v>0</v>
      </c>
      <c r="N984" s="100">
        <v>0</v>
      </c>
      <c r="O984" s="56">
        <v>0</v>
      </c>
      <c r="P984" s="56">
        <v>0</v>
      </c>
      <c r="Q984" s="56">
        <v>0</v>
      </c>
      <c r="R984" s="56">
        <v>77.800000000000011</v>
      </c>
      <c r="S984" s="56">
        <v>4.2</v>
      </c>
      <c r="T984" s="56">
        <v>157.5</v>
      </c>
      <c r="U984" s="100">
        <v>0</v>
      </c>
      <c r="V984" s="56">
        <v>0</v>
      </c>
      <c r="W984" s="100">
        <f t="shared" si="377"/>
        <v>0.11176373262739905</v>
      </c>
      <c r="X984" s="66">
        <v>135.1</v>
      </c>
      <c r="Y984" s="56">
        <v>0</v>
      </c>
      <c r="Z984" s="56">
        <v>0</v>
      </c>
      <c r="AA984" s="56">
        <v>0</v>
      </c>
      <c r="AB984" s="60">
        <f>H984+I984+K984+M984+O984+P984+Q984+R984+S984+T984+V984+X984+Y984+Z984+AA984</f>
        <v>2047.8</v>
      </c>
      <c r="AC984" s="142">
        <v>232.8</v>
      </c>
      <c r="AD984" s="56">
        <f>AC984+Y984+X984+V984</f>
        <v>367.9</v>
      </c>
      <c r="AE984" s="56">
        <f>H984+I984+K984+M984+O984+Q984+R984+S984+T984+Z984+AA984</f>
        <v>1912.7</v>
      </c>
      <c r="AF984" s="290">
        <f t="shared" si="398"/>
        <v>0.7</v>
      </c>
      <c r="AG984" s="291">
        <f>H984*AF984</f>
        <v>846.16000000000008</v>
      </c>
      <c r="AH984" s="291"/>
      <c r="AI984" s="225">
        <v>478.3</v>
      </c>
      <c r="AJ984" s="244">
        <v>0.70003309066843145</v>
      </c>
      <c r="AK984" s="60">
        <v>846.2</v>
      </c>
      <c r="AL984" s="56"/>
      <c r="AM984" s="441">
        <v>0</v>
      </c>
      <c r="AN984" s="56">
        <v>0</v>
      </c>
    </row>
    <row r="985" spans="2:40" ht="15.75" x14ac:dyDescent="0.25">
      <c r="B985" s="34">
        <v>973</v>
      </c>
      <c r="C985" s="679"/>
      <c r="D985" s="23" t="s">
        <v>697</v>
      </c>
      <c r="E985" s="59">
        <v>7</v>
      </c>
      <c r="F985" s="59">
        <v>47</v>
      </c>
      <c r="G985" s="59">
        <v>44</v>
      </c>
      <c r="H985" s="56">
        <v>3728.8</v>
      </c>
      <c r="I985" s="56">
        <v>145.19999999999999</v>
      </c>
      <c r="J985" s="100">
        <v>0.3156511478223557</v>
      </c>
      <c r="K985" s="56">
        <v>1177</v>
      </c>
      <c r="L985" s="100">
        <v>2.5691911606951296E-2</v>
      </c>
      <c r="M985" s="56">
        <v>95.8</v>
      </c>
      <c r="N985" s="100">
        <v>0</v>
      </c>
      <c r="O985" s="56">
        <v>0</v>
      </c>
      <c r="P985" s="56">
        <v>0</v>
      </c>
      <c r="Q985" s="56">
        <v>0</v>
      </c>
      <c r="R985" s="56">
        <v>165</v>
      </c>
      <c r="S985" s="56">
        <v>8.5</v>
      </c>
      <c r="T985" s="56">
        <v>478.1</v>
      </c>
      <c r="U985" s="100">
        <v>0</v>
      </c>
      <c r="V985" s="56">
        <v>0</v>
      </c>
      <c r="W985" s="100">
        <f t="shared" ref="W985:W1011" si="400">X985/H985</f>
        <v>0.11183222484445397</v>
      </c>
      <c r="X985" s="66">
        <v>417</v>
      </c>
      <c r="Y985" s="56">
        <v>0</v>
      </c>
      <c r="Z985" s="56">
        <v>0</v>
      </c>
      <c r="AA985" s="56">
        <v>0</v>
      </c>
      <c r="AB985" s="60">
        <f>H985+I985+K985+M985+O985+P985+Q985+R985+S985+T985+V985+X985+Y985+Z985+AA985</f>
        <v>6215.4000000000005</v>
      </c>
      <c r="AC985" s="142">
        <v>706.5</v>
      </c>
      <c r="AD985" s="56">
        <f>AC985+Y985+X985+V985</f>
        <v>1123.5</v>
      </c>
      <c r="AE985" s="56">
        <f>H985+I985+K985+M985+O985+Q985+R985+S985+T985+Z985+AA985</f>
        <v>5798.4000000000005</v>
      </c>
      <c r="AF985" s="290">
        <f t="shared" si="398"/>
        <v>0.7</v>
      </c>
      <c r="AG985" s="291">
        <f>H985*AF985</f>
        <v>2610.16</v>
      </c>
      <c r="AH985" s="291"/>
      <c r="AI985" s="225">
        <v>1486.7</v>
      </c>
      <c r="AJ985" s="244">
        <v>0.70001072731173564</v>
      </c>
      <c r="AK985" s="60">
        <v>2610.1999999999998</v>
      </c>
      <c r="AL985" s="56">
        <v>129</v>
      </c>
      <c r="AM985" s="441">
        <v>5.0999999999999997E-2</v>
      </c>
      <c r="AN985" s="56">
        <v>190.2</v>
      </c>
    </row>
    <row r="986" spans="2:40" ht="12.75" customHeight="1" x14ac:dyDescent="0.25">
      <c r="B986" s="34">
        <v>974</v>
      </c>
      <c r="C986" s="679"/>
      <c r="D986" s="23" t="s">
        <v>698</v>
      </c>
      <c r="E986" s="59">
        <v>2</v>
      </c>
      <c r="F986" s="59">
        <v>13</v>
      </c>
      <c r="G986" s="59">
        <v>13</v>
      </c>
      <c r="H986" s="56">
        <v>1239.8000000000002</v>
      </c>
      <c r="I986" s="56">
        <v>57.6</v>
      </c>
      <c r="J986" s="100">
        <v>0.42087433457009188</v>
      </c>
      <c r="K986" s="56">
        <v>521.79999999999995</v>
      </c>
      <c r="L986" s="100">
        <v>0</v>
      </c>
      <c r="M986" s="56">
        <v>0</v>
      </c>
      <c r="N986" s="100">
        <v>0</v>
      </c>
      <c r="O986" s="56">
        <v>0</v>
      </c>
      <c r="P986" s="56">
        <v>0</v>
      </c>
      <c r="Q986" s="56">
        <v>0</v>
      </c>
      <c r="R986" s="56">
        <v>37.9</v>
      </c>
      <c r="S986" s="56">
        <v>4.2</v>
      </c>
      <c r="T986" s="56">
        <v>166.7</v>
      </c>
      <c r="U986" s="100">
        <v>0</v>
      </c>
      <c r="V986" s="56">
        <v>0</v>
      </c>
      <c r="W986" s="100">
        <f t="shared" si="400"/>
        <v>0.1119535408936925</v>
      </c>
      <c r="X986" s="66">
        <v>138.79999999999998</v>
      </c>
      <c r="Y986" s="56">
        <v>0</v>
      </c>
      <c r="Z986" s="56">
        <v>0</v>
      </c>
      <c r="AA986" s="56">
        <v>0</v>
      </c>
      <c r="AB986" s="60">
        <f>H986+I986+K986+M986+O986+P986+Q986+R986+S986+T986+V986+X986+Y986+Z986+AA986</f>
        <v>2166.8000000000002</v>
      </c>
      <c r="AC986" s="142">
        <v>246.3</v>
      </c>
      <c r="AD986" s="56">
        <f>AC986+Y986+X986+V986</f>
        <v>385.1</v>
      </c>
      <c r="AE986" s="56">
        <f>H986+I986+K986+M986+O986+Q986+R986+S986+T986+Z986+AA986</f>
        <v>2028.0000000000002</v>
      </c>
      <c r="AF986" s="290">
        <f t="shared" si="398"/>
        <v>0.7</v>
      </c>
      <c r="AG986" s="291">
        <f>H986*AF986</f>
        <v>867.86000000000013</v>
      </c>
      <c r="AH986" s="291"/>
      <c r="AI986" s="225">
        <v>482.8</v>
      </c>
      <c r="AJ986" s="244">
        <v>0.70003226326826906</v>
      </c>
      <c r="AK986" s="60">
        <v>867.90000000000009</v>
      </c>
      <c r="AL986" s="56"/>
      <c r="AM986" s="441">
        <v>0</v>
      </c>
      <c r="AN986" s="56">
        <v>0</v>
      </c>
    </row>
    <row r="987" spans="2:40" ht="15.75" x14ac:dyDescent="0.25">
      <c r="B987" s="34">
        <v>975</v>
      </c>
      <c r="C987" s="679" t="s">
        <v>699</v>
      </c>
      <c r="D987" s="26" t="s">
        <v>124</v>
      </c>
      <c r="E987" s="125">
        <f t="shared" ref="E987:AB987" si="401">SUM(E988:E989)</f>
        <v>4</v>
      </c>
      <c r="F987" s="125">
        <f t="shared" si="401"/>
        <v>35.200000000000003</v>
      </c>
      <c r="G987" s="125">
        <f t="shared" si="401"/>
        <v>31</v>
      </c>
      <c r="H987" s="57">
        <f t="shared" si="401"/>
        <v>3463.5</v>
      </c>
      <c r="I987" s="57">
        <f t="shared" si="401"/>
        <v>115.19999999999999</v>
      </c>
      <c r="J987" s="82">
        <f>K987/H987</f>
        <v>0.28664645589721377</v>
      </c>
      <c r="K987" s="57">
        <f t="shared" si="401"/>
        <v>992.8</v>
      </c>
      <c r="L987" s="82">
        <f>M987/H987</f>
        <v>0</v>
      </c>
      <c r="M987" s="57">
        <f t="shared" si="401"/>
        <v>0</v>
      </c>
      <c r="N987" s="82">
        <f t="shared" si="401"/>
        <v>0</v>
      </c>
      <c r="O987" s="57">
        <f t="shared" si="401"/>
        <v>0</v>
      </c>
      <c r="P987" s="57">
        <f t="shared" si="401"/>
        <v>0</v>
      </c>
      <c r="Q987" s="57">
        <f t="shared" si="401"/>
        <v>0</v>
      </c>
      <c r="R987" s="57">
        <f t="shared" si="401"/>
        <v>133.1</v>
      </c>
      <c r="S987" s="57">
        <f t="shared" si="401"/>
        <v>8.4</v>
      </c>
      <c r="T987" s="57">
        <f t="shared" si="401"/>
        <v>376.3</v>
      </c>
      <c r="U987" s="82">
        <f>V987/H987</f>
        <v>0</v>
      </c>
      <c r="V987" s="57">
        <f t="shared" si="401"/>
        <v>0</v>
      </c>
      <c r="W987" s="82">
        <f t="shared" si="400"/>
        <v>9.4875126317309072E-2</v>
      </c>
      <c r="X987" s="57">
        <f t="shared" si="401"/>
        <v>328.59999999999997</v>
      </c>
      <c r="Y987" s="57">
        <f t="shared" si="401"/>
        <v>0</v>
      </c>
      <c r="Z987" s="57">
        <f t="shared" si="401"/>
        <v>0</v>
      </c>
      <c r="AA987" s="57">
        <f t="shared" si="401"/>
        <v>0</v>
      </c>
      <c r="AB987" s="57">
        <f t="shared" si="401"/>
        <v>5417.9000000000005</v>
      </c>
      <c r="AC987" s="141">
        <f>SUM(AC988:AC989)</f>
        <v>941.7</v>
      </c>
      <c r="AD987" s="141">
        <f>SUM(AD988:AD989)</f>
        <v>1270.3</v>
      </c>
      <c r="AE987" s="141">
        <f>SUM(AE988:AE989)</f>
        <v>5089.3</v>
      </c>
      <c r="AF987" s="269">
        <f t="shared" si="398"/>
        <v>0.7</v>
      </c>
      <c r="AG987" s="270">
        <f>SUM(AG988:AG989)</f>
        <v>2424.4499999999998</v>
      </c>
      <c r="AH987" s="270"/>
      <c r="AI987" s="141">
        <v>1154.1999999999998</v>
      </c>
      <c r="AJ987" s="233">
        <v>0.70001443626389492</v>
      </c>
      <c r="AK987" s="57">
        <v>2424.5</v>
      </c>
      <c r="AL987" s="57"/>
      <c r="AM987" s="433">
        <v>0</v>
      </c>
      <c r="AN987" s="57">
        <v>0</v>
      </c>
    </row>
    <row r="988" spans="2:40" ht="15.75" x14ac:dyDescent="0.25">
      <c r="B988" s="34">
        <v>976</v>
      </c>
      <c r="C988" s="679"/>
      <c r="D988" s="23" t="s">
        <v>700</v>
      </c>
      <c r="E988" s="59">
        <v>2</v>
      </c>
      <c r="F988" s="59">
        <v>18</v>
      </c>
      <c r="G988" s="59">
        <v>14</v>
      </c>
      <c r="H988" s="56">
        <v>1361.5000000000002</v>
      </c>
      <c r="I988" s="56">
        <v>45.599999999999994</v>
      </c>
      <c r="J988" s="100">
        <v>0.29438119720896067</v>
      </c>
      <c r="K988" s="56">
        <v>400.8</v>
      </c>
      <c r="L988" s="100">
        <v>0</v>
      </c>
      <c r="M988" s="56">
        <v>0</v>
      </c>
      <c r="N988" s="100">
        <v>0</v>
      </c>
      <c r="O988" s="56">
        <v>0</v>
      </c>
      <c r="P988" s="56">
        <v>0</v>
      </c>
      <c r="Q988" s="56">
        <v>0</v>
      </c>
      <c r="R988" s="56">
        <v>94.5</v>
      </c>
      <c r="S988" s="56">
        <v>4.2</v>
      </c>
      <c r="T988" s="56">
        <v>171.5</v>
      </c>
      <c r="U988" s="100">
        <v>0</v>
      </c>
      <c r="V988" s="56">
        <v>0</v>
      </c>
      <c r="W988" s="100">
        <f t="shared" si="400"/>
        <v>0.11186191700330515</v>
      </c>
      <c r="X988" s="66">
        <v>152.29999999999998</v>
      </c>
      <c r="Y988" s="56">
        <v>0</v>
      </c>
      <c r="Z988" s="56">
        <v>0</v>
      </c>
      <c r="AA988" s="56">
        <v>0</v>
      </c>
      <c r="AB988" s="60">
        <f>H988+I988+K988+M988+O988+P988+Q988+R988+S988+T988+V988+X988+Y988+Z988+AA988</f>
        <v>2230.4000000000005</v>
      </c>
      <c r="AC988" s="142">
        <v>253.5</v>
      </c>
      <c r="AD988" s="56">
        <f>AC988+Y988+X988+V988</f>
        <v>405.79999999999995</v>
      </c>
      <c r="AE988" s="56">
        <f>H988+I988+K988+M988+O988+Q988+R988+S988+T988+Z988+AA988</f>
        <v>2078.1000000000004</v>
      </c>
      <c r="AF988" s="290">
        <f t="shared" si="398"/>
        <v>0.7</v>
      </c>
      <c r="AG988" s="291">
        <f>H988*AF988</f>
        <v>953.05000000000007</v>
      </c>
      <c r="AH988" s="291"/>
      <c r="AI988" s="225">
        <v>547.29999999999995</v>
      </c>
      <c r="AJ988" s="244">
        <v>0.70003672420124841</v>
      </c>
      <c r="AK988" s="60">
        <v>953.09999999999991</v>
      </c>
      <c r="AL988" s="56"/>
      <c r="AM988" s="441">
        <v>0</v>
      </c>
      <c r="AN988" s="56">
        <v>0</v>
      </c>
    </row>
    <row r="989" spans="2:40" ht="15.75" x14ac:dyDescent="0.25">
      <c r="B989" s="34">
        <v>977</v>
      </c>
      <c r="C989" s="679"/>
      <c r="D989" s="23" t="s">
        <v>701</v>
      </c>
      <c r="E989" s="59">
        <v>2</v>
      </c>
      <c r="F989" s="59">
        <v>17.2</v>
      </c>
      <c r="G989" s="59">
        <v>17</v>
      </c>
      <c r="H989" s="462">
        <v>2102</v>
      </c>
      <c r="I989" s="56">
        <v>69.599999999999994</v>
      </c>
      <c r="J989" s="100">
        <v>0.37549156412533302</v>
      </c>
      <c r="K989" s="56">
        <v>592</v>
      </c>
      <c r="L989" s="100">
        <v>0</v>
      </c>
      <c r="M989" s="56">
        <v>0</v>
      </c>
      <c r="N989" s="100">
        <v>0</v>
      </c>
      <c r="O989" s="56">
        <v>0</v>
      </c>
      <c r="P989" s="56">
        <v>0</v>
      </c>
      <c r="Q989" s="56">
        <v>0</v>
      </c>
      <c r="R989" s="56">
        <v>38.6</v>
      </c>
      <c r="S989" s="56">
        <v>4.2</v>
      </c>
      <c r="T989" s="56">
        <v>204.8</v>
      </c>
      <c r="U989" s="100">
        <v>0</v>
      </c>
      <c r="V989" s="56">
        <v>0</v>
      </c>
      <c r="W989" s="100">
        <f t="shared" si="400"/>
        <v>8.3872502378686958E-2</v>
      </c>
      <c r="X989" s="66">
        <v>176.29999999999998</v>
      </c>
      <c r="Y989" s="56">
        <v>0</v>
      </c>
      <c r="Z989" s="56">
        <v>0</v>
      </c>
      <c r="AA989" s="56">
        <v>0</v>
      </c>
      <c r="AB989" s="60">
        <f>H989+I989+K989+M989+O989+P989+Q989+R989+S989+T989+V989+X989+Y989+Z989+AA989</f>
        <v>3187.5</v>
      </c>
      <c r="AC989" s="142">
        <v>688.2</v>
      </c>
      <c r="AD989" s="56">
        <f>AC989+Y989+X989+V989</f>
        <v>864.5</v>
      </c>
      <c r="AE989" s="56">
        <f>H989+I989+K989+M989+O989+Q989+R989+S989+T989+Z989+AA989</f>
        <v>3011.2</v>
      </c>
      <c r="AF989" s="290">
        <f t="shared" si="398"/>
        <v>0.7</v>
      </c>
      <c r="AG989" s="291">
        <f>H989*AF989</f>
        <v>1471.3999999999999</v>
      </c>
      <c r="AH989" s="291"/>
      <c r="AI989" s="225">
        <v>606.9</v>
      </c>
      <c r="AJ989" s="244">
        <v>0.70000000000000007</v>
      </c>
      <c r="AK989" s="60">
        <v>1471.4</v>
      </c>
      <c r="AL989" s="56"/>
      <c r="AM989" s="441">
        <v>0</v>
      </c>
      <c r="AN989" s="56">
        <v>0</v>
      </c>
    </row>
    <row r="990" spans="2:40" ht="15.75" x14ac:dyDescent="0.25">
      <c r="B990" s="34">
        <v>978</v>
      </c>
      <c r="C990" s="679" t="s">
        <v>702</v>
      </c>
      <c r="D990" s="26" t="s">
        <v>124</v>
      </c>
      <c r="E990" s="126">
        <f t="shared" ref="E990:AB990" si="402">SUM(E991:E992)</f>
        <v>8</v>
      </c>
      <c r="F990" s="126">
        <f t="shared" si="402"/>
        <v>43</v>
      </c>
      <c r="G990" s="126">
        <f t="shared" si="402"/>
        <v>41</v>
      </c>
      <c r="H990" s="128">
        <f t="shared" si="402"/>
        <v>3951.8000000000006</v>
      </c>
      <c r="I990" s="128">
        <f t="shared" si="402"/>
        <v>128.4</v>
      </c>
      <c r="J990" s="82">
        <f>K990/H990</f>
        <v>0.29098132496583828</v>
      </c>
      <c r="K990" s="128">
        <f t="shared" si="402"/>
        <v>1149.8999999999999</v>
      </c>
      <c r="L990" s="82">
        <f>M990/H990</f>
        <v>2.4166202743053793E-2</v>
      </c>
      <c r="M990" s="128">
        <f t="shared" si="402"/>
        <v>95.5</v>
      </c>
      <c r="N990" s="83">
        <f t="shared" si="402"/>
        <v>0</v>
      </c>
      <c r="O990" s="128">
        <f t="shared" si="402"/>
        <v>0</v>
      </c>
      <c r="P990" s="128">
        <f t="shared" si="402"/>
        <v>0</v>
      </c>
      <c r="Q990" s="128">
        <f t="shared" si="402"/>
        <v>0</v>
      </c>
      <c r="R990" s="128">
        <f t="shared" si="402"/>
        <v>158.9</v>
      </c>
      <c r="S990" s="128">
        <f t="shared" si="402"/>
        <v>6.3000000000000007</v>
      </c>
      <c r="T990" s="128">
        <f t="shared" si="402"/>
        <v>494.5</v>
      </c>
      <c r="U990" s="82">
        <f>V990/H990</f>
        <v>0</v>
      </c>
      <c r="V990" s="128">
        <f t="shared" si="402"/>
        <v>0</v>
      </c>
      <c r="W990" s="82">
        <f t="shared" si="400"/>
        <v>0.11187307049951919</v>
      </c>
      <c r="X990" s="128">
        <f t="shared" si="402"/>
        <v>442.1</v>
      </c>
      <c r="Y990" s="128">
        <f t="shared" si="402"/>
        <v>0</v>
      </c>
      <c r="Z990" s="128">
        <f t="shared" si="402"/>
        <v>0</v>
      </c>
      <c r="AA990" s="128">
        <f t="shared" si="402"/>
        <v>0</v>
      </c>
      <c r="AB990" s="128">
        <f t="shared" si="402"/>
        <v>6427.4000000000005</v>
      </c>
      <c r="AC990" s="148">
        <f>SUM(AC991:AC992)</f>
        <v>730.6</v>
      </c>
      <c r="AD990" s="148">
        <f>SUM(AD991:AD992)</f>
        <v>1172.7</v>
      </c>
      <c r="AE990" s="148">
        <f>SUM(AE991:AE992)</f>
        <v>5985.3</v>
      </c>
      <c r="AF990" s="273">
        <f t="shared" si="398"/>
        <v>0.7</v>
      </c>
      <c r="AG990" s="274">
        <f>SUM(AG991:AG992)</f>
        <v>2766.26</v>
      </c>
      <c r="AH990" s="274"/>
      <c r="AI990" s="148">
        <v>1593.5</v>
      </c>
      <c r="AJ990" s="235">
        <v>0.69998481704539683</v>
      </c>
      <c r="AK990" s="128">
        <v>2766.2</v>
      </c>
      <c r="AL990" s="128"/>
      <c r="AM990" s="443">
        <v>0</v>
      </c>
      <c r="AN990" s="128">
        <v>130.9</v>
      </c>
    </row>
    <row r="991" spans="2:40" ht="15.75" x14ac:dyDescent="0.25">
      <c r="B991" s="34">
        <v>979</v>
      </c>
      <c r="C991" s="679"/>
      <c r="D991" s="23" t="s">
        <v>310</v>
      </c>
      <c r="E991" s="59">
        <v>5</v>
      </c>
      <c r="F991" s="59">
        <v>29</v>
      </c>
      <c r="G991" s="59">
        <v>27</v>
      </c>
      <c r="H991" s="56">
        <v>2567.6000000000004</v>
      </c>
      <c r="I991" s="56">
        <v>75.600000000000009</v>
      </c>
      <c r="J991" s="100">
        <v>0.27033026951238504</v>
      </c>
      <c r="K991" s="56">
        <v>694.09999999999991</v>
      </c>
      <c r="L991" s="100">
        <v>3.719426701978501E-2</v>
      </c>
      <c r="M991" s="56">
        <v>95.5</v>
      </c>
      <c r="N991" s="100">
        <v>0</v>
      </c>
      <c r="O991" s="56">
        <v>0</v>
      </c>
      <c r="P991" s="56">
        <v>0</v>
      </c>
      <c r="Q991" s="56">
        <v>0</v>
      </c>
      <c r="R991" s="56">
        <v>121.9</v>
      </c>
      <c r="S991" s="56">
        <v>4.2</v>
      </c>
      <c r="T991" s="56">
        <v>320.60000000000002</v>
      </c>
      <c r="U991" s="100">
        <v>0</v>
      </c>
      <c r="V991" s="56">
        <v>0</v>
      </c>
      <c r="W991" s="100">
        <f t="shared" si="400"/>
        <v>0.11189437607103909</v>
      </c>
      <c r="X991" s="66">
        <v>287.3</v>
      </c>
      <c r="Y991" s="56">
        <v>0</v>
      </c>
      <c r="Z991" s="56">
        <v>0</v>
      </c>
      <c r="AA991" s="56">
        <v>0</v>
      </c>
      <c r="AB991" s="60">
        <f>H991+I991+K991+M991+O991+P991+Q991+R991+S991+T991+V991+X991+Y991+Z991+AA991</f>
        <v>4166.8</v>
      </c>
      <c r="AC991" s="142">
        <v>473.6</v>
      </c>
      <c r="AD991" s="56">
        <f>AC991+Y991+X991+V991</f>
        <v>760.90000000000009</v>
      </c>
      <c r="AE991" s="56">
        <f>H991+I991+K991+M991+O991+Q991+R991+S991+T991+Z991+AA991</f>
        <v>3879.5</v>
      </c>
      <c r="AF991" s="290">
        <f t="shared" si="398"/>
        <v>0.7</v>
      </c>
      <c r="AG991" s="291">
        <f>H991*AF991</f>
        <v>1797.3200000000002</v>
      </c>
      <c r="AH991" s="291"/>
      <c r="AI991" s="225">
        <v>1036.4000000000001</v>
      </c>
      <c r="AJ991" s="244">
        <v>0.69999221062470784</v>
      </c>
      <c r="AK991" s="60">
        <v>1797.3000000000002</v>
      </c>
      <c r="AL991" s="56">
        <v>137</v>
      </c>
      <c r="AM991" s="441">
        <v>5.0999999999999997E-2</v>
      </c>
      <c r="AN991" s="56">
        <v>130.9</v>
      </c>
    </row>
    <row r="992" spans="2:40" ht="15.75" x14ac:dyDescent="0.25">
      <c r="B992" s="34">
        <v>980</v>
      </c>
      <c r="C992" s="679"/>
      <c r="D992" s="23" t="s">
        <v>703</v>
      </c>
      <c r="E992" s="59">
        <v>3</v>
      </c>
      <c r="F992" s="59">
        <v>14</v>
      </c>
      <c r="G992" s="59">
        <v>14</v>
      </c>
      <c r="H992" s="56">
        <v>1384.2000000000003</v>
      </c>
      <c r="I992" s="56">
        <v>52.8</v>
      </c>
      <c r="J992" s="100">
        <v>0.32928767519144625</v>
      </c>
      <c r="K992" s="56">
        <v>455.8</v>
      </c>
      <c r="L992" s="100">
        <v>0</v>
      </c>
      <c r="M992" s="56">
        <v>0</v>
      </c>
      <c r="N992" s="100">
        <v>0</v>
      </c>
      <c r="O992" s="56">
        <v>0</v>
      </c>
      <c r="P992" s="56">
        <v>0</v>
      </c>
      <c r="Q992" s="56">
        <v>0</v>
      </c>
      <c r="R992" s="56">
        <v>37</v>
      </c>
      <c r="S992" s="56">
        <v>2.1</v>
      </c>
      <c r="T992" s="56">
        <v>173.89999999999998</v>
      </c>
      <c r="U992" s="100">
        <v>0</v>
      </c>
      <c r="V992" s="56">
        <v>0</v>
      </c>
      <c r="W992" s="100">
        <f t="shared" si="400"/>
        <v>0.11183355006501949</v>
      </c>
      <c r="X992" s="66">
        <v>154.80000000000001</v>
      </c>
      <c r="Y992" s="56">
        <v>0</v>
      </c>
      <c r="Z992" s="56">
        <v>0</v>
      </c>
      <c r="AA992" s="56">
        <v>0</v>
      </c>
      <c r="AB992" s="60">
        <f>H992+I992+K992+M992+O992+P992+Q992+R992+S992+T992+V992+X992+Y992+Z992+AA992</f>
        <v>2260.6000000000004</v>
      </c>
      <c r="AC992" s="142">
        <v>257</v>
      </c>
      <c r="AD992" s="56">
        <f>AC992+Y992+X992+V992</f>
        <v>411.8</v>
      </c>
      <c r="AE992" s="56">
        <f>H992+I992+K992+M992+O992+Q992+R992+S992+T992+Z992+AA992</f>
        <v>2105.8000000000002</v>
      </c>
      <c r="AF992" s="290">
        <f t="shared" si="398"/>
        <v>0.7</v>
      </c>
      <c r="AG992" s="291">
        <f>H992*AF992</f>
        <v>968.94000000000017</v>
      </c>
      <c r="AH992" s="291"/>
      <c r="AI992" s="225">
        <v>557.1</v>
      </c>
      <c r="AJ992" s="244">
        <v>0.69997110244184357</v>
      </c>
      <c r="AK992" s="60">
        <v>968.90000000000009</v>
      </c>
      <c r="AL992" s="56"/>
      <c r="AM992" s="441">
        <v>0</v>
      </c>
      <c r="AN992" s="56">
        <v>0</v>
      </c>
    </row>
    <row r="993" spans="2:40" ht="45" customHeight="1" x14ac:dyDescent="0.25">
      <c r="B993" s="34">
        <v>981</v>
      </c>
      <c r="C993" s="663" t="s">
        <v>704</v>
      </c>
      <c r="D993" s="664"/>
      <c r="E993" s="117">
        <f t="shared" ref="E993:AA993" si="403">E995</f>
        <v>260</v>
      </c>
      <c r="F993" s="117">
        <f t="shared" si="403"/>
        <v>1083</v>
      </c>
      <c r="G993" s="117">
        <f t="shared" si="403"/>
        <v>926</v>
      </c>
      <c r="H993" s="132">
        <f t="shared" si="403"/>
        <v>89831.744000000006</v>
      </c>
      <c r="I993" s="132">
        <f t="shared" si="403"/>
        <v>2755.99</v>
      </c>
      <c r="J993" s="87">
        <f>K993/H993</f>
        <v>0.17428734234526272</v>
      </c>
      <c r="K993" s="132">
        <f t="shared" si="403"/>
        <v>15656.53592</v>
      </c>
      <c r="L993" s="87">
        <f>M993/H993</f>
        <v>2.4443475126120231E-3</v>
      </c>
      <c r="M993" s="132">
        <f t="shared" si="403"/>
        <v>219.58000000000004</v>
      </c>
      <c r="N993" s="87">
        <f>O993/H993</f>
        <v>0</v>
      </c>
      <c r="O993" s="132">
        <f t="shared" si="403"/>
        <v>0</v>
      </c>
      <c r="P993" s="132">
        <f t="shared" si="403"/>
        <v>0</v>
      </c>
      <c r="Q993" s="132">
        <f t="shared" si="403"/>
        <v>0</v>
      </c>
      <c r="R993" s="132">
        <f t="shared" si="403"/>
        <v>747.21799999999996</v>
      </c>
      <c r="S993" s="132">
        <f t="shared" si="403"/>
        <v>174.84560000000002</v>
      </c>
      <c r="T993" s="132">
        <f t="shared" si="403"/>
        <v>12790.062893333334</v>
      </c>
      <c r="U993" s="87">
        <f>V993/H993</f>
        <v>0</v>
      </c>
      <c r="V993" s="132">
        <f t="shared" si="403"/>
        <v>0</v>
      </c>
      <c r="W993" s="87">
        <f t="shared" si="400"/>
        <v>0.50040151953411927</v>
      </c>
      <c r="X993" s="315">
        <f t="shared" si="403"/>
        <v>44951.941200000001</v>
      </c>
      <c r="Y993" s="132">
        <f t="shared" si="403"/>
        <v>0</v>
      </c>
      <c r="Z993" s="132">
        <f t="shared" si="403"/>
        <v>199.26407</v>
      </c>
      <c r="AA993" s="132">
        <f t="shared" si="403"/>
        <v>0</v>
      </c>
      <c r="AB993" s="132">
        <f>AB994+AB995</f>
        <v>171364.78168333333</v>
      </c>
      <c r="AC993" s="132">
        <f>AC995+AC994</f>
        <v>273.60000000000002</v>
      </c>
      <c r="AD993" s="129">
        <f>AD995+AD994</f>
        <v>45971.441200000001</v>
      </c>
      <c r="AE993" s="129">
        <f>AE995+AE994</f>
        <v>125666.94048333332</v>
      </c>
      <c r="AF993" s="258">
        <f t="shared" si="398"/>
        <v>0.7</v>
      </c>
      <c r="AG993" s="255">
        <f>AG995+AG994</f>
        <v>64331.080799999996</v>
      </c>
      <c r="AH993" s="255"/>
      <c r="AI993" s="129">
        <v>18359.8</v>
      </c>
      <c r="AJ993" s="226">
        <v>0.71613038259615669</v>
      </c>
      <c r="AK993" s="132">
        <v>64331.241200000004</v>
      </c>
      <c r="AL993" s="132"/>
      <c r="AM993" s="424"/>
      <c r="AN993" s="129">
        <v>6378</v>
      </c>
    </row>
    <row r="994" spans="2:40" ht="48" customHeight="1" x14ac:dyDescent="0.25">
      <c r="B994" s="34">
        <v>982</v>
      </c>
      <c r="C994" s="306" t="s">
        <v>845</v>
      </c>
      <c r="D994" s="207"/>
      <c r="E994" s="350"/>
      <c r="F994" s="350">
        <v>24</v>
      </c>
      <c r="G994" s="350">
        <v>19</v>
      </c>
      <c r="H994" s="355">
        <v>2069.8000000000002</v>
      </c>
      <c r="I994" s="355">
        <v>109.2</v>
      </c>
      <c r="J994" s="363">
        <f>K994/H994</f>
        <v>0.38805681708377615</v>
      </c>
      <c r="K994" s="364">
        <v>803.19999999999993</v>
      </c>
      <c r="L994" s="363">
        <v>0</v>
      </c>
      <c r="M994" s="364">
        <v>0</v>
      </c>
      <c r="N994" s="363">
        <v>0</v>
      </c>
      <c r="O994" s="355">
        <v>0</v>
      </c>
      <c r="P994" s="355">
        <v>0</v>
      </c>
      <c r="Q994" s="355">
        <v>0</v>
      </c>
      <c r="R994" s="355">
        <v>0</v>
      </c>
      <c r="S994" s="355">
        <v>0</v>
      </c>
      <c r="T994" s="355">
        <v>293.3</v>
      </c>
      <c r="U994" s="363">
        <f>V994/H994</f>
        <v>0</v>
      </c>
      <c r="V994" s="355"/>
      <c r="W994" s="363">
        <f t="shared" si="400"/>
        <v>0.36037298289689818</v>
      </c>
      <c r="X994" s="365">
        <v>745.89999999999986</v>
      </c>
      <c r="Y994" s="355">
        <v>0</v>
      </c>
      <c r="Z994" s="355">
        <v>16.2</v>
      </c>
      <c r="AA994" s="355">
        <v>0</v>
      </c>
      <c r="AB994" s="355">
        <f>H994+I994+K994+M994+O994+P994+Q994+R994+S994+T994+V994+X994+Y994+Z994+AA994</f>
        <v>4037.5999999999995</v>
      </c>
      <c r="AC994" s="355">
        <v>273.60000000000002</v>
      </c>
      <c r="AD994" s="309">
        <f>AC994+Y994+X994+V994</f>
        <v>1019.4999999999999</v>
      </c>
      <c r="AE994" s="355">
        <f>H994+I994+K994+M994+O994+Q994+R994+S994+T994+Z994+AA994</f>
        <v>3291.7</v>
      </c>
      <c r="AF994" s="358">
        <f t="shared" si="398"/>
        <v>0.7</v>
      </c>
      <c r="AG994" s="359">
        <f>H994*AF994</f>
        <v>1448.8600000000001</v>
      </c>
      <c r="AH994" s="359"/>
      <c r="AI994" s="360">
        <v>429.4</v>
      </c>
      <c r="AJ994" s="357">
        <v>0.70001932553869939</v>
      </c>
      <c r="AK994" s="362">
        <v>1448.9</v>
      </c>
      <c r="AL994" s="355"/>
      <c r="AM994" s="434"/>
      <c r="AN994" s="355">
        <v>0</v>
      </c>
    </row>
    <row r="995" spans="2:40" ht="18.75" x14ac:dyDescent="0.3">
      <c r="B995" s="34">
        <v>983</v>
      </c>
      <c r="C995" s="10" t="s">
        <v>710</v>
      </c>
      <c r="D995" s="23"/>
      <c r="E995" s="155">
        <f>E996+E999+E1001+E1004+E1007+E1009</f>
        <v>260</v>
      </c>
      <c r="F995" s="155">
        <f t="shared" ref="F995:AB995" si="404">F996+F999+F1001+F1004+F1007+F1009</f>
        <v>1083</v>
      </c>
      <c r="G995" s="155">
        <f t="shared" si="404"/>
        <v>926</v>
      </c>
      <c r="H995" s="66">
        <f t="shared" si="404"/>
        <v>89831.744000000006</v>
      </c>
      <c r="I995" s="66">
        <f t="shared" si="404"/>
        <v>2755.99</v>
      </c>
      <c r="J995" s="94">
        <f>K995/H995</f>
        <v>0.17428734234526272</v>
      </c>
      <c r="K995" s="66">
        <f t="shared" si="404"/>
        <v>15656.53592</v>
      </c>
      <c r="L995" s="94">
        <f>M995/H995</f>
        <v>2.4443475126120231E-3</v>
      </c>
      <c r="M995" s="66">
        <f t="shared" si="404"/>
        <v>219.58000000000004</v>
      </c>
      <c r="N995" s="94">
        <f>O995/H995</f>
        <v>0</v>
      </c>
      <c r="O995" s="66">
        <f t="shared" si="404"/>
        <v>0</v>
      </c>
      <c r="P995" s="66">
        <f t="shared" si="404"/>
        <v>0</v>
      </c>
      <c r="Q995" s="66">
        <f t="shared" si="404"/>
        <v>0</v>
      </c>
      <c r="R995" s="66">
        <f t="shared" si="404"/>
        <v>747.21799999999996</v>
      </c>
      <c r="S995" s="66">
        <f t="shared" si="404"/>
        <v>174.84560000000002</v>
      </c>
      <c r="T995" s="66">
        <f t="shared" si="404"/>
        <v>12790.062893333334</v>
      </c>
      <c r="U995" s="94">
        <f>V995/H995</f>
        <v>0</v>
      </c>
      <c r="V995" s="66">
        <f t="shared" si="404"/>
        <v>0</v>
      </c>
      <c r="W995" s="94">
        <f t="shared" si="400"/>
        <v>0.50040151953411927</v>
      </c>
      <c r="X995" s="66">
        <f t="shared" si="404"/>
        <v>44951.941200000001</v>
      </c>
      <c r="Y995" s="66">
        <f t="shared" si="404"/>
        <v>0</v>
      </c>
      <c r="Z995" s="66">
        <f t="shared" si="404"/>
        <v>199.26407</v>
      </c>
      <c r="AA995" s="66">
        <f t="shared" si="404"/>
        <v>0</v>
      </c>
      <c r="AB995" s="66">
        <f t="shared" si="404"/>
        <v>167327.18168333333</v>
      </c>
      <c r="AC995" s="66">
        <f>AC996+AC999+AC1001+AC1004+AC1007+AC1009</f>
        <v>0</v>
      </c>
      <c r="AD995" s="63">
        <f>AD996+AD999+AD1001+AD1004+AD1007+AD1009</f>
        <v>44951.941200000001</v>
      </c>
      <c r="AE995" s="63">
        <f>AE996+AE999+AE1001+AE1004+AE1007+AE1009</f>
        <v>122375.24048333333</v>
      </c>
      <c r="AF995" s="292">
        <f t="shared" si="398"/>
        <v>0.7</v>
      </c>
      <c r="AG995" s="293">
        <f>AG996+AG999+AG1001+AG1004+AG1007+AG1009</f>
        <v>62882.220799999996</v>
      </c>
      <c r="AH995" s="293"/>
      <c r="AI995" s="63">
        <v>17930.399999999998</v>
      </c>
      <c r="AJ995" s="245">
        <v>0.70000134028345251</v>
      </c>
      <c r="AK995" s="66">
        <v>62882.341199999995</v>
      </c>
      <c r="AL995" s="66"/>
      <c r="AM995" s="444">
        <v>0</v>
      </c>
      <c r="AN995" s="66">
        <v>6378</v>
      </c>
    </row>
    <row r="996" spans="2:40" ht="15.75" x14ac:dyDescent="0.25">
      <c r="B996" s="34">
        <v>984</v>
      </c>
      <c r="C996" s="680" t="s">
        <v>705</v>
      </c>
      <c r="D996" s="26" t="s">
        <v>124</v>
      </c>
      <c r="E996" s="113">
        <f t="shared" ref="E996:AB996" si="405">SUM(E997:E998)</f>
        <v>53</v>
      </c>
      <c r="F996" s="113">
        <f t="shared" si="405"/>
        <v>222</v>
      </c>
      <c r="G996" s="113">
        <f t="shared" si="405"/>
        <v>177</v>
      </c>
      <c r="H996" s="58">
        <f t="shared" si="405"/>
        <v>16985.399999999998</v>
      </c>
      <c r="I996" s="58">
        <f t="shared" si="405"/>
        <v>319.2</v>
      </c>
      <c r="J996" s="82">
        <f>K996/H996</f>
        <v>0.18587769496155526</v>
      </c>
      <c r="K996" s="58">
        <f t="shared" si="405"/>
        <v>3157.2070000000003</v>
      </c>
      <c r="L996" s="82">
        <f>M996/H996</f>
        <v>0</v>
      </c>
      <c r="M996" s="58">
        <f t="shared" si="405"/>
        <v>0</v>
      </c>
      <c r="N996" s="82">
        <f t="shared" si="405"/>
        <v>0</v>
      </c>
      <c r="O996" s="58">
        <f t="shared" si="405"/>
        <v>0</v>
      </c>
      <c r="P996" s="58">
        <f t="shared" si="405"/>
        <v>0</v>
      </c>
      <c r="Q996" s="58">
        <f t="shared" si="405"/>
        <v>0</v>
      </c>
      <c r="R996" s="58">
        <f t="shared" si="405"/>
        <v>170.30799999999999</v>
      </c>
      <c r="S996" s="58">
        <f t="shared" si="405"/>
        <v>29.747999999999998</v>
      </c>
      <c r="T996" s="58">
        <f t="shared" si="405"/>
        <v>2416.2735833333327</v>
      </c>
      <c r="U996" s="82">
        <f>V996/H996</f>
        <v>0</v>
      </c>
      <c r="V996" s="58">
        <f t="shared" si="405"/>
        <v>0</v>
      </c>
      <c r="W996" s="82">
        <f t="shared" si="400"/>
        <v>0.49092867992511224</v>
      </c>
      <c r="X996" s="57">
        <f t="shared" si="405"/>
        <v>8338.6200000000008</v>
      </c>
      <c r="Y996" s="58">
        <f t="shared" si="405"/>
        <v>0</v>
      </c>
      <c r="Z996" s="58">
        <f t="shared" si="405"/>
        <v>28.6</v>
      </c>
      <c r="AA996" s="58">
        <f t="shared" si="405"/>
        <v>0</v>
      </c>
      <c r="AB996" s="58">
        <f t="shared" si="405"/>
        <v>31445.356583333334</v>
      </c>
      <c r="AC996" s="58">
        <f>SUM(AC997:AC998)</f>
        <v>0</v>
      </c>
      <c r="AD996" s="141">
        <f>SUM(AD997:AD998)</f>
        <v>8338.6200000000008</v>
      </c>
      <c r="AE996" s="141">
        <f>SUM(AE997:AE998)</f>
        <v>23106.736583333332</v>
      </c>
      <c r="AF996" s="275">
        <f t="shared" si="398"/>
        <v>0.7</v>
      </c>
      <c r="AG996" s="270">
        <f>SUM(AG997:AG998)</f>
        <v>11889.779999999999</v>
      </c>
      <c r="AH996" s="270"/>
      <c r="AI996" s="141">
        <v>3551.2</v>
      </c>
      <c r="AJ996" s="236">
        <v>0.7000023549636748</v>
      </c>
      <c r="AK996" s="58">
        <v>11889.82</v>
      </c>
      <c r="AL996" s="58"/>
      <c r="AM996" s="436">
        <v>0</v>
      </c>
      <c r="AN996" s="58">
        <v>1206</v>
      </c>
    </row>
    <row r="997" spans="2:40" ht="15.75" customHeight="1" x14ac:dyDescent="0.25">
      <c r="B997" s="34">
        <v>985</v>
      </c>
      <c r="C997" s="680"/>
      <c r="D997" s="30" t="s">
        <v>993</v>
      </c>
      <c r="E997" s="112">
        <v>25</v>
      </c>
      <c r="F997" s="112">
        <v>102</v>
      </c>
      <c r="G997" s="112">
        <v>78</v>
      </c>
      <c r="H997" s="74">
        <v>7361.4000000000005</v>
      </c>
      <c r="I997" s="74">
        <v>123.6</v>
      </c>
      <c r="J997" s="102">
        <v>0.17026747629526989</v>
      </c>
      <c r="K997" s="74">
        <v>1253.4069999999999</v>
      </c>
      <c r="L997" s="102">
        <v>0</v>
      </c>
      <c r="M997" s="74">
        <v>0</v>
      </c>
      <c r="N997" s="102">
        <v>0</v>
      </c>
      <c r="O997" s="74">
        <v>0</v>
      </c>
      <c r="P997" s="74">
        <v>0</v>
      </c>
      <c r="Q997" s="74">
        <v>0</v>
      </c>
      <c r="R997" s="74">
        <v>63.507999999999996</v>
      </c>
      <c r="S997" s="74">
        <v>12.747999999999999</v>
      </c>
      <c r="T997" s="74">
        <v>1028.5819166666665</v>
      </c>
      <c r="U997" s="102">
        <v>0.28709484608905911</v>
      </c>
      <c r="V997" s="74"/>
      <c r="W997" s="102">
        <f t="shared" si="400"/>
        <v>0.47996576738120467</v>
      </c>
      <c r="X997" s="322">
        <v>3533.2200000000003</v>
      </c>
      <c r="Y997" s="74">
        <v>0</v>
      </c>
      <c r="Z997" s="74">
        <v>15.7</v>
      </c>
      <c r="AA997" s="74"/>
      <c r="AB997" s="60">
        <f>H997+I997+K997+M997+O997+P997+Q997+R997+S997+T997+V997+X997+Y997+Z997+AA997</f>
        <v>13392.164916666668</v>
      </c>
      <c r="AC997" s="60">
        <v>0</v>
      </c>
      <c r="AD997" s="74">
        <f>AC997+Y997+X997+V997</f>
        <v>3533.2200000000003</v>
      </c>
      <c r="AE997" s="74">
        <f>H997+I997+K997+M997+O997+Q997+R997+S997+T997+Z997+AA997</f>
        <v>9858.9449166666673</v>
      </c>
      <c r="AF997" s="300">
        <f t="shared" si="398"/>
        <v>0.7</v>
      </c>
      <c r="AG997" s="301">
        <f>H997*AF997</f>
        <v>5152.9800000000005</v>
      </c>
      <c r="AH997" s="301"/>
      <c r="AI997" s="225">
        <v>1619.8</v>
      </c>
      <c r="AJ997" s="248">
        <v>0.70000543374901514</v>
      </c>
      <c r="AK997" s="60">
        <v>5153.0200000000004</v>
      </c>
      <c r="AL997" s="74">
        <v>179</v>
      </c>
      <c r="AM997" s="448">
        <v>7.0999999999999994E-2</v>
      </c>
      <c r="AN997" s="74">
        <v>522.70000000000005</v>
      </c>
    </row>
    <row r="998" spans="2:40" ht="15.75" x14ac:dyDescent="0.25">
      <c r="B998" s="34">
        <v>986</v>
      </c>
      <c r="C998" s="680"/>
      <c r="D998" s="30" t="s">
        <v>994</v>
      </c>
      <c r="E998" s="112">
        <v>28</v>
      </c>
      <c r="F998" s="112">
        <v>120</v>
      </c>
      <c r="G998" s="112">
        <v>99</v>
      </c>
      <c r="H998" s="73">
        <v>9623.9999999999982</v>
      </c>
      <c r="I998" s="73">
        <v>195.6</v>
      </c>
      <c r="J998" s="80">
        <v>0.1978179551122195</v>
      </c>
      <c r="K998" s="73">
        <v>1903.8000000000002</v>
      </c>
      <c r="L998" s="80">
        <v>0</v>
      </c>
      <c r="M998" s="73">
        <v>0</v>
      </c>
      <c r="N998" s="80">
        <v>0</v>
      </c>
      <c r="O998" s="73">
        <v>0</v>
      </c>
      <c r="P998" s="73">
        <v>0</v>
      </c>
      <c r="Q998" s="73">
        <v>0</v>
      </c>
      <c r="R998" s="73">
        <v>106.80000000000001</v>
      </c>
      <c r="S998" s="73">
        <v>17</v>
      </c>
      <c r="T998" s="73">
        <v>1387.6916666666664</v>
      </c>
      <c r="U998" s="80">
        <v>0.2938694929343309</v>
      </c>
      <c r="V998" s="73"/>
      <c r="W998" s="80">
        <f t="shared" si="400"/>
        <v>0.49931421446384056</v>
      </c>
      <c r="X998" s="69">
        <v>4805.4000000000005</v>
      </c>
      <c r="Y998" s="73">
        <v>0</v>
      </c>
      <c r="Z998" s="73">
        <v>12.9</v>
      </c>
      <c r="AA998" s="73">
        <v>0</v>
      </c>
      <c r="AB998" s="60">
        <f>H998+I998+K998+M998+O998+P998+Q998+R998+S998+T998+V998+X998+Y998+Z998+AA998</f>
        <v>18053.191666666666</v>
      </c>
      <c r="AC998" s="60">
        <v>0</v>
      </c>
      <c r="AD998" s="73">
        <f>AC998+Y998+X998+V998</f>
        <v>4805.4000000000005</v>
      </c>
      <c r="AE998" s="73">
        <f>H998+I998+K998+M998+O998+Q998+R998+S998+T998+Z998+AA998</f>
        <v>13247.791666666662</v>
      </c>
      <c r="AF998" s="302">
        <f t="shared" si="398"/>
        <v>0.7</v>
      </c>
      <c r="AG998" s="303">
        <f>H998*AF998</f>
        <v>6736.7999999999984</v>
      </c>
      <c r="AH998" s="303"/>
      <c r="AI998" s="225">
        <v>1931.4</v>
      </c>
      <c r="AJ998" s="249">
        <v>0.70000000000000029</v>
      </c>
      <c r="AK998" s="60">
        <v>6736.8000000000011</v>
      </c>
      <c r="AL998" s="73">
        <v>156</v>
      </c>
      <c r="AM998" s="448">
        <v>7.0999999999999994E-2</v>
      </c>
      <c r="AN998" s="73">
        <v>683.3</v>
      </c>
    </row>
    <row r="999" spans="2:40" s="1" customFormat="1" ht="15.75" customHeight="1" x14ac:dyDescent="0.25">
      <c r="B999" s="34">
        <v>987</v>
      </c>
      <c r="C999" s="680" t="s">
        <v>706</v>
      </c>
      <c r="D999" s="26" t="s">
        <v>124</v>
      </c>
      <c r="E999" s="113">
        <f t="shared" ref="E999:AB999" si="406">SUM(E1000)</f>
        <v>26</v>
      </c>
      <c r="F999" s="113">
        <f t="shared" si="406"/>
        <v>99</v>
      </c>
      <c r="G999" s="113">
        <f t="shared" si="406"/>
        <v>93</v>
      </c>
      <c r="H999" s="58">
        <f t="shared" si="406"/>
        <v>9220.18</v>
      </c>
      <c r="I999" s="58">
        <f t="shared" si="406"/>
        <v>190.20000000000002</v>
      </c>
      <c r="J999" s="82">
        <f>K999/H999</f>
        <v>0.16609545583708779</v>
      </c>
      <c r="K999" s="58">
        <f t="shared" si="406"/>
        <v>1531.43</v>
      </c>
      <c r="L999" s="82">
        <f>M999/H999</f>
        <v>0</v>
      </c>
      <c r="M999" s="58">
        <f t="shared" si="406"/>
        <v>0</v>
      </c>
      <c r="N999" s="82">
        <f t="shared" si="406"/>
        <v>0</v>
      </c>
      <c r="O999" s="58">
        <f t="shared" si="406"/>
        <v>0</v>
      </c>
      <c r="P999" s="58">
        <f t="shared" si="406"/>
        <v>0</v>
      </c>
      <c r="Q999" s="58">
        <f t="shared" si="406"/>
        <v>0</v>
      </c>
      <c r="R999" s="58">
        <f t="shared" si="406"/>
        <v>66.099999999999994</v>
      </c>
      <c r="S999" s="58">
        <f t="shared" si="406"/>
        <v>17</v>
      </c>
      <c r="T999" s="58">
        <f t="shared" si="406"/>
        <v>1297.5341666666668</v>
      </c>
      <c r="U999" s="82">
        <f>V999/H999</f>
        <v>0</v>
      </c>
      <c r="V999" s="58">
        <f t="shared" si="406"/>
        <v>0</v>
      </c>
      <c r="W999" s="82">
        <f t="shared" si="400"/>
        <v>0.49348277365517806</v>
      </c>
      <c r="X999" s="57">
        <f t="shared" si="406"/>
        <v>4550</v>
      </c>
      <c r="Y999" s="58">
        <f t="shared" si="406"/>
        <v>0</v>
      </c>
      <c r="Z999" s="58">
        <f t="shared" si="406"/>
        <v>13.9</v>
      </c>
      <c r="AA999" s="58">
        <f t="shared" si="406"/>
        <v>0</v>
      </c>
      <c r="AB999" s="58">
        <f t="shared" si="406"/>
        <v>16886.344166666669</v>
      </c>
      <c r="AC999" s="58">
        <f>SUM(AC1000)</f>
        <v>0</v>
      </c>
      <c r="AD999" s="141">
        <f>SUM(AD1000)</f>
        <v>4550</v>
      </c>
      <c r="AE999" s="141">
        <f>SUM(AE1000)</f>
        <v>12336.344166666668</v>
      </c>
      <c r="AF999" s="275">
        <f t="shared" si="398"/>
        <v>0.7</v>
      </c>
      <c r="AG999" s="270">
        <f>SUM(AG1000)</f>
        <v>6454.1260000000002</v>
      </c>
      <c r="AH999" s="270"/>
      <c r="AI999" s="141">
        <v>1904.1</v>
      </c>
      <c r="AJ999" s="236">
        <v>0.69999718009843626</v>
      </c>
      <c r="AK999" s="58">
        <v>6454.1</v>
      </c>
      <c r="AL999" s="58"/>
      <c r="AM999" s="436">
        <v>0</v>
      </c>
      <c r="AN999" s="58">
        <v>654.6</v>
      </c>
    </row>
    <row r="1000" spans="2:40" s="1" customFormat="1" ht="15.75" x14ac:dyDescent="0.25">
      <c r="B1000" s="34">
        <v>988</v>
      </c>
      <c r="C1000" s="680"/>
      <c r="D1000" s="30" t="s">
        <v>995</v>
      </c>
      <c r="E1000" s="112">
        <v>26</v>
      </c>
      <c r="F1000" s="112">
        <v>99</v>
      </c>
      <c r="G1000" s="112">
        <v>93</v>
      </c>
      <c r="H1000" s="74">
        <v>9220.18</v>
      </c>
      <c r="I1000" s="74">
        <v>190.20000000000002</v>
      </c>
      <c r="J1000" s="102">
        <v>0.16609545583708779</v>
      </c>
      <c r="K1000" s="74">
        <v>1531.43</v>
      </c>
      <c r="L1000" s="102">
        <v>0</v>
      </c>
      <c r="M1000" s="74">
        <v>0</v>
      </c>
      <c r="N1000" s="102">
        <v>0</v>
      </c>
      <c r="O1000" s="74">
        <v>0</v>
      </c>
      <c r="P1000" s="74">
        <v>0</v>
      </c>
      <c r="Q1000" s="74">
        <v>0</v>
      </c>
      <c r="R1000" s="74">
        <v>66.099999999999994</v>
      </c>
      <c r="S1000" s="74">
        <v>17</v>
      </c>
      <c r="T1000" s="74">
        <v>1297.5341666666668</v>
      </c>
      <c r="U1000" s="102">
        <v>0.2921689164419784</v>
      </c>
      <c r="V1000" s="74"/>
      <c r="W1000" s="102">
        <f t="shared" si="400"/>
        <v>0.49348277365517806</v>
      </c>
      <c r="X1000" s="322">
        <v>4550</v>
      </c>
      <c r="Y1000" s="74">
        <v>0</v>
      </c>
      <c r="Z1000" s="74">
        <v>13.9</v>
      </c>
      <c r="AA1000" s="74">
        <v>0</v>
      </c>
      <c r="AB1000" s="60">
        <f>H1000+I1000+K1000+M1000+O1000+P1000+Q1000+R1000+S1000+T1000+V1000+X1000+Y1000+Z1000+AA1000</f>
        <v>16886.344166666669</v>
      </c>
      <c r="AC1000" s="60">
        <v>0</v>
      </c>
      <c r="AD1000" s="74">
        <f>AC1000+Y1000+X1000+V1000</f>
        <v>4550</v>
      </c>
      <c r="AE1000" s="74">
        <f>H1000+I1000+K1000+M1000+O1000+Q1000+R1000+S1000+T1000+Z1000+AA1000</f>
        <v>12336.344166666668</v>
      </c>
      <c r="AF1000" s="300">
        <f t="shared" si="398"/>
        <v>0.7</v>
      </c>
      <c r="AG1000" s="301">
        <f>H1000*AF1000</f>
        <v>6454.1260000000002</v>
      </c>
      <c r="AH1000" s="301"/>
      <c r="AI1000" s="225">
        <v>1904.1</v>
      </c>
      <c r="AJ1000" s="248">
        <v>0.69999718009843626</v>
      </c>
      <c r="AK1000" s="60">
        <v>6454.1</v>
      </c>
      <c r="AL1000" s="74">
        <v>179</v>
      </c>
      <c r="AM1000" s="448">
        <v>7.0999999999999994E-2</v>
      </c>
      <c r="AN1000" s="74">
        <v>654.6</v>
      </c>
    </row>
    <row r="1001" spans="2:40" ht="15.75" x14ac:dyDescent="0.25">
      <c r="B1001" s="34">
        <v>989</v>
      </c>
      <c r="C1001" s="680" t="s">
        <v>707</v>
      </c>
      <c r="D1001" s="26" t="s">
        <v>124</v>
      </c>
      <c r="E1001" s="113">
        <f t="shared" ref="E1001:AB1001" si="407">SUM(E1002:E1003)</f>
        <v>49</v>
      </c>
      <c r="F1001" s="113">
        <f t="shared" si="407"/>
        <v>210</v>
      </c>
      <c r="G1001" s="113">
        <f t="shared" si="407"/>
        <v>189</v>
      </c>
      <c r="H1001" s="58">
        <f t="shared" si="407"/>
        <v>18381.009999999998</v>
      </c>
      <c r="I1001" s="58">
        <f t="shared" si="407"/>
        <v>355.20000000000005</v>
      </c>
      <c r="J1001" s="82">
        <f>K1001/H1001</f>
        <v>0.15601481746650483</v>
      </c>
      <c r="K1001" s="58">
        <f t="shared" si="407"/>
        <v>2867.7099199999998</v>
      </c>
      <c r="L1001" s="82">
        <f>M1001/H1001</f>
        <v>8.123601477829567E-3</v>
      </c>
      <c r="M1001" s="58">
        <f t="shared" si="407"/>
        <v>149.32000000000002</v>
      </c>
      <c r="N1001" s="82">
        <f t="shared" si="407"/>
        <v>0</v>
      </c>
      <c r="O1001" s="58">
        <f t="shared" si="407"/>
        <v>0</v>
      </c>
      <c r="P1001" s="58">
        <f t="shared" si="407"/>
        <v>0</v>
      </c>
      <c r="Q1001" s="58">
        <f t="shared" si="407"/>
        <v>0</v>
      </c>
      <c r="R1001" s="58">
        <f t="shared" si="407"/>
        <v>100.59</v>
      </c>
      <c r="S1001" s="58">
        <f t="shared" si="407"/>
        <v>29.927600000000002</v>
      </c>
      <c r="T1001" s="58">
        <f t="shared" si="407"/>
        <v>2520.9832266666667</v>
      </c>
      <c r="U1001" s="82">
        <f>V1001/H1001</f>
        <v>0</v>
      </c>
      <c r="V1001" s="58">
        <f t="shared" si="407"/>
        <v>0</v>
      </c>
      <c r="W1001" s="82">
        <f t="shared" si="400"/>
        <v>0.49382167791650189</v>
      </c>
      <c r="X1001" s="57">
        <f t="shared" si="407"/>
        <v>9076.9411999999993</v>
      </c>
      <c r="Y1001" s="58">
        <f t="shared" si="407"/>
        <v>0</v>
      </c>
      <c r="Z1001" s="58">
        <f t="shared" si="407"/>
        <v>71.624070000000003</v>
      </c>
      <c r="AA1001" s="58">
        <f t="shared" si="407"/>
        <v>0</v>
      </c>
      <c r="AB1001" s="58">
        <f t="shared" si="407"/>
        <v>33553.306016666669</v>
      </c>
      <c r="AC1001" s="58">
        <f>SUM(AC1002:AC1003)</f>
        <v>0</v>
      </c>
      <c r="AD1001" s="141">
        <f>SUM(AD1002:AD1003)</f>
        <v>9076.9411999999993</v>
      </c>
      <c r="AE1001" s="141">
        <f>SUM(AE1002:AE1003)</f>
        <v>24476.364816666668</v>
      </c>
      <c r="AF1001" s="275">
        <f t="shared" si="398"/>
        <v>0.7</v>
      </c>
      <c r="AG1001" s="270">
        <f>SUM(AG1002:AG1003)</f>
        <v>12866.706999999999</v>
      </c>
      <c r="AH1001" s="270"/>
      <c r="AI1001" s="141">
        <v>3789.8</v>
      </c>
      <c r="AJ1001" s="236">
        <v>0.70000186061592928</v>
      </c>
      <c r="AK1001" s="58">
        <v>12866.7412</v>
      </c>
      <c r="AL1001" s="58"/>
      <c r="AM1001" s="436">
        <v>0</v>
      </c>
      <c r="AN1001" s="58">
        <v>1305</v>
      </c>
    </row>
    <row r="1002" spans="2:40" ht="15.75" customHeight="1" x14ac:dyDescent="0.25">
      <c r="B1002" s="34">
        <v>990</v>
      </c>
      <c r="C1002" s="680"/>
      <c r="D1002" s="30" t="s">
        <v>996</v>
      </c>
      <c r="E1002" s="112">
        <v>19</v>
      </c>
      <c r="F1002" s="112">
        <v>91</v>
      </c>
      <c r="G1002" s="112">
        <v>77</v>
      </c>
      <c r="H1002" s="74">
        <v>7083.6599999999989</v>
      </c>
      <c r="I1002" s="74">
        <v>151.19999999999999</v>
      </c>
      <c r="J1002" s="102">
        <v>0.17317600223613219</v>
      </c>
      <c r="K1002" s="74">
        <v>1226.71992</v>
      </c>
      <c r="L1002" s="102">
        <v>0</v>
      </c>
      <c r="M1002" s="74">
        <v>0</v>
      </c>
      <c r="N1002" s="102">
        <v>0</v>
      </c>
      <c r="O1002" s="74">
        <v>0</v>
      </c>
      <c r="P1002" s="74">
        <v>0</v>
      </c>
      <c r="Q1002" s="74">
        <v>0</v>
      </c>
      <c r="R1002" s="74">
        <v>61.7</v>
      </c>
      <c r="S1002" s="74">
        <v>12.747600000000002</v>
      </c>
      <c r="T1002" s="74">
        <v>1005.17656</v>
      </c>
      <c r="U1002" s="102">
        <v>0.2922025619524371</v>
      </c>
      <c r="V1002" s="74"/>
      <c r="W1002" s="102">
        <f t="shared" si="400"/>
        <v>0.49777815423100491</v>
      </c>
      <c r="X1002" s="322">
        <v>3526.0911999999998</v>
      </c>
      <c r="Y1002" s="74">
        <v>0</v>
      </c>
      <c r="Z1002" s="74">
        <v>58.724069999999998</v>
      </c>
      <c r="AA1002" s="74">
        <v>0</v>
      </c>
      <c r="AB1002" s="60">
        <f>H1002+I1002+K1002+M1002+O1002+P1002+Q1002+R1002+S1002+T1002+V1002+X1002+Y1002+Z1002+AA1002</f>
        <v>13126.019349999999</v>
      </c>
      <c r="AC1002" s="60">
        <v>0</v>
      </c>
      <c r="AD1002" s="74">
        <f>AC1002+Y1002+X1002+V1002</f>
        <v>3526.0911999999998</v>
      </c>
      <c r="AE1002" s="74">
        <f>H1002+I1002+K1002+M1002+O1002+Q1002+R1002+S1002+T1002+Z1002+AA1002</f>
        <v>9599.9281499999997</v>
      </c>
      <c r="AF1002" s="300">
        <f t="shared" si="398"/>
        <v>0.7</v>
      </c>
      <c r="AG1002" s="301">
        <f>H1002*AF1002</f>
        <v>4958.561999999999</v>
      </c>
      <c r="AH1002" s="301"/>
      <c r="AI1002" s="225">
        <v>1432.5</v>
      </c>
      <c r="AJ1002" s="248">
        <v>0.70000412216283681</v>
      </c>
      <c r="AK1002" s="60">
        <v>4958.5911999999998</v>
      </c>
      <c r="AL1002" s="74">
        <v>256</v>
      </c>
      <c r="AM1002" s="448">
        <v>7.0999999999999994E-2</v>
      </c>
      <c r="AN1002" s="74">
        <v>502.9</v>
      </c>
    </row>
    <row r="1003" spans="2:40" ht="15.75" x14ac:dyDescent="0.25">
      <c r="B1003" s="34">
        <v>991</v>
      </c>
      <c r="C1003" s="680"/>
      <c r="D1003" s="31" t="s">
        <v>997</v>
      </c>
      <c r="E1003" s="114">
        <v>30</v>
      </c>
      <c r="F1003" s="114">
        <v>119</v>
      </c>
      <c r="G1003" s="114">
        <v>112</v>
      </c>
      <c r="H1003" s="75">
        <v>11297.35</v>
      </c>
      <c r="I1003" s="75">
        <v>204.00000000000003</v>
      </c>
      <c r="J1003" s="86">
        <v>0.14525441807149461</v>
      </c>
      <c r="K1003" s="75">
        <v>1640.9899999999998</v>
      </c>
      <c r="L1003" s="86">
        <v>1.3217258914701237E-2</v>
      </c>
      <c r="M1003" s="75">
        <v>149.32000000000002</v>
      </c>
      <c r="N1003" s="86">
        <v>0</v>
      </c>
      <c r="O1003" s="75">
        <v>0</v>
      </c>
      <c r="P1003" s="75">
        <v>0</v>
      </c>
      <c r="Q1003" s="75">
        <v>0</v>
      </c>
      <c r="R1003" s="75">
        <v>38.89</v>
      </c>
      <c r="S1003" s="75">
        <v>17.18</v>
      </c>
      <c r="T1003" s="75">
        <v>1515.8066666666668</v>
      </c>
      <c r="U1003" s="86">
        <v>0.29067967266659878</v>
      </c>
      <c r="V1003" s="75"/>
      <c r="W1003" s="86">
        <f t="shared" si="400"/>
        <v>0.4913408896776677</v>
      </c>
      <c r="X1003" s="47">
        <v>5550.8499999999995</v>
      </c>
      <c r="Y1003" s="75">
        <v>0</v>
      </c>
      <c r="Z1003" s="75">
        <v>12.9</v>
      </c>
      <c r="AA1003" s="75">
        <v>0</v>
      </c>
      <c r="AB1003" s="60">
        <f>H1003+I1003+K1003+M1003+O1003+P1003+Q1003+R1003+S1003+T1003+V1003+X1003+Y1003+Z1003+AA1003</f>
        <v>20427.286666666667</v>
      </c>
      <c r="AC1003" s="60">
        <v>0</v>
      </c>
      <c r="AD1003" s="75">
        <f>AC1003+Y1003+X1003+V1003</f>
        <v>5550.8499999999995</v>
      </c>
      <c r="AE1003" s="75">
        <f>H1003+I1003+K1003+M1003+O1003+Q1003+R1003+S1003+T1003+Z1003+AA1003</f>
        <v>14876.436666666666</v>
      </c>
      <c r="AF1003" s="304">
        <f t="shared" si="398"/>
        <v>0.7</v>
      </c>
      <c r="AG1003" s="305">
        <f>H1003*AF1003</f>
        <v>7908.1449999999995</v>
      </c>
      <c r="AH1003" s="305"/>
      <c r="AI1003" s="225">
        <v>2357.3000000000002</v>
      </c>
      <c r="AJ1003" s="250">
        <v>0.70000044258166738</v>
      </c>
      <c r="AK1003" s="60">
        <v>7908.15</v>
      </c>
      <c r="AL1003" s="75">
        <v>308</v>
      </c>
      <c r="AM1003" s="449">
        <v>7.0999999999999994E-2</v>
      </c>
      <c r="AN1003" s="75">
        <v>802.1</v>
      </c>
    </row>
    <row r="1004" spans="2:40" ht="15.75" x14ac:dyDescent="0.25">
      <c r="B1004" s="34">
        <v>992</v>
      </c>
      <c r="C1004" s="680" t="s">
        <v>708</v>
      </c>
      <c r="D1004" s="26" t="s">
        <v>124</v>
      </c>
      <c r="E1004" s="113">
        <f>SUM(E1005:E1006)</f>
        <v>55</v>
      </c>
      <c r="F1004" s="113">
        <f>SUM(F1005:F1006)</f>
        <v>231</v>
      </c>
      <c r="G1004" s="113">
        <f>SUM(G1005:G1006)</f>
        <v>182</v>
      </c>
      <c r="H1004" s="58">
        <f t="shared" ref="H1004:AA1004" si="408">SUM(H1005:H1006)</f>
        <v>17648.41</v>
      </c>
      <c r="I1004" s="58">
        <f t="shared" si="408"/>
        <v>1268.5900000000001</v>
      </c>
      <c r="J1004" s="82">
        <f>K1004/H1004</f>
        <v>0.19195836905420943</v>
      </c>
      <c r="K1004" s="58">
        <f t="shared" si="408"/>
        <v>3387.76</v>
      </c>
      <c r="L1004" s="82">
        <f>M1004/H1004</f>
        <v>0</v>
      </c>
      <c r="M1004" s="58">
        <f t="shared" si="408"/>
        <v>0</v>
      </c>
      <c r="N1004" s="82">
        <f t="shared" si="408"/>
        <v>0</v>
      </c>
      <c r="O1004" s="58">
        <f t="shared" si="408"/>
        <v>0</v>
      </c>
      <c r="P1004" s="58">
        <f t="shared" si="408"/>
        <v>0</v>
      </c>
      <c r="Q1004" s="58">
        <f t="shared" si="408"/>
        <v>0</v>
      </c>
      <c r="R1004" s="58">
        <f t="shared" si="408"/>
        <v>185.35999999999999</v>
      </c>
      <c r="S1004" s="58">
        <f t="shared" si="408"/>
        <v>44.69</v>
      </c>
      <c r="T1004" s="58">
        <f t="shared" si="408"/>
        <v>2622.8791666666666</v>
      </c>
      <c r="U1004" s="82">
        <f>V1004/H1004</f>
        <v>0</v>
      </c>
      <c r="V1004" s="58">
        <f t="shared" si="408"/>
        <v>0</v>
      </c>
      <c r="W1004" s="82">
        <f t="shared" si="400"/>
        <v>0.50835401036127326</v>
      </c>
      <c r="X1004" s="57">
        <f t="shared" si="408"/>
        <v>8971.64</v>
      </c>
      <c r="Y1004" s="58">
        <f t="shared" si="408"/>
        <v>0</v>
      </c>
      <c r="Z1004" s="58">
        <f t="shared" si="408"/>
        <v>25.8</v>
      </c>
      <c r="AA1004" s="58">
        <f t="shared" si="408"/>
        <v>0</v>
      </c>
      <c r="AB1004" s="58">
        <f>SUM(AB1005:AB1006)</f>
        <v>34155.129166666666</v>
      </c>
      <c r="AC1004" s="58">
        <f>SUM(AC1005:AC1006)</f>
        <v>0</v>
      </c>
      <c r="AD1004" s="141">
        <f>SUM(AD1005:AD1006)</f>
        <v>8971.64</v>
      </c>
      <c r="AE1004" s="141">
        <f>SUM(AE1005:AE1006)</f>
        <v>25183.489166666666</v>
      </c>
      <c r="AF1004" s="275">
        <f t="shared" si="398"/>
        <v>0.7</v>
      </c>
      <c r="AG1004" s="270">
        <f>SUM(AG1005:AG1006)</f>
        <v>12353.886999999999</v>
      </c>
      <c r="AH1004" s="270"/>
      <c r="AI1004" s="141">
        <v>3382.3</v>
      </c>
      <c r="AJ1004" s="236">
        <v>0.70000300310339569</v>
      </c>
      <c r="AK1004" s="58">
        <v>12353.939999999999</v>
      </c>
      <c r="AL1004" s="58"/>
      <c r="AM1004" s="436">
        <v>0</v>
      </c>
      <c r="AN1004" s="58">
        <v>1253</v>
      </c>
    </row>
    <row r="1005" spans="2:40" ht="15.75" customHeight="1" x14ac:dyDescent="0.25">
      <c r="B1005" s="34">
        <v>993</v>
      </c>
      <c r="C1005" s="680"/>
      <c r="D1005" s="30" t="s">
        <v>998</v>
      </c>
      <c r="E1005" s="112">
        <v>27</v>
      </c>
      <c r="F1005" s="112">
        <v>117</v>
      </c>
      <c r="G1005" s="112">
        <v>89</v>
      </c>
      <c r="H1005" s="73">
        <v>8549.5199999999986</v>
      </c>
      <c r="I1005" s="73">
        <v>226.10000000000002</v>
      </c>
      <c r="J1005" s="80">
        <v>0.21224583368423028</v>
      </c>
      <c r="K1005" s="73">
        <v>1814.6000000000001</v>
      </c>
      <c r="L1005" s="80">
        <v>0</v>
      </c>
      <c r="M1005" s="73">
        <v>0</v>
      </c>
      <c r="N1005" s="80">
        <v>0</v>
      </c>
      <c r="O1005" s="73">
        <v>0</v>
      </c>
      <c r="P1005" s="73">
        <v>0</v>
      </c>
      <c r="Q1005" s="73">
        <v>0</v>
      </c>
      <c r="R1005" s="73">
        <v>124.69999999999999</v>
      </c>
      <c r="S1005" s="73">
        <v>31.94</v>
      </c>
      <c r="T1005" s="73">
        <v>1254.2708333333335</v>
      </c>
      <c r="U1005" s="80">
        <v>0.29582830381120817</v>
      </c>
      <c r="V1005" s="73"/>
      <c r="W1005" s="80">
        <f t="shared" si="400"/>
        <v>0.50719689526429557</v>
      </c>
      <c r="X1005" s="69">
        <v>4336.29</v>
      </c>
      <c r="Y1005" s="73">
        <v>0</v>
      </c>
      <c r="Z1005" s="73">
        <v>12.9</v>
      </c>
      <c r="AA1005" s="73">
        <v>0</v>
      </c>
      <c r="AB1005" s="60">
        <f>H1005+I1005+K1005+M1005+O1005+P1005+Q1005+R1005+S1005+T1005+V1005+X1005+Y1005+Z1005+AA1005</f>
        <v>16350.320833333333</v>
      </c>
      <c r="AC1005" s="60">
        <v>0</v>
      </c>
      <c r="AD1005" s="73">
        <f>AC1005+Y1005+X1005+V1005</f>
        <v>4336.29</v>
      </c>
      <c r="AE1005" s="73">
        <f>H1005+I1005+K1005+M1005+O1005+Q1005+R1005+S1005+T1005+Z1005+AA1005</f>
        <v>12014.030833333334</v>
      </c>
      <c r="AF1005" s="302">
        <f t="shared" si="398"/>
        <v>0.7</v>
      </c>
      <c r="AG1005" s="303">
        <f>H1005*AF1005</f>
        <v>5984.6639999999989</v>
      </c>
      <c r="AH1005" s="303"/>
      <c r="AI1005" s="225">
        <v>1648.4</v>
      </c>
      <c r="AJ1005" s="249">
        <v>0.70000304110640144</v>
      </c>
      <c r="AK1005" s="60">
        <v>5984.6900000000005</v>
      </c>
      <c r="AL1005" s="73">
        <v>216</v>
      </c>
      <c r="AM1005" s="450">
        <v>7.0999999999999994E-2</v>
      </c>
      <c r="AN1005" s="73">
        <v>607</v>
      </c>
    </row>
    <row r="1006" spans="2:40" ht="15.75" x14ac:dyDescent="0.25">
      <c r="B1006" s="34">
        <v>994</v>
      </c>
      <c r="C1006" s="680"/>
      <c r="D1006" s="30" t="s">
        <v>999</v>
      </c>
      <c r="E1006" s="112">
        <v>28</v>
      </c>
      <c r="F1006" s="112">
        <v>114</v>
      </c>
      <c r="G1006" s="112">
        <v>93</v>
      </c>
      <c r="H1006" s="73">
        <v>9098.8900000000012</v>
      </c>
      <c r="I1006" s="73">
        <v>1042.49</v>
      </c>
      <c r="J1006" s="80">
        <v>0.17289581476421845</v>
      </c>
      <c r="K1006" s="73">
        <v>1573.1599999999999</v>
      </c>
      <c r="L1006" s="80">
        <v>0</v>
      </c>
      <c r="M1006" s="73">
        <v>0</v>
      </c>
      <c r="N1006" s="80">
        <v>0</v>
      </c>
      <c r="O1006" s="73">
        <v>0</v>
      </c>
      <c r="P1006" s="73">
        <v>0</v>
      </c>
      <c r="Q1006" s="73">
        <v>0</v>
      </c>
      <c r="R1006" s="73">
        <v>60.66</v>
      </c>
      <c r="S1006" s="73">
        <v>12.75</v>
      </c>
      <c r="T1006" s="73">
        <v>1368.6083333333333</v>
      </c>
      <c r="U1006" s="80">
        <v>0.296111943324955</v>
      </c>
      <c r="V1006" s="73"/>
      <c r="W1006" s="80">
        <f t="shared" si="400"/>
        <v>0.50944126151651459</v>
      </c>
      <c r="X1006" s="69">
        <v>4635.3500000000004</v>
      </c>
      <c r="Y1006" s="73">
        <v>0</v>
      </c>
      <c r="Z1006" s="73">
        <v>12.9</v>
      </c>
      <c r="AA1006" s="73">
        <v>0</v>
      </c>
      <c r="AB1006" s="60">
        <f>H1006+I1006+K1006+M1006+O1006+P1006+Q1006+R1006+S1006+T1006+V1006+X1006+Y1006+Z1006+AA1006</f>
        <v>17804.808333333334</v>
      </c>
      <c r="AC1006" s="60">
        <v>0</v>
      </c>
      <c r="AD1006" s="73">
        <f>AC1006+Y1006+X1006+V1006</f>
        <v>4635.3500000000004</v>
      </c>
      <c r="AE1006" s="73">
        <f>H1006+I1006+K1006+M1006+O1006+Q1006+R1006+S1006+T1006+Z1006+AA1006</f>
        <v>13169.458333333334</v>
      </c>
      <c r="AF1006" s="302">
        <f t="shared" si="398"/>
        <v>0.7</v>
      </c>
      <c r="AG1006" s="303">
        <f>H1006*AF1006</f>
        <v>6369.2230000000009</v>
      </c>
      <c r="AH1006" s="303"/>
      <c r="AI1006" s="225">
        <v>1733.9</v>
      </c>
      <c r="AJ1006" s="249">
        <v>0.70000296739492385</v>
      </c>
      <c r="AK1006" s="60">
        <v>6369.25</v>
      </c>
      <c r="AL1006" s="73">
        <v>210</v>
      </c>
      <c r="AM1006" s="450">
        <v>7.0999999999999994E-2</v>
      </c>
      <c r="AN1006" s="73">
        <v>646</v>
      </c>
    </row>
    <row r="1007" spans="2:40" ht="15.75" customHeight="1" x14ac:dyDescent="0.25">
      <c r="B1007" s="34">
        <v>995</v>
      </c>
      <c r="C1007" s="680" t="s">
        <v>709</v>
      </c>
      <c r="D1007" s="26" t="s">
        <v>124</v>
      </c>
      <c r="E1007" s="113">
        <f t="shared" ref="E1007:AB1007" si="409">E1008</f>
        <v>36</v>
      </c>
      <c r="F1007" s="113">
        <f t="shared" si="409"/>
        <v>149</v>
      </c>
      <c r="G1007" s="113">
        <f t="shared" si="409"/>
        <v>129</v>
      </c>
      <c r="H1007" s="58">
        <f t="shared" si="409"/>
        <v>12238.592000000001</v>
      </c>
      <c r="I1007" s="58">
        <f t="shared" si="409"/>
        <v>270</v>
      </c>
      <c r="J1007" s="82">
        <f>K1007/H1007</f>
        <v>0.15479558432865478</v>
      </c>
      <c r="K1007" s="58">
        <f t="shared" si="409"/>
        <v>1894.4799999999998</v>
      </c>
      <c r="L1007" s="82">
        <f>M1007/H1007</f>
        <v>5.7408564645344828E-3</v>
      </c>
      <c r="M1007" s="58">
        <f t="shared" si="409"/>
        <v>70.260000000000005</v>
      </c>
      <c r="N1007" s="82">
        <f t="shared" si="409"/>
        <v>0</v>
      </c>
      <c r="O1007" s="58">
        <f t="shared" si="409"/>
        <v>0</v>
      </c>
      <c r="P1007" s="58">
        <f t="shared" si="409"/>
        <v>0</v>
      </c>
      <c r="Q1007" s="58">
        <f t="shared" si="409"/>
        <v>0</v>
      </c>
      <c r="R1007" s="58">
        <f t="shared" si="409"/>
        <v>76.099999999999994</v>
      </c>
      <c r="S1007" s="58">
        <f t="shared" si="409"/>
        <v>28.08</v>
      </c>
      <c r="T1007" s="58">
        <f t="shared" si="409"/>
        <v>1733.0410000000002</v>
      </c>
      <c r="U1007" s="82">
        <f>V1007/H1007</f>
        <v>0</v>
      </c>
      <c r="V1007" s="58">
        <f t="shared" si="409"/>
        <v>0</v>
      </c>
      <c r="W1007" s="82">
        <f t="shared" si="400"/>
        <v>0.51431406488589526</v>
      </c>
      <c r="X1007" s="57">
        <f t="shared" si="409"/>
        <v>6294.48</v>
      </c>
      <c r="Y1007" s="58">
        <f t="shared" si="409"/>
        <v>0</v>
      </c>
      <c r="Z1007" s="58">
        <f t="shared" si="409"/>
        <v>19.84</v>
      </c>
      <c r="AA1007" s="58">
        <f t="shared" si="409"/>
        <v>0</v>
      </c>
      <c r="AB1007" s="58">
        <f t="shared" si="409"/>
        <v>22624.873</v>
      </c>
      <c r="AC1007" s="58">
        <f>AC1008</f>
        <v>0</v>
      </c>
      <c r="AD1007" s="141">
        <f>AD1008</f>
        <v>6294.48</v>
      </c>
      <c r="AE1007" s="141">
        <f>AE1008</f>
        <v>16330.393</v>
      </c>
      <c r="AF1007" s="275">
        <f t="shared" si="398"/>
        <v>0.7</v>
      </c>
      <c r="AG1007" s="270">
        <f>AG1008</f>
        <v>8567.0144</v>
      </c>
      <c r="AH1007" s="270"/>
      <c r="AI1007" s="141">
        <v>2272.5</v>
      </c>
      <c r="AJ1007" s="236">
        <v>0.69999718921915199</v>
      </c>
      <c r="AK1007" s="58">
        <v>8566.98</v>
      </c>
      <c r="AL1007" s="58"/>
      <c r="AM1007" s="436">
        <v>0</v>
      </c>
      <c r="AN1007" s="58">
        <v>868.9</v>
      </c>
    </row>
    <row r="1008" spans="2:40" ht="15.75" x14ac:dyDescent="0.25">
      <c r="B1008" s="34">
        <v>996</v>
      </c>
      <c r="C1008" s="680"/>
      <c r="D1008" s="30" t="s">
        <v>1000</v>
      </c>
      <c r="E1008" s="112">
        <v>36</v>
      </c>
      <c r="F1008" s="112">
        <v>149</v>
      </c>
      <c r="G1008" s="112">
        <v>129</v>
      </c>
      <c r="H1008" s="73">
        <v>12238.592000000001</v>
      </c>
      <c r="I1008" s="73">
        <v>270</v>
      </c>
      <c r="J1008" s="80">
        <v>0.15479558432865478</v>
      </c>
      <c r="K1008" s="73">
        <v>1894.4799999999998</v>
      </c>
      <c r="L1008" s="80">
        <v>5.7408564645344828E-3</v>
      </c>
      <c r="M1008" s="73">
        <v>70.260000000000005</v>
      </c>
      <c r="N1008" s="80">
        <v>0</v>
      </c>
      <c r="O1008" s="73">
        <v>0</v>
      </c>
      <c r="P1008" s="73">
        <v>0</v>
      </c>
      <c r="Q1008" s="73">
        <v>0</v>
      </c>
      <c r="R1008" s="73">
        <v>76.099999999999994</v>
      </c>
      <c r="S1008" s="73">
        <v>28.08</v>
      </c>
      <c r="T1008" s="73">
        <v>1733.0410000000002</v>
      </c>
      <c r="U1008" s="80">
        <v>0.29753259198443738</v>
      </c>
      <c r="V1008" s="73"/>
      <c r="W1008" s="80">
        <f t="shared" si="400"/>
        <v>0.51431406488589526</v>
      </c>
      <c r="X1008" s="69">
        <v>6294.48</v>
      </c>
      <c r="Y1008" s="73">
        <v>0</v>
      </c>
      <c r="Z1008" s="73">
        <v>19.84</v>
      </c>
      <c r="AA1008" s="73">
        <v>0</v>
      </c>
      <c r="AB1008" s="60">
        <f>H1008+I1008+K1008+M1008+O1008+P1008+Q1008+R1008+S1008+T1008+V1008+X1008+Y1008+Z1008+AA1008</f>
        <v>22624.873</v>
      </c>
      <c r="AC1008" s="60">
        <v>0</v>
      </c>
      <c r="AD1008" s="73">
        <f>AC1008+Y1008+X1008+V1008</f>
        <v>6294.48</v>
      </c>
      <c r="AE1008" s="73">
        <f>H1008+I1008+K1008+M1008+O1008+Q1008+R1008+S1008+T1008+Z1008+AA1008</f>
        <v>16330.393</v>
      </c>
      <c r="AF1008" s="302">
        <f t="shared" si="398"/>
        <v>0.7</v>
      </c>
      <c r="AG1008" s="303">
        <f>H1008*AF1008</f>
        <v>8567.0144</v>
      </c>
      <c r="AH1008" s="303"/>
      <c r="AI1008" s="225">
        <v>2272.5</v>
      </c>
      <c r="AJ1008" s="249">
        <v>0.69999718921915199</v>
      </c>
      <c r="AK1008" s="60">
        <v>8566.98</v>
      </c>
      <c r="AL1008" s="73">
        <v>241</v>
      </c>
      <c r="AM1008" s="450">
        <v>7.0999999999999994E-2</v>
      </c>
      <c r="AN1008" s="73">
        <v>868.9</v>
      </c>
    </row>
    <row r="1009" spans="2:40" ht="15.75" x14ac:dyDescent="0.25">
      <c r="B1009" s="34">
        <v>997</v>
      </c>
      <c r="C1009" s="680" t="s">
        <v>846</v>
      </c>
      <c r="D1009" s="26" t="s">
        <v>124</v>
      </c>
      <c r="E1009" s="113">
        <f t="shared" ref="E1009:AB1009" si="410">SUM(E1010:E1011)</f>
        <v>41</v>
      </c>
      <c r="F1009" s="113">
        <f t="shared" si="410"/>
        <v>172</v>
      </c>
      <c r="G1009" s="113">
        <f t="shared" si="410"/>
        <v>156</v>
      </c>
      <c r="H1009" s="58">
        <f t="shared" si="410"/>
        <v>15358.152</v>
      </c>
      <c r="I1009" s="58">
        <f t="shared" si="410"/>
        <v>352.79999999999995</v>
      </c>
      <c r="J1009" s="82">
        <f>K1009/H1009</f>
        <v>0.18348229656797249</v>
      </c>
      <c r="K1009" s="58">
        <f t="shared" si="410"/>
        <v>2817.9490000000001</v>
      </c>
      <c r="L1009" s="82">
        <f>M1009/H1009</f>
        <v>0</v>
      </c>
      <c r="M1009" s="58">
        <f t="shared" si="410"/>
        <v>0</v>
      </c>
      <c r="N1009" s="82">
        <f t="shared" si="410"/>
        <v>0</v>
      </c>
      <c r="O1009" s="58">
        <f t="shared" si="410"/>
        <v>0</v>
      </c>
      <c r="P1009" s="58">
        <f t="shared" si="410"/>
        <v>0</v>
      </c>
      <c r="Q1009" s="58">
        <f t="shared" si="410"/>
        <v>0</v>
      </c>
      <c r="R1009" s="58">
        <f t="shared" si="410"/>
        <v>148.76</v>
      </c>
      <c r="S1009" s="58">
        <f t="shared" si="410"/>
        <v>25.4</v>
      </c>
      <c r="T1009" s="58">
        <f t="shared" si="410"/>
        <v>2199.3517499999998</v>
      </c>
      <c r="U1009" s="82">
        <f>V1009/H1009</f>
        <v>0</v>
      </c>
      <c r="V1009" s="58">
        <f t="shared" si="410"/>
        <v>0</v>
      </c>
      <c r="W1009" s="82">
        <f t="shared" si="400"/>
        <v>0.50268157262670665</v>
      </c>
      <c r="X1009" s="57">
        <f t="shared" si="410"/>
        <v>7720.26</v>
      </c>
      <c r="Y1009" s="58">
        <f t="shared" si="410"/>
        <v>0</v>
      </c>
      <c r="Z1009" s="58">
        <f t="shared" si="410"/>
        <v>39.5</v>
      </c>
      <c r="AA1009" s="58">
        <f t="shared" si="410"/>
        <v>0</v>
      </c>
      <c r="AB1009" s="58">
        <f t="shared" si="410"/>
        <v>28662.172750000002</v>
      </c>
      <c r="AC1009" s="58">
        <f>SUM(AC1010:AC1011)</f>
        <v>0</v>
      </c>
      <c r="AD1009" s="141">
        <f>SUM(AD1010:AD1011)</f>
        <v>7720.26</v>
      </c>
      <c r="AE1009" s="141">
        <f>SUM(AE1010:AE1011)</f>
        <v>20941.912750000003</v>
      </c>
      <c r="AF1009" s="275">
        <f t="shared" si="398"/>
        <v>0.7</v>
      </c>
      <c r="AG1009" s="270">
        <f>SUM(AG1010:AG1011)</f>
        <v>10750.706399999999</v>
      </c>
      <c r="AH1009" s="270"/>
      <c r="AI1009" s="141">
        <v>3030.5</v>
      </c>
      <c r="AJ1009" s="236">
        <v>0.70000349000322437</v>
      </c>
      <c r="AK1009" s="58">
        <v>10750.76</v>
      </c>
      <c r="AL1009" s="58"/>
      <c r="AM1009" s="436">
        <v>0</v>
      </c>
      <c r="AN1009" s="58">
        <v>1090.5</v>
      </c>
    </row>
    <row r="1010" spans="2:40" ht="15.75" x14ac:dyDescent="0.25">
      <c r="B1010" s="34">
        <v>998</v>
      </c>
      <c r="C1010" s="680"/>
      <c r="D1010" s="30" t="s">
        <v>1001</v>
      </c>
      <c r="E1010" s="112">
        <v>22</v>
      </c>
      <c r="F1010" s="112">
        <v>96</v>
      </c>
      <c r="G1010" s="112">
        <v>82</v>
      </c>
      <c r="H1010" s="73">
        <v>8076.8160000000007</v>
      </c>
      <c r="I1010" s="73">
        <v>205.2</v>
      </c>
      <c r="J1010" s="80">
        <v>0.20748881737555988</v>
      </c>
      <c r="K1010" s="73">
        <v>1675.8490000000002</v>
      </c>
      <c r="L1010" s="80">
        <v>0</v>
      </c>
      <c r="M1010" s="73">
        <v>0</v>
      </c>
      <c r="N1010" s="80">
        <v>0</v>
      </c>
      <c r="O1010" s="73">
        <v>0</v>
      </c>
      <c r="P1010" s="73">
        <v>0</v>
      </c>
      <c r="Q1010" s="73">
        <v>0</v>
      </c>
      <c r="R1010" s="73">
        <v>69.3</v>
      </c>
      <c r="S1010" s="73">
        <v>12.7</v>
      </c>
      <c r="T1010" s="73">
        <v>1173.6645833333332</v>
      </c>
      <c r="U1010" s="80">
        <v>0.29584801733752508</v>
      </c>
      <c r="V1010" s="73"/>
      <c r="W1010" s="80">
        <f t="shared" si="400"/>
        <v>0.5019688451488804</v>
      </c>
      <c r="X1010" s="69">
        <v>4054.31</v>
      </c>
      <c r="Y1010" s="73">
        <v>0</v>
      </c>
      <c r="Z1010" s="73">
        <v>12.9</v>
      </c>
      <c r="AA1010" s="73">
        <v>0</v>
      </c>
      <c r="AB1010" s="60">
        <f>H1010+I1010+K1010+M1010+O1010+P1010+Q1010+R1010+S1010+T1010+V1010+X1010+Y1010+Z1010+AA1010</f>
        <v>15280.739583333334</v>
      </c>
      <c r="AC1010" s="60">
        <v>0</v>
      </c>
      <c r="AD1010" s="73">
        <f>AC1010+Y1010+X1010+V1010</f>
        <v>4054.31</v>
      </c>
      <c r="AE1010" s="73">
        <f>H1010+I1010+K1010+M1010+O1010+Q1010+R1010+S1010+T1010+Z1010+AA1010</f>
        <v>11226.429583333334</v>
      </c>
      <c r="AF1010" s="302">
        <f t="shared" si="398"/>
        <v>0.7</v>
      </c>
      <c r="AG1010" s="303">
        <f>H1010*AF1010</f>
        <v>5653.7712000000001</v>
      </c>
      <c r="AH1010" s="303"/>
      <c r="AI1010" s="225">
        <v>1599.5</v>
      </c>
      <c r="AJ1010" s="249">
        <v>0.70000480387320929</v>
      </c>
      <c r="AK1010" s="60">
        <v>5653.8099999999995</v>
      </c>
      <c r="AL1010" s="73">
        <v>161</v>
      </c>
      <c r="AM1010" s="450">
        <v>7.0999999999999994E-2</v>
      </c>
      <c r="AN1010" s="73">
        <v>573.5</v>
      </c>
    </row>
    <row r="1011" spans="2:40" ht="15.75" x14ac:dyDescent="0.25">
      <c r="B1011" s="34">
        <v>999</v>
      </c>
      <c r="C1011" s="680"/>
      <c r="D1011" s="31" t="s">
        <v>1002</v>
      </c>
      <c r="E1011" s="114">
        <v>19</v>
      </c>
      <c r="F1011" s="114">
        <v>76</v>
      </c>
      <c r="G1011" s="114">
        <v>74</v>
      </c>
      <c r="H1011" s="75">
        <v>7281.3359999999993</v>
      </c>
      <c r="I1011" s="75">
        <v>147.6</v>
      </c>
      <c r="J1011" s="86">
        <v>0.15685308300564621</v>
      </c>
      <c r="K1011" s="75">
        <v>1142.0999999999999</v>
      </c>
      <c r="L1011" s="86">
        <v>0</v>
      </c>
      <c r="M1011" s="75">
        <v>0</v>
      </c>
      <c r="N1011" s="86">
        <v>0</v>
      </c>
      <c r="O1011" s="75">
        <v>0</v>
      </c>
      <c r="P1011" s="75">
        <v>0</v>
      </c>
      <c r="Q1011" s="75">
        <v>0</v>
      </c>
      <c r="R1011" s="75">
        <v>79.460000000000008</v>
      </c>
      <c r="S1011" s="75">
        <v>12.7</v>
      </c>
      <c r="T1011" s="75">
        <v>1025.6871666666666</v>
      </c>
      <c r="U1011" s="86">
        <v>0.2951175443627379</v>
      </c>
      <c r="V1011" s="75"/>
      <c r="W1011" s="86">
        <f t="shared" si="400"/>
        <v>0.50347216499829162</v>
      </c>
      <c r="X1011" s="47">
        <v>3665.9500000000007</v>
      </c>
      <c r="Y1011" s="75">
        <v>0</v>
      </c>
      <c r="Z1011" s="75">
        <v>26.6</v>
      </c>
      <c r="AA1011" s="75">
        <v>0</v>
      </c>
      <c r="AB1011" s="60">
        <f>H1011+I1011+K1011+M1011+O1011+P1011+Q1011+R1011+S1011+T1011+V1011+X1011+Y1011+Z1011+AA1011</f>
        <v>13381.433166666668</v>
      </c>
      <c r="AC1011" s="60">
        <v>0</v>
      </c>
      <c r="AD1011" s="75">
        <f>AC1011+Y1011+X1011+V1011</f>
        <v>3665.9500000000007</v>
      </c>
      <c r="AE1011" s="75">
        <f>H1011+I1011+K1011+M1011+O1011+Q1011+R1011+S1011+T1011+Z1011+AA1011</f>
        <v>9715.4831666666669</v>
      </c>
      <c r="AF1011" s="304">
        <f t="shared" si="398"/>
        <v>0.7</v>
      </c>
      <c r="AG1011" s="305">
        <f>H1011*AF1011</f>
        <v>5096.935199999999</v>
      </c>
      <c r="AH1011" s="305"/>
      <c r="AI1011" s="225">
        <v>1431</v>
      </c>
      <c r="AJ1011" s="250">
        <v>0.70000203259401861</v>
      </c>
      <c r="AK1011" s="60">
        <v>5096.9500000000007</v>
      </c>
      <c r="AL1011" s="75">
        <v>176</v>
      </c>
      <c r="AM1011" s="449">
        <v>7.0999999999999994E-2</v>
      </c>
      <c r="AN1011" s="75">
        <v>517</v>
      </c>
    </row>
    <row r="1012" spans="2:40" s="1" customFormat="1" ht="33.75" customHeight="1" x14ac:dyDescent="0.25"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76"/>
      <c r="Z1012" s="76"/>
      <c r="AA1012" s="40"/>
      <c r="AB1012" s="40"/>
      <c r="AC1012" s="41"/>
      <c r="AI1012" s="469"/>
    </row>
    <row r="1013" spans="2:40" ht="26.25" customHeight="1" x14ac:dyDescent="0.35"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77"/>
      <c r="Z1013" s="77"/>
      <c r="AA1013" s="39"/>
      <c r="AB1013" s="39"/>
      <c r="AC1013" s="50"/>
    </row>
    <row r="1014" spans="2:40" ht="18.75" x14ac:dyDescent="0.25"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77"/>
      <c r="Z1014" s="77"/>
      <c r="AA1014" s="39"/>
      <c r="AB1014" s="39"/>
    </row>
    <row r="1015" spans="2:40" ht="18.75" x14ac:dyDescent="0.25">
      <c r="C1015" s="39"/>
      <c r="AC1015" s="48"/>
    </row>
  </sheetData>
  <protectedRanges>
    <protectedRange sqref="C116 C256 C118" name="Диапазон4_1_1_1_1_1_1"/>
    <protectedRange sqref="C133 C135:C137 D130 D134:D137" name="Диапазон12_2_1_1_4_1_1_1"/>
    <protectedRange sqref="C126 C128:C129 D127:D129" name="Диапазон7_2_1_1_4_1_1_1"/>
    <protectedRange sqref="C119" name="Диапазон4_1_1_1_5_1_1_1"/>
    <protectedRange sqref="C265:C268 D266:D267 D269" name="Диапазон12_17_1_1_1_1_1_1"/>
    <protectedRange sqref="C261 C263 D262:D263" name="Диапазон7_15_1_1_1_1_1_1"/>
    <protectedRange sqref="C162" name="Диапазон4_1_1_1_1_1"/>
    <protectedRange sqref="C175 C179 C176:D178" name="Диапазон12_1_4_1_1_1_1_1"/>
    <protectedRange sqref="C169 C170:D171" name="Диапазон7_1_7_1_1_1_1_1"/>
    <protectedRange sqref="C190" name="Диапазон4_1_1_1_1_1_2"/>
    <protectedRange sqref="C779:C780 C567:C568 C117 C161 C189 C255 C290:C291 C330:C331 C352:C353 C395:C396 C424:C425 C463:C464 C499:C500 C524:C525 C602:C603 C648:C649 C694:C695 C723:C724 C753:C754 C834:C835 C866:C867 C899:C900 C932:C933 C956:C957 C994:C995" name="Диапазон4_1_1_1_1_1_1_1"/>
    <protectedRange sqref="C704:AA706" name="Диапазон12_8_1_1_1_1_1_1_1"/>
    <protectedRange sqref="C699 C701 D700:AA701" name="Диапазон7_6_1_1_1_1_1_1_1"/>
    <protectedRange sqref="C304:C308 D305 D307:D308" name="Диапазон12_1_1_1_1_1_1_1_1_1"/>
    <protectedRange sqref="C298:C300 D299 D301" name="Диапазон7_1_1_1_1_1_1_1_1_1"/>
    <protectedRange sqref="C365 C369 C366:D368" name="Диапазон12_3_1_1_1_1_1_1_1"/>
    <protectedRange sqref="C361 C359:D360" name="Диапазон7_3_1_1_1_1_1_1_1"/>
    <protectedRange sqref="C404:D406" name="Диапазон7_1_2_1_1_1_1_1_1_1"/>
    <protectedRange sqref="C442 C439:D441 C443:D443" name="Диапазон12_1_2_1_2_1_1_1_1_1"/>
    <protectedRange sqref="C434 C433:D433 C435:D435" name="Диапазон7_1_3_1_1_1_1_1_1_1"/>
    <protectedRange sqref="C426" name="Диапазон4_1_2_1_1_1_1_1_1_1_1"/>
    <protectedRange sqref="C477:D481" name="Диапазон12_4_1_1_1_1_1_1_1"/>
    <protectedRange sqref="C472 C471:D471 C473:D473" name="Диапазон7_4_1_1_1_1_1_1_1"/>
    <protectedRange sqref="C514 C517 C515:D516 C518:D518" name="Диапазон12_5_1_1_1_1_1_1_1"/>
    <protectedRange sqref="C501" name="Диапазон4_5_1_1_1_1_1_1_1"/>
    <protectedRange sqref="C508 C509:D510" name="Диапазон7_1_4_1_1_1_1_1_1_1"/>
    <protectedRange sqref="C581 C582:D585" name="Диапазон12_6_1_2_1_1_1_1_1"/>
    <protectedRange sqref="C577 C575:D576" name="Диапазон7_5_1_1_1_1_1_1_1"/>
    <protectedRange sqref="C620 C617:C618 D619:AA620 D617:AA617" name="Диапазон12_7_1_1_1_1_1_1_1_1"/>
    <protectedRange sqref="C611:AA613" name="Диапазон7_1_5_1_1_1_1_1_1_1_1"/>
    <protectedRange sqref="C738:C742" name="Диапазон12_9_1_1_1_1_1_1_3"/>
    <protectedRange sqref="C732:C734" name="Диапазон7_7_1_1_1_1_1_1_2"/>
    <protectedRange sqref="C725" name="Диапазон4_9_1_1_1_1_1_1_1"/>
    <protectedRange sqref="C767 C770 C771:AA771 C768:AA769" name="Диапазон12_10_1_2_1_1_1_1_1"/>
    <protectedRange sqref="C763 C761:AA762" name="Диапазон7_8_1_1_1_1_1_1_1"/>
    <protectedRange sqref="C847 C851 C848:AA850" name="Диапазон12_12_1_1_1_1_1_1_1"/>
    <protectedRange sqref="C843 C841:AA842" name="Диапазон7_10_1_1_1_1_1_1_1"/>
    <protectedRange sqref="C885 C886:AA887 C883:AA884" name="Диапазон12_13_1_1_1_1_1_1_1"/>
    <protectedRange sqref="C878 C879:AA879 C877:AA877" name="Диапазон7_11_1_1_1_1_1_1_1"/>
    <protectedRange sqref="C868:C870" name="Диапазон4_13_1_1_1_1_1_1_1"/>
    <protectedRange sqref="C913:C917" name="Диапазон12_14_1_1_1_1_1_1_1"/>
    <protectedRange sqref="C907:C909" name="Диапазон7_12_1_1_1_1_1_1_1"/>
    <protectedRange sqref="C948 C949:AA950 C946:AA947" name="Диапазон12_15_1_1_1_1_1_1_1"/>
    <protectedRange sqref="C940 C941:AA942" name="Диапазон7_13_1_1_1_1_1_1_1"/>
    <protectedRange sqref="C974 C975:AA975 C971:AA973" name="Диапазон12_16_1_1_1_1_1_1_1"/>
    <protectedRange sqref="C967 C965:AA966" name="Диапазон7_14_1_1_1_1_1_1_1"/>
    <protectedRange sqref="C958" name="Диапазон4_16_1_1_1_1_1_1_1"/>
    <protectedRange sqref="C1009:D1009 C1010:AA1011" name="Диапазон12_1_3_1_1_1_1_1_1_1"/>
    <protectedRange sqref="C1004:D1004 C1003:AA1003 C1005:AA1005" name="Диапазон7_1_6_1_1_1_1_1_1_1"/>
    <protectedRange sqref="C996" name="Диапазон4_1_3_1_1_1_1_1_1_1"/>
    <protectedRange sqref="D907:AA909" name="Диапазон7_12_1_1_1_1_1_1_2_1"/>
    <protectedRange sqref="D913:AA913" name="Диапазон12_14_1_1_1_1_1_1_2_2"/>
    <protectedRange sqref="D915:AA917" name="Диапазон12_14_1_1_1_1_1_1_2_1_1"/>
    <protectedRange sqref="D733:AA734" name="Диапазон7_7_1_1_1_1_1_1_1_1"/>
    <protectedRange sqref="D738:AA739" name="Диапазон12_9_1_1_1_1_1_1_1_1"/>
    <protectedRange sqref="D741:AA742" name="Диапазон12_9_1_1_1_1_1_1_2_1"/>
    <protectedRange sqref="E134:AA137" name="Диапазон12_2_1_1_4_1_1_1_1"/>
    <protectedRange sqref="E127:AA129" name="Диапазон7_2_1_1_4_1_1_1_1"/>
    <protectedRange sqref="E266:AA267 E269:AA269" name="Диапазон12_17_1_1_1_1_1_1_1"/>
    <protectedRange sqref="E262:AA263" name="Диапазон7_15_1_1_1_1_1_1_1"/>
    <protectedRange sqref="Y176:AA177 Y178:AB178 E176:X178" name="Диапазон12_1_4_1_1_1_1_1_1"/>
    <protectedRange sqref="E170:AA171" name="Диапазон7_1_7_1_1_1_1_1_1"/>
    <protectedRange sqref="E305:AA305 E307:AA308" name="Диапазон12_1_1_1_1_1_1_1_1_1_1"/>
    <protectedRange sqref="E299:AA299 E301:AA301" name="Диапазон7_1_1_1_1_1_1_1_1_1_1"/>
    <protectedRange sqref="E366:AA368" name="Диапазон12_3_1_1_1_1_1_1_1_1"/>
    <protectedRange sqref="E359:AA360" name="Диапазон7_3_1_1_1_1_1_1_1_1"/>
    <protectedRange sqref="E404:AA406" name="Диапазон7_1_2_1_1_1_1_1_1_1_1"/>
    <protectedRange sqref="E439:AA441 E443:AA443" name="Диапазон12_1_2_1_2_1_1_1_1_1_1"/>
    <protectedRange sqref="E433:AB433 E435:AA435" name="Диапазон7_1_3_1_1_1_1_1_1_1_1"/>
    <protectedRange sqref="E480:AA481 E477:AA478" name="Диапазон12_4_1_1_1_1_1_1_1_1"/>
    <protectedRange sqref="E471:AA471 E473:AA473" name="Диапазон7_4_1_1_1_1_1_1_1_1"/>
    <protectedRange sqref="E518:AA518 E515:AA516" name="Диапазон12_5_1_1_1_1_1_1_1_1"/>
    <protectedRange sqref="E509:AA510" name="Диапазон7_1_4_1_1_1_1_1_1_1_1"/>
    <protectedRange sqref="E582:G585 I582:AA585" name="Диапазон12_6_1_2_1_1_1_1_1_1"/>
    <protectedRange sqref="E575:G576 I575:AA576" name="Диапазон7_5_1_1_1_1_1_1_1_1"/>
    <protectedRange sqref="AJ134:AJ137 AL134:AL137 AN134:AN137 AD134:AH137" name="Диапазон12_2_1_1_4_1_1_1_3"/>
    <protectedRange sqref="AJ127:AJ129 AL127:AL129 AN127:AN129 AD127:AH129" name="Диапазон7_2_1_1_4_1_1_1_3"/>
    <protectedRange sqref="AJ266:AJ267 AJ269 AL266:AN267 AL269:AN269 AD269:AH269 AD266:AH267" name="Диапазон12_17_1_1_1_1_1_1_3"/>
    <protectedRange sqref="AJ262:AJ263 AL262:AN263 AD262:AH263" name="Диапазон7_15_1_1_1_1_1_1_3"/>
    <protectedRange sqref="AJ178:AN178 AJ176:AJ177 AL176:AN177 AD176:AH178" name="Диапазон12_1_4_1_1_1_1_1_3"/>
    <protectedRange sqref="AJ170:AJ171 AL170:AN171 AD170:AH171" name="Диапазон7_1_7_1_1_1_1_1_3"/>
    <protectedRange sqref="AJ305 AJ307:AJ308 AL305:AN305 AL307:AN308 AD307:AH308 AD305:AH305" name="Диапазон12_1_1_1_1_1_1_1_1_1_3"/>
    <protectedRange sqref="AJ299 AJ301 AL299:AN299 AL301:AN301 AD301:AH301 AD299:AH299" name="Диапазон7_1_1_1_1_1_1_1_1_1_3"/>
    <protectedRange sqref="AJ366:AJ368 AL366:AN368 AD366:AH368" name="Диапазон12_3_1_1_1_1_1_1_1_3"/>
    <protectedRange sqref="AJ359:AJ360 AL359:AN360 AD359:AH360" name="Диапазон7_3_1_1_1_1_1_1_1_3"/>
    <protectedRange sqref="AJ404:AJ406 AL404:AN406 AD404:AH406" name="Диапазон7_1_2_1_1_1_1_1_1_1_3"/>
    <protectedRange sqref="AJ439:AJ441 AJ443 AL439:AN441 AL443:AN443 AD443:AH443 AD439:AH441" name="Диапазон12_1_2_1_2_1_1_1_1_1_3"/>
    <protectedRange sqref="AJ435 AJ433:AN433 AL435:AN435 AD433:AH433 AD435:AH435" name="Диапазон7_1_3_1_1_1_1_1_1_1_3"/>
    <protectedRange sqref="AJ477:AJ478 AJ480:AJ481 AL477:AN478 AL480:AN481 AD477:AH478 AD480:AH481" name="Диапазон12_4_1_1_1_1_1_1_1_3"/>
    <protectedRange sqref="AJ471 AJ473 AL471:AN471 AL473:AN473 AD473:AH473 AD471:AH471" name="Диапазон7_4_1_1_1_1_1_1_1_3"/>
    <protectedRange sqref="AJ515:AJ516 AJ518 AL515:AN516 AL518:AN518 AD518:AH518 AD515:AH516" name="Диапазон12_5_1_1_1_1_1_1_1_3"/>
    <protectedRange sqref="AJ509:AJ510 AL509:AN510 AD509:AH510" name="Диапазон7_1_4_1_1_1_1_1_1_1_3"/>
    <protectedRange sqref="AJ1010:AJ1011 AL1010:AN1011 AD1010:AH1011" name="Диапазон12_1_3_1_1_1_1_1_1_1_2"/>
    <protectedRange sqref="AJ1005:AJ1006 AL1005:AN1006 AD1005:AH1006" name="Диапазон7_1_6_1_1_1_1_1_1_1_2"/>
    <protectedRange sqref="AJ907:AJ909 AL907:AN909 AD907:AH909" name="Диапазон7_12_1_1_1_1_1_1_2_1_2"/>
    <protectedRange sqref="AJ915:AJ917 AL915:AN917 AD915:AH917" name="Диапазон12_14_1_1_1_1_1_1_2_1_1_2"/>
    <protectedRange sqref="H582:H585" name="Диапазон12_6_1_2_1_1_1_1_1_1_2"/>
    <protectedRange sqref="H575:H576" name="Диапазон7_5_1_1_1_1_1_1_1_1_2"/>
  </protectedRanges>
  <mergeCells count="292">
    <mergeCell ref="C1009:C1011"/>
    <mergeCell ref="C993:D993"/>
    <mergeCell ref="C996:C998"/>
    <mergeCell ref="C999:C1000"/>
    <mergeCell ref="C1001:C1003"/>
    <mergeCell ref="C1004:C1006"/>
    <mergeCell ref="C1007:C1008"/>
    <mergeCell ref="C974:C976"/>
    <mergeCell ref="C977:C979"/>
    <mergeCell ref="C980:C982"/>
    <mergeCell ref="C983:C986"/>
    <mergeCell ref="C987:C989"/>
    <mergeCell ref="C990:C992"/>
    <mergeCell ref="C955:D955"/>
    <mergeCell ref="C958:C960"/>
    <mergeCell ref="C961:C963"/>
    <mergeCell ref="C964:C966"/>
    <mergeCell ref="C967:C969"/>
    <mergeCell ref="C970:C973"/>
    <mergeCell ref="C934:C936"/>
    <mergeCell ref="C937:C939"/>
    <mergeCell ref="C940:C943"/>
    <mergeCell ref="C944:C947"/>
    <mergeCell ref="C948:C951"/>
    <mergeCell ref="C952:C954"/>
    <mergeCell ref="C911:C913"/>
    <mergeCell ref="C914:C917"/>
    <mergeCell ref="C918:C921"/>
    <mergeCell ref="C922:C924"/>
    <mergeCell ref="C926:C930"/>
    <mergeCell ref="C931:D931"/>
    <mergeCell ref="C888:C890"/>
    <mergeCell ref="C891:C893"/>
    <mergeCell ref="C894:C897"/>
    <mergeCell ref="C898:D898"/>
    <mergeCell ref="C901:C905"/>
    <mergeCell ref="C906:C909"/>
    <mergeCell ref="C868:C870"/>
    <mergeCell ref="C871:C874"/>
    <mergeCell ref="C875:C877"/>
    <mergeCell ref="C878:C881"/>
    <mergeCell ref="C882:C884"/>
    <mergeCell ref="C885:C887"/>
    <mergeCell ref="C851:C853"/>
    <mergeCell ref="C854:C856"/>
    <mergeCell ref="C857:C859"/>
    <mergeCell ref="C860:C862"/>
    <mergeCell ref="C863:C864"/>
    <mergeCell ref="C865:D865"/>
    <mergeCell ref="C830:C832"/>
    <mergeCell ref="C833:D833"/>
    <mergeCell ref="C836:C837"/>
    <mergeCell ref="C838:C842"/>
    <mergeCell ref="C843:C846"/>
    <mergeCell ref="C847:C850"/>
    <mergeCell ref="C810:C812"/>
    <mergeCell ref="C814:C816"/>
    <mergeCell ref="C817:C819"/>
    <mergeCell ref="C820:C822"/>
    <mergeCell ref="C824:C826"/>
    <mergeCell ref="C827:C829"/>
    <mergeCell ref="C787:C790"/>
    <mergeCell ref="C791:C793"/>
    <mergeCell ref="C794:C796"/>
    <mergeCell ref="C797:C800"/>
    <mergeCell ref="C801:C805"/>
    <mergeCell ref="C806:C809"/>
    <mergeCell ref="C767:C769"/>
    <mergeCell ref="C770:C772"/>
    <mergeCell ref="C774:C777"/>
    <mergeCell ref="C778:D778"/>
    <mergeCell ref="C781:C783"/>
    <mergeCell ref="C784:C786"/>
    <mergeCell ref="C745:C748"/>
    <mergeCell ref="C749:C751"/>
    <mergeCell ref="C752:D752"/>
    <mergeCell ref="C755:C759"/>
    <mergeCell ref="C760:C762"/>
    <mergeCell ref="C763:C766"/>
    <mergeCell ref="C722:D722"/>
    <mergeCell ref="C725:C728"/>
    <mergeCell ref="C729:C731"/>
    <mergeCell ref="C732:C735"/>
    <mergeCell ref="C736:C739"/>
    <mergeCell ref="C740:C744"/>
    <mergeCell ref="C702:C706"/>
    <mergeCell ref="C707:C709"/>
    <mergeCell ref="C710:C712"/>
    <mergeCell ref="C713:C715"/>
    <mergeCell ref="C716:C718"/>
    <mergeCell ref="C719:C721"/>
    <mergeCell ref="C682:C685"/>
    <mergeCell ref="C686:C689"/>
    <mergeCell ref="C690:C692"/>
    <mergeCell ref="C693:D693"/>
    <mergeCell ref="C696:C698"/>
    <mergeCell ref="C699:C701"/>
    <mergeCell ref="C660:C662"/>
    <mergeCell ref="C663:C666"/>
    <mergeCell ref="C667:C669"/>
    <mergeCell ref="C670:C673"/>
    <mergeCell ref="C674:C677"/>
    <mergeCell ref="C678:C681"/>
    <mergeCell ref="C637:C639"/>
    <mergeCell ref="C640:C642"/>
    <mergeCell ref="C647:D647"/>
    <mergeCell ref="C650:C652"/>
    <mergeCell ref="C653:C656"/>
    <mergeCell ref="C657:C659"/>
    <mergeCell ref="C614:C616"/>
    <mergeCell ref="C618:C620"/>
    <mergeCell ref="C621:C624"/>
    <mergeCell ref="C625:C627"/>
    <mergeCell ref="C628:C632"/>
    <mergeCell ref="C633:C636"/>
    <mergeCell ref="C590:C593"/>
    <mergeCell ref="C594:C596"/>
    <mergeCell ref="C597:C600"/>
    <mergeCell ref="C601:D601"/>
    <mergeCell ref="C604:C608"/>
    <mergeCell ref="C609:C613"/>
    <mergeCell ref="C566:D566"/>
    <mergeCell ref="C569:C572"/>
    <mergeCell ref="C573:C576"/>
    <mergeCell ref="C577:C580"/>
    <mergeCell ref="C581:C585"/>
    <mergeCell ref="C586:C589"/>
    <mergeCell ref="C547:C550"/>
    <mergeCell ref="C551:C553"/>
    <mergeCell ref="C554:C556"/>
    <mergeCell ref="C557:C559"/>
    <mergeCell ref="C560:C562"/>
    <mergeCell ref="C563:C565"/>
    <mergeCell ref="C523:D523"/>
    <mergeCell ref="C526:C529"/>
    <mergeCell ref="C530:C533"/>
    <mergeCell ref="C534:C538"/>
    <mergeCell ref="C539:C541"/>
    <mergeCell ref="C542:C546"/>
    <mergeCell ref="C504:C507"/>
    <mergeCell ref="C508:C510"/>
    <mergeCell ref="C511:C513"/>
    <mergeCell ref="C514:C516"/>
    <mergeCell ref="C517:C519"/>
    <mergeCell ref="C520:C522"/>
    <mergeCell ref="C486:C488"/>
    <mergeCell ref="C489:C491"/>
    <mergeCell ref="C492:C494"/>
    <mergeCell ref="C495:C497"/>
    <mergeCell ref="C498:D498"/>
    <mergeCell ref="C501:C503"/>
    <mergeCell ref="C465:C467"/>
    <mergeCell ref="C468:C471"/>
    <mergeCell ref="C472:C475"/>
    <mergeCell ref="C476:C478"/>
    <mergeCell ref="C479:C482"/>
    <mergeCell ref="C483:C485"/>
    <mergeCell ref="C438:C441"/>
    <mergeCell ref="C442:C445"/>
    <mergeCell ref="C449:C452"/>
    <mergeCell ref="C453:C457"/>
    <mergeCell ref="C459:C461"/>
    <mergeCell ref="C462:D462"/>
    <mergeCell ref="C416:C419"/>
    <mergeCell ref="C420:C422"/>
    <mergeCell ref="C423:D423"/>
    <mergeCell ref="C426:C429"/>
    <mergeCell ref="C430:C432"/>
    <mergeCell ref="C434:C436"/>
    <mergeCell ref="C400:C402"/>
    <mergeCell ref="C403:C406"/>
    <mergeCell ref="C407:C408"/>
    <mergeCell ref="C409:C410"/>
    <mergeCell ref="C411:C413"/>
    <mergeCell ref="C414:C415"/>
    <mergeCell ref="C382:C384"/>
    <mergeCell ref="C385:C387"/>
    <mergeCell ref="C388:C390"/>
    <mergeCell ref="C391:C393"/>
    <mergeCell ref="C394:D394"/>
    <mergeCell ref="C397:C399"/>
    <mergeCell ref="C361:C364"/>
    <mergeCell ref="C365:C368"/>
    <mergeCell ref="C369:C371"/>
    <mergeCell ref="C372:C375"/>
    <mergeCell ref="C376:C378"/>
    <mergeCell ref="C379:C381"/>
    <mergeCell ref="C341:C343"/>
    <mergeCell ref="C344:C346"/>
    <mergeCell ref="C348:C350"/>
    <mergeCell ref="C351:D351"/>
    <mergeCell ref="C355:C357"/>
    <mergeCell ref="C358:C360"/>
    <mergeCell ref="C322:C324"/>
    <mergeCell ref="C325:C328"/>
    <mergeCell ref="C329:D329"/>
    <mergeCell ref="C332:C334"/>
    <mergeCell ref="C335:C337"/>
    <mergeCell ref="C338:C340"/>
    <mergeCell ref="C303:C305"/>
    <mergeCell ref="C306:C308"/>
    <mergeCell ref="C309:C311"/>
    <mergeCell ref="C312:C314"/>
    <mergeCell ref="C315:C317"/>
    <mergeCell ref="C318:C321"/>
    <mergeCell ref="C285:C288"/>
    <mergeCell ref="C289:D289"/>
    <mergeCell ref="C292:C293"/>
    <mergeCell ref="C294:C296"/>
    <mergeCell ref="C297:C299"/>
    <mergeCell ref="C300:C302"/>
    <mergeCell ref="C261:C263"/>
    <mergeCell ref="C264:C267"/>
    <mergeCell ref="C268:C271"/>
    <mergeCell ref="C273:C278"/>
    <mergeCell ref="C279:C281"/>
    <mergeCell ref="C282:C284"/>
    <mergeCell ref="C239:C241"/>
    <mergeCell ref="C242:C245"/>
    <mergeCell ref="C246:C249"/>
    <mergeCell ref="C250:C253"/>
    <mergeCell ref="C254:D254"/>
    <mergeCell ref="C258:C260"/>
    <mergeCell ref="C220:C222"/>
    <mergeCell ref="C224:C226"/>
    <mergeCell ref="C227:C229"/>
    <mergeCell ref="C230:C232"/>
    <mergeCell ref="C233:C235"/>
    <mergeCell ref="C236:C238"/>
    <mergeCell ref="C194:C197"/>
    <mergeCell ref="C198:C202"/>
    <mergeCell ref="C204:C207"/>
    <mergeCell ref="C208:C211"/>
    <mergeCell ref="C212:C215"/>
    <mergeCell ref="C216:C219"/>
    <mergeCell ref="C175:C177"/>
    <mergeCell ref="C179:C181"/>
    <mergeCell ref="C182:C184"/>
    <mergeCell ref="C185:C187"/>
    <mergeCell ref="C188:D188"/>
    <mergeCell ref="C191:C193"/>
    <mergeCell ref="C163:C165"/>
    <mergeCell ref="C166:C168"/>
    <mergeCell ref="C169:C171"/>
    <mergeCell ref="C172:C174"/>
    <mergeCell ref="C138:C140"/>
    <mergeCell ref="C141:C143"/>
    <mergeCell ref="C144:C147"/>
    <mergeCell ref="C148:C150"/>
    <mergeCell ref="C151:C153"/>
    <mergeCell ref="C154:C156"/>
    <mergeCell ref="C123:C125"/>
    <mergeCell ref="C126:C129"/>
    <mergeCell ref="C130:C132"/>
    <mergeCell ref="C133:C137"/>
    <mergeCell ref="U12:V12"/>
    <mergeCell ref="W12:X12"/>
    <mergeCell ref="Y12:Y13"/>
    <mergeCell ref="C157:C159"/>
    <mergeCell ref="C160:D160"/>
    <mergeCell ref="C115:D115"/>
    <mergeCell ref="N12:O12"/>
    <mergeCell ref="P12:P13"/>
    <mergeCell ref="Q12:Q13"/>
    <mergeCell ref="R12:R13"/>
    <mergeCell ref="S12:S13"/>
    <mergeCell ref="T12:T13"/>
    <mergeCell ref="C116:D116"/>
    <mergeCell ref="C119:C122"/>
    <mergeCell ref="AH10:AH13"/>
    <mergeCell ref="AI10:AI13"/>
    <mergeCell ref="AJ10:AK12"/>
    <mergeCell ref="AL10:AN12"/>
    <mergeCell ref="AB10:AB13"/>
    <mergeCell ref="AC10:AC13"/>
    <mergeCell ref="AD10:AD13"/>
    <mergeCell ref="AE10:AE13"/>
    <mergeCell ref="AF10:AG12"/>
    <mergeCell ref="C6:S6"/>
    <mergeCell ref="C10:C13"/>
    <mergeCell ref="D10:D13"/>
    <mergeCell ref="E10:E13"/>
    <mergeCell ref="F10:F13"/>
    <mergeCell ref="G10:G13"/>
    <mergeCell ref="H10:AA10"/>
    <mergeCell ref="H11:AA11"/>
    <mergeCell ref="H12:H13"/>
    <mergeCell ref="I12:I13"/>
    <mergeCell ref="J12:K12"/>
    <mergeCell ref="L12:M12"/>
    <mergeCell ref="Z12:Z13"/>
    <mergeCell ref="AA12:AA13"/>
  </mergeCells>
  <conditionalFormatting sqref="AM24:AM1011">
    <cfRule type="cellIs" dxfId="9" priority="10" operator="equal">
      <formula>0.1</formula>
    </cfRule>
  </conditionalFormatting>
  <conditionalFormatting sqref="AM16:AM1011">
    <cfRule type="cellIs" dxfId="8" priority="8" operator="equal">
      <formula>0.03</formula>
    </cfRule>
    <cfRule type="cellIs" dxfId="7" priority="9" operator="equal">
      <formula>0.07</formula>
    </cfRule>
  </conditionalFormatting>
  <conditionalFormatting sqref="AM16:AM1011">
    <cfRule type="cellIs" dxfId="6" priority="3" operator="equal">
      <formula>0.15</formula>
    </cfRule>
    <cfRule type="cellIs" dxfId="5" priority="4" operator="equal">
      <formula>0.101</formula>
    </cfRule>
    <cfRule type="cellIs" dxfId="4" priority="5" operator="equal">
      <formula>0.071</formula>
    </cfRule>
    <cfRule type="cellIs" dxfId="3" priority="6" operator="equal">
      <formula>0.051</formula>
    </cfRule>
    <cfRule type="cellIs" dxfId="2" priority="7" operator="equal">
      <formula>0.1005</formula>
    </cfRule>
  </conditionalFormatting>
  <conditionalFormatting sqref="AM8">
    <cfRule type="cellIs" dxfId="1" priority="2" operator="equal">
      <formula>0.201</formula>
    </cfRule>
  </conditionalFormatting>
  <conditionalFormatting sqref="AM51:AM71">
    <cfRule type="cellIs" dxfId="0" priority="1" operator="equal">
      <formula>0.201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до перерозподілу 40%</vt:lpstr>
      <vt:lpstr>статистика за 9 місяців</vt:lpstr>
      <vt:lpstr>рейтинг 1</vt:lpstr>
      <vt:lpstr>60% 1</vt:lpstr>
      <vt:lpstr>ВРП</vt:lpstr>
      <vt:lpstr>Лист2</vt:lpstr>
      <vt:lpstr>на робочу групу</vt:lpstr>
      <vt:lpstr>'до перерозподілу 40%'!Область_печати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Приймак Тетяна Вікторівна</dc:creator>
  <cp:lastModifiedBy>Заболотна Олена Василівна</cp:lastModifiedBy>
  <cp:lastPrinted>2023-12-18T07:19:00Z</cp:lastPrinted>
  <dcterms:created xsi:type="dcterms:W3CDTF">2021-05-14T05:58:07Z</dcterms:created>
  <dcterms:modified xsi:type="dcterms:W3CDTF">2024-02-05T10:15:24Z</dcterms:modified>
</cp:coreProperties>
</file>